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avee\Downloads\"/>
    </mc:Choice>
  </mc:AlternateContent>
  <xr:revisionPtr revIDLastSave="0" documentId="13_ncr:1_{D362177B-AB6D-4744-969C-F84DBC06029E}" xr6:coauthVersionLast="47" xr6:coauthVersionMax="47" xr10:uidLastSave="{00000000-0000-0000-0000-000000000000}"/>
  <bookViews>
    <workbookView xWindow="-108" yWindow="-108" windowWidth="23256" windowHeight="12456"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8" i="2" l="1"/>
  <c r="C119" i="2"/>
  <c r="C120" i="2"/>
  <c r="C121" i="2"/>
  <c r="C122" i="2"/>
  <c r="C123" i="2"/>
  <c r="C124" i="2"/>
  <c r="C125" i="2"/>
  <c r="C126" i="2"/>
  <c r="C127" i="2"/>
  <c r="C117" i="2"/>
  <c r="B153" i="2"/>
  <c r="B149" i="2"/>
  <c r="B155" i="2"/>
  <c r="B152" i="2"/>
  <c r="B151" i="2"/>
  <c r="B150" i="2"/>
  <c r="B136" i="2"/>
  <c r="C136" i="2"/>
  <c r="C105" i="2"/>
  <c r="C106" i="2"/>
  <c r="C107" i="2"/>
  <c r="C108" i="2"/>
  <c r="C109" i="2"/>
  <c r="C110" i="2"/>
  <c r="C111" i="2"/>
  <c r="C112" i="2"/>
  <c r="C113" i="2"/>
  <c r="C104" i="2"/>
  <c r="C103" i="2"/>
  <c r="E99" i="2"/>
  <c r="E90" i="2"/>
  <c r="E91" i="2"/>
  <c r="E92" i="2"/>
  <c r="E93" i="2"/>
  <c r="E94" i="2"/>
  <c r="E95" i="2"/>
  <c r="E96" i="2"/>
  <c r="E97" i="2"/>
  <c r="E98" i="2"/>
  <c r="E89" i="2"/>
  <c r="C77" i="2"/>
  <c r="C78" i="2"/>
  <c r="C79" i="2"/>
  <c r="C80" i="2"/>
  <c r="C81" i="2"/>
  <c r="C82" i="2"/>
  <c r="C83" i="2"/>
  <c r="C84" i="2"/>
  <c r="C76" i="2"/>
  <c r="E73" i="2"/>
  <c r="B73" i="2"/>
  <c r="C60" i="2"/>
  <c r="B60" i="2"/>
  <c r="C59" i="2"/>
  <c r="B59" i="2"/>
  <c r="C58" i="2"/>
  <c r="B58" i="2"/>
  <c r="C56" i="2"/>
  <c r="B56" i="2"/>
  <c r="B46" i="2"/>
  <c r="B40" i="2"/>
  <c r="D25" i="2"/>
  <c r="D24" i="2"/>
  <c r="D22" i="2"/>
  <c r="D21" i="2"/>
  <c r="E29" i="2"/>
  <c r="E30" i="2"/>
  <c r="E31" i="2"/>
  <c r="E32" i="2"/>
  <c r="E33" i="2"/>
  <c r="E34" i="2"/>
  <c r="E35" i="2"/>
  <c r="E28" i="2"/>
  <c r="F28" i="2" s="1"/>
  <c r="D29" i="2"/>
  <c r="D30" i="2"/>
  <c r="D31" i="2"/>
  <c r="D32" i="2"/>
  <c r="D33" i="2"/>
  <c r="D34" i="2"/>
  <c r="D35" i="2"/>
  <c r="D28" i="2"/>
  <c r="F29" i="2"/>
  <c r="B25" i="2"/>
  <c r="E17" i="2"/>
  <c r="B18" i="2"/>
  <c r="E7" i="2"/>
  <c r="B7" i="2"/>
  <c r="A95" i="2"/>
  <c r="B28" i="2"/>
  <c r="A29" i="2"/>
  <c r="A30" i="2" s="1"/>
  <c r="A31" i="2" s="1"/>
  <c r="A32" i="2" s="1"/>
  <c r="A33" i="2" s="1"/>
  <c r="A34" i="2" s="1"/>
  <c r="A35" i="2" s="1"/>
  <c r="C30" i="2"/>
  <c r="E12" i="2"/>
  <c r="B14" i="2"/>
  <c r="B12" i="2"/>
  <c r="C29" i="2" l="1"/>
  <c r="C33" i="2"/>
  <c r="B29" i="2"/>
  <c r="F30" i="2" s="1"/>
  <c r="C28" i="2"/>
  <c r="C32" i="2"/>
  <c r="C35" i="2"/>
  <c r="C34" i="2"/>
  <c r="C31" i="2"/>
  <c r="B30" i="2" l="1"/>
  <c r="B31" i="2" l="1"/>
  <c r="F32" i="2" s="1"/>
  <c r="F31" i="2"/>
  <c r="B32" i="2"/>
  <c r="B33" i="2" l="1"/>
  <c r="F34" i="2" s="1"/>
  <c r="F33" i="2"/>
  <c r="B34" i="2" s="1"/>
  <c r="F35" i="2" s="1"/>
  <c r="B35" i="2" l="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<sst xmlns="http://schemas.openxmlformats.org/spreadsheetml/2006/main" count="103" uniqueCount="52">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</sst>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94">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2" fillId="2" borderId="33" xfId="0" applyFont="1" applyFill="1" applyBorder="1" applyAlignment="1">
      <alignment horizontal="center"/>
    </xf>
    <xf numFmtId="10" fontId="1" fillId="0" borderId="34" xfId="0" applyNumberFormat="1" applyFont="1" applyBorder="1" applyAlignment="1">
      <alignment horizontal="center"/>
    </xf>
    <xf numFmtId="0" fontId="0" fillId="0" borderId="1" xfId="0" applyBorder="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18</xdr:col>
      <xdr:colOff>166321</xdr:colOff>
      <xdr:row>44</xdr:row>
      <xdr:rowOff>131262</xdr:rowOff>
    </xdr:from>
    <xdr:to>
      <xdr:col>24</xdr:col>
      <xdr:colOff>533889</xdr:colOff>
      <xdr:row>66</xdr:row>
      <xdr:rowOff>46433</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9121" y="8020203"/>
          <a:ext cx="4025168" cy="3859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481293</xdr:colOff>
      <xdr:row>130</xdr:row>
      <xdr:rowOff>129988</xdr:rowOff>
    </xdr:from>
    <xdr:to>
      <xdr:col>17</xdr:col>
      <xdr:colOff>100293</xdr:colOff>
      <xdr:row>147</xdr:row>
      <xdr:rowOff>110938</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8493" y="23438223"/>
          <a:ext cx="57150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12887</xdr:colOff>
      <xdr:row>158</xdr:row>
      <xdr:rowOff>4481</xdr:rowOff>
    </xdr:from>
    <xdr:to>
      <xdr:col>18</xdr:col>
      <xdr:colOff>70037</xdr:colOff>
      <xdr:row>175</xdr:row>
      <xdr:rowOff>23531</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08887" y="28332952"/>
          <a:ext cx="4933950" cy="306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382243</xdr:colOff>
      <xdr:row>184</xdr:row>
      <xdr:rowOff>78685</xdr:rowOff>
    </xdr:from>
    <xdr:to>
      <xdr:col>14</xdr:col>
      <xdr:colOff>410817</xdr:colOff>
      <xdr:row>196</xdr:row>
      <xdr:rowOff>88210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72634" y="33606685"/>
          <a:ext cx="4318966" cy="2196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596327</xdr:colOff>
      <xdr:row>218</xdr:row>
      <xdr:rowOff>180168</xdr:rowOff>
    </xdr:from>
    <xdr:to>
      <xdr:col>29</xdr:col>
      <xdr:colOff>58836</xdr:colOff>
      <xdr:row>236</xdr:row>
      <xdr:rowOff>159876</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667756" y="39731597"/>
          <a:ext cx="7929175" cy="324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523462</xdr:colOff>
      <xdr:row>244</xdr:row>
      <xdr:rowOff>118438</xdr:rowOff>
    </xdr:from>
    <xdr:to>
      <xdr:col>20</xdr:col>
      <xdr:colOff>183586</xdr:colOff>
      <xdr:row>258</xdr:row>
      <xdr:rowOff>40995</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200940" y="44579481"/>
          <a:ext cx="8240907" cy="2473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299085</xdr:colOff>
      <xdr:row>271</xdr:row>
      <xdr:rowOff>60381</xdr:rowOff>
    </xdr:from>
    <xdr:to>
      <xdr:col>23</xdr:col>
      <xdr:colOff>527685</xdr:colOff>
      <xdr:row>291</xdr:row>
      <xdr:rowOff>148011</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879868" y="49441294"/>
          <a:ext cx="5744817" cy="3731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575890</xdr:colOff>
      <xdr:row>296</xdr:row>
      <xdr:rowOff>64936</xdr:rowOff>
    </xdr:from>
    <xdr:to>
      <xdr:col>20</xdr:col>
      <xdr:colOff>194889</xdr:colOff>
      <xdr:row>317</xdr:row>
      <xdr:rowOff>123991</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705020" y="54001284"/>
          <a:ext cx="5748130" cy="3885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472771</xdr:colOff>
      <xdr:row>320</xdr:row>
      <xdr:rowOff>154802</xdr:rowOff>
    </xdr:from>
    <xdr:to>
      <xdr:col>8</xdr:col>
      <xdr:colOff>463246</xdr:colOff>
      <xdr:row>329</xdr:row>
      <xdr:rowOff>88789</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72771" y="58464367"/>
          <a:ext cx="4893779" cy="1573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332716</xdr:colOff>
      <xdr:row>324</xdr:row>
      <xdr:rowOff>20825</xdr:rowOff>
    </xdr:from>
    <xdr:to>
      <xdr:col>22</xdr:col>
      <xdr:colOff>113640</xdr:colOff>
      <xdr:row>336</xdr:row>
      <xdr:rowOff>11299</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281975" y="57932825"/>
          <a:ext cx="5284258" cy="2135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595903</xdr:colOff>
      <xdr:row>352</xdr:row>
      <xdr:rowOff>522</xdr:rowOff>
    </xdr:from>
    <xdr:to>
      <xdr:col>17</xdr:col>
      <xdr:colOff>586378</xdr:colOff>
      <xdr:row>361</xdr:row>
      <xdr:rowOff>522</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9236" y="62917263"/>
          <a:ext cx="4882327" cy="1608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136760</xdr:colOff>
      <xdr:row>364</xdr:row>
      <xdr:rowOff>76200</xdr:rowOff>
    </xdr:from>
    <xdr:to>
      <xdr:col>24</xdr:col>
      <xdr:colOff>270110</xdr:colOff>
      <xdr:row>375</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20464" y="65137830"/>
          <a:ext cx="5025202" cy="1899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323877</xdr:colOff>
      <xdr:row>396</xdr:row>
      <xdr:rowOff>128268</xdr:rowOff>
    </xdr:from>
    <xdr:to>
      <xdr:col>15</xdr:col>
      <xdr:colOff>352451</xdr:colOff>
      <xdr:row>410</xdr:row>
      <xdr:rowOff>74594</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604247" y="70909601"/>
          <a:ext cx="4920426" cy="2448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508399</xdr:colOff>
      <xdr:row>396</xdr:row>
      <xdr:rowOff>129860</xdr:rowOff>
    </xdr:from>
    <xdr:to>
      <xdr:col>26</xdr:col>
      <xdr:colOff>128829</xdr:colOff>
      <xdr:row>412</xdr:row>
      <xdr:rowOff>34610</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292103" y="70911193"/>
          <a:ext cx="5735245" cy="2764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308548</xdr:colOff>
      <xdr:row>424</xdr:row>
      <xdr:rowOff>13242</xdr:rowOff>
    </xdr:from>
    <xdr:to>
      <xdr:col>22</xdr:col>
      <xdr:colOff>460947</xdr:colOff>
      <xdr:row>439</xdr:row>
      <xdr:rowOff>95490</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869289" y="75799316"/>
          <a:ext cx="5044251" cy="2763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137113</xdr:colOff>
      <xdr:row>467</xdr:row>
      <xdr:rowOff>20343</xdr:rowOff>
    </xdr:from>
    <xdr:to>
      <xdr:col>18</xdr:col>
      <xdr:colOff>89487</xdr:colOff>
      <xdr:row>484</xdr:row>
      <xdr:rowOff>77493</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640446" y="83492269"/>
          <a:ext cx="5455708" cy="3095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588316</xdr:colOff>
      <xdr:row>503</xdr:row>
      <xdr:rowOff>113124</xdr:rowOff>
    </xdr:from>
    <xdr:to>
      <xdr:col>19</xdr:col>
      <xdr:colOff>207316</xdr:colOff>
      <xdr:row>522</xdr:row>
      <xdr:rowOff>1058</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703131" y="90019717"/>
          <a:ext cx="5122333" cy="3284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47038</xdr:colOff>
      <xdr:row>525</xdr:row>
      <xdr:rowOff>81797</xdr:rowOff>
    </xdr:from>
    <xdr:to>
      <xdr:col>15</xdr:col>
      <xdr:colOff>351838</xdr:colOff>
      <xdr:row>544</xdr:row>
      <xdr:rowOff>81797</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327408" y="93920686"/>
          <a:ext cx="5196652" cy="3396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193909</xdr:colOff>
      <xdr:row>526</xdr:row>
      <xdr:rowOff>94897</xdr:rowOff>
    </xdr:from>
    <xdr:to>
      <xdr:col>28</xdr:col>
      <xdr:colOff>260585</xdr:colOff>
      <xdr:row>547</xdr:row>
      <xdr:rowOff>28222</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423539" y="94112527"/>
          <a:ext cx="4958527" cy="368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543630</xdr:colOff>
      <xdr:row>597</xdr:row>
      <xdr:rowOff>151459</xdr:rowOff>
    </xdr:from>
    <xdr:to>
      <xdr:col>26</xdr:col>
      <xdr:colOff>602661</xdr:colOff>
      <xdr:row>618</xdr:row>
      <xdr:rowOff>77493</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73260" y="106859681"/>
          <a:ext cx="3727920" cy="367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584153</xdr:colOff>
      <xdr:row>638</xdr:row>
      <xdr:rowOff>103716</xdr:rowOff>
    </xdr:from>
    <xdr:to>
      <xdr:col>19</xdr:col>
      <xdr:colOff>450803</xdr:colOff>
      <xdr:row>658</xdr:row>
      <xdr:rowOff>162772</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533412" y="114140309"/>
          <a:ext cx="3535539" cy="3633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560447</xdr:colOff>
      <xdr:row>674</xdr:row>
      <xdr:rowOff>11054</xdr:rowOff>
    </xdr:from>
    <xdr:to>
      <xdr:col>16</xdr:col>
      <xdr:colOff>91840</xdr:colOff>
      <xdr:row>692</xdr:row>
      <xdr:rowOff>123119</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452299" y="120482313"/>
          <a:ext cx="4423245" cy="3329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192970</xdr:colOff>
      <xdr:row>724</xdr:row>
      <xdr:rowOff>18815</xdr:rowOff>
    </xdr:from>
    <xdr:to>
      <xdr:col>20</xdr:col>
      <xdr:colOff>97719</xdr:colOff>
      <xdr:row>739</xdr:row>
      <xdr:rowOff>21050</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919266" y="129427111"/>
          <a:ext cx="5408083" cy="268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320392</xdr:colOff>
      <xdr:row>728</xdr:row>
      <xdr:rowOff>3668</xdr:rowOff>
    </xdr:from>
    <xdr:to>
      <xdr:col>9</xdr:col>
      <xdr:colOff>225142</xdr:colOff>
      <xdr:row>742</xdr:row>
      <xdr:rowOff>172884</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20392" y="130126927"/>
          <a:ext cx="5408083" cy="2671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148166</xdr:colOff>
      <xdr:row>776</xdr:row>
      <xdr:rowOff>67850</xdr:rowOff>
    </xdr:from>
    <xdr:to>
      <xdr:col>18</xdr:col>
      <xdr:colOff>167216</xdr:colOff>
      <xdr:row>796</xdr:row>
      <xdr:rowOff>94191</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7485944" y="138770665"/>
          <a:ext cx="3687939" cy="3601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34736</xdr:colOff>
      <xdr:row>858</xdr:row>
      <xdr:rowOff>84172</xdr:rowOff>
    </xdr:from>
    <xdr:to>
      <xdr:col>23</xdr:col>
      <xdr:colOff>168087</xdr:colOff>
      <xdr:row>878</xdr:row>
      <xdr:rowOff>84173</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1403" y="153443728"/>
          <a:ext cx="3190758" cy="3574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466349</xdr:colOff>
      <xdr:row>924</xdr:row>
      <xdr:rowOff>20108</xdr:rowOff>
    </xdr:from>
    <xdr:to>
      <xdr:col>15</xdr:col>
      <xdr:colOff>544430</xdr:colOff>
      <xdr:row>943</xdr:row>
      <xdr:rowOff>86782</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969682" y="165176552"/>
          <a:ext cx="3746970" cy="3462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193580</xdr:colOff>
      <xdr:row>935</xdr:row>
      <xdr:rowOff>44755</xdr:rowOff>
    </xdr:from>
    <xdr:to>
      <xdr:col>24</xdr:col>
      <xdr:colOff>269780</xdr:colOff>
      <xdr:row>954</xdr:row>
      <xdr:rowOff>107291</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200247" y="167167348"/>
          <a:ext cx="3745089" cy="3458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528226</xdr:colOff>
      <xdr:row>981</xdr:row>
      <xdr:rowOff>134431</xdr:rowOff>
    </xdr:from>
    <xdr:to>
      <xdr:col>23</xdr:col>
      <xdr:colOff>145344</xdr:colOff>
      <xdr:row>999</xdr:row>
      <xdr:rowOff>164912</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700448" y="175479098"/>
          <a:ext cx="4508970" cy="3247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279164</xdr:colOff>
      <xdr:row>1014</xdr:row>
      <xdr:rowOff>85726</xdr:rowOff>
    </xdr:from>
    <xdr:to>
      <xdr:col>24</xdr:col>
      <xdr:colOff>433445</xdr:colOff>
      <xdr:row>1027</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1285831" y="181328837"/>
          <a:ext cx="3823170" cy="2390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607131</xdr:colOff>
      <xdr:row>1044</xdr:row>
      <xdr:rowOff>11289</xdr:rowOff>
    </xdr:from>
    <xdr:to>
      <xdr:col>23</xdr:col>
      <xdr:colOff>321381</xdr:colOff>
      <xdr:row>1062</xdr:row>
      <xdr:rowOff>47154</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1002316" y="186616622"/>
          <a:ext cx="3383139" cy="3253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466607</xdr:colOff>
      <xdr:row>1079</xdr:row>
      <xdr:rowOff>141700</xdr:rowOff>
    </xdr:from>
    <xdr:to>
      <xdr:col>27</xdr:col>
      <xdr:colOff>76082</xdr:colOff>
      <xdr:row>1099</xdr:row>
      <xdr:rowOff>141699</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2084755" y="193002959"/>
          <a:ext cx="4501327" cy="3574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364889</xdr:colOff>
      <xdr:row>1106</xdr:row>
      <xdr:rowOff>170510</xdr:rowOff>
    </xdr:from>
    <xdr:to>
      <xdr:col>17</xdr:col>
      <xdr:colOff>500121</xdr:colOff>
      <xdr:row>1127</xdr:row>
      <xdr:rowOff>94310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702667" y="197857769"/>
          <a:ext cx="3192639" cy="3677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14" zoomScale="81" zoomScaleNormal="85" workbookViewId="0">
      <selection activeCell="A67" sqref="A67"/>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26" zoomScaleNormal="100" workbookViewId="0">
      <selection activeCell="H139" sqref="H139"/>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5" t="s">
        <v>6</v>
      </c>
      <c r="B1" s="86"/>
      <c r="C1" s="86"/>
      <c r="D1" s="86"/>
      <c r="E1" s="87"/>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4" t="s">
        <v>3</v>
      </c>
      <c r="B6" s="84"/>
      <c r="D6" s="84" t="s">
        <v>51</v>
      </c>
      <c r="E6" s="84"/>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88" t="s">
        <v>14</v>
      </c>
      <c r="B9" s="89"/>
      <c r="C9" s="89"/>
      <c r="D9" s="89"/>
      <c r="E9" s="89"/>
      <c r="F9" s="90"/>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PMT('Project Worksheets'!E12,'Project Worksheets'!E13,'Project Worksheets'!E14,'Project Worksheets'!E15,'Project Worksheets'!E16)</f>
        <v>13261.587371330586</v>
      </c>
    </row>
    <row r="18" spans="1:6" x14ac:dyDescent="0.3">
      <c r="A18" s="2" t="s">
        <v>14</v>
      </c>
      <c r="B18" s="8">
        <f>PMT('Project Worksheets'!B12,'Project Worksheets'!B14,'Project Worksheets'!B15,'Project Worksheets'!B16,'Project Worksheets'!B17)</f>
        <v>52139.809019684551</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-CUMIPMT(B20,B21,B22,2,3,B24)</f>
        <v>2132.2333374657865</v>
      </c>
    </row>
    <row r="22" spans="1:6" ht="15" thickBot="1" x14ac:dyDescent="0.35">
      <c r="A22" s="2" t="s">
        <v>11</v>
      </c>
      <c r="B22" s="2">
        <v>100000</v>
      </c>
      <c r="D22" s="21">
        <f>D29+D30</f>
        <v>2132.2333374657851</v>
      </c>
    </row>
    <row r="23" spans="1:6" ht="15" thickBot="1" x14ac:dyDescent="0.35">
      <c r="A23" s="2" t="s">
        <v>12</v>
      </c>
      <c r="B23" s="2">
        <v>0</v>
      </c>
      <c r="D23" s="22" t="s">
        <v>22</v>
      </c>
    </row>
    <row r="24" spans="1:6" x14ac:dyDescent="0.3">
      <c r="A24" s="2" t="s">
        <v>13</v>
      </c>
      <c r="B24" s="2">
        <v>0</v>
      </c>
      <c r="D24" s="20">
        <f>-CUMPRINC(B20,B21,B22,2,3,B24)</f>
        <v>24352.300989895884</v>
      </c>
    </row>
    <row r="25" spans="1:6" x14ac:dyDescent="0.3">
      <c r="A25" s="2" t="s">
        <v>14</v>
      </c>
      <c r="B25" s="9">
        <f>PMT(B20,B21,B22,B23,B24)</f>
        <v>-13242.267163680835</v>
      </c>
      <c r="D25" s="3">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 A28,$B$21,$B$22,$B$24)</f>
        <v>1300</v>
      </c>
      <c r="E28" s="14">
        <f>-PPMT($B$20,A28,$B$21,$B$22,,$B$24)</f>
        <v>11942.267163680835</v>
      </c>
      <c r="F28" s="15">
        <f>B28-E28</f>
        <v>88057.732836319163</v>
      </c>
    </row>
    <row r="29" spans="1:6" x14ac:dyDescent="0.3">
      <c r="A29" s="10">
        <f>A28+1</f>
        <v>2</v>
      </c>
      <c r="B29" s="3">
        <f>F28</f>
        <v>88057.732836319163</v>
      </c>
      <c r="C29" s="3">
        <f t="shared" ref="C29:C35" si="0">-$B$25</f>
        <v>13242.267163680835</v>
      </c>
      <c r="D29" s="14">
        <f t="shared" ref="D29:D35" si="1">-IPMT($B$20, A29,$B$21,$B$22,$B$24)</f>
        <v>1144.7505268721491</v>
      </c>
      <c r="E29" s="14">
        <f t="shared" ref="E29:E35" si="2">-PPMT($B$20,A29,$B$21,$B$22,,$B$24)</f>
        <v>12097.516636808687</v>
      </c>
      <c r="F29" s="15">
        <f t="shared" ref="F29:F35" si="3">B28-E29</f>
        <v>87902.483363191306</v>
      </c>
    </row>
    <row r="30" spans="1:6" x14ac:dyDescent="0.3">
      <c r="A30" s="10">
        <f t="shared" ref="A30:A35" si="4">A29+1</f>
        <v>3</v>
      </c>
      <c r="B30" s="3">
        <f t="shared" ref="B30:B35" si="5">F29</f>
        <v>87902.483363191306</v>
      </c>
      <c r="C30" s="3">
        <f t="shared" si="0"/>
        <v>13242.267163680835</v>
      </c>
      <c r="D30" s="14">
        <f t="shared" si="1"/>
        <v>987.48281059363603</v>
      </c>
      <c r="E30" s="14">
        <f t="shared" si="2"/>
        <v>12254.7843530872</v>
      </c>
      <c r="F30" s="15">
        <f t="shared" si="3"/>
        <v>75802.948483231958</v>
      </c>
    </row>
    <row r="31" spans="1:6" x14ac:dyDescent="0.3">
      <c r="A31" s="10">
        <f t="shared" si="4"/>
        <v>4</v>
      </c>
      <c r="B31" s="3">
        <f t="shared" si="5"/>
        <v>75802.948483231958</v>
      </c>
      <c r="C31" s="3">
        <f t="shared" si="0"/>
        <v>13242.267163680835</v>
      </c>
      <c r="D31" s="14">
        <f t="shared" si="1"/>
        <v>828.17061400350269</v>
      </c>
      <c r="E31" s="14">
        <f t="shared" si="2"/>
        <v>12414.096549677333</v>
      </c>
      <c r="F31" s="15">
        <f t="shared" si="3"/>
        <v>75488.386813513978</v>
      </c>
    </row>
    <row r="32" spans="1:6" x14ac:dyDescent="0.3">
      <c r="A32" s="10">
        <f t="shared" si="4"/>
        <v>5</v>
      </c>
      <c r="B32" s="3">
        <f t="shared" si="5"/>
        <v>75488.386813513978</v>
      </c>
      <c r="C32" s="3">
        <f t="shared" si="0"/>
        <v>13242.267163680835</v>
      </c>
      <c r="D32" s="14">
        <f t="shared" si="1"/>
        <v>666.78735885769731</v>
      </c>
      <c r="E32" s="14">
        <f t="shared" si="2"/>
        <v>12575.479804823137</v>
      </c>
      <c r="F32" s="15">
        <f t="shared" si="3"/>
        <v>63227.468678408819</v>
      </c>
    </row>
    <row r="33" spans="1:6" x14ac:dyDescent="0.3">
      <c r="A33" s="10">
        <f t="shared" si="4"/>
        <v>6</v>
      </c>
      <c r="B33" s="3">
        <f t="shared" si="5"/>
        <v>63227.468678408819</v>
      </c>
      <c r="C33" s="3">
        <f t="shared" si="0"/>
        <v>13242.267163680835</v>
      </c>
      <c r="D33" s="14">
        <f t="shared" si="1"/>
        <v>503.30612139499652</v>
      </c>
      <c r="E33" s="14">
        <f t="shared" si="2"/>
        <v>12738.961042285839</v>
      </c>
      <c r="F33" s="15">
        <f t="shared" si="3"/>
        <v>62749.42577122814</v>
      </c>
    </row>
    <row r="34" spans="1:6" x14ac:dyDescent="0.3">
      <c r="A34" s="10">
        <f t="shared" si="4"/>
        <v>7</v>
      </c>
      <c r="B34" s="3">
        <f t="shared" si="5"/>
        <v>62749.42577122814</v>
      </c>
      <c r="C34" s="3">
        <f t="shared" si="0"/>
        <v>13242.267163680835</v>
      </c>
      <c r="D34" s="14">
        <f t="shared" si="1"/>
        <v>337.69962784528065</v>
      </c>
      <c r="E34" s="14">
        <f t="shared" si="2"/>
        <v>12904.567535835553</v>
      </c>
      <c r="F34" s="15">
        <f t="shared" si="3"/>
        <v>50322.901142573268</v>
      </c>
    </row>
    <row r="35" spans="1:6" ht="15" thickBot="1" x14ac:dyDescent="0.35">
      <c r="A35" s="11">
        <f t="shared" si="4"/>
        <v>8</v>
      </c>
      <c r="B35" s="12">
        <f t="shared" si="5"/>
        <v>50322.901142573268</v>
      </c>
      <c r="C35" s="12">
        <f t="shared" si="0"/>
        <v>13242.267163680835</v>
      </c>
      <c r="D35" s="14">
        <f t="shared" si="1"/>
        <v>169.94024987941845</v>
      </c>
      <c r="E35" s="14">
        <f t="shared" si="2"/>
        <v>13072.326913801417</v>
      </c>
      <c r="F35" s="15">
        <f t="shared" si="3"/>
        <v>49677.098857426725</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RATE(B38,B39,B37,,0)</f>
        <v>8.4417979849322686E-2</v>
      </c>
    </row>
    <row r="41" spans="1:6" x14ac:dyDescent="0.3">
      <c r="A41" s="1"/>
      <c r="B41" s="31"/>
    </row>
    <row r="42" spans="1:6" ht="16.2" thickBot="1" x14ac:dyDescent="0.35">
      <c r="A42" s="91" t="s">
        <v>25</v>
      </c>
      <c r="B42" s="91"/>
    </row>
    <row r="43" spans="1:6" x14ac:dyDescent="0.3">
      <c r="A43" s="26" t="s">
        <v>23</v>
      </c>
      <c r="B43" s="27">
        <v>100000</v>
      </c>
    </row>
    <row r="44" spans="1:6" x14ac:dyDescent="0.3">
      <c r="A44" s="10" t="s">
        <v>18</v>
      </c>
      <c r="B44" s="28">
        <v>0.1</v>
      </c>
    </row>
    <row r="45" spans="1:6" x14ac:dyDescent="0.3">
      <c r="A45" s="10" t="s">
        <v>14</v>
      </c>
      <c r="B45" s="28">
        <v>-15000</v>
      </c>
    </row>
    <row r="46" spans="1:6" ht="15" thickBot="1" x14ac:dyDescent="0.35">
      <c r="A46" s="11" t="s">
        <v>24</v>
      </c>
      <c r="B46" s="30">
        <f>NPER(B44,B45,B43,,0)</f>
        <v>11.526704607247604</v>
      </c>
    </row>
    <row r="47" spans="1:6" x14ac:dyDescent="0.3">
      <c r="A47" s="1"/>
      <c r="B47" s="51"/>
    </row>
    <row r="48" spans="1:6" ht="15.6" x14ac:dyDescent="0.3">
      <c r="A48" s="83" t="s">
        <v>36</v>
      </c>
      <c r="B48" s="83"/>
      <c r="C48" s="83"/>
      <c r="D48" s="83"/>
      <c r="E48" s="83"/>
    </row>
    <row r="50" spans="1:5" x14ac:dyDescent="0.3">
      <c r="A50" s="2" t="s">
        <v>1</v>
      </c>
      <c r="B50" s="58">
        <v>0.2</v>
      </c>
      <c r="C50" s="2"/>
    </row>
    <row r="51" spans="1:5" x14ac:dyDescent="0.3">
      <c r="A51" s="2"/>
      <c r="B51" s="92" t="s">
        <v>26</v>
      </c>
      <c r="C51" s="93"/>
    </row>
    <row r="52" spans="1:5" x14ac:dyDescent="0.3">
      <c r="A52" s="58" t="s">
        <v>27</v>
      </c>
      <c r="B52" s="58" t="s">
        <v>28</v>
      </c>
      <c r="C52" s="58"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2" t="s">
        <v>1</v>
      </c>
      <c r="B62" s="53">
        <v>0.2</v>
      </c>
      <c r="D62" s="52" t="s">
        <v>1</v>
      </c>
      <c r="E62" s="53">
        <v>0.2</v>
      </c>
    </row>
    <row r="63" spans="1:5" ht="15" thickBot="1" x14ac:dyDescent="0.35">
      <c r="A63" s="56" t="s">
        <v>34</v>
      </c>
      <c r="B63" s="57" t="s">
        <v>26</v>
      </c>
      <c r="D63" s="54" t="s">
        <v>34</v>
      </c>
      <c r="E63" s="55" t="s">
        <v>26</v>
      </c>
    </row>
    <row r="64" spans="1:5" x14ac:dyDescent="0.3">
      <c r="A64" s="34">
        <v>42536</v>
      </c>
      <c r="B64" s="28">
        <v>5000</v>
      </c>
      <c r="D64" s="40">
        <v>42078</v>
      </c>
      <c r="E64" s="41">
        <v>0</v>
      </c>
    </row>
    <row r="65" spans="1:5" x14ac:dyDescent="0.3">
      <c r="A65" s="34">
        <v>42657</v>
      </c>
      <c r="B65" s="28">
        <v>5143</v>
      </c>
      <c r="D65" s="34">
        <v>42536</v>
      </c>
      <c r="E65" s="28">
        <v>5000</v>
      </c>
    </row>
    <row r="66" spans="1:5" x14ac:dyDescent="0.3">
      <c r="A66" s="34">
        <v>42855</v>
      </c>
      <c r="B66" s="28">
        <v>8838</v>
      </c>
      <c r="D66" s="34">
        <v>42657</v>
      </c>
      <c r="E66" s="28">
        <v>5143</v>
      </c>
    </row>
    <row r="67" spans="1:5" x14ac:dyDescent="0.3">
      <c r="A67" s="34">
        <v>42684</v>
      </c>
      <c r="B67" s="28">
        <v>-4893</v>
      </c>
      <c r="D67" s="34">
        <v>42855</v>
      </c>
      <c r="E67" s="28">
        <v>8838</v>
      </c>
    </row>
    <row r="68" spans="1:5" x14ac:dyDescent="0.3">
      <c r="A68" s="34">
        <v>42629</v>
      </c>
      <c r="B68" s="28">
        <v>-2134</v>
      </c>
      <c r="D68" s="34">
        <v>42684</v>
      </c>
      <c r="E68" s="28">
        <v>-4893</v>
      </c>
    </row>
    <row r="69" spans="1:5" x14ac:dyDescent="0.3">
      <c r="A69" s="34">
        <v>42843</v>
      </c>
      <c r="B69" s="28">
        <v>8047</v>
      </c>
      <c r="D69" s="34">
        <v>42629</v>
      </c>
      <c r="E69" s="28">
        <v>-2134</v>
      </c>
    </row>
    <row r="70" spans="1:5" x14ac:dyDescent="0.3">
      <c r="A70" s="34">
        <v>42609</v>
      </c>
      <c r="B70" s="28">
        <v>3908</v>
      </c>
      <c r="D70" s="34">
        <v>42843</v>
      </c>
      <c r="E70" s="28">
        <v>8047</v>
      </c>
    </row>
    <row r="71" spans="1:5" ht="15" thickBot="1" x14ac:dyDescent="0.35">
      <c r="A71" s="35">
        <v>42568</v>
      </c>
      <c r="B71" s="36">
        <v>-4007</v>
      </c>
      <c r="D71" s="37">
        <v>42609</v>
      </c>
      <c r="E71" s="38">
        <v>3908</v>
      </c>
    </row>
    <row r="72" spans="1:5" ht="15" thickBot="1" x14ac:dyDescent="0.35">
      <c r="D72" s="35">
        <v>42568</v>
      </c>
      <c r="E72" s="36">
        <v>-4007</v>
      </c>
    </row>
    <row r="73" spans="1:5" ht="15" thickBot="1" x14ac:dyDescent="0.35">
      <c r="A73" s="32" t="s">
        <v>35</v>
      </c>
      <c r="B73" s="33">
        <f>XNPV(B62,B64:B71,A64:A71)</f>
        <v>17523.654500894841</v>
      </c>
      <c r="D73" s="24" t="s">
        <v>35</v>
      </c>
      <c r="E73" s="39">
        <f>XNPV(E62,E64:E72,D64:D72)</f>
        <v>13940.183426721771</v>
      </c>
    </row>
    <row r="74" spans="1:5" ht="15" thickBot="1" x14ac:dyDescent="0.35"/>
    <row r="75" spans="1:5" ht="15" thickBot="1" x14ac:dyDescent="0.35">
      <c r="A75" s="59" t="s">
        <v>26</v>
      </c>
      <c r="B75" s="60" t="s">
        <v>1</v>
      </c>
      <c r="C75" s="61" t="s">
        <v>35</v>
      </c>
    </row>
    <row r="76" spans="1:5" x14ac:dyDescent="0.3">
      <c r="A76" s="48">
        <v>10000</v>
      </c>
      <c r="B76" s="49">
        <v>0.08</v>
      </c>
      <c r="C76" s="50">
        <f>NPV(B76,$A$76:$A$79)</f>
        <v>-304.94918532819202</v>
      </c>
    </row>
    <row r="77" spans="1:5" x14ac:dyDescent="0.3">
      <c r="A77" s="44">
        <v>-5000</v>
      </c>
      <c r="B77" s="46">
        <v>8.5000000000000006E-2</v>
      </c>
      <c r="C77" s="50">
        <f t="shared" ref="C77:C84" si="6">NPV(B77,$A$76:$A$79)</f>
        <v>-242.25684036084584</v>
      </c>
    </row>
    <row r="78" spans="1:5" x14ac:dyDescent="0.3">
      <c r="A78" s="44">
        <v>-8500</v>
      </c>
      <c r="B78" s="46">
        <v>0.09</v>
      </c>
      <c r="C78" s="50">
        <f t="shared" si="6"/>
        <v>-180.79719811594737</v>
      </c>
    </row>
    <row r="79" spans="1:5" ht="15" thickBot="1" x14ac:dyDescent="0.35">
      <c r="A79" s="45">
        <v>2000</v>
      </c>
      <c r="B79" s="46">
        <v>9.5000000000000001E-2</v>
      </c>
      <c r="C79" s="50">
        <f t="shared" si="6"/>
        <v>-120.54389452858119</v>
      </c>
    </row>
    <row r="80" spans="1:5" x14ac:dyDescent="0.3">
      <c r="A80" s="1"/>
      <c r="B80" s="46">
        <v>0.1</v>
      </c>
      <c r="C80" s="50">
        <f t="shared" si="6"/>
        <v>-61.471210982855276</v>
      </c>
    </row>
    <row r="81" spans="1:6" x14ac:dyDescent="0.3">
      <c r="A81" s="1"/>
      <c r="B81" s="46">
        <v>0.1053</v>
      </c>
      <c r="C81" s="50">
        <f t="shared" si="6"/>
        <v>-0.11523532268666639</v>
      </c>
    </row>
    <row r="82" spans="1:6" x14ac:dyDescent="0.3">
      <c r="A82" s="1"/>
      <c r="B82" s="46">
        <v>0.11</v>
      </c>
      <c r="C82" s="50">
        <f t="shared" si="6"/>
        <v>53.232050020658598</v>
      </c>
    </row>
    <row r="83" spans="1:6" x14ac:dyDescent="0.3">
      <c r="A83" s="1"/>
      <c r="B83" s="46">
        <v>0.115</v>
      </c>
      <c r="C83" s="50">
        <f t="shared" si="6"/>
        <v>108.91099578129308</v>
      </c>
    </row>
    <row r="84" spans="1:6" ht="15" thickBot="1" x14ac:dyDescent="0.35">
      <c r="A84" s="1"/>
      <c r="B84" s="47">
        <v>0.12</v>
      </c>
      <c r="C84" s="50">
        <f t="shared" si="6"/>
        <v>163.50609121199599</v>
      </c>
    </row>
    <row r="85" spans="1:6" x14ac:dyDescent="0.3">
      <c r="B85" s="42"/>
    </row>
    <row r="86" spans="1:6" ht="15.6" x14ac:dyDescent="0.3">
      <c r="A86" s="83" t="s">
        <v>38</v>
      </c>
      <c r="B86" s="83"/>
      <c r="C86" s="83"/>
      <c r="D86" s="83"/>
      <c r="E86" s="83"/>
      <c r="F86" s="83"/>
    </row>
    <row r="87" spans="1:6" ht="15" thickBot="1" x14ac:dyDescent="0.35"/>
    <row r="88" spans="1:6" ht="15" thickBot="1" x14ac:dyDescent="0.35">
      <c r="A88" s="58" t="s">
        <v>37</v>
      </c>
      <c r="C88" s="76" t="s">
        <v>37</v>
      </c>
      <c r="D88" s="60" t="s">
        <v>39</v>
      </c>
      <c r="E88" s="77" t="s">
        <v>38</v>
      </c>
    </row>
    <row r="89" spans="1:6" x14ac:dyDescent="0.3">
      <c r="A89" s="2">
        <v>10000</v>
      </c>
      <c r="C89" s="64">
        <v>10000</v>
      </c>
      <c r="D89" s="13"/>
      <c r="E89" s="65">
        <f>IRR($C$89:$C$92)</f>
        <v>0.1053100591867342</v>
      </c>
    </row>
    <row r="90" spans="1:6" x14ac:dyDescent="0.3">
      <c r="A90" s="2">
        <v>-5000</v>
      </c>
      <c r="C90" s="63">
        <v>-5000</v>
      </c>
      <c r="D90" s="10">
        <v>0.05</v>
      </c>
      <c r="E90" s="65">
        <f t="shared" ref="E90:E99" si="7">IRR($C$89:$C$92)</f>
        <v>0.1053100591867342</v>
      </c>
    </row>
    <row r="91" spans="1:6" x14ac:dyDescent="0.3">
      <c r="A91" s="2">
        <v>-8500</v>
      </c>
      <c r="C91" s="63">
        <v>-8500</v>
      </c>
      <c r="D91" s="10">
        <v>0.15</v>
      </c>
      <c r="E91" s="65">
        <f t="shared" si="7"/>
        <v>0.1053100591867342</v>
      </c>
    </row>
    <row r="92" spans="1:6" x14ac:dyDescent="0.3">
      <c r="A92" s="2">
        <v>2000</v>
      </c>
      <c r="C92" s="63">
        <v>2000</v>
      </c>
      <c r="D92" s="10">
        <v>0.2</v>
      </c>
      <c r="E92" s="65">
        <f t="shared" si="7"/>
        <v>0.1053100591867342</v>
      </c>
    </row>
    <row r="93" spans="1:6" ht="15" thickBot="1" x14ac:dyDescent="0.35">
      <c r="D93" s="10">
        <v>0.25</v>
      </c>
      <c r="E93" s="65">
        <f t="shared" si="7"/>
        <v>0.1053100591867342</v>
      </c>
    </row>
    <row r="94" spans="1:6" ht="15" thickBot="1" x14ac:dyDescent="0.35">
      <c r="A94" s="78" t="s">
        <v>38</v>
      </c>
      <c r="D94" s="10">
        <v>0.3</v>
      </c>
      <c r="E94" s="65">
        <f t="shared" si="7"/>
        <v>0.1053100591867342</v>
      </c>
    </row>
    <row r="95" spans="1:6" ht="15" thickBot="1" x14ac:dyDescent="0.35">
      <c r="A95" s="62">
        <f>IRR(A89:A92)</f>
        <v>0.1053100591867342</v>
      </c>
      <c r="D95" s="10">
        <v>0.35</v>
      </c>
      <c r="E95" s="65">
        <f t="shared" si="7"/>
        <v>0.1053100591867342</v>
      </c>
    </row>
    <row r="96" spans="1:6" x14ac:dyDescent="0.3">
      <c r="D96" s="10">
        <v>0.4</v>
      </c>
      <c r="E96" s="65">
        <f t="shared" si="7"/>
        <v>0.1053100591867342</v>
      </c>
    </row>
    <row r="97" spans="1:5" x14ac:dyDescent="0.3">
      <c r="D97" s="10">
        <v>0.45</v>
      </c>
      <c r="E97" s="65">
        <f t="shared" si="7"/>
        <v>0.1053100591867342</v>
      </c>
    </row>
    <row r="98" spans="1:5" x14ac:dyDescent="0.3">
      <c r="D98" s="10">
        <v>0.5</v>
      </c>
      <c r="E98" s="65">
        <f t="shared" si="7"/>
        <v>0.1053100591867342</v>
      </c>
    </row>
    <row r="99" spans="1:5" ht="15" thickBot="1" x14ac:dyDescent="0.35">
      <c r="D99" s="11">
        <v>0.55000000000000004</v>
      </c>
      <c r="E99" s="65">
        <f t="shared" si="7"/>
        <v>0.1053100591867342</v>
      </c>
    </row>
    <row r="101" spans="1:5" ht="15" thickBot="1" x14ac:dyDescent="0.35"/>
    <row r="102" spans="1:5" ht="15" thickBot="1" x14ac:dyDescent="0.35">
      <c r="A102" s="79" t="s">
        <v>37</v>
      </c>
      <c r="B102" s="16" t="s">
        <v>39</v>
      </c>
      <c r="C102" s="18" t="s">
        <v>38</v>
      </c>
    </row>
    <row r="103" spans="1:5" x14ac:dyDescent="0.3">
      <c r="A103" s="64">
        <v>-20000</v>
      </c>
      <c r="B103" s="13"/>
      <c r="C103" s="65">
        <f>IRR(A103:A106)</f>
        <v>-9.5909414154996986E-2</v>
      </c>
    </row>
    <row r="104" spans="1:5" x14ac:dyDescent="0.3">
      <c r="A104" s="63">
        <v>82000</v>
      </c>
      <c r="B104" s="46">
        <v>0.15</v>
      </c>
      <c r="C104" s="65">
        <f>IRR($A$103:$A$106,B104)</f>
        <v>-9.5909414155059047E-2</v>
      </c>
    </row>
    <row r="105" spans="1:5" x14ac:dyDescent="0.3">
      <c r="A105" s="63">
        <v>-60000</v>
      </c>
      <c r="B105" s="46">
        <v>0.2</v>
      </c>
      <c r="C105" s="65">
        <f t="shared" ref="C105:C113" si="8">IRR($A$103:$A$106,B105)</f>
        <v>-9.5909414154996986E-2</v>
      </c>
    </row>
    <row r="106" spans="1:5" x14ac:dyDescent="0.3">
      <c r="A106" s="63">
        <v>2000</v>
      </c>
      <c r="B106" s="46">
        <v>0.25</v>
      </c>
      <c r="C106" s="65">
        <f t="shared" si="8"/>
        <v>-9.5909414153667494E-2</v>
      </c>
    </row>
    <row r="107" spans="1:5" x14ac:dyDescent="0.3">
      <c r="B107" s="46">
        <v>0.3</v>
      </c>
      <c r="C107" s="65">
        <f t="shared" si="8"/>
        <v>-9.590941415486065E-2</v>
      </c>
    </row>
    <row r="108" spans="1:5" x14ac:dyDescent="0.3">
      <c r="B108" s="46">
        <v>0.35</v>
      </c>
      <c r="C108" s="65">
        <f t="shared" si="8"/>
        <v>-9.5909414154996986E-2</v>
      </c>
    </row>
    <row r="109" spans="1:5" x14ac:dyDescent="0.3">
      <c r="B109" s="46">
        <v>0.4</v>
      </c>
      <c r="C109" s="65">
        <f t="shared" si="8"/>
        <v>-9.5909414154997874E-2</v>
      </c>
    </row>
    <row r="110" spans="1:5" x14ac:dyDescent="0.3">
      <c r="B110" s="46">
        <v>0.45</v>
      </c>
      <c r="C110" s="65">
        <f t="shared" si="8"/>
        <v>2.160916914048538</v>
      </c>
    </row>
    <row r="111" spans="1:5" x14ac:dyDescent="0.3">
      <c r="B111" s="46">
        <v>0.5</v>
      </c>
      <c r="C111" s="65">
        <f t="shared" si="8"/>
        <v>2.1609169140534945</v>
      </c>
    </row>
    <row r="112" spans="1:5" x14ac:dyDescent="0.3">
      <c r="B112" s="46">
        <v>0.55000000000000004</v>
      </c>
      <c r="C112" s="65">
        <f t="shared" si="8"/>
        <v>2.1609169140387743</v>
      </c>
    </row>
    <row r="113" spans="1:3" ht="15" thickBot="1" x14ac:dyDescent="0.35">
      <c r="B113" s="47">
        <v>0.6</v>
      </c>
      <c r="C113" s="65">
        <f t="shared" si="8"/>
        <v>2.1609169140492739</v>
      </c>
    </row>
    <row r="115" spans="1:3" ht="15" thickBot="1" x14ac:dyDescent="0.35"/>
    <row r="116" spans="1:3" ht="15" thickBot="1" x14ac:dyDescent="0.35">
      <c r="A116" s="59" t="s">
        <v>37</v>
      </c>
      <c r="B116" s="60" t="s">
        <v>39</v>
      </c>
      <c r="C116" s="77" t="s">
        <v>38</v>
      </c>
    </row>
    <row r="117" spans="1:3" x14ac:dyDescent="0.3">
      <c r="A117" s="64">
        <v>10000</v>
      </c>
      <c r="B117" s="13"/>
      <c r="C117" s="68" t="e">
        <f>IRR($A$117:$A$120)</f>
        <v>#NUM!</v>
      </c>
    </row>
    <row r="118" spans="1:3" x14ac:dyDescent="0.3">
      <c r="A118" s="63">
        <v>-5000</v>
      </c>
      <c r="B118" s="10">
        <v>0.05</v>
      </c>
      <c r="C118" s="68" t="e">
        <f t="shared" ref="C118:C127" si="9">IRR($A$117:$A$120)</f>
        <v>#NUM!</v>
      </c>
    </row>
    <row r="119" spans="1:3" x14ac:dyDescent="0.3">
      <c r="A119" s="63">
        <v>8500</v>
      </c>
      <c r="B119" s="10">
        <v>0.15</v>
      </c>
      <c r="C119" s="68" t="e">
        <f t="shared" si="9"/>
        <v>#NUM!</v>
      </c>
    </row>
    <row r="120" spans="1:3" x14ac:dyDescent="0.3">
      <c r="A120" s="63">
        <v>2000</v>
      </c>
      <c r="B120" s="10">
        <v>0.2</v>
      </c>
      <c r="C120" s="68" t="e">
        <f t="shared" si="9"/>
        <v>#NUM!</v>
      </c>
    </row>
    <row r="121" spans="1:3" x14ac:dyDescent="0.3">
      <c r="B121" s="10">
        <v>0.25</v>
      </c>
      <c r="C121" s="68" t="e">
        <f t="shared" si="9"/>
        <v>#NUM!</v>
      </c>
    </row>
    <row r="122" spans="1:3" x14ac:dyDescent="0.3">
      <c r="B122" s="10">
        <v>0.3</v>
      </c>
      <c r="C122" s="68" t="e">
        <f t="shared" si="9"/>
        <v>#NUM!</v>
      </c>
    </row>
    <row r="123" spans="1:3" x14ac:dyDescent="0.3">
      <c r="B123" s="10">
        <v>0.35</v>
      </c>
      <c r="C123" s="68" t="e">
        <f t="shared" si="9"/>
        <v>#NUM!</v>
      </c>
    </row>
    <row r="124" spans="1:3" x14ac:dyDescent="0.3">
      <c r="B124" s="10">
        <v>0.4</v>
      </c>
      <c r="C124" s="68" t="e">
        <f t="shared" si="9"/>
        <v>#NUM!</v>
      </c>
    </row>
    <row r="125" spans="1:3" x14ac:dyDescent="0.3">
      <c r="B125" s="10">
        <v>0.45</v>
      </c>
      <c r="C125" s="68" t="e">
        <f t="shared" si="9"/>
        <v>#NUM!</v>
      </c>
    </row>
    <row r="126" spans="1:3" x14ac:dyDescent="0.3">
      <c r="B126" s="10">
        <v>0.5</v>
      </c>
      <c r="C126" s="68" t="e">
        <f t="shared" si="9"/>
        <v>#NUM!</v>
      </c>
    </row>
    <row r="127" spans="1:3" ht="15" thickBot="1" x14ac:dyDescent="0.35">
      <c r="B127" s="11">
        <v>0.55000000000000004</v>
      </c>
      <c r="C127" s="68" t="e">
        <f t="shared" si="9"/>
        <v>#NUM!</v>
      </c>
    </row>
    <row r="129" spans="1:6" x14ac:dyDescent="0.3">
      <c r="A129" s="58" t="s">
        <v>40</v>
      </c>
      <c r="B129" s="58" t="s">
        <v>41</v>
      </c>
      <c r="C129" s="58" t="s">
        <v>42</v>
      </c>
      <c r="E129" s="58" t="s">
        <v>34</v>
      </c>
      <c r="F129" s="58" t="s">
        <v>26</v>
      </c>
    </row>
    <row r="130" spans="1:6" x14ac:dyDescent="0.3">
      <c r="A130" s="2">
        <v>0</v>
      </c>
      <c r="B130" s="2">
        <v>-1000</v>
      </c>
      <c r="C130" s="2">
        <v>-1000</v>
      </c>
      <c r="E130" s="73">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x14ac:dyDescent="0.3">
      <c r="A134" s="2">
        <v>4</v>
      </c>
      <c r="B134" s="2">
        <v>500</v>
      </c>
      <c r="C134" s="2">
        <v>300</v>
      </c>
      <c r="E134" s="82"/>
      <c r="F134" s="82"/>
    </row>
    <row r="135" spans="1:6" ht="15" thickBot="1" x14ac:dyDescent="0.35">
      <c r="A135" s="43">
        <v>5</v>
      </c>
      <c r="B135" s="43">
        <v>900</v>
      </c>
      <c r="C135" s="43">
        <v>200</v>
      </c>
      <c r="E135" s="80" t="s">
        <v>46</v>
      </c>
      <c r="F135" s="81">
        <v>0.26419999999999999</v>
      </c>
    </row>
    <row r="136" spans="1:6" ht="15" thickBot="1" x14ac:dyDescent="0.35">
      <c r="A136" s="60" t="s">
        <v>38</v>
      </c>
      <c r="B136" s="69">
        <f>IRR(B130:B135)</f>
        <v>0.17318426166949052</v>
      </c>
      <c r="C136" s="70">
        <f>IRR(C130:C135)</f>
        <v>0.20494783010707418</v>
      </c>
    </row>
    <row r="137" spans="1:6" ht="15" thickBot="1" x14ac:dyDescent="0.35">
      <c r="A137" s="60" t="s">
        <v>35</v>
      </c>
      <c r="B137" s="71">
        <v>815.89</v>
      </c>
      <c r="C137" s="72">
        <v>552.4</v>
      </c>
    </row>
    <row r="140" spans="1:6" x14ac:dyDescent="0.3">
      <c r="A140" s="58" t="s">
        <v>47</v>
      </c>
      <c r="B140" s="25">
        <v>0.1</v>
      </c>
    </row>
    <row r="141" spans="1:6" x14ac:dyDescent="0.3">
      <c r="A141" s="58" t="s">
        <v>48</v>
      </c>
      <c r="B141" s="25">
        <v>0.12</v>
      </c>
    </row>
    <row r="143" spans="1:6" x14ac:dyDescent="0.3">
      <c r="A143" s="58" t="s">
        <v>40</v>
      </c>
      <c r="B143" s="58"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0" t="s">
        <v>49</v>
      </c>
      <c r="B148" s="77" t="s">
        <v>35</v>
      </c>
    </row>
    <row r="149" spans="1:2" x14ac:dyDescent="0.3">
      <c r="A149" s="74">
        <v>0.1</v>
      </c>
      <c r="B149" s="75">
        <f>-NPV(A149,B144:B146)</f>
        <v>0.70323065364387649</v>
      </c>
    </row>
    <row r="150" spans="1:2" x14ac:dyDescent="0.3">
      <c r="A150" s="66">
        <v>0.25</v>
      </c>
      <c r="B150" s="75">
        <f>NPV(A150,B144:B146)</f>
        <v>0</v>
      </c>
    </row>
    <row r="151" spans="1:2" x14ac:dyDescent="0.3">
      <c r="A151" s="66">
        <v>1.1000000000000001</v>
      </c>
      <c r="B151" s="75">
        <f>NPV(A151,B144:B146)</f>
        <v>0.42587193607601764</v>
      </c>
    </row>
    <row r="152" spans="1:2" x14ac:dyDescent="0.3">
      <c r="A152" s="66">
        <v>4</v>
      </c>
      <c r="B152" s="75">
        <f>NPV(A152,B144:B146)</f>
        <v>-2.2204460492503132E-17</v>
      </c>
    </row>
    <row r="153" spans="1:2" ht="15" thickBot="1" x14ac:dyDescent="0.35">
      <c r="A153" s="67">
        <v>5</v>
      </c>
      <c r="B153" s="75">
        <f>-NPV(A153,B144:B146)</f>
        <v>3.5185185185185187E-2</v>
      </c>
    </row>
    <row r="155" spans="1:2" x14ac:dyDescent="0.3">
      <c r="A155" s="58"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Naveed Beigh</cp:lastModifiedBy>
  <dcterms:created xsi:type="dcterms:W3CDTF">2023-06-15T04:20:27Z</dcterms:created>
  <dcterms:modified xsi:type="dcterms:W3CDTF">2024-05-09T06:53:44Z</dcterms:modified>
</cp:coreProperties>
</file>