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1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filterPrivacy="1" defaultThemeVersion="166925"/>
  <xr:revisionPtr revIDLastSave="0" documentId="13_ncr:1_{5F422B5A-491E-4BE9-A2BE-97C47787290D}" xr6:coauthVersionLast="47" xr6:coauthVersionMax="47" xr10:uidLastSave="{00000000-0000-0000-0000-000000000000}"/>
  <bookViews>
    <workbookView xWindow="-110" yWindow="-110" windowWidth="19420" windowHeight="10300" activeTab="3" xr2:uid="{4A223B2B-EA32-4EB7-ABB2-BB1F8606269E}"/>
  </bookViews>
  <sheets>
    <sheet name="P2C3-Fichier_Europe_Est" sheetId="2" r:id="rId1"/>
    <sheet name="Table_Correspondance" sheetId="6" state="hidden" r:id="rId2"/>
    <sheet name="Statistiques" sheetId="7" r:id="rId3"/>
    <sheet name="Tableau de Bord" sheetId="8" r:id="rId4"/>
  </sheets>
  <externalReferences>
    <externalReference r:id="rId5"/>
  </externalReferences>
  <definedNames>
    <definedName name="_xlnm._FilterDatabase" localSheetId="0" hidden="1">'P2C3-Fichier_Europe_Est'!$A$1:$R$1116</definedName>
    <definedName name="_xlchart.v5.0" hidden="1">Statistiques!$N$47</definedName>
    <definedName name="_xlchart.v5.1" hidden="1">Statistiques!$N$48:$N$58</definedName>
    <definedName name="_xlchart.v5.2" hidden="1">Statistiques!$O$47</definedName>
    <definedName name="_xlchart.v5.3" hidden="1">Statistiques!$O$48:$O$58</definedName>
    <definedName name="_xlcn.WorksheetConnection_P2C3Fichier_Europe_EstEU1" hidden="1">'P2C3-Fichier_Europe_Est'!$E:$U</definedName>
    <definedName name="_xlcn.WorksheetConnection_Sales_EUROPE_EST_Propre.xlsmTableau11" hidden="1">[1]!Tableau1</definedName>
    <definedName name="solver_adj" localSheetId="2" hidden="1">Statistiques!#REF!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Statistiques!#REF!</definedName>
    <definedName name="solver_lhs2" localSheetId="2" hidden="1">Statistiques!#REF!</definedName>
    <definedName name="solver_lhs3" localSheetId="2" hidden="1">Statistiques!#REF!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Statistiques!#REF!</definedName>
    <definedName name="solver_pre" localSheetId="2" hidden="1">0.000001</definedName>
    <definedName name="solver_rbv" localSheetId="2" hidden="1">2</definedName>
    <definedName name="solver_rel1" localSheetId="2" hidden="1">1</definedName>
    <definedName name="solver_rel2" localSheetId="2" hidden="1">1</definedName>
    <definedName name="solver_rel3" localSheetId="2" hidden="1">1</definedName>
    <definedName name="solver_rhs1" localSheetId="2" hidden="1">Statistiques!#REF!</definedName>
    <definedName name="solver_rhs2" localSheetId="2" hidden="1">Statistiques!#REF!</definedName>
    <definedName name="solver_rhs3" localSheetId="2" hidden="1">Statistiques!#REF!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150000</definedName>
    <definedName name="solver_ver" localSheetId="2" hidden="1">3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lage" name="Plage" connection="WorksheetConnection_P2C3-Fichier_Europe_Est!$E:$U"/>
          <x15:modelTable id="Tableau1" name="Tableau1" connection="WorksheetConnection_Sales_EUROPE_EST_Propre.xlsm!Tableau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8" i="7" l="1"/>
  <c r="L48" i="7"/>
  <c r="L49" i="7"/>
  <c r="L50" i="7"/>
  <c r="D28" i="7"/>
  <c r="I35" i="7" s="1"/>
  <c r="D29" i="7"/>
  <c r="D30" i="7"/>
  <c r="D31" i="7"/>
  <c r="D32" i="7"/>
  <c r="D33" i="7"/>
  <c r="D34" i="7"/>
  <c r="D35" i="7"/>
  <c r="D36" i="7"/>
  <c r="D37" i="7"/>
  <c r="D38" i="7"/>
  <c r="D39" i="7"/>
  <c r="C28" i="7"/>
  <c r="C29" i="7"/>
  <c r="C30" i="7"/>
  <c r="C31" i="7"/>
  <c r="H35" i="7" s="1"/>
  <c r="C32" i="7"/>
  <c r="C33" i="7"/>
  <c r="C34" i="7"/>
  <c r="C35" i="7"/>
  <c r="C36" i="7"/>
  <c r="C37" i="7"/>
  <c r="C38" i="7"/>
  <c r="C39" i="7"/>
  <c r="B28" i="7"/>
  <c r="B29" i="7"/>
  <c r="G35" i="7" s="1"/>
  <c r="B30" i="7"/>
  <c r="B31" i="7"/>
  <c r="B32" i="7"/>
  <c r="B33" i="7"/>
  <c r="B34" i="7"/>
  <c r="B35" i="7"/>
  <c r="B36" i="7"/>
  <c r="B37" i="7"/>
  <c r="B38" i="7"/>
  <c r="B39" i="7"/>
  <c r="D13" i="7"/>
  <c r="H55" i="7"/>
  <c r="H52" i="7"/>
  <c r="H48" i="7"/>
  <c r="H59" i="7"/>
  <c r="E48" i="7"/>
  <c r="E62" i="7"/>
  <c r="E59" i="7"/>
  <c r="E55" i="7"/>
  <c r="E52" i="7"/>
  <c r="B62" i="7"/>
  <c r="B59" i="7"/>
  <c r="B55" i="7"/>
  <c r="B52" i="7"/>
  <c r="B48" i="7"/>
  <c r="H30" i="7"/>
  <c r="H31" i="7" s="1"/>
  <c r="Q3" i="2"/>
  <c r="Q4" i="2"/>
  <c r="H2" i="2"/>
  <c r="I2" i="2"/>
  <c r="J2" i="2"/>
  <c r="L2" i="2"/>
  <c r="N2" i="2"/>
  <c r="H3" i="2"/>
  <c r="I3" i="2"/>
  <c r="J3" i="2"/>
  <c r="L3" i="2"/>
  <c r="N3" i="2"/>
  <c r="H4" i="2"/>
  <c r="I4" i="2"/>
  <c r="J4" i="2"/>
  <c r="L4" i="2"/>
  <c r="N4" i="2"/>
  <c r="H5" i="2"/>
  <c r="I5" i="2"/>
  <c r="J5" i="2"/>
  <c r="L5" i="2"/>
  <c r="N5" i="2"/>
  <c r="H6" i="2"/>
  <c r="I6" i="2"/>
  <c r="J6" i="2"/>
  <c r="L6" i="2"/>
  <c r="N6" i="2"/>
  <c r="H7" i="2"/>
  <c r="I7" i="2"/>
  <c r="J7" i="2"/>
  <c r="L7" i="2"/>
  <c r="N7" i="2"/>
  <c r="H8" i="2"/>
  <c r="I8" i="2"/>
  <c r="J8" i="2"/>
  <c r="L8" i="2"/>
  <c r="N8" i="2"/>
  <c r="H9" i="2"/>
  <c r="I9" i="2"/>
  <c r="J9" i="2"/>
  <c r="L9" i="2"/>
  <c r="N9" i="2"/>
  <c r="H10" i="2"/>
  <c r="I10" i="2"/>
  <c r="J10" i="2"/>
  <c r="L10" i="2"/>
  <c r="N10" i="2"/>
  <c r="H11" i="2"/>
  <c r="I11" i="2"/>
  <c r="J11" i="2"/>
  <c r="L11" i="2"/>
  <c r="N11" i="2"/>
  <c r="H12" i="2"/>
  <c r="I12" i="2"/>
  <c r="J12" i="2"/>
  <c r="L12" i="2"/>
  <c r="N12" i="2"/>
  <c r="H13" i="2"/>
  <c r="I13" i="2"/>
  <c r="J13" i="2"/>
  <c r="L13" i="2"/>
  <c r="N13" i="2"/>
  <c r="H14" i="2"/>
  <c r="I14" i="2"/>
  <c r="J14" i="2"/>
  <c r="L14" i="2"/>
  <c r="N14" i="2"/>
  <c r="H15" i="2"/>
  <c r="I15" i="2"/>
  <c r="J15" i="2"/>
  <c r="L15" i="2"/>
  <c r="N15" i="2"/>
  <c r="H16" i="2"/>
  <c r="I16" i="2"/>
  <c r="J16" i="2"/>
  <c r="L16" i="2"/>
  <c r="N16" i="2"/>
  <c r="H17" i="2"/>
  <c r="I17" i="2"/>
  <c r="J17" i="2"/>
  <c r="L17" i="2"/>
  <c r="N17" i="2"/>
  <c r="H18" i="2"/>
  <c r="I18" i="2"/>
  <c r="J18" i="2"/>
  <c r="L18" i="2"/>
  <c r="N18" i="2"/>
  <c r="H19" i="2"/>
  <c r="I19" i="2"/>
  <c r="J19" i="2"/>
  <c r="L19" i="2"/>
  <c r="N19" i="2"/>
  <c r="H20" i="2"/>
  <c r="I20" i="2"/>
  <c r="J20" i="2"/>
  <c r="L20" i="2"/>
  <c r="N20" i="2"/>
  <c r="H21" i="2"/>
  <c r="I21" i="2"/>
  <c r="J21" i="2"/>
  <c r="L21" i="2"/>
  <c r="N21" i="2"/>
  <c r="H22" i="2"/>
  <c r="I22" i="2"/>
  <c r="J22" i="2"/>
  <c r="L22" i="2"/>
  <c r="N22" i="2"/>
  <c r="H23" i="2"/>
  <c r="I23" i="2"/>
  <c r="J23" i="2"/>
  <c r="L23" i="2"/>
  <c r="N23" i="2"/>
  <c r="H24" i="2"/>
  <c r="I24" i="2"/>
  <c r="J24" i="2"/>
  <c r="L24" i="2"/>
  <c r="N24" i="2"/>
  <c r="H25" i="2"/>
  <c r="I25" i="2"/>
  <c r="J25" i="2"/>
  <c r="L25" i="2"/>
  <c r="N25" i="2"/>
  <c r="H26" i="2"/>
  <c r="I26" i="2"/>
  <c r="J26" i="2"/>
  <c r="L26" i="2"/>
  <c r="N26" i="2"/>
  <c r="H27" i="2"/>
  <c r="I27" i="2"/>
  <c r="J27" i="2"/>
  <c r="L27" i="2"/>
  <c r="N27" i="2"/>
  <c r="H28" i="2"/>
  <c r="I28" i="2"/>
  <c r="J28" i="2"/>
  <c r="L28" i="2"/>
  <c r="N28" i="2"/>
  <c r="H29" i="2"/>
  <c r="I29" i="2"/>
  <c r="J29" i="2"/>
  <c r="L29" i="2"/>
  <c r="N29" i="2"/>
  <c r="H30" i="2"/>
  <c r="I30" i="2"/>
  <c r="J30" i="2"/>
  <c r="L30" i="2"/>
  <c r="N30" i="2"/>
  <c r="H31" i="2"/>
  <c r="I31" i="2"/>
  <c r="J31" i="2"/>
  <c r="L31" i="2"/>
  <c r="N31" i="2"/>
  <c r="H32" i="2"/>
  <c r="I32" i="2"/>
  <c r="J32" i="2"/>
  <c r="L32" i="2"/>
  <c r="N32" i="2"/>
  <c r="H33" i="2"/>
  <c r="I33" i="2"/>
  <c r="J33" i="2"/>
  <c r="L33" i="2"/>
  <c r="N33" i="2"/>
  <c r="H34" i="2"/>
  <c r="I34" i="2"/>
  <c r="J34" i="2"/>
  <c r="L34" i="2"/>
  <c r="N34" i="2"/>
  <c r="H35" i="2"/>
  <c r="I35" i="2"/>
  <c r="J35" i="2"/>
  <c r="L35" i="2"/>
  <c r="N35" i="2"/>
  <c r="H36" i="2"/>
  <c r="I36" i="2"/>
  <c r="J36" i="2"/>
  <c r="L36" i="2"/>
  <c r="N36" i="2"/>
  <c r="H37" i="2"/>
  <c r="I37" i="2"/>
  <c r="J37" i="2"/>
  <c r="L37" i="2"/>
  <c r="N37" i="2"/>
  <c r="H38" i="2"/>
  <c r="I38" i="2"/>
  <c r="J38" i="2"/>
  <c r="L38" i="2"/>
  <c r="N38" i="2"/>
  <c r="H39" i="2"/>
  <c r="I39" i="2"/>
  <c r="J39" i="2"/>
  <c r="L39" i="2"/>
  <c r="N39" i="2"/>
  <c r="H40" i="2"/>
  <c r="I40" i="2"/>
  <c r="J40" i="2"/>
  <c r="L40" i="2"/>
  <c r="N40" i="2"/>
  <c r="H41" i="2"/>
  <c r="I41" i="2"/>
  <c r="J41" i="2"/>
  <c r="L41" i="2"/>
  <c r="N41" i="2"/>
  <c r="H42" i="2"/>
  <c r="I42" i="2"/>
  <c r="J42" i="2"/>
  <c r="L42" i="2"/>
  <c r="N42" i="2"/>
  <c r="H43" i="2"/>
  <c r="I43" i="2"/>
  <c r="J43" i="2"/>
  <c r="L43" i="2"/>
  <c r="N43" i="2"/>
  <c r="H44" i="2"/>
  <c r="I44" i="2"/>
  <c r="J44" i="2"/>
  <c r="L44" i="2"/>
  <c r="N44" i="2"/>
  <c r="H45" i="2"/>
  <c r="I45" i="2"/>
  <c r="J45" i="2"/>
  <c r="L45" i="2"/>
  <c r="N45" i="2"/>
  <c r="H46" i="2"/>
  <c r="I46" i="2"/>
  <c r="J46" i="2"/>
  <c r="L46" i="2"/>
  <c r="N46" i="2"/>
  <c r="H47" i="2"/>
  <c r="I47" i="2"/>
  <c r="J47" i="2"/>
  <c r="L47" i="2"/>
  <c r="N47" i="2"/>
  <c r="H48" i="2"/>
  <c r="I48" i="2"/>
  <c r="J48" i="2"/>
  <c r="L48" i="2"/>
  <c r="N48" i="2"/>
  <c r="H49" i="2"/>
  <c r="I49" i="2"/>
  <c r="J49" i="2"/>
  <c r="L49" i="2"/>
  <c r="N49" i="2"/>
  <c r="H50" i="2"/>
  <c r="I50" i="2"/>
  <c r="J50" i="2"/>
  <c r="L50" i="2"/>
  <c r="N50" i="2"/>
  <c r="H51" i="2"/>
  <c r="I51" i="2"/>
  <c r="J51" i="2"/>
  <c r="L51" i="2"/>
  <c r="N51" i="2"/>
  <c r="H52" i="2"/>
  <c r="I52" i="2"/>
  <c r="J52" i="2"/>
  <c r="L52" i="2"/>
  <c r="N52" i="2"/>
  <c r="H53" i="2"/>
  <c r="I53" i="2"/>
  <c r="J53" i="2"/>
  <c r="L53" i="2"/>
  <c r="N53" i="2"/>
  <c r="H54" i="2"/>
  <c r="I54" i="2"/>
  <c r="J54" i="2"/>
  <c r="L54" i="2"/>
  <c r="N54" i="2"/>
  <c r="H55" i="2"/>
  <c r="I55" i="2"/>
  <c r="J55" i="2"/>
  <c r="L55" i="2"/>
  <c r="N55" i="2"/>
  <c r="H56" i="2"/>
  <c r="I56" i="2"/>
  <c r="J56" i="2"/>
  <c r="L56" i="2"/>
  <c r="N56" i="2"/>
  <c r="H57" i="2"/>
  <c r="I57" i="2"/>
  <c r="J57" i="2"/>
  <c r="L57" i="2"/>
  <c r="N57" i="2"/>
  <c r="H58" i="2"/>
  <c r="I58" i="2"/>
  <c r="J58" i="2"/>
  <c r="L58" i="2"/>
  <c r="N58" i="2"/>
  <c r="H59" i="2"/>
  <c r="I59" i="2"/>
  <c r="J59" i="2"/>
  <c r="L59" i="2"/>
  <c r="N59" i="2"/>
  <c r="H60" i="2"/>
  <c r="I60" i="2"/>
  <c r="J60" i="2"/>
  <c r="L60" i="2"/>
  <c r="N60" i="2"/>
  <c r="H61" i="2"/>
  <c r="I61" i="2"/>
  <c r="J61" i="2"/>
  <c r="L61" i="2"/>
  <c r="N61" i="2"/>
  <c r="H62" i="2"/>
  <c r="I62" i="2"/>
  <c r="J62" i="2"/>
  <c r="L62" i="2"/>
  <c r="N62" i="2"/>
  <c r="H63" i="2"/>
  <c r="I63" i="2"/>
  <c r="J63" i="2"/>
  <c r="L63" i="2"/>
  <c r="N63" i="2"/>
  <c r="H64" i="2"/>
  <c r="I64" i="2"/>
  <c r="J64" i="2"/>
  <c r="L64" i="2"/>
  <c r="N64" i="2"/>
  <c r="H65" i="2"/>
  <c r="I65" i="2"/>
  <c r="J65" i="2"/>
  <c r="L65" i="2"/>
  <c r="N65" i="2"/>
  <c r="H66" i="2"/>
  <c r="I66" i="2"/>
  <c r="J66" i="2"/>
  <c r="L66" i="2"/>
  <c r="N66" i="2"/>
  <c r="H67" i="2"/>
  <c r="I67" i="2"/>
  <c r="J67" i="2"/>
  <c r="L67" i="2"/>
  <c r="N67" i="2"/>
  <c r="H68" i="2"/>
  <c r="I68" i="2"/>
  <c r="J68" i="2"/>
  <c r="L68" i="2"/>
  <c r="N68" i="2"/>
  <c r="H69" i="2"/>
  <c r="I69" i="2"/>
  <c r="J69" i="2"/>
  <c r="L69" i="2"/>
  <c r="N69" i="2"/>
  <c r="H70" i="2"/>
  <c r="I70" i="2"/>
  <c r="J70" i="2"/>
  <c r="L70" i="2"/>
  <c r="N70" i="2"/>
  <c r="H71" i="2"/>
  <c r="I71" i="2"/>
  <c r="J71" i="2"/>
  <c r="L71" i="2"/>
  <c r="N71" i="2"/>
  <c r="H72" i="2"/>
  <c r="I72" i="2"/>
  <c r="J72" i="2"/>
  <c r="L72" i="2"/>
  <c r="N72" i="2"/>
  <c r="H73" i="2"/>
  <c r="I73" i="2"/>
  <c r="J73" i="2"/>
  <c r="L73" i="2"/>
  <c r="N73" i="2"/>
  <c r="H74" i="2"/>
  <c r="I74" i="2"/>
  <c r="J74" i="2"/>
  <c r="L74" i="2"/>
  <c r="N74" i="2"/>
  <c r="H75" i="2"/>
  <c r="I75" i="2"/>
  <c r="J75" i="2"/>
  <c r="L75" i="2"/>
  <c r="N75" i="2"/>
  <c r="H76" i="2"/>
  <c r="I76" i="2"/>
  <c r="J76" i="2"/>
  <c r="L76" i="2"/>
  <c r="N76" i="2"/>
  <c r="H77" i="2"/>
  <c r="I77" i="2"/>
  <c r="J77" i="2"/>
  <c r="L77" i="2"/>
  <c r="N77" i="2"/>
  <c r="H78" i="2"/>
  <c r="I78" i="2"/>
  <c r="J78" i="2"/>
  <c r="L78" i="2"/>
  <c r="N78" i="2"/>
  <c r="H79" i="2"/>
  <c r="I79" i="2"/>
  <c r="J79" i="2"/>
  <c r="L79" i="2"/>
  <c r="N79" i="2"/>
  <c r="H80" i="2"/>
  <c r="I80" i="2"/>
  <c r="J80" i="2"/>
  <c r="L80" i="2"/>
  <c r="N80" i="2"/>
  <c r="H81" i="2"/>
  <c r="I81" i="2"/>
  <c r="J81" i="2"/>
  <c r="L81" i="2"/>
  <c r="N81" i="2"/>
  <c r="H82" i="2"/>
  <c r="I82" i="2"/>
  <c r="J82" i="2"/>
  <c r="L82" i="2"/>
  <c r="N82" i="2"/>
  <c r="H83" i="2"/>
  <c r="I83" i="2"/>
  <c r="J83" i="2"/>
  <c r="L83" i="2"/>
  <c r="N83" i="2"/>
  <c r="H84" i="2"/>
  <c r="I84" i="2"/>
  <c r="J84" i="2"/>
  <c r="L84" i="2"/>
  <c r="N84" i="2"/>
  <c r="H85" i="2"/>
  <c r="I85" i="2"/>
  <c r="J85" i="2"/>
  <c r="L85" i="2"/>
  <c r="N85" i="2"/>
  <c r="H86" i="2"/>
  <c r="I86" i="2"/>
  <c r="J86" i="2"/>
  <c r="L86" i="2"/>
  <c r="N86" i="2"/>
  <c r="H87" i="2"/>
  <c r="I87" i="2"/>
  <c r="J87" i="2"/>
  <c r="L87" i="2"/>
  <c r="N87" i="2"/>
  <c r="H88" i="2"/>
  <c r="I88" i="2"/>
  <c r="J88" i="2"/>
  <c r="L88" i="2"/>
  <c r="N88" i="2"/>
  <c r="H89" i="2"/>
  <c r="I89" i="2"/>
  <c r="J89" i="2"/>
  <c r="L89" i="2"/>
  <c r="N89" i="2"/>
  <c r="H90" i="2"/>
  <c r="I90" i="2"/>
  <c r="J90" i="2"/>
  <c r="L90" i="2"/>
  <c r="N90" i="2"/>
  <c r="H91" i="2"/>
  <c r="I91" i="2"/>
  <c r="J91" i="2"/>
  <c r="L91" i="2"/>
  <c r="N91" i="2"/>
  <c r="H92" i="2"/>
  <c r="I92" i="2"/>
  <c r="J92" i="2"/>
  <c r="L92" i="2"/>
  <c r="N92" i="2"/>
  <c r="H93" i="2"/>
  <c r="I93" i="2"/>
  <c r="J93" i="2"/>
  <c r="L93" i="2"/>
  <c r="N93" i="2"/>
  <c r="H94" i="2"/>
  <c r="I94" i="2"/>
  <c r="J94" i="2"/>
  <c r="L94" i="2"/>
  <c r="N94" i="2"/>
  <c r="H95" i="2"/>
  <c r="I95" i="2"/>
  <c r="J95" i="2"/>
  <c r="L95" i="2"/>
  <c r="N95" i="2"/>
  <c r="H96" i="2"/>
  <c r="I96" i="2"/>
  <c r="J96" i="2"/>
  <c r="L96" i="2"/>
  <c r="N96" i="2"/>
  <c r="H97" i="2"/>
  <c r="I97" i="2"/>
  <c r="J97" i="2"/>
  <c r="L97" i="2"/>
  <c r="N97" i="2"/>
  <c r="H98" i="2"/>
  <c r="I98" i="2"/>
  <c r="J98" i="2"/>
  <c r="L98" i="2"/>
  <c r="N98" i="2"/>
  <c r="H99" i="2"/>
  <c r="I99" i="2"/>
  <c r="J99" i="2"/>
  <c r="L99" i="2"/>
  <c r="N99" i="2"/>
  <c r="H100" i="2"/>
  <c r="I100" i="2"/>
  <c r="J100" i="2"/>
  <c r="L100" i="2"/>
  <c r="N100" i="2"/>
  <c r="H101" i="2"/>
  <c r="I101" i="2"/>
  <c r="J101" i="2"/>
  <c r="L101" i="2"/>
  <c r="N101" i="2"/>
  <c r="H102" i="2"/>
  <c r="I102" i="2"/>
  <c r="J102" i="2"/>
  <c r="L102" i="2"/>
  <c r="N102" i="2"/>
  <c r="H103" i="2"/>
  <c r="I103" i="2"/>
  <c r="J103" i="2"/>
  <c r="L103" i="2"/>
  <c r="N103" i="2"/>
  <c r="H104" i="2"/>
  <c r="I104" i="2"/>
  <c r="J104" i="2"/>
  <c r="L104" i="2"/>
  <c r="N104" i="2"/>
  <c r="H105" i="2"/>
  <c r="I105" i="2"/>
  <c r="J105" i="2"/>
  <c r="L105" i="2"/>
  <c r="N105" i="2"/>
  <c r="H106" i="2"/>
  <c r="I106" i="2"/>
  <c r="J106" i="2"/>
  <c r="L106" i="2"/>
  <c r="N106" i="2"/>
  <c r="H107" i="2"/>
  <c r="I107" i="2"/>
  <c r="J107" i="2"/>
  <c r="L107" i="2"/>
  <c r="N107" i="2"/>
  <c r="H108" i="2"/>
  <c r="I108" i="2"/>
  <c r="J108" i="2"/>
  <c r="L108" i="2"/>
  <c r="N108" i="2"/>
  <c r="H109" i="2"/>
  <c r="I109" i="2"/>
  <c r="J109" i="2"/>
  <c r="L109" i="2"/>
  <c r="N109" i="2"/>
  <c r="H110" i="2"/>
  <c r="I110" i="2"/>
  <c r="J110" i="2"/>
  <c r="L110" i="2"/>
  <c r="N110" i="2"/>
  <c r="H111" i="2"/>
  <c r="I111" i="2"/>
  <c r="J111" i="2"/>
  <c r="L111" i="2"/>
  <c r="N111" i="2"/>
  <c r="H112" i="2"/>
  <c r="I112" i="2"/>
  <c r="J112" i="2"/>
  <c r="L112" i="2"/>
  <c r="N112" i="2"/>
  <c r="H113" i="2"/>
  <c r="I113" i="2"/>
  <c r="J113" i="2"/>
  <c r="L113" i="2"/>
  <c r="N113" i="2"/>
  <c r="H114" i="2"/>
  <c r="I114" i="2"/>
  <c r="J114" i="2"/>
  <c r="L114" i="2"/>
  <c r="N114" i="2"/>
  <c r="H115" i="2"/>
  <c r="I115" i="2"/>
  <c r="J115" i="2"/>
  <c r="L115" i="2"/>
  <c r="N115" i="2"/>
  <c r="H116" i="2"/>
  <c r="I116" i="2"/>
  <c r="J116" i="2"/>
  <c r="L116" i="2"/>
  <c r="N116" i="2"/>
  <c r="H117" i="2"/>
  <c r="I117" i="2"/>
  <c r="J117" i="2"/>
  <c r="L117" i="2"/>
  <c r="N117" i="2"/>
  <c r="H118" i="2"/>
  <c r="I118" i="2"/>
  <c r="J118" i="2"/>
  <c r="L118" i="2"/>
  <c r="N118" i="2"/>
  <c r="H119" i="2"/>
  <c r="I119" i="2"/>
  <c r="J119" i="2"/>
  <c r="L119" i="2"/>
  <c r="N119" i="2"/>
  <c r="H120" i="2"/>
  <c r="I120" i="2"/>
  <c r="J120" i="2"/>
  <c r="L120" i="2"/>
  <c r="N120" i="2"/>
  <c r="H121" i="2"/>
  <c r="I121" i="2"/>
  <c r="J121" i="2"/>
  <c r="L121" i="2"/>
  <c r="N121" i="2"/>
  <c r="H122" i="2"/>
  <c r="I122" i="2"/>
  <c r="J122" i="2"/>
  <c r="L122" i="2"/>
  <c r="N122" i="2"/>
  <c r="H123" i="2"/>
  <c r="I123" i="2"/>
  <c r="J123" i="2"/>
  <c r="L123" i="2"/>
  <c r="N123" i="2"/>
  <c r="H124" i="2"/>
  <c r="I124" i="2"/>
  <c r="J124" i="2"/>
  <c r="L124" i="2"/>
  <c r="N124" i="2"/>
  <c r="H125" i="2"/>
  <c r="I125" i="2"/>
  <c r="J125" i="2"/>
  <c r="L125" i="2"/>
  <c r="N125" i="2"/>
  <c r="H126" i="2"/>
  <c r="I126" i="2"/>
  <c r="J126" i="2"/>
  <c r="L126" i="2"/>
  <c r="N126" i="2"/>
  <c r="H127" i="2"/>
  <c r="I127" i="2"/>
  <c r="J127" i="2"/>
  <c r="L127" i="2"/>
  <c r="N127" i="2"/>
  <c r="H128" i="2"/>
  <c r="I128" i="2"/>
  <c r="J128" i="2"/>
  <c r="L128" i="2"/>
  <c r="N128" i="2"/>
  <c r="H129" i="2"/>
  <c r="I129" i="2"/>
  <c r="J129" i="2"/>
  <c r="L129" i="2"/>
  <c r="N129" i="2"/>
  <c r="H130" i="2"/>
  <c r="I130" i="2"/>
  <c r="J130" i="2"/>
  <c r="L130" i="2"/>
  <c r="N130" i="2"/>
  <c r="H131" i="2"/>
  <c r="I131" i="2"/>
  <c r="J131" i="2"/>
  <c r="L131" i="2"/>
  <c r="N131" i="2"/>
  <c r="H132" i="2"/>
  <c r="I132" i="2"/>
  <c r="J132" i="2"/>
  <c r="L132" i="2"/>
  <c r="N132" i="2"/>
  <c r="H133" i="2"/>
  <c r="I133" i="2"/>
  <c r="J133" i="2"/>
  <c r="L133" i="2"/>
  <c r="N133" i="2"/>
  <c r="H134" i="2"/>
  <c r="I134" i="2"/>
  <c r="J134" i="2"/>
  <c r="L134" i="2"/>
  <c r="N134" i="2"/>
  <c r="H135" i="2"/>
  <c r="I135" i="2"/>
  <c r="J135" i="2"/>
  <c r="L135" i="2"/>
  <c r="N135" i="2"/>
  <c r="H136" i="2"/>
  <c r="I136" i="2"/>
  <c r="J136" i="2"/>
  <c r="L136" i="2"/>
  <c r="N136" i="2"/>
  <c r="H137" i="2"/>
  <c r="I137" i="2"/>
  <c r="J137" i="2"/>
  <c r="L137" i="2"/>
  <c r="N137" i="2"/>
  <c r="H138" i="2"/>
  <c r="I138" i="2"/>
  <c r="J138" i="2"/>
  <c r="L138" i="2"/>
  <c r="N138" i="2"/>
  <c r="H139" i="2"/>
  <c r="I139" i="2"/>
  <c r="J139" i="2"/>
  <c r="L139" i="2"/>
  <c r="N139" i="2"/>
  <c r="H140" i="2"/>
  <c r="I140" i="2"/>
  <c r="J140" i="2"/>
  <c r="L140" i="2"/>
  <c r="N140" i="2"/>
  <c r="H141" i="2"/>
  <c r="I141" i="2"/>
  <c r="J141" i="2"/>
  <c r="L141" i="2"/>
  <c r="N141" i="2"/>
  <c r="H142" i="2"/>
  <c r="I142" i="2"/>
  <c r="J142" i="2"/>
  <c r="L142" i="2"/>
  <c r="N142" i="2"/>
  <c r="H143" i="2"/>
  <c r="I143" i="2"/>
  <c r="J143" i="2"/>
  <c r="L143" i="2"/>
  <c r="N143" i="2"/>
  <c r="H144" i="2"/>
  <c r="I144" i="2"/>
  <c r="J144" i="2"/>
  <c r="L144" i="2"/>
  <c r="N144" i="2"/>
  <c r="H145" i="2"/>
  <c r="I145" i="2"/>
  <c r="J145" i="2"/>
  <c r="L145" i="2"/>
  <c r="N145" i="2"/>
  <c r="H146" i="2"/>
  <c r="I146" i="2"/>
  <c r="J146" i="2"/>
  <c r="L146" i="2"/>
  <c r="N146" i="2"/>
  <c r="H147" i="2"/>
  <c r="I147" i="2"/>
  <c r="J147" i="2"/>
  <c r="L147" i="2"/>
  <c r="N147" i="2"/>
  <c r="H148" i="2"/>
  <c r="I148" i="2"/>
  <c r="J148" i="2"/>
  <c r="L148" i="2"/>
  <c r="N148" i="2"/>
  <c r="H149" i="2"/>
  <c r="I149" i="2"/>
  <c r="J149" i="2"/>
  <c r="L149" i="2"/>
  <c r="N149" i="2"/>
  <c r="H150" i="2"/>
  <c r="I150" i="2"/>
  <c r="J150" i="2"/>
  <c r="L150" i="2"/>
  <c r="N150" i="2"/>
  <c r="H151" i="2"/>
  <c r="I151" i="2"/>
  <c r="J151" i="2"/>
  <c r="L151" i="2"/>
  <c r="N151" i="2"/>
  <c r="H152" i="2"/>
  <c r="I152" i="2"/>
  <c r="J152" i="2"/>
  <c r="L152" i="2"/>
  <c r="N152" i="2"/>
  <c r="H153" i="2"/>
  <c r="I153" i="2"/>
  <c r="J153" i="2"/>
  <c r="L153" i="2"/>
  <c r="N153" i="2"/>
  <c r="H154" i="2"/>
  <c r="I154" i="2"/>
  <c r="J154" i="2"/>
  <c r="L154" i="2"/>
  <c r="N154" i="2"/>
  <c r="H155" i="2"/>
  <c r="I155" i="2"/>
  <c r="J155" i="2"/>
  <c r="L155" i="2"/>
  <c r="N155" i="2"/>
  <c r="H156" i="2"/>
  <c r="I156" i="2"/>
  <c r="J156" i="2"/>
  <c r="L156" i="2"/>
  <c r="N156" i="2"/>
  <c r="H157" i="2"/>
  <c r="I157" i="2"/>
  <c r="J157" i="2"/>
  <c r="L157" i="2"/>
  <c r="N157" i="2"/>
  <c r="H158" i="2"/>
  <c r="I158" i="2"/>
  <c r="J158" i="2"/>
  <c r="L158" i="2"/>
  <c r="N158" i="2"/>
  <c r="H159" i="2"/>
  <c r="I159" i="2"/>
  <c r="J159" i="2"/>
  <c r="L159" i="2"/>
  <c r="N159" i="2"/>
  <c r="H160" i="2"/>
  <c r="I160" i="2"/>
  <c r="J160" i="2"/>
  <c r="L160" i="2"/>
  <c r="N160" i="2"/>
  <c r="H161" i="2"/>
  <c r="I161" i="2"/>
  <c r="J161" i="2"/>
  <c r="L161" i="2"/>
  <c r="N161" i="2"/>
  <c r="H162" i="2"/>
  <c r="I162" i="2"/>
  <c r="J162" i="2"/>
  <c r="L162" i="2"/>
  <c r="N162" i="2"/>
  <c r="H163" i="2"/>
  <c r="I163" i="2"/>
  <c r="J163" i="2"/>
  <c r="L163" i="2"/>
  <c r="N163" i="2"/>
  <c r="H164" i="2"/>
  <c r="I164" i="2"/>
  <c r="J164" i="2"/>
  <c r="L164" i="2"/>
  <c r="N164" i="2"/>
  <c r="H165" i="2"/>
  <c r="I165" i="2"/>
  <c r="J165" i="2"/>
  <c r="L165" i="2"/>
  <c r="N165" i="2"/>
  <c r="H166" i="2"/>
  <c r="I166" i="2"/>
  <c r="J166" i="2"/>
  <c r="L166" i="2"/>
  <c r="N166" i="2"/>
  <c r="H167" i="2"/>
  <c r="I167" i="2"/>
  <c r="J167" i="2"/>
  <c r="L167" i="2"/>
  <c r="N167" i="2"/>
  <c r="H168" i="2"/>
  <c r="I168" i="2"/>
  <c r="J168" i="2"/>
  <c r="L168" i="2"/>
  <c r="N168" i="2"/>
  <c r="H169" i="2"/>
  <c r="I169" i="2"/>
  <c r="J169" i="2"/>
  <c r="L169" i="2"/>
  <c r="N169" i="2"/>
  <c r="H170" i="2"/>
  <c r="I170" i="2"/>
  <c r="J170" i="2"/>
  <c r="L170" i="2"/>
  <c r="N170" i="2"/>
  <c r="H171" i="2"/>
  <c r="I171" i="2"/>
  <c r="J171" i="2"/>
  <c r="L171" i="2"/>
  <c r="N171" i="2"/>
  <c r="H172" i="2"/>
  <c r="I172" i="2"/>
  <c r="J172" i="2"/>
  <c r="L172" i="2"/>
  <c r="N172" i="2"/>
  <c r="H173" i="2"/>
  <c r="I173" i="2"/>
  <c r="J173" i="2"/>
  <c r="L173" i="2"/>
  <c r="N173" i="2"/>
  <c r="H174" i="2"/>
  <c r="I174" i="2"/>
  <c r="J174" i="2"/>
  <c r="L174" i="2"/>
  <c r="N174" i="2"/>
  <c r="H175" i="2"/>
  <c r="I175" i="2"/>
  <c r="J175" i="2"/>
  <c r="L175" i="2"/>
  <c r="N175" i="2"/>
  <c r="H176" i="2"/>
  <c r="I176" i="2"/>
  <c r="J176" i="2"/>
  <c r="L176" i="2"/>
  <c r="N176" i="2"/>
  <c r="H177" i="2"/>
  <c r="I177" i="2"/>
  <c r="J177" i="2"/>
  <c r="L177" i="2"/>
  <c r="N177" i="2"/>
  <c r="H178" i="2"/>
  <c r="I178" i="2"/>
  <c r="J178" i="2"/>
  <c r="L178" i="2"/>
  <c r="N178" i="2"/>
  <c r="H179" i="2"/>
  <c r="I179" i="2"/>
  <c r="J179" i="2"/>
  <c r="L179" i="2"/>
  <c r="N179" i="2"/>
  <c r="H180" i="2"/>
  <c r="I180" i="2"/>
  <c r="J180" i="2"/>
  <c r="L180" i="2"/>
  <c r="N180" i="2"/>
  <c r="H181" i="2"/>
  <c r="I181" i="2"/>
  <c r="J181" i="2"/>
  <c r="L181" i="2"/>
  <c r="N181" i="2"/>
  <c r="H182" i="2"/>
  <c r="I182" i="2"/>
  <c r="J182" i="2"/>
  <c r="L182" i="2"/>
  <c r="N182" i="2"/>
  <c r="H183" i="2"/>
  <c r="I183" i="2"/>
  <c r="J183" i="2"/>
  <c r="L183" i="2"/>
  <c r="N183" i="2"/>
  <c r="H184" i="2"/>
  <c r="I184" i="2"/>
  <c r="J184" i="2"/>
  <c r="L184" i="2"/>
  <c r="N184" i="2"/>
  <c r="H185" i="2"/>
  <c r="I185" i="2"/>
  <c r="J185" i="2"/>
  <c r="L185" i="2"/>
  <c r="N185" i="2"/>
  <c r="H186" i="2"/>
  <c r="I186" i="2"/>
  <c r="J186" i="2"/>
  <c r="L186" i="2"/>
  <c r="N186" i="2"/>
  <c r="H187" i="2"/>
  <c r="I187" i="2"/>
  <c r="J187" i="2"/>
  <c r="L187" i="2"/>
  <c r="N187" i="2"/>
  <c r="H188" i="2"/>
  <c r="I188" i="2"/>
  <c r="J188" i="2"/>
  <c r="L188" i="2"/>
  <c r="N188" i="2"/>
  <c r="H189" i="2"/>
  <c r="I189" i="2"/>
  <c r="J189" i="2"/>
  <c r="L189" i="2"/>
  <c r="N189" i="2"/>
  <c r="H190" i="2"/>
  <c r="I190" i="2"/>
  <c r="J190" i="2"/>
  <c r="L190" i="2"/>
  <c r="N190" i="2"/>
  <c r="H191" i="2"/>
  <c r="I191" i="2"/>
  <c r="J191" i="2"/>
  <c r="L191" i="2"/>
  <c r="N191" i="2"/>
  <c r="H192" i="2"/>
  <c r="I192" i="2"/>
  <c r="J192" i="2"/>
  <c r="L192" i="2"/>
  <c r="N192" i="2"/>
  <c r="H193" i="2"/>
  <c r="I193" i="2"/>
  <c r="J193" i="2"/>
  <c r="L193" i="2"/>
  <c r="N193" i="2"/>
  <c r="H194" i="2"/>
  <c r="I194" i="2"/>
  <c r="J194" i="2"/>
  <c r="L194" i="2"/>
  <c r="N194" i="2"/>
  <c r="H195" i="2"/>
  <c r="I195" i="2"/>
  <c r="J195" i="2"/>
  <c r="L195" i="2"/>
  <c r="N195" i="2"/>
  <c r="H196" i="2"/>
  <c r="I196" i="2"/>
  <c r="J196" i="2"/>
  <c r="L196" i="2"/>
  <c r="N196" i="2"/>
  <c r="H197" i="2"/>
  <c r="I197" i="2"/>
  <c r="J197" i="2"/>
  <c r="L197" i="2"/>
  <c r="N197" i="2"/>
  <c r="H198" i="2"/>
  <c r="I198" i="2"/>
  <c r="J198" i="2"/>
  <c r="L198" i="2"/>
  <c r="N198" i="2"/>
  <c r="H199" i="2"/>
  <c r="I199" i="2"/>
  <c r="J199" i="2"/>
  <c r="L199" i="2"/>
  <c r="N199" i="2"/>
  <c r="H200" i="2"/>
  <c r="I200" i="2"/>
  <c r="J200" i="2"/>
  <c r="L200" i="2"/>
  <c r="N200" i="2"/>
  <c r="H201" i="2"/>
  <c r="I201" i="2"/>
  <c r="J201" i="2"/>
  <c r="L201" i="2"/>
  <c r="N201" i="2"/>
  <c r="H202" i="2"/>
  <c r="I202" i="2"/>
  <c r="J202" i="2"/>
  <c r="L202" i="2"/>
  <c r="N202" i="2"/>
  <c r="H203" i="2"/>
  <c r="I203" i="2"/>
  <c r="J203" i="2"/>
  <c r="L203" i="2"/>
  <c r="N203" i="2"/>
  <c r="H204" i="2"/>
  <c r="I204" i="2"/>
  <c r="J204" i="2"/>
  <c r="L204" i="2"/>
  <c r="N204" i="2"/>
  <c r="H205" i="2"/>
  <c r="I205" i="2"/>
  <c r="J205" i="2"/>
  <c r="L205" i="2"/>
  <c r="N205" i="2"/>
  <c r="H206" i="2"/>
  <c r="I206" i="2"/>
  <c r="J206" i="2"/>
  <c r="L206" i="2"/>
  <c r="N206" i="2"/>
  <c r="H207" i="2"/>
  <c r="I207" i="2"/>
  <c r="J207" i="2"/>
  <c r="L207" i="2"/>
  <c r="N207" i="2"/>
  <c r="H208" i="2"/>
  <c r="I208" i="2"/>
  <c r="J208" i="2"/>
  <c r="L208" i="2"/>
  <c r="N208" i="2"/>
  <c r="H209" i="2"/>
  <c r="I209" i="2"/>
  <c r="J209" i="2"/>
  <c r="L209" i="2"/>
  <c r="N209" i="2"/>
  <c r="H210" i="2"/>
  <c r="I210" i="2"/>
  <c r="J210" i="2"/>
  <c r="L210" i="2"/>
  <c r="N210" i="2"/>
  <c r="H211" i="2"/>
  <c r="I211" i="2"/>
  <c r="J211" i="2"/>
  <c r="L211" i="2"/>
  <c r="N211" i="2"/>
  <c r="H212" i="2"/>
  <c r="I212" i="2"/>
  <c r="J212" i="2"/>
  <c r="L212" i="2"/>
  <c r="N212" i="2"/>
  <c r="H213" i="2"/>
  <c r="I213" i="2"/>
  <c r="J213" i="2"/>
  <c r="L213" i="2"/>
  <c r="N213" i="2"/>
  <c r="H214" i="2"/>
  <c r="I214" i="2"/>
  <c r="J214" i="2"/>
  <c r="L214" i="2"/>
  <c r="N214" i="2"/>
  <c r="H215" i="2"/>
  <c r="I215" i="2"/>
  <c r="J215" i="2"/>
  <c r="L215" i="2"/>
  <c r="N215" i="2"/>
  <c r="H216" i="2"/>
  <c r="I216" i="2"/>
  <c r="J216" i="2"/>
  <c r="L216" i="2"/>
  <c r="N216" i="2"/>
  <c r="H217" i="2"/>
  <c r="I217" i="2"/>
  <c r="J217" i="2"/>
  <c r="L217" i="2"/>
  <c r="N217" i="2"/>
  <c r="H218" i="2"/>
  <c r="I218" i="2"/>
  <c r="J218" i="2"/>
  <c r="L218" i="2"/>
  <c r="N218" i="2"/>
  <c r="H219" i="2"/>
  <c r="I219" i="2"/>
  <c r="J219" i="2"/>
  <c r="L219" i="2"/>
  <c r="N219" i="2"/>
  <c r="H220" i="2"/>
  <c r="I220" i="2"/>
  <c r="J220" i="2"/>
  <c r="L220" i="2"/>
  <c r="N220" i="2"/>
  <c r="H221" i="2"/>
  <c r="I221" i="2"/>
  <c r="J221" i="2"/>
  <c r="L221" i="2"/>
  <c r="N221" i="2"/>
  <c r="H222" i="2"/>
  <c r="I222" i="2"/>
  <c r="J222" i="2"/>
  <c r="L222" i="2"/>
  <c r="N222" i="2"/>
  <c r="H223" i="2"/>
  <c r="I223" i="2"/>
  <c r="J223" i="2"/>
  <c r="L223" i="2"/>
  <c r="N223" i="2"/>
  <c r="H224" i="2"/>
  <c r="I224" i="2"/>
  <c r="J224" i="2"/>
  <c r="L224" i="2"/>
  <c r="N224" i="2"/>
  <c r="H225" i="2"/>
  <c r="I225" i="2"/>
  <c r="J225" i="2"/>
  <c r="L225" i="2"/>
  <c r="N225" i="2"/>
  <c r="H226" i="2"/>
  <c r="I226" i="2"/>
  <c r="J226" i="2"/>
  <c r="L226" i="2"/>
  <c r="N226" i="2"/>
  <c r="H227" i="2"/>
  <c r="I227" i="2"/>
  <c r="J227" i="2"/>
  <c r="L227" i="2"/>
  <c r="N227" i="2"/>
  <c r="H228" i="2"/>
  <c r="I228" i="2"/>
  <c r="J228" i="2"/>
  <c r="L228" i="2"/>
  <c r="N228" i="2"/>
  <c r="H229" i="2"/>
  <c r="I229" i="2"/>
  <c r="J229" i="2"/>
  <c r="L229" i="2"/>
  <c r="N229" i="2"/>
  <c r="H230" i="2"/>
  <c r="I230" i="2"/>
  <c r="J230" i="2"/>
  <c r="L230" i="2"/>
  <c r="N230" i="2"/>
  <c r="H231" i="2"/>
  <c r="I231" i="2"/>
  <c r="J231" i="2"/>
  <c r="L231" i="2"/>
  <c r="N231" i="2"/>
  <c r="H232" i="2"/>
  <c r="I232" i="2"/>
  <c r="J232" i="2"/>
  <c r="L232" i="2"/>
  <c r="N232" i="2"/>
  <c r="H233" i="2"/>
  <c r="I233" i="2"/>
  <c r="J233" i="2"/>
  <c r="L233" i="2"/>
  <c r="N233" i="2"/>
  <c r="H234" i="2"/>
  <c r="I234" i="2"/>
  <c r="J234" i="2"/>
  <c r="L234" i="2"/>
  <c r="N234" i="2"/>
  <c r="H235" i="2"/>
  <c r="I235" i="2"/>
  <c r="J235" i="2"/>
  <c r="L235" i="2"/>
  <c r="N235" i="2"/>
  <c r="H236" i="2"/>
  <c r="I236" i="2"/>
  <c r="J236" i="2"/>
  <c r="L236" i="2"/>
  <c r="N236" i="2"/>
  <c r="H237" i="2"/>
  <c r="I237" i="2"/>
  <c r="J237" i="2"/>
  <c r="L237" i="2"/>
  <c r="N237" i="2"/>
  <c r="H238" i="2"/>
  <c r="I238" i="2"/>
  <c r="J238" i="2"/>
  <c r="L238" i="2"/>
  <c r="N238" i="2"/>
  <c r="H239" i="2"/>
  <c r="I239" i="2"/>
  <c r="J239" i="2"/>
  <c r="L239" i="2"/>
  <c r="N239" i="2"/>
  <c r="H240" i="2"/>
  <c r="I240" i="2"/>
  <c r="J240" i="2"/>
  <c r="L240" i="2"/>
  <c r="N240" i="2"/>
  <c r="H241" i="2"/>
  <c r="I241" i="2"/>
  <c r="J241" i="2"/>
  <c r="L241" i="2"/>
  <c r="N241" i="2"/>
  <c r="H242" i="2"/>
  <c r="I242" i="2"/>
  <c r="J242" i="2"/>
  <c r="L242" i="2"/>
  <c r="N242" i="2"/>
  <c r="H243" i="2"/>
  <c r="I243" i="2"/>
  <c r="J243" i="2"/>
  <c r="L243" i="2"/>
  <c r="N243" i="2"/>
  <c r="H244" i="2"/>
  <c r="I244" i="2"/>
  <c r="J244" i="2"/>
  <c r="L244" i="2"/>
  <c r="N244" i="2"/>
  <c r="H245" i="2"/>
  <c r="I245" i="2"/>
  <c r="J245" i="2"/>
  <c r="L245" i="2"/>
  <c r="N245" i="2"/>
  <c r="H246" i="2"/>
  <c r="I246" i="2"/>
  <c r="J246" i="2"/>
  <c r="L246" i="2"/>
  <c r="N246" i="2"/>
  <c r="H247" i="2"/>
  <c r="I247" i="2"/>
  <c r="J247" i="2"/>
  <c r="L247" i="2"/>
  <c r="N247" i="2"/>
  <c r="H248" i="2"/>
  <c r="I248" i="2"/>
  <c r="J248" i="2"/>
  <c r="L248" i="2"/>
  <c r="N248" i="2"/>
  <c r="H249" i="2"/>
  <c r="I249" i="2"/>
  <c r="J249" i="2"/>
  <c r="L249" i="2"/>
  <c r="N249" i="2"/>
  <c r="H250" i="2"/>
  <c r="I250" i="2"/>
  <c r="J250" i="2"/>
  <c r="L250" i="2"/>
  <c r="N250" i="2"/>
  <c r="H251" i="2"/>
  <c r="I251" i="2"/>
  <c r="J251" i="2"/>
  <c r="L251" i="2"/>
  <c r="N251" i="2"/>
  <c r="H252" i="2"/>
  <c r="I252" i="2"/>
  <c r="J252" i="2"/>
  <c r="L252" i="2"/>
  <c r="N252" i="2"/>
  <c r="H253" i="2"/>
  <c r="I253" i="2"/>
  <c r="J253" i="2"/>
  <c r="L253" i="2"/>
  <c r="N253" i="2"/>
  <c r="H254" i="2"/>
  <c r="I254" i="2"/>
  <c r="J254" i="2"/>
  <c r="L254" i="2"/>
  <c r="N254" i="2"/>
  <c r="H255" i="2"/>
  <c r="I255" i="2"/>
  <c r="J255" i="2"/>
  <c r="L255" i="2"/>
  <c r="N255" i="2"/>
  <c r="H256" i="2"/>
  <c r="I256" i="2"/>
  <c r="J256" i="2"/>
  <c r="L256" i="2"/>
  <c r="N256" i="2"/>
  <c r="H257" i="2"/>
  <c r="I257" i="2"/>
  <c r="J257" i="2"/>
  <c r="L257" i="2"/>
  <c r="N257" i="2"/>
  <c r="H258" i="2"/>
  <c r="I258" i="2"/>
  <c r="J258" i="2"/>
  <c r="L258" i="2"/>
  <c r="N258" i="2"/>
  <c r="H259" i="2"/>
  <c r="I259" i="2"/>
  <c r="J259" i="2"/>
  <c r="L259" i="2"/>
  <c r="N259" i="2"/>
  <c r="H260" i="2"/>
  <c r="I260" i="2"/>
  <c r="J260" i="2"/>
  <c r="L260" i="2"/>
  <c r="N260" i="2"/>
  <c r="H261" i="2"/>
  <c r="I261" i="2"/>
  <c r="J261" i="2"/>
  <c r="L261" i="2"/>
  <c r="N261" i="2"/>
  <c r="H262" i="2"/>
  <c r="I262" i="2"/>
  <c r="J262" i="2"/>
  <c r="L262" i="2"/>
  <c r="N262" i="2"/>
  <c r="H263" i="2"/>
  <c r="I263" i="2"/>
  <c r="J263" i="2"/>
  <c r="L263" i="2"/>
  <c r="N263" i="2"/>
  <c r="H264" i="2"/>
  <c r="I264" i="2"/>
  <c r="J264" i="2"/>
  <c r="L264" i="2"/>
  <c r="N264" i="2"/>
  <c r="H265" i="2"/>
  <c r="I265" i="2"/>
  <c r="J265" i="2"/>
  <c r="L265" i="2"/>
  <c r="N265" i="2"/>
  <c r="H266" i="2"/>
  <c r="I266" i="2"/>
  <c r="J266" i="2"/>
  <c r="L266" i="2"/>
  <c r="N266" i="2"/>
  <c r="H267" i="2"/>
  <c r="I267" i="2"/>
  <c r="J267" i="2"/>
  <c r="L267" i="2"/>
  <c r="N267" i="2"/>
  <c r="H268" i="2"/>
  <c r="I268" i="2"/>
  <c r="J268" i="2"/>
  <c r="L268" i="2"/>
  <c r="N268" i="2"/>
  <c r="H269" i="2"/>
  <c r="I269" i="2"/>
  <c r="J269" i="2"/>
  <c r="L269" i="2"/>
  <c r="N269" i="2"/>
  <c r="H270" i="2"/>
  <c r="I270" i="2"/>
  <c r="J270" i="2"/>
  <c r="L270" i="2"/>
  <c r="N270" i="2"/>
  <c r="H271" i="2"/>
  <c r="I271" i="2"/>
  <c r="J271" i="2"/>
  <c r="L271" i="2"/>
  <c r="N271" i="2"/>
  <c r="H272" i="2"/>
  <c r="I272" i="2"/>
  <c r="J272" i="2"/>
  <c r="L272" i="2"/>
  <c r="N272" i="2"/>
  <c r="H273" i="2"/>
  <c r="I273" i="2"/>
  <c r="J273" i="2"/>
  <c r="L273" i="2"/>
  <c r="N273" i="2"/>
  <c r="H274" i="2"/>
  <c r="I274" i="2"/>
  <c r="J274" i="2"/>
  <c r="L274" i="2"/>
  <c r="N274" i="2"/>
  <c r="H275" i="2"/>
  <c r="I275" i="2"/>
  <c r="J275" i="2"/>
  <c r="L275" i="2"/>
  <c r="N275" i="2"/>
  <c r="H276" i="2"/>
  <c r="I276" i="2"/>
  <c r="J276" i="2"/>
  <c r="L276" i="2"/>
  <c r="N276" i="2"/>
  <c r="H277" i="2"/>
  <c r="I277" i="2"/>
  <c r="J277" i="2"/>
  <c r="L277" i="2"/>
  <c r="N277" i="2"/>
  <c r="H278" i="2"/>
  <c r="I278" i="2"/>
  <c r="J278" i="2"/>
  <c r="L278" i="2"/>
  <c r="N278" i="2"/>
  <c r="H279" i="2"/>
  <c r="I279" i="2"/>
  <c r="J279" i="2"/>
  <c r="L279" i="2"/>
  <c r="N279" i="2"/>
  <c r="H280" i="2"/>
  <c r="I280" i="2"/>
  <c r="J280" i="2"/>
  <c r="L280" i="2"/>
  <c r="N280" i="2"/>
  <c r="H281" i="2"/>
  <c r="I281" i="2"/>
  <c r="J281" i="2"/>
  <c r="L281" i="2"/>
  <c r="N281" i="2"/>
  <c r="H282" i="2"/>
  <c r="I282" i="2"/>
  <c r="J282" i="2"/>
  <c r="L282" i="2"/>
  <c r="N282" i="2"/>
  <c r="H283" i="2"/>
  <c r="I283" i="2"/>
  <c r="J283" i="2"/>
  <c r="L283" i="2"/>
  <c r="N283" i="2"/>
  <c r="H284" i="2"/>
  <c r="I284" i="2"/>
  <c r="J284" i="2"/>
  <c r="L284" i="2"/>
  <c r="N284" i="2"/>
  <c r="H285" i="2"/>
  <c r="I285" i="2"/>
  <c r="J285" i="2"/>
  <c r="L285" i="2"/>
  <c r="N285" i="2"/>
  <c r="H286" i="2"/>
  <c r="I286" i="2"/>
  <c r="J286" i="2"/>
  <c r="L286" i="2"/>
  <c r="N286" i="2"/>
  <c r="H287" i="2"/>
  <c r="I287" i="2"/>
  <c r="J287" i="2"/>
  <c r="L287" i="2"/>
  <c r="N287" i="2"/>
  <c r="H288" i="2"/>
  <c r="I288" i="2"/>
  <c r="J288" i="2"/>
  <c r="L288" i="2"/>
  <c r="N288" i="2"/>
  <c r="H289" i="2"/>
  <c r="I289" i="2"/>
  <c r="J289" i="2"/>
  <c r="L289" i="2"/>
  <c r="N289" i="2"/>
  <c r="H290" i="2"/>
  <c r="I290" i="2"/>
  <c r="J290" i="2"/>
  <c r="L290" i="2"/>
  <c r="N290" i="2"/>
  <c r="H291" i="2"/>
  <c r="I291" i="2"/>
  <c r="J291" i="2"/>
  <c r="L291" i="2"/>
  <c r="N291" i="2"/>
  <c r="H292" i="2"/>
  <c r="I292" i="2"/>
  <c r="J292" i="2"/>
  <c r="L292" i="2"/>
  <c r="N292" i="2"/>
  <c r="H293" i="2"/>
  <c r="I293" i="2"/>
  <c r="J293" i="2"/>
  <c r="L293" i="2"/>
  <c r="N293" i="2"/>
  <c r="H294" i="2"/>
  <c r="I294" i="2"/>
  <c r="J294" i="2"/>
  <c r="L294" i="2"/>
  <c r="N294" i="2"/>
  <c r="H295" i="2"/>
  <c r="I295" i="2"/>
  <c r="J295" i="2"/>
  <c r="L295" i="2"/>
  <c r="N295" i="2"/>
  <c r="H296" i="2"/>
  <c r="I296" i="2"/>
  <c r="J296" i="2"/>
  <c r="L296" i="2"/>
  <c r="N296" i="2"/>
  <c r="H297" i="2"/>
  <c r="I297" i="2"/>
  <c r="J297" i="2"/>
  <c r="L297" i="2"/>
  <c r="N297" i="2"/>
  <c r="H298" i="2"/>
  <c r="I298" i="2"/>
  <c r="J298" i="2"/>
  <c r="L298" i="2"/>
  <c r="N298" i="2"/>
  <c r="H299" i="2"/>
  <c r="I299" i="2"/>
  <c r="J299" i="2"/>
  <c r="L299" i="2"/>
  <c r="N299" i="2"/>
  <c r="H300" i="2"/>
  <c r="I300" i="2"/>
  <c r="J300" i="2"/>
  <c r="L300" i="2"/>
  <c r="N300" i="2"/>
  <c r="H301" i="2"/>
  <c r="I301" i="2"/>
  <c r="J301" i="2"/>
  <c r="L301" i="2"/>
  <c r="N301" i="2"/>
  <c r="H302" i="2"/>
  <c r="I302" i="2"/>
  <c r="J302" i="2"/>
  <c r="L302" i="2"/>
  <c r="N302" i="2"/>
  <c r="H303" i="2"/>
  <c r="I303" i="2"/>
  <c r="J303" i="2"/>
  <c r="L303" i="2"/>
  <c r="N303" i="2"/>
  <c r="H304" i="2"/>
  <c r="I304" i="2"/>
  <c r="J304" i="2"/>
  <c r="L304" i="2"/>
  <c r="N304" i="2"/>
  <c r="H305" i="2"/>
  <c r="I305" i="2"/>
  <c r="J305" i="2"/>
  <c r="L305" i="2"/>
  <c r="N305" i="2"/>
  <c r="H306" i="2"/>
  <c r="I306" i="2"/>
  <c r="J306" i="2"/>
  <c r="L306" i="2"/>
  <c r="N306" i="2"/>
  <c r="H307" i="2"/>
  <c r="I307" i="2"/>
  <c r="J307" i="2"/>
  <c r="L307" i="2"/>
  <c r="N307" i="2"/>
  <c r="H308" i="2"/>
  <c r="I308" i="2"/>
  <c r="J308" i="2"/>
  <c r="L308" i="2"/>
  <c r="N308" i="2"/>
  <c r="H309" i="2"/>
  <c r="I309" i="2"/>
  <c r="J309" i="2"/>
  <c r="L309" i="2"/>
  <c r="N309" i="2"/>
  <c r="H310" i="2"/>
  <c r="I310" i="2"/>
  <c r="J310" i="2"/>
  <c r="L310" i="2"/>
  <c r="N310" i="2"/>
  <c r="H311" i="2"/>
  <c r="I311" i="2"/>
  <c r="J311" i="2"/>
  <c r="L311" i="2"/>
  <c r="N311" i="2"/>
  <c r="H312" i="2"/>
  <c r="I312" i="2"/>
  <c r="J312" i="2"/>
  <c r="L312" i="2"/>
  <c r="N312" i="2"/>
  <c r="H313" i="2"/>
  <c r="I313" i="2"/>
  <c r="J313" i="2"/>
  <c r="L313" i="2"/>
  <c r="N313" i="2"/>
  <c r="H314" i="2"/>
  <c r="I314" i="2"/>
  <c r="J314" i="2"/>
  <c r="L314" i="2"/>
  <c r="N314" i="2"/>
  <c r="H315" i="2"/>
  <c r="I315" i="2"/>
  <c r="J315" i="2"/>
  <c r="L315" i="2"/>
  <c r="N315" i="2"/>
  <c r="H316" i="2"/>
  <c r="I316" i="2"/>
  <c r="J316" i="2"/>
  <c r="L316" i="2"/>
  <c r="N316" i="2"/>
  <c r="H317" i="2"/>
  <c r="I317" i="2"/>
  <c r="J317" i="2"/>
  <c r="L317" i="2"/>
  <c r="N317" i="2"/>
  <c r="H318" i="2"/>
  <c r="I318" i="2"/>
  <c r="J318" i="2"/>
  <c r="L318" i="2"/>
  <c r="N318" i="2"/>
  <c r="H319" i="2"/>
  <c r="I319" i="2"/>
  <c r="J319" i="2"/>
  <c r="L319" i="2"/>
  <c r="N319" i="2"/>
  <c r="H320" i="2"/>
  <c r="I320" i="2"/>
  <c r="J320" i="2"/>
  <c r="L320" i="2"/>
  <c r="N320" i="2"/>
  <c r="H321" i="2"/>
  <c r="I321" i="2"/>
  <c r="J321" i="2"/>
  <c r="L321" i="2"/>
  <c r="N321" i="2"/>
  <c r="H322" i="2"/>
  <c r="I322" i="2"/>
  <c r="J322" i="2"/>
  <c r="L322" i="2"/>
  <c r="N322" i="2"/>
  <c r="H323" i="2"/>
  <c r="I323" i="2"/>
  <c r="J323" i="2"/>
  <c r="L323" i="2"/>
  <c r="N323" i="2"/>
  <c r="H324" i="2"/>
  <c r="I324" i="2"/>
  <c r="J324" i="2"/>
  <c r="L324" i="2"/>
  <c r="N324" i="2"/>
  <c r="H325" i="2"/>
  <c r="I325" i="2"/>
  <c r="J325" i="2"/>
  <c r="L325" i="2"/>
  <c r="N325" i="2"/>
  <c r="H326" i="2"/>
  <c r="I326" i="2"/>
  <c r="J326" i="2"/>
  <c r="L326" i="2"/>
  <c r="N326" i="2"/>
  <c r="H327" i="2"/>
  <c r="I327" i="2"/>
  <c r="J327" i="2"/>
  <c r="L327" i="2"/>
  <c r="N327" i="2"/>
  <c r="H328" i="2"/>
  <c r="I328" i="2"/>
  <c r="J328" i="2"/>
  <c r="L328" i="2"/>
  <c r="N328" i="2"/>
  <c r="H329" i="2"/>
  <c r="I329" i="2"/>
  <c r="J329" i="2"/>
  <c r="L329" i="2"/>
  <c r="N329" i="2"/>
  <c r="H330" i="2"/>
  <c r="I330" i="2"/>
  <c r="J330" i="2"/>
  <c r="L330" i="2"/>
  <c r="N330" i="2"/>
  <c r="H331" i="2"/>
  <c r="I331" i="2"/>
  <c r="J331" i="2"/>
  <c r="L331" i="2"/>
  <c r="N331" i="2"/>
  <c r="H332" i="2"/>
  <c r="I332" i="2"/>
  <c r="J332" i="2"/>
  <c r="L332" i="2"/>
  <c r="N332" i="2"/>
  <c r="H333" i="2"/>
  <c r="I333" i="2"/>
  <c r="J333" i="2"/>
  <c r="L333" i="2"/>
  <c r="N333" i="2"/>
  <c r="H334" i="2"/>
  <c r="I334" i="2"/>
  <c r="J334" i="2"/>
  <c r="L334" i="2"/>
  <c r="N334" i="2"/>
  <c r="H335" i="2"/>
  <c r="I335" i="2"/>
  <c r="J335" i="2"/>
  <c r="L335" i="2"/>
  <c r="N335" i="2"/>
  <c r="H336" i="2"/>
  <c r="I336" i="2"/>
  <c r="J336" i="2"/>
  <c r="L336" i="2"/>
  <c r="N336" i="2"/>
  <c r="H337" i="2"/>
  <c r="I337" i="2"/>
  <c r="J337" i="2"/>
  <c r="L337" i="2"/>
  <c r="N337" i="2"/>
  <c r="H338" i="2"/>
  <c r="I338" i="2"/>
  <c r="J338" i="2"/>
  <c r="L338" i="2"/>
  <c r="N338" i="2"/>
  <c r="H339" i="2"/>
  <c r="I339" i="2"/>
  <c r="J339" i="2"/>
  <c r="L339" i="2"/>
  <c r="N339" i="2"/>
  <c r="H340" i="2"/>
  <c r="I340" i="2"/>
  <c r="J340" i="2"/>
  <c r="L340" i="2"/>
  <c r="N340" i="2"/>
  <c r="H341" i="2"/>
  <c r="I341" i="2"/>
  <c r="J341" i="2"/>
  <c r="L341" i="2"/>
  <c r="N341" i="2"/>
  <c r="H342" i="2"/>
  <c r="I342" i="2"/>
  <c r="J342" i="2"/>
  <c r="L342" i="2"/>
  <c r="N342" i="2"/>
  <c r="H343" i="2"/>
  <c r="I343" i="2"/>
  <c r="J343" i="2"/>
  <c r="L343" i="2"/>
  <c r="N343" i="2"/>
  <c r="H344" i="2"/>
  <c r="I344" i="2"/>
  <c r="J344" i="2"/>
  <c r="L344" i="2"/>
  <c r="N344" i="2"/>
  <c r="H345" i="2"/>
  <c r="I345" i="2"/>
  <c r="J345" i="2"/>
  <c r="L345" i="2"/>
  <c r="N345" i="2"/>
  <c r="H346" i="2"/>
  <c r="I346" i="2"/>
  <c r="J346" i="2"/>
  <c r="L346" i="2"/>
  <c r="N346" i="2"/>
  <c r="H347" i="2"/>
  <c r="I347" i="2"/>
  <c r="J347" i="2"/>
  <c r="L347" i="2"/>
  <c r="N347" i="2"/>
  <c r="H348" i="2"/>
  <c r="I348" i="2"/>
  <c r="J348" i="2"/>
  <c r="L348" i="2"/>
  <c r="N348" i="2"/>
  <c r="H349" i="2"/>
  <c r="I349" i="2"/>
  <c r="J349" i="2"/>
  <c r="L349" i="2"/>
  <c r="N349" i="2"/>
  <c r="H350" i="2"/>
  <c r="I350" i="2"/>
  <c r="J350" i="2"/>
  <c r="L350" i="2"/>
  <c r="N350" i="2"/>
  <c r="H351" i="2"/>
  <c r="I351" i="2"/>
  <c r="J351" i="2"/>
  <c r="L351" i="2"/>
  <c r="N351" i="2"/>
  <c r="H352" i="2"/>
  <c r="I352" i="2"/>
  <c r="J352" i="2"/>
  <c r="L352" i="2"/>
  <c r="N352" i="2"/>
  <c r="H353" i="2"/>
  <c r="I353" i="2"/>
  <c r="J353" i="2"/>
  <c r="L353" i="2"/>
  <c r="N353" i="2"/>
  <c r="H354" i="2"/>
  <c r="I354" i="2"/>
  <c r="J354" i="2"/>
  <c r="L354" i="2"/>
  <c r="N354" i="2"/>
  <c r="H355" i="2"/>
  <c r="I355" i="2"/>
  <c r="J355" i="2"/>
  <c r="L355" i="2"/>
  <c r="N355" i="2"/>
  <c r="H356" i="2"/>
  <c r="I356" i="2"/>
  <c r="J356" i="2"/>
  <c r="L356" i="2"/>
  <c r="N356" i="2"/>
  <c r="H357" i="2"/>
  <c r="I357" i="2"/>
  <c r="J357" i="2"/>
  <c r="L357" i="2"/>
  <c r="N357" i="2"/>
  <c r="H358" i="2"/>
  <c r="I358" i="2"/>
  <c r="J358" i="2"/>
  <c r="L358" i="2"/>
  <c r="N358" i="2"/>
  <c r="H359" i="2"/>
  <c r="I359" i="2"/>
  <c r="J359" i="2"/>
  <c r="L359" i="2"/>
  <c r="N359" i="2"/>
  <c r="H360" i="2"/>
  <c r="I360" i="2"/>
  <c r="J360" i="2"/>
  <c r="L360" i="2"/>
  <c r="N360" i="2"/>
  <c r="H361" i="2"/>
  <c r="I361" i="2"/>
  <c r="J361" i="2"/>
  <c r="L361" i="2"/>
  <c r="N361" i="2"/>
  <c r="H362" i="2"/>
  <c r="I362" i="2"/>
  <c r="J362" i="2"/>
  <c r="L362" i="2"/>
  <c r="N362" i="2"/>
  <c r="H363" i="2"/>
  <c r="I363" i="2"/>
  <c r="J363" i="2"/>
  <c r="L363" i="2"/>
  <c r="N363" i="2"/>
  <c r="H364" i="2"/>
  <c r="I364" i="2"/>
  <c r="J364" i="2"/>
  <c r="L364" i="2"/>
  <c r="N364" i="2"/>
  <c r="H365" i="2"/>
  <c r="I365" i="2"/>
  <c r="J365" i="2"/>
  <c r="L365" i="2"/>
  <c r="N365" i="2"/>
  <c r="H366" i="2"/>
  <c r="I366" i="2"/>
  <c r="J366" i="2"/>
  <c r="L366" i="2"/>
  <c r="N366" i="2"/>
  <c r="H367" i="2"/>
  <c r="I367" i="2"/>
  <c r="J367" i="2"/>
  <c r="L367" i="2"/>
  <c r="N367" i="2"/>
  <c r="H368" i="2"/>
  <c r="I368" i="2"/>
  <c r="J368" i="2"/>
  <c r="L368" i="2"/>
  <c r="N368" i="2"/>
  <c r="H369" i="2"/>
  <c r="I369" i="2"/>
  <c r="J369" i="2"/>
  <c r="L369" i="2"/>
  <c r="N369" i="2"/>
  <c r="H370" i="2"/>
  <c r="I370" i="2"/>
  <c r="J370" i="2"/>
  <c r="L370" i="2"/>
  <c r="N370" i="2"/>
  <c r="H371" i="2"/>
  <c r="I371" i="2"/>
  <c r="J371" i="2"/>
  <c r="L371" i="2"/>
  <c r="N371" i="2"/>
  <c r="H372" i="2"/>
  <c r="I372" i="2"/>
  <c r="J372" i="2"/>
  <c r="L372" i="2"/>
  <c r="N372" i="2"/>
  <c r="H373" i="2"/>
  <c r="I373" i="2"/>
  <c r="J373" i="2"/>
  <c r="L373" i="2"/>
  <c r="N373" i="2"/>
  <c r="H374" i="2"/>
  <c r="I374" i="2"/>
  <c r="J374" i="2"/>
  <c r="L374" i="2"/>
  <c r="N374" i="2"/>
  <c r="H375" i="2"/>
  <c r="I375" i="2"/>
  <c r="J375" i="2"/>
  <c r="L375" i="2"/>
  <c r="N375" i="2"/>
  <c r="H376" i="2"/>
  <c r="I376" i="2"/>
  <c r="J376" i="2"/>
  <c r="L376" i="2"/>
  <c r="N376" i="2"/>
  <c r="H377" i="2"/>
  <c r="I377" i="2"/>
  <c r="J377" i="2"/>
  <c r="L377" i="2"/>
  <c r="N377" i="2"/>
  <c r="H378" i="2"/>
  <c r="I378" i="2"/>
  <c r="J378" i="2"/>
  <c r="L378" i="2"/>
  <c r="N378" i="2"/>
  <c r="H379" i="2"/>
  <c r="I379" i="2"/>
  <c r="J379" i="2"/>
  <c r="L379" i="2"/>
  <c r="N379" i="2"/>
  <c r="H380" i="2"/>
  <c r="I380" i="2"/>
  <c r="J380" i="2"/>
  <c r="L380" i="2"/>
  <c r="N380" i="2"/>
  <c r="H381" i="2"/>
  <c r="I381" i="2"/>
  <c r="J381" i="2"/>
  <c r="L381" i="2"/>
  <c r="N381" i="2"/>
  <c r="H382" i="2"/>
  <c r="I382" i="2"/>
  <c r="J382" i="2"/>
  <c r="L382" i="2"/>
  <c r="N382" i="2"/>
  <c r="H383" i="2"/>
  <c r="I383" i="2"/>
  <c r="J383" i="2"/>
  <c r="L383" i="2"/>
  <c r="N383" i="2"/>
  <c r="H384" i="2"/>
  <c r="I384" i="2"/>
  <c r="J384" i="2"/>
  <c r="L384" i="2"/>
  <c r="N384" i="2"/>
  <c r="H385" i="2"/>
  <c r="I385" i="2"/>
  <c r="J385" i="2"/>
  <c r="L385" i="2"/>
  <c r="N385" i="2"/>
  <c r="H386" i="2"/>
  <c r="I386" i="2"/>
  <c r="J386" i="2"/>
  <c r="L386" i="2"/>
  <c r="N386" i="2"/>
  <c r="H387" i="2"/>
  <c r="I387" i="2"/>
  <c r="J387" i="2"/>
  <c r="L387" i="2"/>
  <c r="N387" i="2"/>
  <c r="H388" i="2"/>
  <c r="I388" i="2"/>
  <c r="J388" i="2"/>
  <c r="L388" i="2"/>
  <c r="N388" i="2"/>
  <c r="H389" i="2"/>
  <c r="I389" i="2"/>
  <c r="J389" i="2"/>
  <c r="L389" i="2"/>
  <c r="N389" i="2"/>
  <c r="H390" i="2"/>
  <c r="I390" i="2"/>
  <c r="J390" i="2"/>
  <c r="L390" i="2"/>
  <c r="N390" i="2"/>
  <c r="H391" i="2"/>
  <c r="I391" i="2"/>
  <c r="J391" i="2"/>
  <c r="L391" i="2"/>
  <c r="N391" i="2"/>
  <c r="H392" i="2"/>
  <c r="I392" i="2"/>
  <c r="J392" i="2"/>
  <c r="L392" i="2"/>
  <c r="N392" i="2"/>
  <c r="H393" i="2"/>
  <c r="I393" i="2"/>
  <c r="J393" i="2"/>
  <c r="L393" i="2"/>
  <c r="N393" i="2"/>
  <c r="H394" i="2"/>
  <c r="I394" i="2"/>
  <c r="J394" i="2"/>
  <c r="L394" i="2"/>
  <c r="N394" i="2"/>
  <c r="H395" i="2"/>
  <c r="I395" i="2"/>
  <c r="J395" i="2"/>
  <c r="L395" i="2"/>
  <c r="N395" i="2"/>
  <c r="H396" i="2"/>
  <c r="I396" i="2"/>
  <c r="J396" i="2"/>
  <c r="L396" i="2"/>
  <c r="N396" i="2"/>
  <c r="H397" i="2"/>
  <c r="I397" i="2"/>
  <c r="J397" i="2"/>
  <c r="L397" i="2"/>
  <c r="N397" i="2"/>
  <c r="H398" i="2"/>
  <c r="I398" i="2"/>
  <c r="J398" i="2"/>
  <c r="L398" i="2"/>
  <c r="N398" i="2"/>
  <c r="H399" i="2"/>
  <c r="I399" i="2"/>
  <c r="J399" i="2"/>
  <c r="L399" i="2"/>
  <c r="N399" i="2"/>
  <c r="H400" i="2"/>
  <c r="I400" i="2"/>
  <c r="J400" i="2"/>
  <c r="L400" i="2"/>
  <c r="N400" i="2"/>
  <c r="H401" i="2"/>
  <c r="I401" i="2"/>
  <c r="J401" i="2"/>
  <c r="L401" i="2"/>
  <c r="N401" i="2"/>
  <c r="H402" i="2"/>
  <c r="I402" i="2"/>
  <c r="J402" i="2"/>
  <c r="L402" i="2"/>
  <c r="N402" i="2"/>
  <c r="H403" i="2"/>
  <c r="I403" i="2"/>
  <c r="J403" i="2"/>
  <c r="L403" i="2"/>
  <c r="N403" i="2"/>
  <c r="H404" i="2"/>
  <c r="I404" i="2"/>
  <c r="J404" i="2"/>
  <c r="L404" i="2"/>
  <c r="N404" i="2"/>
  <c r="H405" i="2"/>
  <c r="I405" i="2"/>
  <c r="J405" i="2"/>
  <c r="L405" i="2"/>
  <c r="N405" i="2"/>
  <c r="H406" i="2"/>
  <c r="I406" i="2"/>
  <c r="J406" i="2"/>
  <c r="L406" i="2"/>
  <c r="N406" i="2"/>
  <c r="H407" i="2"/>
  <c r="I407" i="2"/>
  <c r="J407" i="2"/>
  <c r="L407" i="2"/>
  <c r="N407" i="2"/>
  <c r="H408" i="2"/>
  <c r="I408" i="2"/>
  <c r="J408" i="2"/>
  <c r="L408" i="2"/>
  <c r="N408" i="2"/>
  <c r="H409" i="2"/>
  <c r="I409" i="2"/>
  <c r="J409" i="2"/>
  <c r="L409" i="2"/>
  <c r="N409" i="2"/>
  <c r="H410" i="2"/>
  <c r="I410" i="2"/>
  <c r="J410" i="2"/>
  <c r="L410" i="2"/>
  <c r="N410" i="2"/>
  <c r="H411" i="2"/>
  <c r="I411" i="2"/>
  <c r="J411" i="2"/>
  <c r="L411" i="2"/>
  <c r="N411" i="2"/>
  <c r="H412" i="2"/>
  <c r="I412" i="2"/>
  <c r="J412" i="2"/>
  <c r="L412" i="2"/>
  <c r="N412" i="2"/>
  <c r="H413" i="2"/>
  <c r="I413" i="2"/>
  <c r="J413" i="2"/>
  <c r="L413" i="2"/>
  <c r="N413" i="2"/>
  <c r="H414" i="2"/>
  <c r="I414" i="2"/>
  <c r="J414" i="2"/>
  <c r="L414" i="2"/>
  <c r="N414" i="2"/>
  <c r="H415" i="2"/>
  <c r="I415" i="2"/>
  <c r="J415" i="2"/>
  <c r="L415" i="2"/>
  <c r="N415" i="2"/>
  <c r="H416" i="2"/>
  <c r="I416" i="2"/>
  <c r="J416" i="2"/>
  <c r="L416" i="2"/>
  <c r="N416" i="2"/>
  <c r="H417" i="2"/>
  <c r="I417" i="2"/>
  <c r="J417" i="2"/>
  <c r="L417" i="2"/>
  <c r="N417" i="2"/>
  <c r="H418" i="2"/>
  <c r="I418" i="2"/>
  <c r="J418" i="2"/>
  <c r="L418" i="2"/>
  <c r="N418" i="2"/>
  <c r="H419" i="2"/>
  <c r="I419" i="2"/>
  <c r="J419" i="2"/>
  <c r="L419" i="2"/>
  <c r="N419" i="2"/>
  <c r="H420" i="2"/>
  <c r="I420" i="2"/>
  <c r="J420" i="2"/>
  <c r="L420" i="2"/>
  <c r="N420" i="2"/>
  <c r="H421" i="2"/>
  <c r="I421" i="2"/>
  <c r="J421" i="2"/>
  <c r="L421" i="2"/>
  <c r="N421" i="2"/>
  <c r="H422" i="2"/>
  <c r="I422" i="2"/>
  <c r="J422" i="2"/>
  <c r="L422" i="2"/>
  <c r="N422" i="2"/>
  <c r="H423" i="2"/>
  <c r="I423" i="2"/>
  <c r="J423" i="2"/>
  <c r="L423" i="2"/>
  <c r="N423" i="2"/>
  <c r="H424" i="2"/>
  <c r="I424" i="2"/>
  <c r="J424" i="2"/>
  <c r="L424" i="2"/>
  <c r="N424" i="2"/>
  <c r="H425" i="2"/>
  <c r="I425" i="2"/>
  <c r="J425" i="2"/>
  <c r="L425" i="2"/>
  <c r="N425" i="2"/>
  <c r="H426" i="2"/>
  <c r="I426" i="2"/>
  <c r="J426" i="2"/>
  <c r="L426" i="2"/>
  <c r="N426" i="2"/>
  <c r="H427" i="2"/>
  <c r="I427" i="2"/>
  <c r="J427" i="2"/>
  <c r="L427" i="2"/>
  <c r="N427" i="2"/>
  <c r="H428" i="2"/>
  <c r="I428" i="2"/>
  <c r="J428" i="2"/>
  <c r="L428" i="2"/>
  <c r="N428" i="2"/>
  <c r="H429" i="2"/>
  <c r="I429" i="2"/>
  <c r="J429" i="2"/>
  <c r="L429" i="2"/>
  <c r="N429" i="2"/>
  <c r="H430" i="2"/>
  <c r="I430" i="2"/>
  <c r="J430" i="2"/>
  <c r="L430" i="2"/>
  <c r="N430" i="2"/>
  <c r="H431" i="2"/>
  <c r="I431" i="2"/>
  <c r="J431" i="2"/>
  <c r="L431" i="2"/>
  <c r="N431" i="2"/>
  <c r="H432" i="2"/>
  <c r="I432" i="2"/>
  <c r="J432" i="2"/>
  <c r="L432" i="2"/>
  <c r="N432" i="2"/>
  <c r="H433" i="2"/>
  <c r="I433" i="2"/>
  <c r="J433" i="2"/>
  <c r="L433" i="2"/>
  <c r="N433" i="2"/>
  <c r="H434" i="2"/>
  <c r="I434" i="2"/>
  <c r="J434" i="2"/>
  <c r="L434" i="2"/>
  <c r="N434" i="2"/>
  <c r="H435" i="2"/>
  <c r="I435" i="2"/>
  <c r="J435" i="2"/>
  <c r="L435" i="2"/>
  <c r="N435" i="2"/>
  <c r="H436" i="2"/>
  <c r="I436" i="2"/>
  <c r="J436" i="2"/>
  <c r="L436" i="2"/>
  <c r="N436" i="2"/>
  <c r="H437" i="2"/>
  <c r="I437" i="2"/>
  <c r="J437" i="2"/>
  <c r="L437" i="2"/>
  <c r="N437" i="2"/>
  <c r="H438" i="2"/>
  <c r="I438" i="2"/>
  <c r="J438" i="2"/>
  <c r="L438" i="2"/>
  <c r="N438" i="2"/>
  <c r="H439" i="2"/>
  <c r="I439" i="2"/>
  <c r="J439" i="2"/>
  <c r="L439" i="2"/>
  <c r="N439" i="2"/>
  <c r="H440" i="2"/>
  <c r="I440" i="2"/>
  <c r="J440" i="2"/>
  <c r="L440" i="2"/>
  <c r="N440" i="2"/>
  <c r="H441" i="2"/>
  <c r="I441" i="2"/>
  <c r="J441" i="2"/>
  <c r="L441" i="2"/>
  <c r="N441" i="2"/>
  <c r="H442" i="2"/>
  <c r="I442" i="2"/>
  <c r="J442" i="2"/>
  <c r="L442" i="2"/>
  <c r="N442" i="2"/>
  <c r="H443" i="2"/>
  <c r="I443" i="2"/>
  <c r="J443" i="2"/>
  <c r="L443" i="2"/>
  <c r="N443" i="2"/>
  <c r="H444" i="2"/>
  <c r="I444" i="2"/>
  <c r="J444" i="2"/>
  <c r="L444" i="2"/>
  <c r="N444" i="2"/>
  <c r="H445" i="2"/>
  <c r="I445" i="2"/>
  <c r="J445" i="2"/>
  <c r="L445" i="2"/>
  <c r="N445" i="2"/>
  <c r="H446" i="2"/>
  <c r="I446" i="2"/>
  <c r="J446" i="2"/>
  <c r="L446" i="2"/>
  <c r="N446" i="2"/>
  <c r="H447" i="2"/>
  <c r="I447" i="2"/>
  <c r="J447" i="2"/>
  <c r="L447" i="2"/>
  <c r="N447" i="2"/>
  <c r="H448" i="2"/>
  <c r="I448" i="2"/>
  <c r="J448" i="2"/>
  <c r="L448" i="2"/>
  <c r="N448" i="2"/>
  <c r="H449" i="2"/>
  <c r="I449" i="2"/>
  <c r="J449" i="2"/>
  <c r="L449" i="2"/>
  <c r="N449" i="2"/>
  <c r="H450" i="2"/>
  <c r="I450" i="2"/>
  <c r="J450" i="2"/>
  <c r="L450" i="2"/>
  <c r="N450" i="2"/>
  <c r="H451" i="2"/>
  <c r="I451" i="2"/>
  <c r="J451" i="2"/>
  <c r="L451" i="2"/>
  <c r="N451" i="2"/>
  <c r="H452" i="2"/>
  <c r="I452" i="2"/>
  <c r="J452" i="2"/>
  <c r="L452" i="2"/>
  <c r="N452" i="2"/>
  <c r="H453" i="2"/>
  <c r="I453" i="2"/>
  <c r="J453" i="2"/>
  <c r="L453" i="2"/>
  <c r="N453" i="2"/>
  <c r="H454" i="2"/>
  <c r="I454" i="2"/>
  <c r="J454" i="2"/>
  <c r="L454" i="2"/>
  <c r="N454" i="2"/>
  <c r="H455" i="2"/>
  <c r="I455" i="2"/>
  <c r="J455" i="2"/>
  <c r="L455" i="2"/>
  <c r="N455" i="2"/>
  <c r="H456" i="2"/>
  <c r="I456" i="2"/>
  <c r="J456" i="2"/>
  <c r="L456" i="2"/>
  <c r="N456" i="2"/>
  <c r="H457" i="2"/>
  <c r="I457" i="2"/>
  <c r="J457" i="2"/>
  <c r="L457" i="2"/>
  <c r="N457" i="2"/>
  <c r="H458" i="2"/>
  <c r="I458" i="2"/>
  <c r="J458" i="2"/>
  <c r="L458" i="2"/>
  <c r="N458" i="2"/>
  <c r="H459" i="2"/>
  <c r="I459" i="2"/>
  <c r="J459" i="2"/>
  <c r="L459" i="2"/>
  <c r="N459" i="2"/>
  <c r="H460" i="2"/>
  <c r="I460" i="2"/>
  <c r="J460" i="2"/>
  <c r="L460" i="2"/>
  <c r="N460" i="2"/>
  <c r="H461" i="2"/>
  <c r="I461" i="2"/>
  <c r="J461" i="2"/>
  <c r="L461" i="2"/>
  <c r="N461" i="2"/>
  <c r="H462" i="2"/>
  <c r="I462" i="2"/>
  <c r="J462" i="2"/>
  <c r="L462" i="2"/>
  <c r="N462" i="2"/>
  <c r="H463" i="2"/>
  <c r="I463" i="2"/>
  <c r="J463" i="2"/>
  <c r="L463" i="2"/>
  <c r="N463" i="2"/>
  <c r="H464" i="2"/>
  <c r="I464" i="2"/>
  <c r="J464" i="2"/>
  <c r="L464" i="2"/>
  <c r="N464" i="2"/>
  <c r="H465" i="2"/>
  <c r="I465" i="2"/>
  <c r="J465" i="2"/>
  <c r="L465" i="2"/>
  <c r="N465" i="2"/>
  <c r="H466" i="2"/>
  <c r="I466" i="2"/>
  <c r="J466" i="2"/>
  <c r="L466" i="2"/>
  <c r="N466" i="2"/>
  <c r="H467" i="2"/>
  <c r="I467" i="2"/>
  <c r="J467" i="2"/>
  <c r="L467" i="2"/>
  <c r="N467" i="2"/>
  <c r="H468" i="2"/>
  <c r="I468" i="2"/>
  <c r="J468" i="2"/>
  <c r="L468" i="2"/>
  <c r="N468" i="2"/>
  <c r="H469" i="2"/>
  <c r="I469" i="2"/>
  <c r="J469" i="2"/>
  <c r="L469" i="2"/>
  <c r="N469" i="2"/>
  <c r="H470" i="2"/>
  <c r="I470" i="2"/>
  <c r="J470" i="2"/>
  <c r="L470" i="2"/>
  <c r="N470" i="2"/>
  <c r="H471" i="2"/>
  <c r="I471" i="2"/>
  <c r="J471" i="2"/>
  <c r="L471" i="2"/>
  <c r="N471" i="2"/>
  <c r="H472" i="2"/>
  <c r="I472" i="2"/>
  <c r="J472" i="2"/>
  <c r="L472" i="2"/>
  <c r="N472" i="2"/>
  <c r="H473" i="2"/>
  <c r="I473" i="2"/>
  <c r="J473" i="2"/>
  <c r="L473" i="2"/>
  <c r="N473" i="2"/>
  <c r="H474" i="2"/>
  <c r="I474" i="2"/>
  <c r="J474" i="2"/>
  <c r="L474" i="2"/>
  <c r="N474" i="2"/>
  <c r="H475" i="2"/>
  <c r="I475" i="2"/>
  <c r="J475" i="2"/>
  <c r="L475" i="2"/>
  <c r="N475" i="2"/>
  <c r="H476" i="2"/>
  <c r="I476" i="2"/>
  <c r="J476" i="2"/>
  <c r="L476" i="2"/>
  <c r="N476" i="2"/>
  <c r="H477" i="2"/>
  <c r="I477" i="2"/>
  <c r="J477" i="2"/>
  <c r="L477" i="2"/>
  <c r="N477" i="2"/>
  <c r="H478" i="2"/>
  <c r="I478" i="2"/>
  <c r="J478" i="2"/>
  <c r="L478" i="2"/>
  <c r="N478" i="2"/>
  <c r="H479" i="2"/>
  <c r="I479" i="2"/>
  <c r="J479" i="2"/>
  <c r="L479" i="2"/>
  <c r="N479" i="2"/>
  <c r="H480" i="2"/>
  <c r="I480" i="2"/>
  <c r="J480" i="2"/>
  <c r="L480" i="2"/>
  <c r="N480" i="2"/>
  <c r="H481" i="2"/>
  <c r="I481" i="2"/>
  <c r="J481" i="2"/>
  <c r="L481" i="2"/>
  <c r="N481" i="2"/>
  <c r="H482" i="2"/>
  <c r="I482" i="2"/>
  <c r="J482" i="2"/>
  <c r="L482" i="2"/>
  <c r="N482" i="2"/>
  <c r="H483" i="2"/>
  <c r="I483" i="2"/>
  <c r="J483" i="2"/>
  <c r="L483" i="2"/>
  <c r="N483" i="2"/>
  <c r="H484" i="2"/>
  <c r="I484" i="2"/>
  <c r="J484" i="2"/>
  <c r="L484" i="2"/>
  <c r="N484" i="2"/>
  <c r="H485" i="2"/>
  <c r="I485" i="2"/>
  <c r="J485" i="2"/>
  <c r="L485" i="2"/>
  <c r="N485" i="2"/>
  <c r="H486" i="2"/>
  <c r="I486" i="2"/>
  <c r="J486" i="2"/>
  <c r="L486" i="2"/>
  <c r="N486" i="2"/>
  <c r="H487" i="2"/>
  <c r="I487" i="2"/>
  <c r="J487" i="2"/>
  <c r="L487" i="2"/>
  <c r="N487" i="2"/>
  <c r="H488" i="2"/>
  <c r="I488" i="2"/>
  <c r="J488" i="2"/>
  <c r="L488" i="2"/>
  <c r="N488" i="2"/>
  <c r="H489" i="2"/>
  <c r="I489" i="2"/>
  <c r="J489" i="2"/>
  <c r="L489" i="2"/>
  <c r="N489" i="2"/>
  <c r="H490" i="2"/>
  <c r="I490" i="2"/>
  <c r="J490" i="2"/>
  <c r="L490" i="2"/>
  <c r="N490" i="2"/>
  <c r="H491" i="2"/>
  <c r="I491" i="2"/>
  <c r="J491" i="2"/>
  <c r="L491" i="2"/>
  <c r="N491" i="2"/>
  <c r="H492" i="2"/>
  <c r="I492" i="2"/>
  <c r="J492" i="2"/>
  <c r="L492" i="2"/>
  <c r="N492" i="2"/>
  <c r="H493" i="2"/>
  <c r="I493" i="2"/>
  <c r="J493" i="2"/>
  <c r="L493" i="2"/>
  <c r="N493" i="2"/>
  <c r="H494" i="2"/>
  <c r="I494" i="2"/>
  <c r="J494" i="2"/>
  <c r="L494" i="2"/>
  <c r="N494" i="2"/>
  <c r="H495" i="2"/>
  <c r="I495" i="2"/>
  <c r="J495" i="2"/>
  <c r="L495" i="2"/>
  <c r="N495" i="2"/>
  <c r="H496" i="2"/>
  <c r="I496" i="2"/>
  <c r="J496" i="2"/>
  <c r="L496" i="2"/>
  <c r="N496" i="2"/>
  <c r="H497" i="2"/>
  <c r="I497" i="2"/>
  <c r="J497" i="2"/>
  <c r="L497" i="2"/>
  <c r="N497" i="2"/>
  <c r="H498" i="2"/>
  <c r="I498" i="2"/>
  <c r="J498" i="2"/>
  <c r="L498" i="2"/>
  <c r="N498" i="2"/>
  <c r="H499" i="2"/>
  <c r="I499" i="2"/>
  <c r="J499" i="2"/>
  <c r="L499" i="2"/>
  <c r="N499" i="2"/>
  <c r="H500" i="2"/>
  <c r="I500" i="2"/>
  <c r="J500" i="2"/>
  <c r="L500" i="2"/>
  <c r="N500" i="2"/>
  <c r="H501" i="2"/>
  <c r="I501" i="2"/>
  <c r="J501" i="2"/>
  <c r="L501" i="2"/>
  <c r="N501" i="2"/>
  <c r="H502" i="2"/>
  <c r="I502" i="2"/>
  <c r="J502" i="2"/>
  <c r="L502" i="2"/>
  <c r="N502" i="2"/>
  <c r="H503" i="2"/>
  <c r="I503" i="2"/>
  <c r="J503" i="2"/>
  <c r="L503" i="2"/>
  <c r="N503" i="2"/>
  <c r="H504" i="2"/>
  <c r="I504" i="2"/>
  <c r="J504" i="2"/>
  <c r="L504" i="2"/>
  <c r="N504" i="2"/>
  <c r="H505" i="2"/>
  <c r="I505" i="2"/>
  <c r="J505" i="2"/>
  <c r="L505" i="2"/>
  <c r="N505" i="2"/>
  <c r="H506" i="2"/>
  <c r="I506" i="2"/>
  <c r="J506" i="2"/>
  <c r="L506" i="2"/>
  <c r="N506" i="2"/>
  <c r="H507" i="2"/>
  <c r="I507" i="2"/>
  <c r="J507" i="2"/>
  <c r="L507" i="2"/>
  <c r="N507" i="2"/>
  <c r="H508" i="2"/>
  <c r="I508" i="2"/>
  <c r="J508" i="2"/>
  <c r="L508" i="2"/>
  <c r="N508" i="2"/>
  <c r="H509" i="2"/>
  <c r="I509" i="2"/>
  <c r="J509" i="2"/>
  <c r="L509" i="2"/>
  <c r="N509" i="2"/>
  <c r="H510" i="2"/>
  <c r="I510" i="2"/>
  <c r="J510" i="2"/>
  <c r="L510" i="2"/>
  <c r="N510" i="2"/>
  <c r="H511" i="2"/>
  <c r="I511" i="2"/>
  <c r="J511" i="2"/>
  <c r="L511" i="2"/>
  <c r="N511" i="2"/>
  <c r="H512" i="2"/>
  <c r="I512" i="2"/>
  <c r="J512" i="2"/>
  <c r="L512" i="2"/>
  <c r="N512" i="2"/>
  <c r="H513" i="2"/>
  <c r="I513" i="2"/>
  <c r="J513" i="2"/>
  <c r="L513" i="2"/>
  <c r="N513" i="2"/>
  <c r="H514" i="2"/>
  <c r="I514" i="2"/>
  <c r="J514" i="2"/>
  <c r="L514" i="2"/>
  <c r="N514" i="2"/>
  <c r="H515" i="2"/>
  <c r="I515" i="2"/>
  <c r="J515" i="2"/>
  <c r="L515" i="2"/>
  <c r="N515" i="2"/>
  <c r="H516" i="2"/>
  <c r="I516" i="2"/>
  <c r="J516" i="2"/>
  <c r="L516" i="2"/>
  <c r="N516" i="2"/>
  <c r="H517" i="2"/>
  <c r="I517" i="2"/>
  <c r="J517" i="2"/>
  <c r="L517" i="2"/>
  <c r="N517" i="2"/>
  <c r="H518" i="2"/>
  <c r="I518" i="2"/>
  <c r="J518" i="2"/>
  <c r="L518" i="2"/>
  <c r="N518" i="2"/>
  <c r="H519" i="2"/>
  <c r="I519" i="2"/>
  <c r="J519" i="2"/>
  <c r="L519" i="2"/>
  <c r="N519" i="2"/>
  <c r="H520" i="2"/>
  <c r="I520" i="2"/>
  <c r="J520" i="2"/>
  <c r="L520" i="2"/>
  <c r="N520" i="2"/>
  <c r="H521" i="2"/>
  <c r="I521" i="2"/>
  <c r="J521" i="2"/>
  <c r="L521" i="2"/>
  <c r="N521" i="2"/>
  <c r="H522" i="2"/>
  <c r="I522" i="2"/>
  <c r="J522" i="2"/>
  <c r="L522" i="2"/>
  <c r="N522" i="2"/>
  <c r="H523" i="2"/>
  <c r="I523" i="2"/>
  <c r="J523" i="2"/>
  <c r="L523" i="2"/>
  <c r="N523" i="2"/>
  <c r="H524" i="2"/>
  <c r="I524" i="2"/>
  <c r="J524" i="2"/>
  <c r="L524" i="2"/>
  <c r="N524" i="2"/>
  <c r="H525" i="2"/>
  <c r="I525" i="2"/>
  <c r="J525" i="2"/>
  <c r="L525" i="2"/>
  <c r="N525" i="2"/>
  <c r="H526" i="2"/>
  <c r="I526" i="2"/>
  <c r="J526" i="2"/>
  <c r="L526" i="2"/>
  <c r="N526" i="2"/>
  <c r="H527" i="2"/>
  <c r="I527" i="2"/>
  <c r="J527" i="2"/>
  <c r="L527" i="2"/>
  <c r="N527" i="2"/>
  <c r="H528" i="2"/>
  <c r="I528" i="2"/>
  <c r="J528" i="2"/>
  <c r="L528" i="2"/>
  <c r="N528" i="2"/>
  <c r="H529" i="2"/>
  <c r="I529" i="2"/>
  <c r="J529" i="2"/>
  <c r="L529" i="2"/>
  <c r="N529" i="2"/>
  <c r="H530" i="2"/>
  <c r="I530" i="2"/>
  <c r="J530" i="2"/>
  <c r="L530" i="2"/>
  <c r="N530" i="2"/>
  <c r="H531" i="2"/>
  <c r="I531" i="2"/>
  <c r="J531" i="2"/>
  <c r="L531" i="2"/>
  <c r="N531" i="2"/>
  <c r="H532" i="2"/>
  <c r="I532" i="2"/>
  <c r="J532" i="2"/>
  <c r="L532" i="2"/>
  <c r="N532" i="2"/>
  <c r="H533" i="2"/>
  <c r="I533" i="2"/>
  <c r="J533" i="2"/>
  <c r="L533" i="2"/>
  <c r="N533" i="2"/>
  <c r="H534" i="2"/>
  <c r="I534" i="2"/>
  <c r="J534" i="2"/>
  <c r="L534" i="2"/>
  <c r="N534" i="2"/>
  <c r="H535" i="2"/>
  <c r="I535" i="2"/>
  <c r="J535" i="2"/>
  <c r="L535" i="2"/>
  <c r="N535" i="2"/>
  <c r="H536" i="2"/>
  <c r="I536" i="2"/>
  <c r="J536" i="2"/>
  <c r="L536" i="2"/>
  <c r="N536" i="2"/>
  <c r="H537" i="2"/>
  <c r="I537" i="2"/>
  <c r="J537" i="2"/>
  <c r="L537" i="2"/>
  <c r="N537" i="2"/>
  <c r="H538" i="2"/>
  <c r="I538" i="2"/>
  <c r="J538" i="2"/>
  <c r="L538" i="2"/>
  <c r="N538" i="2"/>
  <c r="H539" i="2"/>
  <c r="I539" i="2"/>
  <c r="J539" i="2"/>
  <c r="L539" i="2"/>
  <c r="N539" i="2"/>
  <c r="H540" i="2"/>
  <c r="I540" i="2"/>
  <c r="J540" i="2"/>
  <c r="L540" i="2"/>
  <c r="N540" i="2"/>
  <c r="H541" i="2"/>
  <c r="I541" i="2"/>
  <c r="J541" i="2"/>
  <c r="L541" i="2"/>
  <c r="N541" i="2"/>
  <c r="H542" i="2"/>
  <c r="I542" i="2"/>
  <c r="J542" i="2"/>
  <c r="L542" i="2"/>
  <c r="N542" i="2"/>
  <c r="H543" i="2"/>
  <c r="I543" i="2"/>
  <c r="J543" i="2"/>
  <c r="L543" i="2"/>
  <c r="N543" i="2"/>
  <c r="H544" i="2"/>
  <c r="I544" i="2"/>
  <c r="J544" i="2"/>
  <c r="L544" i="2"/>
  <c r="N544" i="2"/>
  <c r="H545" i="2"/>
  <c r="I545" i="2"/>
  <c r="J545" i="2"/>
  <c r="L545" i="2"/>
  <c r="N545" i="2"/>
  <c r="H546" i="2"/>
  <c r="I546" i="2"/>
  <c r="J546" i="2"/>
  <c r="L546" i="2"/>
  <c r="N546" i="2"/>
  <c r="H547" i="2"/>
  <c r="I547" i="2"/>
  <c r="J547" i="2"/>
  <c r="L547" i="2"/>
  <c r="N547" i="2"/>
  <c r="H548" i="2"/>
  <c r="I548" i="2"/>
  <c r="J548" i="2"/>
  <c r="L548" i="2"/>
  <c r="N548" i="2"/>
  <c r="H549" i="2"/>
  <c r="I549" i="2"/>
  <c r="J549" i="2"/>
  <c r="L549" i="2"/>
  <c r="N549" i="2"/>
  <c r="H550" i="2"/>
  <c r="I550" i="2"/>
  <c r="J550" i="2"/>
  <c r="L550" i="2"/>
  <c r="N550" i="2"/>
  <c r="H551" i="2"/>
  <c r="I551" i="2"/>
  <c r="J551" i="2"/>
  <c r="L551" i="2"/>
  <c r="N551" i="2"/>
  <c r="H552" i="2"/>
  <c r="I552" i="2"/>
  <c r="J552" i="2"/>
  <c r="L552" i="2"/>
  <c r="N552" i="2"/>
  <c r="H553" i="2"/>
  <c r="I553" i="2"/>
  <c r="J553" i="2"/>
  <c r="L553" i="2"/>
  <c r="N553" i="2"/>
  <c r="H554" i="2"/>
  <c r="I554" i="2"/>
  <c r="J554" i="2"/>
  <c r="L554" i="2"/>
  <c r="N554" i="2"/>
  <c r="H555" i="2"/>
  <c r="I555" i="2"/>
  <c r="J555" i="2"/>
  <c r="L555" i="2"/>
  <c r="N555" i="2"/>
  <c r="H556" i="2"/>
  <c r="I556" i="2"/>
  <c r="J556" i="2"/>
  <c r="L556" i="2"/>
  <c r="N556" i="2"/>
  <c r="H557" i="2"/>
  <c r="I557" i="2"/>
  <c r="J557" i="2"/>
  <c r="L557" i="2"/>
  <c r="N557" i="2"/>
  <c r="H558" i="2"/>
  <c r="I558" i="2"/>
  <c r="J558" i="2"/>
  <c r="L558" i="2"/>
  <c r="N558" i="2"/>
  <c r="H559" i="2"/>
  <c r="I559" i="2"/>
  <c r="J559" i="2"/>
  <c r="L559" i="2"/>
  <c r="N559" i="2"/>
  <c r="H560" i="2"/>
  <c r="I560" i="2"/>
  <c r="J560" i="2"/>
  <c r="L560" i="2"/>
  <c r="N560" i="2"/>
  <c r="H561" i="2"/>
  <c r="I561" i="2"/>
  <c r="J561" i="2"/>
  <c r="L561" i="2"/>
  <c r="N561" i="2"/>
  <c r="H562" i="2"/>
  <c r="I562" i="2"/>
  <c r="J562" i="2"/>
  <c r="L562" i="2"/>
  <c r="N562" i="2"/>
  <c r="H563" i="2"/>
  <c r="I563" i="2"/>
  <c r="J563" i="2"/>
  <c r="L563" i="2"/>
  <c r="N563" i="2"/>
  <c r="H564" i="2"/>
  <c r="I564" i="2"/>
  <c r="J564" i="2"/>
  <c r="L564" i="2"/>
  <c r="N564" i="2"/>
  <c r="H565" i="2"/>
  <c r="I565" i="2"/>
  <c r="J565" i="2"/>
  <c r="L565" i="2"/>
  <c r="N565" i="2"/>
  <c r="H566" i="2"/>
  <c r="I566" i="2"/>
  <c r="J566" i="2"/>
  <c r="L566" i="2"/>
  <c r="N566" i="2"/>
  <c r="H567" i="2"/>
  <c r="I567" i="2"/>
  <c r="J567" i="2"/>
  <c r="L567" i="2"/>
  <c r="N567" i="2"/>
  <c r="H568" i="2"/>
  <c r="I568" i="2"/>
  <c r="J568" i="2"/>
  <c r="L568" i="2"/>
  <c r="N568" i="2"/>
  <c r="H569" i="2"/>
  <c r="I569" i="2"/>
  <c r="J569" i="2"/>
  <c r="L569" i="2"/>
  <c r="N569" i="2"/>
  <c r="H570" i="2"/>
  <c r="I570" i="2"/>
  <c r="J570" i="2"/>
  <c r="L570" i="2"/>
  <c r="N570" i="2"/>
  <c r="H571" i="2"/>
  <c r="I571" i="2"/>
  <c r="J571" i="2"/>
  <c r="L571" i="2"/>
  <c r="N571" i="2"/>
  <c r="H572" i="2"/>
  <c r="I572" i="2"/>
  <c r="J572" i="2"/>
  <c r="L572" i="2"/>
  <c r="N572" i="2"/>
  <c r="H573" i="2"/>
  <c r="I573" i="2"/>
  <c r="J573" i="2"/>
  <c r="L573" i="2"/>
  <c r="N573" i="2"/>
  <c r="H574" i="2"/>
  <c r="I574" i="2"/>
  <c r="J574" i="2"/>
  <c r="L574" i="2"/>
  <c r="N574" i="2"/>
  <c r="H575" i="2"/>
  <c r="I575" i="2"/>
  <c r="J575" i="2"/>
  <c r="L575" i="2"/>
  <c r="N575" i="2"/>
  <c r="H576" i="2"/>
  <c r="I576" i="2"/>
  <c r="J576" i="2"/>
  <c r="L576" i="2"/>
  <c r="N576" i="2"/>
  <c r="H577" i="2"/>
  <c r="I577" i="2"/>
  <c r="J577" i="2"/>
  <c r="L577" i="2"/>
  <c r="N577" i="2"/>
  <c r="H578" i="2"/>
  <c r="I578" i="2"/>
  <c r="J578" i="2"/>
  <c r="L578" i="2"/>
  <c r="N578" i="2"/>
  <c r="H579" i="2"/>
  <c r="I579" i="2"/>
  <c r="J579" i="2"/>
  <c r="L579" i="2"/>
  <c r="N579" i="2"/>
  <c r="H580" i="2"/>
  <c r="I580" i="2"/>
  <c r="J580" i="2"/>
  <c r="L580" i="2"/>
  <c r="N580" i="2"/>
  <c r="H581" i="2"/>
  <c r="I581" i="2"/>
  <c r="J581" i="2"/>
  <c r="L581" i="2"/>
  <c r="N581" i="2"/>
  <c r="H582" i="2"/>
  <c r="I582" i="2"/>
  <c r="J582" i="2"/>
  <c r="L582" i="2"/>
  <c r="N582" i="2"/>
  <c r="H583" i="2"/>
  <c r="I583" i="2"/>
  <c r="J583" i="2"/>
  <c r="L583" i="2"/>
  <c r="N583" i="2"/>
  <c r="H584" i="2"/>
  <c r="I584" i="2"/>
  <c r="J584" i="2"/>
  <c r="L584" i="2"/>
  <c r="N584" i="2"/>
  <c r="H585" i="2"/>
  <c r="I585" i="2"/>
  <c r="J585" i="2"/>
  <c r="L585" i="2"/>
  <c r="N585" i="2"/>
  <c r="H586" i="2"/>
  <c r="I586" i="2"/>
  <c r="J586" i="2"/>
  <c r="L586" i="2"/>
  <c r="N586" i="2"/>
  <c r="H587" i="2"/>
  <c r="I587" i="2"/>
  <c r="J587" i="2"/>
  <c r="L587" i="2"/>
  <c r="N587" i="2"/>
  <c r="H588" i="2"/>
  <c r="I588" i="2"/>
  <c r="J588" i="2"/>
  <c r="L588" i="2"/>
  <c r="N588" i="2"/>
  <c r="H589" i="2"/>
  <c r="I589" i="2"/>
  <c r="J589" i="2"/>
  <c r="L589" i="2"/>
  <c r="N589" i="2"/>
  <c r="H590" i="2"/>
  <c r="I590" i="2"/>
  <c r="J590" i="2"/>
  <c r="L590" i="2"/>
  <c r="N590" i="2"/>
  <c r="H591" i="2"/>
  <c r="I591" i="2"/>
  <c r="J591" i="2"/>
  <c r="L591" i="2"/>
  <c r="N591" i="2"/>
  <c r="H592" i="2"/>
  <c r="I592" i="2"/>
  <c r="J592" i="2"/>
  <c r="L592" i="2"/>
  <c r="N592" i="2"/>
  <c r="H593" i="2"/>
  <c r="I593" i="2"/>
  <c r="J593" i="2"/>
  <c r="L593" i="2"/>
  <c r="N593" i="2"/>
  <c r="H594" i="2"/>
  <c r="I594" i="2"/>
  <c r="J594" i="2"/>
  <c r="L594" i="2"/>
  <c r="N594" i="2"/>
  <c r="H595" i="2"/>
  <c r="I595" i="2"/>
  <c r="J595" i="2"/>
  <c r="L595" i="2"/>
  <c r="N595" i="2"/>
  <c r="H596" i="2"/>
  <c r="I596" i="2"/>
  <c r="J596" i="2"/>
  <c r="L596" i="2"/>
  <c r="N596" i="2"/>
  <c r="H597" i="2"/>
  <c r="I597" i="2"/>
  <c r="J597" i="2"/>
  <c r="L597" i="2"/>
  <c r="N597" i="2"/>
  <c r="H598" i="2"/>
  <c r="I598" i="2"/>
  <c r="J598" i="2"/>
  <c r="L598" i="2"/>
  <c r="N598" i="2"/>
  <c r="H599" i="2"/>
  <c r="I599" i="2"/>
  <c r="J599" i="2"/>
  <c r="L599" i="2"/>
  <c r="N599" i="2"/>
  <c r="H600" i="2"/>
  <c r="I600" i="2"/>
  <c r="J600" i="2"/>
  <c r="L600" i="2"/>
  <c r="N600" i="2"/>
  <c r="H601" i="2"/>
  <c r="I601" i="2"/>
  <c r="J601" i="2"/>
  <c r="L601" i="2"/>
  <c r="N601" i="2"/>
  <c r="H602" i="2"/>
  <c r="I602" i="2"/>
  <c r="J602" i="2"/>
  <c r="L602" i="2"/>
  <c r="N602" i="2"/>
  <c r="H603" i="2"/>
  <c r="I603" i="2"/>
  <c r="J603" i="2"/>
  <c r="L603" i="2"/>
  <c r="N603" i="2"/>
  <c r="H604" i="2"/>
  <c r="I604" i="2"/>
  <c r="J604" i="2"/>
  <c r="L604" i="2"/>
  <c r="N604" i="2"/>
  <c r="H605" i="2"/>
  <c r="I605" i="2"/>
  <c r="J605" i="2"/>
  <c r="L605" i="2"/>
  <c r="N605" i="2"/>
  <c r="H606" i="2"/>
  <c r="I606" i="2"/>
  <c r="J606" i="2"/>
  <c r="L606" i="2"/>
  <c r="N606" i="2"/>
  <c r="H607" i="2"/>
  <c r="I607" i="2"/>
  <c r="J607" i="2"/>
  <c r="L607" i="2"/>
  <c r="N607" i="2"/>
  <c r="H608" i="2"/>
  <c r="I608" i="2"/>
  <c r="J608" i="2"/>
  <c r="L608" i="2"/>
  <c r="N608" i="2"/>
  <c r="H609" i="2"/>
  <c r="I609" i="2"/>
  <c r="J609" i="2"/>
  <c r="L609" i="2"/>
  <c r="N609" i="2"/>
  <c r="H610" i="2"/>
  <c r="I610" i="2"/>
  <c r="J610" i="2"/>
  <c r="L610" i="2"/>
  <c r="N610" i="2"/>
  <c r="H611" i="2"/>
  <c r="I611" i="2"/>
  <c r="J611" i="2"/>
  <c r="L611" i="2"/>
  <c r="N611" i="2"/>
  <c r="H612" i="2"/>
  <c r="I612" i="2"/>
  <c r="J612" i="2"/>
  <c r="L612" i="2"/>
  <c r="N612" i="2"/>
  <c r="H613" i="2"/>
  <c r="I613" i="2"/>
  <c r="J613" i="2"/>
  <c r="L613" i="2"/>
  <c r="N613" i="2"/>
  <c r="H614" i="2"/>
  <c r="I614" i="2"/>
  <c r="J614" i="2"/>
  <c r="L614" i="2"/>
  <c r="N614" i="2"/>
  <c r="H615" i="2"/>
  <c r="I615" i="2"/>
  <c r="J615" i="2"/>
  <c r="L615" i="2"/>
  <c r="N615" i="2"/>
  <c r="H616" i="2"/>
  <c r="I616" i="2"/>
  <c r="J616" i="2"/>
  <c r="L616" i="2"/>
  <c r="N616" i="2"/>
  <c r="H617" i="2"/>
  <c r="I617" i="2"/>
  <c r="J617" i="2"/>
  <c r="L617" i="2"/>
  <c r="N617" i="2"/>
  <c r="H618" i="2"/>
  <c r="I618" i="2"/>
  <c r="J618" i="2"/>
  <c r="L618" i="2"/>
  <c r="N618" i="2"/>
  <c r="H619" i="2"/>
  <c r="I619" i="2"/>
  <c r="J619" i="2"/>
  <c r="L619" i="2"/>
  <c r="N619" i="2"/>
  <c r="H620" i="2"/>
  <c r="I620" i="2"/>
  <c r="J620" i="2"/>
  <c r="L620" i="2"/>
  <c r="N620" i="2"/>
  <c r="H621" i="2"/>
  <c r="I621" i="2"/>
  <c r="J621" i="2"/>
  <c r="L621" i="2"/>
  <c r="N621" i="2"/>
  <c r="H622" i="2"/>
  <c r="I622" i="2"/>
  <c r="J622" i="2"/>
  <c r="L622" i="2"/>
  <c r="N622" i="2"/>
  <c r="H623" i="2"/>
  <c r="I623" i="2"/>
  <c r="J623" i="2"/>
  <c r="L623" i="2"/>
  <c r="N623" i="2"/>
  <c r="H624" i="2"/>
  <c r="I624" i="2"/>
  <c r="J624" i="2"/>
  <c r="L624" i="2"/>
  <c r="N624" i="2"/>
  <c r="H625" i="2"/>
  <c r="I625" i="2"/>
  <c r="J625" i="2"/>
  <c r="L625" i="2"/>
  <c r="N625" i="2"/>
  <c r="H626" i="2"/>
  <c r="I626" i="2"/>
  <c r="J626" i="2"/>
  <c r="L626" i="2"/>
  <c r="N626" i="2"/>
  <c r="H627" i="2"/>
  <c r="I627" i="2"/>
  <c r="J627" i="2"/>
  <c r="L627" i="2"/>
  <c r="N627" i="2"/>
  <c r="H628" i="2"/>
  <c r="I628" i="2"/>
  <c r="J628" i="2"/>
  <c r="L628" i="2"/>
  <c r="N628" i="2"/>
  <c r="H629" i="2"/>
  <c r="I629" i="2"/>
  <c r="J629" i="2"/>
  <c r="L629" i="2"/>
  <c r="N629" i="2"/>
  <c r="H630" i="2"/>
  <c r="I630" i="2"/>
  <c r="J630" i="2"/>
  <c r="L630" i="2"/>
  <c r="N630" i="2"/>
  <c r="H631" i="2"/>
  <c r="I631" i="2"/>
  <c r="J631" i="2"/>
  <c r="L631" i="2"/>
  <c r="N631" i="2"/>
  <c r="H632" i="2"/>
  <c r="I632" i="2"/>
  <c r="J632" i="2"/>
  <c r="L632" i="2"/>
  <c r="N632" i="2"/>
  <c r="H633" i="2"/>
  <c r="I633" i="2"/>
  <c r="J633" i="2"/>
  <c r="L633" i="2"/>
  <c r="N633" i="2"/>
  <c r="H634" i="2"/>
  <c r="I634" i="2"/>
  <c r="J634" i="2"/>
  <c r="L634" i="2"/>
  <c r="N634" i="2"/>
  <c r="H635" i="2"/>
  <c r="I635" i="2"/>
  <c r="J635" i="2"/>
  <c r="L635" i="2"/>
  <c r="N635" i="2"/>
  <c r="H636" i="2"/>
  <c r="I636" i="2"/>
  <c r="J636" i="2"/>
  <c r="L636" i="2"/>
  <c r="N636" i="2"/>
  <c r="H637" i="2"/>
  <c r="I637" i="2"/>
  <c r="J637" i="2"/>
  <c r="L637" i="2"/>
  <c r="N637" i="2"/>
  <c r="H638" i="2"/>
  <c r="I638" i="2"/>
  <c r="J638" i="2"/>
  <c r="L638" i="2"/>
  <c r="N638" i="2"/>
  <c r="H639" i="2"/>
  <c r="I639" i="2"/>
  <c r="J639" i="2"/>
  <c r="L639" i="2"/>
  <c r="N639" i="2"/>
  <c r="H640" i="2"/>
  <c r="I640" i="2"/>
  <c r="J640" i="2"/>
  <c r="L640" i="2"/>
  <c r="N640" i="2"/>
  <c r="H641" i="2"/>
  <c r="I641" i="2"/>
  <c r="J641" i="2"/>
  <c r="L641" i="2"/>
  <c r="N641" i="2"/>
  <c r="H642" i="2"/>
  <c r="I642" i="2"/>
  <c r="J642" i="2"/>
  <c r="L642" i="2"/>
  <c r="N642" i="2"/>
  <c r="H643" i="2"/>
  <c r="I643" i="2"/>
  <c r="J643" i="2"/>
  <c r="L643" i="2"/>
  <c r="N643" i="2"/>
  <c r="H644" i="2"/>
  <c r="I644" i="2"/>
  <c r="J644" i="2"/>
  <c r="L644" i="2"/>
  <c r="N644" i="2"/>
  <c r="H645" i="2"/>
  <c r="I645" i="2"/>
  <c r="J645" i="2"/>
  <c r="L645" i="2"/>
  <c r="N645" i="2"/>
  <c r="H646" i="2"/>
  <c r="I646" i="2"/>
  <c r="J646" i="2"/>
  <c r="L646" i="2"/>
  <c r="N646" i="2"/>
  <c r="H647" i="2"/>
  <c r="I647" i="2"/>
  <c r="J647" i="2"/>
  <c r="L647" i="2"/>
  <c r="N647" i="2"/>
  <c r="H648" i="2"/>
  <c r="I648" i="2"/>
  <c r="J648" i="2"/>
  <c r="L648" i="2"/>
  <c r="N648" i="2"/>
  <c r="H649" i="2"/>
  <c r="I649" i="2"/>
  <c r="J649" i="2"/>
  <c r="L649" i="2"/>
  <c r="N649" i="2"/>
  <c r="H650" i="2"/>
  <c r="I650" i="2"/>
  <c r="J650" i="2"/>
  <c r="L650" i="2"/>
  <c r="N650" i="2"/>
  <c r="H651" i="2"/>
  <c r="I651" i="2"/>
  <c r="J651" i="2"/>
  <c r="L651" i="2"/>
  <c r="N651" i="2"/>
  <c r="H652" i="2"/>
  <c r="I652" i="2"/>
  <c r="J652" i="2"/>
  <c r="L652" i="2"/>
  <c r="N652" i="2"/>
  <c r="H653" i="2"/>
  <c r="I653" i="2"/>
  <c r="J653" i="2"/>
  <c r="L653" i="2"/>
  <c r="N653" i="2"/>
  <c r="H654" i="2"/>
  <c r="I654" i="2"/>
  <c r="J654" i="2"/>
  <c r="L654" i="2"/>
  <c r="N654" i="2"/>
  <c r="H655" i="2"/>
  <c r="I655" i="2"/>
  <c r="J655" i="2"/>
  <c r="L655" i="2"/>
  <c r="N655" i="2"/>
  <c r="H656" i="2"/>
  <c r="I656" i="2"/>
  <c r="J656" i="2"/>
  <c r="L656" i="2"/>
  <c r="N656" i="2"/>
  <c r="H657" i="2"/>
  <c r="I657" i="2"/>
  <c r="J657" i="2"/>
  <c r="L657" i="2"/>
  <c r="N657" i="2"/>
  <c r="H658" i="2"/>
  <c r="I658" i="2"/>
  <c r="J658" i="2"/>
  <c r="L658" i="2"/>
  <c r="N658" i="2"/>
  <c r="H659" i="2"/>
  <c r="I659" i="2"/>
  <c r="J659" i="2"/>
  <c r="L659" i="2"/>
  <c r="N659" i="2"/>
  <c r="H660" i="2"/>
  <c r="I660" i="2"/>
  <c r="J660" i="2"/>
  <c r="L660" i="2"/>
  <c r="N660" i="2"/>
  <c r="H661" i="2"/>
  <c r="I661" i="2"/>
  <c r="J661" i="2"/>
  <c r="L661" i="2"/>
  <c r="N661" i="2"/>
  <c r="H662" i="2"/>
  <c r="I662" i="2"/>
  <c r="J662" i="2"/>
  <c r="L662" i="2"/>
  <c r="N662" i="2"/>
  <c r="H663" i="2"/>
  <c r="I663" i="2"/>
  <c r="J663" i="2"/>
  <c r="L663" i="2"/>
  <c r="N663" i="2"/>
  <c r="H664" i="2"/>
  <c r="I664" i="2"/>
  <c r="J664" i="2"/>
  <c r="L664" i="2"/>
  <c r="N664" i="2"/>
  <c r="H665" i="2"/>
  <c r="I665" i="2"/>
  <c r="J665" i="2"/>
  <c r="L665" i="2"/>
  <c r="N665" i="2"/>
  <c r="H666" i="2"/>
  <c r="I666" i="2"/>
  <c r="J666" i="2"/>
  <c r="L666" i="2"/>
  <c r="N666" i="2"/>
  <c r="H667" i="2"/>
  <c r="I667" i="2"/>
  <c r="J667" i="2"/>
  <c r="L667" i="2"/>
  <c r="N667" i="2"/>
  <c r="H668" i="2"/>
  <c r="I668" i="2"/>
  <c r="J668" i="2"/>
  <c r="L668" i="2"/>
  <c r="N668" i="2"/>
  <c r="H669" i="2"/>
  <c r="I669" i="2"/>
  <c r="J669" i="2"/>
  <c r="L669" i="2"/>
  <c r="N669" i="2"/>
  <c r="H670" i="2"/>
  <c r="I670" i="2"/>
  <c r="J670" i="2"/>
  <c r="L670" i="2"/>
  <c r="N670" i="2"/>
  <c r="H671" i="2"/>
  <c r="I671" i="2"/>
  <c r="J671" i="2"/>
  <c r="L671" i="2"/>
  <c r="N671" i="2"/>
  <c r="H672" i="2"/>
  <c r="I672" i="2"/>
  <c r="J672" i="2"/>
  <c r="L672" i="2"/>
  <c r="N672" i="2"/>
  <c r="H673" i="2"/>
  <c r="I673" i="2"/>
  <c r="J673" i="2"/>
  <c r="L673" i="2"/>
  <c r="N673" i="2"/>
  <c r="H674" i="2"/>
  <c r="I674" i="2"/>
  <c r="J674" i="2"/>
  <c r="L674" i="2"/>
  <c r="N674" i="2"/>
  <c r="H675" i="2"/>
  <c r="I675" i="2"/>
  <c r="J675" i="2"/>
  <c r="L675" i="2"/>
  <c r="N675" i="2"/>
  <c r="H676" i="2"/>
  <c r="I676" i="2"/>
  <c r="J676" i="2"/>
  <c r="L676" i="2"/>
  <c r="N676" i="2"/>
  <c r="H677" i="2"/>
  <c r="I677" i="2"/>
  <c r="J677" i="2"/>
  <c r="L677" i="2"/>
  <c r="N677" i="2"/>
  <c r="H678" i="2"/>
  <c r="I678" i="2"/>
  <c r="J678" i="2"/>
  <c r="L678" i="2"/>
  <c r="N678" i="2"/>
  <c r="H679" i="2"/>
  <c r="I679" i="2"/>
  <c r="J679" i="2"/>
  <c r="L679" i="2"/>
  <c r="N679" i="2"/>
  <c r="H680" i="2"/>
  <c r="I680" i="2"/>
  <c r="J680" i="2"/>
  <c r="L680" i="2"/>
  <c r="N680" i="2"/>
  <c r="H681" i="2"/>
  <c r="I681" i="2"/>
  <c r="J681" i="2"/>
  <c r="L681" i="2"/>
  <c r="N681" i="2"/>
  <c r="H682" i="2"/>
  <c r="I682" i="2"/>
  <c r="J682" i="2"/>
  <c r="L682" i="2"/>
  <c r="N682" i="2"/>
  <c r="H683" i="2"/>
  <c r="I683" i="2"/>
  <c r="J683" i="2"/>
  <c r="L683" i="2"/>
  <c r="N683" i="2"/>
  <c r="H684" i="2"/>
  <c r="I684" i="2"/>
  <c r="J684" i="2"/>
  <c r="L684" i="2"/>
  <c r="N684" i="2"/>
  <c r="H685" i="2"/>
  <c r="I685" i="2"/>
  <c r="J685" i="2"/>
  <c r="L685" i="2"/>
  <c r="N685" i="2"/>
  <c r="H686" i="2"/>
  <c r="I686" i="2"/>
  <c r="J686" i="2"/>
  <c r="L686" i="2"/>
  <c r="N686" i="2"/>
  <c r="H687" i="2"/>
  <c r="I687" i="2"/>
  <c r="J687" i="2"/>
  <c r="L687" i="2"/>
  <c r="N687" i="2"/>
  <c r="H688" i="2"/>
  <c r="I688" i="2"/>
  <c r="J688" i="2"/>
  <c r="L688" i="2"/>
  <c r="N688" i="2"/>
  <c r="H689" i="2"/>
  <c r="I689" i="2"/>
  <c r="J689" i="2"/>
  <c r="L689" i="2"/>
  <c r="N689" i="2"/>
  <c r="H690" i="2"/>
  <c r="I690" i="2"/>
  <c r="J690" i="2"/>
  <c r="L690" i="2"/>
  <c r="N690" i="2"/>
  <c r="H691" i="2"/>
  <c r="I691" i="2"/>
  <c r="J691" i="2"/>
  <c r="L691" i="2"/>
  <c r="N691" i="2"/>
  <c r="H692" i="2"/>
  <c r="I692" i="2"/>
  <c r="J692" i="2"/>
  <c r="L692" i="2"/>
  <c r="N692" i="2"/>
  <c r="H693" i="2"/>
  <c r="I693" i="2"/>
  <c r="J693" i="2"/>
  <c r="L693" i="2"/>
  <c r="N693" i="2"/>
  <c r="H694" i="2"/>
  <c r="I694" i="2"/>
  <c r="J694" i="2"/>
  <c r="L694" i="2"/>
  <c r="N694" i="2"/>
  <c r="H695" i="2"/>
  <c r="I695" i="2"/>
  <c r="J695" i="2"/>
  <c r="L695" i="2"/>
  <c r="N695" i="2"/>
  <c r="H696" i="2"/>
  <c r="I696" i="2"/>
  <c r="J696" i="2"/>
  <c r="L696" i="2"/>
  <c r="N696" i="2"/>
  <c r="H697" i="2"/>
  <c r="I697" i="2"/>
  <c r="J697" i="2"/>
  <c r="L697" i="2"/>
  <c r="N697" i="2"/>
  <c r="H698" i="2"/>
  <c r="I698" i="2"/>
  <c r="J698" i="2"/>
  <c r="L698" i="2"/>
  <c r="N698" i="2"/>
  <c r="H699" i="2"/>
  <c r="I699" i="2"/>
  <c r="J699" i="2"/>
  <c r="L699" i="2"/>
  <c r="N699" i="2"/>
  <c r="H700" i="2"/>
  <c r="I700" i="2"/>
  <c r="J700" i="2"/>
  <c r="L700" i="2"/>
  <c r="N700" i="2"/>
  <c r="H701" i="2"/>
  <c r="I701" i="2"/>
  <c r="J701" i="2"/>
  <c r="L701" i="2"/>
  <c r="N701" i="2"/>
  <c r="H702" i="2"/>
  <c r="I702" i="2"/>
  <c r="J702" i="2"/>
  <c r="L702" i="2"/>
  <c r="N702" i="2"/>
  <c r="H703" i="2"/>
  <c r="I703" i="2"/>
  <c r="J703" i="2"/>
  <c r="L703" i="2"/>
  <c r="N703" i="2"/>
  <c r="H704" i="2"/>
  <c r="I704" i="2"/>
  <c r="J704" i="2"/>
  <c r="L704" i="2"/>
  <c r="N704" i="2"/>
  <c r="H705" i="2"/>
  <c r="I705" i="2"/>
  <c r="J705" i="2"/>
  <c r="L705" i="2"/>
  <c r="N705" i="2"/>
  <c r="H706" i="2"/>
  <c r="I706" i="2"/>
  <c r="J706" i="2"/>
  <c r="L706" i="2"/>
  <c r="N706" i="2"/>
  <c r="H707" i="2"/>
  <c r="I707" i="2"/>
  <c r="J707" i="2"/>
  <c r="L707" i="2"/>
  <c r="N707" i="2"/>
  <c r="H708" i="2"/>
  <c r="I708" i="2"/>
  <c r="J708" i="2"/>
  <c r="L708" i="2"/>
  <c r="N708" i="2"/>
  <c r="H709" i="2"/>
  <c r="I709" i="2"/>
  <c r="J709" i="2"/>
  <c r="L709" i="2"/>
  <c r="N709" i="2"/>
  <c r="H710" i="2"/>
  <c r="I710" i="2"/>
  <c r="J710" i="2"/>
  <c r="L710" i="2"/>
  <c r="N710" i="2"/>
  <c r="H711" i="2"/>
  <c r="I711" i="2"/>
  <c r="J711" i="2"/>
  <c r="L711" i="2"/>
  <c r="N711" i="2"/>
  <c r="H712" i="2"/>
  <c r="I712" i="2"/>
  <c r="J712" i="2"/>
  <c r="L712" i="2"/>
  <c r="N712" i="2"/>
  <c r="H713" i="2"/>
  <c r="I713" i="2"/>
  <c r="J713" i="2"/>
  <c r="L713" i="2"/>
  <c r="N713" i="2"/>
  <c r="H714" i="2"/>
  <c r="I714" i="2"/>
  <c r="J714" i="2"/>
  <c r="L714" i="2"/>
  <c r="N714" i="2"/>
  <c r="H715" i="2"/>
  <c r="I715" i="2"/>
  <c r="J715" i="2"/>
  <c r="L715" i="2"/>
  <c r="N715" i="2"/>
  <c r="H716" i="2"/>
  <c r="I716" i="2"/>
  <c r="J716" i="2"/>
  <c r="L716" i="2"/>
  <c r="N716" i="2"/>
  <c r="H717" i="2"/>
  <c r="I717" i="2"/>
  <c r="J717" i="2"/>
  <c r="L717" i="2"/>
  <c r="N717" i="2"/>
  <c r="H718" i="2"/>
  <c r="I718" i="2"/>
  <c r="J718" i="2"/>
  <c r="L718" i="2"/>
  <c r="N718" i="2"/>
  <c r="H719" i="2"/>
  <c r="I719" i="2"/>
  <c r="J719" i="2"/>
  <c r="L719" i="2"/>
  <c r="N719" i="2"/>
  <c r="H720" i="2"/>
  <c r="I720" i="2"/>
  <c r="J720" i="2"/>
  <c r="L720" i="2"/>
  <c r="N720" i="2"/>
  <c r="H721" i="2"/>
  <c r="I721" i="2"/>
  <c r="J721" i="2"/>
  <c r="L721" i="2"/>
  <c r="N721" i="2"/>
  <c r="H722" i="2"/>
  <c r="I722" i="2"/>
  <c r="J722" i="2"/>
  <c r="L722" i="2"/>
  <c r="N722" i="2"/>
  <c r="H723" i="2"/>
  <c r="I723" i="2"/>
  <c r="J723" i="2"/>
  <c r="L723" i="2"/>
  <c r="N723" i="2"/>
  <c r="H724" i="2"/>
  <c r="I724" i="2"/>
  <c r="J724" i="2"/>
  <c r="L724" i="2"/>
  <c r="N724" i="2"/>
  <c r="H725" i="2"/>
  <c r="I725" i="2"/>
  <c r="J725" i="2"/>
  <c r="L725" i="2"/>
  <c r="N725" i="2"/>
  <c r="H726" i="2"/>
  <c r="I726" i="2"/>
  <c r="J726" i="2"/>
  <c r="L726" i="2"/>
  <c r="N726" i="2"/>
  <c r="H727" i="2"/>
  <c r="I727" i="2"/>
  <c r="J727" i="2"/>
  <c r="L727" i="2"/>
  <c r="N727" i="2"/>
  <c r="H728" i="2"/>
  <c r="I728" i="2"/>
  <c r="J728" i="2"/>
  <c r="L728" i="2"/>
  <c r="N728" i="2"/>
  <c r="H729" i="2"/>
  <c r="I729" i="2"/>
  <c r="J729" i="2"/>
  <c r="L729" i="2"/>
  <c r="N729" i="2"/>
  <c r="H730" i="2"/>
  <c r="I730" i="2"/>
  <c r="J730" i="2"/>
  <c r="L730" i="2"/>
  <c r="N730" i="2"/>
  <c r="H731" i="2"/>
  <c r="I731" i="2"/>
  <c r="J731" i="2"/>
  <c r="L731" i="2"/>
  <c r="N731" i="2"/>
  <c r="H732" i="2"/>
  <c r="I732" i="2"/>
  <c r="J732" i="2"/>
  <c r="L732" i="2"/>
  <c r="N732" i="2"/>
  <c r="H733" i="2"/>
  <c r="I733" i="2"/>
  <c r="J733" i="2"/>
  <c r="L733" i="2"/>
  <c r="N733" i="2"/>
  <c r="H734" i="2"/>
  <c r="I734" i="2"/>
  <c r="J734" i="2"/>
  <c r="L734" i="2"/>
  <c r="N734" i="2"/>
  <c r="H735" i="2"/>
  <c r="I735" i="2"/>
  <c r="J735" i="2"/>
  <c r="L735" i="2"/>
  <c r="N735" i="2"/>
  <c r="H736" i="2"/>
  <c r="I736" i="2"/>
  <c r="J736" i="2"/>
  <c r="L736" i="2"/>
  <c r="N736" i="2"/>
  <c r="H737" i="2"/>
  <c r="I737" i="2"/>
  <c r="J737" i="2"/>
  <c r="L737" i="2"/>
  <c r="N737" i="2"/>
  <c r="H738" i="2"/>
  <c r="I738" i="2"/>
  <c r="J738" i="2"/>
  <c r="L738" i="2"/>
  <c r="N738" i="2"/>
  <c r="H739" i="2"/>
  <c r="I739" i="2"/>
  <c r="J739" i="2"/>
  <c r="L739" i="2"/>
  <c r="N739" i="2"/>
  <c r="H740" i="2"/>
  <c r="I740" i="2"/>
  <c r="J740" i="2"/>
  <c r="L740" i="2"/>
  <c r="N740" i="2"/>
  <c r="H741" i="2"/>
  <c r="I741" i="2"/>
  <c r="J741" i="2"/>
  <c r="L741" i="2"/>
  <c r="N741" i="2"/>
  <c r="H742" i="2"/>
  <c r="I742" i="2"/>
  <c r="J742" i="2"/>
  <c r="L742" i="2"/>
  <c r="N742" i="2"/>
  <c r="H743" i="2"/>
  <c r="I743" i="2"/>
  <c r="J743" i="2"/>
  <c r="L743" i="2"/>
  <c r="N743" i="2"/>
  <c r="H744" i="2"/>
  <c r="I744" i="2"/>
  <c r="J744" i="2"/>
  <c r="L744" i="2"/>
  <c r="N744" i="2"/>
  <c r="H745" i="2"/>
  <c r="I745" i="2"/>
  <c r="J745" i="2"/>
  <c r="L745" i="2"/>
  <c r="N745" i="2"/>
  <c r="H746" i="2"/>
  <c r="I746" i="2"/>
  <c r="J746" i="2"/>
  <c r="L746" i="2"/>
  <c r="N746" i="2"/>
  <c r="H747" i="2"/>
  <c r="I747" i="2"/>
  <c r="J747" i="2"/>
  <c r="L747" i="2"/>
  <c r="N747" i="2"/>
  <c r="H748" i="2"/>
  <c r="I748" i="2"/>
  <c r="J748" i="2"/>
  <c r="L748" i="2"/>
  <c r="N748" i="2"/>
  <c r="H749" i="2"/>
  <c r="I749" i="2"/>
  <c r="J749" i="2"/>
  <c r="L749" i="2"/>
  <c r="N749" i="2"/>
  <c r="H750" i="2"/>
  <c r="I750" i="2"/>
  <c r="J750" i="2"/>
  <c r="L750" i="2"/>
  <c r="N750" i="2"/>
  <c r="H751" i="2"/>
  <c r="I751" i="2"/>
  <c r="J751" i="2"/>
  <c r="L751" i="2"/>
  <c r="N751" i="2"/>
  <c r="H752" i="2"/>
  <c r="I752" i="2"/>
  <c r="J752" i="2"/>
  <c r="L752" i="2"/>
  <c r="N752" i="2"/>
  <c r="H753" i="2"/>
  <c r="I753" i="2"/>
  <c r="J753" i="2"/>
  <c r="L753" i="2"/>
  <c r="N753" i="2"/>
  <c r="H754" i="2"/>
  <c r="I754" i="2"/>
  <c r="J754" i="2"/>
  <c r="L754" i="2"/>
  <c r="N754" i="2"/>
  <c r="H755" i="2"/>
  <c r="I755" i="2"/>
  <c r="J755" i="2"/>
  <c r="L755" i="2"/>
  <c r="N755" i="2"/>
  <c r="H756" i="2"/>
  <c r="I756" i="2"/>
  <c r="J756" i="2"/>
  <c r="L756" i="2"/>
  <c r="N756" i="2"/>
  <c r="H757" i="2"/>
  <c r="I757" i="2"/>
  <c r="J757" i="2"/>
  <c r="L757" i="2"/>
  <c r="N757" i="2"/>
  <c r="H758" i="2"/>
  <c r="I758" i="2"/>
  <c r="J758" i="2"/>
  <c r="L758" i="2"/>
  <c r="N758" i="2"/>
  <c r="H759" i="2"/>
  <c r="I759" i="2"/>
  <c r="J759" i="2"/>
  <c r="L759" i="2"/>
  <c r="N759" i="2"/>
  <c r="H760" i="2"/>
  <c r="I760" i="2"/>
  <c r="J760" i="2"/>
  <c r="L760" i="2"/>
  <c r="N760" i="2"/>
  <c r="H761" i="2"/>
  <c r="I761" i="2"/>
  <c r="J761" i="2"/>
  <c r="L761" i="2"/>
  <c r="N761" i="2"/>
  <c r="H762" i="2"/>
  <c r="I762" i="2"/>
  <c r="J762" i="2"/>
  <c r="L762" i="2"/>
  <c r="N762" i="2"/>
  <c r="H763" i="2"/>
  <c r="I763" i="2"/>
  <c r="J763" i="2"/>
  <c r="L763" i="2"/>
  <c r="N763" i="2"/>
  <c r="H764" i="2"/>
  <c r="I764" i="2"/>
  <c r="J764" i="2"/>
  <c r="L764" i="2"/>
  <c r="N764" i="2"/>
  <c r="H765" i="2"/>
  <c r="I765" i="2"/>
  <c r="J765" i="2"/>
  <c r="L765" i="2"/>
  <c r="N765" i="2"/>
  <c r="H766" i="2"/>
  <c r="I766" i="2"/>
  <c r="J766" i="2"/>
  <c r="L766" i="2"/>
  <c r="N766" i="2"/>
  <c r="H767" i="2"/>
  <c r="I767" i="2"/>
  <c r="J767" i="2"/>
  <c r="L767" i="2"/>
  <c r="N767" i="2"/>
  <c r="H768" i="2"/>
  <c r="I768" i="2"/>
  <c r="J768" i="2"/>
  <c r="L768" i="2"/>
  <c r="N768" i="2"/>
  <c r="H769" i="2"/>
  <c r="I769" i="2"/>
  <c r="J769" i="2"/>
  <c r="L769" i="2"/>
  <c r="N769" i="2"/>
  <c r="H770" i="2"/>
  <c r="I770" i="2"/>
  <c r="J770" i="2"/>
  <c r="L770" i="2"/>
  <c r="N770" i="2"/>
  <c r="H771" i="2"/>
  <c r="I771" i="2"/>
  <c r="J771" i="2"/>
  <c r="L771" i="2"/>
  <c r="N771" i="2"/>
  <c r="H772" i="2"/>
  <c r="I772" i="2"/>
  <c r="J772" i="2"/>
  <c r="L772" i="2"/>
  <c r="N772" i="2"/>
  <c r="H773" i="2"/>
  <c r="I773" i="2"/>
  <c r="J773" i="2"/>
  <c r="L773" i="2"/>
  <c r="N773" i="2"/>
  <c r="H774" i="2"/>
  <c r="I774" i="2"/>
  <c r="J774" i="2"/>
  <c r="L774" i="2"/>
  <c r="N774" i="2"/>
  <c r="H775" i="2"/>
  <c r="I775" i="2"/>
  <c r="J775" i="2"/>
  <c r="L775" i="2"/>
  <c r="N775" i="2"/>
  <c r="H776" i="2"/>
  <c r="I776" i="2"/>
  <c r="J776" i="2"/>
  <c r="L776" i="2"/>
  <c r="N776" i="2"/>
  <c r="H777" i="2"/>
  <c r="I777" i="2"/>
  <c r="J777" i="2"/>
  <c r="L777" i="2"/>
  <c r="N777" i="2"/>
  <c r="H778" i="2"/>
  <c r="I778" i="2"/>
  <c r="J778" i="2"/>
  <c r="L778" i="2"/>
  <c r="N778" i="2"/>
  <c r="H779" i="2"/>
  <c r="I779" i="2"/>
  <c r="J779" i="2"/>
  <c r="L779" i="2"/>
  <c r="N779" i="2"/>
  <c r="H780" i="2"/>
  <c r="I780" i="2"/>
  <c r="J780" i="2"/>
  <c r="L780" i="2"/>
  <c r="N780" i="2"/>
  <c r="H781" i="2"/>
  <c r="I781" i="2"/>
  <c r="J781" i="2"/>
  <c r="L781" i="2"/>
  <c r="N781" i="2"/>
  <c r="H782" i="2"/>
  <c r="I782" i="2"/>
  <c r="J782" i="2"/>
  <c r="L782" i="2"/>
  <c r="N782" i="2"/>
  <c r="H783" i="2"/>
  <c r="I783" i="2"/>
  <c r="J783" i="2"/>
  <c r="L783" i="2"/>
  <c r="N783" i="2"/>
  <c r="H784" i="2"/>
  <c r="I784" i="2"/>
  <c r="J784" i="2"/>
  <c r="L784" i="2"/>
  <c r="N784" i="2"/>
  <c r="H785" i="2"/>
  <c r="I785" i="2"/>
  <c r="J785" i="2"/>
  <c r="L785" i="2"/>
  <c r="N785" i="2"/>
  <c r="H786" i="2"/>
  <c r="I786" i="2"/>
  <c r="J786" i="2"/>
  <c r="L786" i="2"/>
  <c r="N786" i="2"/>
  <c r="H787" i="2"/>
  <c r="I787" i="2"/>
  <c r="J787" i="2"/>
  <c r="L787" i="2"/>
  <c r="N787" i="2"/>
  <c r="H788" i="2"/>
  <c r="I788" i="2"/>
  <c r="J788" i="2"/>
  <c r="L788" i="2"/>
  <c r="N788" i="2"/>
  <c r="H789" i="2"/>
  <c r="I789" i="2"/>
  <c r="J789" i="2"/>
  <c r="L789" i="2"/>
  <c r="N789" i="2"/>
  <c r="H790" i="2"/>
  <c r="I790" i="2"/>
  <c r="J790" i="2"/>
  <c r="L790" i="2"/>
  <c r="N790" i="2"/>
  <c r="H791" i="2"/>
  <c r="I791" i="2"/>
  <c r="J791" i="2"/>
  <c r="L791" i="2"/>
  <c r="N791" i="2"/>
  <c r="H792" i="2"/>
  <c r="I792" i="2"/>
  <c r="J792" i="2"/>
  <c r="L792" i="2"/>
  <c r="N792" i="2"/>
  <c r="H793" i="2"/>
  <c r="I793" i="2"/>
  <c r="J793" i="2"/>
  <c r="L793" i="2"/>
  <c r="N793" i="2"/>
  <c r="H794" i="2"/>
  <c r="I794" i="2"/>
  <c r="J794" i="2"/>
  <c r="L794" i="2"/>
  <c r="N794" i="2"/>
  <c r="H795" i="2"/>
  <c r="I795" i="2"/>
  <c r="J795" i="2"/>
  <c r="L795" i="2"/>
  <c r="N795" i="2"/>
  <c r="H796" i="2"/>
  <c r="I796" i="2"/>
  <c r="J796" i="2"/>
  <c r="L796" i="2"/>
  <c r="N796" i="2"/>
  <c r="H797" i="2"/>
  <c r="I797" i="2"/>
  <c r="J797" i="2"/>
  <c r="L797" i="2"/>
  <c r="N797" i="2"/>
  <c r="H798" i="2"/>
  <c r="I798" i="2"/>
  <c r="J798" i="2"/>
  <c r="L798" i="2"/>
  <c r="N798" i="2"/>
  <c r="H799" i="2"/>
  <c r="I799" i="2"/>
  <c r="J799" i="2"/>
  <c r="L799" i="2"/>
  <c r="N799" i="2"/>
  <c r="H800" i="2"/>
  <c r="I800" i="2"/>
  <c r="J800" i="2"/>
  <c r="L800" i="2"/>
  <c r="N800" i="2"/>
  <c r="H801" i="2"/>
  <c r="I801" i="2"/>
  <c r="J801" i="2"/>
  <c r="L801" i="2"/>
  <c r="N801" i="2"/>
  <c r="H802" i="2"/>
  <c r="I802" i="2"/>
  <c r="J802" i="2"/>
  <c r="L802" i="2"/>
  <c r="N802" i="2"/>
  <c r="H803" i="2"/>
  <c r="I803" i="2"/>
  <c r="J803" i="2"/>
  <c r="L803" i="2"/>
  <c r="N803" i="2"/>
  <c r="H804" i="2"/>
  <c r="I804" i="2"/>
  <c r="J804" i="2"/>
  <c r="L804" i="2"/>
  <c r="N804" i="2"/>
  <c r="H805" i="2"/>
  <c r="I805" i="2"/>
  <c r="J805" i="2"/>
  <c r="L805" i="2"/>
  <c r="N805" i="2"/>
  <c r="H806" i="2"/>
  <c r="I806" i="2"/>
  <c r="J806" i="2"/>
  <c r="L806" i="2"/>
  <c r="N806" i="2"/>
  <c r="H807" i="2"/>
  <c r="I807" i="2"/>
  <c r="J807" i="2"/>
  <c r="L807" i="2"/>
  <c r="N807" i="2"/>
  <c r="H808" i="2"/>
  <c r="I808" i="2"/>
  <c r="J808" i="2"/>
  <c r="L808" i="2"/>
  <c r="N808" i="2"/>
  <c r="H809" i="2"/>
  <c r="I809" i="2"/>
  <c r="J809" i="2"/>
  <c r="L809" i="2"/>
  <c r="N809" i="2"/>
  <c r="H810" i="2"/>
  <c r="I810" i="2"/>
  <c r="J810" i="2"/>
  <c r="L810" i="2"/>
  <c r="N810" i="2"/>
  <c r="H811" i="2"/>
  <c r="I811" i="2"/>
  <c r="J811" i="2"/>
  <c r="L811" i="2"/>
  <c r="N811" i="2"/>
  <c r="H812" i="2"/>
  <c r="I812" i="2"/>
  <c r="J812" i="2"/>
  <c r="L812" i="2"/>
  <c r="N812" i="2"/>
  <c r="H813" i="2"/>
  <c r="I813" i="2"/>
  <c r="J813" i="2"/>
  <c r="L813" i="2"/>
  <c r="N813" i="2"/>
  <c r="H814" i="2"/>
  <c r="I814" i="2"/>
  <c r="J814" i="2"/>
  <c r="L814" i="2"/>
  <c r="N814" i="2"/>
  <c r="H815" i="2"/>
  <c r="I815" i="2"/>
  <c r="J815" i="2"/>
  <c r="L815" i="2"/>
  <c r="N815" i="2"/>
  <c r="H816" i="2"/>
  <c r="I816" i="2"/>
  <c r="J816" i="2"/>
  <c r="L816" i="2"/>
  <c r="N816" i="2"/>
  <c r="H817" i="2"/>
  <c r="I817" i="2"/>
  <c r="J817" i="2"/>
  <c r="L817" i="2"/>
  <c r="N817" i="2"/>
  <c r="H818" i="2"/>
  <c r="I818" i="2"/>
  <c r="J818" i="2"/>
  <c r="L818" i="2"/>
  <c r="N818" i="2"/>
  <c r="H819" i="2"/>
  <c r="I819" i="2"/>
  <c r="J819" i="2"/>
  <c r="L819" i="2"/>
  <c r="N819" i="2"/>
  <c r="H820" i="2"/>
  <c r="I820" i="2"/>
  <c r="J820" i="2"/>
  <c r="L820" i="2"/>
  <c r="N820" i="2"/>
  <c r="H821" i="2"/>
  <c r="I821" i="2"/>
  <c r="J821" i="2"/>
  <c r="L821" i="2"/>
  <c r="N821" i="2"/>
  <c r="H822" i="2"/>
  <c r="I822" i="2"/>
  <c r="J822" i="2"/>
  <c r="L822" i="2"/>
  <c r="N822" i="2"/>
  <c r="H823" i="2"/>
  <c r="I823" i="2"/>
  <c r="J823" i="2"/>
  <c r="L823" i="2"/>
  <c r="N823" i="2"/>
  <c r="H824" i="2"/>
  <c r="I824" i="2"/>
  <c r="J824" i="2"/>
  <c r="L824" i="2"/>
  <c r="N824" i="2"/>
  <c r="H825" i="2"/>
  <c r="I825" i="2"/>
  <c r="J825" i="2"/>
  <c r="L825" i="2"/>
  <c r="N825" i="2"/>
  <c r="H826" i="2"/>
  <c r="I826" i="2"/>
  <c r="J826" i="2"/>
  <c r="L826" i="2"/>
  <c r="N826" i="2"/>
  <c r="H827" i="2"/>
  <c r="I827" i="2"/>
  <c r="J827" i="2"/>
  <c r="L827" i="2"/>
  <c r="N827" i="2"/>
  <c r="H828" i="2"/>
  <c r="I828" i="2"/>
  <c r="J828" i="2"/>
  <c r="L828" i="2"/>
  <c r="N828" i="2"/>
  <c r="H829" i="2"/>
  <c r="I829" i="2"/>
  <c r="J829" i="2"/>
  <c r="L829" i="2"/>
  <c r="N829" i="2"/>
  <c r="H830" i="2"/>
  <c r="I830" i="2"/>
  <c r="J830" i="2"/>
  <c r="L830" i="2"/>
  <c r="N830" i="2"/>
  <c r="H831" i="2"/>
  <c r="I831" i="2"/>
  <c r="J831" i="2"/>
  <c r="L831" i="2"/>
  <c r="N831" i="2"/>
  <c r="H832" i="2"/>
  <c r="I832" i="2"/>
  <c r="J832" i="2"/>
  <c r="L832" i="2"/>
  <c r="N832" i="2"/>
  <c r="H833" i="2"/>
  <c r="I833" i="2"/>
  <c r="J833" i="2"/>
  <c r="L833" i="2"/>
  <c r="N833" i="2"/>
  <c r="H834" i="2"/>
  <c r="I834" i="2"/>
  <c r="J834" i="2"/>
  <c r="L834" i="2"/>
  <c r="N834" i="2"/>
  <c r="H835" i="2"/>
  <c r="I835" i="2"/>
  <c r="J835" i="2"/>
  <c r="L835" i="2"/>
  <c r="N835" i="2"/>
  <c r="H836" i="2"/>
  <c r="I836" i="2"/>
  <c r="J836" i="2"/>
  <c r="L836" i="2"/>
  <c r="N836" i="2"/>
  <c r="H837" i="2"/>
  <c r="I837" i="2"/>
  <c r="J837" i="2"/>
  <c r="L837" i="2"/>
  <c r="N837" i="2"/>
  <c r="H838" i="2"/>
  <c r="I838" i="2"/>
  <c r="J838" i="2"/>
  <c r="L838" i="2"/>
  <c r="N838" i="2"/>
  <c r="H839" i="2"/>
  <c r="I839" i="2"/>
  <c r="J839" i="2"/>
  <c r="L839" i="2"/>
  <c r="N839" i="2"/>
  <c r="H840" i="2"/>
  <c r="I840" i="2"/>
  <c r="J840" i="2"/>
  <c r="L840" i="2"/>
  <c r="N840" i="2"/>
  <c r="H841" i="2"/>
  <c r="I841" i="2"/>
  <c r="J841" i="2"/>
  <c r="L841" i="2"/>
  <c r="N841" i="2"/>
  <c r="H842" i="2"/>
  <c r="I842" i="2"/>
  <c r="J842" i="2"/>
  <c r="L842" i="2"/>
  <c r="N842" i="2"/>
  <c r="H843" i="2"/>
  <c r="I843" i="2"/>
  <c r="J843" i="2"/>
  <c r="L843" i="2"/>
  <c r="N843" i="2"/>
  <c r="H844" i="2"/>
  <c r="I844" i="2"/>
  <c r="J844" i="2"/>
  <c r="L844" i="2"/>
  <c r="N844" i="2"/>
  <c r="H845" i="2"/>
  <c r="I845" i="2"/>
  <c r="J845" i="2"/>
  <c r="L845" i="2"/>
  <c r="N845" i="2"/>
  <c r="H846" i="2"/>
  <c r="I846" i="2"/>
  <c r="J846" i="2"/>
  <c r="L846" i="2"/>
  <c r="N846" i="2"/>
  <c r="H847" i="2"/>
  <c r="I847" i="2"/>
  <c r="J847" i="2"/>
  <c r="L847" i="2"/>
  <c r="N847" i="2"/>
  <c r="H848" i="2"/>
  <c r="I848" i="2"/>
  <c r="J848" i="2"/>
  <c r="L848" i="2"/>
  <c r="N848" i="2"/>
  <c r="H849" i="2"/>
  <c r="I849" i="2"/>
  <c r="J849" i="2"/>
  <c r="L849" i="2"/>
  <c r="N849" i="2"/>
  <c r="H850" i="2"/>
  <c r="I850" i="2"/>
  <c r="J850" i="2"/>
  <c r="L850" i="2"/>
  <c r="N850" i="2"/>
  <c r="H851" i="2"/>
  <c r="I851" i="2"/>
  <c r="J851" i="2"/>
  <c r="L851" i="2"/>
  <c r="N851" i="2"/>
  <c r="H852" i="2"/>
  <c r="I852" i="2"/>
  <c r="J852" i="2"/>
  <c r="L852" i="2"/>
  <c r="N852" i="2"/>
  <c r="H853" i="2"/>
  <c r="I853" i="2"/>
  <c r="J853" i="2"/>
  <c r="L853" i="2"/>
  <c r="N853" i="2"/>
  <c r="H854" i="2"/>
  <c r="I854" i="2"/>
  <c r="J854" i="2"/>
  <c r="L854" i="2"/>
  <c r="N854" i="2"/>
  <c r="H855" i="2"/>
  <c r="I855" i="2"/>
  <c r="J855" i="2"/>
  <c r="L855" i="2"/>
  <c r="N855" i="2"/>
  <c r="H856" i="2"/>
  <c r="I856" i="2"/>
  <c r="J856" i="2"/>
  <c r="L856" i="2"/>
  <c r="N856" i="2"/>
  <c r="H857" i="2"/>
  <c r="I857" i="2"/>
  <c r="J857" i="2"/>
  <c r="L857" i="2"/>
  <c r="N857" i="2"/>
  <c r="H858" i="2"/>
  <c r="I858" i="2"/>
  <c r="J858" i="2"/>
  <c r="L858" i="2"/>
  <c r="N858" i="2"/>
  <c r="H859" i="2"/>
  <c r="I859" i="2"/>
  <c r="J859" i="2"/>
  <c r="L859" i="2"/>
  <c r="N859" i="2"/>
  <c r="H860" i="2"/>
  <c r="I860" i="2"/>
  <c r="J860" i="2"/>
  <c r="L860" i="2"/>
  <c r="N860" i="2"/>
  <c r="H861" i="2"/>
  <c r="I861" i="2"/>
  <c r="J861" i="2"/>
  <c r="L861" i="2"/>
  <c r="N861" i="2"/>
  <c r="H862" i="2"/>
  <c r="I862" i="2"/>
  <c r="J862" i="2"/>
  <c r="L862" i="2"/>
  <c r="N862" i="2"/>
  <c r="H863" i="2"/>
  <c r="I863" i="2"/>
  <c r="J863" i="2"/>
  <c r="L863" i="2"/>
  <c r="N863" i="2"/>
  <c r="H864" i="2"/>
  <c r="I864" i="2"/>
  <c r="J864" i="2"/>
  <c r="L864" i="2"/>
  <c r="N864" i="2"/>
  <c r="H865" i="2"/>
  <c r="I865" i="2"/>
  <c r="J865" i="2"/>
  <c r="L865" i="2"/>
  <c r="N865" i="2"/>
  <c r="H866" i="2"/>
  <c r="I866" i="2"/>
  <c r="J866" i="2"/>
  <c r="L866" i="2"/>
  <c r="N866" i="2"/>
  <c r="H867" i="2"/>
  <c r="I867" i="2"/>
  <c r="J867" i="2"/>
  <c r="L867" i="2"/>
  <c r="N867" i="2"/>
  <c r="H868" i="2"/>
  <c r="I868" i="2"/>
  <c r="J868" i="2"/>
  <c r="L868" i="2"/>
  <c r="N868" i="2"/>
  <c r="H869" i="2"/>
  <c r="I869" i="2"/>
  <c r="J869" i="2"/>
  <c r="L869" i="2"/>
  <c r="N869" i="2"/>
  <c r="H870" i="2"/>
  <c r="I870" i="2"/>
  <c r="J870" i="2"/>
  <c r="L870" i="2"/>
  <c r="N870" i="2"/>
  <c r="H871" i="2"/>
  <c r="I871" i="2"/>
  <c r="J871" i="2"/>
  <c r="L871" i="2"/>
  <c r="N871" i="2"/>
  <c r="H872" i="2"/>
  <c r="I872" i="2"/>
  <c r="J872" i="2"/>
  <c r="L872" i="2"/>
  <c r="N872" i="2"/>
  <c r="H873" i="2"/>
  <c r="I873" i="2"/>
  <c r="J873" i="2"/>
  <c r="L873" i="2"/>
  <c r="N873" i="2"/>
  <c r="H874" i="2"/>
  <c r="I874" i="2"/>
  <c r="J874" i="2"/>
  <c r="L874" i="2"/>
  <c r="N874" i="2"/>
  <c r="H875" i="2"/>
  <c r="I875" i="2"/>
  <c r="J875" i="2"/>
  <c r="L875" i="2"/>
  <c r="N875" i="2"/>
  <c r="H876" i="2"/>
  <c r="I876" i="2"/>
  <c r="J876" i="2"/>
  <c r="L876" i="2"/>
  <c r="N876" i="2"/>
  <c r="H877" i="2"/>
  <c r="I877" i="2"/>
  <c r="J877" i="2"/>
  <c r="L877" i="2"/>
  <c r="N877" i="2"/>
  <c r="H878" i="2"/>
  <c r="I878" i="2"/>
  <c r="J878" i="2"/>
  <c r="L878" i="2"/>
  <c r="N878" i="2"/>
  <c r="H879" i="2"/>
  <c r="I879" i="2"/>
  <c r="J879" i="2"/>
  <c r="L879" i="2"/>
  <c r="N879" i="2"/>
  <c r="H880" i="2"/>
  <c r="I880" i="2"/>
  <c r="J880" i="2"/>
  <c r="L880" i="2"/>
  <c r="N880" i="2"/>
  <c r="H881" i="2"/>
  <c r="I881" i="2"/>
  <c r="J881" i="2"/>
  <c r="L881" i="2"/>
  <c r="N881" i="2"/>
  <c r="H882" i="2"/>
  <c r="I882" i="2"/>
  <c r="J882" i="2"/>
  <c r="L882" i="2"/>
  <c r="N882" i="2"/>
  <c r="H883" i="2"/>
  <c r="I883" i="2"/>
  <c r="J883" i="2"/>
  <c r="L883" i="2"/>
  <c r="N883" i="2"/>
  <c r="H884" i="2"/>
  <c r="I884" i="2"/>
  <c r="J884" i="2"/>
  <c r="L884" i="2"/>
  <c r="N884" i="2"/>
  <c r="H885" i="2"/>
  <c r="I885" i="2"/>
  <c r="J885" i="2"/>
  <c r="L885" i="2"/>
  <c r="N885" i="2"/>
  <c r="H886" i="2"/>
  <c r="I886" i="2"/>
  <c r="J886" i="2"/>
  <c r="L886" i="2"/>
  <c r="N886" i="2"/>
  <c r="H887" i="2"/>
  <c r="I887" i="2"/>
  <c r="J887" i="2"/>
  <c r="L887" i="2"/>
  <c r="N887" i="2"/>
  <c r="H888" i="2"/>
  <c r="I888" i="2"/>
  <c r="J888" i="2"/>
  <c r="L888" i="2"/>
  <c r="N888" i="2"/>
  <c r="H889" i="2"/>
  <c r="I889" i="2"/>
  <c r="J889" i="2"/>
  <c r="L889" i="2"/>
  <c r="N889" i="2"/>
  <c r="H890" i="2"/>
  <c r="I890" i="2"/>
  <c r="J890" i="2"/>
  <c r="L890" i="2"/>
  <c r="N890" i="2"/>
  <c r="H891" i="2"/>
  <c r="I891" i="2"/>
  <c r="J891" i="2"/>
  <c r="L891" i="2"/>
  <c r="N891" i="2"/>
  <c r="H892" i="2"/>
  <c r="I892" i="2"/>
  <c r="J892" i="2"/>
  <c r="L892" i="2"/>
  <c r="N892" i="2"/>
  <c r="H893" i="2"/>
  <c r="I893" i="2"/>
  <c r="J893" i="2"/>
  <c r="L893" i="2"/>
  <c r="N893" i="2"/>
  <c r="H894" i="2"/>
  <c r="I894" i="2"/>
  <c r="J894" i="2"/>
  <c r="L894" i="2"/>
  <c r="N894" i="2"/>
  <c r="H895" i="2"/>
  <c r="I895" i="2"/>
  <c r="J895" i="2"/>
  <c r="L895" i="2"/>
  <c r="N895" i="2"/>
  <c r="H896" i="2"/>
  <c r="I896" i="2"/>
  <c r="J896" i="2"/>
  <c r="L896" i="2"/>
  <c r="N896" i="2"/>
  <c r="H897" i="2"/>
  <c r="I897" i="2"/>
  <c r="J897" i="2"/>
  <c r="L897" i="2"/>
  <c r="N897" i="2"/>
  <c r="H898" i="2"/>
  <c r="I898" i="2"/>
  <c r="J898" i="2"/>
  <c r="L898" i="2"/>
  <c r="N898" i="2"/>
  <c r="H899" i="2"/>
  <c r="I899" i="2"/>
  <c r="J899" i="2"/>
  <c r="L899" i="2"/>
  <c r="N899" i="2"/>
  <c r="H900" i="2"/>
  <c r="I900" i="2"/>
  <c r="J900" i="2"/>
  <c r="L900" i="2"/>
  <c r="N900" i="2"/>
  <c r="H901" i="2"/>
  <c r="I901" i="2"/>
  <c r="J901" i="2"/>
  <c r="L901" i="2"/>
  <c r="N901" i="2"/>
  <c r="H902" i="2"/>
  <c r="I902" i="2"/>
  <c r="J902" i="2"/>
  <c r="L902" i="2"/>
  <c r="N902" i="2"/>
  <c r="H903" i="2"/>
  <c r="I903" i="2"/>
  <c r="J903" i="2"/>
  <c r="L903" i="2"/>
  <c r="N903" i="2"/>
  <c r="H904" i="2"/>
  <c r="I904" i="2"/>
  <c r="J904" i="2"/>
  <c r="L904" i="2"/>
  <c r="N904" i="2"/>
  <c r="H905" i="2"/>
  <c r="I905" i="2"/>
  <c r="J905" i="2"/>
  <c r="L905" i="2"/>
  <c r="N905" i="2"/>
  <c r="H906" i="2"/>
  <c r="I906" i="2"/>
  <c r="J906" i="2"/>
  <c r="L906" i="2"/>
  <c r="N906" i="2"/>
  <c r="H907" i="2"/>
  <c r="I907" i="2"/>
  <c r="J907" i="2"/>
  <c r="L907" i="2"/>
  <c r="N907" i="2"/>
  <c r="H908" i="2"/>
  <c r="I908" i="2"/>
  <c r="J908" i="2"/>
  <c r="L908" i="2"/>
  <c r="N908" i="2"/>
  <c r="H909" i="2"/>
  <c r="I909" i="2"/>
  <c r="J909" i="2"/>
  <c r="L909" i="2"/>
  <c r="N909" i="2"/>
  <c r="H910" i="2"/>
  <c r="I910" i="2"/>
  <c r="J910" i="2"/>
  <c r="L910" i="2"/>
  <c r="N910" i="2"/>
  <c r="H911" i="2"/>
  <c r="I911" i="2"/>
  <c r="J911" i="2"/>
  <c r="L911" i="2"/>
  <c r="N911" i="2"/>
  <c r="H912" i="2"/>
  <c r="I912" i="2"/>
  <c r="J912" i="2"/>
  <c r="L912" i="2"/>
  <c r="N912" i="2"/>
  <c r="H913" i="2"/>
  <c r="I913" i="2"/>
  <c r="J913" i="2"/>
  <c r="L913" i="2"/>
  <c r="N913" i="2"/>
  <c r="H914" i="2"/>
  <c r="I914" i="2"/>
  <c r="J914" i="2"/>
  <c r="L914" i="2"/>
  <c r="N914" i="2"/>
  <c r="H915" i="2"/>
  <c r="I915" i="2"/>
  <c r="J915" i="2"/>
  <c r="L915" i="2"/>
  <c r="N915" i="2"/>
  <c r="H916" i="2"/>
  <c r="I916" i="2"/>
  <c r="J916" i="2"/>
  <c r="L916" i="2"/>
  <c r="N916" i="2"/>
  <c r="H917" i="2"/>
  <c r="I917" i="2"/>
  <c r="J917" i="2"/>
  <c r="L917" i="2"/>
  <c r="N917" i="2"/>
  <c r="H918" i="2"/>
  <c r="I918" i="2"/>
  <c r="J918" i="2"/>
  <c r="L918" i="2"/>
  <c r="N918" i="2"/>
  <c r="H919" i="2"/>
  <c r="I919" i="2"/>
  <c r="J919" i="2"/>
  <c r="L919" i="2"/>
  <c r="N919" i="2"/>
  <c r="H920" i="2"/>
  <c r="I920" i="2"/>
  <c r="J920" i="2"/>
  <c r="L920" i="2"/>
  <c r="N920" i="2"/>
  <c r="H921" i="2"/>
  <c r="I921" i="2"/>
  <c r="J921" i="2"/>
  <c r="L921" i="2"/>
  <c r="N921" i="2"/>
  <c r="H922" i="2"/>
  <c r="I922" i="2"/>
  <c r="J922" i="2"/>
  <c r="L922" i="2"/>
  <c r="N922" i="2"/>
  <c r="H923" i="2"/>
  <c r="I923" i="2"/>
  <c r="J923" i="2"/>
  <c r="L923" i="2"/>
  <c r="N923" i="2"/>
  <c r="H924" i="2"/>
  <c r="I924" i="2"/>
  <c r="J924" i="2"/>
  <c r="L924" i="2"/>
  <c r="N924" i="2"/>
  <c r="H925" i="2"/>
  <c r="I925" i="2"/>
  <c r="J925" i="2"/>
  <c r="L925" i="2"/>
  <c r="N925" i="2"/>
  <c r="H926" i="2"/>
  <c r="I926" i="2"/>
  <c r="J926" i="2"/>
  <c r="L926" i="2"/>
  <c r="N926" i="2"/>
  <c r="H927" i="2"/>
  <c r="I927" i="2"/>
  <c r="J927" i="2"/>
  <c r="L927" i="2"/>
  <c r="N927" i="2"/>
  <c r="H928" i="2"/>
  <c r="I928" i="2"/>
  <c r="J928" i="2"/>
  <c r="L928" i="2"/>
  <c r="N928" i="2"/>
  <c r="H929" i="2"/>
  <c r="I929" i="2"/>
  <c r="J929" i="2"/>
  <c r="L929" i="2"/>
  <c r="N929" i="2"/>
  <c r="H930" i="2"/>
  <c r="I930" i="2"/>
  <c r="J930" i="2"/>
  <c r="L930" i="2"/>
  <c r="N930" i="2"/>
  <c r="H931" i="2"/>
  <c r="I931" i="2"/>
  <c r="J931" i="2"/>
  <c r="L931" i="2"/>
  <c r="N931" i="2"/>
  <c r="H932" i="2"/>
  <c r="I932" i="2"/>
  <c r="J932" i="2"/>
  <c r="L932" i="2"/>
  <c r="N932" i="2"/>
  <c r="H933" i="2"/>
  <c r="I933" i="2"/>
  <c r="J933" i="2"/>
  <c r="L933" i="2"/>
  <c r="N933" i="2"/>
  <c r="H934" i="2"/>
  <c r="I934" i="2"/>
  <c r="J934" i="2"/>
  <c r="L934" i="2"/>
  <c r="N934" i="2"/>
  <c r="H935" i="2"/>
  <c r="I935" i="2"/>
  <c r="J935" i="2"/>
  <c r="L935" i="2"/>
  <c r="N935" i="2"/>
  <c r="H936" i="2"/>
  <c r="I936" i="2"/>
  <c r="J936" i="2"/>
  <c r="L936" i="2"/>
  <c r="N936" i="2"/>
  <c r="H937" i="2"/>
  <c r="I937" i="2"/>
  <c r="J937" i="2"/>
  <c r="L937" i="2"/>
  <c r="N937" i="2"/>
  <c r="H938" i="2"/>
  <c r="I938" i="2"/>
  <c r="J938" i="2"/>
  <c r="L938" i="2"/>
  <c r="N938" i="2"/>
  <c r="H939" i="2"/>
  <c r="I939" i="2"/>
  <c r="J939" i="2"/>
  <c r="L939" i="2"/>
  <c r="N939" i="2"/>
  <c r="H940" i="2"/>
  <c r="I940" i="2"/>
  <c r="J940" i="2"/>
  <c r="L940" i="2"/>
  <c r="N940" i="2"/>
  <c r="H941" i="2"/>
  <c r="I941" i="2"/>
  <c r="J941" i="2"/>
  <c r="L941" i="2"/>
  <c r="N941" i="2"/>
  <c r="H942" i="2"/>
  <c r="I942" i="2"/>
  <c r="J942" i="2"/>
  <c r="L942" i="2"/>
  <c r="N942" i="2"/>
  <c r="H943" i="2"/>
  <c r="I943" i="2"/>
  <c r="J943" i="2"/>
  <c r="L943" i="2"/>
  <c r="N943" i="2"/>
  <c r="H944" i="2"/>
  <c r="I944" i="2"/>
  <c r="J944" i="2"/>
  <c r="L944" i="2"/>
  <c r="N944" i="2"/>
  <c r="H945" i="2"/>
  <c r="I945" i="2"/>
  <c r="J945" i="2"/>
  <c r="L945" i="2"/>
  <c r="N945" i="2"/>
  <c r="H946" i="2"/>
  <c r="I946" i="2"/>
  <c r="J946" i="2"/>
  <c r="L946" i="2"/>
  <c r="N946" i="2"/>
  <c r="H947" i="2"/>
  <c r="I947" i="2"/>
  <c r="J947" i="2"/>
  <c r="L947" i="2"/>
  <c r="N947" i="2"/>
  <c r="H948" i="2"/>
  <c r="I948" i="2"/>
  <c r="J948" i="2"/>
  <c r="L948" i="2"/>
  <c r="N948" i="2"/>
  <c r="H949" i="2"/>
  <c r="I949" i="2"/>
  <c r="J949" i="2"/>
  <c r="L949" i="2"/>
  <c r="N949" i="2"/>
  <c r="H950" i="2"/>
  <c r="I950" i="2"/>
  <c r="J950" i="2"/>
  <c r="L950" i="2"/>
  <c r="N950" i="2"/>
  <c r="H951" i="2"/>
  <c r="I951" i="2"/>
  <c r="J951" i="2"/>
  <c r="L951" i="2"/>
  <c r="N951" i="2"/>
  <c r="H952" i="2"/>
  <c r="I952" i="2"/>
  <c r="J952" i="2"/>
  <c r="L952" i="2"/>
  <c r="N952" i="2"/>
  <c r="H953" i="2"/>
  <c r="I953" i="2"/>
  <c r="J953" i="2"/>
  <c r="L953" i="2"/>
  <c r="N953" i="2"/>
  <c r="H954" i="2"/>
  <c r="I954" i="2"/>
  <c r="J954" i="2"/>
  <c r="L954" i="2"/>
  <c r="N954" i="2"/>
  <c r="H955" i="2"/>
  <c r="I955" i="2"/>
  <c r="J955" i="2"/>
  <c r="L955" i="2"/>
  <c r="N955" i="2"/>
  <c r="H956" i="2"/>
  <c r="I956" i="2"/>
  <c r="J956" i="2"/>
  <c r="L956" i="2"/>
  <c r="N956" i="2"/>
  <c r="H957" i="2"/>
  <c r="I957" i="2"/>
  <c r="J957" i="2"/>
  <c r="L957" i="2"/>
  <c r="N957" i="2"/>
  <c r="H958" i="2"/>
  <c r="I958" i="2"/>
  <c r="J958" i="2"/>
  <c r="L958" i="2"/>
  <c r="N958" i="2"/>
  <c r="H959" i="2"/>
  <c r="I959" i="2"/>
  <c r="J959" i="2"/>
  <c r="L959" i="2"/>
  <c r="N959" i="2"/>
  <c r="H960" i="2"/>
  <c r="I960" i="2"/>
  <c r="J960" i="2"/>
  <c r="L960" i="2"/>
  <c r="N960" i="2"/>
  <c r="H961" i="2"/>
  <c r="I961" i="2"/>
  <c r="J961" i="2"/>
  <c r="L961" i="2"/>
  <c r="N961" i="2"/>
  <c r="H962" i="2"/>
  <c r="I962" i="2"/>
  <c r="J962" i="2"/>
  <c r="L962" i="2"/>
  <c r="N962" i="2"/>
  <c r="H963" i="2"/>
  <c r="I963" i="2"/>
  <c r="J963" i="2"/>
  <c r="L963" i="2"/>
  <c r="N963" i="2"/>
  <c r="H964" i="2"/>
  <c r="I964" i="2"/>
  <c r="J964" i="2"/>
  <c r="L964" i="2"/>
  <c r="N964" i="2"/>
  <c r="H965" i="2"/>
  <c r="I965" i="2"/>
  <c r="J965" i="2"/>
  <c r="L965" i="2"/>
  <c r="N965" i="2"/>
  <c r="H966" i="2"/>
  <c r="I966" i="2"/>
  <c r="J966" i="2"/>
  <c r="L966" i="2"/>
  <c r="N966" i="2"/>
  <c r="H967" i="2"/>
  <c r="I967" i="2"/>
  <c r="J967" i="2"/>
  <c r="L967" i="2"/>
  <c r="N967" i="2"/>
  <c r="H968" i="2"/>
  <c r="I968" i="2"/>
  <c r="J968" i="2"/>
  <c r="L968" i="2"/>
  <c r="N968" i="2"/>
  <c r="H969" i="2"/>
  <c r="I969" i="2"/>
  <c r="J969" i="2"/>
  <c r="L969" i="2"/>
  <c r="N969" i="2"/>
  <c r="H970" i="2"/>
  <c r="I970" i="2"/>
  <c r="J970" i="2"/>
  <c r="L970" i="2"/>
  <c r="N970" i="2"/>
  <c r="H971" i="2"/>
  <c r="I971" i="2"/>
  <c r="J971" i="2"/>
  <c r="L971" i="2"/>
  <c r="N971" i="2"/>
  <c r="H972" i="2"/>
  <c r="I972" i="2"/>
  <c r="J972" i="2"/>
  <c r="L972" i="2"/>
  <c r="N972" i="2"/>
  <c r="H973" i="2"/>
  <c r="I973" i="2"/>
  <c r="J973" i="2"/>
  <c r="L973" i="2"/>
  <c r="N973" i="2"/>
  <c r="H974" i="2"/>
  <c r="I974" i="2"/>
  <c r="J974" i="2"/>
  <c r="L974" i="2"/>
  <c r="N974" i="2"/>
  <c r="H975" i="2"/>
  <c r="I975" i="2"/>
  <c r="J975" i="2"/>
  <c r="L975" i="2"/>
  <c r="N975" i="2"/>
  <c r="H976" i="2"/>
  <c r="I976" i="2"/>
  <c r="J976" i="2"/>
  <c r="L976" i="2"/>
  <c r="N976" i="2"/>
  <c r="H977" i="2"/>
  <c r="I977" i="2"/>
  <c r="J977" i="2"/>
  <c r="L977" i="2"/>
  <c r="N977" i="2"/>
  <c r="H978" i="2"/>
  <c r="I978" i="2"/>
  <c r="J978" i="2"/>
  <c r="L978" i="2"/>
  <c r="N978" i="2"/>
  <c r="H979" i="2"/>
  <c r="I979" i="2"/>
  <c r="J979" i="2"/>
  <c r="L979" i="2"/>
  <c r="N979" i="2"/>
  <c r="H980" i="2"/>
  <c r="I980" i="2"/>
  <c r="J980" i="2"/>
  <c r="L980" i="2"/>
  <c r="N980" i="2"/>
  <c r="H981" i="2"/>
  <c r="I981" i="2"/>
  <c r="J981" i="2"/>
  <c r="L981" i="2"/>
  <c r="N981" i="2"/>
  <c r="H982" i="2"/>
  <c r="I982" i="2"/>
  <c r="J982" i="2"/>
  <c r="L982" i="2"/>
  <c r="N982" i="2"/>
  <c r="H983" i="2"/>
  <c r="I983" i="2"/>
  <c r="J983" i="2"/>
  <c r="L983" i="2"/>
  <c r="N983" i="2"/>
  <c r="H984" i="2"/>
  <c r="I984" i="2"/>
  <c r="J984" i="2"/>
  <c r="L984" i="2"/>
  <c r="N984" i="2"/>
  <c r="H985" i="2"/>
  <c r="I985" i="2"/>
  <c r="J985" i="2"/>
  <c r="L985" i="2"/>
  <c r="N985" i="2"/>
  <c r="H986" i="2"/>
  <c r="I986" i="2"/>
  <c r="J986" i="2"/>
  <c r="L986" i="2"/>
  <c r="N986" i="2"/>
  <c r="H987" i="2"/>
  <c r="I987" i="2"/>
  <c r="J987" i="2"/>
  <c r="L987" i="2"/>
  <c r="N987" i="2"/>
  <c r="H988" i="2"/>
  <c r="I988" i="2"/>
  <c r="J988" i="2"/>
  <c r="L988" i="2"/>
  <c r="N988" i="2"/>
  <c r="H989" i="2"/>
  <c r="I989" i="2"/>
  <c r="J989" i="2"/>
  <c r="L989" i="2"/>
  <c r="N989" i="2"/>
  <c r="H990" i="2"/>
  <c r="I990" i="2"/>
  <c r="J990" i="2"/>
  <c r="L990" i="2"/>
  <c r="N990" i="2"/>
  <c r="H991" i="2"/>
  <c r="I991" i="2"/>
  <c r="J991" i="2"/>
  <c r="L991" i="2"/>
  <c r="N991" i="2"/>
  <c r="H992" i="2"/>
  <c r="I992" i="2"/>
  <c r="J992" i="2"/>
  <c r="L992" i="2"/>
  <c r="N992" i="2"/>
  <c r="H993" i="2"/>
  <c r="I993" i="2"/>
  <c r="J993" i="2"/>
  <c r="L993" i="2"/>
  <c r="N993" i="2"/>
  <c r="H994" i="2"/>
  <c r="I994" i="2"/>
  <c r="J994" i="2"/>
  <c r="L994" i="2"/>
  <c r="N994" i="2"/>
  <c r="H995" i="2"/>
  <c r="I995" i="2"/>
  <c r="J995" i="2"/>
  <c r="L995" i="2"/>
  <c r="N995" i="2"/>
  <c r="H996" i="2"/>
  <c r="I996" i="2"/>
  <c r="J996" i="2"/>
  <c r="L996" i="2"/>
  <c r="N996" i="2"/>
  <c r="H997" i="2"/>
  <c r="I997" i="2"/>
  <c r="J997" i="2"/>
  <c r="L997" i="2"/>
  <c r="N997" i="2"/>
  <c r="H998" i="2"/>
  <c r="I998" i="2"/>
  <c r="J998" i="2"/>
  <c r="L998" i="2"/>
  <c r="N998" i="2"/>
  <c r="H999" i="2"/>
  <c r="I999" i="2"/>
  <c r="J999" i="2"/>
  <c r="L999" i="2"/>
  <c r="N999" i="2"/>
  <c r="H1000" i="2"/>
  <c r="I1000" i="2"/>
  <c r="J1000" i="2"/>
  <c r="L1000" i="2"/>
  <c r="N1000" i="2"/>
  <c r="H1001" i="2"/>
  <c r="I1001" i="2"/>
  <c r="J1001" i="2"/>
  <c r="L1001" i="2"/>
  <c r="N1001" i="2"/>
  <c r="H1002" i="2"/>
  <c r="I1002" i="2"/>
  <c r="J1002" i="2"/>
  <c r="L1002" i="2"/>
  <c r="N1002" i="2"/>
  <c r="H1003" i="2"/>
  <c r="I1003" i="2"/>
  <c r="J1003" i="2"/>
  <c r="L1003" i="2"/>
  <c r="N1003" i="2"/>
  <c r="H1004" i="2"/>
  <c r="I1004" i="2"/>
  <c r="J1004" i="2"/>
  <c r="L1004" i="2"/>
  <c r="N1004" i="2"/>
  <c r="H1005" i="2"/>
  <c r="I1005" i="2"/>
  <c r="J1005" i="2"/>
  <c r="L1005" i="2"/>
  <c r="N1005" i="2"/>
  <c r="H1006" i="2"/>
  <c r="I1006" i="2"/>
  <c r="J1006" i="2"/>
  <c r="L1006" i="2"/>
  <c r="N1006" i="2"/>
  <c r="H1007" i="2"/>
  <c r="I1007" i="2"/>
  <c r="J1007" i="2"/>
  <c r="L1007" i="2"/>
  <c r="N1007" i="2"/>
  <c r="H1008" i="2"/>
  <c r="I1008" i="2"/>
  <c r="J1008" i="2"/>
  <c r="L1008" i="2"/>
  <c r="N1008" i="2"/>
  <c r="H1009" i="2"/>
  <c r="I1009" i="2"/>
  <c r="J1009" i="2"/>
  <c r="L1009" i="2"/>
  <c r="N1009" i="2"/>
  <c r="H1010" i="2"/>
  <c r="I1010" i="2"/>
  <c r="J1010" i="2"/>
  <c r="L1010" i="2"/>
  <c r="N1010" i="2"/>
  <c r="H1011" i="2"/>
  <c r="I1011" i="2"/>
  <c r="J1011" i="2"/>
  <c r="L1011" i="2"/>
  <c r="N1011" i="2"/>
  <c r="H1012" i="2"/>
  <c r="I1012" i="2"/>
  <c r="J1012" i="2"/>
  <c r="L1012" i="2"/>
  <c r="N1012" i="2"/>
  <c r="H1013" i="2"/>
  <c r="I1013" i="2"/>
  <c r="J1013" i="2"/>
  <c r="L1013" i="2"/>
  <c r="N1013" i="2"/>
  <c r="H1014" i="2"/>
  <c r="I1014" i="2"/>
  <c r="J1014" i="2"/>
  <c r="L1014" i="2"/>
  <c r="N1014" i="2"/>
  <c r="H1015" i="2"/>
  <c r="I1015" i="2"/>
  <c r="J1015" i="2"/>
  <c r="L1015" i="2"/>
  <c r="N1015" i="2"/>
  <c r="H1016" i="2"/>
  <c r="I1016" i="2"/>
  <c r="J1016" i="2"/>
  <c r="L1016" i="2"/>
  <c r="N1016" i="2"/>
  <c r="H1017" i="2"/>
  <c r="I1017" i="2"/>
  <c r="J1017" i="2"/>
  <c r="L1017" i="2"/>
  <c r="N1017" i="2"/>
  <c r="H1018" i="2"/>
  <c r="I1018" i="2"/>
  <c r="J1018" i="2"/>
  <c r="L1018" i="2"/>
  <c r="N1018" i="2"/>
  <c r="H1019" i="2"/>
  <c r="I1019" i="2"/>
  <c r="J1019" i="2"/>
  <c r="L1019" i="2"/>
  <c r="N1019" i="2"/>
  <c r="H1020" i="2"/>
  <c r="I1020" i="2"/>
  <c r="J1020" i="2"/>
  <c r="L1020" i="2"/>
  <c r="N1020" i="2"/>
  <c r="H1021" i="2"/>
  <c r="I1021" i="2"/>
  <c r="J1021" i="2"/>
  <c r="L1021" i="2"/>
  <c r="N1021" i="2"/>
  <c r="H1022" i="2"/>
  <c r="I1022" i="2"/>
  <c r="J1022" i="2"/>
  <c r="L1022" i="2"/>
  <c r="N1022" i="2"/>
  <c r="H1023" i="2"/>
  <c r="I1023" i="2"/>
  <c r="J1023" i="2"/>
  <c r="L1023" i="2"/>
  <c r="N1023" i="2"/>
  <c r="H1024" i="2"/>
  <c r="I1024" i="2"/>
  <c r="J1024" i="2"/>
  <c r="L1024" i="2"/>
  <c r="N1024" i="2"/>
  <c r="H1025" i="2"/>
  <c r="I1025" i="2"/>
  <c r="J1025" i="2"/>
  <c r="L1025" i="2"/>
  <c r="N1025" i="2"/>
  <c r="H1026" i="2"/>
  <c r="I1026" i="2"/>
  <c r="J1026" i="2"/>
  <c r="L1026" i="2"/>
  <c r="N1026" i="2"/>
  <c r="H1027" i="2"/>
  <c r="I1027" i="2"/>
  <c r="J1027" i="2"/>
  <c r="L1027" i="2"/>
  <c r="N1027" i="2"/>
  <c r="H1028" i="2"/>
  <c r="I1028" i="2"/>
  <c r="J1028" i="2"/>
  <c r="L1028" i="2"/>
  <c r="N1028" i="2"/>
  <c r="H1029" i="2"/>
  <c r="I1029" i="2"/>
  <c r="J1029" i="2"/>
  <c r="L1029" i="2"/>
  <c r="N1029" i="2"/>
  <c r="H1030" i="2"/>
  <c r="I1030" i="2"/>
  <c r="J1030" i="2"/>
  <c r="L1030" i="2"/>
  <c r="N1030" i="2"/>
  <c r="H1031" i="2"/>
  <c r="I1031" i="2"/>
  <c r="J1031" i="2"/>
  <c r="L1031" i="2"/>
  <c r="N1031" i="2"/>
  <c r="H1032" i="2"/>
  <c r="I1032" i="2"/>
  <c r="J1032" i="2"/>
  <c r="L1032" i="2"/>
  <c r="N1032" i="2"/>
  <c r="H1033" i="2"/>
  <c r="I1033" i="2"/>
  <c r="J1033" i="2"/>
  <c r="L1033" i="2"/>
  <c r="N1033" i="2"/>
  <c r="H1034" i="2"/>
  <c r="I1034" i="2"/>
  <c r="J1034" i="2"/>
  <c r="L1034" i="2"/>
  <c r="N1034" i="2"/>
  <c r="H1035" i="2"/>
  <c r="I1035" i="2"/>
  <c r="J1035" i="2"/>
  <c r="L1035" i="2"/>
  <c r="N1035" i="2"/>
  <c r="H1036" i="2"/>
  <c r="I1036" i="2"/>
  <c r="J1036" i="2"/>
  <c r="L1036" i="2"/>
  <c r="N1036" i="2"/>
  <c r="H1037" i="2"/>
  <c r="I1037" i="2"/>
  <c r="J1037" i="2"/>
  <c r="L1037" i="2"/>
  <c r="N1037" i="2"/>
  <c r="H1038" i="2"/>
  <c r="I1038" i="2"/>
  <c r="J1038" i="2"/>
  <c r="L1038" i="2"/>
  <c r="N1038" i="2"/>
  <c r="H1039" i="2"/>
  <c r="I1039" i="2"/>
  <c r="J1039" i="2"/>
  <c r="L1039" i="2"/>
  <c r="N1039" i="2"/>
  <c r="H1040" i="2"/>
  <c r="I1040" i="2"/>
  <c r="J1040" i="2"/>
  <c r="L1040" i="2"/>
  <c r="N1040" i="2"/>
  <c r="H1041" i="2"/>
  <c r="I1041" i="2"/>
  <c r="J1041" i="2"/>
  <c r="L1041" i="2"/>
  <c r="N1041" i="2"/>
  <c r="H1042" i="2"/>
  <c r="I1042" i="2"/>
  <c r="J1042" i="2"/>
  <c r="L1042" i="2"/>
  <c r="N1042" i="2"/>
  <c r="H1043" i="2"/>
  <c r="I1043" i="2"/>
  <c r="J1043" i="2"/>
  <c r="L1043" i="2"/>
  <c r="N1043" i="2"/>
  <c r="H1044" i="2"/>
  <c r="I1044" i="2"/>
  <c r="J1044" i="2"/>
  <c r="L1044" i="2"/>
  <c r="N1044" i="2"/>
  <c r="H1045" i="2"/>
  <c r="I1045" i="2"/>
  <c r="J1045" i="2"/>
  <c r="L1045" i="2"/>
  <c r="N1045" i="2"/>
  <c r="H1046" i="2"/>
  <c r="I1046" i="2"/>
  <c r="J1046" i="2"/>
  <c r="L1046" i="2"/>
  <c r="N1046" i="2"/>
  <c r="H1047" i="2"/>
  <c r="I1047" i="2"/>
  <c r="J1047" i="2"/>
  <c r="L1047" i="2"/>
  <c r="N1047" i="2"/>
  <c r="H1048" i="2"/>
  <c r="I1048" i="2"/>
  <c r="J1048" i="2"/>
  <c r="L1048" i="2"/>
  <c r="N1048" i="2"/>
  <c r="H1049" i="2"/>
  <c r="I1049" i="2"/>
  <c r="J1049" i="2"/>
  <c r="L1049" i="2"/>
  <c r="N1049" i="2"/>
  <c r="H1050" i="2"/>
  <c r="I1050" i="2"/>
  <c r="J1050" i="2"/>
  <c r="L1050" i="2"/>
  <c r="N1050" i="2"/>
  <c r="H1051" i="2"/>
  <c r="I1051" i="2"/>
  <c r="J1051" i="2"/>
  <c r="L1051" i="2"/>
  <c r="N1051" i="2"/>
  <c r="H1052" i="2"/>
  <c r="I1052" i="2"/>
  <c r="J1052" i="2"/>
  <c r="L1052" i="2"/>
  <c r="N1052" i="2"/>
  <c r="H1053" i="2"/>
  <c r="I1053" i="2"/>
  <c r="J1053" i="2"/>
  <c r="L1053" i="2"/>
  <c r="N1053" i="2"/>
  <c r="H1054" i="2"/>
  <c r="I1054" i="2"/>
  <c r="J1054" i="2"/>
  <c r="L1054" i="2"/>
  <c r="N1054" i="2"/>
  <c r="H1055" i="2"/>
  <c r="I1055" i="2"/>
  <c r="J1055" i="2"/>
  <c r="L1055" i="2"/>
  <c r="N1055" i="2"/>
  <c r="H1056" i="2"/>
  <c r="I1056" i="2"/>
  <c r="J1056" i="2"/>
  <c r="L1056" i="2"/>
  <c r="N1056" i="2"/>
  <c r="H1057" i="2"/>
  <c r="I1057" i="2"/>
  <c r="J1057" i="2"/>
  <c r="L1057" i="2"/>
  <c r="N1057" i="2"/>
  <c r="H1058" i="2"/>
  <c r="I1058" i="2"/>
  <c r="J1058" i="2"/>
  <c r="L1058" i="2"/>
  <c r="N1058" i="2"/>
  <c r="H1059" i="2"/>
  <c r="I1059" i="2"/>
  <c r="J1059" i="2"/>
  <c r="L1059" i="2"/>
  <c r="N1059" i="2"/>
  <c r="H1060" i="2"/>
  <c r="I1060" i="2"/>
  <c r="J1060" i="2"/>
  <c r="L1060" i="2"/>
  <c r="N1060" i="2"/>
  <c r="H1061" i="2"/>
  <c r="I1061" i="2"/>
  <c r="J1061" i="2"/>
  <c r="L1061" i="2"/>
  <c r="N1061" i="2"/>
  <c r="H1062" i="2"/>
  <c r="I1062" i="2"/>
  <c r="J1062" i="2"/>
  <c r="L1062" i="2"/>
  <c r="N1062" i="2"/>
  <c r="H1063" i="2"/>
  <c r="I1063" i="2"/>
  <c r="J1063" i="2"/>
  <c r="L1063" i="2"/>
  <c r="N1063" i="2"/>
  <c r="H1064" i="2"/>
  <c r="I1064" i="2"/>
  <c r="J1064" i="2"/>
  <c r="L1064" i="2"/>
  <c r="N1064" i="2"/>
  <c r="H1065" i="2"/>
  <c r="I1065" i="2"/>
  <c r="J1065" i="2"/>
  <c r="L1065" i="2"/>
  <c r="N1065" i="2"/>
  <c r="H1066" i="2"/>
  <c r="I1066" i="2"/>
  <c r="J1066" i="2"/>
  <c r="L1066" i="2"/>
  <c r="N1066" i="2"/>
  <c r="H1067" i="2"/>
  <c r="I1067" i="2"/>
  <c r="J1067" i="2"/>
  <c r="L1067" i="2"/>
  <c r="N1067" i="2"/>
  <c r="H1068" i="2"/>
  <c r="I1068" i="2"/>
  <c r="J1068" i="2"/>
  <c r="L1068" i="2"/>
  <c r="N1068" i="2"/>
  <c r="H1069" i="2"/>
  <c r="I1069" i="2"/>
  <c r="J1069" i="2"/>
  <c r="L1069" i="2"/>
  <c r="N1069" i="2"/>
  <c r="H1070" i="2"/>
  <c r="I1070" i="2"/>
  <c r="J1070" i="2"/>
  <c r="L1070" i="2"/>
  <c r="N1070" i="2"/>
  <c r="H1071" i="2"/>
  <c r="I1071" i="2"/>
  <c r="J1071" i="2"/>
  <c r="L1071" i="2"/>
  <c r="N1071" i="2"/>
  <c r="H1072" i="2"/>
  <c r="I1072" i="2"/>
  <c r="J1072" i="2"/>
  <c r="L1072" i="2"/>
  <c r="N1072" i="2"/>
  <c r="H1073" i="2"/>
  <c r="I1073" i="2"/>
  <c r="J1073" i="2"/>
  <c r="L1073" i="2"/>
  <c r="N1073" i="2"/>
  <c r="H1074" i="2"/>
  <c r="I1074" i="2"/>
  <c r="J1074" i="2"/>
  <c r="L1074" i="2"/>
  <c r="N1074" i="2"/>
  <c r="H1075" i="2"/>
  <c r="I1075" i="2"/>
  <c r="J1075" i="2"/>
  <c r="L1075" i="2"/>
  <c r="N1075" i="2"/>
  <c r="H1076" i="2"/>
  <c r="I1076" i="2"/>
  <c r="J1076" i="2"/>
  <c r="L1076" i="2"/>
  <c r="N1076" i="2"/>
  <c r="H1077" i="2"/>
  <c r="I1077" i="2"/>
  <c r="J1077" i="2"/>
  <c r="L1077" i="2"/>
  <c r="N1077" i="2"/>
  <c r="H1078" i="2"/>
  <c r="I1078" i="2"/>
  <c r="J1078" i="2"/>
  <c r="L1078" i="2"/>
  <c r="N1078" i="2"/>
  <c r="H1079" i="2"/>
  <c r="I1079" i="2"/>
  <c r="J1079" i="2"/>
  <c r="L1079" i="2"/>
  <c r="N1079" i="2"/>
  <c r="H1080" i="2"/>
  <c r="I1080" i="2"/>
  <c r="J1080" i="2"/>
  <c r="L1080" i="2"/>
  <c r="N1080" i="2"/>
  <c r="H1081" i="2"/>
  <c r="I1081" i="2"/>
  <c r="J1081" i="2"/>
  <c r="L1081" i="2"/>
  <c r="N1081" i="2"/>
  <c r="H1082" i="2"/>
  <c r="I1082" i="2"/>
  <c r="J1082" i="2"/>
  <c r="L1082" i="2"/>
  <c r="N1082" i="2"/>
  <c r="H1083" i="2"/>
  <c r="I1083" i="2"/>
  <c r="J1083" i="2"/>
  <c r="L1083" i="2"/>
  <c r="N1083" i="2"/>
  <c r="H1084" i="2"/>
  <c r="I1084" i="2"/>
  <c r="J1084" i="2"/>
  <c r="L1084" i="2"/>
  <c r="N1084" i="2"/>
  <c r="H1085" i="2"/>
  <c r="I1085" i="2"/>
  <c r="J1085" i="2"/>
  <c r="L1085" i="2"/>
  <c r="N1085" i="2"/>
  <c r="H1086" i="2"/>
  <c r="I1086" i="2"/>
  <c r="J1086" i="2"/>
  <c r="L1086" i="2"/>
  <c r="N1086" i="2"/>
  <c r="H1087" i="2"/>
  <c r="I1087" i="2"/>
  <c r="J1087" i="2"/>
  <c r="L1087" i="2"/>
  <c r="N1087" i="2"/>
  <c r="H1088" i="2"/>
  <c r="I1088" i="2"/>
  <c r="J1088" i="2"/>
  <c r="L1088" i="2"/>
  <c r="N1088" i="2"/>
  <c r="H1089" i="2"/>
  <c r="I1089" i="2"/>
  <c r="J1089" i="2"/>
  <c r="L1089" i="2"/>
  <c r="N1089" i="2"/>
  <c r="H1090" i="2"/>
  <c r="I1090" i="2"/>
  <c r="J1090" i="2"/>
  <c r="L1090" i="2"/>
  <c r="N1090" i="2"/>
  <c r="H1091" i="2"/>
  <c r="I1091" i="2"/>
  <c r="J1091" i="2"/>
  <c r="L1091" i="2"/>
  <c r="N1091" i="2"/>
  <c r="H1092" i="2"/>
  <c r="I1092" i="2"/>
  <c r="J1092" i="2"/>
  <c r="L1092" i="2"/>
  <c r="N1092" i="2"/>
  <c r="H1093" i="2"/>
  <c r="I1093" i="2"/>
  <c r="J1093" i="2"/>
  <c r="L1093" i="2"/>
  <c r="N1093" i="2"/>
  <c r="H1094" i="2"/>
  <c r="I1094" i="2"/>
  <c r="J1094" i="2"/>
  <c r="L1094" i="2"/>
  <c r="N1094" i="2"/>
  <c r="H1095" i="2"/>
  <c r="I1095" i="2"/>
  <c r="J1095" i="2"/>
  <c r="L1095" i="2"/>
  <c r="N1095" i="2"/>
  <c r="H1096" i="2"/>
  <c r="I1096" i="2"/>
  <c r="J1096" i="2"/>
  <c r="L1096" i="2"/>
  <c r="N1096" i="2"/>
  <c r="H1097" i="2"/>
  <c r="I1097" i="2"/>
  <c r="J1097" i="2"/>
  <c r="L1097" i="2"/>
  <c r="N1097" i="2"/>
  <c r="H1098" i="2"/>
  <c r="I1098" i="2"/>
  <c r="J1098" i="2"/>
  <c r="L1098" i="2"/>
  <c r="N1098" i="2"/>
  <c r="H1099" i="2"/>
  <c r="I1099" i="2"/>
  <c r="J1099" i="2"/>
  <c r="L1099" i="2"/>
  <c r="N1099" i="2"/>
  <c r="H1100" i="2"/>
  <c r="I1100" i="2"/>
  <c r="J1100" i="2"/>
  <c r="L1100" i="2"/>
  <c r="N1100" i="2"/>
  <c r="H1101" i="2"/>
  <c r="I1101" i="2"/>
  <c r="J1101" i="2"/>
  <c r="L1101" i="2"/>
  <c r="N1101" i="2"/>
  <c r="H1102" i="2"/>
  <c r="I1102" i="2"/>
  <c r="J1102" i="2"/>
  <c r="L1102" i="2"/>
  <c r="N1102" i="2"/>
  <c r="H1103" i="2"/>
  <c r="I1103" i="2"/>
  <c r="J1103" i="2"/>
  <c r="L1103" i="2"/>
  <c r="N1103" i="2"/>
  <c r="H1104" i="2"/>
  <c r="I1104" i="2"/>
  <c r="J1104" i="2"/>
  <c r="L1104" i="2"/>
  <c r="N1104" i="2"/>
  <c r="H1105" i="2"/>
  <c r="I1105" i="2"/>
  <c r="J1105" i="2"/>
  <c r="L1105" i="2"/>
  <c r="N1105" i="2"/>
  <c r="H1106" i="2"/>
  <c r="I1106" i="2"/>
  <c r="J1106" i="2"/>
  <c r="L1106" i="2"/>
  <c r="N1106" i="2"/>
  <c r="H1107" i="2"/>
  <c r="I1107" i="2"/>
  <c r="J1107" i="2"/>
  <c r="L1107" i="2"/>
  <c r="N1107" i="2"/>
  <c r="H1108" i="2"/>
  <c r="I1108" i="2"/>
  <c r="J1108" i="2"/>
  <c r="L1108" i="2"/>
  <c r="N1108" i="2"/>
  <c r="H1109" i="2"/>
  <c r="I1109" i="2"/>
  <c r="J1109" i="2"/>
  <c r="L1109" i="2"/>
  <c r="N1109" i="2"/>
  <c r="H1110" i="2"/>
  <c r="I1110" i="2"/>
  <c r="J1110" i="2"/>
  <c r="L1110" i="2"/>
  <c r="N1110" i="2"/>
  <c r="H1111" i="2"/>
  <c r="I1111" i="2"/>
  <c r="J1111" i="2"/>
  <c r="L1111" i="2"/>
  <c r="N1111" i="2"/>
  <c r="H1112" i="2"/>
  <c r="I1112" i="2"/>
  <c r="J1112" i="2"/>
  <c r="L1112" i="2"/>
  <c r="N1112" i="2"/>
  <c r="H1113" i="2"/>
  <c r="I1113" i="2"/>
  <c r="J1113" i="2"/>
  <c r="L1113" i="2"/>
  <c r="N1113" i="2"/>
  <c r="H1114" i="2"/>
  <c r="I1114" i="2"/>
  <c r="J1114" i="2"/>
  <c r="L1114" i="2"/>
  <c r="N1114" i="2"/>
  <c r="H1115" i="2"/>
  <c r="I1115" i="2"/>
  <c r="J1115" i="2"/>
  <c r="L1115" i="2"/>
  <c r="N1115" i="2"/>
  <c r="H1116" i="2"/>
  <c r="I1116" i="2"/>
  <c r="J1116" i="2"/>
  <c r="L1116" i="2"/>
  <c r="N1116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G13" i="7"/>
  <c r="C21" i="7" s="1"/>
  <c r="H13" i="7"/>
  <c r="D21" i="7" s="1"/>
  <c r="I13" i="7"/>
  <c r="E20" i="7" s="1"/>
  <c r="G14" i="7"/>
  <c r="I21" i="7" s="1"/>
  <c r="H14" i="7"/>
  <c r="I14" i="7"/>
  <c r="K20" i="7" s="1"/>
  <c r="G15" i="7"/>
  <c r="P20" i="7" s="1"/>
  <c r="H15" i="7"/>
  <c r="I15" i="7"/>
  <c r="Q10" i="2"/>
  <c r="Q11" i="2"/>
  <c r="Q39" i="2"/>
  <c r="Q48" i="2"/>
  <c r="Q2" i="2"/>
  <c r="Q5" i="2"/>
  <c r="Q6" i="2"/>
  <c r="Q7" i="2"/>
  <c r="Q8" i="2"/>
  <c r="Q9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40" i="2"/>
  <c r="Q41" i="2"/>
  <c r="Q42" i="2"/>
  <c r="Q43" i="2"/>
  <c r="Q44" i="2"/>
  <c r="Q45" i="2"/>
  <c r="Q46" i="2"/>
  <c r="Q47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B13" i="7"/>
  <c r="B21" i="7" s="1"/>
  <c r="C13" i="7"/>
  <c r="E13" i="7"/>
  <c r="F13" i="7"/>
  <c r="J13" i="7"/>
  <c r="B14" i="7"/>
  <c r="C14" i="7"/>
  <c r="D14" i="7"/>
  <c r="J21" i="7" s="1"/>
  <c r="E14" i="7"/>
  <c r="F14" i="7"/>
  <c r="J14" i="7"/>
  <c r="B15" i="7"/>
  <c r="O21" i="7" s="1"/>
  <c r="C15" i="7"/>
  <c r="D15" i="7"/>
  <c r="E15" i="7"/>
  <c r="F15" i="7"/>
  <c r="J15" i="7"/>
  <c r="S20" i="7" s="1"/>
  <c r="Q21" i="7"/>
  <c r="R21" i="7"/>
  <c r="S21" i="7"/>
  <c r="Q20" i="7"/>
  <c r="R20" i="7"/>
  <c r="O20" i="7"/>
  <c r="L21" i="7"/>
  <c r="H21" i="7"/>
  <c r="I20" i="7"/>
  <c r="J20" i="7"/>
  <c r="L20" i="7"/>
  <c r="H20" i="7"/>
  <c r="B20" i="7"/>
  <c r="K2" i="2"/>
  <c r="T2" i="2"/>
  <c r="U2" i="2"/>
  <c r="K3" i="2"/>
  <c r="T3" i="2"/>
  <c r="U3" i="2"/>
  <c r="K4" i="2"/>
  <c r="T4" i="2"/>
  <c r="U4" i="2"/>
  <c r="K5" i="2"/>
  <c r="T5" i="2"/>
  <c r="U5" i="2"/>
  <c r="K6" i="2"/>
  <c r="T6" i="2"/>
  <c r="U6" i="2"/>
  <c r="K7" i="2"/>
  <c r="T7" i="2"/>
  <c r="U7" i="2"/>
  <c r="K8" i="2"/>
  <c r="T8" i="2"/>
  <c r="U8" i="2"/>
  <c r="K9" i="2"/>
  <c r="T9" i="2"/>
  <c r="U9" i="2"/>
  <c r="K10" i="2"/>
  <c r="T10" i="2"/>
  <c r="U10" i="2"/>
  <c r="K11" i="2"/>
  <c r="T11" i="2"/>
  <c r="U11" i="2"/>
  <c r="K12" i="2"/>
  <c r="T12" i="2"/>
  <c r="U12" i="2"/>
  <c r="K13" i="2"/>
  <c r="T13" i="2"/>
  <c r="U13" i="2"/>
  <c r="K14" i="2"/>
  <c r="T14" i="2"/>
  <c r="U14" i="2"/>
  <c r="K15" i="2"/>
  <c r="T15" i="2"/>
  <c r="U15" i="2"/>
  <c r="K16" i="2"/>
  <c r="T16" i="2"/>
  <c r="U16" i="2"/>
  <c r="K17" i="2"/>
  <c r="T17" i="2"/>
  <c r="U17" i="2"/>
  <c r="K18" i="2"/>
  <c r="T18" i="2"/>
  <c r="U18" i="2"/>
  <c r="K19" i="2"/>
  <c r="T19" i="2"/>
  <c r="U19" i="2"/>
  <c r="K20" i="2"/>
  <c r="T20" i="2"/>
  <c r="U20" i="2"/>
  <c r="K21" i="2"/>
  <c r="T21" i="2"/>
  <c r="U21" i="2"/>
  <c r="K22" i="2"/>
  <c r="T22" i="2"/>
  <c r="U22" i="2"/>
  <c r="K23" i="2"/>
  <c r="T23" i="2"/>
  <c r="U23" i="2"/>
  <c r="K24" i="2"/>
  <c r="T24" i="2"/>
  <c r="U24" i="2"/>
  <c r="K25" i="2"/>
  <c r="T25" i="2"/>
  <c r="U25" i="2"/>
  <c r="K26" i="2"/>
  <c r="T26" i="2"/>
  <c r="U26" i="2"/>
  <c r="K27" i="2"/>
  <c r="T27" i="2"/>
  <c r="U27" i="2"/>
  <c r="K28" i="2"/>
  <c r="T28" i="2"/>
  <c r="U28" i="2"/>
  <c r="K29" i="2"/>
  <c r="T29" i="2"/>
  <c r="U29" i="2"/>
  <c r="K30" i="2"/>
  <c r="T30" i="2"/>
  <c r="U30" i="2"/>
  <c r="K31" i="2"/>
  <c r="T31" i="2"/>
  <c r="U31" i="2"/>
  <c r="K32" i="2"/>
  <c r="T32" i="2"/>
  <c r="U32" i="2"/>
  <c r="K33" i="2"/>
  <c r="T33" i="2"/>
  <c r="U33" i="2"/>
  <c r="K34" i="2"/>
  <c r="T34" i="2"/>
  <c r="U34" i="2"/>
  <c r="K35" i="2"/>
  <c r="T35" i="2"/>
  <c r="U35" i="2"/>
  <c r="K36" i="2"/>
  <c r="T36" i="2"/>
  <c r="U36" i="2"/>
  <c r="K37" i="2"/>
  <c r="T37" i="2"/>
  <c r="U37" i="2"/>
  <c r="K38" i="2"/>
  <c r="T38" i="2"/>
  <c r="U38" i="2"/>
  <c r="K39" i="2"/>
  <c r="T39" i="2"/>
  <c r="U39" i="2"/>
  <c r="K40" i="2"/>
  <c r="T40" i="2"/>
  <c r="U40" i="2"/>
  <c r="K41" i="2"/>
  <c r="T41" i="2"/>
  <c r="U41" i="2"/>
  <c r="K42" i="2"/>
  <c r="T42" i="2"/>
  <c r="U42" i="2"/>
  <c r="K43" i="2"/>
  <c r="T43" i="2"/>
  <c r="U43" i="2"/>
  <c r="K44" i="2"/>
  <c r="T44" i="2"/>
  <c r="U44" i="2"/>
  <c r="K45" i="2"/>
  <c r="T45" i="2"/>
  <c r="U45" i="2"/>
  <c r="K46" i="2"/>
  <c r="T46" i="2"/>
  <c r="U46" i="2"/>
  <c r="K47" i="2"/>
  <c r="T47" i="2"/>
  <c r="U47" i="2"/>
  <c r="K48" i="2"/>
  <c r="T48" i="2"/>
  <c r="U48" i="2"/>
  <c r="K49" i="2"/>
  <c r="T49" i="2"/>
  <c r="U49" i="2"/>
  <c r="K50" i="2"/>
  <c r="T50" i="2"/>
  <c r="U50" i="2"/>
  <c r="K51" i="2"/>
  <c r="T51" i="2"/>
  <c r="U51" i="2"/>
  <c r="K52" i="2"/>
  <c r="T52" i="2"/>
  <c r="U52" i="2"/>
  <c r="K53" i="2"/>
  <c r="T53" i="2"/>
  <c r="U53" i="2"/>
  <c r="K54" i="2"/>
  <c r="T54" i="2"/>
  <c r="U54" i="2"/>
  <c r="K55" i="2"/>
  <c r="T55" i="2"/>
  <c r="U55" i="2"/>
  <c r="K56" i="2"/>
  <c r="T56" i="2"/>
  <c r="U56" i="2"/>
  <c r="K57" i="2"/>
  <c r="T57" i="2"/>
  <c r="U57" i="2"/>
  <c r="K58" i="2"/>
  <c r="T58" i="2"/>
  <c r="U58" i="2"/>
  <c r="K59" i="2"/>
  <c r="T59" i="2"/>
  <c r="U59" i="2"/>
  <c r="K60" i="2"/>
  <c r="T60" i="2"/>
  <c r="U60" i="2"/>
  <c r="K61" i="2"/>
  <c r="T61" i="2"/>
  <c r="U61" i="2"/>
  <c r="K62" i="2"/>
  <c r="T62" i="2"/>
  <c r="U62" i="2"/>
  <c r="K63" i="2"/>
  <c r="T63" i="2"/>
  <c r="U63" i="2"/>
  <c r="K64" i="2"/>
  <c r="T64" i="2"/>
  <c r="U64" i="2"/>
  <c r="K65" i="2"/>
  <c r="T65" i="2"/>
  <c r="U65" i="2"/>
  <c r="K66" i="2"/>
  <c r="T66" i="2"/>
  <c r="U66" i="2"/>
  <c r="K67" i="2"/>
  <c r="T67" i="2"/>
  <c r="U67" i="2"/>
  <c r="K68" i="2"/>
  <c r="T68" i="2"/>
  <c r="U68" i="2"/>
  <c r="K69" i="2"/>
  <c r="T69" i="2"/>
  <c r="U69" i="2"/>
  <c r="K70" i="2"/>
  <c r="T70" i="2"/>
  <c r="U70" i="2"/>
  <c r="K71" i="2"/>
  <c r="T71" i="2"/>
  <c r="U71" i="2"/>
  <c r="K72" i="2"/>
  <c r="T72" i="2"/>
  <c r="U72" i="2"/>
  <c r="K73" i="2"/>
  <c r="T73" i="2"/>
  <c r="U73" i="2"/>
  <c r="K74" i="2"/>
  <c r="T74" i="2"/>
  <c r="U74" i="2"/>
  <c r="K75" i="2"/>
  <c r="T75" i="2"/>
  <c r="U75" i="2"/>
  <c r="K76" i="2"/>
  <c r="T76" i="2"/>
  <c r="U76" i="2"/>
  <c r="K77" i="2"/>
  <c r="T77" i="2"/>
  <c r="U77" i="2"/>
  <c r="K78" i="2"/>
  <c r="T78" i="2"/>
  <c r="U78" i="2"/>
  <c r="K79" i="2"/>
  <c r="T79" i="2"/>
  <c r="U79" i="2"/>
  <c r="K80" i="2"/>
  <c r="T80" i="2"/>
  <c r="U80" i="2"/>
  <c r="K81" i="2"/>
  <c r="T81" i="2"/>
  <c r="U81" i="2"/>
  <c r="K82" i="2"/>
  <c r="T82" i="2"/>
  <c r="U82" i="2"/>
  <c r="K83" i="2"/>
  <c r="T83" i="2"/>
  <c r="U83" i="2"/>
  <c r="K84" i="2"/>
  <c r="T84" i="2"/>
  <c r="U84" i="2"/>
  <c r="K85" i="2"/>
  <c r="T85" i="2"/>
  <c r="U85" i="2"/>
  <c r="K86" i="2"/>
  <c r="T86" i="2"/>
  <c r="U86" i="2"/>
  <c r="K87" i="2"/>
  <c r="T87" i="2"/>
  <c r="U87" i="2"/>
  <c r="K88" i="2"/>
  <c r="T88" i="2"/>
  <c r="U88" i="2"/>
  <c r="K89" i="2"/>
  <c r="T89" i="2"/>
  <c r="U89" i="2"/>
  <c r="K90" i="2"/>
  <c r="T90" i="2"/>
  <c r="U90" i="2"/>
  <c r="K91" i="2"/>
  <c r="T91" i="2"/>
  <c r="U91" i="2"/>
  <c r="K92" i="2"/>
  <c r="T92" i="2"/>
  <c r="U92" i="2"/>
  <c r="K93" i="2"/>
  <c r="T93" i="2"/>
  <c r="U93" i="2"/>
  <c r="K94" i="2"/>
  <c r="T94" i="2"/>
  <c r="U94" i="2"/>
  <c r="K95" i="2"/>
  <c r="T95" i="2"/>
  <c r="U95" i="2"/>
  <c r="K96" i="2"/>
  <c r="T96" i="2"/>
  <c r="U96" i="2"/>
  <c r="K97" i="2"/>
  <c r="T97" i="2"/>
  <c r="U97" i="2"/>
  <c r="K98" i="2"/>
  <c r="T98" i="2"/>
  <c r="U98" i="2"/>
  <c r="K99" i="2"/>
  <c r="T99" i="2"/>
  <c r="U99" i="2"/>
  <c r="K100" i="2"/>
  <c r="T100" i="2"/>
  <c r="U100" i="2"/>
  <c r="K101" i="2"/>
  <c r="T101" i="2"/>
  <c r="U101" i="2"/>
  <c r="K102" i="2"/>
  <c r="T102" i="2"/>
  <c r="U102" i="2"/>
  <c r="K103" i="2"/>
  <c r="T103" i="2"/>
  <c r="U103" i="2"/>
  <c r="K104" i="2"/>
  <c r="T104" i="2"/>
  <c r="U104" i="2"/>
  <c r="K105" i="2"/>
  <c r="T105" i="2"/>
  <c r="U105" i="2"/>
  <c r="K106" i="2"/>
  <c r="T106" i="2"/>
  <c r="U106" i="2"/>
  <c r="K107" i="2"/>
  <c r="T107" i="2"/>
  <c r="U107" i="2"/>
  <c r="K108" i="2"/>
  <c r="T108" i="2"/>
  <c r="U108" i="2"/>
  <c r="K109" i="2"/>
  <c r="T109" i="2"/>
  <c r="U109" i="2"/>
  <c r="K110" i="2"/>
  <c r="T110" i="2"/>
  <c r="U110" i="2"/>
  <c r="K111" i="2"/>
  <c r="T111" i="2"/>
  <c r="U111" i="2"/>
  <c r="K112" i="2"/>
  <c r="T112" i="2"/>
  <c r="U112" i="2"/>
  <c r="K113" i="2"/>
  <c r="T113" i="2"/>
  <c r="U113" i="2"/>
  <c r="K114" i="2"/>
  <c r="T114" i="2"/>
  <c r="U114" i="2"/>
  <c r="K115" i="2"/>
  <c r="T115" i="2"/>
  <c r="U115" i="2"/>
  <c r="K116" i="2"/>
  <c r="T116" i="2"/>
  <c r="U116" i="2"/>
  <c r="K117" i="2"/>
  <c r="T117" i="2"/>
  <c r="U117" i="2"/>
  <c r="K118" i="2"/>
  <c r="T118" i="2"/>
  <c r="U118" i="2"/>
  <c r="K119" i="2"/>
  <c r="T119" i="2"/>
  <c r="U119" i="2"/>
  <c r="K120" i="2"/>
  <c r="T120" i="2"/>
  <c r="U120" i="2"/>
  <c r="K121" i="2"/>
  <c r="T121" i="2"/>
  <c r="U121" i="2"/>
  <c r="K122" i="2"/>
  <c r="T122" i="2"/>
  <c r="U122" i="2"/>
  <c r="K123" i="2"/>
  <c r="T123" i="2"/>
  <c r="U123" i="2"/>
  <c r="K124" i="2"/>
  <c r="T124" i="2"/>
  <c r="U124" i="2"/>
  <c r="K125" i="2"/>
  <c r="T125" i="2"/>
  <c r="U125" i="2"/>
  <c r="K126" i="2"/>
  <c r="T126" i="2"/>
  <c r="U126" i="2"/>
  <c r="K127" i="2"/>
  <c r="T127" i="2"/>
  <c r="U127" i="2"/>
  <c r="K128" i="2"/>
  <c r="T128" i="2"/>
  <c r="U128" i="2"/>
  <c r="K129" i="2"/>
  <c r="T129" i="2"/>
  <c r="U129" i="2"/>
  <c r="K130" i="2"/>
  <c r="T130" i="2"/>
  <c r="U130" i="2"/>
  <c r="K131" i="2"/>
  <c r="T131" i="2"/>
  <c r="U131" i="2"/>
  <c r="K132" i="2"/>
  <c r="T132" i="2"/>
  <c r="U132" i="2"/>
  <c r="K133" i="2"/>
  <c r="T133" i="2"/>
  <c r="U133" i="2"/>
  <c r="K134" i="2"/>
  <c r="T134" i="2"/>
  <c r="U134" i="2"/>
  <c r="K135" i="2"/>
  <c r="T135" i="2"/>
  <c r="U135" i="2"/>
  <c r="K136" i="2"/>
  <c r="T136" i="2"/>
  <c r="U136" i="2"/>
  <c r="K137" i="2"/>
  <c r="T137" i="2"/>
  <c r="U137" i="2"/>
  <c r="K138" i="2"/>
  <c r="T138" i="2"/>
  <c r="U138" i="2"/>
  <c r="K139" i="2"/>
  <c r="T139" i="2"/>
  <c r="U139" i="2"/>
  <c r="K140" i="2"/>
  <c r="T140" i="2"/>
  <c r="U140" i="2"/>
  <c r="K141" i="2"/>
  <c r="T141" i="2"/>
  <c r="U141" i="2"/>
  <c r="K142" i="2"/>
  <c r="T142" i="2"/>
  <c r="U142" i="2"/>
  <c r="K143" i="2"/>
  <c r="T143" i="2"/>
  <c r="U143" i="2"/>
  <c r="K144" i="2"/>
  <c r="T144" i="2"/>
  <c r="U144" i="2"/>
  <c r="K145" i="2"/>
  <c r="T145" i="2"/>
  <c r="U145" i="2"/>
  <c r="K146" i="2"/>
  <c r="T146" i="2"/>
  <c r="U146" i="2"/>
  <c r="K147" i="2"/>
  <c r="T147" i="2"/>
  <c r="U147" i="2"/>
  <c r="K148" i="2"/>
  <c r="T148" i="2"/>
  <c r="U148" i="2"/>
  <c r="K149" i="2"/>
  <c r="T149" i="2"/>
  <c r="U149" i="2"/>
  <c r="K150" i="2"/>
  <c r="T150" i="2"/>
  <c r="U150" i="2"/>
  <c r="K151" i="2"/>
  <c r="T151" i="2"/>
  <c r="U151" i="2"/>
  <c r="K152" i="2"/>
  <c r="T152" i="2"/>
  <c r="U152" i="2"/>
  <c r="K153" i="2"/>
  <c r="T153" i="2"/>
  <c r="U153" i="2"/>
  <c r="K154" i="2"/>
  <c r="T154" i="2"/>
  <c r="U154" i="2"/>
  <c r="K155" i="2"/>
  <c r="T155" i="2"/>
  <c r="U155" i="2"/>
  <c r="K156" i="2"/>
  <c r="T156" i="2"/>
  <c r="U156" i="2"/>
  <c r="K157" i="2"/>
  <c r="T157" i="2"/>
  <c r="U157" i="2"/>
  <c r="K158" i="2"/>
  <c r="T158" i="2"/>
  <c r="U158" i="2"/>
  <c r="K159" i="2"/>
  <c r="T159" i="2"/>
  <c r="U159" i="2"/>
  <c r="K160" i="2"/>
  <c r="T160" i="2"/>
  <c r="U160" i="2"/>
  <c r="K161" i="2"/>
  <c r="T161" i="2"/>
  <c r="U161" i="2"/>
  <c r="K162" i="2"/>
  <c r="T162" i="2"/>
  <c r="U162" i="2"/>
  <c r="K163" i="2"/>
  <c r="T163" i="2"/>
  <c r="U163" i="2"/>
  <c r="K164" i="2"/>
  <c r="T164" i="2"/>
  <c r="U164" i="2"/>
  <c r="K165" i="2"/>
  <c r="T165" i="2"/>
  <c r="U165" i="2"/>
  <c r="K166" i="2"/>
  <c r="T166" i="2"/>
  <c r="U166" i="2"/>
  <c r="K167" i="2"/>
  <c r="T167" i="2"/>
  <c r="U167" i="2"/>
  <c r="K168" i="2"/>
  <c r="T168" i="2"/>
  <c r="U168" i="2"/>
  <c r="K169" i="2"/>
  <c r="T169" i="2"/>
  <c r="U169" i="2"/>
  <c r="K170" i="2"/>
  <c r="T170" i="2"/>
  <c r="U170" i="2"/>
  <c r="K171" i="2"/>
  <c r="T171" i="2"/>
  <c r="U171" i="2"/>
  <c r="K172" i="2"/>
  <c r="T172" i="2"/>
  <c r="U172" i="2"/>
  <c r="K173" i="2"/>
  <c r="T173" i="2"/>
  <c r="U173" i="2"/>
  <c r="K174" i="2"/>
  <c r="T174" i="2"/>
  <c r="U174" i="2"/>
  <c r="K175" i="2"/>
  <c r="T175" i="2"/>
  <c r="U175" i="2"/>
  <c r="K176" i="2"/>
  <c r="T176" i="2"/>
  <c r="U176" i="2"/>
  <c r="K177" i="2"/>
  <c r="T177" i="2"/>
  <c r="U177" i="2"/>
  <c r="K178" i="2"/>
  <c r="T178" i="2"/>
  <c r="U178" i="2"/>
  <c r="K179" i="2"/>
  <c r="T179" i="2"/>
  <c r="U179" i="2"/>
  <c r="K180" i="2"/>
  <c r="T180" i="2"/>
  <c r="U180" i="2"/>
  <c r="K181" i="2"/>
  <c r="T181" i="2"/>
  <c r="U181" i="2"/>
  <c r="K182" i="2"/>
  <c r="T182" i="2"/>
  <c r="U182" i="2"/>
  <c r="K183" i="2"/>
  <c r="T183" i="2"/>
  <c r="U183" i="2"/>
  <c r="K184" i="2"/>
  <c r="T184" i="2"/>
  <c r="U184" i="2"/>
  <c r="K185" i="2"/>
  <c r="T185" i="2"/>
  <c r="U185" i="2"/>
  <c r="K186" i="2"/>
  <c r="T186" i="2"/>
  <c r="U186" i="2"/>
  <c r="K187" i="2"/>
  <c r="T187" i="2"/>
  <c r="U187" i="2"/>
  <c r="K188" i="2"/>
  <c r="T188" i="2"/>
  <c r="U188" i="2"/>
  <c r="K189" i="2"/>
  <c r="T189" i="2"/>
  <c r="U189" i="2"/>
  <c r="K190" i="2"/>
  <c r="T190" i="2"/>
  <c r="U190" i="2"/>
  <c r="K191" i="2"/>
  <c r="T191" i="2"/>
  <c r="U191" i="2"/>
  <c r="K192" i="2"/>
  <c r="T192" i="2"/>
  <c r="U192" i="2"/>
  <c r="K193" i="2"/>
  <c r="T193" i="2"/>
  <c r="U193" i="2"/>
  <c r="K194" i="2"/>
  <c r="T194" i="2"/>
  <c r="U194" i="2"/>
  <c r="K195" i="2"/>
  <c r="T195" i="2"/>
  <c r="U195" i="2"/>
  <c r="K196" i="2"/>
  <c r="T196" i="2"/>
  <c r="U196" i="2"/>
  <c r="K197" i="2"/>
  <c r="T197" i="2"/>
  <c r="U197" i="2"/>
  <c r="K198" i="2"/>
  <c r="T198" i="2"/>
  <c r="U198" i="2"/>
  <c r="K199" i="2"/>
  <c r="T199" i="2"/>
  <c r="U199" i="2"/>
  <c r="K200" i="2"/>
  <c r="T200" i="2"/>
  <c r="U200" i="2"/>
  <c r="K201" i="2"/>
  <c r="T201" i="2"/>
  <c r="U201" i="2"/>
  <c r="K202" i="2"/>
  <c r="T202" i="2"/>
  <c r="U202" i="2"/>
  <c r="K203" i="2"/>
  <c r="T203" i="2"/>
  <c r="U203" i="2"/>
  <c r="K204" i="2"/>
  <c r="T204" i="2"/>
  <c r="U204" i="2"/>
  <c r="K205" i="2"/>
  <c r="T205" i="2"/>
  <c r="U205" i="2"/>
  <c r="K206" i="2"/>
  <c r="T206" i="2"/>
  <c r="U206" i="2"/>
  <c r="K207" i="2"/>
  <c r="T207" i="2"/>
  <c r="U207" i="2"/>
  <c r="K208" i="2"/>
  <c r="T208" i="2"/>
  <c r="U208" i="2"/>
  <c r="K209" i="2"/>
  <c r="T209" i="2"/>
  <c r="U209" i="2"/>
  <c r="K210" i="2"/>
  <c r="T210" i="2"/>
  <c r="U210" i="2"/>
  <c r="K211" i="2"/>
  <c r="T211" i="2"/>
  <c r="U211" i="2"/>
  <c r="K212" i="2"/>
  <c r="T212" i="2"/>
  <c r="U212" i="2"/>
  <c r="K213" i="2"/>
  <c r="T213" i="2"/>
  <c r="U213" i="2"/>
  <c r="K214" i="2"/>
  <c r="T214" i="2"/>
  <c r="U214" i="2"/>
  <c r="K215" i="2"/>
  <c r="T215" i="2"/>
  <c r="U215" i="2"/>
  <c r="K216" i="2"/>
  <c r="T216" i="2"/>
  <c r="U216" i="2"/>
  <c r="K217" i="2"/>
  <c r="T217" i="2"/>
  <c r="U217" i="2"/>
  <c r="K218" i="2"/>
  <c r="T218" i="2"/>
  <c r="U218" i="2"/>
  <c r="K219" i="2"/>
  <c r="T219" i="2"/>
  <c r="U219" i="2"/>
  <c r="K220" i="2"/>
  <c r="T220" i="2"/>
  <c r="U220" i="2"/>
  <c r="K221" i="2"/>
  <c r="T221" i="2"/>
  <c r="U221" i="2"/>
  <c r="K222" i="2"/>
  <c r="T222" i="2"/>
  <c r="U222" i="2"/>
  <c r="K223" i="2"/>
  <c r="T223" i="2"/>
  <c r="U223" i="2"/>
  <c r="K224" i="2"/>
  <c r="T224" i="2"/>
  <c r="U224" i="2"/>
  <c r="K225" i="2"/>
  <c r="T225" i="2"/>
  <c r="U225" i="2"/>
  <c r="K226" i="2"/>
  <c r="T226" i="2"/>
  <c r="U226" i="2"/>
  <c r="K227" i="2"/>
  <c r="T227" i="2"/>
  <c r="U227" i="2"/>
  <c r="K228" i="2"/>
  <c r="T228" i="2"/>
  <c r="U228" i="2"/>
  <c r="K229" i="2"/>
  <c r="T229" i="2"/>
  <c r="U229" i="2"/>
  <c r="K230" i="2"/>
  <c r="T230" i="2"/>
  <c r="U230" i="2"/>
  <c r="K231" i="2"/>
  <c r="T231" i="2"/>
  <c r="U231" i="2"/>
  <c r="K232" i="2"/>
  <c r="T232" i="2"/>
  <c r="U232" i="2"/>
  <c r="K233" i="2"/>
  <c r="T233" i="2"/>
  <c r="U233" i="2"/>
  <c r="K234" i="2"/>
  <c r="T234" i="2"/>
  <c r="U234" i="2"/>
  <c r="K235" i="2"/>
  <c r="T235" i="2"/>
  <c r="U235" i="2"/>
  <c r="K236" i="2"/>
  <c r="T236" i="2"/>
  <c r="U236" i="2"/>
  <c r="K237" i="2"/>
  <c r="T237" i="2"/>
  <c r="U237" i="2"/>
  <c r="K238" i="2"/>
  <c r="T238" i="2"/>
  <c r="U238" i="2"/>
  <c r="K239" i="2"/>
  <c r="T239" i="2"/>
  <c r="U239" i="2"/>
  <c r="K240" i="2"/>
  <c r="T240" i="2"/>
  <c r="U240" i="2"/>
  <c r="K241" i="2"/>
  <c r="T241" i="2"/>
  <c r="U241" i="2"/>
  <c r="K242" i="2"/>
  <c r="T242" i="2"/>
  <c r="U242" i="2"/>
  <c r="K243" i="2"/>
  <c r="T243" i="2"/>
  <c r="U243" i="2"/>
  <c r="K244" i="2"/>
  <c r="T244" i="2"/>
  <c r="U244" i="2"/>
  <c r="K245" i="2"/>
  <c r="T245" i="2"/>
  <c r="U245" i="2"/>
  <c r="K246" i="2"/>
  <c r="T246" i="2"/>
  <c r="U246" i="2"/>
  <c r="K247" i="2"/>
  <c r="T247" i="2"/>
  <c r="U247" i="2"/>
  <c r="K248" i="2"/>
  <c r="T248" i="2"/>
  <c r="U248" i="2"/>
  <c r="K249" i="2"/>
  <c r="T249" i="2"/>
  <c r="U249" i="2"/>
  <c r="K250" i="2"/>
  <c r="T250" i="2"/>
  <c r="U250" i="2"/>
  <c r="K251" i="2"/>
  <c r="T251" i="2"/>
  <c r="U251" i="2"/>
  <c r="K252" i="2"/>
  <c r="T252" i="2"/>
  <c r="U252" i="2"/>
  <c r="K253" i="2"/>
  <c r="T253" i="2"/>
  <c r="U253" i="2"/>
  <c r="K254" i="2"/>
  <c r="T254" i="2"/>
  <c r="U254" i="2"/>
  <c r="K255" i="2"/>
  <c r="T255" i="2"/>
  <c r="U255" i="2"/>
  <c r="K256" i="2"/>
  <c r="T256" i="2"/>
  <c r="U256" i="2"/>
  <c r="K257" i="2"/>
  <c r="T257" i="2"/>
  <c r="U257" i="2"/>
  <c r="K258" i="2"/>
  <c r="T258" i="2"/>
  <c r="U258" i="2"/>
  <c r="K259" i="2"/>
  <c r="T259" i="2"/>
  <c r="U259" i="2"/>
  <c r="K260" i="2"/>
  <c r="T260" i="2"/>
  <c r="U260" i="2"/>
  <c r="K261" i="2"/>
  <c r="T261" i="2"/>
  <c r="U261" i="2"/>
  <c r="K262" i="2"/>
  <c r="T262" i="2"/>
  <c r="U262" i="2"/>
  <c r="K263" i="2"/>
  <c r="T263" i="2"/>
  <c r="U263" i="2"/>
  <c r="K264" i="2"/>
  <c r="T264" i="2"/>
  <c r="U264" i="2"/>
  <c r="K265" i="2"/>
  <c r="T265" i="2"/>
  <c r="U265" i="2"/>
  <c r="K266" i="2"/>
  <c r="T266" i="2"/>
  <c r="U266" i="2"/>
  <c r="K267" i="2"/>
  <c r="T267" i="2"/>
  <c r="U267" i="2"/>
  <c r="K268" i="2"/>
  <c r="T268" i="2"/>
  <c r="U268" i="2"/>
  <c r="K269" i="2"/>
  <c r="T269" i="2"/>
  <c r="U269" i="2"/>
  <c r="K270" i="2"/>
  <c r="T270" i="2"/>
  <c r="U270" i="2"/>
  <c r="K271" i="2"/>
  <c r="T271" i="2"/>
  <c r="U271" i="2"/>
  <c r="K272" i="2"/>
  <c r="T272" i="2"/>
  <c r="U272" i="2"/>
  <c r="K273" i="2"/>
  <c r="T273" i="2"/>
  <c r="U273" i="2"/>
  <c r="K274" i="2"/>
  <c r="T274" i="2"/>
  <c r="U274" i="2"/>
  <c r="K275" i="2"/>
  <c r="T275" i="2"/>
  <c r="U275" i="2"/>
  <c r="K276" i="2"/>
  <c r="T276" i="2"/>
  <c r="U276" i="2"/>
  <c r="K277" i="2"/>
  <c r="T277" i="2"/>
  <c r="U277" i="2"/>
  <c r="K278" i="2"/>
  <c r="T278" i="2"/>
  <c r="U278" i="2"/>
  <c r="K279" i="2"/>
  <c r="T279" i="2"/>
  <c r="U279" i="2"/>
  <c r="K280" i="2"/>
  <c r="T280" i="2"/>
  <c r="U280" i="2"/>
  <c r="K281" i="2"/>
  <c r="T281" i="2"/>
  <c r="U281" i="2"/>
  <c r="K282" i="2"/>
  <c r="T282" i="2"/>
  <c r="U282" i="2"/>
  <c r="K283" i="2"/>
  <c r="T283" i="2"/>
  <c r="U283" i="2"/>
  <c r="K284" i="2"/>
  <c r="T284" i="2"/>
  <c r="U284" i="2"/>
  <c r="K285" i="2"/>
  <c r="T285" i="2"/>
  <c r="U285" i="2"/>
  <c r="K286" i="2"/>
  <c r="T286" i="2"/>
  <c r="U286" i="2"/>
  <c r="K287" i="2"/>
  <c r="T287" i="2"/>
  <c r="U287" i="2"/>
  <c r="K288" i="2"/>
  <c r="T288" i="2"/>
  <c r="U288" i="2"/>
  <c r="K289" i="2"/>
  <c r="T289" i="2"/>
  <c r="U289" i="2"/>
  <c r="K290" i="2"/>
  <c r="T290" i="2"/>
  <c r="U290" i="2"/>
  <c r="K291" i="2"/>
  <c r="T291" i="2"/>
  <c r="U291" i="2"/>
  <c r="K292" i="2"/>
  <c r="T292" i="2"/>
  <c r="U292" i="2"/>
  <c r="K293" i="2"/>
  <c r="T293" i="2"/>
  <c r="U293" i="2"/>
  <c r="K294" i="2"/>
  <c r="T294" i="2"/>
  <c r="U294" i="2"/>
  <c r="K295" i="2"/>
  <c r="T295" i="2"/>
  <c r="U295" i="2"/>
  <c r="K296" i="2"/>
  <c r="T296" i="2"/>
  <c r="U296" i="2"/>
  <c r="K297" i="2"/>
  <c r="T297" i="2"/>
  <c r="U297" i="2"/>
  <c r="K298" i="2"/>
  <c r="T298" i="2"/>
  <c r="U298" i="2"/>
  <c r="K299" i="2"/>
  <c r="T299" i="2"/>
  <c r="U299" i="2"/>
  <c r="K300" i="2"/>
  <c r="T300" i="2"/>
  <c r="U300" i="2"/>
  <c r="K301" i="2"/>
  <c r="T301" i="2"/>
  <c r="U301" i="2"/>
  <c r="K302" i="2"/>
  <c r="T302" i="2"/>
  <c r="U302" i="2"/>
  <c r="K303" i="2"/>
  <c r="T303" i="2"/>
  <c r="U303" i="2"/>
  <c r="K304" i="2"/>
  <c r="T304" i="2"/>
  <c r="U304" i="2"/>
  <c r="K305" i="2"/>
  <c r="T305" i="2"/>
  <c r="U305" i="2"/>
  <c r="K306" i="2"/>
  <c r="T306" i="2"/>
  <c r="U306" i="2"/>
  <c r="K307" i="2"/>
  <c r="T307" i="2"/>
  <c r="U307" i="2"/>
  <c r="K308" i="2"/>
  <c r="T308" i="2"/>
  <c r="U308" i="2"/>
  <c r="K309" i="2"/>
  <c r="T309" i="2"/>
  <c r="U309" i="2"/>
  <c r="K310" i="2"/>
  <c r="T310" i="2"/>
  <c r="U310" i="2"/>
  <c r="K311" i="2"/>
  <c r="T311" i="2"/>
  <c r="U311" i="2"/>
  <c r="K312" i="2"/>
  <c r="T312" i="2"/>
  <c r="U312" i="2"/>
  <c r="K313" i="2"/>
  <c r="T313" i="2"/>
  <c r="U313" i="2"/>
  <c r="K314" i="2"/>
  <c r="T314" i="2"/>
  <c r="U314" i="2"/>
  <c r="K315" i="2"/>
  <c r="T315" i="2"/>
  <c r="U315" i="2"/>
  <c r="K316" i="2"/>
  <c r="T316" i="2"/>
  <c r="U316" i="2"/>
  <c r="K317" i="2"/>
  <c r="T317" i="2"/>
  <c r="U317" i="2"/>
  <c r="K318" i="2"/>
  <c r="T318" i="2"/>
  <c r="U318" i="2"/>
  <c r="K319" i="2"/>
  <c r="T319" i="2"/>
  <c r="U319" i="2"/>
  <c r="K320" i="2"/>
  <c r="T320" i="2"/>
  <c r="U320" i="2"/>
  <c r="K321" i="2"/>
  <c r="T321" i="2"/>
  <c r="U321" i="2"/>
  <c r="K322" i="2"/>
  <c r="T322" i="2"/>
  <c r="U322" i="2"/>
  <c r="K323" i="2"/>
  <c r="T323" i="2"/>
  <c r="U323" i="2"/>
  <c r="K324" i="2"/>
  <c r="T324" i="2"/>
  <c r="U324" i="2"/>
  <c r="K325" i="2"/>
  <c r="T325" i="2"/>
  <c r="U325" i="2"/>
  <c r="K326" i="2"/>
  <c r="T326" i="2"/>
  <c r="U326" i="2"/>
  <c r="K327" i="2"/>
  <c r="T327" i="2"/>
  <c r="U327" i="2"/>
  <c r="K328" i="2"/>
  <c r="T328" i="2"/>
  <c r="U328" i="2"/>
  <c r="K329" i="2"/>
  <c r="T329" i="2"/>
  <c r="U329" i="2"/>
  <c r="K330" i="2"/>
  <c r="T330" i="2"/>
  <c r="U330" i="2"/>
  <c r="K331" i="2"/>
  <c r="T331" i="2"/>
  <c r="U331" i="2"/>
  <c r="K332" i="2"/>
  <c r="T332" i="2"/>
  <c r="U332" i="2"/>
  <c r="K333" i="2"/>
  <c r="T333" i="2"/>
  <c r="U333" i="2"/>
  <c r="K334" i="2"/>
  <c r="T334" i="2"/>
  <c r="U334" i="2"/>
  <c r="K335" i="2"/>
  <c r="T335" i="2"/>
  <c r="U335" i="2"/>
  <c r="K336" i="2"/>
  <c r="T336" i="2"/>
  <c r="U336" i="2"/>
  <c r="K337" i="2"/>
  <c r="T337" i="2"/>
  <c r="U337" i="2"/>
  <c r="K338" i="2"/>
  <c r="T338" i="2"/>
  <c r="U338" i="2"/>
  <c r="K339" i="2"/>
  <c r="T339" i="2"/>
  <c r="U339" i="2"/>
  <c r="K340" i="2"/>
  <c r="T340" i="2"/>
  <c r="U340" i="2"/>
  <c r="K341" i="2"/>
  <c r="T341" i="2"/>
  <c r="U341" i="2"/>
  <c r="K342" i="2"/>
  <c r="T342" i="2"/>
  <c r="U342" i="2"/>
  <c r="K343" i="2"/>
  <c r="T343" i="2"/>
  <c r="U343" i="2"/>
  <c r="K344" i="2"/>
  <c r="T344" i="2"/>
  <c r="U344" i="2"/>
  <c r="K345" i="2"/>
  <c r="T345" i="2"/>
  <c r="U345" i="2"/>
  <c r="K346" i="2"/>
  <c r="T346" i="2"/>
  <c r="U346" i="2"/>
  <c r="K347" i="2"/>
  <c r="T347" i="2"/>
  <c r="U347" i="2"/>
  <c r="K348" i="2"/>
  <c r="T348" i="2"/>
  <c r="U348" i="2"/>
  <c r="K349" i="2"/>
  <c r="T349" i="2"/>
  <c r="U349" i="2"/>
  <c r="K350" i="2"/>
  <c r="T350" i="2"/>
  <c r="U350" i="2"/>
  <c r="K351" i="2"/>
  <c r="T351" i="2"/>
  <c r="U351" i="2"/>
  <c r="K352" i="2"/>
  <c r="T352" i="2"/>
  <c r="U352" i="2"/>
  <c r="K353" i="2"/>
  <c r="T353" i="2"/>
  <c r="U353" i="2"/>
  <c r="K354" i="2"/>
  <c r="T354" i="2"/>
  <c r="U354" i="2"/>
  <c r="K355" i="2"/>
  <c r="T355" i="2"/>
  <c r="U355" i="2"/>
  <c r="K356" i="2"/>
  <c r="T356" i="2"/>
  <c r="U356" i="2"/>
  <c r="K357" i="2"/>
  <c r="T357" i="2"/>
  <c r="U357" i="2"/>
  <c r="K358" i="2"/>
  <c r="T358" i="2"/>
  <c r="U358" i="2"/>
  <c r="K359" i="2"/>
  <c r="T359" i="2"/>
  <c r="U359" i="2"/>
  <c r="K360" i="2"/>
  <c r="T360" i="2"/>
  <c r="U360" i="2"/>
  <c r="K361" i="2"/>
  <c r="T361" i="2"/>
  <c r="U361" i="2"/>
  <c r="K362" i="2"/>
  <c r="T362" i="2"/>
  <c r="U362" i="2"/>
  <c r="K363" i="2"/>
  <c r="T363" i="2"/>
  <c r="U363" i="2"/>
  <c r="K364" i="2"/>
  <c r="T364" i="2"/>
  <c r="U364" i="2"/>
  <c r="K365" i="2"/>
  <c r="T365" i="2"/>
  <c r="U365" i="2"/>
  <c r="K366" i="2"/>
  <c r="T366" i="2"/>
  <c r="U366" i="2"/>
  <c r="K367" i="2"/>
  <c r="T367" i="2"/>
  <c r="U367" i="2"/>
  <c r="K368" i="2"/>
  <c r="T368" i="2"/>
  <c r="U368" i="2"/>
  <c r="K369" i="2"/>
  <c r="T369" i="2"/>
  <c r="U369" i="2"/>
  <c r="K370" i="2"/>
  <c r="T370" i="2"/>
  <c r="U370" i="2"/>
  <c r="K371" i="2"/>
  <c r="T371" i="2"/>
  <c r="U371" i="2"/>
  <c r="K372" i="2"/>
  <c r="T372" i="2"/>
  <c r="U372" i="2"/>
  <c r="K373" i="2"/>
  <c r="T373" i="2"/>
  <c r="U373" i="2"/>
  <c r="K374" i="2"/>
  <c r="T374" i="2"/>
  <c r="U374" i="2"/>
  <c r="K375" i="2"/>
  <c r="T375" i="2"/>
  <c r="U375" i="2"/>
  <c r="K376" i="2"/>
  <c r="T376" i="2"/>
  <c r="U376" i="2"/>
  <c r="K377" i="2"/>
  <c r="T377" i="2"/>
  <c r="U377" i="2"/>
  <c r="K378" i="2"/>
  <c r="T378" i="2"/>
  <c r="U378" i="2"/>
  <c r="K379" i="2"/>
  <c r="T379" i="2"/>
  <c r="U379" i="2"/>
  <c r="K380" i="2"/>
  <c r="T380" i="2"/>
  <c r="U380" i="2"/>
  <c r="K381" i="2"/>
  <c r="T381" i="2"/>
  <c r="U381" i="2"/>
  <c r="K382" i="2"/>
  <c r="T382" i="2"/>
  <c r="U382" i="2"/>
  <c r="K383" i="2"/>
  <c r="T383" i="2"/>
  <c r="U383" i="2"/>
  <c r="K384" i="2"/>
  <c r="T384" i="2"/>
  <c r="U384" i="2"/>
  <c r="K385" i="2"/>
  <c r="T385" i="2"/>
  <c r="U385" i="2"/>
  <c r="K386" i="2"/>
  <c r="T386" i="2"/>
  <c r="U386" i="2"/>
  <c r="K387" i="2"/>
  <c r="T387" i="2"/>
  <c r="U387" i="2"/>
  <c r="K388" i="2"/>
  <c r="T388" i="2"/>
  <c r="U388" i="2"/>
  <c r="K389" i="2"/>
  <c r="T389" i="2"/>
  <c r="U389" i="2"/>
  <c r="K390" i="2"/>
  <c r="T390" i="2"/>
  <c r="U390" i="2"/>
  <c r="K391" i="2"/>
  <c r="T391" i="2"/>
  <c r="U391" i="2"/>
  <c r="K392" i="2"/>
  <c r="T392" i="2"/>
  <c r="U392" i="2"/>
  <c r="K393" i="2"/>
  <c r="T393" i="2"/>
  <c r="U393" i="2"/>
  <c r="K394" i="2"/>
  <c r="T394" i="2"/>
  <c r="U394" i="2"/>
  <c r="K395" i="2"/>
  <c r="T395" i="2"/>
  <c r="U395" i="2"/>
  <c r="K396" i="2"/>
  <c r="T396" i="2"/>
  <c r="U396" i="2"/>
  <c r="K397" i="2"/>
  <c r="T397" i="2"/>
  <c r="U397" i="2"/>
  <c r="K398" i="2"/>
  <c r="T398" i="2"/>
  <c r="U398" i="2"/>
  <c r="K399" i="2"/>
  <c r="T399" i="2"/>
  <c r="U399" i="2"/>
  <c r="K400" i="2"/>
  <c r="T400" i="2"/>
  <c r="U400" i="2"/>
  <c r="K401" i="2"/>
  <c r="T401" i="2"/>
  <c r="U401" i="2"/>
  <c r="K402" i="2"/>
  <c r="T402" i="2"/>
  <c r="U402" i="2"/>
  <c r="K403" i="2"/>
  <c r="T403" i="2"/>
  <c r="U403" i="2"/>
  <c r="K404" i="2"/>
  <c r="T404" i="2"/>
  <c r="U404" i="2"/>
  <c r="K405" i="2"/>
  <c r="T405" i="2"/>
  <c r="U405" i="2"/>
  <c r="K406" i="2"/>
  <c r="T406" i="2"/>
  <c r="U406" i="2"/>
  <c r="K407" i="2"/>
  <c r="T407" i="2"/>
  <c r="U407" i="2"/>
  <c r="K408" i="2"/>
  <c r="T408" i="2"/>
  <c r="U408" i="2"/>
  <c r="K409" i="2"/>
  <c r="T409" i="2"/>
  <c r="U409" i="2"/>
  <c r="K410" i="2"/>
  <c r="T410" i="2"/>
  <c r="U410" i="2"/>
  <c r="K411" i="2"/>
  <c r="T411" i="2"/>
  <c r="U411" i="2"/>
  <c r="K412" i="2"/>
  <c r="T412" i="2"/>
  <c r="U412" i="2"/>
  <c r="K413" i="2"/>
  <c r="T413" i="2"/>
  <c r="U413" i="2"/>
  <c r="K414" i="2"/>
  <c r="T414" i="2"/>
  <c r="U414" i="2"/>
  <c r="K415" i="2"/>
  <c r="T415" i="2"/>
  <c r="U415" i="2"/>
  <c r="K416" i="2"/>
  <c r="T416" i="2"/>
  <c r="U416" i="2"/>
  <c r="K417" i="2"/>
  <c r="T417" i="2"/>
  <c r="U417" i="2"/>
  <c r="K418" i="2"/>
  <c r="T418" i="2"/>
  <c r="U418" i="2"/>
  <c r="K419" i="2"/>
  <c r="T419" i="2"/>
  <c r="U419" i="2"/>
  <c r="K420" i="2"/>
  <c r="T420" i="2"/>
  <c r="U420" i="2"/>
  <c r="K421" i="2"/>
  <c r="T421" i="2"/>
  <c r="U421" i="2"/>
  <c r="K422" i="2"/>
  <c r="T422" i="2"/>
  <c r="U422" i="2"/>
  <c r="K423" i="2"/>
  <c r="T423" i="2"/>
  <c r="U423" i="2"/>
  <c r="K424" i="2"/>
  <c r="T424" i="2"/>
  <c r="U424" i="2"/>
  <c r="K425" i="2"/>
  <c r="T425" i="2"/>
  <c r="U425" i="2"/>
  <c r="K426" i="2"/>
  <c r="T426" i="2"/>
  <c r="U426" i="2"/>
  <c r="K427" i="2"/>
  <c r="T427" i="2"/>
  <c r="U427" i="2"/>
  <c r="K428" i="2"/>
  <c r="T428" i="2"/>
  <c r="U428" i="2"/>
  <c r="K429" i="2"/>
  <c r="T429" i="2"/>
  <c r="U429" i="2"/>
  <c r="K430" i="2"/>
  <c r="T430" i="2"/>
  <c r="U430" i="2"/>
  <c r="K431" i="2"/>
  <c r="T431" i="2"/>
  <c r="U431" i="2"/>
  <c r="K432" i="2"/>
  <c r="T432" i="2"/>
  <c r="U432" i="2"/>
  <c r="K433" i="2"/>
  <c r="T433" i="2"/>
  <c r="U433" i="2"/>
  <c r="K434" i="2"/>
  <c r="T434" i="2"/>
  <c r="U434" i="2"/>
  <c r="K435" i="2"/>
  <c r="T435" i="2"/>
  <c r="U435" i="2"/>
  <c r="K436" i="2"/>
  <c r="T436" i="2"/>
  <c r="U436" i="2"/>
  <c r="K437" i="2"/>
  <c r="T437" i="2"/>
  <c r="U437" i="2"/>
  <c r="K438" i="2"/>
  <c r="T438" i="2"/>
  <c r="U438" i="2"/>
  <c r="K439" i="2"/>
  <c r="T439" i="2"/>
  <c r="U439" i="2"/>
  <c r="K440" i="2"/>
  <c r="T440" i="2"/>
  <c r="U440" i="2"/>
  <c r="K441" i="2"/>
  <c r="T441" i="2"/>
  <c r="U441" i="2"/>
  <c r="K442" i="2"/>
  <c r="T442" i="2"/>
  <c r="U442" i="2"/>
  <c r="K443" i="2"/>
  <c r="T443" i="2"/>
  <c r="U443" i="2"/>
  <c r="K444" i="2"/>
  <c r="T444" i="2"/>
  <c r="U444" i="2"/>
  <c r="K445" i="2"/>
  <c r="T445" i="2"/>
  <c r="U445" i="2"/>
  <c r="K446" i="2"/>
  <c r="T446" i="2"/>
  <c r="U446" i="2"/>
  <c r="K447" i="2"/>
  <c r="T447" i="2"/>
  <c r="U447" i="2"/>
  <c r="K448" i="2"/>
  <c r="T448" i="2"/>
  <c r="U448" i="2"/>
  <c r="K449" i="2"/>
  <c r="T449" i="2"/>
  <c r="U449" i="2"/>
  <c r="K450" i="2"/>
  <c r="T450" i="2"/>
  <c r="U450" i="2"/>
  <c r="K451" i="2"/>
  <c r="T451" i="2"/>
  <c r="U451" i="2"/>
  <c r="K452" i="2"/>
  <c r="T452" i="2"/>
  <c r="U452" i="2"/>
  <c r="K453" i="2"/>
  <c r="T453" i="2"/>
  <c r="U453" i="2"/>
  <c r="K454" i="2"/>
  <c r="T454" i="2"/>
  <c r="U454" i="2"/>
  <c r="K455" i="2"/>
  <c r="T455" i="2"/>
  <c r="U455" i="2"/>
  <c r="K456" i="2"/>
  <c r="T456" i="2"/>
  <c r="U456" i="2"/>
  <c r="K457" i="2"/>
  <c r="T457" i="2"/>
  <c r="U457" i="2"/>
  <c r="K458" i="2"/>
  <c r="T458" i="2"/>
  <c r="U458" i="2"/>
  <c r="K459" i="2"/>
  <c r="T459" i="2"/>
  <c r="U459" i="2"/>
  <c r="K460" i="2"/>
  <c r="T460" i="2"/>
  <c r="U460" i="2"/>
  <c r="K461" i="2"/>
  <c r="T461" i="2"/>
  <c r="U461" i="2"/>
  <c r="K462" i="2"/>
  <c r="T462" i="2"/>
  <c r="U462" i="2"/>
  <c r="K463" i="2"/>
  <c r="T463" i="2"/>
  <c r="U463" i="2"/>
  <c r="K464" i="2"/>
  <c r="T464" i="2"/>
  <c r="U464" i="2"/>
  <c r="K465" i="2"/>
  <c r="T465" i="2"/>
  <c r="U465" i="2"/>
  <c r="K466" i="2"/>
  <c r="T466" i="2"/>
  <c r="U466" i="2"/>
  <c r="K467" i="2"/>
  <c r="T467" i="2"/>
  <c r="U467" i="2"/>
  <c r="K468" i="2"/>
  <c r="T468" i="2"/>
  <c r="U468" i="2"/>
  <c r="K469" i="2"/>
  <c r="T469" i="2"/>
  <c r="U469" i="2"/>
  <c r="K470" i="2"/>
  <c r="T470" i="2"/>
  <c r="U470" i="2"/>
  <c r="K471" i="2"/>
  <c r="T471" i="2"/>
  <c r="U471" i="2"/>
  <c r="K472" i="2"/>
  <c r="T472" i="2"/>
  <c r="U472" i="2"/>
  <c r="K473" i="2"/>
  <c r="T473" i="2"/>
  <c r="U473" i="2"/>
  <c r="K474" i="2"/>
  <c r="T474" i="2"/>
  <c r="U474" i="2"/>
  <c r="K475" i="2"/>
  <c r="T475" i="2"/>
  <c r="U475" i="2"/>
  <c r="K476" i="2"/>
  <c r="T476" i="2"/>
  <c r="U476" i="2"/>
  <c r="K477" i="2"/>
  <c r="T477" i="2"/>
  <c r="U477" i="2"/>
  <c r="K478" i="2"/>
  <c r="T478" i="2"/>
  <c r="U478" i="2"/>
  <c r="K479" i="2"/>
  <c r="T479" i="2"/>
  <c r="U479" i="2"/>
  <c r="K480" i="2"/>
  <c r="T480" i="2"/>
  <c r="U480" i="2"/>
  <c r="K481" i="2"/>
  <c r="T481" i="2"/>
  <c r="U481" i="2"/>
  <c r="K482" i="2"/>
  <c r="T482" i="2"/>
  <c r="U482" i="2"/>
  <c r="K483" i="2"/>
  <c r="T483" i="2"/>
  <c r="U483" i="2"/>
  <c r="K484" i="2"/>
  <c r="T484" i="2"/>
  <c r="U484" i="2"/>
  <c r="K485" i="2"/>
  <c r="T485" i="2"/>
  <c r="U485" i="2"/>
  <c r="K486" i="2"/>
  <c r="T486" i="2"/>
  <c r="U486" i="2"/>
  <c r="K487" i="2"/>
  <c r="T487" i="2"/>
  <c r="U487" i="2"/>
  <c r="K488" i="2"/>
  <c r="T488" i="2"/>
  <c r="U488" i="2"/>
  <c r="K489" i="2"/>
  <c r="T489" i="2"/>
  <c r="U489" i="2"/>
  <c r="K490" i="2"/>
  <c r="T490" i="2"/>
  <c r="U490" i="2"/>
  <c r="K491" i="2"/>
  <c r="T491" i="2"/>
  <c r="U491" i="2"/>
  <c r="K492" i="2"/>
  <c r="T492" i="2"/>
  <c r="U492" i="2"/>
  <c r="K493" i="2"/>
  <c r="T493" i="2"/>
  <c r="U493" i="2"/>
  <c r="K494" i="2"/>
  <c r="T494" i="2"/>
  <c r="U494" i="2"/>
  <c r="K495" i="2"/>
  <c r="T495" i="2"/>
  <c r="U495" i="2"/>
  <c r="K496" i="2"/>
  <c r="T496" i="2"/>
  <c r="U496" i="2"/>
  <c r="K497" i="2"/>
  <c r="T497" i="2"/>
  <c r="U497" i="2"/>
  <c r="K498" i="2"/>
  <c r="T498" i="2"/>
  <c r="U498" i="2"/>
  <c r="K499" i="2"/>
  <c r="T499" i="2"/>
  <c r="U499" i="2"/>
  <c r="K500" i="2"/>
  <c r="T500" i="2"/>
  <c r="U500" i="2"/>
  <c r="K501" i="2"/>
  <c r="T501" i="2"/>
  <c r="U501" i="2"/>
  <c r="K502" i="2"/>
  <c r="T502" i="2"/>
  <c r="U502" i="2"/>
  <c r="K503" i="2"/>
  <c r="T503" i="2"/>
  <c r="U503" i="2"/>
  <c r="K504" i="2"/>
  <c r="T504" i="2"/>
  <c r="U504" i="2"/>
  <c r="K505" i="2"/>
  <c r="T505" i="2"/>
  <c r="U505" i="2"/>
  <c r="K506" i="2"/>
  <c r="T506" i="2"/>
  <c r="U506" i="2"/>
  <c r="K507" i="2"/>
  <c r="T507" i="2"/>
  <c r="U507" i="2"/>
  <c r="K508" i="2"/>
  <c r="T508" i="2"/>
  <c r="U508" i="2"/>
  <c r="K509" i="2"/>
  <c r="T509" i="2"/>
  <c r="U509" i="2"/>
  <c r="K510" i="2"/>
  <c r="T510" i="2"/>
  <c r="U510" i="2"/>
  <c r="K511" i="2"/>
  <c r="T511" i="2"/>
  <c r="U511" i="2"/>
  <c r="K512" i="2"/>
  <c r="T512" i="2"/>
  <c r="U512" i="2"/>
  <c r="K513" i="2"/>
  <c r="T513" i="2"/>
  <c r="U513" i="2"/>
  <c r="K514" i="2"/>
  <c r="T514" i="2"/>
  <c r="U514" i="2"/>
  <c r="K515" i="2"/>
  <c r="T515" i="2"/>
  <c r="U515" i="2"/>
  <c r="K516" i="2"/>
  <c r="T516" i="2"/>
  <c r="U516" i="2"/>
  <c r="K517" i="2"/>
  <c r="T517" i="2"/>
  <c r="U517" i="2"/>
  <c r="K518" i="2"/>
  <c r="T518" i="2"/>
  <c r="U518" i="2"/>
  <c r="K519" i="2"/>
  <c r="T519" i="2"/>
  <c r="U519" i="2"/>
  <c r="K520" i="2"/>
  <c r="T520" i="2"/>
  <c r="U520" i="2"/>
  <c r="K521" i="2"/>
  <c r="T521" i="2"/>
  <c r="U521" i="2"/>
  <c r="K522" i="2"/>
  <c r="T522" i="2"/>
  <c r="U522" i="2"/>
  <c r="K523" i="2"/>
  <c r="T523" i="2"/>
  <c r="U523" i="2"/>
  <c r="K524" i="2"/>
  <c r="T524" i="2"/>
  <c r="U524" i="2"/>
  <c r="K525" i="2"/>
  <c r="T525" i="2"/>
  <c r="U525" i="2"/>
  <c r="K526" i="2"/>
  <c r="T526" i="2"/>
  <c r="U526" i="2"/>
  <c r="K527" i="2"/>
  <c r="T527" i="2"/>
  <c r="U527" i="2"/>
  <c r="K528" i="2"/>
  <c r="T528" i="2"/>
  <c r="U528" i="2"/>
  <c r="K529" i="2"/>
  <c r="T529" i="2"/>
  <c r="U529" i="2"/>
  <c r="K530" i="2"/>
  <c r="T530" i="2"/>
  <c r="U530" i="2"/>
  <c r="K531" i="2"/>
  <c r="T531" i="2"/>
  <c r="U531" i="2"/>
  <c r="K532" i="2"/>
  <c r="T532" i="2"/>
  <c r="U532" i="2"/>
  <c r="K533" i="2"/>
  <c r="T533" i="2"/>
  <c r="U533" i="2"/>
  <c r="K534" i="2"/>
  <c r="T534" i="2"/>
  <c r="U534" i="2"/>
  <c r="K535" i="2"/>
  <c r="T535" i="2"/>
  <c r="U535" i="2"/>
  <c r="K536" i="2"/>
  <c r="T536" i="2"/>
  <c r="U536" i="2"/>
  <c r="K537" i="2"/>
  <c r="T537" i="2"/>
  <c r="U537" i="2"/>
  <c r="K538" i="2"/>
  <c r="T538" i="2"/>
  <c r="U538" i="2"/>
  <c r="K539" i="2"/>
  <c r="T539" i="2"/>
  <c r="U539" i="2"/>
  <c r="K540" i="2"/>
  <c r="T540" i="2"/>
  <c r="U540" i="2"/>
  <c r="K541" i="2"/>
  <c r="T541" i="2"/>
  <c r="U541" i="2"/>
  <c r="K542" i="2"/>
  <c r="T542" i="2"/>
  <c r="U542" i="2"/>
  <c r="K543" i="2"/>
  <c r="T543" i="2"/>
  <c r="U543" i="2"/>
  <c r="K544" i="2"/>
  <c r="T544" i="2"/>
  <c r="U544" i="2"/>
  <c r="K545" i="2"/>
  <c r="T545" i="2"/>
  <c r="U545" i="2"/>
  <c r="K546" i="2"/>
  <c r="T546" i="2"/>
  <c r="U546" i="2"/>
  <c r="K547" i="2"/>
  <c r="T547" i="2"/>
  <c r="U547" i="2"/>
  <c r="K548" i="2"/>
  <c r="T548" i="2"/>
  <c r="U548" i="2"/>
  <c r="K549" i="2"/>
  <c r="T549" i="2"/>
  <c r="U549" i="2"/>
  <c r="K550" i="2"/>
  <c r="T550" i="2"/>
  <c r="U550" i="2"/>
  <c r="K551" i="2"/>
  <c r="T551" i="2"/>
  <c r="U551" i="2"/>
  <c r="K552" i="2"/>
  <c r="T552" i="2"/>
  <c r="U552" i="2"/>
  <c r="K553" i="2"/>
  <c r="T553" i="2"/>
  <c r="U553" i="2"/>
  <c r="K554" i="2"/>
  <c r="T554" i="2"/>
  <c r="U554" i="2"/>
  <c r="K555" i="2"/>
  <c r="T555" i="2"/>
  <c r="U555" i="2"/>
  <c r="K556" i="2"/>
  <c r="T556" i="2"/>
  <c r="U556" i="2"/>
  <c r="K557" i="2"/>
  <c r="T557" i="2"/>
  <c r="U557" i="2"/>
  <c r="K558" i="2"/>
  <c r="T558" i="2"/>
  <c r="U558" i="2"/>
  <c r="K559" i="2"/>
  <c r="T559" i="2"/>
  <c r="U559" i="2"/>
  <c r="K560" i="2"/>
  <c r="T560" i="2"/>
  <c r="U560" i="2"/>
  <c r="K561" i="2"/>
  <c r="T561" i="2"/>
  <c r="U561" i="2"/>
  <c r="K562" i="2"/>
  <c r="T562" i="2"/>
  <c r="U562" i="2"/>
  <c r="K563" i="2"/>
  <c r="T563" i="2"/>
  <c r="U563" i="2"/>
  <c r="K564" i="2"/>
  <c r="T564" i="2"/>
  <c r="U564" i="2"/>
  <c r="K565" i="2"/>
  <c r="T565" i="2"/>
  <c r="U565" i="2"/>
  <c r="K566" i="2"/>
  <c r="T566" i="2"/>
  <c r="U566" i="2"/>
  <c r="K567" i="2"/>
  <c r="T567" i="2"/>
  <c r="U567" i="2"/>
  <c r="K568" i="2"/>
  <c r="T568" i="2"/>
  <c r="U568" i="2"/>
  <c r="K569" i="2"/>
  <c r="T569" i="2"/>
  <c r="U569" i="2"/>
  <c r="K570" i="2"/>
  <c r="T570" i="2"/>
  <c r="U570" i="2"/>
  <c r="K571" i="2"/>
  <c r="T571" i="2"/>
  <c r="U571" i="2"/>
  <c r="K572" i="2"/>
  <c r="T572" i="2"/>
  <c r="U572" i="2"/>
  <c r="K573" i="2"/>
  <c r="T573" i="2"/>
  <c r="U573" i="2"/>
  <c r="K574" i="2"/>
  <c r="T574" i="2"/>
  <c r="U574" i="2"/>
  <c r="K575" i="2"/>
  <c r="T575" i="2"/>
  <c r="U575" i="2"/>
  <c r="K576" i="2"/>
  <c r="T576" i="2"/>
  <c r="U576" i="2"/>
  <c r="K577" i="2"/>
  <c r="T577" i="2"/>
  <c r="U577" i="2"/>
  <c r="K578" i="2"/>
  <c r="T578" i="2"/>
  <c r="U578" i="2"/>
  <c r="K579" i="2"/>
  <c r="T579" i="2"/>
  <c r="U579" i="2"/>
  <c r="K580" i="2"/>
  <c r="T580" i="2"/>
  <c r="U580" i="2"/>
  <c r="K581" i="2"/>
  <c r="T581" i="2"/>
  <c r="U581" i="2"/>
  <c r="K582" i="2"/>
  <c r="T582" i="2"/>
  <c r="U582" i="2"/>
  <c r="K583" i="2"/>
  <c r="T583" i="2"/>
  <c r="U583" i="2"/>
  <c r="K584" i="2"/>
  <c r="T584" i="2"/>
  <c r="U584" i="2"/>
  <c r="K585" i="2"/>
  <c r="T585" i="2"/>
  <c r="U585" i="2"/>
  <c r="K586" i="2"/>
  <c r="T586" i="2"/>
  <c r="U586" i="2"/>
  <c r="K587" i="2"/>
  <c r="T587" i="2"/>
  <c r="U587" i="2"/>
  <c r="K588" i="2"/>
  <c r="T588" i="2"/>
  <c r="U588" i="2"/>
  <c r="K589" i="2"/>
  <c r="T589" i="2"/>
  <c r="U589" i="2"/>
  <c r="K590" i="2"/>
  <c r="T590" i="2"/>
  <c r="U590" i="2"/>
  <c r="K591" i="2"/>
  <c r="T591" i="2"/>
  <c r="U591" i="2"/>
  <c r="K592" i="2"/>
  <c r="T592" i="2"/>
  <c r="U592" i="2"/>
  <c r="K593" i="2"/>
  <c r="T593" i="2"/>
  <c r="U593" i="2"/>
  <c r="K594" i="2"/>
  <c r="T594" i="2"/>
  <c r="U594" i="2"/>
  <c r="K595" i="2"/>
  <c r="T595" i="2"/>
  <c r="U595" i="2"/>
  <c r="K596" i="2"/>
  <c r="T596" i="2"/>
  <c r="U596" i="2"/>
  <c r="K597" i="2"/>
  <c r="T597" i="2"/>
  <c r="U597" i="2"/>
  <c r="K598" i="2"/>
  <c r="T598" i="2"/>
  <c r="U598" i="2"/>
  <c r="K599" i="2"/>
  <c r="T599" i="2"/>
  <c r="U599" i="2"/>
  <c r="K600" i="2"/>
  <c r="T600" i="2"/>
  <c r="U600" i="2"/>
  <c r="K601" i="2"/>
  <c r="T601" i="2"/>
  <c r="U601" i="2"/>
  <c r="K602" i="2"/>
  <c r="T602" i="2"/>
  <c r="U602" i="2"/>
  <c r="K603" i="2"/>
  <c r="T603" i="2"/>
  <c r="U603" i="2"/>
  <c r="K604" i="2"/>
  <c r="T604" i="2"/>
  <c r="U604" i="2"/>
  <c r="K605" i="2"/>
  <c r="T605" i="2"/>
  <c r="U605" i="2"/>
  <c r="K606" i="2"/>
  <c r="T606" i="2"/>
  <c r="U606" i="2"/>
  <c r="K607" i="2"/>
  <c r="T607" i="2"/>
  <c r="U607" i="2"/>
  <c r="K608" i="2"/>
  <c r="T608" i="2"/>
  <c r="U608" i="2"/>
  <c r="K609" i="2"/>
  <c r="T609" i="2"/>
  <c r="U609" i="2"/>
  <c r="K610" i="2"/>
  <c r="T610" i="2"/>
  <c r="U610" i="2"/>
  <c r="K611" i="2"/>
  <c r="T611" i="2"/>
  <c r="U611" i="2"/>
  <c r="K612" i="2"/>
  <c r="T612" i="2"/>
  <c r="U612" i="2"/>
  <c r="K613" i="2"/>
  <c r="T613" i="2"/>
  <c r="U613" i="2"/>
  <c r="K614" i="2"/>
  <c r="T614" i="2"/>
  <c r="U614" i="2"/>
  <c r="K615" i="2"/>
  <c r="T615" i="2"/>
  <c r="U615" i="2"/>
  <c r="K616" i="2"/>
  <c r="T616" i="2"/>
  <c r="U616" i="2"/>
  <c r="K617" i="2"/>
  <c r="T617" i="2"/>
  <c r="U617" i="2"/>
  <c r="K618" i="2"/>
  <c r="T618" i="2"/>
  <c r="U618" i="2"/>
  <c r="K619" i="2"/>
  <c r="T619" i="2"/>
  <c r="U619" i="2"/>
  <c r="K620" i="2"/>
  <c r="T620" i="2"/>
  <c r="U620" i="2"/>
  <c r="K621" i="2"/>
  <c r="T621" i="2"/>
  <c r="U621" i="2"/>
  <c r="K622" i="2"/>
  <c r="T622" i="2"/>
  <c r="U622" i="2"/>
  <c r="K623" i="2"/>
  <c r="T623" i="2"/>
  <c r="U623" i="2"/>
  <c r="K624" i="2"/>
  <c r="T624" i="2"/>
  <c r="U624" i="2"/>
  <c r="K625" i="2"/>
  <c r="T625" i="2"/>
  <c r="U625" i="2"/>
  <c r="K626" i="2"/>
  <c r="T626" i="2"/>
  <c r="U626" i="2"/>
  <c r="K627" i="2"/>
  <c r="T627" i="2"/>
  <c r="U627" i="2"/>
  <c r="K628" i="2"/>
  <c r="T628" i="2"/>
  <c r="U628" i="2"/>
  <c r="K629" i="2"/>
  <c r="T629" i="2"/>
  <c r="U629" i="2"/>
  <c r="K630" i="2"/>
  <c r="T630" i="2"/>
  <c r="U630" i="2"/>
  <c r="K631" i="2"/>
  <c r="T631" i="2"/>
  <c r="U631" i="2"/>
  <c r="K632" i="2"/>
  <c r="T632" i="2"/>
  <c r="U632" i="2"/>
  <c r="K633" i="2"/>
  <c r="T633" i="2"/>
  <c r="U633" i="2"/>
  <c r="K634" i="2"/>
  <c r="T634" i="2"/>
  <c r="U634" i="2"/>
  <c r="K635" i="2"/>
  <c r="T635" i="2"/>
  <c r="U635" i="2"/>
  <c r="K636" i="2"/>
  <c r="T636" i="2"/>
  <c r="U636" i="2"/>
  <c r="K637" i="2"/>
  <c r="T637" i="2"/>
  <c r="U637" i="2"/>
  <c r="K638" i="2"/>
  <c r="T638" i="2"/>
  <c r="U638" i="2"/>
  <c r="K639" i="2"/>
  <c r="T639" i="2"/>
  <c r="U639" i="2"/>
  <c r="K640" i="2"/>
  <c r="T640" i="2"/>
  <c r="U640" i="2"/>
  <c r="K641" i="2"/>
  <c r="T641" i="2"/>
  <c r="U641" i="2"/>
  <c r="K642" i="2"/>
  <c r="T642" i="2"/>
  <c r="U642" i="2"/>
  <c r="K643" i="2"/>
  <c r="T643" i="2"/>
  <c r="U643" i="2"/>
  <c r="K644" i="2"/>
  <c r="T644" i="2"/>
  <c r="U644" i="2"/>
  <c r="K645" i="2"/>
  <c r="T645" i="2"/>
  <c r="U645" i="2"/>
  <c r="K646" i="2"/>
  <c r="T646" i="2"/>
  <c r="U646" i="2"/>
  <c r="K647" i="2"/>
  <c r="T647" i="2"/>
  <c r="U647" i="2"/>
  <c r="K648" i="2"/>
  <c r="T648" i="2"/>
  <c r="U648" i="2"/>
  <c r="K649" i="2"/>
  <c r="T649" i="2"/>
  <c r="U649" i="2"/>
  <c r="K650" i="2"/>
  <c r="T650" i="2"/>
  <c r="U650" i="2"/>
  <c r="K651" i="2"/>
  <c r="T651" i="2"/>
  <c r="U651" i="2"/>
  <c r="K652" i="2"/>
  <c r="T652" i="2"/>
  <c r="U652" i="2"/>
  <c r="K653" i="2"/>
  <c r="T653" i="2"/>
  <c r="U653" i="2"/>
  <c r="K654" i="2"/>
  <c r="T654" i="2"/>
  <c r="U654" i="2"/>
  <c r="K655" i="2"/>
  <c r="T655" i="2"/>
  <c r="U655" i="2"/>
  <c r="K656" i="2"/>
  <c r="T656" i="2"/>
  <c r="U656" i="2"/>
  <c r="K657" i="2"/>
  <c r="T657" i="2"/>
  <c r="U657" i="2"/>
  <c r="K658" i="2"/>
  <c r="T658" i="2"/>
  <c r="U658" i="2"/>
  <c r="K659" i="2"/>
  <c r="T659" i="2"/>
  <c r="U659" i="2"/>
  <c r="K660" i="2"/>
  <c r="T660" i="2"/>
  <c r="U660" i="2"/>
  <c r="K661" i="2"/>
  <c r="T661" i="2"/>
  <c r="U661" i="2"/>
  <c r="K662" i="2"/>
  <c r="T662" i="2"/>
  <c r="U662" i="2"/>
  <c r="K663" i="2"/>
  <c r="T663" i="2"/>
  <c r="U663" i="2"/>
  <c r="K664" i="2"/>
  <c r="T664" i="2"/>
  <c r="U664" i="2"/>
  <c r="K665" i="2"/>
  <c r="T665" i="2"/>
  <c r="U665" i="2"/>
  <c r="K666" i="2"/>
  <c r="T666" i="2"/>
  <c r="U666" i="2"/>
  <c r="K667" i="2"/>
  <c r="T667" i="2"/>
  <c r="U667" i="2"/>
  <c r="K668" i="2"/>
  <c r="T668" i="2"/>
  <c r="U668" i="2"/>
  <c r="K669" i="2"/>
  <c r="T669" i="2"/>
  <c r="U669" i="2"/>
  <c r="K670" i="2"/>
  <c r="T670" i="2"/>
  <c r="U670" i="2"/>
  <c r="K671" i="2"/>
  <c r="T671" i="2"/>
  <c r="U671" i="2"/>
  <c r="K672" i="2"/>
  <c r="T672" i="2"/>
  <c r="U672" i="2"/>
  <c r="K673" i="2"/>
  <c r="T673" i="2"/>
  <c r="U673" i="2"/>
  <c r="K674" i="2"/>
  <c r="T674" i="2"/>
  <c r="U674" i="2"/>
  <c r="K675" i="2"/>
  <c r="T675" i="2"/>
  <c r="U675" i="2"/>
  <c r="K676" i="2"/>
  <c r="T676" i="2"/>
  <c r="U676" i="2"/>
  <c r="K677" i="2"/>
  <c r="T677" i="2"/>
  <c r="U677" i="2"/>
  <c r="K678" i="2"/>
  <c r="T678" i="2"/>
  <c r="U678" i="2"/>
  <c r="K679" i="2"/>
  <c r="T679" i="2"/>
  <c r="U679" i="2"/>
  <c r="K680" i="2"/>
  <c r="T680" i="2"/>
  <c r="U680" i="2"/>
  <c r="K681" i="2"/>
  <c r="T681" i="2"/>
  <c r="U681" i="2"/>
  <c r="K682" i="2"/>
  <c r="T682" i="2"/>
  <c r="U682" i="2"/>
  <c r="K683" i="2"/>
  <c r="T683" i="2"/>
  <c r="U683" i="2"/>
  <c r="K684" i="2"/>
  <c r="T684" i="2"/>
  <c r="U684" i="2"/>
  <c r="K685" i="2"/>
  <c r="T685" i="2"/>
  <c r="U685" i="2"/>
  <c r="K686" i="2"/>
  <c r="T686" i="2"/>
  <c r="U686" i="2"/>
  <c r="K687" i="2"/>
  <c r="T687" i="2"/>
  <c r="U687" i="2"/>
  <c r="K688" i="2"/>
  <c r="T688" i="2"/>
  <c r="U688" i="2"/>
  <c r="K689" i="2"/>
  <c r="T689" i="2"/>
  <c r="U689" i="2"/>
  <c r="K690" i="2"/>
  <c r="T690" i="2"/>
  <c r="U690" i="2"/>
  <c r="K691" i="2"/>
  <c r="T691" i="2"/>
  <c r="U691" i="2"/>
  <c r="K692" i="2"/>
  <c r="T692" i="2"/>
  <c r="U692" i="2"/>
  <c r="K693" i="2"/>
  <c r="T693" i="2"/>
  <c r="U693" i="2"/>
  <c r="K694" i="2"/>
  <c r="T694" i="2"/>
  <c r="U694" i="2"/>
  <c r="K695" i="2"/>
  <c r="T695" i="2"/>
  <c r="U695" i="2"/>
  <c r="K696" i="2"/>
  <c r="T696" i="2"/>
  <c r="U696" i="2"/>
  <c r="K697" i="2"/>
  <c r="T697" i="2"/>
  <c r="U697" i="2"/>
  <c r="K698" i="2"/>
  <c r="T698" i="2"/>
  <c r="U698" i="2"/>
  <c r="K699" i="2"/>
  <c r="T699" i="2"/>
  <c r="U699" i="2"/>
  <c r="K700" i="2"/>
  <c r="T700" i="2"/>
  <c r="U700" i="2"/>
  <c r="K701" i="2"/>
  <c r="T701" i="2"/>
  <c r="U701" i="2"/>
  <c r="K702" i="2"/>
  <c r="T702" i="2"/>
  <c r="U702" i="2"/>
  <c r="K703" i="2"/>
  <c r="T703" i="2"/>
  <c r="U703" i="2"/>
  <c r="K704" i="2"/>
  <c r="T704" i="2"/>
  <c r="U704" i="2"/>
  <c r="K705" i="2"/>
  <c r="T705" i="2"/>
  <c r="U705" i="2"/>
  <c r="K706" i="2"/>
  <c r="T706" i="2"/>
  <c r="U706" i="2"/>
  <c r="K707" i="2"/>
  <c r="T707" i="2"/>
  <c r="U707" i="2"/>
  <c r="K708" i="2"/>
  <c r="T708" i="2"/>
  <c r="U708" i="2"/>
  <c r="K709" i="2"/>
  <c r="T709" i="2"/>
  <c r="U709" i="2"/>
  <c r="K710" i="2"/>
  <c r="T710" i="2"/>
  <c r="U710" i="2"/>
  <c r="K711" i="2"/>
  <c r="T711" i="2"/>
  <c r="U711" i="2"/>
  <c r="K712" i="2"/>
  <c r="T712" i="2"/>
  <c r="U712" i="2"/>
  <c r="K713" i="2"/>
  <c r="T713" i="2"/>
  <c r="U713" i="2"/>
  <c r="K714" i="2"/>
  <c r="T714" i="2"/>
  <c r="U714" i="2"/>
  <c r="K715" i="2"/>
  <c r="T715" i="2"/>
  <c r="U715" i="2"/>
  <c r="K716" i="2"/>
  <c r="T716" i="2"/>
  <c r="U716" i="2"/>
  <c r="K717" i="2"/>
  <c r="T717" i="2"/>
  <c r="U717" i="2"/>
  <c r="K718" i="2"/>
  <c r="T718" i="2"/>
  <c r="U718" i="2"/>
  <c r="K719" i="2"/>
  <c r="T719" i="2"/>
  <c r="U719" i="2"/>
  <c r="K720" i="2"/>
  <c r="T720" i="2"/>
  <c r="U720" i="2"/>
  <c r="K721" i="2"/>
  <c r="T721" i="2"/>
  <c r="U721" i="2"/>
  <c r="K722" i="2"/>
  <c r="T722" i="2"/>
  <c r="U722" i="2"/>
  <c r="K723" i="2"/>
  <c r="T723" i="2"/>
  <c r="U723" i="2"/>
  <c r="K724" i="2"/>
  <c r="T724" i="2"/>
  <c r="U724" i="2"/>
  <c r="K725" i="2"/>
  <c r="T725" i="2"/>
  <c r="U725" i="2"/>
  <c r="K726" i="2"/>
  <c r="T726" i="2"/>
  <c r="U726" i="2"/>
  <c r="K727" i="2"/>
  <c r="T727" i="2"/>
  <c r="U727" i="2"/>
  <c r="K728" i="2"/>
  <c r="T728" i="2"/>
  <c r="U728" i="2"/>
  <c r="K729" i="2"/>
  <c r="T729" i="2"/>
  <c r="U729" i="2"/>
  <c r="K730" i="2"/>
  <c r="T730" i="2"/>
  <c r="U730" i="2"/>
  <c r="K731" i="2"/>
  <c r="T731" i="2"/>
  <c r="U731" i="2"/>
  <c r="K732" i="2"/>
  <c r="T732" i="2"/>
  <c r="U732" i="2"/>
  <c r="K733" i="2"/>
  <c r="T733" i="2"/>
  <c r="U733" i="2"/>
  <c r="K734" i="2"/>
  <c r="T734" i="2"/>
  <c r="U734" i="2"/>
  <c r="K735" i="2"/>
  <c r="T735" i="2"/>
  <c r="U735" i="2"/>
  <c r="K736" i="2"/>
  <c r="T736" i="2"/>
  <c r="U736" i="2"/>
  <c r="K737" i="2"/>
  <c r="T737" i="2"/>
  <c r="U737" i="2"/>
  <c r="K738" i="2"/>
  <c r="T738" i="2"/>
  <c r="U738" i="2"/>
  <c r="K739" i="2"/>
  <c r="T739" i="2"/>
  <c r="U739" i="2"/>
  <c r="K740" i="2"/>
  <c r="T740" i="2"/>
  <c r="U740" i="2"/>
  <c r="K741" i="2"/>
  <c r="T741" i="2"/>
  <c r="U741" i="2"/>
  <c r="K742" i="2"/>
  <c r="T742" i="2"/>
  <c r="U742" i="2"/>
  <c r="K743" i="2"/>
  <c r="T743" i="2"/>
  <c r="U743" i="2"/>
  <c r="K744" i="2"/>
  <c r="T744" i="2"/>
  <c r="U744" i="2"/>
  <c r="K745" i="2"/>
  <c r="T745" i="2"/>
  <c r="U745" i="2"/>
  <c r="K746" i="2"/>
  <c r="T746" i="2"/>
  <c r="U746" i="2"/>
  <c r="K747" i="2"/>
  <c r="T747" i="2"/>
  <c r="U747" i="2"/>
  <c r="K748" i="2"/>
  <c r="T748" i="2"/>
  <c r="U748" i="2"/>
  <c r="K749" i="2"/>
  <c r="T749" i="2"/>
  <c r="U749" i="2"/>
  <c r="K750" i="2"/>
  <c r="T750" i="2"/>
  <c r="U750" i="2"/>
  <c r="K751" i="2"/>
  <c r="T751" i="2"/>
  <c r="U751" i="2"/>
  <c r="K752" i="2"/>
  <c r="T752" i="2"/>
  <c r="U752" i="2"/>
  <c r="K753" i="2"/>
  <c r="T753" i="2"/>
  <c r="U753" i="2"/>
  <c r="K754" i="2"/>
  <c r="T754" i="2"/>
  <c r="U754" i="2"/>
  <c r="K755" i="2"/>
  <c r="T755" i="2"/>
  <c r="U755" i="2"/>
  <c r="K756" i="2"/>
  <c r="T756" i="2"/>
  <c r="U756" i="2"/>
  <c r="K757" i="2"/>
  <c r="T757" i="2"/>
  <c r="U757" i="2"/>
  <c r="K758" i="2"/>
  <c r="T758" i="2"/>
  <c r="U758" i="2"/>
  <c r="K759" i="2"/>
  <c r="T759" i="2"/>
  <c r="U759" i="2"/>
  <c r="K760" i="2"/>
  <c r="T760" i="2"/>
  <c r="U760" i="2"/>
  <c r="K761" i="2"/>
  <c r="T761" i="2"/>
  <c r="U761" i="2"/>
  <c r="K762" i="2"/>
  <c r="T762" i="2"/>
  <c r="U762" i="2"/>
  <c r="K763" i="2"/>
  <c r="T763" i="2"/>
  <c r="U763" i="2"/>
  <c r="K764" i="2"/>
  <c r="T764" i="2"/>
  <c r="U764" i="2"/>
  <c r="K765" i="2"/>
  <c r="T765" i="2"/>
  <c r="U765" i="2"/>
  <c r="K766" i="2"/>
  <c r="T766" i="2"/>
  <c r="U766" i="2"/>
  <c r="K767" i="2"/>
  <c r="T767" i="2"/>
  <c r="U767" i="2"/>
  <c r="K768" i="2"/>
  <c r="T768" i="2"/>
  <c r="U768" i="2"/>
  <c r="K769" i="2"/>
  <c r="T769" i="2"/>
  <c r="U769" i="2"/>
  <c r="K770" i="2"/>
  <c r="T770" i="2"/>
  <c r="U770" i="2"/>
  <c r="K771" i="2"/>
  <c r="T771" i="2"/>
  <c r="U771" i="2"/>
  <c r="K772" i="2"/>
  <c r="T772" i="2"/>
  <c r="U772" i="2"/>
  <c r="K773" i="2"/>
  <c r="T773" i="2"/>
  <c r="U773" i="2"/>
  <c r="K774" i="2"/>
  <c r="T774" i="2"/>
  <c r="U774" i="2"/>
  <c r="K775" i="2"/>
  <c r="T775" i="2"/>
  <c r="U775" i="2"/>
  <c r="K776" i="2"/>
  <c r="T776" i="2"/>
  <c r="U776" i="2"/>
  <c r="K777" i="2"/>
  <c r="T777" i="2"/>
  <c r="U777" i="2"/>
  <c r="K778" i="2"/>
  <c r="T778" i="2"/>
  <c r="U778" i="2"/>
  <c r="K779" i="2"/>
  <c r="T779" i="2"/>
  <c r="U779" i="2"/>
  <c r="K780" i="2"/>
  <c r="T780" i="2"/>
  <c r="U780" i="2"/>
  <c r="K781" i="2"/>
  <c r="T781" i="2"/>
  <c r="U781" i="2"/>
  <c r="K782" i="2"/>
  <c r="T782" i="2"/>
  <c r="U782" i="2"/>
  <c r="K783" i="2"/>
  <c r="T783" i="2"/>
  <c r="U783" i="2"/>
  <c r="K784" i="2"/>
  <c r="T784" i="2"/>
  <c r="U784" i="2"/>
  <c r="K785" i="2"/>
  <c r="T785" i="2"/>
  <c r="U785" i="2"/>
  <c r="K786" i="2"/>
  <c r="T786" i="2"/>
  <c r="U786" i="2"/>
  <c r="K787" i="2"/>
  <c r="T787" i="2"/>
  <c r="U787" i="2"/>
  <c r="K788" i="2"/>
  <c r="T788" i="2"/>
  <c r="U788" i="2"/>
  <c r="K789" i="2"/>
  <c r="T789" i="2"/>
  <c r="U789" i="2"/>
  <c r="K790" i="2"/>
  <c r="T790" i="2"/>
  <c r="U790" i="2"/>
  <c r="K791" i="2"/>
  <c r="T791" i="2"/>
  <c r="U791" i="2"/>
  <c r="K792" i="2"/>
  <c r="T792" i="2"/>
  <c r="U792" i="2"/>
  <c r="K793" i="2"/>
  <c r="T793" i="2"/>
  <c r="U793" i="2"/>
  <c r="K794" i="2"/>
  <c r="T794" i="2"/>
  <c r="U794" i="2"/>
  <c r="K795" i="2"/>
  <c r="T795" i="2"/>
  <c r="U795" i="2"/>
  <c r="K796" i="2"/>
  <c r="T796" i="2"/>
  <c r="U796" i="2"/>
  <c r="K797" i="2"/>
  <c r="T797" i="2"/>
  <c r="U797" i="2"/>
  <c r="K798" i="2"/>
  <c r="T798" i="2"/>
  <c r="U798" i="2"/>
  <c r="K799" i="2"/>
  <c r="T799" i="2"/>
  <c r="U799" i="2"/>
  <c r="K800" i="2"/>
  <c r="T800" i="2"/>
  <c r="U800" i="2"/>
  <c r="K801" i="2"/>
  <c r="T801" i="2"/>
  <c r="U801" i="2"/>
  <c r="K802" i="2"/>
  <c r="T802" i="2"/>
  <c r="U802" i="2"/>
  <c r="K803" i="2"/>
  <c r="T803" i="2"/>
  <c r="U803" i="2"/>
  <c r="K804" i="2"/>
  <c r="T804" i="2"/>
  <c r="U804" i="2"/>
  <c r="K805" i="2"/>
  <c r="T805" i="2"/>
  <c r="U805" i="2"/>
  <c r="K806" i="2"/>
  <c r="T806" i="2"/>
  <c r="U806" i="2"/>
  <c r="K807" i="2"/>
  <c r="T807" i="2"/>
  <c r="U807" i="2"/>
  <c r="K808" i="2"/>
  <c r="T808" i="2"/>
  <c r="U808" i="2"/>
  <c r="K809" i="2"/>
  <c r="T809" i="2"/>
  <c r="U809" i="2"/>
  <c r="K810" i="2"/>
  <c r="T810" i="2"/>
  <c r="U810" i="2"/>
  <c r="K811" i="2"/>
  <c r="T811" i="2"/>
  <c r="U811" i="2"/>
  <c r="K812" i="2"/>
  <c r="T812" i="2"/>
  <c r="U812" i="2"/>
  <c r="K813" i="2"/>
  <c r="T813" i="2"/>
  <c r="U813" i="2"/>
  <c r="K814" i="2"/>
  <c r="T814" i="2"/>
  <c r="U814" i="2"/>
  <c r="K815" i="2"/>
  <c r="T815" i="2"/>
  <c r="U815" i="2"/>
  <c r="K816" i="2"/>
  <c r="T816" i="2"/>
  <c r="U816" i="2"/>
  <c r="K817" i="2"/>
  <c r="T817" i="2"/>
  <c r="U817" i="2"/>
  <c r="K818" i="2"/>
  <c r="T818" i="2"/>
  <c r="U818" i="2"/>
  <c r="K819" i="2"/>
  <c r="T819" i="2"/>
  <c r="U819" i="2"/>
  <c r="K820" i="2"/>
  <c r="T820" i="2"/>
  <c r="U820" i="2"/>
  <c r="K821" i="2"/>
  <c r="T821" i="2"/>
  <c r="U821" i="2"/>
  <c r="K822" i="2"/>
  <c r="T822" i="2"/>
  <c r="U822" i="2"/>
  <c r="K823" i="2"/>
  <c r="T823" i="2"/>
  <c r="U823" i="2"/>
  <c r="K824" i="2"/>
  <c r="T824" i="2"/>
  <c r="U824" i="2"/>
  <c r="K825" i="2"/>
  <c r="T825" i="2"/>
  <c r="U825" i="2"/>
  <c r="K826" i="2"/>
  <c r="T826" i="2"/>
  <c r="U826" i="2"/>
  <c r="K827" i="2"/>
  <c r="T827" i="2"/>
  <c r="U827" i="2"/>
  <c r="K828" i="2"/>
  <c r="T828" i="2"/>
  <c r="U828" i="2"/>
  <c r="K829" i="2"/>
  <c r="T829" i="2"/>
  <c r="U829" i="2"/>
  <c r="K830" i="2"/>
  <c r="T830" i="2"/>
  <c r="U830" i="2"/>
  <c r="K831" i="2"/>
  <c r="T831" i="2"/>
  <c r="U831" i="2"/>
  <c r="K832" i="2"/>
  <c r="T832" i="2"/>
  <c r="U832" i="2"/>
  <c r="K833" i="2"/>
  <c r="T833" i="2"/>
  <c r="U833" i="2"/>
  <c r="K834" i="2"/>
  <c r="T834" i="2"/>
  <c r="U834" i="2"/>
  <c r="K835" i="2"/>
  <c r="T835" i="2"/>
  <c r="U835" i="2"/>
  <c r="K836" i="2"/>
  <c r="T836" i="2"/>
  <c r="U836" i="2"/>
  <c r="K837" i="2"/>
  <c r="T837" i="2"/>
  <c r="U837" i="2"/>
  <c r="K838" i="2"/>
  <c r="T838" i="2"/>
  <c r="U838" i="2"/>
  <c r="K839" i="2"/>
  <c r="T839" i="2"/>
  <c r="U839" i="2"/>
  <c r="K840" i="2"/>
  <c r="T840" i="2"/>
  <c r="U840" i="2"/>
  <c r="K841" i="2"/>
  <c r="T841" i="2"/>
  <c r="U841" i="2"/>
  <c r="K842" i="2"/>
  <c r="T842" i="2"/>
  <c r="U842" i="2"/>
  <c r="K843" i="2"/>
  <c r="T843" i="2"/>
  <c r="U843" i="2"/>
  <c r="K844" i="2"/>
  <c r="T844" i="2"/>
  <c r="U844" i="2"/>
  <c r="K845" i="2"/>
  <c r="T845" i="2"/>
  <c r="U845" i="2"/>
  <c r="K846" i="2"/>
  <c r="T846" i="2"/>
  <c r="U846" i="2"/>
  <c r="K847" i="2"/>
  <c r="T847" i="2"/>
  <c r="U847" i="2"/>
  <c r="K848" i="2"/>
  <c r="T848" i="2"/>
  <c r="U848" i="2"/>
  <c r="K849" i="2"/>
  <c r="T849" i="2"/>
  <c r="U849" i="2"/>
  <c r="K850" i="2"/>
  <c r="T850" i="2"/>
  <c r="U850" i="2"/>
  <c r="K851" i="2"/>
  <c r="T851" i="2"/>
  <c r="U851" i="2"/>
  <c r="K852" i="2"/>
  <c r="T852" i="2"/>
  <c r="U852" i="2"/>
  <c r="K853" i="2"/>
  <c r="T853" i="2"/>
  <c r="U853" i="2"/>
  <c r="K854" i="2"/>
  <c r="T854" i="2"/>
  <c r="U854" i="2"/>
  <c r="K855" i="2"/>
  <c r="T855" i="2"/>
  <c r="U855" i="2"/>
  <c r="K856" i="2"/>
  <c r="T856" i="2"/>
  <c r="U856" i="2"/>
  <c r="K857" i="2"/>
  <c r="T857" i="2"/>
  <c r="U857" i="2"/>
  <c r="K858" i="2"/>
  <c r="T858" i="2"/>
  <c r="U858" i="2"/>
  <c r="K859" i="2"/>
  <c r="T859" i="2"/>
  <c r="U859" i="2"/>
  <c r="K860" i="2"/>
  <c r="T860" i="2"/>
  <c r="U860" i="2"/>
  <c r="K861" i="2"/>
  <c r="T861" i="2"/>
  <c r="U861" i="2"/>
  <c r="K862" i="2"/>
  <c r="T862" i="2"/>
  <c r="U862" i="2"/>
  <c r="K863" i="2"/>
  <c r="T863" i="2"/>
  <c r="U863" i="2"/>
  <c r="K864" i="2"/>
  <c r="T864" i="2"/>
  <c r="U864" i="2"/>
  <c r="K865" i="2"/>
  <c r="T865" i="2"/>
  <c r="U865" i="2"/>
  <c r="K866" i="2"/>
  <c r="T866" i="2"/>
  <c r="U866" i="2"/>
  <c r="K867" i="2"/>
  <c r="T867" i="2"/>
  <c r="U867" i="2"/>
  <c r="K868" i="2"/>
  <c r="T868" i="2"/>
  <c r="U868" i="2"/>
  <c r="K869" i="2"/>
  <c r="T869" i="2"/>
  <c r="U869" i="2"/>
  <c r="K870" i="2"/>
  <c r="T870" i="2"/>
  <c r="U870" i="2"/>
  <c r="K871" i="2"/>
  <c r="T871" i="2"/>
  <c r="U871" i="2"/>
  <c r="K872" i="2"/>
  <c r="T872" i="2"/>
  <c r="U872" i="2"/>
  <c r="K873" i="2"/>
  <c r="T873" i="2"/>
  <c r="U873" i="2"/>
  <c r="K874" i="2"/>
  <c r="T874" i="2"/>
  <c r="U874" i="2"/>
  <c r="K875" i="2"/>
  <c r="T875" i="2"/>
  <c r="U875" i="2"/>
  <c r="K876" i="2"/>
  <c r="T876" i="2"/>
  <c r="U876" i="2"/>
  <c r="K877" i="2"/>
  <c r="T877" i="2"/>
  <c r="U877" i="2"/>
  <c r="K878" i="2"/>
  <c r="T878" i="2"/>
  <c r="U878" i="2"/>
  <c r="K879" i="2"/>
  <c r="T879" i="2"/>
  <c r="U879" i="2"/>
  <c r="K880" i="2"/>
  <c r="T880" i="2"/>
  <c r="U880" i="2"/>
  <c r="K881" i="2"/>
  <c r="T881" i="2"/>
  <c r="U881" i="2"/>
  <c r="K882" i="2"/>
  <c r="T882" i="2"/>
  <c r="U882" i="2"/>
  <c r="K883" i="2"/>
  <c r="T883" i="2"/>
  <c r="U883" i="2"/>
  <c r="K884" i="2"/>
  <c r="T884" i="2"/>
  <c r="U884" i="2"/>
  <c r="K885" i="2"/>
  <c r="T885" i="2"/>
  <c r="U885" i="2"/>
  <c r="K886" i="2"/>
  <c r="T886" i="2"/>
  <c r="U886" i="2"/>
  <c r="K887" i="2"/>
  <c r="T887" i="2"/>
  <c r="U887" i="2"/>
  <c r="K888" i="2"/>
  <c r="T888" i="2"/>
  <c r="U888" i="2"/>
  <c r="K889" i="2"/>
  <c r="T889" i="2"/>
  <c r="U889" i="2"/>
  <c r="K890" i="2"/>
  <c r="T890" i="2"/>
  <c r="U890" i="2"/>
  <c r="K891" i="2"/>
  <c r="T891" i="2"/>
  <c r="U891" i="2"/>
  <c r="K892" i="2"/>
  <c r="T892" i="2"/>
  <c r="U892" i="2"/>
  <c r="K893" i="2"/>
  <c r="T893" i="2"/>
  <c r="U893" i="2"/>
  <c r="K894" i="2"/>
  <c r="T894" i="2"/>
  <c r="U894" i="2"/>
  <c r="K895" i="2"/>
  <c r="T895" i="2"/>
  <c r="U895" i="2"/>
  <c r="K896" i="2"/>
  <c r="T896" i="2"/>
  <c r="U896" i="2"/>
  <c r="K897" i="2"/>
  <c r="T897" i="2"/>
  <c r="U897" i="2"/>
  <c r="K898" i="2"/>
  <c r="T898" i="2"/>
  <c r="U898" i="2"/>
  <c r="K899" i="2"/>
  <c r="T899" i="2"/>
  <c r="U899" i="2"/>
  <c r="K900" i="2"/>
  <c r="T900" i="2"/>
  <c r="U900" i="2"/>
  <c r="K901" i="2"/>
  <c r="T901" i="2"/>
  <c r="U901" i="2"/>
  <c r="K902" i="2"/>
  <c r="T902" i="2"/>
  <c r="U902" i="2"/>
  <c r="K903" i="2"/>
  <c r="T903" i="2"/>
  <c r="U903" i="2"/>
  <c r="K904" i="2"/>
  <c r="T904" i="2"/>
  <c r="U904" i="2"/>
  <c r="K905" i="2"/>
  <c r="T905" i="2"/>
  <c r="U905" i="2"/>
  <c r="K906" i="2"/>
  <c r="T906" i="2"/>
  <c r="U906" i="2"/>
  <c r="K907" i="2"/>
  <c r="T907" i="2"/>
  <c r="U907" i="2"/>
  <c r="K908" i="2"/>
  <c r="T908" i="2"/>
  <c r="U908" i="2"/>
  <c r="K909" i="2"/>
  <c r="T909" i="2"/>
  <c r="U909" i="2"/>
  <c r="K910" i="2"/>
  <c r="T910" i="2"/>
  <c r="U910" i="2"/>
  <c r="K911" i="2"/>
  <c r="T911" i="2"/>
  <c r="U911" i="2"/>
  <c r="K912" i="2"/>
  <c r="T912" i="2"/>
  <c r="U912" i="2"/>
  <c r="K913" i="2"/>
  <c r="T913" i="2"/>
  <c r="U913" i="2"/>
  <c r="K914" i="2"/>
  <c r="T914" i="2"/>
  <c r="U914" i="2"/>
  <c r="K915" i="2"/>
  <c r="T915" i="2"/>
  <c r="U915" i="2"/>
  <c r="K916" i="2"/>
  <c r="T916" i="2"/>
  <c r="U916" i="2"/>
  <c r="K917" i="2"/>
  <c r="T917" i="2"/>
  <c r="U917" i="2"/>
  <c r="K918" i="2"/>
  <c r="T918" i="2"/>
  <c r="U918" i="2"/>
  <c r="K919" i="2"/>
  <c r="T919" i="2"/>
  <c r="U919" i="2"/>
  <c r="K920" i="2"/>
  <c r="T920" i="2"/>
  <c r="U920" i="2"/>
  <c r="K921" i="2"/>
  <c r="T921" i="2"/>
  <c r="U921" i="2"/>
  <c r="K922" i="2"/>
  <c r="T922" i="2"/>
  <c r="U922" i="2"/>
  <c r="K923" i="2"/>
  <c r="T923" i="2"/>
  <c r="U923" i="2"/>
  <c r="K924" i="2"/>
  <c r="T924" i="2"/>
  <c r="U924" i="2"/>
  <c r="K925" i="2"/>
  <c r="T925" i="2"/>
  <c r="U925" i="2"/>
  <c r="K926" i="2"/>
  <c r="T926" i="2"/>
  <c r="U926" i="2"/>
  <c r="K927" i="2"/>
  <c r="T927" i="2"/>
  <c r="U927" i="2"/>
  <c r="K928" i="2"/>
  <c r="T928" i="2"/>
  <c r="U928" i="2"/>
  <c r="K929" i="2"/>
  <c r="T929" i="2"/>
  <c r="U929" i="2"/>
  <c r="K930" i="2"/>
  <c r="T930" i="2"/>
  <c r="U930" i="2"/>
  <c r="K931" i="2"/>
  <c r="T931" i="2"/>
  <c r="U931" i="2"/>
  <c r="K932" i="2"/>
  <c r="T932" i="2"/>
  <c r="U932" i="2"/>
  <c r="K933" i="2"/>
  <c r="T933" i="2"/>
  <c r="U933" i="2"/>
  <c r="K934" i="2"/>
  <c r="T934" i="2"/>
  <c r="U934" i="2"/>
  <c r="K935" i="2"/>
  <c r="T935" i="2"/>
  <c r="U935" i="2"/>
  <c r="K936" i="2"/>
  <c r="T936" i="2"/>
  <c r="U936" i="2"/>
  <c r="K937" i="2"/>
  <c r="T937" i="2"/>
  <c r="U937" i="2"/>
  <c r="K938" i="2"/>
  <c r="T938" i="2"/>
  <c r="U938" i="2"/>
  <c r="K939" i="2"/>
  <c r="T939" i="2"/>
  <c r="U939" i="2"/>
  <c r="K940" i="2"/>
  <c r="T940" i="2"/>
  <c r="U940" i="2"/>
  <c r="K941" i="2"/>
  <c r="T941" i="2"/>
  <c r="U941" i="2"/>
  <c r="K942" i="2"/>
  <c r="T942" i="2"/>
  <c r="U942" i="2"/>
  <c r="K943" i="2"/>
  <c r="T943" i="2"/>
  <c r="U943" i="2"/>
  <c r="K944" i="2"/>
  <c r="T944" i="2"/>
  <c r="U944" i="2"/>
  <c r="K945" i="2"/>
  <c r="T945" i="2"/>
  <c r="U945" i="2"/>
  <c r="K946" i="2"/>
  <c r="T946" i="2"/>
  <c r="U946" i="2"/>
  <c r="K947" i="2"/>
  <c r="T947" i="2"/>
  <c r="U947" i="2"/>
  <c r="K948" i="2"/>
  <c r="T948" i="2"/>
  <c r="U948" i="2"/>
  <c r="K949" i="2"/>
  <c r="T949" i="2"/>
  <c r="U949" i="2"/>
  <c r="K950" i="2"/>
  <c r="T950" i="2"/>
  <c r="U950" i="2"/>
  <c r="K951" i="2"/>
  <c r="T951" i="2"/>
  <c r="U951" i="2"/>
  <c r="K952" i="2"/>
  <c r="T952" i="2"/>
  <c r="U952" i="2"/>
  <c r="K953" i="2"/>
  <c r="T953" i="2"/>
  <c r="U953" i="2"/>
  <c r="K954" i="2"/>
  <c r="T954" i="2"/>
  <c r="U954" i="2"/>
  <c r="K955" i="2"/>
  <c r="T955" i="2"/>
  <c r="U955" i="2"/>
  <c r="K956" i="2"/>
  <c r="T956" i="2"/>
  <c r="U956" i="2"/>
  <c r="K957" i="2"/>
  <c r="T957" i="2"/>
  <c r="U957" i="2"/>
  <c r="K958" i="2"/>
  <c r="T958" i="2"/>
  <c r="U958" i="2"/>
  <c r="K959" i="2"/>
  <c r="T959" i="2"/>
  <c r="U959" i="2"/>
  <c r="K960" i="2"/>
  <c r="T960" i="2"/>
  <c r="U960" i="2"/>
  <c r="K961" i="2"/>
  <c r="T961" i="2"/>
  <c r="U961" i="2"/>
  <c r="K962" i="2"/>
  <c r="T962" i="2"/>
  <c r="U962" i="2"/>
  <c r="K963" i="2"/>
  <c r="T963" i="2"/>
  <c r="U963" i="2"/>
  <c r="K964" i="2"/>
  <c r="T964" i="2"/>
  <c r="U964" i="2"/>
  <c r="K965" i="2"/>
  <c r="T965" i="2"/>
  <c r="U965" i="2"/>
  <c r="K966" i="2"/>
  <c r="T966" i="2"/>
  <c r="U966" i="2"/>
  <c r="K967" i="2"/>
  <c r="T967" i="2"/>
  <c r="U967" i="2"/>
  <c r="K968" i="2"/>
  <c r="T968" i="2"/>
  <c r="U968" i="2"/>
  <c r="K969" i="2"/>
  <c r="T969" i="2"/>
  <c r="U969" i="2"/>
  <c r="K970" i="2"/>
  <c r="T970" i="2"/>
  <c r="U970" i="2"/>
  <c r="K971" i="2"/>
  <c r="T971" i="2"/>
  <c r="U971" i="2"/>
  <c r="K972" i="2"/>
  <c r="T972" i="2"/>
  <c r="U972" i="2"/>
  <c r="K973" i="2"/>
  <c r="T973" i="2"/>
  <c r="U973" i="2"/>
  <c r="K974" i="2"/>
  <c r="T974" i="2"/>
  <c r="U974" i="2"/>
  <c r="K975" i="2"/>
  <c r="T975" i="2"/>
  <c r="U975" i="2"/>
  <c r="K976" i="2"/>
  <c r="T976" i="2"/>
  <c r="U976" i="2"/>
  <c r="K977" i="2"/>
  <c r="T977" i="2"/>
  <c r="U977" i="2"/>
  <c r="K978" i="2"/>
  <c r="T978" i="2"/>
  <c r="U978" i="2"/>
  <c r="K979" i="2"/>
  <c r="T979" i="2"/>
  <c r="U979" i="2"/>
  <c r="K980" i="2"/>
  <c r="T980" i="2"/>
  <c r="U980" i="2"/>
  <c r="K981" i="2"/>
  <c r="T981" i="2"/>
  <c r="U981" i="2"/>
  <c r="K982" i="2"/>
  <c r="T982" i="2"/>
  <c r="U982" i="2"/>
  <c r="K983" i="2"/>
  <c r="T983" i="2"/>
  <c r="U983" i="2"/>
  <c r="K984" i="2"/>
  <c r="T984" i="2"/>
  <c r="U984" i="2"/>
  <c r="K985" i="2"/>
  <c r="T985" i="2"/>
  <c r="U985" i="2"/>
  <c r="K986" i="2"/>
  <c r="T986" i="2"/>
  <c r="U986" i="2"/>
  <c r="K987" i="2"/>
  <c r="T987" i="2"/>
  <c r="U987" i="2"/>
  <c r="K988" i="2"/>
  <c r="T988" i="2"/>
  <c r="U988" i="2"/>
  <c r="K989" i="2"/>
  <c r="T989" i="2"/>
  <c r="U989" i="2"/>
  <c r="K990" i="2"/>
  <c r="T990" i="2"/>
  <c r="U990" i="2"/>
  <c r="K991" i="2"/>
  <c r="T991" i="2"/>
  <c r="U991" i="2"/>
  <c r="K992" i="2"/>
  <c r="T992" i="2"/>
  <c r="U992" i="2"/>
  <c r="K993" i="2"/>
  <c r="T993" i="2"/>
  <c r="U993" i="2"/>
  <c r="K994" i="2"/>
  <c r="T994" i="2"/>
  <c r="U994" i="2"/>
  <c r="K995" i="2"/>
  <c r="T995" i="2"/>
  <c r="U995" i="2"/>
  <c r="K996" i="2"/>
  <c r="T996" i="2"/>
  <c r="U996" i="2"/>
  <c r="K997" i="2"/>
  <c r="T997" i="2"/>
  <c r="U997" i="2"/>
  <c r="K998" i="2"/>
  <c r="T998" i="2"/>
  <c r="U998" i="2"/>
  <c r="K999" i="2"/>
  <c r="T999" i="2"/>
  <c r="U999" i="2"/>
  <c r="K1000" i="2"/>
  <c r="T1000" i="2"/>
  <c r="U1000" i="2"/>
  <c r="K1001" i="2"/>
  <c r="T1001" i="2"/>
  <c r="U1001" i="2"/>
  <c r="K1002" i="2"/>
  <c r="T1002" i="2"/>
  <c r="U1002" i="2"/>
  <c r="K1003" i="2"/>
  <c r="T1003" i="2"/>
  <c r="U1003" i="2"/>
  <c r="K1004" i="2"/>
  <c r="T1004" i="2"/>
  <c r="U1004" i="2"/>
  <c r="K1005" i="2"/>
  <c r="T1005" i="2"/>
  <c r="U1005" i="2"/>
  <c r="K1006" i="2"/>
  <c r="T1006" i="2"/>
  <c r="U1006" i="2"/>
  <c r="K1007" i="2"/>
  <c r="T1007" i="2"/>
  <c r="U1007" i="2"/>
  <c r="K1008" i="2"/>
  <c r="T1008" i="2"/>
  <c r="U1008" i="2"/>
  <c r="K1009" i="2"/>
  <c r="T1009" i="2"/>
  <c r="U1009" i="2"/>
  <c r="K1010" i="2"/>
  <c r="T1010" i="2"/>
  <c r="U1010" i="2"/>
  <c r="K1011" i="2"/>
  <c r="T1011" i="2"/>
  <c r="U1011" i="2"/>
  <c r="K1012" i="2"/>
  <c r="T1012" i="2"/>
  <c r="U1012" i="2"/>
  <c r="K1013" i="2"/>
  <c r="T1013" i="2"/>
  <c r="U1013" i="2"/>
  <c r="K1014" i="2"/>
  <c r="T1014" i="2"/>
  <c r="U1014" i="2"/>
  <c r="K1015" i="2"/>
  <c r="T1015" i="2"/>
  <c r="U1015" i="2"/>
  <c r="K1016" i="2"/>
  <c r="T1016" i="2"/>
  <c r="U1016" i="2"/>
  <c r="K1017" i="2"/>
  <c r="T1017" i="2"/>
  <c r="U1017" i="2"/>
  <c r="K1018" i="2"/>
  <c r="T1018" i="2"/>
  <c r="U1018" i="2"/>
  <c r="K1019" i="2"/>
  <c r="T1019" i="2"/>
  <c r="U1019" i="2"/>
  <c r="K1020" i="2"/>
  <c r="T1020" i="2"/>
  <c r="U1020" i="2"/>
  <c r="K1021" i="2"/>
  <c r="T1021" i="2"/>
  <c r="U1021" i="2"/>
  <c r="K1022" i="2"/>
  <c r="T1022" i="2"/>
  <c r="U1022" i="2"/>
  <c r="K1023" i="2"/>
  <c r="T1023" i="2"/>
  <c r="U1023" i="2"/>
  <c r="K1024" i="2"/>
  <c r="T1024" i="2"/>
  <c r="U1024" i="2"/>
  <c r="K1025" i="2"/>
  <c r="T1025" i="2"/>
  <c r="U1025" i="2"/>
  <c r="K1026" i="2"/>
  <c r="T1026" i="2"/>
  <c r="U1026" i="2"/>
  <c r="K1027" i="2"/>
  <c r="T1027" i="2"/>
  <c r="U1027" i="2"/>
  <c r="K1028" i="2"/>
  <c r="T1028" i="2"/>
  <c r="U1028" i="2"/>
  <c r="K1029" i="2"/>
  <c r="T1029" i="2"/>
  <c r="U1029" i="2"/>
  <c r="K1030" i="2"/>
  <c r="T1030" i="2"/>
  <c r="U1030" i="2"/>
  <c r="K1031" i="2"/>
  <c r="T1031" i="2"/>
  <c r="U1031" i="2"/>
  <c r="K1032" i="2"/>
  <c r="T1032" i="2"/>
  <c r="U1032" i="2"/>
  <c r="K1033" i="2"/>
  <c r="T1033" i="2"/>
  <c r="U1033" i="2"/>
  <c r="K1034" i="2"/>
  <c r="T1034" i="2"/>
  <c r="U1034" i="2"/>
  <c r="K1035" i="2"/>
  <c r="T1035" i="2"/>
  <c r="U1035" i="2"/>
  <c r="K1036" i="2"/>
  <c r="T1036" i="2"/>
  <c r="U1036" i="2"/>
  <c r="K1037" i="2"/>
  <c r="T1037" i="2"/>
  <c r="U1037" i="2"/>
  <c r="K1038" i="2"/>
  <c r="T1038" i="2"/>
  <c r="U1038" i="2"/>
  <c r="K1039" i="2"/>
  <c r="T1039" i="2"/>
  <c r="U1039" i="2"/>
  <c r="K1040" i="2"/>
  <c r="T1040" i="2"/>
  <c r="U1040" i="2"/>
  <c r="K1041" i="2"/>
  <c r="T1041" i="2"/>
  <c r="U1041" i="2"/>
  <c r="K1042" i="2"/>
  <c r="T1042" i="2"/>
  <c r="U1042" i="2"/>
  <c r="K1043" i="2"/>
  <c r="T1043" i="2"/>
  <c r="U1043" i="2"/>
  <c r="K1044" i="2"/>
  <c r="T1044" i="2"/>
  <c r="U1044" i="2"/>
  <c r="K1045" i="2"/>
  <c r="T1045" i="2"/>
  <c r="U1045" i="2"/>
  <c r="K1046" i="2"/>
  <c r="T1046" i="2"/>
  <c r="U1046" i="2"/>
  <c r="K1047" i="2"/>
  <c r="T1047" i="2"/>
  <c r="U1047" i="2"/>
  <c r="K1048" i="2"/>
  <c r="T1048" i="2"/>
  <c r="U1048" i="2"/>
  <c r="K1049" i="2"/>
  <c r="T1049" i="2"/>
  <c r="U1049" i="2"/>
  <c r="K1050" i="2"/>
  <c r="T1050" i="2"/>
  <c r="U1050" i="2"/>
  <c r="K1051" i="2"/>
  <c r="T1051" i="2"/>
  <c r="U1051" i="2"/>
  <c r="K1052" i="2"/>
  <c r="T1052" i="2"/>
  <c r="U1052" i="2"/>
  <c r="K1053" i="2"/>
  <c r="T1053" i="2"/>
  <c r="U1053" i="2"/>
  <c r="K1054" i="2"/>
  <c r="T1054" i="2"/>
  <c r="U1054" i="2"/>
  <c r="K1055" i="2"/>
  <c r="T1055" i="2"/>
  <c r="U1055" i="2"/>
  <c r="K1056" i="2"/>
  <c r="T1056" i="2"/>
  <c r="U1056" i="2"/>
  <c r="K1057" i="2"/>
  <c r="T1057" i="2"/>
  <c r="U1057" i="2"/>
  <c r="K1058" i="2"/>
  <c r="T1058" i="2"/>
  <c r="U1058" i="2"/>
  <c r="K1059" i="2"/>
  <c r="T1059" i="2"/>
  <c r="U1059" i="2"/>
  <c r="K1060" i="2"/>
  <c r="T1060" i="2"/>
  <c r="U1060" i="2"/>
  <c r="K1061" i="2"/>
  <c r="T1061" i="2"/>
  <c r="U1061" i="2"/>
  <c r="K1062" i="2"/>
  <c r="T1062" i="2"/>
  <c r="U1062" i="2"/>
  <c r="K1063" i="2"/>
  <c r="T1063" i="2"/>
  <c r="U1063" i="2"/>
  <c r="K1064" i="2"/>
  <c r="T1064" i="2"/>
  <c r="U1064" i="2"/>
  <c r="K1065" i="2"/>
  <c r="T1065" i="2"/>
  <c r="U1065" i="2"/>
  <c r="K1066" i="2"/>
  <c r="T1066" i="2"/>
  <c r="U1066" i="2"/>
  <c r="K1067" i="2"/>
  <c r="T1067" i="2"/>
  <c r="U1067" i="2"/>
  <c r="K1068" i="2"/>
  <c r="T1068" i="2"/>
  <c r="U1068" i="2"/>
  <c r="K1069" i="2"/>
  <c r="T1069" i="2"/>
  <c r="U1069" i="2"/>
  <c r="K1070" i="2"/>
  <c r="T1070" i="2"/>
  <c r="U1070" i="2"/>
  <c r="K1071" i="2"/>
  <c r="T1071" i="2"/>
  <c r="U1071" i="2"/>
  <c r="K1072" i="2"/>
  <c r="T1072" i="2"/>
  <c r="U1072" i="2"/>
  <c r="K1073" i="2"/>
  <c r="T1073" i="2"/>
  <c r="U1073" i="2"/>
  <c r="K1074" i="2"/>
  <c r="T1074" i="2"/>
  <c r="U1074" i="2"/>
  <c r="K1075" i="2"/>
  <c r="T1075" i="2"/>
  <c r="U1075" i="2"/>
  <c r="K1076" i="2"/>
  <c r="T1076" i="2"/>
  <c r="U1076" i="2"/>
  <c r="K1077" i="2"/>
  <c r="T1077" i="2"/>
  <c r="U1077" i="2"/>
  <c r="K1078" i="2"/>
  <c r="T1078" i="2"/>
  <c r="U1078" i="2"/>
  <c r="K1079" i="2"/>
  <c r="T1079" i="2"/>
  <c r="U1079" i="2"/>
  <c r="K1080" i="2"/>
  <c r="T1080" i="2"/>
  <c r="U1080" i="2"/>
  <c r="K1081" i="2"/>
  <c r="T1081" i="2"/>
  <c r="U1081" i="2"/>
  <c r="K1082" i="2"/>
  <c r="T1082" i="2"/>
  <c r="U1082" i="2"/>
  <c r="K1083" i="2"/>
  <c r="T1083" i="2"/>
  <c r="U1083" i="2"/>
  <c r="K1084" i="2"/>
  <c r="T1084" i="2"/>
  <c r="U1084" i="2"/>
  <c r="K1085" i="2"/>
  <c r="T1085" i="2"/>
  <c r="U1085" i="2"/>
  <c r="K1086" i="2"/>
  <c r="T1086" i="2"/>
  <c r="U1086" i="2"/>
  <c r="K1087" i="2"/>
  <c r="T1087" i="2"/>
  <c r="U1087" i="2"/>
  <c r="K1088" i="2"/>
  <c r="T1088" i="2"/>
  <c r="U1088" i="2"/>
  <c r="K1089" i="2"/>
  <c r="T1089" i="2"/>
  <c r="U1089" i="2"/>
  <c r="K1090" i="2"/>
  <c r="T1090" i="2"/>
  <c r="U1090" i="2"/>
  <c r="K1091" i="2"/>
  <c r="T1091" i="2"/>
  <c r="U1091" i="2"/>
  <c r="K1092" i="2"/>
  <c r="T1092" i="2"/>
  <c r="U1092" i="2"/>
  <c r="K1093" i="2"/>
  <c r="T1093" i="2"/>
  <c r="U1093" i="2"/>
  <c r="K1094" i="2"/>
  <c r="T1094" i="2"/>
  <c r="U1094" i="2"/>
  <c r="K1095" i="2"/>
  <c r="T1095" i="2"/>
  <c r="U1095" i="2"/>
  <c r="K1096" i="2"/>
  <c r="T1096" i="2"/>
  <c r="U1096" i="2"/>
  <c r="K1097" i="2"/>
  <c r="T1097" i="2"/>
  <c r="U1097" i="2"/>
  <c r="K1098" i="2"/>
  <c r="T1098" i="2"/>
  <c r="U1098" i="2"/>
  <c r="K1099" i="2"/>
  <c r="T1099" i="2"/>
  <c r="U1099" i="2"/>
  <c r="K1100" i="2"/>
  <c r="T1100" i="2"/>
  <c r="U1100" i="2"/>
  <c r="K1101" i="2"/>
  <c r="T1101" i="2"/>
  <c r="U1101" i="2"/>
  <c r="K1102" i="2"/>
  <c r="T1102" i="2"/>
  <c r="U1102" i="2"/>
  <c r="K1103" i="2"/>
  <c r="T1103" i="2"/>
  <c r="U1103" i="2"/>
  <c r="K1104" i="2"/>
  <c r="T1104" i="2"/>
  <c r="U1104" i="2"/>
  <c r="K1105" i="2"/>
  <c r="T1105" i="2"/>
  <c r="U1105" i="2"/>
  <c r="K1106" i="2"/>
  <c r="T1106" i="2"/>
  <c r="U1106" i="2"/>
  <c r="K1107" i="2"/>
  <c r="T1107" i="2"/>
  <c r="U1107" i="2"/>
  <c r="K1108" i="2"/>
  <c r="T1108" i="2"/>
  <c r="U1108" i="2"/>
  <c r="K1109" i="2"/>
  <c r="T1109" i="2"/>
  <c r="U1109" i="2"/>
  <c r="K1110" i="2"/>
  <c r="T1110" i="2"/>
  <c r="U1110" i="2"/>
  <c r="K1111" i="2"/>
  <c r="T1111" i="2"/>
  <c r="U1111" i="2"/>
  <c r="K1112" i="2"/>
  <c r="T1112" i="2"/>
  <c r="U1112" i="2"/>
  <c r="K1113" i="2"/>
  <c r="T1113" i="2"/>
  <c r="U1113" i="2"/>
  <c r="K1114" i="2"/>
  <c r="T1114" i="2"/>
  <c r="U1114" i="2"/>
  <c r="K1115" i="2"/>
  <c r="T1115" i="2"/>
  <c r="U1115" i="2"/>
  <c r="K1116" i="2"/>
  <c r="T1116" i="2"/>
  <c r="U1116" i="2"/>
  <c r="O2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C2" i="2"/>
  <c r="E2" i="2"/>
  <c r="C3" i="2"/>
  <c r="E3" i="2"/>
  <c r="C4" i="2"/>
  <c r="E4" i="2"/>
  <c r="C5" i="2"/>
  <c r="E5" i="2"/>
  <c r="C6" i="2"/>
  <c r="E6" i="2"/>
  <c r="C7" i="2"/>
  <c r="E7" i="2"/>
  <c r="C8" i="2"/>
  <c r="E8" i="2"/>
  <c r="C9" i="2"/>
  <c r="E9" i="2"/>
  <c r="C10" i="2"/>
  <c r="E10" i="2"/>
  <c r="C11" i="2"/>
  <c r="E11" i="2"/>
  <c r="C12" i="2"/>
  <c r="E12" i="2"/>
  <c r="C13" i="2"/>
  <c r="E13" i="2"/>
  <c r="C14" i="2"/>
  <c r="E14" i="2"/>
  <c r="C15" i="2"/>
  <c r="E15" i="2"/>
  <c r="C16" i="2"/>
  <c r="E16" i="2"/>
  <c r="C17" i="2"/>
  <c r="E17" i="2"/>
  <c r="C18" i="2"/>
  <c r="E18" i="2"/>
  <c r="C19" i="2"/>
  <c r="E19" i="2"/>
  <c r="C20" i="2"/>
  <c r="E20" i="2"/>
  <c r="C21" i="2"/>
  <c r="E21" i="2"/>
  <c r="C22" i="2"/>
  <c r="E22" i="2"/>
  <c r="C23" i="2"/>
  <c r="E23" i="2"/>
  <c r="C24" i="2"/>
  <c r="E24" i="2"/>
  <c r="C25" i="2"/>
  <c r="E25" i="2"/>
  <c r="C26" i="2"/>
  <c r="E26" i="2"/>
  <c r="C27" i="2"/>
  <c r="E27" i="2"/>
  <c r="C28" i="2"/>
  <c r="E28" i="2"/>
  <c r="C29" i="2"/>
  <c r="E29" i="2"/>
  <c r="C30" i="2"/>
  <c r="E30" i="2"/>
  <c r="C31" i="2"/>
  <c r="E31" i="2"/>
  <c r="C32" i="2"/>
  <c r="E32" i="2"/>
  <c r="C33" i="2"/>
  <c r="E33" i="2"/>
  <c r="C34" i="2"/>
  <c r="E34" i="2"/>
  <c r="C35" i="2"/>
  <c r="E35" i="2"/>
  <c r="C36" i="2"/>
  <c r="E36" i="2"/>
  <c r="C37" i="2"/>
  <c r="E37" i="2"/>
  <c r="C38" i="2"/>
  <c r="E38" i="2"/>
  <c r="C39" i="2"/>
  <c r="E39" i="2"/>
  <c r="C40" i="2"/>
  <c r="E40" i="2"/>
  <c r="C41" i="2"/>
  <c r="E41" i="2"/>
  <c r="C42" i="2"/>
  <c r="E42" i="2"/>
  <c r="C43" i="2"/>
  <c r="E43" i="2"/>
  <c r="C44" i="2"/>
  <c r="E44" i="2"/>
  <c r="C45" i="2"/>
  <c r="E45" i="2"/>
  <c r="C46" i="2"/>
  <c r="E46" i="2"/>
  <c r="C47" i="2"/>
  <c r="E47" i="2"/>
  <c r="C48" i="2"/>
  <c r="E48" i="2"/>
  <c r="C49" i="2"/>
  <c r="E49" i="2"/>
  <c r="C50" i="2"/>
  <c r="E50" i="2"/>
  <c r="C51" i="2"/>
  <c r="E51" i="2"/>
  <c r="C52" i="2"/>
  <c r="E52" i="2"/>
  <c r="C53" i="2"/>
  <c r="E53" i="2"/>
  <c r="C54" i="2"/>
  <c r="E54" i="2"/>
  <c r="C55" i="2"/>
  <c r="E55" i="2"/>
  <c r="C56" i="2"/>
  <c r="E56" i="2"/>
  <c r="C57" i="2"/>
  <c r="E57" i="2"/>
  <c r="C58" i="2"/>
  <c r="E58" i="2"/>
  <c r="C59" i="2"/>
  <c r="E59" i="2"/>
  <c r="C60" i="2"/>
  <c r="E60" i="2"/>
  <c r="C61" i="2"/>
  <c r="E61" i="2"/>
  <c r="C62" i="2"/>
  <c r="E62" i="2"/>
  <c r="C63" i="2"/>
  <c r="E63" i="2"/>
  <c r="C64" i="2"/>
  <c r="E64" i="2"/>
  <c r="C65" i="2"/>
  <c r="E65" i="2"/>
  <c r="C66" i="2"/>
  <c r="E66" i="2"/>
  <c r="C67" i="2"/>
  <c r="E67" i="2"/>
  <c r="C68" i="2"/>
  <c r="E68" i="2"/>
  <c r="C69" i="2"/>
  <c r="E69" i="2"/>
  <c r="C70" i="2"/>
  <c r="E70" i="2"/>
  <c r="C71" i="2"/>
  <c r="E71" i="2"/>
  <c r="C72" i="2"/>
  <c r="E72" i="2"/>
  <c r="C73" i="2"/>
  <c r="E73" i="2"/>
  <c r="C74" i="2"/>
  <c r="E74" i="2"/>
  <c r="C75" i="2"/>
  <c r="E75" i="2"/>
  <c r="C76" i="2"/>
  <c r="E76" i="2"/>
  <c r="C77" i="2"/>
  <c r="E77" i="2"/>
  <c r="C78" i="2"/>
  <c r="E78" i="2"/>
  <c r="C79" i="2"/>
  <c r="E79" i="2"/>
  <c r="C80" i="2"/>
  <c r="E80" i="2"/>
  <c r="C81" i="2"/>
  <c r="E81" i="2"/>
  <c r="C82" i="2"/>
  <c r="E82" i="2"/>
  <c r="C83" i="2"/>
  <c r="E83" i="2"/>
  <c r="C84" i="2"/>
  <c r="E84" i="2"/>
  <c r="C85" i="2"/>
  <c r="E85" i="2"/>
  <c r="C86" i="2"/>
  <c r="E86" i="2"/>
  <c r="C87" i="2"/>
  <c r="E87" i="2"/>
  <c r="C88" i="2"/>
  <c r="E88" i="2"/>
  <c r="C89" i="2"/>
  <c r="E89" i="2"/>
  <c r="C90" i="2"/>
  <c r="E90" i="2"/>
  <c r="C91" i="2"/>
  <c r="E91" i="2"/>
  <c r="C92" i="2"/>
  <c r="E92" i="2"/>
  <c r="C93" i="2"/>
  <c r="E93" i="2"/>
  <c r="C94" i="2"/>
  <c r="E94" i="2"/>
  <c r="C95" i="2"/>
  <c r="E95" i="2"/>
  <c r="C96" i="2"/>
  <c r="E96" i="2"/>
  <c r="C97" i="2"/>
  <c r="E97" i="2"/>
  <c r="C98" i="2"/>
  <c r="E98" i="2"/>
  <c r="C99" i="2"/>
  <c r="E99" i="2"/>
  <c r="C100" i="2"/>
  <c r="E100" i="2"/>
  <c r="C101" i="2"/>
  <c r="E101" i="2"/>
  <c r="C102" i="2"/>
  <c r="E102" i="2"/>
  <c r="C103" i="2"/>
  <c r="E103" i="2"/>
  <c r="C104" i="2"/>
  <c r="E104" i="2"/>
  <c r="C105" i="2"/>
  <c r="E105" i="2"/>
  <c r="C106" i="2"/>
  <c r="E106" i="2"/>
  <c r="C107" i="2"/>
  <c r="E107" i="2"/>
  <c r="C108" i="2"/>
  <c r="E108" i="2"/>
  <c r="C109" i="2"/>
  <c r="E109" i="2"/>
  <c r="C110" i="2"/>
  <c r="E110" i="2"/>
  <c r="C111" i="2"/>
  <c r="E111" i="2"/>
  <c r="C112" i="2"/>
  <c r="E112" i="2"/>
  <c r="C113" i="2"/>
  <c r="E113" i="2"/>
  <c r="C114" i="2"/>
  <c r="E114" i="2"/>
  <c r="C115" i="2"/>
  <c r="E115" i="2"/>
  <c r="C116" i="2"/>
  <c r="E116" i="2"/>
  <c r="C117" i="2"/>
  <c r="E117" i="2"/>
  <c r="C118" i="2"/>
  <c r="E118" i="2"/>
  <c r="C119" i="2"/>
  <c r="E119" i="2"/>
  <c r="C120" i="2"/>
  <c r="E120" i="2"/>
  <c r="C121" i="2"/>
  <c r="E121" i="2"/>
  <c r="C122" i="2"/>
  <c r="E122" i="2"/>
  <c r="C123" i="2"/>
  <c r="E123" i="2"/>
  <c r="C124" i="2"/>
  <c r="E124" i="2"/>
  <c r="C125" i="2"/>
  <c r="E125" i="2"/>
  <c r="C126" i="2"/>
  <c r="E126" i="2"/>
  <c r="C127" i="2"/>
  <c r="E127" i="2"/>
  <c r="C128" i="2"/>
  <c r="E128" i="2"/>
  <c r="C129" i="2"/>
  <c r="E129" i="2"/>
  <c r="C130" i="2"/>
  <c r="E130" i="2"/>
  <c r="C131" i="2"/>
  <c r="E131" i="2"/>
  <c r="C132" i="2"/>
  <c r="E132" i="2"/>
  <c r="C133" i="2"/>
  <c r="E133" i="2"/>
  <c r="C134" i="2"/>
  <c r="E134" i="2"/>
  <c r="C135" i="2"/>
  <c r="E135" i="2"/>
  <c r="C136" i="2"/>
  <c r="E136" i="2"/>
  <c r="C137" i="2"/>
  <c r="E137" i="2"/>
  <c r="C138" i="2"/>
  <c r="E138" i="2"/>
  <c r="C139" i="2"/>
  <c r="E139" i="2"/>
  <c r="C140" i="2"/>
  <c r="E140" i="2"/>
  <c r="C141" i="2"/>
  <c r="E141" i="2"/>
  <c r="C142" i="2"/>
  <c r="E142" i="2"/>
  <c r="C143" i="2"/>
  <c r="E143" i="2"/>
  <c r="C144" i="2"/>
  <c r="E144" i="2"/>
  <c r="C145" i="2"/>
  <c r="E145" i="2"/>
  <c r="C146" i="2"/>
  <c r="E146" i="2"/>
  <c r="C147" i="2"/>
  <c r="E147" i="2"/>
  <c r="C148" i="2"/>
  <c r="E148" i="2"/>
  <c r="C149" i="2"/>
  <c r="E149" i="2"/>
  <c r="C150" i="2"/>
  <c r="E150" i="2"/>
  <c r="C151" i="2"/>
  <c r="E151" i="2"/>
  <c r="C152" i="2"/>
  <c r="E152" i="2"/>
  <c r="C153" i="2"/>
  <c r="E153" i="2"/>
  <c r="C154" i="2"/>
  <c r="E154" i="2"/>
  <c r="C155" i="2"/>
  <c r="E155" i="2"/>
  <c r="C156" i="2"/>
  <c r="E156" i="2"/>
  <c r="C157" i="2"/>
  <c r="E157" i="2"/>
  <c r="C158" i="2"/>
  <c r="E158" i="2"/>
  <c r="C159" i="2"/>
  <c r="E159" i="2"/>
  <c r="C160" i="2"/>
  <c r="E160" i="2"/>
  <c r="C161" i="2"/>
  <c r="E161" i="2"/>
  <c r="C162" i="2"/>
  <c r="E162" i="2"/>
  <c r="C163" i="2"/>
  <c r="E163" i="2"/>
  <c r="C164" i="2"/>
  <c r="E164" i="2"/>
  <c r="C165" i="2"/>
  <c r="E165" i="2"/>
  <c r="C166" i="2"/>
  <c r="E166" i="2"/>
  <c r="C167" i="2"/>
  <c r="E167" i="2"/>
  <c r="C168" i="2"/>
  <c r="E168" i="2"/>
  <c r="C169" i="2"/>
  <c r="E169" i="2"/>
  <c r="C170" i="2"/>
  <c r="E170" i="2"/>
  <c r="C171" i="2"/>
  <c r="E171" i="2"/>
  <c r="C172" i="2"/>
  <c r="E172" i="2"/>
  <c r="C173" i="2"/>
  <c r="E173" i="2"/>
  <c r="C174" i="2"/>
  <c r="E174" i="2"/>
  <c r="C175" i="2"/>
  <c r="E175" i="2"/>
  <c r="C176" i="2"/>
  <c r="E176" i="2"/>
  <c r="C177" i="2"/>
  <c r="E177" i="2"/>
  <c r="C178" i="2"/>
  <c r="E178" i="2"/>
  <c r="C179" i="2"/>
  <c r="E179" i="2"/>
  <c r="C180" i="2"/>
  <c r="E180" i="2"/>
  <c r="C181" i="2"/>
  <c r="E181" i="2"/>
  <c r="C182" i="2"/>
  <c r="E182" i="2"/>
  <c r="C183" i="2"/>
  <c r="E183" i="2"/>
  <c r="C184" i="2"/>
  <c r="E184" i="2"/>
  <c r="C185" i="2"/>
  <c r="E185" i="2"/>
  <c r="C186" i="2"/>
  <c r="E186" i="2"/>
  <c r="C187" i="2"/>
  <c r="E187" i="2"/>
  <c r="C188" i="2"/>
  <c r="E188" i="2"/>
  <c r="C189" i="2"/>
  <c r="E189" i="2"/>
  <c r="C190" i="2"/>
  <c r="E190" i="2"/>
  <c r="C191" i="2"/>
  <c r="E191" i="2"/>
  <c r="C192" i="2"/>
  <c r="E192" i="2"/>
  <c r="C193" i="2"/>
  <c r="E193" i="2"/>
  <c r="C194" i="2"/>
  <c r="E194" i="2"/>
  <c r="C195" i="2"/>
  <c r="E195" i="2"/>
  <c r="C196" i="2"/>
  <c r="E196" i="2"/>
  <c r="C197" i="2"/>
  <c r="E197" i="2"/>
  <c r="C198" i="2"/>
  <c r="E198" i="2"/>
  <c r="C199" i="2"/>
  <c r="E199" i="2"/>
  <c r="C200" i="2"/>
  <c r="E200" i="2"/>
  <c r="C201" i="2"/>
  <c r="E201" i="2"/>
  <c r="C202" i="2"/>
  <c r="E202" i="2"/>
  <c r="C203" i="2"/>
  <c r="E203" i="2"/>
  <c r="C204" i="2"/>
  <c r="E204" i="2"/>
  <c r="C205" i="2"/>
  <c r="E205" i="2"/>
  <c r="C206" i="2"/>
  <c r="E206" i="2"/>
  <c r="C207" i="2"/>
  <c r="E207" i="2"/>
  <c r="C208" i="2"/>
  <c r="E208" i="2"/>
  <c r="C209" i="2"/>
  <c r="E209" i="2"/>
  <c r="C210" i="2"/>
  <c r="E210" i="2"/>
  <c r="C211" i="2"/>
  <c r="E211" i="2"/>
  <c r="C212" i="2"/>
  <c r="E212" i="2"/>
  <c r="C213" i="2"/>
  <c r="E213" i="2"/>
  <c r="C214" i="2"/>
  <c r="E214" i="2"/>
  <c r="C215" i="2"/>
  <c r="E215" i="2"/>
  <c r="C216" i="2"/>
  <c r="E216" i="2"/>
  <c r="C217" i="2"/>
  <c r="E217" i="2"/>
  <c r="C218" i="2"/>
  <c r="E218" i="2"/>
  <c r="C219" i="2"/>
  <c r="E219" i="2"/>
  <c r="C220" i="2"/>
  <c r="E220" i="2"/>
  <c r="C221" i="2"/>
  <c r="E221" i="2"/>
  <c r="C222" i="2"/>
  <c r="E222" i="2"/>
  <c r="C223" i="2"/>
  <c r="E223" i="2"/>
  <c r="C224" i="2"/>
  <c r="E224" i="2"/>
  <c r="C225" i="2"/>
  <c r="E225" i="2"/>
  <c r="C226" i="2"/>
  <c r="E226" i="2"/>
  <c r="C227" i="2"/>
  <c r="E227" i="2"/>
  <c r="C228" i="2"/>
  <c r="E228" i="2"/>
  <c r="C229" i="2"/>
  <c r="E229" i="2"/>
  <c r="C230" i="2"/>
  <c r="E230" i="2"/>
  <c r="C231" i="2"/>
  <c r="E231" i="2"/>
  <c r="C232" i="2"/>
  <c r="E232" i="2"/>
  <c r="C233" i="2"/>
  <c r="E233" i="2"/>
  <c r="C234" i="2"/>
  <c r="E234" i="2"/>
  <c r="C235" i="2"/>
  <c r="E235" i="2"/>
  <c r="C236" i="2"/>
  <c r="E236" i="2"/>
  <c r="C237" i="2"/>
  <c r="E237" i="2"/>
  <c r="C238" i="2"/>
  <c r="E238" i="2"/>
  <c r="C239" i="2"/>
  <c r="E239" i="2"/>
  <c r="C240" i="2"/>
  <c r="E240" i="2"/>
  <c r="C241" i="2"/>
  <c r="E241" i="2"/>
  <c r="C242" i="2"/>
  <c r="E242" i="2"/>
  <c r="C243" i="2"/>
  <c r="E243" i="2"/>
  <c r="C244" i="2"/>
  <c r="E244" i="2"/>
  <c r="C245" i="2"/>
  <c r="E245" i="2"/>
  <c r="C246" i="2"/>
  <c r="E246" i="2"/>
  <c r="C247" i="2"/>
  <c r="E247" i="2"/>
  <c r="C248" i="2"/>
  <c r="E248" i="2"/>
  <c r="C249" i="2"/>
  <c r="E249" i="2"/>
  <c r="C250" i="2"/>
  <c r="E250" i="2"/>
  <c r="C251" i="2"/>
  <c r="E251" i="2"/>
  <c r="C252" i="2"/>
  <c r="E252" i="2"/>
  <c r="C253" i="2"/>
  <c r="E253" i="2"/>
  <c r="C254" i="2"/>
  <c r="E254" i="2"/>
  <c r="C255" i="2"/>
  <c r="E255" i="2"/>
  <c r="C256" i="2"/>
  <c r="E256" i="2"/>
  <c r="C257" i="2"/>
  <c r="E257" i="2"/>
  <c r="C258" i="2"/>
  <c r="E258" i="2"/>
  <c r="C259" i="2"/>
  <c r="E259" i="2"/>
  <c r="C260" i="2"/>
  <c r="E260" i="2"/>
  <c r="C261" i="2"/>
  <c r="E261" i="2"/>
  <c r="C262" i="2"/>
  <c r="E262" i="2"/>
  <c r="C263" i="2"/>
  <c r="E263" i="2"/>
  <c r="C264" i="2"/>
  <c r="E264" i="2"/>
  <c r="C265" i="2"/>
  <c r="E265" i="2"/>
  <c r="C266" i="2"/>
  <c r="E266" i="2"/>
  <c r="C267" i="2"/>
  <c r="E267" i="2"/>
  <c r="C268" i="2"/>
  <c r="E268" i="2"/>
  <c r="C269" i="2"/>
  <c r="E269" i="2"/>
  <c r="C270" i="2"/>
  <c r="E270" i="2"/>
  <c r="C271" i="2"/>
  <c r="E271" i="2"/>
  <c r="C272" i="2"/>
  <c r="E272" i="2"/>
  <c r="C273" i="2"/>
  <c r="E273" i="2"/>
  <c r="C274" i="2"/>
  <c r="E274" i="2"/>
  <c r="C275" i="2"/>
  <c r="E275" i="2"/>
  <c r="C276" i="2"/>
  <c r="E276" i="2"/>
  <c r="C277" i="2"/>
  <c r="E277" i="2"/>
  <c r="C278" i="2"/>
  <c r="E278" i="2"/>
  <c r="C279" i="2"/>
  <c r="E279" i="2"/>
  <c r="C280" i="2"/>
  <c r="E280" i="2"/>
  <c r="C281" i="2"/>
  <c r="E281" i="2"/>
  <c r="C282" i="2"/>
  <c r="E282" i="2"/>
  <c r="C283" i="2"/>
  <c r="E283" i="2"/>
  <c r="C284" i="2"/>
  <c r="E284" i="2"/>
  <c r="C285" i="2"/>
  <c r="E285" i="2"/>
  <c r="C286" i="2"/>
  <c r="E286" i="2"/>
  <c r="C287" i="2"/>
  <c r="E287" i="2"/>
  <c r="C288" i="2"/>
  <c r="E288" i="2"/>
  <c r="C289" i="2"/>
  <c r="E289" i="2"/>
  <c r="C290" i="2"/>
  <c r="E290" i="2"/>
  <c r="C291" i="2"/>
  <c r="E291" i="2"/>
  <c r="C292" i="2"/>
  <c r="E292" i="2"/>
  <c r="C293" i="2"/>
  <c r="E293" i="2"/>
  <c r="C294" i="2"/>
  <c r="E294" i="2"/>
  <c r="C295" i="2"/>
  <c r="E295" i="2"/>
  <c r="C296" i="2"/>
  <c r="E296" i="2"/>
  <c r="C297" i="2"/>
  <c r="E297" i="2"/>
  <c r="C298" i="2"/>
  <c r="E298" i="2"/>
  <c r="C299" i="2"/>
  <c r="E299" i="2"/>
  <c r="C300" i="2"/>
  <c r="E300" i="2"/>
  <c r="C301" i="2"/>
  <c r="E301" i="2"/>
  <c r="C302" i="2"/>
  <c r="E302" i="2"/>
  <c r="C303" i="2"/>
  <c r="E303" i="2"/>
  <c r="C304" i="2"/>
  <c r="E304" i="2"/>
  <c r="C305" i="2"/>
  <c r="E305" i="2"/>
  <c r="C306" i="2"/>
  <c r="E306" i="2"/>
  <c r="C307" i="2"/>
  <c r="E307" i="2"/>
  <c r="C308" i="2"/>
  <c r="E308" i="2"/>
  <c r="C309" i="2"/>
  <c r="E309" i="2"/>
  <c r="C310" i="2"/>
  <c r="E310" i="2"/>
  <c r="C311" i="2"/>
  <c r="E311" i="2"/>
  <c r="C312" i="2"/>
  <c r="E312" i="2"/>
  <c r="C313" i="2"/>
  <c r="E313" i="2"/>
  <c r="C314" i="2"/>
  <c r="E314" i="2"/>
  <c r="C315" i="2"/>
  <c r="E315" i="2"/>
  <c r="C316" i="2"/>
  <c r="E316" i="2"/>
  <c r="C317" i="2"/>
  <c r="E317" i="2"/>
  <c r="C318" i="2"/>
  <c r="E318" i="2"/>
  <c r="C319" i="2"/>
  <c r="E319" i="2"/>
  <c r="C320" i="2"/>
  <c r="E320" i="2"/>
  <c r="C321" i="2"/>
  <c r="E321" i="2"/>
  <c r="C322" i="2"/>
  <c r="E322" i="2"/>
  <c r="C323" i="2"/>
  <c r="E323" i="2"/>
  <c r="C324" i="2"/>
  <c r="E324" i="2"/>
  <c r="C325" i="2"/>
  <c r="E325" i="2"/>
  <c r="C326" i="2"/>
  <c r="E326" i="2"/>
  <c r="C327" i="2"/>
  <c r="E327" i="2"/>
  <c r="C328" i="2"/>
  <c r="E328" i="2"/>
  <c r="C329" i="2"/>
  <c r="E329" i="2"/>
  <c r="C330" i="2"/>
  <c r="E330" i="2"/>
  <c r="C331" i="2"/>
  <c r="E331" i="2"/>
  <c r="C332" i="2"/>
  <c r="E332" i="2"/>
  <c r="C333" i="2"/>
  <c r="E333" i="2"/>
  <c r="C334" i="2"/>
  <c r="E334" i="2"/>
  <c r="C335" i="2"/>
  <c r="E335" i="2"/>
  <c r="C336" i="2"/>
  <c r="E336" i="2"/>
  <c r="C337" i="2"/>
  <c r="E337" i="2"/>
  <c r="C338" i="2"/>
  <c r="E338" i="2"/>
  <c r="C339" i="2"/>
  <c r="E339" i="2"/>
  <c r="C340" i="2"/>
  <c r="E340" i="2"/>
  <c r="C341" i="2"/>
  <c r="E341" i="2"/>
  <c r="C342" i="2"/>
  <c r="E342" i="2"/>
  <c r="C343" i="2"/>
  <c r="E343" i="2"/>
  <c r="C344" i="2"/>
  <c r="E344" i="2"/>
  <c r="C345" i="2"/>
  <c r="E345" i="2"/>
  <c r="C346" i="2"/>
  <c r="E346" i="2"/>
  <c r="C347" i="2"/>
  <c r="E347" i="2"/>
  <c r="C348" i="2"/>
  <c r="E348" i="2"/>
  <c r="C349" i="2"/>
  <c r="E349" i="2"/>
  <c r="C350" i="2"/>
  <c r="E350" i="2"/>
  <c r="C351" i="2"/>
  <c r="E351" i="2"/>
  <c r="C352" i="2"/>
  <c r="E352" i="2"/>
  <c r="C353" i="2"/>
  <c r="E353" i="2"/>
  <c r="C354" i="2"/>
  <c r="E354" i="2"/>
  <c r="C355" i="2"/>
  <c r="E355" i="2"/>
  <c r="C356" i="2"/>
  <c r="E356" i="2"/>
  <c r="C357" i="2"/>
  <c r="E357" i="2"/>
  <c r="C358" i="2"/>
  <c r="E358" i="2"/>
  <c r="C359" i="2"/>
  <c r="E359" i="2"/>
  <c r="C360" i="2"/>
  <c r="E360" i="2"/>
  <c r="C361" i="2"/>
  <c r="E361" i="2"/>
  <c r="C362" i="2"/>
  <c r="E362" i="2"/>
  <c r="C363" i="2"/>
  <c r="E363" i="2"/>
  <c r="C364" i="2"/>
  <c r="E364" i="2"/>
  <c r="C365" i="2"/>
  <c r="E365" i="2"/>
  <c r="C366" i="2"/>
  <c r="E366" i="2"/>
  <c r="C367" i="2"/>
  <c r="E367" i="2"/>
  <c r="C368" i="2"/>
  <c r="E368" i="2"/>
  <c r="C369" i="2"/>
  <c r="E369" i="2"/>
  <c r="C370" i="2"/>
  <c r="E370" i="2"/>
  <c r="C371" i="2"/>
  <c r="E371" i="2"/>
  <c r="C372" i="2"/>
  <c r="E372" i="2"/>
  <c r="C373" i="2"/>
  <c r="E373" i="2"/>
  <c r="C374" i="2"/>
  <c r="E374" i="2"/>
  <c r="C375" i="2"/>
  <c r="E375" i="2"/>
  <c r="C376" i="2"/>
  <c r="E376" i="2"/>
  <c r="C377" i="2"/>
  <c r="E377" i="2"/>
  <c r="C378" i="2"/>
  <c r="E378" i="2"/>
  <c r="C379" i="2"/>
  <c r="E379" i="2"/>
  <c r="C380" i="2"/>
  <c r="E380" i="2"/>
  <c r="C381" i="2"/>
  <c r="E381" i="2"/>
  <c r="C382" i="2"/>
  <c r="E382" i="2"/>
  <c r="C383" i="2"/>
  <c r="E383" i="2"/>
  <c r="C384" i="2"/>
  <c r="E384" i="2"/>
  <c r="C385" i="2"/>
  <c r="E385" i="2"/>
  <c r="C386" i="2"/>
  <c r="E386" i="2"/>
  <c r="C387" i="2"/>
  <c r="E387" i="2"/>
  <c r="C388" i="2"/>
  <c r="E388" i="2"/>
  <c r="C389" i="2"/>
  <c r="E389" i="2"/>
  <c r="C390" i="2"/>
  <c r="E390" i="2"/>
  <c r="C391" i="2"/>
  <c r="E391" i="2"/>
  <c r="C392" i="2"/>
  <c r="E392" i="2"/>
  <c r="C393" i="2"/>
  <c r="E393" i="2"/>
  <c r="C394" i="2"/>
  <c r="E394" i="2"/>
  <c r="C395" i="2"/>
  <c r="E395" i="2"/>
  <c r="C396" i="2"/>
  <c r="E396" i="2"/>
  <c r="C397" i="2"/>
  <c r="E397" i="2"/>
  <c r="C398" i="2"/>
  <c r="E398" i="2"/>
  <c r="C399" i="2"/>
  <c r="E399" i="2"/>
  <c r="C400" i="2"/>
  <c r="E400" i="2"/>
  <c r="C401" i="2"/>
  <c r="E401" i="2"/>
  <c r="C402" i="2"/>
  <c r="E402" i="2"/>
  <c r="C403" i="2"/>
  <c r="E403" i="2"/>
  <c r="C404" i="2"/>
  <c r="E404" i="2"/>
  <c r="C405" i="2"/>
  <c r="E405" i="2"/>
  <c r="C406" i="2"/>
  <c r="E406" i="2"/>
  <c r="C407" i="2"/>
  <c r="E407" i="2"/>
  <c r="C408" i="2"/>
  <c r="E408" i="2"/>
  <c r="C409" i="2"/>
  <c r="E409" i="2"/>
  <c r="C410" i="2"/>
  <c r="E410" i="2"/>
  <c r="C411" i="2"/>
  <c r="E411" i="2"/>
  <c r="C412" i="2"/>
  <c r="E412" i="2"/>
  <c r="C413" i="2"/>
  <c r="E413" i="2"/>
  <c r="C414" i="2"/>
  <c r="E414" i="2"/>
  <c r="C415" i="2"/>
  <c r="E415" i="2"/>
  <c r="C416" i="2"/>
  <c r="E416" i="2"/>
  <c r="C417" i="2"/>
  <c r="E417" i="2"/>
  <c r="C418" i="2"/>
  <c r="E418" i="2"/>
  <c r="C419" i="2"/>
  <c r="E419" i="2"/>
  <c r="C420" i="2"/>
  <c r="E420" i="2"/>
  <c r="C421" i="2"/>
  <c r="E421" i="2"/>
  <c r="C422" i="2"/>
  <c r="E422" i="2"/>
  <c r="C423" i="2"/>
  <c r="E423" i="2"/>
  <c r="C424" i="2"/>
  <c r="E424" i="2"/>
  <c r="C425" i="2"/>
  <c r="E425" i="2"/>
  <c r="C426" i="2"/>
  <c r="E426" i="2"/>
  <c r="C427" i="2"/>
  <c r="E427" i="2"/>
  <c r="C428" i="2"/>
  <c r="E428" i="2"/>
  <c r="C429" i="2"/>
  <c r="E429" i="2"/>
  <c r="C430" i="2"/>
  <c r="E430" i="2"/>
  <c r="C431" i="2"/>
  <c r="E431" i="2"/>
  <c r="C432" i="2"/>
  <c r="E432" i="2"/>
  <c r="C433" i="2"/>
  <c r="E433" i="2"/>
  <c r="C434" i="2"/>
  <c r="E434" i="2"/>
  <c r="C435" i="2"/>
  <c r="E435" i="2"/>
  <c r="C436" i="2"/>
  <c r="E436" i="2"/>
  <c r="C437" i="2"/>
  <c r="E437" i="2"/>
  <c r="C438" i="2"/>
  <c r="E438" i="2"/>
  <c r="C439" i="2"/>
  <c r="E439" i="2"/>
  <c r="C440" i="2"/>
  <c r="E440" i="2"/>
  <c r="C441" i="2"/>
  <c r="E441" i="2"/>
  <c r="C442" i="2"/>
  <c r="E442" i="2"/>
  <c r="C443" i="2"/>
  <c r="E443" i="2"/>
  <c r="C444" i="2"/>
  <c r="E444" i="2"/>
  <c r="C445" i="2"/>
  <c r="E445" i="2"/>
  <c r="C446" i="2"/>
  <c r="E446" i="2"/>
  <c r="C447" i="2"/>
  <c r="E447" i="2"/>
  <c r="C448" i="2"/>
  <c r="E448" i="2"/>
  <c r="C449" i="2"/>
  <c r="E449" i="2"/>
  <c r="C450" i="2"/>
  <c r="E450" i="2"/>
  <c r="C451" i="2"/>
  <c r="E451" i="2"/>
  <c r="C452" i="2"/>
  <c r="E452" i="2"/>
  <c r="C453" i="2"/>
  <c r="E453" i="2"/>
  <c r="C454" i="2"/>
  <c r="E454" i="2"/>
  <c r="C455" i="2"/>
  <c r="E455" i="2"/>
  <c r="C456" i="2"/>
  <c r="E456" i="2"/>
  <c r="C457" i="2"/>
  <c r="E457" i="2"/>
  <c r="C458" i="2"/>
  <c r="E458" i="2"/>
  <c r="C459" i="2"/>
  <c r="E459" i="2"/>
  <c r="C460" i="2"/>
  <c r="E460" i="2"/>
  <c r="C461" i="2"/>
  <c r="E461" i="2"/>
  <c r="C462" i="2"/>
  <c r="E462" i="2"/>
  <c r="C463" i="2"/>
  <c r="E463" i="2"/>
  <c r="C464" i="2"/>
  <c r="E464" i="2"/>
  <c r="C465" i="2"/>
  <c r="E465" i="2"/>
  <c r="C466" i="2"/>
  <c r="E466" i="2"/>
  <c r="C467" i="2"/>
  <c r="E467" i="2"/>
  <c r="C468" i="2"/>
  <c r="E468" i="2"/>
  <c r="C469" i="2"/>
  <c r="E469" i="2"/>
  <c r="C470" i="2"/>
  <c r="E470" i="2"/>
  <c r="C471" i="2"/>
  <c r="E471" i="2"/>
  <c r="C472" i="2"/>
  <c r="E472" i="2"/>
  <c r="C473" i="2"/>
  <c r="E473" i="2"/>
  <c r="C474" i="2"/>
  <c r="E474" i="2"/>
  <c r="C475" i="2"/>
  <c r="E475" i="2"/>
  <c r="C476" i="2"/>
  <c r="E476" i="2"/>
  <c r="C477" i="2"/>
  <c r="E477" i="2"/>
  <c r="C478" i="2"/>
  <c r="E478" i="2"/>
  <c r="C479" i="2"/>
  <c r="E479" i="2"/>
  <c r="C480" i="2"/>
  <c r="E480" i="2"/>
  <c r="C481" i="2"/>
  <c r="E481" i="2"/>
  <c r="C482" i="2"/>
  <c r="E482" i="2"/>
  <c r="C483" i="2"/>
  <c r="E483" i="2"/>
  <c r="C484" i="2"/>
  <c r="E484" i="2"/>
  <c r="C485" i="2"/>
  <c r="E485" i="2"/>
  <c r="C486" i="2"/>
  <c r="E486" i="2"/>
  <c r="C487" i="2"/>
  <c r="E487" i="2"/>
  <c r="C488" i="2"/>
  <c r="E488" i="2"/>
  <c r="C489" i="2"/>
  <c r="E489" i="2"/>
  <c r="C490" i="2"/>
  <c r="E490" i="2"/>
  <c r="C491" i="2"/>
  <c r="E491" i="2"/>
  <c r="C492" i="2"/>
  <c r="E492" i="2"/>
  <c r="C493" i="2"/>
  <c r="E493" i="2"/>
  <c r="C494" i="2"/>
  <c r="E494" i="2"/>
  <c r="C495" i="2"/>
  <c r="E495" i="2"/>
  <c r="C496" i="2"/>
  <c r="E496" i="2"/>
  <c r="C497" i="2"/>
  <c r="E497" i="2"/>
  <c r="C498" i="2"/>
  <c r="E498" i="2"/>
  <c r="C499" i="2"/>
  <c r="E499" i="2"/>
  <c r="C500" i="2"/>
  <c r="E500" i="2"/>
  <c r="C501" i="2"/>
  <c r="E501" i="2"/>
  <c r="C502" i="2"/>
  <c r="E502" i="2"/>
  <c r="C503" i="2"/>
  <c r="E503" i="2"/>
  <c r="C504" i="2"/>
  <c r="E504" i="2"/>
  <c r="C505" i="2"/>
  <c r="E505" i="2"/>
  <c r="C506" i="2"/>
  <c r="E506" i="2"/>
  <c r="C507" i="2"/>
  <c r="E507" i="2"/>
  <c r="C508" i="2"/>
  <c r="E508" i="2"/>
  <c r="C509" i="2"/>
  <c r="E509" i="2"/>
  <c r="C510" i="2"/>
  <c r="E510" i="2"/>
  <c r="C511" i="2"/>
  <c r="E511" i="2"/>
  <c r="C512" i="2"/>
  <c r="E512" i="2"/>
  <c r="C513" i="2"/>
  <c r="E513" i="2"/>
  <c r="C514" i="2"/>
  <c r="E514" i="2"/>
  <c r="C515" i="2"/>
  <c r="E515" i="2"/>
  <c r="C516" i="2"/>
  <c r="E516" i="2"/>
  <c r="C517" i="2"/>
  <c r="E517" i="2"/>
  <c r="C518" i="2"/>
  <c r="E518" i="2"/>
  <c r="C519" i="2"/>
  <c r="E519" i="2"/>
  <c r="C520" i="2"/>
  <c r="E520" i="2"/>
  <c r="C521" i="2"/>
  <c r="E521" i="2"/>
  <c r="C522" i="2"/>
  <c r="E522" i="2"/>
  <c r="C523" i="2"/>
  <c r="E523" i="2"/>
  <c r="C524" i="2"/>
  <c r="E524" i="2"/>
  <c r="C525" i="2"/>
  <c r="E525" i="2"/>
  <c r="C526" i="2"/>
  <c r="E526" i="2"/>
  <c r="C527" i="2"/>
  <c r="E527" i="2"/>
  <c r="C528" i="2"/>
  <c r="E528" i="2"/>
  <c r="C529" i="2"/>
  <c r="E529" i="2"/>
  <c r="C530" i="2"/>
  <c r="E530" i="2"/>
  <c r="C531" i="2"/>
  <c r="E531" i="2"/>
  <c r="C532" i="2"/>
  <c r="E532" i="2"/>
  <c r="C533" i="2"/>
  <c r="E533" i="2"/>
  <c r="C534" i="2"/>
  <c r="E534" i="2"/>
  <c r="C535" i="2"/>
  <c r="E535" i="2"/>
  <c r="C536" i="2"/>
  <c r="E536" i="2"/>
  <c r="C537" i="2"/>
  <c r="E537" i="2"/>
  <c r="C538" i="2"/>
  <c r="E538" i="2"/>
  <c r="C539" i="2"/>
  <c r="E539" i="2"/>
  <c r="C540" i="2"/>
  <c r="E540" i="2"/>
  <c r="C541" i="2"/>
  <c r="E541" i="2"/>
  <c r="C542" i="2"/>
  <c r="E542" i="2"/>
  <c r="C543" i="2"/>
  <c r="E543" i="2"/>
  <c r="C544" i="2"/>
  <c r="E544" i="2"/>
  <c r="C545" i="2"/>
  <c r="E545" i="2"/>
  <c r="C546" i="2"/>
  <c r="E546" i="2"/>
  <c r="C547" i="2"/>
  <c r="E547" i="2"/>
  <c r="C548" i="2"/>
  <c r="E548" i="2"/>
  <c r="C549" i="2"/>
  <c r="E549" i="2"/>
  <c r="C550" i="2"/>
  <c r="E550" i="2"/>
  <c r="C551" i="2"/>
  <c r="E551" i="2"/>
  <c r="C552" i="2"/>
  <c r="E552" i="2"/>
  <c r="C553" i="2"/>
  <c r="E553" i="2"/>
  <c r="C554" i="2"/>
  <c r="E554" i="2"/>
  <c r="C555" i="2"/>
  <c r="E555" i="2"/>
  <c r="C556" i="2"/>
  <c r="E556" i="2"/>
  <c r="C557" i="2"/>
  <c r="E557" i="2"/>
  <c r="C558" i="2"/>
  <c r="E558" i="2"/>
  <c r="C559" i="2"/>
  <c r="E559" i="2"/>
  <c r="C560" i="2"/>
  <c r="E560" i="2"/>
  <c r="C561" i="2"/>
  <c r="E561" i="2"/>
  <c r="C562" i="2"/>
  <c r="E562" i="2"/>
  <c r="C563" i="2"/>
  <c r="E563" i="2"/>
  <c r="C564" i="2"/>
  <c r="E564" i="2"/>
  <c r="C565" i="2"/>
  <c r="E565" i="2"/>
  <c r="C566" i="2"/>
  <c r="E566" i="2"/>
  <c r="C567" i="2"/>
  <c r="E567" i="2"/>
  <c r="C568" i="2"/>
  <c r="E568" i="2"/>
  <c r="C569" i="2"/>
  <c r="E569" i="2"/>
  <c r="C570" i="2"/>
  <c r="E570" i="2"/>
  <c r="C571" i="2"/>
  <c r="E571" i="2"/>
  <c r="C572" i="2"/>
  <c r="E572" i="2"/>
  <c r="C573" i="2"/>
  <c r="E573" i="2"/>
  <c r="C574" i="2"/>
  <c r="E574" i="2"/>
  <c r="C575" i="2"/>
  <c r="E575" i="2"/>
  <c r="C576" i="2"/>
  <c r="E576" i="2"/>
  <c r="C577" i="2"/>
  <c r="E577" i="2"/>
  <c r="C578" i="2"/>
  <c r="E578" i="2"/>
  <c r="C579" i="2"/>
  <c r="E579" i="2"/>
  <c r="C580" i="2"/>
  <c r="E580" i="2"/>
  <c r="C581" i="2"/>
  <c r="E581" i="2"/>
  <c r="C582" i="2"/>
  <c r="E582" i="2"/>
  <c r="C583" i="2"/>
  <c r="E583" i="2"/>
  <c r="C584" i="2"/>
  <c r="E584" i="2"/>
  <c r="C585" i="2"/>
  <c r="E585" i="2"/>
  <c r="C586" i="2"/>
  <c r="E586" i="2"/>
  <c r="C587" i="2"/>
  <c r="E587" i="2"/>
  <c r="C588" i="2"/>
  <c r="E588" i="2"/>
  <c r="C589" i="2"/>
  <c r="E589" i="2"/>
  <c r="C590" i="2"/>
  <c r="E590" i="2"/>
  <c r="C591" i="2"/>
  <c r="E591" i="2"/>
  <c r="C592" i="2"/>
  <c r="E592" i="2"/>
  <c r="C593" i="2"/>
  <c r="E593" i="2"/>
  <c r="C594" i="2"/>
  <c r="E594" i="2"/>
  <c r="C595" i="2"/>
  <c r="E595" i="2"/>
  <c r="C596" i="2"/>
  <c r="E596" i="2"/>
  <c r="C597" i="2"/>
  <c r="E597" i="2"/>
  <c r="C598" i="2"/>
  <c r="E598" i="2"/>
  <c r="C599" i="2"/>
  <c r="E599" i="2"/>
  <c r="C600" i="2"/>
  <c r="E600" i="2"/>
  <c r="C601" i="2"/>
  <c r="E601" i="2"/>
  <c r="C602" i="2"/>
  <c r="E602" i="2"/>
  <c r="C603" i="2"/>
  <c r="E603" i="2"/>
  <c r="C604" i="2"/>
  <c r="E604" i="2"/>
  <c r="C605" i="2"/>
  <c r="E605" i="2"/>
  <c r="C606" i="2"/>
  <c r="E606" i="2"/>
  <c r="C607" i="2"/>
  <c r="E607" i="2"/>
  <c r="C608" i="2"/>
  <c r="E608" i="2"/>
  <c r="C609" i="2"/>
  <c r="E609" i="2"/>
  <c r="C610" i="2"/>
  <c r="E610" i="2"/>
  <c r="C611" i="2"/>
  <c r="E611" i="2"/>
  <c r="C612" i="2"/>
  <c r="E612" i="2"/>
  <c r="C613" i="2"/>
  <c r="E613" i="2"/>
  <c r="C614" i="2"/>
  <c r="E614" i="2"/>
  <c r="C615" i="2"/>
  <c r="E615" i="2"/>
  <c r="C616" i="2"/>
  <c r="E616" i="2"/>
  <c r="C617" i="2"/>
  <c r="E617" i="2"/>
  <c r="C618" i="2"/>
  <c r="E618" i="2"/>
  <c r="C619" i="2"/>
  <c r="E619" i="2"/>
  <c r="C620" i="2"/>
  <c r="E620" i="2"/>
  <c r="C621" i="2"/>
  <c r="E621" i="2"/>
  <c r="C622" i="2"/>
  <c r="E622" i="2"/>
  <c r="C623" i="2"/>
  <c r="E623" i="2"/>
  <c r="C624" i="2"/>
  <c r="E624" i="2"/>
  <c r="C625" i="2"/>
  <c r="E625" i="2"/>
  <c r="C626" i="2"/>
  <c r="E626" i="2"/>
  <c r="C627" i="2"/>
  <c r="E627" i="2"/>
  <c r="C628" i="2"/>
  <c r="E628" i="2"/>
  <c r="C629" i="2"/>
  <c r="E629" i="2"/>
  <c r="C630" i="2"/>
  <c r="E630" i="2"/>
  <c r="C631" i="2"/>
  <c r="E631" i="2"/>
  <c r="C632" i="2"/>
  <c r="E632" i="2"/>
  <c r="C633" i="2"/>
  <c r="E633" i="2"/>
  <c r="C634" i="2"/>
  <c r="E634" i="2"/>
  <c r="C635" i="2"/>
  <c r="E635" i="2"/>
  <c r="C636" i="2"/>
  <c r="E636" i="2"/>
  <c r="C637" i="2"/>
  <c r="E637" i="2"/>
  <c r="C638" i="2"/>
  <c r="E638" i="2"/>
  <c r="C639" i="2"/>
  <c r="E639" i="2"/>
  <c r="C640" i="2"/>
  <c r="E640" i="2"/>
  <c r="C641" i="2"/>
  <c r="E641" i="2"/>
  <c r="C642" i="2"/>
  <c r="E642" i="2"/>
  <c r="C643" i="2"/>
  <c r="E643" i="2"/>
  <c r="C644" i="2"/>
  <c r="E644" i="2"/>
  <c r="C645" i="2"/>
  <c r="E645" i="2"/>
  <c r="C646" i="2"/>
  <c r="E646" i="2"/>
  <c r="C647" i="2"/>
  <c r="E647" i="2"/>
  <c r="C648" i="2"/>
  <c r="E648" i="2"/>
  <c r="C649" i="2"/>
  <c r="E649" i="2"/>
  <c r="C650" i="2"/>
  <c r="E650" i="2"/>
  <c r="C651" i="2"/>
  <c r="E651" i="2"/>
  <c r="C652" i="2"/>
  <c r="E652" i="2"/>
  <c r="C653" i="2"/>
  <c r="E653" i="2"/>
  <c r="C654" i="2"/>
  <c r="E654" i="2"/>
  <c r="C655" i="2"/>
  <c r="E655" i="2"/>
  <c r="C656" i="2"/>
  <c r="E656" i="2"/>
  <c r="C657" i="2"/>
  <c r="E657" i="2"/>
  <c r="C658" i="2"/>
  <c r="E658" i="2"/>
  <c r="C659" i="2"/>
  <c r="E659" i="2"/>
  <c r="C660" i="2"/>
  <c r="E660" i="2"/>
  <c r="C661" i="2"/>
  <c r="E661" i="2"/>
  <c r="C662" i="2"/>
  <c r="E662" i="2"/>
  <c r="C663" i="2"/>
  <c r="E663" i="2"/>
  <c r="C664" i="2"/>
  <c r="E664" i="2"/>
  <c r="C665" i="2"/>
  <c r="E665" i="2"/>
  <c r="C666" i="2"/>
  <c r="E666" i="2"/>
  <c r="C667" i="2"/>
  <c r="E667" i="2"/>
  <c r="C668" i="2"/>
  <c r="E668" i="2"/>
  <c r="C669" i="2"/>
  <c r="E669" i="2"/>
  <c r="C670" i="2"/>
  <c r="E670" i="2"/>
  <c r="C671" i="2"/>
  <c r="E671" i="2"/>
  <c r="C672" i="2"/>
  <c r="E672" i="2"/>
  <c r="C673" i="2"/>
  <c r="E673" i="2"/>
  <c r="C674" i="2"/>
  <c r="E674" i="2"/>
  <c r="C675" i="2"/>
  <c r="E675" i="2"/>
  <c r="C676" i="2"/>
  <c r="E676" i="2"/>
  <c r="C677" i="2"/>
  <c r="E677" i="2"/>
  <c r="C678" i="2"/>
  <c r="E678" i="2"/>
  <c r="C679" i="2"/>
  <c r="E679" i="2"/>
  <c r="C680" i="2"/>
  <c r="E680" i="2"/>
  <c r="C681" i="2"/>
  <c r="E681" i="2"/>
  <c r="C682" i="2"/>
  <c r="E682" i="2"/>
  <c r="C683" i="2"/>
  <c r="E683" i="2"/>
  <c r="C684" i="2"/>
  <c r="E684" i="2"/>
  <c r="C685" i="2"/>
  <c r="E685" i="2"/>
  <c r="C686" i="2"/>
  <c r="E686" i="2"/>
  <c r="C687" i="2"/>
  <c r="E687" i="2"/>
  <c r="C688" i="2"/>
  <c r="E688" i="2"/>
  <c r="C689" i="2"/>
  <c r="E689" i="2"/>
  <c r="C690" i="2"/>
  <c r="E690" i="2"/>
  <c r="C691" i="2"/>
  <c r="E691" i="2"/>
  <c r="C692" i="2"/>
  <c r="E692" i="2"/>
  <c r="C693" i="2"/>
  <c r="E693" i="2"/>
  <c r="C694" i="2"/>
  <c r="E694" i="2"/>
  <c r="C695" i="2"/>
  <c r="E695" i="2"/>
  <c r="C696" i="2"/>
  <c r="E696" i="2"/>
  <c r="C697" i="2"/>
  <c r="E697" i="2"/>
  <c r="C698" i="2"/>
  <c r="E698" i="2"/>
  <c r="C699" i="2"/>
  <c r="E699" i="2"/>
  <c r="C700" i="2"/>
  <c r="E700" i="2"/>
  <c r="C701" i="2"/>
  <c r="E701" i="2"/>
  <c r="C702" i="2"/>
  <c r="E702" i="2"/>
  <c r="C703" i="2"/>
  <c r="E703" i="2"/>
  <c r="C704" i="2"/>
  <c r="E704" i="2"/>
  <c r="C705" i="2"/>
  <c r="E705" i="2"/>
  <c r="C706" i="2"/>
  <c r="E706" i="2"/>
  <c r="C707" i="2"/>
  <c r="E707" i="2"/>
  <c r="C708" i="2"/>
  <c r="E708" i="2"/>
  <c r="C709" i="2"/>
  <c r="E709" i="2"/>
  <c r="C710" i="2"/>
  <c r="E710" i="2"/>
  <c r="C711" i="2"/>
  <c r="E711" i="2"/>
  <c r="C712" i="2"/>
  <c r="E712" i="2"/>
  <c r="C713" i="2"/>
  <c r="E713" i="2"/>
  <c r="C714" i="2"/>
  <c r="E714" i="2"/>
  <c r="C715" i="2"/>
  <c r="E715" i="2"/>
  <c r="C716" i="2"/>
  <c r="E716" i="2"/>
  <c r="C717" i="2"/>
  <c r="E717" i="2"/>
  <c r="C718" i="2"/>
  <c r="E718" i="2"/>
  <c r="C719" i="2"/>
  <c r="E719" i="2"/>
  <c r="C720" i="2"/>
  <c r="E720" i="2"/>
  <c r="C721" i="2"/>
  <c r="E721" i="2"/>
  <c r="C722" i="2"/>
  <c r="E722" i="2"/>
  <c r="C723" i="2"/>
  <c r="E723" i="2"/>
  <c r="C724" i="2"/>
  <c r="E724" i="2"/>
  <c r="C725" i="2"/>
  <c r="E725" i="2"/>
  <c r="C726" i="2"/>
  <c r="E726" i="2"/>
  <c r="C727" i="2"/>
  <c r="E727" i="2"/>
  <c r="C728" i="2"/>
  <c r="E728" i="2"/>
  <c r="C729" i="2"/>
  <c r="E729" i="2"/>
  <c r="C730" i="2"/>
  <c r="E730" i="2"/>
  <c r="C731" i="2"/>
  <c r="E731" i="2"/>
  <c r="C732" i="2"/>
  <c r="E732" i="2"/>
  <c r="C733" i="2"/>
  <c r="E733" i="2"/>
  <c r="C734" i="2"/>
  <c r="E734" i="2"/>
  <c r="C735" i="2"/>
  <c r="E735" i="2"/>
  <c r="C736" i="2"/>
  <c r="E736" i="2"/>
  <c r="C737" i="2"/>
  <c r="E737" i="2"/>
  <c r="C738" i="2"/>
  <c r="E738" i="2"/>
  <c r="C739" i="2"/>
  <c r="E739" i="2"/>
  <c r="C740" i="2"/>
  <c r="E740" i="2"/>
  <c r="C741" i="2"/>
  <c r="E741" i="2"/>
  <c r="C742" i="2"/>
  <c r="E742" i="2"/>
  <c r="C743" i="2"/>
  <c r="E743" i="2"/>
  <c r="C744" i="2"/>
  <c r="E744" i="2"/>
  <c r="C745" i="2"/>
  <c r="E745" i="2"/>
  <c r="C746" i="2"/>
  <c r="E746" i="2"/>
  <c r="C747" i="2"/>
  <c r="E747" i="2"/>
  <c r="C748" i="2"/>
  <c r="E748" i="2"/>
  <c r="C749" i="2"/>
  <c r="E749" i="2"/>
  <c r="C750" i="2"/>
  <c r="E750" i="2"/>
  <c r="C751" i="2"/>
  <c r="E751" i="2"/>
  <c r="C752" i="2"/>
  <c r="E752" i="2"/>
  <c r="C753" i="2"/>
  <c r="E753" i="2"/>
  <c r="C754" i="2"/>
  <c r="E754" i="2"/>
  <c r="C755" i="2"/>
  <c r="E755" i="2"/>
  <c r="C756" i="2"/>
  <c r="E756" i="2"/>
  <c r="C757" i="2"/>
  <c r="E757" i="2"/>
  <c r="C758" i="2"/>
  <c r="E758" i="2"/>
  <c r="C759" i="2"/>
  <c r="E759" i="2"/>
  <c r="C760" i="2"/>
  <c r="E760" i="2"/>
  <c r="C761" i="2"/>
  <c r="E761" i="2"/>
  <c r="C762" i="2"/>
  <c r="E762" i="2"/>
  <c r="C763" i="2"/>
  <c r="E763" i="2"/>
  <c r="C764" i="2"/>
  <c r="E764" i="2"/>
  <c r="C765" i="2"/>
  <c r="E765" i="2"/>
  <c r="C766" i="2"/>
  <c r="E766" i="2"/>
  <c r="C767" i="2"/>
  <c r="E767" i="2"/>
  <c r="C768" i="2"/>
  <c r="E768" i="2"/>
  <c r="C769" i="2"/>
  <c r="E769" i="2"/>
  <c r="C770" i="2"/>
  <c r="E770" i="2"/>
  <c r="C771" i="2"/>
  <c r="E771" i="2"/>
  <c r="C772" i="2"/>
  <c r="E772" i="2"/>
  <c r="C773" i="2"/>
  <c r="E773" i="2"/>
  <c r="C774" i="2"/>
  <c r="E774" i="2"/>
  <c r="C775" i="2"/>
  <c r="E775" i="2"/>
  <c r="C776" i="2"/>
  <c r="E776" i="2"/>
  <c r="C777" i="2"/>
  <c r="E777" i="2"/>
  <c r="C778" i="2"/>
  <c r="E778" i="2"/>
  <c r="C779" i="2"/>
  <c r="E779" i="2"/>
  <c r="C780" i="2"/>
  <c r="E780" i="2"/>
  <c r="C781" i="2"/>
  <c r="E781" i="2"/>
  <c r="C782" i="2"/>
  <c r="E782" i="2"/>
  <c r="C783" i="2"/>
  <c r="E783" i="2"/>
  <c r="C784" i="2"/>
  <c r="E784" i="2"/>
  <c r="C785" i="2"/>
  <c r="E785" i="2"/>
  <c r="C786" i="2"/>
  <c r="E786" i="2"/>
  <c r="C787" i="2"/>
  <c r="E787" i="2"/>
  <c r="C788" i="2"/>
  <c r="E788" i="2"/>
  <c r="C789" i="2"/>
  <c r="E789" i="2"/>
  <c r="C790" i="2"/>
  <c r="E790" i="2"/>
  <c r="C791" i="2"/>
  <c r="E791" i="2"/>
  <c r="C792" i="2"/>
  <c r="E792" i="2"/>
  <c r="C793" i="2"/>
  <c r="E793" i="2"/>
  <c r="C794" i="2"/>
  <c r="E794" i="2"/>
  <c r="C795" i="2"/>
  <c r="E795" i="2"/>
  <c r="C796" i="2"/>
  <c r="E796" i="2"/>
  <c r="C797" i="2"/>
  <c r="E797" i="2"/>
  <c r="C798" i="2"/>
  <c r="E798" i="2"/>
  <c r="C799" i="2"/>
  <c r="E799" i="2"/>
  <c r="C800" i="2"/>
  <c r="E800" i="2"/>
  <c r="C801" i="2"/>
  <c r="E801" i="2"/>
  <c r="C802" i="2"/>
  <c r="E802" i="2"/>
  <c r="C803" i="2"/>
  <c r="E803" i="2"/>
  <c r="C804" i="2"/>
  <c r="E804" i="2"/>
  <c r="C805" i="2"/>
  <c r="E805" i="2"/>
  <c r="C806" i="2"/>
  <c r="E806" i="2"/>
  <c r="C807" i="2"/>
  <c r="E807" i="2"/>
  <c r="C808" i="2"/>
  <c r="E808" i="2"/>
  <c r="C809" i="2"/>
  <c r="E809" i="2"/>
  <c r="C810" i="2"/>
  <c r="E810" i="2"/>
  <c r="C811" i="2"/>
  <c r="E811" i="2"/>
  <c r="C812" i="2"/>
  <c r="E812" i="2"/>
  <c r="C813" i="2"/>
  <c r="E813" i="2"/>
  <c r="C814" i="2"/>
  <c r="E814" i="2"/>
  <c r="C815" i="2"/>
  <c r="E815" i="2"/>
  <c r="C816" i="2"/>
  <c r="E816" i="2"/>
  <c r="C817" i="2"/>
  <c r="E817" i="2"/>
  <c r="C818" i="2"/>
  <c r="E818" i="2"/>
  <c r="C819" i="2"/>
  <c r="E819" i="2"/>
  <c r="C820" i="2"/>
  <c r="E820" i="2"/>
  <c r="C821" i="2"/>
  <c r="E821" i="2"/>
  <c r="C822" i="2"/>
  <c r="E822" i="2"/>
  <c r="C823" i="2"/>
  <c r="E823" i="2"/>
  <c r="C824" i="2"/>
  <c r="E824" i="2"/>
  <c r="C825" i="2"/>
  <c r="E825" i="2"/>
  <c r="C826" i="2"/>
  <c r="E826" i="2"/>
  <c r="C827" i="2"/>
  <c r="E827" i="2"/>
  <c r="C828" i="2"/>
  <c r="E828" i="2"/>
  <c r="C829" i="2"/>
  <c r="E829" i="2"/>
  <c r="C830" i="2"/>
  <c r="E830" i="2"/>
  <c r="C831" i="2"/>
  <c r="E831" i="2"/>
  <c r="C832" i="2"/>
  <c r="E832" i="2"/>
  <c r="C833" i="2"/>
  <c r="E833" i="2"/>
  <c r="C834" i="2"/>
  <c r="E834" i="2"/>
  <c r="C835" i="2"/>
  <c r="E835" i="2"/>
  <c r="C836" i="2"/>
  <c r="E836" i="2"/>
  <c r="C837" i="2"/>
  <c r="E837" i="2"/>
  <c r="C838" i="2"/>
  <c r="E838" i="2"/>
  <c r="C839" i="2"/>
  <c r="E839" i="2"/>
  <c r="C840" i="2"/>
  <c r="E840" i="2"/>
  <c r="C841" i="2"/>
  <c r="E841" i="2"/>
  <c r="C842" i="2"/>
  <c r="E842" i="2"/>
  <c r="C843" i="2"/>
  <c r="E843" i="2"/>
  <c r="C844" i="2"/>
  <c r="E844" i="2"/>
  <c r="C845" i="2"/>
  <c r="E845" i="2"/>
  <c r="C846" i="2"/>
  <c r="E846" i="2"/>
  <c r="C847" i="2"/>
  <c r="E847" i="2"/>
  <c r="C848" i="2"/>
  <c r="E848" i="2"/>
  <c r="C849" i="2"/>
  <c r="E849" i="2"/>
  <c r="C850" i="2"/>
  <c r="E850" i="2"/>
  <c r="C851" i="2"/>
  <c r="E851" i="2"/>
  <c r="C852" i="2"/>
  <c r="E852" i="2"/>
  <c r="C853" i="2"/>
  <c r="E853" i="2"/>
  <c r="C854" i="2"/>
  <c r="E854" i="2"/>
  <c r="C855" i="2"/>
  <c r="E855" i="2"/>
  <c r="C856" i="2"/>
  <c r="E856" i="2"/>
  <c r="C857" i="2"/>
  <c r="E857" i="2"/>
  <c r="C858" i="2"/>
  <c r="E858" i="2"/>
  <c r="C859" i="2"/>
  <c r="E859" i="2"/>
  <c r="C860" i="2"/>
  <c r="E860" i="2"/>
  <c r="C861" i="2"/>
  <c r="E861" i="2"/>
  <c r="C862" i="2"/>
  <c r="E862" i="2"/>
  <c r="C863" i="2"/>
  <c r="E863" i="2"/>
  <c r="C864" i="2"/>
  <c r="E864" i="2"/>
  <c r="C865" i="2"/>
  <c r="E865" i="2"/>
  <c r="C866" i="2"/>
  <c r="E866" i="2"/>
  <c r="C867" i="2"/>
  <c r="E867" i="2"/>
  <c r="C868" i="2"/>
  <c r="E868" i="2"/>
  <c r="C869" i="2"/>
  <c r="E869" i="2"/>
  <c r="C870" i="2"/>
  <c r="E870" i="2"/>
  <c r="C871" i="2"/>
  <c r="E871" i="2"/>
  <c r="C872" i="2"/>
  <c r="E872" i="2"/>
  <c r="C873" i="2"/>
  <c r="E873" i="2"/>
  <c r="C874" i="2"/>
  <c r="E874" i="2"/>
  <c r="C875" i="2"/>
  <c r="E875" i="2"/>
  <c r="C876" i="2"/>
  <c r="E876" i="2"/>
  <c r="C877" i="2"/>
  <c r="E877" i="2"/>
  <c r="C878" i="2"/>
  <c r="E878" i="2"/>
  <c r="C879" i="2"/>
  <c r="E879" i="2"/>
  <c r="C880" i="2"/>
  <c r="E880" i="2"/>
  <c r="C881" i="2"/>
  <c r="E881" i="2"/>
  <c r="C882" i="2"/>
  <c r="E882" i="2"/>
  <c r="C883" i="2"/>
  <c r="E883" i="2"/>
  <c r="C884" i="2"/>
  <c r="E884" i="2"/>
  <c r="C885" i="2"/>
  <c r="E885" i="2"/>
  <c r="C886" i="2"/>
  <c r="E886" i="2"/>
  <c r="C887" i="2"/>
  <c r="E887" i="2"/>
  <c r="C888" i="2"/>
  <c r="E888" i="2"/>
  <c r="C889" i="2"/>
  <c r="E889" i="2"/>
  <c r="C890" i="2"/>
  <c r="E890" i="2"/>
  <c r="C891" i="2"/>
  <c r="E891" i="2"/>
  <c r="C892" i="2"/>
  <c r="E892" i="2"/>
  <c r="C893" i="2"/>
  <c r="E893" i="2"/>
  <c r="C894" i="2"/>
  <c r="E894" i="2"/>
  <c r="C895" i="2"/>
  <c r="E895" i="2"/>
  <c r="C896" i="2"/>
  <c r="E896" i="2"/>
  <c r="C897" i="2"/>
  <c r="E897" i="2"/>
  <c r="C898" i="2"/>
  <c r="E898" i="2"/>
  <c r="C899" i="2"/>
  <c r="E899" i="2"/>
  <c r="C900" i="2"/>
  <c r="E900" i="2"/>
  <c r="C901" i="2"/>
  <c r="E901" i="2"/>
  <c r="C902" i="2"/>
  <c r="E902" i="2"/>
  <c r="C903" i="2"/>
  <c r="E903" i="2"/>
  <c r="C904" i="2"/>
  <c r="E904" i="2"/>
  <c r="C905" i="2"/>
  <c r="E905" i="2"/>
  <c r="C906" i="2"/>
  <c r="E906" i="2"/>
  <c r="C907" i="2"/>
  <c r="E907" i="2"/>
  <c r="C908" i="2"/>
  <c r="E908" i="2"/>
  <c r="C909" i="2"/>
  <c r="E909" i="2"/>
  <c r="C910" i="2"/>
  <c r="E910" i="2"/>
  <c r="C911" i="2"/>
  <c r="E911" i="2"/>
  <c r="C912" i="2"/>
  <c r="E912" i="2"/>
  <c r="C913" i="2"/>
  <c r="E913" i="2"/>
  <c r="C914" i="2"/>
  <c r="E914" i="2"/>
  <c r="C915" i="2"/>
  <c r="E915" i="2"/>
  <c r="C916" i="2"/>
  <c r="E916" i="2"/>
  <c r="C917" i="2"/>
  <c r="E917" i="2"/>
  <c r="C918" i="2"/>
  <c r="E918" i="2"/>
  <c r="C919" i="2"/>
  <c r="E919" i="2"/>
  <c r="C920" i="2"/>
  <c r="E920" i="2"/>
  <c r="C921" i="2"/>
  <c r="E921" i="2"/>
  <c r="C922" i="2"/>
  <c r="E922" i="2"/>
  <c r="C923" i="2"/>
  <c r="E923" i="2"/>
  <c r="C924" i="2"/>
  <c r="E924" i="2"/>
  <c r="C925" i="2"/>
  <c r="E925" i="2"/>
  <c r="C926" i="2"/>
  <c r="E926" i="2"/>
  <c r="C927" i="2"/>
  <c r="E927" i="2"/>
  <c r="C928" i="2"/>
  <c r="E928" i="2"/>
  <c r="C929" i="2"/>
  <c r="E929" i="2"/>
  <c r="C930" i="2"/>
  <c r="E930" i="2"/>
  <c r="C931" i="2"/>
  <c r="E931" i="2"/>
  <c r="C932" i="2"/>
  <c r="E932" i="2"/>
  <c r="C933" i="2"/>
  <c r="E933" i="2"/>
  <c r="C934" i="2"/>
  <c r="E934" i="2"/>
  <c r="C935" i="2"/>
  <c r="E935" i="2"/>
  <c r="C936" i="2"/>
  <c r="E936" i="2"/>
  <c r="C937" i="2"/>
  <c r="E937" i="2"/>
  <c r="C938" i="2"/>
  <c r="E938" i="2"/>
  <c r="C939" i="2"/>
  <c r="E939" i="2"/>
  <c r="C940" i="2"/>
  <c r="E940" i="2"/>
  <c r="C941" i="2"/>
  <c r="E941" i="2"/>
  <c r="C942" i="2"/>
  <c r="E942" i="2"/>
  <c r="C943" i="2"/>
  <c r="E943" i="2"/>
  <c r="C944" i="2"/>
  <c r="E944" i="2"/>
  <c r="C945" i="2"/>
  <c r="E945" i="2"/>
  <c r="C946" i="2"/>
  <c r="E946" i="2"/>
  <c r="C947" i="2"/>
  <c r="E947" i="2"/>
  <c r="C948" i="2"/>
  <c r="E948" i="2"/>
  <c r="C949" i="2"/>
  <c r="E949" i="2"/>
  <c r="C950" i="2"/>
  <c r="E950" i="2"/>
  <c r="C951" i="2"/>
  <c r="E951" i="2"/>
  <c r="C952" i="2"/>
  <c r="E952" i="2"/>
  <c r="C953" i="2"/>
  <c r="E953" i="2"/>
  <c r="C954" i="2"/>
  <c r="E954" i="2"/>
  <c r="C955" i="2"/>
  <c r="E955" i="2"/>
  <c r="C956" i="2"/>
  <c r="E956" i="2"/>
  <c r="C957" i="2"/>
  <c r="E957" i="2"/>
  <c r="C958" i="2"/>
  <c r="E958" i="2"/>
  <c r="C959" i="2"/>
  <c r="E959" i="2"/>
  <c r="C960" i="2"/>
  <c r="E960" i="2"/>
  <c r="C961" i="2"/>
  <c r="E961" i="2"/>
  <c r="C962" i="2"/>
  <c r="E962" i="2"/>
  <c r="C963" i="2"/>
  <c r="E963" i="2"/>
  <c r="C964" i="2"/>
  <c r="E964" i="2"/>
  <c r="C965" i="2"/>
  <c r="E965" i="2"/>
  <c r="C966" i="2"/>
  <c r="E966" i="2"/>
  <c r="C967" i="2"/>
  <c r="E967" i="2"/>
  <c r="C968" i="2"/>
  <c r="E968" i="2"/>
  <c r="C969" i="2"/>
  <c r="E969" i="2"/>
  <c r="C970" i="2"/>
  <c r="E970" i="2"/>
  <c r="C971" i="2"/>
  <c r="E971" i="2"/>
  <c r="C972" i="2"/>
  <c r="E972" i="2"/>
  <c r="C973" i="2"/>
  <c r="E973" i="2"/>
  <c r="C974" i="2"/>
  <c r="E974" i="2"/>
  <c r="C975" i="2"/>
  <c r="E975" i="2"/>
  <c r="C976" i="2"/>
  <c r="E976" i="2"/>
  <c r="C977" i="2"/>
  <c r="E977" i="2"/>
  <c r="C978" i="2"/>
  <c r="E978" i="2"/>
  <c r="C979" i="2"/>
  <c r="E979" i="2"/>
  <c r="C980" i="2"/>
  <c r="E980" i="2"/>
  <c r="C981" i="2"/>
  <c r="E981" i="2"/>
  <c r="C982" i="2"/>
  <c r="E982" i="2"/>
  <c r="C983" i="2"/>
  <c r="E983" i="2"/>
  <c r="C984" i="2"/>
  <c r="E984" i="2"/>
  <c r="C985" i="2"/>
  <c r="E985" i="2"/>
  <c r="C986" i="2"/>
  <c r="E986" i="2"/>
  <c r="C987" i="2"/>
  <c r="E987" i="2"/>
  <c r="C988" i="2"/>
  <c r="E988" i="2"/>
  <c r="C989" i="2"/>
  <c r="E989" i="2"/>
  <c r="C990" i="2"/>
  <c r="E990" i="2"/>
  <c r="C991" i="2"/>
  <c r="E991" i="2"/>
  <c r="C992" i="2"/>
  <c r="E992" i="2"/>
  <c r="C993" i="2"/>
  <c r="E993" i="2"/>
  <c r="C994" i="2"/>
  <c r="E994" i="2"/>
  <c r="C995" i="2"/>
  <c r="E995" i="2"/>
  <c r="C996" i="2"/>
  <c r="E996" i="2"/>
  <c r="C997" i="2"/>
  <c r="E997" i="2"/>
  <c r="C998" i="2"/>
  <c r="E998" i="2"/>
  <c r="C999" i="2"/>
  <c r="E999" i="2"/>
  <c r="C1000" i="2"/>
  <c r="E1000" i="2"/>
  <c r="C1001" i="2"/>
  <c r="E1001" i="2"/>
  <c r="C1002" i="2"/>
  <c r="E1002" i="2"/>
  <c r="C1003" i="2"/>
  <c r="E1003" i="2"/>
  <c r="C1004" i="2"/>
  <c r="E1004" i="2"/>
  <c r="C1005" i="2"/>
  <c r="E1005" i="2"/>
  <c r="C1006" i="2"/>
  <c r="E1006" i="2"/>
  <c r="C1007" i="2"/>
  <c r="E1007" i="2"/>
  <c r="C1008" i="2"/>
  <c r="E1008" i="2"/>
  <c r="C1009" i="2"/>
  <c r="E1009" i="2"/>
  <c r="C1010" i="2"/>
  <c r="E1010" i="2"/>
  <c r="C1011" i="2"/>
  <c r="E1011" i="2"/>
  <c r="C1012" i="2"/>
  <c r="E1012" i="2"/>
  <c r="C1013" i="2"/>
  <c r="E1013" i="2"/>
  <c r="C1014" i="2"/>
  <c r="E1014" i="2"/>
  <c r="C1015" i="2"/>
  <c r="E1015" i="2"/>
  <c r="C1016" i="2"/>
  <c r="E1016" i="2"/>
  <c r="C1017" i="2"/>
  <c r="E1017" i="2"/>
  <c r="C1018" i="2"/>
  <c r="E1018" i="2"/>
  <c r="C1019" i="2"/>
  <c r="E1019" i="2"/>
  <c r="C1020" i="2"/>
  <c r="E1020" i="2"/>
  <c r="C1021" i="2"/>
  <c r="E1021" i="2"/>
  <c r="C1022" i="2"/>
  <c r="E1022" i="2"/>
  <c r="C1023" i="2"/>
  <c r="E1023" i="2"/>
  <c r="C1024" i="2"/>
  <c r="E1024" i="2"/>
  <c r="C1025" i="2"/>
  <c r="E1025" i="2"/>
  <c r="C1026" i="2"/>
  <c r="E1026" i="2"/>
  <c r="C1027" i="2"/>
  <c r="E1027" i="2"/>
  <c r="C1028" i="2"/>
  <c r="E1028" i="2"/>
  <c r="C1029" i="2"/>
  <c r="E1029" i="2"/>
  <c r="C1030" i="2"/>
  <c r="E1030" i="2"/>
  <c r="C1031" i="2"/>
  <c r="E1031" i="2"/>
  <c r="C1032" i="2"/>
  <c r="E1032" i="2"/>
  <c r="C1033" i="2"/>
  <c r="E1033" i="2"/>
  <c r="C1034" i="2"/>
  <c r="E1034" i="2"/>
  <c r="C1035" i="2"/>
  <c r="E1035" i="2"/>
  <c r="C1036" i="2"/>
  <c r="E1036" i="2"/>
  <c r="C1037" i="2"/>
  <c r="E1037" i="2"/>
  <c r="C1038" i="2"/>
  <c r="E1038" i="2"/>
  <c r="C1039" i="2"/>
  <c r="E1039" i="2"/>
  <c r="C1040" i="2"/>
  <c r="E1040" i="2"/>
  <c r="C1041" i="2"/>
  <c r="E1041" i="2"/>
  <c r="C1042" i="2"/>
  <c r="E1042" i="2"/>
  <c r="C1043" i="2"/>
  <c r="E1043" i="2"/>
  <c r="C1044" i="2"/>
  <c r="E1044" i="2"/>
  <c r="C1045" i="2"/>
  <c r="E1045" i="2"/>
  <c r="C1046" i="2"/>
  <c r="E1046" i="2"/>
  <c r="C1047" i="2"/>
  <c r="E1047" i="2"/>
  <c r="C1048" i="2"/>
  <c r="E1048" i="2"/>
  <c r="C1049" i="2"/>
  <c r="E1049" i="2"/>
  <c r="C1050" i="2"/>
  <c r="E1050" i="2"/>
  <c r="C1051" i="2"/>
  <c r="E1051" i="2"/>
  <c r="C1052" i="2"/>
  <c r="E1052" i="2"/>
  <c r="C1053" i="2"/>
  <c r="E1053" i="2"/>
  <c r="C1054" i="2"/>
  <c r="E1054" i="2"/>
  <c r="C1055" i="2"/>
  <c r="E1055" i="2"/>
  <c r="C1056" i="2"/>
  <c r="E1056" i="2"/>
  <c r="C1057" i="2"/>
  <c r="E1057" i="2"/>
  <c r="C1058" i="2"/>
  <c r="E1058" i="2"/>
  <c r="C1059" i="2"/>
  <c r="E1059" i="2"/>
  <c r="C1060" i="2"/>
  <c r="E1060" i="2"/>
  <c r="C1061" i="2"/>
  <c r="E1061" i="2"/>
  <c r="C1062" i="2"/>
  <c r="E1062" i="2"/>
  <c r="C1063" i="2"/>
  <c r="E1063" i="2"/>
  <c r="C1064" i="2"/>
  <c r="E1064" i="2"/>
  <c r="C1065" i="2"/>
  <c r="E1065" i="2"/>
  <c r="C1066" i="2"/>
  <c r="E1066" i="2"/>
  <c r="C1067" i="2"/>
  <c r="E1067" i="2"/>
  <c r="C1068" i="2"/>
  <c r="E1068" i="2"/>
  <c r="C1069" i="2"/>
  <c r="E1069" i="2"/>
  <c r="C1070" i="2"/>
  <c r="E1070" i="2"/>
  <c r="C1071" i="2"/>
  <c r="E1071" i="2"/>
  <c r="C1072" i="2"/>
  <c r="E1072" i="2"/>
  <c r="C1073" i="2"/>
  <c r="E1073" i="2"/>
  <c r="C1074" i="2"/>
  <c r="E1074" i="2"/>
  <c r="C1075" i="2"/>
  <c r="E1075" i="2"/>
  <c r="C1076" i="2"/>
  <c r="E1076" i="2"/>
  <c r="C1077" i="2"/>
  <c r="E1077" i="2"/>
  <c r="C1078" i="2"/>
  <c r="E1078" i="2"/>
  <c r="C1079" i="2"/>
  <c r="E1079" i="2"/>
  <c r="C1080" i="2"/>
  <c r="E1080" i="2"/>
  <c r="C1081" i="2"/>
  <c r="E1081" i="2"/>
  <c r="C1082" i="2"/>
  <c r="E1082" i="2"/>
  <c r="C1083" i="2"/>
  <c r="E1083" i="2"/>
  <c r="C1084" i="2"/>
  <c r="E1084" i="2"/>
  <c r="C1085" i="2"/>
  <c r="E1085" i="2"/>
  <c r="C1086" i="2"/>
  <c r="E1086" i="2"/>
  <c r="C1087" i="2"/>
  <c r="E1087" i="2"/>
  <c r="C1088" i="2"/>
  <c r="E1088" i="2"/>
  <c r="C1089" i="2"/>
  <c r="E1089" i="2"/>
  <c r="C1090" i="2"/>
  <c r="E1090" i="2"/>
  <c r="C1091" i="2"/>
  <c r="E1091" i="2"/>
  <c r="C1092" i="2"/>
  <c r="E1092" i="2"/>
  <c r="C1093" i="2"/>
  <c r="E1093" i="2"/>
  <c r="C1094" i="2"/>
  <c r="E1094" i="2"/>
  <c r="C1095" i="2"/>
  <c r="E1095" i="2"/>
  <c r="C1096" i="2"/>
  <c r="E1096" i="2"/>
  <c r="C1097" i="2"/>
  <c r="E1097" i="2"/>
  <c r="C1098" i="2"/>
  <c r="E1098" i="2"/>
  <c r="C1099" i="2"/>
  <c r="E1099" i="2"/>
  <c r="C1100" i="2"/>
  <c r="E1100" i="2"/>
  <c r="C1101" i="2"/>
  <c r="E1101" i="2"/>
  <c r="C1102" i="2"/>
  <c r="E1102" i="2"/>
  <c r="C1103" i="2"/>
  <c r="E1103" i="2"/>
  <c r="C1104" i="2"/>
  <c r="E1104" i="2"/>
  <c r="C1105" i="2"/>
  <c r="E1105" i="2"/>
  <c r="C1106" i="2"/>
  <c r="E1106" i="2"/>
  <c r="C1107" i="2"/>
  <c r="E1107" i="2"/>
  <c r="C1108" i="2"/>
  <c r="E1108" i="2"/>
  <c r="C1109" i="2"/>
  <c r="E1109" i="2"/>
  <c r="C1110" i="2"/>
  <c r="E1110" i="2"/>
  <c r="C1111" i="2"/>
  <c r="E1111" i="2"/>
  <c r="C1112" i="2"/>
  <c r="E1112" i="2"/>
  <c r="C1113" i="2"/>
  <c r="E1113" i="2"/>
  <c r="C1114" i="2"/>
  <c r="E1114" i="2"/>
  <c r="C1115" i="2"/>
  <c r="E1115" i="2"/>
  <c r="C1116" i="2"/>
  <c r="E1116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G36" i="7" l="1"/>
  <c r="H36" i="7"/>
  <c r="E21" i="7"/>
  <c r="D20" i="7"/>
  <c r="C20" i="7"/>
  <c r="K21" i="7"/>
  <c r="P2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950A57-C4A5-4FF6-B0A7-6A7D8F0D7247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3BD7D07-29E4-4B55-8E19-09E72344D0B4}" name="WorksheetConnection_P2C3-Fichier_Europe_Est!$E:$U" type="102" refreshedVersion="8" minRefreshableVersion="5">
    <extLst>
      <ext xmlns:x15="http://schemas.microsoft.com/office/spreadsheetml/2010/11/main" uri="{DE250136-89BD-433C-8126-D09CA5730AF9}">
        <x15:connection id="Plage" autoDelete="1">
          <x15:rangePr sourceName="_xlcn.WorksheetConnection_P2C3Fichier_Europe_EstEU1"/>
        </x15:connection>
      </ext>
    </extLst>
  </connection>
  <connection id="3" xr16:uid="{C2471950-9229-4092-9288-7026A1062A56}" name="WorksheetConnection_Sales_EUROPE_EST_Propre.xlsm!Tableau1" type="102" refreshedVersion="8" minRefreshableVersion="5">
    <extLst>
      <ext xmlns:x15="http://schemas.microsoft.com/office/spreadsheetml/2010/11/main" uri="{DE250136-89BD-433C-8126-D09CA5730AF9}">
        <x15:connection id="Tableau1">
          <x15:rangePr sourceName="_xlcn.WorksheetConnection_Sales_EUROPE_EST_Propre.xlsmTableau1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Plage].[Produit].[All]}"/>
    <s v="{[Tableau1].[Pays].[All]}"/>
  </metadataStrings>
  <mdxMetadata count="2">
    <mdx n="0" f="s">
      <ms ns="1" c="0"/>
    </mdx>
    <mdx n="0" f="s">
      <ms ns="2" c="0"/>
    </mdx>
  </mdx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<sst xmlns="http://schemas.openxmlformats.org/spreadsheetml/2006/main" count="7549" uniqueCount="617">
  <si>
    <t>Sub_Region_Cod</t>
  </si>
  <si>
    <t>Period</t>
  </si>
  <si>
    <t>Product_Ref</t>
  </si>
  <si>
    <t>Sales</t>
  </si>
  <si>
    <t>M3-2021</t>
  </si>
  <si>
    <t>P22166</t>
  </si>
  <si>
    <t>M1-2021</t>
  </si>
  <si>
    <t>P17640</t>
  </si>
  <si>
    <t>EUE</t>
  </si>
  <si>
    <t>M2-2021</t>
  </si>
  <si>
    <t>P42590</t>
  </si>
  <si>
    <t>M7-2020</t>
  </si>
  <si>
    <t>P40595</t>
  </si>
  <si>
    <t>M2-2020</t>
  </si>
  <si>
    <t>P45099</t>
  </si>
  <si>
    <t>M8-2019</t>
  </si>
  <si>
    <t>P49015</t>
  </si>
  <si>
    <t>M12-2020</t>
  </si>
  <si>
    <t>P09301</t>
  </si>
  <si>
    <t>P37271</t>
  </si>
  <si>
    <t>M4-2020</t>
  </si>
  <si>
    <t>P16713</t>
  </si>
  <si>
    <t>P35247</t>
  </si>
  <si>
    <t>M10-2019</t>
  </si>
  <si>
    <t>P28875</t>
  </si>
  <si>
    <t>M12-2019</t>
  </si>
  <si>
    <t>P48563</t>
  </si>
  <si>
    <t>M6-2020</t>
  </si>
  <si>
    <t>P34541</t>
  </si>
  <si>
    <t>P39356</t>
  </si>
  <si>
    <t>M9-2020</t>
  </si>
  <si>
    <t>P42148</t>
  </si>
  <si>
    <t>P29220</t>
  </si>
  <si>
    <t>P19940</t>
  </si>
  <si>
    <t>P33264</t>
  </si>
  <si>
    <t>P26302</t>
  </si>
  <si>
    <t>P20074</t>
  </si>
  <si>
    <t>P33835</t>
  </si>
  <si>
    <t>M5-2019</t>
  </si>
  <si>
    <t>P37069</t>
  </si>
  <si>
    <t>M10-2020</t>
  </si>
  <si>
    <t>P32594</t>
  </si>
  <si>
    <t>M6-2019</t>
  </si>
  <si>
    <t>P33876</t>
  </si>
  <si>
    <t>M11-2019</t>
  </si>
  <si>
    <t>P06881</t>
  </si>
  <si>
    <t>P49785</t>
  </si>
  <si>
    <t>P38474</t>
  </si>
  <si>
    <t>M1-2020</t>
  </si>
  <si>
    <t>P40581</t>
  </si>
  <si>
    <t>P30848</t>
  </si>
  <si>
    <t>P38488</t>
  </si>
  <si>
    <t>M11-2020</t>
  </si>
  <si>
    <t>P36740</t>
  </si>
  <si>
    <t>M5-2020</t>
  </si>
  <si>
    <t>P42140</t>
  </si>
  <si>
    <t>M3-2020</t>
  </si>
  <si>
    <t>P18732</t>
  </si>
  <si>
    <t>P30076</t>
  </si>
  <si>
    <t>P34490</t>
  </si>
  <si>
    <t>P19008</t>
  </si>
  <si>
    <t>P44127</t>
  </si>
  <si>
    <t>P17790</t>
  </si>
  <si>
    <t>M7-2019</t>
  </si>
  <si>
    <t>P33640</t>
  </si>
  <si>
    <t>M9-2019</t>
  </si>
  <si>
    <t>P32957</t>
  </si>
  <si>
    <t>P20509</t>
  </si>
  <si>
    <t>P25186</t>
  </si>
  <si>
    <t>P31111</t>
  </si>
  <si>
    <t>P21878</t>
  </si>
  <si>
    <t>P25076</t>
  </si>
  <si>
    <t>P04306</t>
  </si>
  <si>
    <t>M8-2020</t>
  </si>
  <si>
    <t>P01048</t>
  </si>
  <si>
    <t>M4-2021</t>
  </si>
  <si>
    <t>P16729</t>
  </si>
  <si>
    <t>P27773</t>
  </si>
  <si>
    <t>P40346</t>
  </si>
  <si>
    <t>P21413</t>
  </si>
  <si>
    <t>P36100</t>
  </si>
  <si>
    <t>P24227</t>
  </si>
  <si>
    <t>P37571</t>
  </si>
  <si>
    <t>P19157</t>
  </si>
  <si>
    <t>P32328</t>
  </si>
  <si>
    <t>P26093</t>
  </si>
  <si>
    <t>P37104</t>
  </si>
  <si>
    <t>P37833</t>
  </si>
  <si>
    <t>P48783</t>
  </si>
  <si>
    <t>P44662</t>
  </si>
  <si>
    <t>P00865</t>
  </si>
  <si>
    <t>P07376</t>
  </si>
  <si>
    <t>P16494</t>
  </si>
  <si>
    <t>P21339</t>
  </si>
  <si>
    <t>P30308</t>
  </si>
  <si>
    <t>P21574</t>
  </si>
  <si>
    <t>P10507</t>
  </si>
  <si>
    <t>P10206</t>
  </si>
  <si>
    <t>P42296</t>
  </si>
  <si>
    <t>P05229</t>
  </si>
  <si>
    <t>P29746</t>
  </si>
  <si>
    <t>P48978</t>
  </si>
  <si>
    <t>P48304</t>
  </si>
  <si>
    <t>P30841</t>
  </si>
  <si>
    <t>P31598</t>
  </si>
  <si>
    <t>P42161</t>
  </si>
  <si>
    <t>P17447</t>
  </si>
  <si>
    <t>P13878</t>
  </si>
  <si>
    <t>P39503</t>
  </si>
  <si>
    <t>P22923</t>
  </si>
  <si>
    <t>P35423</t>
  </si>
  <si>
    <t>P39880</t>
  </si>
  <si>
    <t>P49225</t>
  </si>
  <si>
    <t>P04448</t>
  </si>
  <si>
    <t>P07136</t>
  </si>
  <si>
    <t>P30270</t>
  </si>
  <si>
    <t>P26058</t>
  </si>
  <si>
    <t>P01980</t>
  </si>
  <si>
    <t>P03909</t>
  </si>
  <si>
    <t>P06871</t>
  </si>
  <si>
    <t>P10185</t>
  </si>
  <si>
    <t>P23529</t>
  </si>
  <si>
    <t>P27142</t>
  </si>
  <si>
    <t>P02462</t>
  </si>
  <si>
    <t>P28283</t>
  </si>
  <si>
    <t>P49187</t>
  </si>
  <si>
    <t>P34404</t>
  </si>
  <si>
    <t>P21419</t>
  </si>
  <si>
    <t>P35562</t>
  </si>
  <si>
    <t>P40834</t>
  </si>
  <si>
    <t>P07850</t>
  </si>
  <si>
    <t>P38439</t>
  </si>
  <si>
    <t>P26375</t>
  </si>
  <si>
    <t>P17387</t>
  </si>
  <si>
    <t>P40401</t>
  </si>
  <si>
    <t>P41564</t>
  </si>
  <si>
    <t>P17986</t>
  </si>
  <si>
    <t>P29917</t>
  </si>
  <si>
    <t>P01548</t>
  </si>
  <si>
    <t>P02605</t>
  </si>
  <si>
    <t>P14013</t>
  </si>
  <si>
    <t>P30479</t>
  </si>
  <si>
    <t>P25724</t>
  </si>
  <si>
    <t>P21726</t>
  </si>
  <si>
    <t>P25725</t>
  </si>
  <si>
    <t>P25875</t>
  </si>
  <si>
    <t>P09070</t>
  </si>
  <si>
    <t>P28350</t>
  </si>
  <si>
    <t>P30286</t>
  </si>
  <si>
    <t>P00821</t>
  </si>
  <si>
    <t>P12287</t>
  </si>
  <si>
    <t>P26144</t>
  </si>
  <si>
    <t>P03320</t>
  </si>
  <si>
    <t>P06804</t>
  </si>
  <si>
    <t>P39315</t>
  </si>
  <si>
    <t>P06948</t>
  </si>
  <si>
    <t>P07187</t>
  </si>
  <si>
    <t>P15184</t>
  </si>
  <si>
    <t>P32564</t>
  </si>
  <si>
    <t>P14251</t>
  </si>
  <si>
    <t>P06469</t>
  </si>
  <si>
    <t>P12057</t>
  </si>
  <si>
    <t>P05336</t>
  </si>
  <si>
    <t>P39803</t>
  </si>
  <si>
    <t>P42950</t>
  </si>
  <si>
    <t>P09277</t>
  </si>
  <si>
    <t>P47852</t>
  </si>
  <si>
    <t>P36531</t>
  </si>
  <si>
    <t>P01822</t>
  </si>
  <si>
    <t>P04202</t>
  </si>
  <si>
    <t>P39306</t>
  </si>
  <si>
    <t>P18685</t>
  </si>
  <si>
    <t>P26118</t>
  </si>
  <si>
    <t>P36842</t>
  </si>
  <si>
    <t>P30200</t>
  </si>
  <si>
    <t>P43965</t>
  </si>
  <si>
    <t>P27182</t>
  </si>
  <si>
    <t>P48998</t>
  </si>
  <si>
    <t>P27037</t>
  </si>
  <si>
    <t>P34221</t>
  </si>
  <si>
    <t>P00575</t>
  </si>
  <si>
    <t>P08803</t>
  </si>
  <si>
    <t>P39441</t>
  </si>
  <si>
    <t>P00249</t>
  </si>
  <si>
    <t>P19502</t>
  </si>
  <si>
    <t>P49227</t>
  </si>
  <si>
    <t>P02043</t>
  </si>
  <si>
    <t>P09811</t>
  </si>
  <si>
    <t>P03146</t>
  </si>
  <si>
    <t>P48139</t>
  </si>
  <si>
    <t>P14320</t>
  </si>
  <si>
    <t>P33288</t>
  </si>
  <si>
    <t>P12106</t>
  </si>
  <si>
    <t>P43446</t>
  </si>
  <si>
    <t>P11497</t>
  </si>
  <si>
    <t>P34926</t>
  </si>
  <si>
    <t>P26427</t>
  </si>
  <si>
    <t>P17886</t>
  </si>
  <si>
    <t>P49048</t>
  </si>
  <si>
    <t>P49276</t>
  </si>
  <si>
    <t>P16701</t>
  </si>
  <si>
    <t>P21439</t>
  </si>
  <si>
    <t>P24416</t>
  </si>
  <si>
    <t>P40423</t>
  </si>
  <si>
    <t>P27840</t>
  </si>
  <si>
    <t>P37753</t>
  </si>
  <si>
    <t>P45168</t>
  </si>
  <si>
    <t>P23379</t>
  </si>
  <si>
    <t>P26609</t>
  </si>
  <si>
    <t>P06146</t>
  </si>
  <si>
    <t>P32123</t>
  </si>
  <si>
    <t>P18309</t>
  </si>
  <si>
    <t>P03666</t>
  </si>
  <si>
    <t>P24661</t>
  </si>
  <si>
    <t>P29939</t>
  </si>
  <si>
    <t>P12683</t>
  </si>
  <si>
    <t>P13128</t>
  </si>
  <si>
    <t>P40732</t>
  </si>
  <si>
    <t>P09735</t>
  </si>
  <si>
    <t>P01933</t>
  </si>
  <si>
    <t>P49769</t>
  </si>
  <si>
    <t>P36154</t>
  </si>
  <si>
    <t>P26727</t>
  </si>
  <si>
    <t>P11464</t>
  </si>
  <si>
    <t>P08959</t>
  </si>
  <si>
    <t>P37768</t>
  </si>
  <si>
    <t>P29347</t>
  </si>
  <si>
    <t>P22873</t>
  </si>
  <si>
    <t>P33199</t>
  </si>
  <si>
    <t>P18784</t>
  </si>
  <si>
    <t>P00924</t>
  </si>
  <si>
    <t>P01724</t>
  </si>
  <si>
    <t>P47218</t>
  </si>
  <si>
    <t>P08319</t>
  </si>
  <si>
    <t>P09915</t>
  </si>
  <si>
    <t>P45754</t>
  </si>
  <si>
    <t>P20279</t>
  </si>
  <si>
    <t>P29323</t>
  </si>
  <si>
    <t>P20274</t>
  </si>
  <si>
    <t>P01971</t>
  </si>
  <si>
    <t>P12955</t>
  </si>
  <si>
    <t>P48707</t>
  </si>
  <si>
    <t>P26696</t>
  </si>
  <si>
    <t>P33533</t>
  </si>
  <si>
    <t>P41250</t>
  </si>
  <si>
    <t>P34348</t>
  </si>
  <si>
    <t>P41301</t>
  </si>
  <si>
    <t>P21534</t>
  </si>
  <si>
    <t>P18054</t>
  </si>
  <si>
    <t>P48322</t>
  </si>
  <si>
    <t>P47002</t>
  </si>
  <si>
    <t>P30142</t>
  </si>
  <si>
    <t>P37285</t>
  </si>
  <si>
    <t>P20063</t>
  </si>
  <si>
    <t>P36117</t>
  </si>
  <si>
    <t>P46106</t>
  </si>
  <si>
    <t>P26267</t>
  </si>
  <si>
    <t>P00626</t>
  </si>
  <si>
    <t>P05032</t>
  </si>
  <si>
    <t>P17663</t>
  </si>
  <si>
    <t>P25934</t>
  </si>
  <si>
    <t>P18765</t>
  </si>
  <si>
    <t>P31105</t>
  </si>
  <si>
    <t>P12684</t>
  </si>
  <si>
    <t>P00632</t>
  </si>
  <si>
    <t>P19223</t>
  </si>
  <si>
    <t>P44570</t>
  </si>
  <si>
    <t>P26371</t>
  </si>
  <si>
    <t>P33060</t>
  </si>
  <si>
    <t>P07201</t>
  </si>
  <si>
    <t>P12121</t>
  </si>
  <si>
    <t>P07235</t>
  </si>
  <si>
    <t>P25610</t>
  </si>
  <si>
    <t>P39717</t>
  </si>
  <si>
    <t>P28962</t>
  </si>
  <si>
    <t>P40590</t>
  </si>
  <si>
    <t>P31996</t>
  </si>
  <si>
    <t>P22281</t>
  </si>
  <si>
    <t>P38736</t>
  </si>
  <si>
    <t>P33194</t>
  </si>
  <si>
    <t>P32706</t>
  </si>
  <si>
    <t>P39181</t>
  </si>
  <si>
    <t>P02266</t>
  </si>
  <si>
    <t>P33357</t>
  </si>
  <si>
    <t>P04964</t>
  </si>
  <si>
    <t>P45132</t>
  </si>
  <si>
    <t>P29397</t>
  </si>
  <si>
    <t>P39574</t>
  </si>
  <si>
    <t>P07168</t>
  </si>
  <si>
    <t>P36222</t>
  </si>
  <si>
    <t>P12467</t>
  </si>
  <si>
    <t>P04088</t>
  </si>
  <si>
    <t>P41712</t>
  </si>
  <si>
    <t>P43320</t>
  </si>
  <si>
    <t>P01912</t>
  </si>
  <si>
    <t>P21148</t>
  </si>
  <si>
    <t>P34025</t>
  </si>
  <si>
    <t>P01132</t>
  </si>
  <si>
    <t>P12232</t>
  </si>
  <si>
    <t>P10332</t>
  </si>
  <si>
    <t>P25826</t>
  </si>
  <si>
    <t>P37494</t>
  </si>
  <si>
    <t>P01623</t>
  </si>
  <si>
    <t>P31359</t>
  </si>
  <si>
    <t>P11351</t>
  </si>
  <si>
    <t>P43429</t>
  </si>
  <si>
    <t>P37802</t>
  </si>
  <si>
    <t>P40151</t>
  </si>
  <si>
    <t>P10207</t>
  </si>
  <si>
    <t>P44524</t>
  </si>
  <si>
    <t>P46087</t>
  </si>
  <si>
    <t>P42457</t>
  </si>
  <si>
    <t>P42597</t>
  </si>
  <si>
    <t>P31053</t>
  </si>
  <si>
    <t>P12488</t>
  </si>
  <si>
    <t>P20287</t>
  </si>
  <si>
    <t>P34687</t>
  </si>
  <si>
    <t>P09839</t>
  </si>
  <si>
    <t>P19289</t>
  </si>
  <si>
    <t>P27120</t>
  </si>
  <si>
    <t>P10718</t>
  </si>
  <si>
    <t>P16947</t>
  </si>
  <si>
    <t>P14376</t>
  </si>
  <si>
    <t>P20777</t>
  </si>
  <si>
    <t>P41751</t>
  </si>
  <si>
    <t>P10110</t>
  </si>
  <si>
    <t>P28680</t>
  </si>
  <si>
    <t>P42335</t>
  </si>
  <si>
    <t>P13351</t>
  </si>
  <si>
    <t>P13677</t>
  </si>
  <si>
    <t>P16535</t>
  </si>
  <si>
    <t>P34501</t>
  </si>
  <si>
    <t>P22419</t>
  </si>
  <si>
    <t>P22631</t>
  </si>
  <si>
    <t>P25081</t>
  </si>
  <si>
    <t>P43987</t>
  </si>
  <si>
    <t>P37634</t>
  </si>
  <si>
    <t>P41793</t>
  </si>
  <si>
    <t>P12277</t>
  </si>
  <si>
    <t>P29257</t>
  </si>
  <si>
    <t>P46891</t>
  </si>
  <si>
    <t>P06558</t>
  </si>
  <si>
    <t>P29520</t>
  </si>
  <si>
    <t>P20955</t>
  </si>
  <si>
    <t>P08998</t>
  </si>
  <si>
    <t>P28325</t>
  </si>
  <si>
    <t>P31951</t>
  </si>
  <si>
    <t>P23810</t>
  </si>
  <si>
    <t>P00565</t>
  </si>
  <si>
    <t>P41822</t>
  </si>
  <si>
    <t>P05232</t>
  </si>
  <si>
    <t>P17819</t>
  </si>
  <si>
    <t>P49448</t>
  </si>
  <si>
    <t>P16041</t>
  </si>
  <si>
    <t>P18738</t>
  </si>
  <si>
    <t>P32994</t>
  </si>
  <si>
    <t>P45033</t>
  </si>
  <si>
    <t>P13508</t>
  </si>
  <si>
    <t>P44963</t>
  </si>
  <si>
    <t>P25953</t>
  </si>
  <si>
    <t>P04149</t>
  </si>
  <si>
    <t>P44737</t>
  </si>
  <si>
    <t>P26717</t>
  </si>
  <si>
    <t>P42309</t>
  </si>
  <si>
    <t>P10927</t>
  </si>
  <si>
    <t>P21411</t>
  </si>
  <si>
    <t>P22975</t>
  </si>
  <si>
    <t>P30775</t>
  </si>
  <si>
    <t>P15409</t>
  </si>
  <si>
    <t>P29036</t>
  </si>
  <si>
    <t>P39654</t>
  </si>
  <si>
    <t>P22619</t>
  </si>
  <si>
    <t>P16097</t>
  </si>
  <si>
    <t>P03438</t>
  </si>
  <si>
    <t>P06921</t>
  </si>
  <si>
    <t>P41757</t>
  </si>
  <si>
    <t>P28811</t>
  </si>
  <si>
    <t>P47708</t>
  </si>
  <si>
    <t>P42336</t>
  </si>
  <si>
    <t>P37465</t>
  </si>
  <si>
    <t>P14031</t>
  </si>
  <si>
    <t>P02378</t>
  </si>
  <si>
    <t>P49378</t>
  </si>
  <si>
    <t>P39092</t>
  </si>
  <si>
    <t>P48480</t>
  </si>
  <si>
    <t>P48199</t>
  </si>
  <si>
    <t>P43782</t>
  </si>
  <si>
    <t>P37700</t>
  </si>
  <si>
    <t>P35466</t>
  </si>
  <si>
    <t>P39042</t>
  </si>
  <si>
    <t>P09514</t>
  </si>
  <si>
    <t>P43564</t>
  </si>
  <si>
    <t>P42938</t>
  </si>
  <si>
    <t>P44790</t>
  </si>
  <si>
    <t>P14393</t>
  </si>
  <si>
    <t>P01596</t>
  </si>
  <si>
    <t>P32447</t>
  </si>
  <si>
    <t>P15856</t>
  </si>
  <si>
    <t>P04032</t>
  </si>
  <si>
    <t>P13761</t>
  </si>
  <si>
    <t>P46992</t>
  </si>
  <si>
    <t>P28732</t>
  </si>
  <si>
    <t>P36337</t>
  </si>
  <si>
    <t>P19749</t>
  </si>
  <si>
    <t>P35322</t>
  </si>
  <si>
    <t>P07247</t>
  </si>
  <si>
    <t>P18191</t>
  </si>
  <si>
    <t>Categ</t>
  </si>
  <si>
    <t>CAT_Haut-Et-Bas</t>
  </si>
  <si>
    <t>CAT_Haut</t>
  </si>
  <si>
    <t>CAT_Bas</t>
  </si>
  <si>
    <t>Code_Pays</t>
  </si>
  <si>
    <t>Country_Cod</t>
  </si>
  <si>
    <t>Categorie</t>
  </si>
  <si>
    <t>concatenation</t>
  </si>
  <si>
    <t>RUS</t>
  </si>
  <si>
    <t>ROU</t>
  </si>
  <si>
    <t>MDA</t>
  </si>
  <si>
    <t>BGR</t>
  </si>
  <si>
    <t>HUN</t>
  </si>
  <si>
    <t>POL</t>
  </si>
  <si>
    <t>SVK</t>
  </si>
  <si>
    <t>BLR</t>
  </si>
  <si>
    <t>UKR</t>
  </si>
  <si>
    <t>CZE</t>
  </si>
  <si>
    <t>ARM</t>
  </si>
  <si>
    <t>Annee</t>
  </si>
  <si>
    <t>Mois</t>
  </si>
  <si>
    <t>Gauche_Trouve</t>
  </si>
  <si>
    <t>Date</t>
  </si>
  <si>
    <t>Pays</t>
  </si>
  <si>
    <t>noir</t>
  </si>
  <si>
    <t>Haut</t>
  </si>
  <si>
    <t>Pull</t>
  </si>
  <si>
    <t>marron</t>
  </si>
  <si>
    <t>vert</t>
  </si>
  <si>
    <t>Chemise</t>
  </si>
  <si>
    <t>blanc</t>
  </si>
  <si>
    <t>Soutien gorge</t>
  </si>
  <si>
    <t>P49444</t>
  </si>
  <si>
    <t>bleu</t>
  </si>
  <si>
    <t>Bas</t>
  </si>
  <si>
    <t>Culotte</t>
  </si>
  <si>
    <t>rose</t>
  </si>
  <si>
    <t>Collant</t>
  </si>
  <si>
    <t>Haut-Et-Bas</t>
  </si>
  <si>
    <t>Robe</t>
  </si>
  <si>
    <t>Jupe</t>
  </si>
  <si>
    <t>rouge</t>
  </si>
  <si>
    <t>Sweatshirt</t>
  </si>
  <si>
    <t>taupe</t>
  </si>
  <si>
    <t>Chemisier</t>
  </si>
  <si>
    <t>orange</t>
  </si>
  <si>
    <t>Pantalon</t>
  </si>
  <si>
    <t>T-shirt</t>
  </si>
  <si>
    <t>P47427</t>
  </si>
  <si>
    <t>Pantacourt</t>
  </si>
  <si>
    <t>Débardeur</t>
  </si>
  <si>
    <t>Chaussette</t>
  </si>
  <si>
    <t>P44966</t>
  </si>
  <si>
    <t>Pyjama</t>
  </si>
  <si>
    <t>P41728</t>
  </si>
  <si>
    <t>P36845</t>
  </si>
  <si>
    <t>P34416</t>
  </si>
  <si>
    <t>P33389</t>
  </si>
  <si>
    <t>P32183</t>
  </si>
  <si>
    <t>P31037</t>
  </si>
  <si>
    <t>P25666</t>
  </si>
  <si>
    <t>P23778</t>
  </si>
  <si>
    <t>P23691</t>
  </si>
  <si>
    <t>P18261</t>
  </si>
  <si>
    <t>P15323</t>
  </si>
  <si>
    <t>P14749</t>
  </si>
  <si>
    <t>P13281</t>
  </si>
  <si>
    <t>P11248</t>
  </si>
  <si>
    <t>P07950</t>
  </si>
  <si>
    <t>P06356</t>
  </si>
  <si>
    <t>EUO</t>
  </si>
  <si>
    <t>Europe de l'Ouest</t>
  </si>
  <si>
    <t>Europe</t>
  </si>
  <si>
    <t>Suisse</t>
  </si>
  <si>
    <t>CHE</t>
  </si>
  <si>
    <t>P04751</t>
  </si>
  <si>
    <t>Pays-Bas</t>
  </si>
  <si>
    <t>NLD</t>
  </si>
  <si>
    <t>Luxembourg</t>
  </si>
  <si>
    <t>LUX</t>
  </si>
  <si>
    <t>Liechtenstein</t>
  </si>
  <si>
    <t>LIE</t>
  </si>
  <si>
    <t>Allemagne</t>
  </si>
  <si>
    <t>DEU</t>
  </si>
  <si>
    <t>France</t>
  </si>
  <si>
    <t>FRA</t>
  </si>
  <si>
    <t>Belgique</t>
  </si>
  <si>
    <t>BEL</t>
  </si>
  <si>
    <t>Autriche</t>
  </si>
  <si>
    <t>AUT</t>
  </si>
  <si>
    <t>P03974</t>
  </si>
  <si>
    <t>EUS</t>
  </si>
  <si>
    <t>Europe du Sud</t>
  </si>
  <si>
    <t>Serbie-et-Monténégro</t>
  </si>
  <si>
    <t>SCG</t>
  </si>
  <si>
    <t>Grèce</t>
  </si>
  <si>
    <t>GRC</t>
  </si>
  <si>
    <t>Espagne</t>
  </si>
  <si>
    <t>ESP</t>
  </si>
  <si>
    <t>Slovénie</t>
  </si>
  <si>
    <t>SVN</t>
  </si>
  <si>
    <t>Portugal</t>
  </si>
  <si>
    <t>PRT</t>
  </si>
  <si>
    <t>Malte</t>
  </si>
  <si>
    <t>MLT</t>
  </si>
  <si>
    <t>Italie</t>
  </si>
  <si>
    <t>ITA</t>
  </si>
  <si>
    <t>Croatie</t>
  </si>
  <si>
    <t>HRV</t>
  </si>
  <si>
    <t>Bosnie-Herzégovine</t>
  </si>
  <si>
    <t>BIH</t>
  </si>
  <si>
    <t>Albanie</t>
  </si>
  <si>
    <t>ALB</t>
  </si>
  <si>
    <t>EUN</t>
  </si>
  <si>
    <t>Europe du Nord</t>
  </si>
  <si>
    <t>Royaume-Uni</t>
  </si>
  <si>
    <t>GBR</t>
  </si>
  <si>
    <t>Suède</t>
  </si>
  <si>
    <t>SWE</t>
  </si>
  <si>
    <t>Norvège</t>
  </si>
  <si>
    <t>NOR</t>
  </si>
  <si>
    <t>Lituanie</t>
  </si>
  <si>
    <t>LTU</t>
  </si>
  <si>
    <t>Lettonie</t>
  </si>
  <si>
    <t>LVA</t>
  </si>
  <si>
    <t>Irlande</t>
  </si>
  <si>
    <t>IRL</t>
  </si>
  <si>
    <t>Islande</t>
  </si>
  <si>
    <t>ISL</t>
  </si>
  <si>
    <t>Finlande</t>
  </si>
  <si>
    <t>FIN</t>
  </si>
  <si>
    <t>Estonie</t>
  </si>
  <si>
    <t>EST</t>
  </si>
  <si>
    <t>Danemark</t>
  </si>
  <si>
    <t>DNK</t>
  </si>
  <si>
    <t>Europe de l'Est</t>
  </si>
  <si>
    <t>Bélarus</t>
  </si>
  <si>
    <t>Arménie</t>
  </si>
  <si>
    <t>Ukraine</t>
  </si>
  <si>
    <t>Slovaquie</t>
  </si>
  <si>
    <t>Fédération de Russie</t>
  </si>
  <si>
    <t>Roumanie</t>
  </si>
  <si>
    <t>Pologne</t>
  </si>
  <si>
    <t>République de Moldavie</t>
  </si>
  <si>
    <t>Hongrie</t>
  </si>
  <si>
    <t>République Tchèque</t>
  </si>
  <si>
    <t>P00147</t>
  </si>
  <si>
    <t>Bulgarie</t>
  </si>
  <si>
    <t>Prix vente HT</t>
  </si>
  <si>
    <t>Prix d'achat</t>
  </si>
  <si>
    <t>Créé le</t>
  </si>
  <si>
    <t>Couleur</t>
  </si>
  <si>
    <t>Catégorie de produit</t>
  </si>
  <si>
    <t>Produit</t>
  </si>
  <si>
    <t>Code Sous-Région</t>
  </si>
  <si>
    <t>Sous-Région</t>
  </si>
  <si>
    <t>Région</t>
  </si>
  <si>
    <t>Pays_Cod</t>
  </si>
  <si>
    <t>Prix_Achat</t>
  </si>
  <si>
    <t>Prix_Vente_HT</t>
  </si>
  <si>
    <t>Date_creation</t>
  </si>
  <si>
    <t>Trimestre</t>
  </si>
  <si>
    <t>Jours</t>
  </si>
  <si>
    <t>Periode</t>
  </si>
  <si>
    <t>Evolution des Ventes Par Trimestre</t>
  </si>
  <si>
    <t>2019-T2</t>
  </si>
  <si>
    <t>2019-T3</t>
  </si>
  <si>
    <t>2019-T4</t>
  </si>
  <si>
    <t>2020-T1</t>
  </si>
  <si>
    <t>2020-T2</t>
  </si>
  <si>
    <t>2020-T3</t>
  </si>
  <si>
    <t>2020-T4</t>
  </si>
  <si>
    <t>2021-T1</t>
  </si>
  <si>
    <t>2021-T2</t>
  </si>
  <si>
    <t>Evolution des  Ventes Par catégorie</t>
  </si>
  <si>
    <t>Evolution vs N-1</t>
  </si>
  <si>
    <t>Étiquettes de lignes</t>
  </si>
  <si>
    <t>Total général</t>
  </si>
  <si>
    <t>Étiquettes de colonnes</t>
  </si>
  <si>
    <t>All</t>
  </si>
  <si>
    <t>Etat de Santé des Ventes entre 2019-2021</t>
  </si>
  <si>
    <t>ZARIGUAVAL</t>
  </si>
  <si>
    <t>SALES</t>
  </si>
  <si>
    <t>SOLUTIONS</t>
  </si>
  <si>
    <t xml:space="preserve">         Etat de Santé des Ventes entre 2019-2021</t>
  </si>
  <si>
    <t>Objectif</t>
  </si>
  <si>
    <t>Total</t>
  </si>
  <si>
    <t>CA</t>
  </si>
  <si>
    <t>Ventes(Total)</t>
  </si>
  <si>
    <t>CA Actuel</t>
  </si>
  <si>
    <t>%Completés</t>
  </si>
  <si>
    <t>%Restant</t>
  </si>
  <si>
    <t>Montant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</si>
  <si>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</si>
  <si>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</si>
  <si>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</si>
  <si>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</si>
  <si>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</si>
  <si>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</si>
  <si>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</si>
  <si>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</si>
  <si>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</si>
  <si>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</si>
  <si>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</si>
  <si>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</si>
  <si>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2020</t>
  </si>
  <si>
    <t>2021</t>
  </si>
  <si>
    <t>2019</t>
  </si>
  <si>
    <t>Somme des Ventes</t>
  </si>
  <si>
    <t>Catégorie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</si>
</sst>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#,##0.00\ &quot;€&quot;"/>
    <numFmt numFmtId="165" formatCode="[$-40C]mmm\-yy;@"/>
    <numFmt numFmtId="166" formatCode="#,##0\ &quot;€&quot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1B2631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34495E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/>
      <right/>
      <top style="thick">
        <color rgb="FFFFC000"/>
      </top>
      <bottom style="thick">
        <color rgb="FFFFC000"/>
      </bottom>
      <diagonal/>
    </border>
    <border>
      <left style="thin">
        <color rgb="FF3B6EA5"/>
      </left>
      <right style="thin">
        <color rgb="FF3B6EA5"/>
      </right>
      <top style="thin">
        <color rgb="FF3B6EA5"/>
      </top>
      <bottom style="thin">
        <color rgb="FF3B6EA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B6EA5"/>
      </left>
      <right style="thin">
        <color rgb="FF3B6EA5"/>
      </right>
      <top style="thin">
        <color rgb="FF3B6EA5"/>
      </top>
      <bottom/>
      <diagonal/>
    </border>
    <border>
      <left style="thin">
        <color rgb="FF3B6EA5"/>
      </left>
      <right/>
      <top style="thin">
        <color rgb="FF3B6EA5"/>
      </top>
      <bottom/>
      <diagonal/>
    </border>
    <border>
      <left style="thin">
        <color rgb="FF3B6EA5"/>
      </left>
      <right style="thin">
        <color indexed="64"/>
      </right>
      <top style="thin">
        <color rgb="FF3B6EA5"/>
      </top>
      <bottom/>
      <diagonal/>
    </border>
    <border>
      <left style="thin">
        <color indexed="64"/>
      </left>
      <right style="thin">
        <color indexed="64"/>
      </right>
      <top style="thin">
        <color rgb="FF3B6EA5"/>
      </top>
      <bottom/>
      <diagonal/>
    </border>
    <border>
      <left style="thin">
        <color indexed="64"/>
      </left>
      <right style="thin">
        <color rgb="FF3B6EA5"/>
      </right>
      <top style="thin">
        <color rgb="FF3B6EA5"/>
      </top>
      <bottom/>
      <diagonal/>
    </border>
    <border>
      <left style="thin">
        <color indexed="64"/>
      </left>
      <right style="thin">
        <color indexed="64"/>
      </right>
      <top style="thin">
        <color rgb="FF3B6EA5"/>
      </top>
      <bottom style="thin">
        <color rgb="FF3B6EA5"/>
      </bottom>
      <diagonal/>
    </border>
    <border>
      <left style="thin">
        <color indexed="64"/>
      </left>
      <right style="thin">
        <color rgb="FF3B6EA5"/>
      </right>
      <top style="thin">
        <color rgb="FF3B6EA5"/>
      </top>
      <bottom style="thin">
        <color rgb="FF3B6EA5"/>
      </bottom>
      <diagonal/>
    </border>
    <border>
      <left/>
      <right style="thin">
        <color indexed="64"/>
      </right>
      <top style="thin">
        <color rgb="FF3B6EA5"/>
      </top>
      <bottom style="thin">
        <color rgb="FF3B6EA5"/>
      </bottom>
      <diagonal/>
    </border>
    <border>
      <left/>
      <right style="thin">
        <color rgb="FF3B6EA5"/>
      </right>
      <top style="thin">
        <color rgb="FF3B6EA5"/>
      </top>
      <bottom/>
      <diagonal/>
    </border>
    <border>
      <left/>
      <right style="thin">
        <color rgb="FF3B6EA5"/>
      </right>
      <top style="thin">
        <color rgb="FF3B6EA5"/>
      </top>
      <bottom style="thin">
        <color rgb="FF3B6EA5"/>
      </bottom>
      <diagonal/>
    </border>
    <border>
      <left/>
      <right style="thin">
        <color rgb="FF3B6EA5"/>
      </right>
      <top style="thin">
        <color indexed="64"/>
      </top>
      <bottom style="thin">
        <color rgb="FF3B6EA5"/>
      </bottom>
      <diagonal/>
    </border>
    <border>
      <left/>
      <right/>
      <top style="thin">
        <color rgb="FF3B6EA5"/>
      </top>
      <bottom/>
      <diagonal/>
    </border>
    <border>
      <left/>
      <right/>
      <top style="thin">
        <color rgb="FF3B6EA5"/>
      </top>
      <bottom style="thin">
        <color rgb="FF3B6EA5"/>
      </bottom>
      <diagonal/>
    </border>
    <border>
      <left/>
      <right style="thin">
        <color rgb="FF3B6EA5"/>
      </right>
      <top style="thin">
        <color rgb="FF3B6EA5"/>
      </top>
      <bottom style="thin">
        <color indexed="64"/>
      </bottom>
      <diagonal/>
    </border>
    <border>
      <left style="thin">
        <color rgb="FF3B6EA5"/>
      </left>
      <right style="thin">
        <color rgb="FF3B6EA5"/>
      </right>
      <top/>
      <bottom style="thin">
        <color rgb="FF3B6EA5"/>
      </bottom>
      <diagonal/>
    </border>
    <border>
      <left/>
      <right style="thin">
        <color rgb="FF3B6EA5"/>
      </right>
      <top/>
      <bottom style="thin">
        <color rgb="FF3B6EA5"/>
      </bottom>
      <diagonal/>
    </border>
    <border>
      <left/>
      <right style="thin">
        <color rgb="FF3B6EA5"/>
      </right>
      <top/>
      <bottom/>
      <diagonal/>
    </border>
    <border>
      <left style="thin">
        <color rgb="FF3B6EA5"/>
      </left>
      <right style="thin">
        <color rgb="FF3B6EA5"/>
      </right>
      <top/>
      <bottom/>
      <diagonal/>
    </border>
    <border>
      <left style="thin">
        <color indexed="64"/>
      </left>
      <right style="thin">
        <color rgb="FF3B6EA5"/>
      </right>
      <top/>
      <bottom style="thin">
        <color rgb="FF3B6EA5"/>
      </bottom>
      <diagonal/>
    </border>
    <border>
      <left style="thin">
        <color rgb="FF3B6EA5"/>
      </left>
      <right/>
      <top/>
      <bottom style="thin">
        <color rgb="FF3B6EA5"/>
      </bottom>
      <diagonal/>
    </border>
    <border>
      <left/>
      <right style="thin">
        <color indexed="64"/>
      </right>
      <top/>
      <bottom style="thin">
        <color rgb="FF3B6EA5"/>
      </bottom>
      <diagonal/>
    </border>
    <border>
      <left style="thin">
        <color indexed="64"/>
      </left>
      <right style="thin">
        <color indexed="64"/>
      </right>
      <top/>
      <bottom style="thin">
        <color rgb="FF3B6EA5"/>
      </bottom>
      <diagonal/>
    </border>
    <border>
      <left style="thin">
        <color rgb="FF3B6EA5"/>
      </left>
      <right/>
      <top/>
      <bottom/>
      <diagonal/>
    </border>
    <border>
      <left style="thin">
        <color rgb="FF3B6EA5"/>
      </left>
      <right/>
      <top style="thin">
        <color rgb="FF3B6EA5"/>
      </top>
      <bottom style="thin">
        <color rgb="FF3B6EA5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01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165" fontId="1" fillId="0" borderId="0" xfId="0" applyNumberFormat="1" applyFont="1"/>
    <xf numFmtId="165" fontId="0" fillId="0" borderId="0" xfId="0" applyNumberFormat="1"/>
    <xf numFmtId="0" fontId="0" fillId="0" borderId="0" xfId="0" applyAlignment="1">
      <alignment vertical="center"/>
    </xf>
    <xf numFmtId="166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vertical="center" wrapText="1"/>
    </xf>
    <xf numFmtId="14" fontId="1" fillId="2" borderId="0" xfId="0" applyNumberFormat="1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0" fillId="4" borderId="0" xfId="0" applyFill="1"/>
    <xf numFmtId="0" fontId="11" fillId="4" borderId="0" xfId="0" applyFont="1" applyFill="1"/>
    <xf numFmtId="0" fontId="4" fillId="4" borderId="0" xfId="0" applyFont="1" applyFill="1"/>
    <xf numFmtId="0" fontId="4" fillId="4" borderId="0" xfId="0" applyFont="1" applyFill="1" applyAlignment="1">
      <alignment horizontal="left"/>
    </xf>
    <xf numFmtId="164" fontId="4" fillId="4" borderId="0" xfId="0" applyNumberFormat="1" applyFont="1" applyFill="1"/>
    <xf numFmtId="0" fontId="7" fillId="5" borderId="2" xfId="0" applyFont="1" applyFill="1" applyBorder="1"/>
    <xf numFmtId="0" fontId="0" fillId="5" borderId="2" xfId="0" applyFill="1" applyBorder="1"/>
    <xf numFmtId="0" fontId="5" fillId="6" borderId="0" xfId="0" applyFont="1" applyFill="1"/>
    <xf numFmtId="0" fontId="8" fillId="6" borderId="0" xfId="0" applyFont="1" applyFill="1"/>
    <xf numFmtId="0" fontId="6" fillId="6" borderId="1" xfId="0" applyFont="1" applyFill="1" applyBorder="1"/>
    <xf numFmtId="0" fontId="0" fillId="5" borderId="0" xfId="0" applyFill="1"/>
    <xf numFmtId="0" fontId="4" fillId="4" borderId="3" xfId="0" applyFont="1" applyFill="1" applyBorder="1"/>
    <xf numFmtId="164" fontId="0" fillId="4" borderId="4" xfId="0" applyNumberFormat="1" applyFill="1" applyBorder="1"/>
    <xf numFmtId="0" fontId="4" fillId="4" borderId="5" xfId="0" applyFont="1" applyFill="1" applyBorder="1"/>
    <xf numFmtId="0" fontId="0" fillId="4" borderId="4" xfId="0" applyFill="1" applyBorder="1"/>
    <xf numFmtId="0" fontId="4" fillId="4" borderId="7" xfId="0" applyFont="1" applyFill="1" applyBorder="1"/>
    <xf numFmtId="0" fontId="4" fillId="4" borderId="8" xfId="0" applyFont="1" applyFill="1" applyBorder="1"/>
    <xf numFmtId="0" fontId="4" fillId="4" borderId="9" xfId="0" applyFont="1" applyFill="1" applyBorder="1"/>
    <xf numFmtId="164" fontId="4" fillId="4" borderId="10" xfId="0" applyNumberFormat="1" applyFont="1" applyFill="1" applyBorder="1"/>
    <xf numFmtId="164" fontId="4" fillId="4" borderId="11" xfId="0" applyNumberFormat="1" applyFont="1" applyFill="1" applyBorder="1"/>
    <xf numFmtId="164" fontId="4" fillId="4" borderId="12" xfId="0" applyNumberFormat="1" applyFont="1" applyFill="1" applyBorder="1"/>
    <xf numFmtId="0" fontId="4" fillId="4" borderId="13" xfId="0" applyFont="1" applyFill="1" applyBorder="1"/>
    <xf numFmtId="164" fontId="4" fillId="4" borderId="14" xfId="0" applyNumberFormat="1" applyFont="1" applyFill="1" applyBorder="1"/>
    <xf numFmtId="164" fontId="4" fillId="4" borderId="3" xfId="0" applyNumberFormat="1" applyFont="1" applyFill="1" applyBorder="1"/>
    <xf numFmtId="0" fontId="4" fillId="4" borderId="16" xfId="0" applyFont="1" applyFill="1" applyBorder="1"/>
    <xf numFmtId="164" fontId="4" fillId="4" borderId="17" xfId="0" applyNumberFormat="1" applyFont="1" applyFill="1" applyBorder="1"/>
    <xf numFmtId="164" fontId="4" fillId="4" borderId="18" xfId="0" applyNumberFormat="1" applyFont="1" applyFill="1" applyBorder="1"/>
    <xf numFmtId="164" fontId="4" fillId="4" borderId="13" xfId="0" applyNumberFormat="1" applyFont="1" applyFill="1" applyBorder="1"/>
    <xf numFmtId="0" fontId="4" fillId="4" borderId="19" xfId="0" applyFont="1" applyFill="1" applyBorder="1"/>
    <xf numFmtId="164" fontId="4" fillId="4" borderId="20" xfId="0" applyNumberFormat="1" applyFont="1" applyFill="1" applyBorder="1"/>
    <xf numFmtId="164" fontId="4" fillId="4" borderId="21" xfId="0" applyNumberFormat="1" applyFont="1" applyFill="1" applyBorder="1"/>
    <xf numFmtId="164" fontId="4" fillId="4" borderId="22" xfId="0" applyNumberFormat="1" applyFont="1" applyFill="1" applyBorder="1"/>
    <xf numFmtId="0" fontId="4" fillId="4" borderId="11" xfId="0" applyFont="1" applyFill="1" applyBorder="1"/>
    <xf numFmtId="0" fontId="4" fillId="4" borderId="14" xfId="0" applyFont="1" applyFill="1" applyBorder="1"/>
    <xf numFmtId="9" fontId="4" fillId="4" borderId="15" xfId="1" applyFont="1" applyFill="1" applyBorder="1"/>
    <xf numFmtId="9" fontId="4" fillId="4" borderId="23" xfId="1" applyFont="1" applyFill="1" applyBorder="1"/>
    <xf numFmtId="9" fontId="4" fillId="4" borderId="19" xfId="1" applyFont="1" applyFill="1" applyBorder="1"/>
    <xf numFmtId="0" fontId="4" fillId="4" borderId="24" xfId="0" applyFont="1" applyFill="1" applyBorder="1"/>
    <xf numFmtId="0" fontId="4" fillId="4" borderId="12" xfId="0" applyFont="1" applyFill="1" applyBorder="1"/>
    <xf numFmtId="9" fontId="4" fillId="4" borderId="25" xfId="1" applyFont="1" applyFill="1" applyBorder="1"/>
    <xf numFmtId="9" fontId="4" fillId="4" borderId="26" xfId="1" applyFont="1" applyFill="1" applyBorder="1"/>
    <xf numFmtId="9" fontId="4" fillId="4" borderId="20" xfId="1" applyFont="1" applyFill="1" applyBorder="1"/>
    <xf numFmtId="0" fontId="9" fillId="6" borderId="0" xfId="0" applyFont="1" applyFill="1"/>
    <xf numFmtId="0" fontId="10" fillId="6" borderId="0" xfId="0" applyFont="1" applyFill="1"/>
    <xf numFmtId="0" fontId="12" fillId="6" borderId="0" xfId="0" applyFont="1" applyFill="1" applyAlignment="1">
      <alignment horizontal="left" indent="8"/>
    </xf>
    <xf numFmtId="0" fontId="7" fillId="6" borderId="0" xfId="0" applyFont="1" applyFill="1" applyAlignment="1">
      <alignment horizontal="left" indent="8"/>
    </xf>
    <xf numFmtId="0" fontId="7" fillId="6" borderId="0" xfId="0" applyFont="1" applyFill="1" applyAlignment="1">
      <alignment horizontal="left"/>
    </xf>
    <xf numFmtId="0" fontId="12" fillId="6" borderId="0" xfId="0" applyFont="1" applyFill="1"/>
    <xf numFmtId="0" fontId="7" fillId="6" borderId="0" xfId="0" applyFont="1" applyFill="1"/>
    <xf numFmtId="0" fontId="4" fillId="4" borderId="23" xfId="0" applyFont="1" applyFill="1" applyBorder="1"/>
    <xf numFmtId="164" fontId="0" fillId="4" borderId="0" xfId="0" applyNumberFormat="1" applyFill="1"/>
    <xf numFmtId="0" fontId="4" fillId="4" borderId="28" xfId="0" applyFont="1" applyFill="1" applyBorder="1"/>
    <xf numFmtId="0" fontId="4" fillId="4" borderId="20" xfId="0" applyFont="1" applyFill="1" applyBorder="1"/>
    <xf numFmtId="164" fontId="4" fillId="4" borderId="28" xfId="0" applyNumberFormat="1" applyFont="1" applyFill="1" applyBorder="1"/>
    <xf numFmtId="0" fontId="4" fillId="4" borderId="20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164" fontId="4" fillId="4" borderId="28" xfId="0" applyNumberFormat="1" applyFont="1" applyFill="1" applyBorder="1" applyAlignment="1">
      <alignment horizontal="center" vertical="top"/>
    </xf>
    <xf numFmtId="10" fontId="4" fillId="4" borderId="28" xfId="1" applyNumberFormat="1" applyFont="1" applyFill="1" applyBorder="1" applyAlignment="1">
      <alignment horizontal="center" vertical="top"/>
    </xf>
    <xf numFmtId="10" fontId="4" fillId="4" borderId="6" xfId="1" applyNumberFormat="1" applyFont="1" applyFill="1" applyBorder="1" applyAlignment="1">
      <alignment horizontal="center" vertical="top"/>
    </xf>
    <xf numFmtId="164" fontId="4" fillId="4" borderId="6" xfId="0" applyNumberFormat="1" applyFont="1" applyFill="1" applyBorder="1"/>
    <xf numFmtId="164" fontId="4" fillId="4" borderId="6" xfId="0" applyNumberFormat="1" applyFont="1" applyFill="1" applyBorder="1" applyAlignment="1">
      <alignment horizontal="center"/>
    </xf>
    <xf numFmtId="0" fontId="4" fillId="4" borderId="20" xfId="0" applyFont="1" applyFill="1" applyBorder="1" applyAlignment="1">
      <alignment horizontal="left" indent="2"/>
    </xf>
    <xf numFmtId="0" fontId="4" fillId="4" borderId="19" xfId="0" applyFont="1" applyFill="1" applyBorder="1" applyAlignment="1">
      <alignment horizontal="left" indent="2"/>
    </xf>
    <xf numFmtId="0" fontId="4" fillId="4" borderId="24" xfId="0" applyFont="1" applyFill="1" applyBorder="1" applyAlignment="1">
      <alignment horizontal="left" indent="2"/>
    </xf>
    <xf numFmtId="0" fontId="4" fillId="4" borderId="14" xfId="0" applyFont="1" applyFill="1" applyBorder="1" applyAlignment="1">
      <alignment horizontal="left" indent="2"/>
    </xf>
    <xf numFmtId="164" fontId="4" fillId="4" borderId="3" xfId="0" applyNumberFormat="1" applyFont="1" applyFill="1" applyBorder="1" applyAlignment="1">
      <alignment horizontal="left" indent="2"/>
    </xf>
    <xf numFmtId="164" fontId="4" fillId="4" borderId="28" xfId="0" applyNumberFormat="1" applyFont="1" applyFill="1" applyBorder="1" applyAlignment="1">
      <alignment horizontal="left" indent="2"/>
    </xf>
    <xf numFmtId="0" fontId="4" fillId="4" borderId="13" xfId="0" applyFont="1" applyFill="1" applyBorder="1" applyAlignment="1">
      <alignment horizontal="left" indent="2"/>
    </xf>
    <xf numFmtId="164" fontId="4" fillId="4" borderId="5" xfId="0" applyNumberFormat="1" applyFont="1" applyFill="1" applyBorder="1" applyAlignment="1">
      <alignment horizontal="left" indent="2"/>
    </xf>
    <xf numFmtId="164" fontId="4" fillId="4" borderId="6" xfId="0" applyNumberFormat="1" applyFont="1" applyFill="1" applyBorder="1" applyAlignment="1">
      <alignment horizontal="left" indent="2"/>
    </xf>
    <xf numFmtId="0" fontId="0" fillId="4" borderId="0" xfId="0" applyFill="1" applyAlignment="1">
      <alignment horizontal="left"/>
    </xf>
    <xf numFmtId="0" fontId="4" fillId="4" borderId="0" xfId="0" applyFont="1" applyFill="1" applyAlignment="1">
      <alignment horizontal="left" indent="10"/>
    </xf>
    <xf numFmtId="0" fontId="11" fillId="4" borderId="0" xfId="0" applyFont="1" applyFill="1" applyAlignment="1">
      <alignment horizontal="left" indent="13"/>
    </xf>
    <xf numFmtId="0" fontId="13" fillId="6" borderId="0" xfId="0" applyFont="1" applyFill="1"/>
    <xf numFmtId="0" fontId="13" fillId="6" borderId="0" xfId="0" applyFont="1" applyFill="1" applyAlignment="1">
      <alignment horizontal="left" indent="8"/>
    </xf>
    <xf numFmtId="0" fontId="13" fillId="6" borderId="0" xfId="0" applyFont="1" applyFill="1" applyAlignment="1">
      <alignment horizontal="left"/>
    </xf>
    <xf numFmtId="0" fontId="14" fillId="6" borderId="1" xfId="0" applyFont="1" applyFill="1" applyBorder="1"/>
    <xf numFmtId="0" fontId="13" fillId="5" borderId="2" xfId="0" applyFont="1" applyFill="1" applyBorder="1"/>
    <xf numFmtId="0" fontId="4" fillId="5" borderId="2" xfId="0" applyFont="1" applyFill="1" applyBorder="1"/>
    <xf numFmtId="0" fontId="4" fillId="5" borderId="0" xfId="0" applyFont="1" applyFill="1"/>
    <xf numFmtId="0" fontId="4" fillId="4" borderId="3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10" fontId="4" fillId="4" borderId="3" xfId="0" applyNumberFormat="1" applyFont="1" applyFill="1" applyBorder="1"/>
    <xf numFmtId="0" fontId="4" fillId="4" borderId="21" xfId="0" applyFont="1" applyFill="1" applyBorder="1" applyAlignment="1">
      <alignment horizontal="center"/>
    </xf>
    <xf numFmtId="164" fontId="4" fillId="4" borderId="27" xfId="0" applyNumberFormat="1" applyFont="1" applyFill="1" applyBorder="1" applyAlignment="1">
      <alignment horizontal="center"/>
    </xf>
    <xf numFmtId="0" fontId="12" fillId="6" borderId="0" xfId="0" applyFont="1" applyFill="1" applyAlignment="1">
      <alignment horizontal="left" indent="4"/>
    </xf>
    <xf numFmtId="0" fontId="7" fillId="6" borderId="0" xfId="0" applyFont="1" applyFill="1" applyAlignment="1">
      <alignment horizontal="left" indent="4"/>
    </xf>
  </cellXfs>
  <cellStyles count="2">
    <cellStyle name="Normal" xfId="0" builtinId="0"/>
    <cellStyle name="Pourcentage" xfId="1" builtinId="5"/>
  </cellStyles>
  <dxfs count="207">
    <dxf>
      <fill>
        <patternFill>
          <bgColor rgb="FFEAB308"/>
        </patternFill>
      </fill>
    </dxf>
    <dxf>
      <fill>
        <patternFill>
          <bgColor rgb="FFF59E0B"/>
        </patternFill>
      </fill>
    </dxf>
    <dxf>
      <fill>
        <patternFill>
          <bgColor rgb="FFF59E0B"/>
        </patternFill>
      </fill>
    </dxf>
    <dxf>
      <fill>
        <patternFill>
          <bgColor rgb="FFC00000"/>
        </patternFill>
      </fill>
    </dxf>
    <dxf>
      <numFmt numFmtId="0" formatCode="General"/>
    </dxf>
    <dxf>
      <numFmt numFmtId="165" formatCode="[$-40C]mmm\-yy;@"/>
    </dxf>
    <dxf>
      <numFmt numFmtId="0" formatCode="General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0" formatCode="General"/>
    </dxf>
    <dxf>
      <numFmt numFmtId="165" formatCode="[$-40C]mmm\-yy;@"/>
    </dxf>
    <dxf>
      <numFmt numFmtId="165" formatCode="[$-40C]mmm\-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 outline="0">
        <top style="thin">
          <color rgb="FF3B6EA5"/>
        </top>
      </border>
    </dxf>
    <dxf>
      <border outline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 outline="0"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 outline="0">
        <top style="thin">
          <color rgb="FF3B6EA5"/>
        </top>
      </border>
    </dxf>
    <dxf>
      <border outline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 outline="0">
        <bottom style="thin">
          <color rgb="FF3B6EA5"/>
        </bottom>
      </border>
    </dxf>
    <dxf>
      <numFmt numFmtId="164" formatCode="#,##0.00\ &quot;€&quot;"/>
      <fill>
        <patternFill patternType="solid">
          <fgColor indexed="64"/>
          <bgColor rgb="FF1B2631"/>
        </patternFill>
      </fill>
      <border diagonalUp="0" diagonalDown="0" outline="0">
        <left style="thin">
          <color rgb="FF3B6EA5"/>
        </left>
        <right/>
        <top style="thin">
          <color rgb="FF3B6EA5"/>
        </top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border diagonalUp="0" diagonalDown="0" outline="0">
        <left style="thin">
          <color rgb="FF3B6EA5"/>
        </left>
        <right style="thin">
          <color rgb="FF3B6EA5"/>
        </right>
        <top style="thin">
          <color rgb="FF3B6EA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border diagonalUp="0" diagonalDown="0" outline="0">
        <left style="thin">
          <color rgb="FF3B6EA5"/>
        </left>
        <right style="thin">
          <color rgb="FF3B6EA5"/>
        </right>
        <top style="thin">
          <color rgb="FF3B6EA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border diagonalUp="0" diagonalDown="0" outline="0">
        <left/>
        <right style="thin">
          <color rgb="FF3B6EA5"/>
        </right>
        <top style="thin">
          <color rgb="FF3B6EA5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 outline="0">
        <top style="thin">
          <color rgb="FF3B6EA5"/>
        </top>
      </border>
    </dxf>
    <dxf>
      <border outline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alignment horizontal="left" vertical="bottom" textRotation="0" wrapText="0" relativeIndent="1" justifyLastLine="0" shrinkToFit="0" readingOrder="0"/>
    </dxf>
    <dxf>
      <border outline="0"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>
        <top style="thin">
          <color rgb="FF3B6EA5"/>
        </top>
      </border>
    </dxf>
    <dxf>
      <border diagonalUp="0" diagonalDown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</dxf>
    <dxf>
      <border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rgb="FF3B6EA5"/>
        </left>
        <right/>
        <top style="thin">
          <color rgb="FF3B6EA5"/>
        </top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border diagonalUp="0" diagonalDown="0" outline="0">
        <left/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 outline="0">
        <top style="thin">
          <color rgb="FF3B6EA5"/>
        </top>
      </border>
    </dxf>
    <dxf>
      <border outline="0">
        <left style="thin">
          <color rgb="FF3B6EA5"/>
        </left>
        <right style="thin">
          <color rgb="FF3B6EA5"/>
        </right>
        <top style="thin">
          <color rgb="FF3B6EA5"/>
        </top>
        <bottom style="thin">
          <color rgb="FF3B6EA5"/>
        </bottom>
      </border>
    </dxf>
    <dxf>
      <border outline="0">
        <bottom style="thin">
          <color rgb="FF3B6EA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B2631"/>
        </patternFill>
      </fill>
      <border diagonalUp="0" diagonalDown="0" outline="0">
        <left style="thin">
          <color rgb="FF3B6EA5"/>
        </left>
        <right style="thin">
          <color rgb="FF3B6EA5"/>
        </right>
        <top/>
        <bottom/>
      </border>
    </dxf>
    <dxf>
      <alignment relativeIndent="-1"/>
    </dxf>
    <dxf>
      <alignment relativeIndent="-1"/>
    </dxf>
    <dxf>
      <alignment relativeIndent="-1"/>
    </dxf>
    <dxf>
      <alignment relativeIndent="-1"/>
    </dxf>
    <dxf>
      <alignment relativeIndent="-1"/>
    </dxf>
    <dxf>
      <alignment relativeIndent="-1"/>
    </dxf>
    <dxf>
      <alignment horizontal="left" relativeIndent="1"/>
    </dxf>
    <dxf>
      <alignment horizontal="left" relativeIndent="1"/>
    </dxf>
    <dxf>
      <alignment horizontal="left" relativeIndent="1"/>
    </dxf>
    <dxf>
      <alignment horizontal="left" relativeIndent="1"/>
    </dxf>
    <dxf>
      <alignment horizontal="left" relativeIndent="1"/>
    </dxf>
    <dxf>
      <alignment horizontal="left" relativeIndent="1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top" indent="0"/>
    </dxf>
    <dxf>
      <alignment vertical="top" indent="0"/>
    </dxf>
    <dxf>
      <alignment vertical="top" indent="0"/>
    </dxf>
    <dxf>
      <alignment vertical="top" indent="0"/>
    </dxf>
    <dxf>
      <alignment vertical="top" indent="0"/>
    </dxf>
    <dxf>
      <alignment vertical="top" indent="0"/>
    </dxf>
    <dxf>
      <fill>
        <patternFill>
          <bgColor rgb="FF1B2631"/>
        </patternFill>
      </fill>
    </dxf>
    <dxf>
      <fill>
        <patternFill>
          <bgColor rgb="FF1B2631"/>
        </patternFill>
      </fill>
    </dxf>
    <dxf>
      <fill>
        <patternFill>
          <bgColor rgb="FF1B2631"/>
        </patternFill>
      </fill>
    </dxf>
    <dxf>
      <fill>
        <patternFill>
          <bgColor rgb="FF1B2631"/>
        </patternFill>
      </fill>
    </dxf>
    <dxf>
      <fill>
        <patternFill>
          <bgColor rgb="FF1B2631"/>
        </patternFill>
      </fill>
    </dxf>
    <dxf>
      <fill>
        <patternFill>
          <bgColor rgb="FF1B2631"/>
        </patternFill>
      </fill>
    </dxf>
    <dxf>
      <fill>
        <patternFill>
          <bgColor rgb="FF1B2631"/>
        </patternFill>
      </fill>
    </dxf>
    <dxf>
      <fill>
        <patternFill>
          <bgColor rgb="FF1B2631"/>
        </patternFill>
      </fill>
    </dxf>
    <dxf>
      <fill>
        <patternFill>
          <bgColor rgb="FF1B2631"/>
        </patternFill>
      </fill>
    </dxf>
    <dxf>
      <fill>
        <patternFill>
          <bgColor rgb="FF1B2631"/>
        </patternFill>
      </fill>
    </dxf>
    <dxf>
      <numFmt numFmtId="164" formatCode="#,##0.00\ &quot;€&quot;"/>
    </dxf>
    <dxf>
      <fill>
        <patternFill>
          <bgColor rgb="FF2E4053"/>
        </patternFill>
      </fill>
    </dxf>
    <dxf>
      <fill>
        <patternFill>
          <bgColor rgb="FF2E4053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0B2447"/>
        </patternFill>
      </fill>
    </dxf>
    <dxf>
      <fill>
        <patternFill>
          <bgColor rgb="FF0B2447"/>
        </patternFill>
      </fill>
    </dxf>
    <dxf>
      <fill>
        <patternFill>
          <bgColor rgb="FF0B2447"/>
        </patternFill>
      </fill>
    </dxf>
    <dxf>
      <fill>
        <patternFill>
          <bgColor rgb="FF0B2447"/>
        </patternFill>
      </fill>
    </dxf>
    <dxf>
      <fill>
        <patternFill>
          <bgColor rgb="FF0B2447"/>
        </patternFill>
      </fill>
    </dxf>
    <dxf>
      <fill>
        <patternFill>
          <bgColor rgb="FF0B2447"/>
        </patternFill>
      </fill>
    </dxf>
    <dxf>
      <fill>
        <patternFill>
          <bgColor rgb="FF0B2447"/>
        </patternFill>
      </fill>
    </dxf>
    <dxf>
      <fill>
        <patternFill>
          <bgColor rgb="FF0B2447"/>
        </patternFill>
      </fill>
    </dxf>
    <dxf>
      <fill>
        <patternFill>
          <bgColor rgb="FF0B2447"/>
        </patternFill>
      </fill>
    </dxf>
    <dxf>
      <fill>
        <patternFill>
          <bgColor rgb="FF0B2447"/>
        </patternFill>
      </fill>
    </dxf>
    <dxf>
      <fill>
        <patternFill>
          <bgColor rgb="FF7C96B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color theme="0"/>
      </font>
      <fill>
        <patternFill>
          <bgColor rgb="FF1C252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Style de tableau 1" pivot="0" count="2" xr9:uid="{77863567-E7CD-4F3E-AE98-D98209C69DCA}">
      <tableStyleElement type="headerRow" dxfId="206"/>
      <tableStyleElement type="firstColumnStripe" dxfId="205"/>
    </tableStyle>
  </tableStyles>
  <colors>
    <mruColors>
      <color rgb="FFF3F4F6"/>
      <color rgb="FF8F6F1A"/>
      <color rgb="FFC9A74E"/>
      <color rgb="FFB48E28"/>
      <color rgb="FF4091B6"/>
      <color rgb="FFD6DCE5"/>
      <color rgb="FF374758"/>
      <color rgb="FF4E79A7"/>
      <color rgb="FFBD9626"/>
      <color rgb="FF2A9D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eetMetadata" Target="metadata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Statistiques!$A$20</c:f>
              <c:strCache>
                <c:ptCount val="1"/>
                <c:pt idx="0">
                  <c:v>Haut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Statistiques!$B$19:$E$19</c:f>
              <c:strCache>
                <c:ptCount val="4"/>
                <c:pt idx="0">
                  <c:v>2020-T2</c:v>
                </c:pt>
                <c:pt idx="1">
                  <c:v>2020-T3</c:v>
                </c:pt>
                <c:pt idx="2">
                  <c:v>2020-T4</c:v>
                </c:pt>
                <c:pt idx="3">
                  <c:v>2021-T1</c:v>
                </c:pt>
              </c:strCache>
            </c:strRef>
          </c:cat>
          <c:val>
            <c:numRef>
              <c:f>Statistiques!$B$20:$E$20</c:f>
              <c:numCache>
                <c:formatCode>#\ ##0.00\ "€"</c:formatCode>
                <c:ptCount val="4"/>
                <c:pt idx="0">
                  <c:v>339296.61999999988</c:v>
                </c:pt>
                <c:pt idx="1">
                  <c:v>241092.23999999996</c:v>
                </c:pt>
                <c:pt idx="2">
                  <c:v>337553.36000000004</c:v>
                </c:pt>
                <c:pt idx="3">
                  <c:v>363657.28999999986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DD-46F6-9036-3FFFAD613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1515375"/>
        <c:axId val="511516335"/>
      </c:barChart>
      <c:lineChart>
        <c:grouping val="standard"/>
        <c:varyColors val="0"/>
        <c:ser>
          <c:idx val="1"/>
          <c:order val="1"/>
          <c:tx>
            <c:strRef>
              <c:f>Statistiques!$A$21</c:f>
              <c:strCache>
                <c:ptCount val="1"/>
                <c:pt idx="0">
                  <c:v>Evolution vs N-1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Statistiques!$B$19:$E$19</c:f>
              <c:strCache>
                <c:ptCount val="4"/>
                <c:pt idx="0">
                  <c:v>2020-T2</c:v>
                </c:pt>
                <c:pt idx="1">
                  <c:v>2020-T3</c:v>
                </c:pt>
                <c:pt idx="2">
                  <c:v>2020-T4</c:v>
                </c:pt>
                <c:pt idx="3">
                  <c:v>2021-T1</c:v>
                </c:pt>
              </c:strCache>
            </c:strRef>
          </c:cat>
          <c:val>
            <c:numRef>
              <c:f>Statistiques!$B$21:$E$21</c:f>
              <c:numCache>
                <c:formatCode>0%</c:formatCode>
                <c:ptCount val="4"/>
                <c:pt idx="0">
                  <c:v>0.561019972237215</c:v>
                </c:pt>
                <c:pt idx="1">
                  <c:v>-0.19735146087901262</c:v>
                </c:pt>
                <c:pt idx="2">
                  <c:v>-0.15083011410460512</c:v>
                </c:pt>
                <c:pt idx="3">
                  <c:v>0.79915869434111186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DD-46F6-9036-3FFFAD613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508655"/>
        <c:axId val="511524495"/>
      </c:lineChart>
      <c:catAx>
        <c:axId val="51151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1516335"/>
        <c:crosses val="autoZero"/>
        <c:auto val="1"/>
        <c:lblAlgn val="ctr"/>
        <c:lblOffset val="100"/>
        <c:noMultiLvlLbl val="0"/>
      </c:catAx>
      <c:valAx>
        <c:axId val="511516335"/>
        <c:scaling>
          <c:orientation val="minMax"/>
          <c:min val="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1515375"/>
        <c:crosses val="autoZero"/>
        <c:crossBetween val="between"/>
      </c:valAx>
      <c:valAx>
        <c:axId val="511524495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1508655"/>
        <c:crosses val="max"/>
        <c:crossBetween val="between"/>
      </c:valAx>
      <c:catAx>
        <c:axId val="51150865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152449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4605110681919482"/>
          <c:y val="0"/>
          <c:w val="0.26954177897574122"/>
          <c:h val="1"/>
        </c:manualLayout>
      </c:layout>
      <c:doughnutChart>
        <c:varyColors val="1"/>
        <c:ser>
          <c:idx val="0"/>
          <c:order val="0"/>
          <c:spPr>
            <a:solidFill>
              <a:srgbClr val="4E79A7"/>
            </a:solidFill>
            <a:ln>
              <a:noFill/>
            </a:ln>
          </c:spPr>
          <c:dPt>
            <c:idx val="0"/>
            <c:bubble3D val="0"/>
            <c:spPr>
              <a:solidFill>
                <a:srgbClr val="4E79A7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E7A-426E-A492-419A13EF6804}"/>
              </c:ext>
            </c:extLst>
          </c:dPt>
          <c:dPt>
            <c:idx val="1"/>
            <c:bubble3D val="0"/>
            <c:spPr>
              <a:solidFill>
                <a:srgbClr val="D6DCE5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E7A-426E-A492-419A13EF6804}"/>
              </c:ext>
            </c:extLst>
          </c:dPt>
          <c:cat>
            <c:strRef>
              <c:f>Statistiques!$G$30:$G$31</c:f>
              <c:strCache>
                <c:ptCount val="2"/>
                <c:pt idx="0">
                  <c:v>%Completés</c:v>
                </c:pt>
                <c:pt idx="1">
                  <c:v>%Restant</c:v>
                </c:pt>
              </c:strCache>
            </c:strRef>
          </c:cat>
          <c:val>
            <c:numRef>
              <c:f>Statistiques!$H$30:$H$31</c:f>
              <c:numCache>
                <c:formatCode>0.00%</c:formatCode>
                <c:ptCount val="2"/>
                <c:pt idx="0">
                  <c:v>0.87616049692307718</c:v>
                </c:pt>
                <c:pt idx="1">
                  <c:v>0.12383950307692282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7A-426E-A492-419A13EF6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0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509592550931134"/>
          <c:y val="3.9257081501175996E-2"/>
          <c:w val="0.78398840769903766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E79A7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5">
                    <a:lumMod val="7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Statistiques!$G$34:$I$34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Statistiques!$G$35:$I$35</c:f>
              <c:numCache>
                <c:formatCode>#\ ##0.00\ "€"</c:formatCode>
                <c:ptCount val="3"/>
                <c:pt idx="0">
                  <c:v>2018119</c:v>
                </c:pt>
                <c:pt idx="1">
                  <c:v>2854938.31</c:v>
                </c:pt>
                <c:pt idx="2">
                  <c:v>821985.92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E4-4D0F-BC9A-5904ACC63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830864"/>
        <c:axId val="329832784"/>
      </c:barChart>
      <c:catAx>
        <c:axId val="32983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832784"/>
        <c:crosses val="autoZero"/>
        <c:auto val="1"/>
        <c:lblAlgn val="ctr"/>
        <c:lblOffset val="100"/>
        <c:noMultiLvlLbl val="0"/>
      </c:catAx>
      <c:valAx>
        <c:axId val="329832784"/>
        <c:scaling>
          <c:orientation val="minMax"/>
          <c:max val="2900000"/>
          <c:min val="750000"/>
        </c:scaling>
        <c:delete val="0"/>
        <c:axPos val="l"/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83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2000" b="1">
                <a:solidFill>
                  <a:srgbClr val="F3F4F6"/>
                </a:solidFill>
              </a:rPr>
              <a:t>Evolution</a:t>
            </a:r>
            <a:r>
              <a:rPr lang="fr-FR" sz="2000" b="1" baseline="0">
                <a:solidFill>
                  <a:srgbClr val="F3F4F6"/>
                </a:solidFill>
              </a:rPr>
              <a:t> des Ventes par mois et par Année</a:t>
            </a:r>
            <a:endParaRPr lang="fr-FR" sz="2000" b="1">
              <a:solidFill>
                <a:srgbClr val="F3F4F6"/>
              </a:solidFill>
            </a:endParaRPr>
          </a:p>
        </c:rich>
      </c:tx>
      <c:layout>
        <c:manualLayout>
          <c:xMode val="edge"/>
          <c:yMode val="edge"/>
          <c:x val="0.25611289733946796"/>
          <c:y val="4.73846119405491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9829549431321083"/>
          <c:y val="0.1902314814814815"/>
          <c:w val="0.79665507436570426"/>
          <c:h val="0.54354781363643034"/>
        </c:manualLayout>
      </c:layout>
      <c:lineChart>
        <c:grouping val="standard"/>
        <c:varyColors val="0"/>
        <c:ser>
          <c:idx val="0"/>
          <c:order val="0"/>
          <c:tx>
            <c:strRef>
              <c:f>Statistiques!$B$27</c:f>
              <c:strCache>
                <c:ptCount val="1"/>
                <c:pt idx="0">
                  <c:v>2019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Statistiques!$A$28:$A$39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Statistiques!$B$28:$B$39</c:f>
              <c:numCache>
                <c:formatCode>#\ 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241794.86000000002</c:v>
                </c:pt>
                <c:pt idx="5">
                  <c:v>266514.95</c:v>
                </c:pt>
                <c:pt idx="6">
                  <c:v>242408.35000000003</c:v>
                </c:pt>
                <c:pt idx="7">
                  <c:v>178043.46999999997</c:v>
                </c:pt>
                <c:pt idx="8">
                  <c:v>271310.74999999994</c:v>
                </c:pt>
                <c:pt idx="9">
                  <c:v>267578.99</c:v>
                </c:pt>
                <c:pt idx="10">
                  <c:v>262010.27999999997</c:v>
                </c:pt>
                <c:pt idx="11">
                  <c:v>288457.34999999992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05-48EB-80E1-2AC684CB371F}"/>
            </c:ext>
          </c:extLst>
        </c:ser>
        <c:ser>
          <c:idx val="1"/>
          <c:order val="1"/>
          <c:tx>
            <c:strRef>
              <c:f>Statistiques!$C$27</c:f>
              <c:strCache>
                <c:ptCount val="1"/>
                <c:pt idx="0">
                  <c:v>2020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DB05-48EB-80E1-2AC684CB371F}"/>
              </c:ext>
            </c:extLst>
          </c:dPt>
          <c:cat>
            <c:strRef>
              <c:f>Statistiques!$A$28:$A$39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Statistiques!$C$28:$C$39</c:f>
              <c:numCache>
                <c:formatCode>#\ ##0.00\ "€"</c:formatCode>
                <c:ptCount val="12"/>
                <c:pt idx="0">
                  <c:v>142345.44</c:v>
                </c:pt>
                <c:pt idx="1">
                  <c:v>228078.86999999997</c:v>
                </c:pt>
                <c:pt idx="2">
                  <c:v>213406.28999999995</c:v>
                </c:pt>
                <c:pt idx="3">
                  <c:v>322810.63</c:v>
                </c:pt>
                <c:pt idx="4">
                  <c:v>215600.16</c:v>
                </c:pt>
                <c:pt idx="5">
                  <c:v>230307.92</c:v>
                </c:pt>
                <c:pt idx="6">
                  <c:v>186818.64999999994</c:v>
                </c:pt>
                <c:pt idx="7">
                  <c:v>241242.37000000002</c:v>
                </c:pt>
                <c:pt idx="8">
                  <c:v>206765.87</c:v>
                </c:pt>
                <c:pt idx="9">
                  <c:v>303401.62000000005</c:v>
                </c:pt>
                <c:pt idx="10">
                  <c:v>272359.66000000003</c:v>
                </c:pt>
                <c:pt idx="11">
                  <c:v>291800.83000000007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05-48EB-80E1-2AC684CB371F}"/>
            </c:ext>
          </c:extLst>
        </c:ser>
        <c:ser>
          <c:idx val="2"/>
          <c:order val="2"/>
          <c:tx>
            <c:strRef>
              <c:f>Statistiques!$D$27</c:f>
              <c:strCache>
                <c:ptCount val="1"/>
                <c:pt idx="0">
                  <c:v>2021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Statistiques!$A$28:$A$39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Statistiques!$D$28:$D$39</c:f>
              <c:numCache>
                <c:formatCode>#\ ##0.00\ "€"</c:formatCode>
                <c:ptCount val="12"/>
                <c:pt idx="0">
                  <c:v>188087.77</c:v>
                </c:pt>
                <c:pt idx="1">
                  <c:v>232493.11000000002</c:v>
                </c:pt>
                <c:pt idx="2">
                  <c:v>207304.43000000005</c:v>
                </c:pt>
                <c:pt idx="3">
                  <c:v>194100.61000000002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05-48EB-80E1-2AC684CB3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9768944"/>
        <c:axId val="329770384"/>
      </c:lineChart>
      <c:catAx>
        <c:axId val="32976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770384"/>
        <c:crosses val="autoZero"/>
        <c:auto val="1"/>
        <c:lblAlgn val="ctr"/>
        <c:lblOffset val="100"/>
        <c:noMultiLvlLbl val="0"/>
      </c:catAx>
      <c:valAx>
        <c:axId val="32977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2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76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Statistiques!$E$58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Statistiques!$D$59</c:f>
              <c:strCache>
                <c:ptCount val="1"/>
                <c:pt idx="0">
                  <c:v>Pantalon</c:v>
                </c:pt>
              </c:strCache>
            </c:strRef>
          </c:cat>
          <c:val>
            <c:numRef>
              <c:f>Statistiques!$E$59</c:f>
              <c:numCache>
                <c:formatCode>#\ ##0.00\ "€"</c:formatCode>
                <c:ptCount val="1"/>
                <c:pt idx="0">
                  <c:v>353994.14999999991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A-48BE-ABB7-AD127DA0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863984"/>
        <c:axId val="329850544"/>
      </c:barChart>
      <c:catAx>
        <c:axId val="329863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850544"/>
        <c:crosses val="autoZero"/>
        <c:auto val="1"/>
        <c:lblAlgn val="ctr"/>
        <c:lblOffset val="100"/>
        <c:noMultiLvlLbl val="0"/>
      </c:catAx>
      <c:valAx>
        <c:axId val="3298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8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6247262334318293"/>
          <c:y val="7.8928598063643884E-2"/>
          <c:w val="0.43752737665681712"/>
          <c:h val="0.8664285263538333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Statistiques!$A$52</c:f>
              <c:strCache>
                <c:ptCount val="1"/>
                <c:pt idx="0">
                  <c:v>Chemise</c:v>
                </c:pt>
              </c:strCache>
            </c:strRef>
          </c:cat>
          <c:val>
            <c:numRef>
              <c:f>Statistiques!$B$52</c:f>
              <c:numCache>
                <c:formatCode>#\ ##0.00\ "€"</c:formatCode>
                <c:ptCount val="1"/>
                <c:pt idx="0">
                  <c:v>410954.96000000014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A-48BE-ABB7-AD127DA0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863984"/>
        <c:axId val="329850544"/>
      </c:barChart>
      <c:catAx>
        <c:axId val="329863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850544"/>
        <c:crosses val="autoZero"/>
        <c:auto val="1"/>
        <c:lblAlgn val="ctr"/>
        <c:lblOffset val="100"/>
        <c:noMultiLvlLbl val="0"/>
      </c:catAx>
      <c:valAx>
        <c:axId val="3298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8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234618792966219"/>
          <c:y val="8.3791454185208045E-2"/>
          <c:w val="0.44068759185829443"/>
          <c:h val="0.858199077532724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Statistiques!$G$59</c:f>
              <c:strCache>
                <c:ptCount val="1"/>
                <c:pt idx="0">
                  <c:v>Robe</c:v>
                </c:pt>
              </c:strCache>
            </c:strRef>
          </c:cat>
          <c:val>
            <c:numRef>
              <c:f>Statistiques!$H$59</c:f>
              <c:numCache>
                <c:formatCode>#\ ##0.00\ "€"</c:formatCode>
                <c:ptCount val="1"/>
                <c:pt idx="0">
                  <c:v>551650.75999999989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A-48BE-ABB7-AD127DA0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863984"/>
        <c:axId val="329850544"/>
      </c:barChart>
      <c:catAx>
        <c:axId val="329863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850544"/>
        <c:crosses val="autoZero"/>
        <c:auto val="1"/>
        <c:lblAlgn val="ctr"/>
        <c:lblOffset val="100"/>
        <c:noMultiLvlLbl val="0"/>
      </c:catAx>
      <c:valAx>
        <c:axId val="3298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8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55931240814170557"/>
          <c:y val="0.1111394437010821"/>
          <c:w val="0.44068759185829443"/>
          <c:h val="0.8518812250705605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Statistiques!$D$62</c:f>
              <c:strCache>
                <c:ptCount val="1"/>
                <c:pt idx="0">
                  <c:v>Pyjama</c:v>
                </c:pt>
              </c:strCache>
            </c:strRef>
          </c:cat>
          <c:val>
            <c:numRef>
              <c:f>Statistiques!$E$62</c:f>
              <c:numCache>
                <c:formatCode>#\ ##0.00\ "€"</c:formatCode>
                <c:ptCount val="1"/>
                <c:pt idx="0">
                  <c:v>275077.32000000007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7-4AF0-8D9E-C3A9CCCE88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863984"/>
        <c:axId val="329850544"/>
      </c:barChart>
      <c:catAx>
        <c:axId val="329863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850544"/>
        <c:crosses val="autoZero"/>
        <c:auto val="1"/>
        <c:lblAlgn val="ctr"/>
        <c:lblOffset val="100"/>
        <c:noMultiLvlLbl val="0"/>
      </c:catAx>
      <c:valAx>
        <c:axId val="3298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8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Statistiques!$G$55</c:f>
              <c:strCache>
                <c:ptCount val="1"/>
                <c:pt idx="0">
                  <c:v>T-shirt</c:v>
                </c:pt>
              </c:strCache>
            </c:strRef>
          </c:cat>
          <c:val>
            <c:numRef>
              <c:f>Statistiques!$H$55</c:f>
              <c:numCache>
                <c:formatCode>#\ ##0.00\ "€"</c:formatCode>
                <c:ptCount val="1"/>
                <c:pt idx="0">
                  <c:v>287627.37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A-44BB-8601-ECC8A357D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863984"/>
        <c:axId val="329850544"/>
      </c:barChart>
      <c:catAx>
        <c:axId val="329863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850544"/>
        <c:crosses val="autoZero"/>
        <c:auto val="1"/>
        <c:lblAlgn val="ctr"/>
        <c:lblOffset val="100"/>
        <c:noMultiLvlLbl val="0"/>
      </c:catAx>
      <c:valAx>
        <c:axId val="3298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8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Statistiques!$G$52</c:f>
              <c:strCache>
                <c:ptCount val="1"/>
                <c:pt idx="0">
                  <c:v>Sweatshirt</c:v>
                </c:pt>
              </c:strCache>
            </c:strRef>
          </c:cat>
          <c:val>
            <c:numRef>
              <c:f>Statistiques!$H$52</c:f>
              <c:numCache>
                <c:formatCode>#\ ##0.00\ "€"</c:formatCode>
                <c:ptCount val="1"/>
                <c:pt idx="0">
                  <c:v>580497.70999999985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0A-4E3D-805C-E6A95CF62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9863984"/>
        <c:axId val="329850544"/>
      </c:barChart>
      <c:catAx>
        <c:axId val="329863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29850544"/>
        <c:crosses val="autoZero"/>
        <c:auto val="1"/>
        <c:lblAlgn val="ctr"/>
        <c:lblOffset val="100"/>
        <c:noMultiLvlLbl val="0"/>
      </c:catAx>
      <c:valAx>
        <c:axId val="3298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986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Statistiques!$L$47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rgbClr val="4E79A7"/>
            </a:solidFill>
            <a:ln>
              <a:noFill/>
            </a:ln>
          </c:spPr>
          <c:dPt>
            <c:idx val="0"/>
            <c:bubble3D val="0"/>
            <c:spPr>
              <a:solidFill>
                <a:srgbClr val="B48E28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DDF-4612-ACCE-379C64ED3957}"/>
              </c:ext>
            </c:extLst>
          </c:dPt>
          <c:dPt>
            <c:idx val="1"/>
            <c:bubble3D val="0"/>
            <c:spPr>
              <a:solidFill>
                <a:srgbClr val="C9A74E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DF-4612-ACCE-379C64ED3957}"/>
              </c:ext>
            </c:extLst>
          </c:dPt>
          <c:dPt>
            <c:idx val="2"/>
            <c:bubble3D val="0"/>
            <c:spPr>
              <a:solidFill>
                <a:srgbClr val="8F6F1A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DDF-4612-ACCE-379C64ED3957}"/>
              </c:ext>
            </c:extLst>
          </c:dPt>
          <c:dLbls>
            <c:dLbl>
              <c:idx val="0"/>
              <c:layout>
                <c:manualLayout>
                  <c:x val="0.28055931275206231"/>
                  <c:y val="-1.226436696152913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655352927250303"/>
                      <c:h val="0.244783083779510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DDF-4612-ACCE-379C64ED3957}"/>
                </c:ext>
              </c:extLst>
            </c:dLbl>
            <c:dLbl>
              <c:idx val="1"/>
              <c:layout>
                <c:manualLayout>
                  <c:x val="-0.11661557083502291"/>
                  <c:y val="0.1096063019308400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DF-4612-ACCE-379C64ED3957}"/>
                </c:ext>
              </c:extLst>
            </c:dLbl>
            <c:dLbl>
              <c:idx val="2"/>
              <c:layout>
                <c:manualLayout>
                  <c:x val="-0.18117061897583919"/>
                  <c:y val="-9.1338584942366796E-2"/>
                </c:manualLayout>
              </c:layout>
              <c:tx>
                <c:rich>
                  <a:bodyPr/>
                  <a:lstStyle/>
                  <a:p>
                    <a:fld id="{256DF5A4-5179-47DF-8FB6-7BD5BAAD0249}" type="CATEGORYNAME">
                      <a:rPr lang="en-US">
                        <a:solidFill>
                          <a:schemeClr val="bg1"/>
                        </a:solidFill>
                      </a:rPr>
                      <a:pPr/>
                      <a:t>[NOM DE CATÉGORIE]</a:t>
                    </a:fld>
                    <a:r>
                      <a:rPr lang="en-US" baseline="0">
                        <a:solidFill>
                          <a:schemeClr val="bg1"/>
                        </a:solidFill>
                      </a:rPr>
                      <a:t>
</a:t>
                    </a:r>
                    <a:fld id="{9334B508-0904-4C0E-A6BA-12B2AFA26B78}" type="PERCENTAGE">
                      <a:rPr lang="en-US" baseline="0">
                        <a:solidFill>
                          <a:schemeClr val="bg1"/>
                        </a:solidFill>
                      </a:rPr>
                      <a:pPr/>
                      <a:t>[POURCENTAGE]</a:t>
                    </a:fld>
                    <a:endParaRPr lang="en-US" baseline="0">
                      <a:solidFill>
                        <a:schemeClr val="bg1"/>
                      </a:solidFill>
                    </a:endParaRPr>
                  </a:p>
                </c:rich>
              </c:tx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BDDF-4612-ACCE-379C64ED39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Statistiques!$K$48:$K$50</c:f>
              <c:strCache>
                <c:ptCount val="3"/>
                <c:pt idx="0">
                  <c:v>Haut</c:v>
                </c:pt>
                <c:pt idx="1">
                  <c:v>Bas</c:v>
                </c:pt>
                <c:pt idx="2">
                  <c:v>Haut-Et-Bas</c:v>
                </c:pt>
              </c:strCache>
            </c:strRef>
          </c:cat>
          <c:val>
            <c:numRef>
              <c:f>Statistiques!$L$48:$L$50</c:f>
              <c:numCache>
                <c:formatCode>#\ ##0.00\ "€"</c:formatCode>
                <c:ptCount val="3"/>
                <c:pt idx="0">
                  <c:v>2468643.4</c:v>
                </c:pt>
                <c:pt idx="1">
                  <c:v>2399671.7499999977</c:v>
                </c:pt>
                <c:pt idx="2">
                  <c:v>826728.08000000031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DDF-4612-ACCE-379C64ED395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regionMap" uniqueId="{00000000-1DEF-477F-BADD-CA090A8FF506}">
          <cx:tx>
            <cx:txData>
              <cx:f>_xlchart.v5.2</cx:f>
              <cx:v>CA</cx:v>
            </cx:txData>
          </cx:tx>
          <cx:dataId val="0"/>
          <cx:layoutPr>
            <cx:geography cultureLanguage="fr-FR" cultureRegion="FR" attribution="Avec Bing">
              <cx:geoCache provider="{E9337A44-BEBE-4D9F-B70C-5C5E7DAFC167}">
                <cx:binary>7Hvbkt02ku2vKPR8KBMAARId7YlokPtSN0mlmyW/MEqlEggCBEiC4O2Lpr+jf+xkSS25tKd2lcfh
E56IM36xvVncADITKzNXrv336/lv1+bmqn8yN8b6v13PPz+thqH9208/+evqprnyzxp13TvvPg/P
rl3zk/v8WV3f/PSpv5qUlT/hGCU/XVdX/XAzP/2Pv8O3yRt37q6vBuXsZbjpl1c3PpjBP/Ds3kdP
rl2ww+3rEr7p56f/6Jt//dOqm6dPbuyghuXN0t78/PSHP3r65KfDr/ovyz4xsLMhfIJ3k/hZyjjD
jCH+5Z/06RPjrPz2OHnGUsJYEvP4yz/k29LPrxp4/fds6Mt2rj596m+8f/Lvf99984ft332gvMu/
nj93t3v9x8WXw/30o33/4+8HH8BxDz6544JD2zz26NADIhh51f+pHsDPWJwSnnH+g+kxfZZklDGc
sB9t/nu2cL/Nf3vzwOa/PTi0udj99TZ/9a9/tuGjUV24efLmuvrXf8J/fDPJn3AD+LM0ITxOEPoe
4nduAKLPCMlQzBD7+hh9W/rrDbjd0D+78HBE3O+OO68e+OPOk0OH5L/+9Q7Z/uufn/71z/4LvD35
dPPkVfD+YQP890CJAepkjMQ8i+8DJZ6CxyiJU46/ugT/6JLHt3O/P769d+CMbx8feuLV27/eE3uA
6j8XjdJnKEMpzbL0PtMj/ozGLOaE//sxYNbXVPT1NvyO/dxv++8vHhj/++eH1t//D7D+S2ectH8i
FlH8DCPKSZLS75F9F4v4M0SSBGPy9Wl8gEW/Yz/3W//7iwfW//75ofVfnv/1sX83LQAIXTjz6Wr8
M2EoSZ9huAaA+/d6A2fPKEtjnmQ/3oHfs5H73fDbmwd++O3BoSMuiv8BjnChufpzq1L6jGcUIwj1
+1AI3+YHyjH+VrQeoNCr37Gh+z3w25sHHvjtwaEHXr346z3w2rjx6rEi5L+Xg5MMkixClKSQXX/E
oIRiyM7s3x3BAQb9rq3cb/w7rx5Y/86TQ/O/Pvvrzf9W91fqz8wDCYfaP0U8vT8LE/QMpygjiP67
PjpAoN+xn/s98P3FA/t///zQ+m//8ddb/40brswTCY3xbU1qvoHxsc7g/11v+K1Q/LN68/8tg4Ez
+RKoh3TKYVf+W378s2z/v7n/91n+Tqf6p5n+/8eG/DgqfWfviqvhavOF9rtDWj389NvlOXj1Ifbw
qxdPPv38NIWq6juXePsNP3R6J+bGP7m4Mi5A5vPfQPfbezdXfvj5aUShU0cpibM4SRJCKE+ePplu
vjxi6Bm0OZC/CDAvnGMEq1nXD9Xta+hZjFCWZEnC0ziNCdQY3oWvz/AzjjiCFhS+MsNQIX5nXKFb
WaSz303y7/9/YkPz0ik7+J+fIuDS2q9/drvVCErMFHaRxpBB2+urV8Dm3v7V/+lVMOXYaLPXM30x
V2sn2kGrXFFFtvPQk19jr6O3KTHze6VbnTu1TtumRSxfynnJI7PwXby2ajPGJXqn+7H7Wqh/5S7v
2xmc/96dASF7d2dVVMejzxK9N6RqznCytOd67ru8znh2ga0u87jndNPJNBZoXMzrgaxvx6hCWxzL
zoilpGOerEYWcWzwtsSqK4jzaJe6bN4YismrO36/b6fxkZ3e2vaODWMXWDVwrfehRFlO+tALE7WN
cKmurmOTVGcsmd1mXCttBC0TVQydd187y+N2OrY6/XF1kvmSj1Wv93GH6Zal7VREStJN1lGc99XQ
7L1rTV5NU1u0aBrPWFeq/OGj30bJfdEDYX335M4StSYc6/1qZW1Fy0Z1KaXzJxH1NKcTj18pohYu
hjSV4uE1b89135rAxN9dc+QuxhHC9b7VodlOTWDCZdZcuDL+9PAK6NixoPK/u0SWsKiJ10nvRySr
s7Xtqs2srXvTMDXt67WsNnWix5zLJc7TtrH7Zh2HbSbX59pMBafRXPDEzhdc+4+2Y8nWKRxyFKHy
EadjAIB7jXD7+Z2QiyLoVDyb6j3W9Zxbr+oNy5zfmozwPVljezpRo08l502elqx6A/R6vZGo4xsX
YgmXV3qx9CbdET1Xp/GE8PN2DfMZ6drlJPY85LpLvWjmZXj+sFWP+e02fu9sufGTGkxG7X4t5yav
Oe2Kea7HnW3T1w+vQO6HDHY7SLi7RKi0NEk9ub0ZY3NapaQTlc2iPTXtfDY23Sxwr9wu8twVq136
k9B3zenYoFHEc0CXWa+WTdVX9IXTXSOiatS/DFYme9lWYZ/Wy5CPGNm8XGW3I9REm3l2445WqMqR
D2ijzZJ3CZ43TVni7Tis9iwZQ3cyt3NdtBSO3Hs0nyUy6YTXri2ChDTBCL/AMmTbSfbka5d9FBbu
tzbjB7heL3StWcLc3pZrnLtWpcXC1l7E7ZJuHzY3uh95GD9A6K5PGebLDOZOa79VpouLEbA6H2x4
3srml6nsPyRDZYuJpJ3IGrI84mh0exH/KwbA3O5HR7dRGdKkT9xeKxZmwWidsHxKUPIultV404xZ
akVWm5QVWbroJA8t4jvPB9mJjs003q8DGtwjiHR0OwcQ3M5Z61ZHwdhtQ86nVY9GcK+a/bLQVDib
nNpMmk1HCRE4uGkTIa1z47t5PybN8Ng27gcFdltk3A3/0VK47jFye8ml2ltcS6HHpc97Wb7tyEQK
ZZtus8RDJKqpyzZrz7Ndlq3hkWxwfy3B+AEyA3mYRGMdmX02jWmO4igrpDPdmY0zU2SYyc3DgXcs
tg/guVwyuFljZvZjPTc7vzAGyZ53RYy6Nw+vcBvB98XXAbz2hvO1bLne6yHURQlcdVHriIMHUTjp
SI02NV7QLw8vRo7GzyE0znWwJM3sPmPx8imliZWiS9PllNE14ltPZ+uF9sykIvTGnBkZZ3UxhHIO
ok24GfJsYPNGs7ZnJ5HXFzWbwDpqKFluxkxfzKZnWqB6ia8pHsqrrilRKOKK1B/04sOHKh5l0VSD
29LA4j4HDNSVoBTAVExDajux2IrrHStV+jLOQl/njpeoy2F8MsZimfGFD+PynJQGh81qAj8xi8+g
/lAoWjemKdNMxFa3c8GgRNsxi1dUKELCywi3XS+m1KYvJM2aRZCpqs8UDwblM2ssFdbj6Jcl6fVn
nkXNvBl46przpZvlBwp1xZkK9Zw9H7lFG8rmhOQ1bSQXLekxF6GeapbzKu3Ypmqt3JLZyWGHK8fe
kFA7BSdz6+eorKPrqVZ8g8soo/tuseSyy1bpRMuj5LyvGX+zeE7RBiWlamHRxZaFHBucCOgN+veU
l1MkeAXHE77ja79pMtLT82WVOYkG+BC7ah+IOTXxGhlhZ4UaMbAuHXOEQ31Vx2R+Q1SjX2g/tied
NcOOShwNYugpeN6MpM3EaNpqEZglk9r7xauosJj3Exh6pLtVW/SexeNIxNTqTOcTYvoFq1MenVYD
9TeOUfN5qlt+1ndpG8TaeruBIsFtUEZHn0eqH7q8s0M55iUNjc5RP2dvmmwFLyM9mVe2sbYRtMWZ
E0w17H20KqdF7xM9iY5w3Yp0RM37qVG2FMuqErRJWm1bUWEZNXs+V+R9vbBxTzLdv61tXV8hzdh1
k0S1F0G6xb7thphdczqu0TZN2DwU9YhneckUsV2O2shVua4zKDixxu5V0jTNO4lhQpivBut4r7vQ
tTlBQ7wtjbbJSTd6fKIjGYWtmvp10zSeWahtnDr3dOFEkGjUvVCtGsuCZRNYZq7icJkMFmoGG+Ju
yjPl8euQRFgWasAJF2ixpphayoqGV0iwnvMz2rtQ1GQtNwiV0yCyvkFFVkP3JEpZrx/4Qrsur/jK
bI7LeXjdtdRaQZMlqrdxaId8ypJql8xT6PKk4sOlRBDXeSgzCHYzyM+0su0gEjrNNJeoppveaUlF
GtZuH3HUbGfftfWLaUDs9VDN4X0fR+2wiZiDOITQkQWdCWRrFpP60leVMsI3jH90cNc6kZo+fV2G
1n6OiGfXmRzRUFTLSG+6hTCVoy70OB+7ML6tI49rwdKUfxxGP1Q59cTeOJnUb5XzphYyXkgoTDLP
iYBp3oJEh4K96mIZngdE8C/LHMIWR314w3rVeuFLSU6GzJXtpqRRifKyws8zn23k3LJKtCGoz7Ok
7aZuMiqyiran0izzmwE1shdz3XRXKYSTFlUT990eu6be6qkipjAuIx9GH+ZqY6U7nZq4OumGskf5
UKOu3WezcSKWSz3vh8SkOC8DWj9q3rfDfvH1sm6wrKPz0q+TFwAKzauyMzOg5tB+iFG6NKdxW8YX
KpD1pAvVkArSpu5d4mtwfOBLdo66VQ8b3XfbJIumHuK8VM9RB9cXHNntaTfNTEzUqZBzvdYCmXQt
lkYZAIphUftxSYZG9DPnN9TFqtw0ZoqvG2m6VkBDSfWJ5XP42EHJardZC+Ap2hTJJmdJZC4W7oZV
GNazSeihrUVv02pXtjIbxBS1yYeYD83VaCZAW+MxaQRvOtUKpjXEsx/HsgQMB8zMVcf7SsRVRc/5
nMA9fDgFHsno6UG12k0k0ND2UEANi99SS+SJKdki3ErK4uElbouge1J6elCszqHxTdc4t2d66XfT
sJC9rJdl//C342MnOKhI1YodX1Ns93PjzAZZHe8S3iYiULnkiXb+taFm2q44cQL64iSfS8JOQw+1
C3eq2mpEyyKjAYk6cVRUkAW3yVqrd+2Yol2Eh6aYjVf7mqa1ABdClp30etolmX8e93XyB2vI9PZ8
d7q0uZ7GUg2r2ddhqs/jlXpB60gVNU7GrVoXtPHS3d427k86qJN2puzmc9SOePOwJY/0cOlBEZtW
tG901qk9Xer4RT0m5cU8tfX7qItWsUyNL5Qkch8FW+3qVS6PNDP4SMmXHhSvS7qYsQqJ2pd13X2q
yTTQrbK9QFU6teeBNIwKKkPZibFrprcDTfzVAPU0EGZhGeMdazUZxcp9ykW6zs1mRpNSeZyMCj4o
x+4dtKZ9KxCj47KZvZFvItNI6Dwr4/iGVSP7EA3zeGam1EEOTkgJAJLY8RHPHrPrQdFsk7Z2AK7V
vgozhqqnumUyWjNswjx5KuaupNBI4VYmwsal/VT52slH7t6xy3FQTq+9swMjq9xzy5oPTM7LZon6
uajbuv2qdTza7x7pPbKD1r+fVdp3ma+hcsP5XEfNrrEICtlIfZrJkj5ixCMHyQ5wSqarimTX6r0a
SXIu/TwWfQPl98SgyHw4/tGRLi47ACprVxYZMps9oWu17acqyY0iQMwuDqVFCuknn2m9vLSW9xB7
jp9M2VrvYonLm0e2cBvz92BldgBmaRsNfAQKBW7Z4E7acll2mNvqJdKDuuzkMIgAjONbi2yA3pvQ
i7pr6OXa6S5fPGBqW5pm9/BejlzL7NYTd/DI9lJBYA56H0HZLDIT67yJ6SRAkRTlqHH1JuXL+MdI
k+wAe4CuSXU9SLcPGZlyxmSWO+KiDelL9+rh8xyLoAOYGRbk0rkntyxYjbed1BaKHT0WekLxI0F6
JNNlBze9Xfg6amBhgfaasSAwyi68HtDpwwc4dtEO7nJWTtXapMzuu472Oajj3ri+4WfeTIuYFjk9
cg2OwFV20BLbccpsh5DdV3O7buIhnp4bGV3IdlnPm4gC27PA9WaBQokzlvgR05Ej4XY7+vkh3OZm
RpW3bt+UcfdOZwoOxKIaOpPIJOt7RVhcCRTXEpreSapR9KZ0RKS6Wfu87CJ9PpjeL6Islf5sM+fe
uQQaYeHZ2Ee72o26g4LutqGOFsDi1RpAfEI7t1vaZnrZNvP4Pp1VqcXU2/gEYyDTizJNqlKQEsrN
Xaw99GZp1HHoILKlv0S6baVokn6g+Tz48VKVQb+zSwNjkcR2bn3EIcfYvvTAI8FacHwHIA5kBNku
mulLo9MI6HHgRjVivsAZqU6ipP0cQtIXbK7t64djDt/i6z2AxA7cAlRItizdEO2UquypbyOSxy5b
PywpJRcthMmGkpaveQTVA9S1WM5ABo2NFQQz+jEeYG4kBqCHZEEmxZ/bpSxJ0dMl7BWdmm0EhMue
NAq1+QxV20cdZ837RFXtjoe4GvIINzBQ6qAZ7AuVLLMEkqJdXnQD48Mfwzl2kFn4MME0y+h6Xzr4
eqPXdtv6YT0nJvN5rXT9vquMfOQOHzPnbfTfAVWGJtK6rFV7jdcbQobLdUUeusP6uYlGtPPZZH5N
ZKofuVXHUho7yCcxq5faZTCisqE6R1kIl7FrYlgwK0WKVbsNvuJbw/VVuabRe051LAIUQy8fDp8j
mMsOcohGpWnXudb7xEOMxIY1BQqrOsGNUY8MZI4tcZA5ehi5ZPNoqz2M4sJJqXCcD41yZ7DW+kgR
dQSa2EHmWDOrmzZEcj+Qhgg5deMGIFiftz1qT+ZuDNBfJ9H1HzPZQQ6xHGSJC8/kHlpzn2dTzE5A
C83zaY7TzcNLHEkk7CCRVKmd1xU6zH0DfN5LtLaRyCzRYhj0uiuH8bHou5Wj3gseB8DFh47OUQ/A
hUpmz+p2IblnriyQS5KtjUh0ETKvT30cXiDA1Zcpa5pNilz7LliMrtzUGCjS0Y2FDk5Yh5zIhviN
nGq7HwWLynZvqs6LSupfVqXYdh2MvOUgbD5F0SyWIPU26odd5Rog/NqGbsYsToFWGvWLBdHrGsAN
CAQ1QHMX8f3oJBFxWnUiOKgvZ1Y1lxbcuyl1D9VOPekzHXyfe49ZsbLy13RQ3TaFFv+RQDt2XekB
2g6mdaBkwNBkZS2wKbV1tViGnuXMOFZ0BqYGVY/jfR9N5XbsTPRB+i7kpDHx/uHYOBLr9AAN3cga
vhIk975J5a84Xe3rFXcmxyFG+RhpYD16l4w3D6+Gb6/QPemFHuBh2o2RGxYt92ZI44uUebchpV33
re/7k2nG1W5gHkNT7nGRpGMj1AyUa4PHRJSKlTlM99/yKuK5b3SfB9rH22Sak41vkvVXBqOW2xFh
XVBscAEsRyPGxblHrtExUx1gKx+5j1IV5D6dZ78h2MYCgGh5vjb0l0Fpdbka4I8eNtTRyLiFvzuJ
Y1mkrpu2k3vcANWRkMXvYjMsH9NxGc/UqMbTkWl/Vpmqej3pxuVrVfuiU+qx0x6pbekBztaaKxXF
A5x2iFixqD7KGyXj/JHz3ULCfYFwgLGd7/mIJRQDEklgxzFSe7dO/SZdIQvzeU7P2mjGG9ys9UlP
u1SgJGaPdLC3Nrxv7QPIjdGq2rGFKjGmBiQNYbZFrGtVTBb3j5zvCOTSA8gFTq9O1iWq9umy4Pek
xPNF7Mtrn612zIGaeozOQ8eC8gBys8WCnIil1V6nIP7o+LxckmltzqZ+GArsSrzLqIm3k5GoWOtZ
XVocoo1iCipq1tYwJYLRifBztGxGmZLThWJb+JSVf8zWyQHCESnJsGSQrk1v68sSA9uOVmxgIkXR
u4dj6Yg7v2SjO1dFLZkL7RjUfqg03w1RGPMqzuiLJCT0kbrqSGJLDmDLTyaeU6JgCV/703RCoMOJ
NN9i2vBd0iqca4nCBkZy7SMrHjvUAdhEDenWNhvUHtw35GzG+hRC1ucJa5tHKqkj4huWHGAMmQc5
JoYDAZhG1RtguJvdyHv80vR9my8yIsXSufE1rNudwJC92uO56nIqs3XbpzYUc4L0hqZzkq98NkVi
WciBoxmKvp8f606PXKTkAIYC74YJZm8KulMKZPlEdb7U6bJ1DIZoqVq73cNBdGydAzwqWRfhVAJ+
92ihMExvlrPVcbStgK3Mq2Yxj6T8Y349wB7eWNCIdVQBOR7WEzPOtYhKHm36yTSPYM8R5E4OsMfB
sHVAK4gTxnEqN+vAk4uhs8vmYUMdO8AB4CA2zhai3u57pphIsoxuSgwZIltgav+HlvgiOrpzoXXn
BhIM6JdqK2FkB7+Yeu7b9UXG+PRIej1yCHJQ9Ui+hKxfDByi4tmLVjuQmLl+fTmOzWNeOBJQX3iP
O4eIKrVynvBmL7tyeFeWcbtpZ41OWOxb+HF0OZw8bKwjCYAcAAVsvZ+DJvUedJavmW+fy9ozgVxk
irEtRcyS7JG4Oma028/vnGhlkFimBdqIxMK4BVu1ijrtEJA0FX9kiWP6DHJw3QeJ7ZC1Y72va9Dx
TdFcnsazivJ6tHg3TX7Iu9uJGAb2ZqM0GkQPv+g67Zss3Zg0e7QuP+a8AzTIKgq0gIU2unJdO4uJ
Z4PPEUXo17JzbSvwUvcnIy4DBwFHuGq8Q7/S4FuXjyEh18MSTadcUysSDT0HSOMMtBGZRMBPPez1
L5F6Tw1DDnDERYpCew+aXRI6oes1fr0kAaQR9bzFve43wwxsNkgPQdTLXJZ7svAcxvRhy2WYRGIo
LUC6tTxXBtw4mcTCMD3tfgkSZbuB4kqMTTlvQHu5Fk05yU0tayeCrs76yZ93Y+OF8yuMXBMpYhjG
no+LZL+wKht3jSR6G2R/Bh7sduMQ8SJREj+fY1+g/jGMOJKRb/Xad4PRtF2NWwSBAvIKfFKjGfoU
XoPuNu6hWVzx52htoXfve/4IcB9Z8EtHcyf667JmPsSM7+os9gIpdJ1Mxr/gFsjDRpYJcDmwh1EH
/kh6PnLdQHX+wwn7KJ1tdbsgplF7qUFW9BlgnZ2kRl0/HETHiMYvmtc7Z5rixFcJpXyXjlAEWkLi
wjWV3jKF/MeBpUBnD6Mp2sb3ewXihWIwbv74yOJH0hQ+SCQxaE5YBEXrbkTTG0lRnC9jBdpNPZEc
y3gs8EjVJpJSCUwic2K6KT6buinbtIm2BfEm2up4vHp4O0fce/vbgLvxNK+4bdpxYrt4cqXAcmTb
frX+OVeV24EMwuRlrMJWWsQeWfEIxnypyu4YH2aRg2ZYgy4wqvU7DLLYgjSzPFU1wydA/85/LI6+
dA531kFuignGU7qjQ2I3lcHmIkZhLFqs9OXDxkviI84kB84EFXOls7mq99PKY/gxQHDZmeqa2AkD
DcpazHGQO5oZxvO2jJoLpNwYYGYIo4UNoUoVQK2AGi4DtUqfK6hCkUjnFqrNqV6t6CnhpzD3H3O4
C9uxlxKYWgu4k0fSTL82ZiGpGF1U7gad+ROsoGcWDYx/PlVj2U+igor2Je2i8QWQ6eS1IWh+GTpG
P1WdrVDh49H4fPCKXUyggFGCDz5UeU1w+aLhEXXFGPHplQRVx1jIlrmwjeQ1CDSsy5ulxM/tgBTI
zhoN40+8NqcpwW1d8HXopKAEKPJ0iSHQFSgX5g1SWlZiyVKzD+sMgoQojVZT8AXpdFN6EhORRVlz
w4DkLOaURmmhZuI/9GOsrrIhA5Fx1PUcRqHwI/IFtraWV+DQ+Z2Lm1cDq6ZTuoC0wyP+opVjDyqa
BUuR9FVo83FhEQw1fYrP3WTjWJi4SkZRcg9SIDif+hSMQedlLUuaMxLKUIA+r9+yzlVXOO09SCrK
GmSsVDWm2hCboPd06PCpqWy3qarMd7u4sUDjIZySWuhp6lGetWW3JxEcR03BpXkGZV31soFMiXJb
hprkMKabb1zcDuMrUBV3r+q0HkGlk3FT3urr+HVXekPylXKzl3FCXAH3sAwChlRNBDMC2U/PBx6Z
T7bt6XuzAEMjIqbTMk/XpH6X1SpWYsKV/mVSFU3zecrmsgjrlL0d3DDX+bjK9mMdFoDwVZvVgZJ3
GU/QXJMgYhDy5CCH6vAW1IEBQnrFDBQSIAAyAgJyer8g5ODiojF72+JSfY5Adal21jeNLtLGl/t5
sDXNfW9BEZQsoAATyURqUFpltDSCySEkO6OX6Q104xbkk0F19Ra6dbqCer5J5p2eEiUIGQnetLVM
kpxWqbqYmFoRsBhTfDnJak1zx4ZMKMyrt5Ig+IMMWfjpUNzOMTkZ1zVGQi/S2I1rOAhHOx/Zj2pI
WJfPYeC/TinflhmM3PJ2tsvLjC+LFtrwdDfGEJa5VMmUQxocV6GQ8eeTaRe9Bca3+7CMSl75eFXb
aDT1LcNb1TlmPuanI0zyXd5lKWx9AtQ7nRTCY06ABbwMqWyzPbQ+MHTPIOOZTehbcChUNslHXlfh
bVT6ZhZwK9LTGqN5zjUkXC9IGtcvmKPhfRm68QzUDj2gdtbTOodBNn8tlY80aNFBigGqGt7Xr2AK
43a2juj1yJa2gFiIGhHKZgUeXHfqbbBl+skFqqGgrZsZTMK9lxs1WAe/IOhgSLkdeLtKqGjK9kJO
s9JbSEv+UlIbL3kGnCDNV81LgKus/7/MnUmW3LiapbdSCyjGAQGSICY1IGmtu5m5u7yRNOGRu0sE
GxAkALYrqlpHbqyuKeK9p6dMRWTM8pyYKCRrSEP33//ej8OQOMSAikTLNYSNa5jqR6+f4UOFsqme
EBfwgmSuZfwa+xoqTB0F/YoYz9UaaMMgvKzxNeCi6zFqsoq7fAefrpEbT+Thuu0htJ8bNddjMmMF
KZNarD6Wmm70kLxqLJysQ7N4m4V5nZ81DImajV5jtw1I3j0iToYoxEj4bc2mOt5Kodz7OIISkqw+
X7dLKQg6zP6E/msQ2CZZA9rECa0wGoQb0UNibjqNgY3LBO8Xp3TOi73JbUWPw7B2wQaXDsdyJ03z
LsQ4DZma/GFrIch/EoEhWLpqt+AO9eMYH1gAa2aibIgrwPAdb+a1LuIEvsDwQkgcF4kwbjooNldl
EosyvMes7+FelqKvUoWRvGRLEU+pXtvB7Ap0uF7DcDzFqn8uSFSazI9jcTNTr/iq8HqMBPgIk8hv
y0ugOHvLZYEY0Vh1nUmw94aHAtETvmUS69RGrCXMHy0J+X0327rcanLtCMwND5Kox2Ezkd0w5igD
HHpqtq2XTIgKZ5ZF+X6fQLkkH/Nlos3eqfzSl4xfFBv9x1LD6LDWROqkp12EoVg1AhYlCKM5bJ9t
cNug0Y+B3k353UyaMEgC1/mfuBaD3oQWLkfYOPuLzak7zeXyBK/01bElqvbRq1evgqVb2vdmjvSS
WnhKNfIQtfrciAZfTpf14qdVHpgj1He1pj6GbLZ02puSuYyJl1FXDw8ww04PshLz50IHdtnFjnl0
E9WhcWnTl9OCuqwRS4ItnaAzrguyb3ELklE07etcmvFx1a06d6xxAVyqxdolbTv1ZTZ7uTemEQbO
nmi7sETXeipSwmc5pGU5lGzXIaz5JjF3P+FgYGii0OXu4PC1OczOY2HWa5e4blMicuHg9eL5IRha
COEwkwy3sNSECTykbIfOkpfAK3tbjqZrkzmk9uF/ixEDA6eGeDe2lXqBVRBfTXpt9/LnB6JfnN2/
Z0B/OHOtTd7VpuPxbl0XqC8iujTzAgdxvv6VeelXn/BTMW4r5TMPzaNdFHtPrmLsrmr8Fh6hhfyF
sPCr8+lPpXiv2gY9swANgLKnmym26kbP2t8iFap3/hDPf1HK/kLA8H+qtXPDAtvJ2dsVtfyIIvbg
+ROs3Eq+96VeDnXk+F+Yjr7Ltf9F0fxddfjhZ4lMYwgyD3KfD0hs9rop7rgw4wWdpihZnY32LBpg
/rVVe0IGjaXaFP6GSjlnDBPkWTTim5oM1uXS1bdjPvvPlZoYMj5syihOf5u4gDkk0N6SFYNTG1jO
ow1tyuiOubnblhy91gi6NAyBLT9MXmVStwRq46ELue39BekAQZtLsfrljvGuPuU8Qg91WKbb0evm
jeREHVRToz3clFg52mDdtFOlNjWSABkf4ETBadvBrmmXv5JkrhX1f3XTrv//h5vWF00Fh2Lj7fqo
tQcfe+lGz43MEGK0WZAHVdbGC4K2de0dbenIg/R9bDqxlH8xQH4x1OlPpdlQ+56YcwzEEHmEVDdS
4FC9uC3OvH/V8f9eVP8XF/ndDvPDRQ7Iukom13pvGBMZrm/ZdgW0ZsF48ZYbOIF1tU6ImfbrRrd5
8WmI4G2uZlIllK7LsaE4x+WxKXbr5BBKtCI/5cVQblGbIJ5YiDsdNM197fSbCUW5/fNl5lfdn+8W
2x++ttR50Q4NWh9rvrrNBINgqsZ62v6eSF4dvzMsepvjnt02SxDuRYkuBS1JgJo+FnfMF/MZZlyM
wjwQHwIZhgm1wv8dgPN3naL0urL88O3iYl6DVeCm5nHH70U0wHcA2TClYkXUy/Bg/+e34RcryHen
+A+fUxdE1UVE+U6K5U4EVO9qYYeER2Ge4EfcrQXyE3/+Ub9YFOlPi6KKx8E3muY7YubxdoEDLcXR
cNrSmCCCh1jJX9w6/xcF9XfJ5sdrokVPTa7y3ThZwbLYX5sLOuPMJAYBrR33o55msWuEDwOztV9G
OioYwaJhF+tuRGWw1H42VWF4FhV6Mn9x+b/4VuSnqchkYV3gTXJvmt7ftSWEKdjDafb95v4BnLj7
fb79zkx4091iykL+Aar95x//z6X72n5w5utXd/rSfaer/uvvrrjbf/3pMn41bjDAsX3p7P/aDu37
d0rkz6+5fvo/X4QP/+PbXCkT//aH/8S7+AXR4ne+7i/+8r+HuwCn4odR9594F+ey+Gp+xFx8//e/
cy7ACBUiipAEjgT6H4BT/ANzQX7zo1ggkR3HMaVYn67Ivj8wF5T9FvrAYwAgJ3wW8oD+k3Lh+78h
RgrOImUciDmQHf4O5IKH/75Yc6wcSFDGEXBRBODMkPx0PilNv5RFrzd50dDxRlWrRpVPUFunU2/C
d8riqsLGlhO+97pl7FNtkUU7MqVzb8d85q+pRKS2vss9MTbHPGJh8C6x0fR3U8y8M6mwWu/yqmvX
LJj6/KXp4hiH12hu3+Bilq92ruKTcK2PUgKpdJlGtmfHgRhdvE7U74pboDrWY0yd3lES5dumzUd+
s5CWNNvcV2QGX0AZvoYbAXeAOCwm6MwJ7pzR7sPSuifTQg9KGpMbheKoxc6wWlkrNEjh3/y2rMh/
30Yj0li0ritEn6qIV5suFrzYzFHlTWtWNTIgu4XHkUl61CzkawvPT99uB9GMQQzjEmoVjXNsK4K9
WrhjG1flc/45dnSBDhEujJ0hR0FHycehikqckmWNo8yIbSzhXpi/D4MeXnpIC0vSL/k1Xhq3ZDuM
I9qnUxSPDwsvpjol/RIA3zFM8g6WpxDy6uB1t1oHKJ9m2iM32g1lnmeOIDuX5oB7ZKbq6ENnFrV1
RRHc5BEB7MItDdQQD3Kc9kR1RiMkJij1I/WmR+QWUwdN+4OwkOZRvQoC7y0dMxWE1WfFCogjUyOG
En6xUqF11cETBKdvr9JaUDmnciEIE/o6D0B/kLZDtcOYnwXV8MmfJnRoxni9WCqnTb24eVdqyrZG
0uih7ILuLaDCIj7ZQ35Iar/9uDgftmDMrzZTM1+f10aF721YY0Vt5RTpzbUOarYsQGc/9au83sS+
pB8UG0YyJZ7Wa76fKKr/LJpyV2eA0RT6sRkd67KQUz58Lnoz17eq0FN82wbu2h8YwmhhOXakyLIv
8LUp4SfEF3YFE0LWyxauja5AxDTCD+shudtc50Wtt8QG+nFdwuomgPaXhXV0O+r5tAr3bdAoawTi
CYhmwzsrmxIFLOgIrZeXiSlDpI974TZzPKCknEhiJIqzKjSPizEGB9aCZENHRJHMPH6bTAcFYYZg
iOJag/Yyhvt6WuOtCeddQVEhS9mM+wpbO+p779k15LkOcrbTgbNbBKXqpFm6Zkf64XbuRIZkTr11
uOb90nQ7avlzThhOUIjUxtzD2QmiA0pRNMGxoW7qlbzbuf24LtFrHzU3pY426xwV8HgF8de1Cd69
Bk3HOL/zlpV+aA3haTCtNkEwFnM/Vxs4kmmGXlcFl4BEHHHi7wUpbRItuY9c7FRgjyRZHXb9Lh78
y9pD+5O5Z1M92wIlwFS+jvi9b+Zc7CJV3ArbY9BMIX1pdfHioPIJUXwOev5hqmDimcrmswhdnvWB
iiHFgsbAq+JTByMhpfFhrUa2r3yc8pvBHFfedKnrvEsh832VNy/QHapEFWub+YJMqaUkf6p9FT3Y
rnsKu+mTp9wFjIO0tu4GslyzD/VwmnOtnsAuQiQcmZFvUeV7Wz3pIqVliMVi5vNynLrooZrWAVHm
UW9kAcHRFP2UNA3MMaYJYKxaFawHZYvU2QjZ7gqUWdN8HhEk75pyG0eaJLAKdfuqcZ8ZSvltFUbv
cWXqU7+S5oxIzF2B7EDmj8xL4PcUt9aMuCOcAggU2vhMoMml3RA+GOu/IEO5rTQjiG0H9b0TcGBW
1CVMhwdohJtqzj/JKHhtBayHXSXINc364ubcYZ0w+bZYSbiJmJWntqzTvnY5Auik2hfj2CVeyDLg
Rcwx7GyAu8BODJrNDQ5Q1XHgXp1wSTuoFuNNXNsPfLB3nVdhCelKmQ18fQtZ/KD8sD9GY4O8Ip8+
Nk2hPhjN5rSZ5j6bSNNfo8gUvla3p/44n2PTsKzgZZF0hMDM1N86uBAdVXpja6/6VE5sZ4LiVU1D
8DhOwaWBOKPdoCHDYJhWvS/2SpZxJiGo7cPJPNl5eFeRPtV1edN2S4XlenhWmn2y6AZA28q98+zQ
X8CQa1KHg1dTIkZW0vnJkXneAnkFtsx60teFfmp2fMgpSCkLJMmIJxIzKmk4VMQg2NUDvCEQh7ZO
j2jVML3TocigF2J09t7dOIzvaCUcl6I/M78/2JV4h7EN7rG+qTNyWUXiYExKqpJGSRh270s7P4Wk
/UYtMAqB3Cx9V2Sz1rcjeEQ7+Gma7dp69w3IBwnKbcz12UODKzh2SDO/ynHadLmaU3VVgHwKBReV
Ek8ByHrTerlTTazTonNvvAiWLJYlQC+mRCUx9TpxlqIHWDysA87I3CIgPop3b14vzjXBva7CYzTx
0+rHFYAscR4DIIStvS77JKfwC7xB13P9N2Re6keH/FGYoNrVJEiqkeAXEBMLtkyvVQPAFPH02+zP
LsCWwhk8itKt/nMAa9A2LzgYJ4n0KcbU1mrXz2+cmdWWSeOob9rN6qtuRZuCs6FDXygur/vYFDcx
f4yHup5uneqrA0Wq3AvT1g1hGd3TWGnRbwmsYIP+Rv0BLIZDjyWDrpuhETIiKSTX0U9LCYd0VuHL
WpycqJ3oTelPxfo5IL2b0VMy7Rz7u5nUoqE71npTWO1ypunc7qxzUF5wrG/3wgQjfcKPhz7bGe4v
ciSLFHcz8A/3gLGT155gHmUd9goE07ExyPmD4WGtwz3sYxEUOjWybW8QXAlf6qltopQVNUI+SRtg
DN03FPPQ22iPTcQdAmQebY/ZjQbXJlorBXHPIwFgNpBLQaPOkOh5Ir6aGu8CAbC0/mGIa/Jpbptp
RFK+cnEKiwbcQe3qdLagYYB0bFVNsUpZXvYyeKBoEWVlGaJ/AG2i6Ktd19Qhem+smCxidtVay5QJ
v0F2PmdmOSlKhp6iud+Eqs8aBQEPt5etbciSXHbc38SaXZkMtUKhbeOGY11Ahlw2Z5kbY+9sTtBt
bAxO1/eLWhaeMgtTHXx2VZMWIrblJ0QlPztsBOWTX1jNP8w+YnAHUOc6/QqCQ1xtcIS6M95QYT9Z
ac7NNjeuOEnroeuloFZNHNvOOklVJ5XsZDvu7Oh6tGRoU7goaU2YD1/HiSzlHdT92X10Ws3qkI8E
LS/Z41iWzjNuehCUZZ15upnXx7gIg2g7Wm+q0HlgzRJvSmNivnUTROkWsAaJFpQCB6LiQMG8tAoq
aq7CgieFjdDDjfquoQkat31wluMMVRvyajnt2rkhXeJE5eyRNV60z0XTo1DPSUUwvQM/kzgyQwBT
Ahvo6sMfl4y5AE8DsrrOMNOVyjomPFejoUdFYSF6WderKgm1L5eLWYqWb3MoAM3B71oaPMsJuJak
nYBrgMqxWrGZudQaNw18lqS45jsnDRhDv6zOpcaLzEeAb2EyQPs6sWi7HJWjdjuEi9sZROJeaM66
T0NTDTirMd0YUSJUHMKOVFdo9uReYbNuVujey9kdRIU2EKoD73ZG2OIQRXVwW4/DtF+BmgAxhvcP
Gp2bNFy8Ab5bO2UOt/sYrSu/XeeY7nkTghIWY9nCVXobIW2ccXjtZKJzuHmAlMM+thb1TdwMV+JY
Y7esjPQj7BAuteD/pBAAgpM3dngkS8WHYwW+33M1c3LrwZXzrV16nBI5zvhfm5xE3wwCOzVSENR7
RVwInVuKWX6eo6ba+IqGSVfWawahHVWDr+MB556SwhV5JT4wS16XsGy8RGEZ2YN5gwKkd2eRQ1HC
vvLaxRECeTC7pZ7u47sejJRX1KxyA/O1S3qNEBawXjAqWeyVB1OSeRvK5dXT4XQwtVr2oREVEIke
krjeMFebssDC6BV1dCjigGyXfozTgbYfse00KeJi3ccAvYGNqD2EBrpcPndEzVncuBsxWIfWGPQ6
V3coT/gQ+VsxYL1J2pGNL+iAm8wsgHdJlFBpvETBfu7dVxv3BbBAUt9PU3+n2lHdFiWG/QrSVlrH
2MvrtamQj+U1CjIlaEanPniay+EpnwJ5qEBq2sQq2iLl1WYavpJN0RH/6MODmFTw678pcy1kudIn
5KiBDhqQX6gr23zoC7gg6BTAfxaM3QuuBEfURQzjTisE2zsUlAee++sZUf3uMEBQw4WP847RZYZh
n7v6d5nxb+kyp388lehnfeVHeeXP1Zv/gUoMveYufk0e/QDWtvvq7f/j/zX/8X//Rd2+8jy/v/IP
9mjwW+yD1ITAFgkiFkdXjvkf7FE/+O1a80UC0AGCR79E+Kt/sEf5bxGyC+COijCEE4deQ3v/YI/i
YUkhVJSAx6Efovf4d0SZn2xeEYyyIXA5ETinUIeuDzv5dz0WqIS5VBqrSy3HZms58I5N1q55Dx9s
ixDnE7xg2IaKOpjhHJUeM+Mr8weqweDiUrLkh3v4h8r3byRUXPMPHQU8/wmbCg2vFx3QELvxTxoR
jehSx6J1SSM54D8xkDfofVadMgzmk0WXbx64pE5udajGgSUW/g+7n+2KvntWcp23wAJGMGMkuRH8
L+xSPyVvrk9BEhTA+SgO8LAtEf/sji+EgvNhhP9Du4pey12Fw8Gxdlw2u8UtKPaSVpoAPgekhmmw
pi5s4v6uQtBYbEPOPH7vF0VM/up7/btDLQqvgysQoYCiTHyslte7+oMyTFmPI1xUHk0bNnrZrGQI
5luEEYbIbnDy92KemIiuOMUOpG775xkHw/FQ+6LkcQrHZB6BnDqhgEZZIJD8zoII5J1HBRDOiz/W
iElniL+VWJXNCE8rmrv+Qprfu0l/ayl51Ar//ek68t9bbXZf9fVZMPbnt/ofuNBcddJfrzM/Pl/k
DVhk8+WbKd9+BP1fl5zre/y+4lD+W4CBigeC+H5EIQJDp/99wcF6AwZjjCEMyxweM8Xwmj/WGyi9
hBAKERiJ7O8o4n8uN3gWzHVACQGHCY0xwKK/s97Q4Ke+FKf4AoziyUkCj/AJ8Wixn3qHg4VB3JkG
Upy6AljcBHSVt3ddazeehx0WZpDPUMIQtu/E8DlYYRHup8hdoJLqF5+P88VAFVRJ7fF2W+S+gNhU
vrJemzxbUT5mwOBGOwja/tWlXLZpaUj4Fc6z5RgqP8q+v+Pcl3PmDc3rUlM/W0DQQhOFx/pFzsqV
hwV29gNUzfkZxCt3C3Rk/RBM4MlF/lJXCU5TeHUFQ8Xam+qiuzV6yqVcnuex4qkb7DuAW3hHnAjl
wYYV38PFxtCAkSxFzB3x+GVuNyJv2hMeBJjZvHEXeWXPQZl7ryrHzxznwSxqGGzMEBP28O+8w1Ds
vYAh6S7aKZ5WPtcv3jzws4S4vBukNx4Udvjz4Dr7DemY11F58nB9pQeI4JnULHz0hum9N/lyM3ai
uS1ifOVpwofPsxd+672S73H+53sQTV55gRu4clZfTLyuaDhfL0O2PNojOK5fvn/LeJnqC6E9P09L
9z6VeFW9WtghocCWFq1gjRzaviXCzwrPhd+CiugXATwBhHw6ucsASX0fQiC/gN8nD9RHU91xvAMq
wG/4Vec+8Q0ugniedTBc+f4OLcv6iRHc5kpJso3cOG1Lhcsurl/cUXzfJTf5ZuiX+jIFMN3BlF7x
8wpb7QVusgjBpo7cDIMFy2SJUPxdxU+yH2Uzb1ofL0j8nk8ZA/7sXQ14z6lmOYOJwqtCWNzw4/WL
g2IKvPTuenMrGUd7bKMeSzpAr79VvHkFPRCfyKZ3ZapXYz2a0j7Uh+ttbZnjexHgktsFN5j16nUt
EFYePXwo74roWwyuxDd4LMoD0/hBmkXyfcXsO5vz6ByE9XIGvSf4TDXFXYzHc+3C6a5dIBaOyKQl
+KfPJCd3PtAYI1xDmh54DG5OMkx988H0jm8qOfGLV/b1je/yEkbvSUjY6/z4mdS+yerckEuIhN6m
syy+VdgQ4QMVekwEm/TW55GXeZi2Z3h5hw2MhPnN9YBzqlsBvwEdzKeyngHuCOYSsXXU09jtx0xy
h5oCxU7xvioT7lsk0HOEcnW+5wC+vDOiA5m4RXc0MRAxAfE1YQalxZ5c0XWoYGL3tQJXOeWjKAC4
m0ETCAxYjjyO7WXCgI81evKLmP0uUSsLdzyoo/ueTOylG2BaqgKuN6agyHY3bJFfihETASF4g7Ip
9OEhXaaHpeDVGaN+eDHS8zftHPRjWsNOmOmeFGfUtd2RrxAufVVOSWS1RaAAfdeNphM9e0ufPwjN
USwsTtwNBMV0X9WwzZKenmqgYc5FN4O3mVOWIUeBUrMk8Lhj2ZCpMSNELaB/9pKQCWpUW8Q7oIeQ
OgdE8+yigV1Im08fiM5hDIkHkq4hL45Np8D78+IZTmWEfl4VPna7zE14GJR+G5CnfvCxVE5wSM3h
EQ0NNK9acQbOEfTKIifACtpHv8Vvu5nqFtZrkjMEsKH5w1JvtmzElMC5McxoSYODR2WewlM1HUcv
eNa90Hdy8P1zFenyqSa5OdLWC16t7ZACqSlxKNER37/WgPVRITTfbUQRM9Tl/pOF4epFNDx8Gbro
yFb42aC2y0dewpsYebCtCgbzIoSyZQ91A+rb1Ep3DFqbP4fUk2kJy+A+h1v3Dgz4YY/IDyxtkCCQ
XmE1HIVVV984v/JOkeH5A6lXkcKciMaiwQEpCSM4EhNbeeu2A5CiTLu4bN67LkdvGZqs9OY9k4A+
gdxcfhhsKfbof4E5HmPuO2w/Vb4ls7Mojk30AnsQPfhAkqUTGjx7M0u+QTbEnHH/B0RibCPSRlUX
uZRABPZx/wSGxJpEsx8epSbFXVHMHtoOLs5MGMyfZsbLG7nCcj3aQUBALkgSzj3i5TVtNpJCuB8M
nENEUwPBhRdf1oHimoxEPp72LgPm9GMNCwhLZqM9TJVZ18c1XtVpDUHlp4bSw9DOUWbKK9uwba89
DX8EZVfNYhMOcl8EHaY3WBBvYzCcTAV3l3a43tgLbxpwJTNhm/FAokVckVMzMLiAMN80SrGNGRZz
QmYPP4dfFjNJupH5N3KGBL9QqUAzNRQDCgL7gySd3ONQguKcwJe8AOR6MGSMXsxIoAFN8fTmwcqJ
M0D3aMe2PBjdodcB3swziqr4BjwYcp0S7MxlQbEIBws9Or/tQ3ioI2jS0eSF92VpoRysXniY/bK9
zRe9gvDFxw2FSQfQ0ajNBi/naIH4zTlvFezG0vY7hS8Cfy2MpCPRmBAxNmQz8qNd0TcG+Uhc0KxC
Hw0SbAL9Qh6w30GzlUEFRaJ4aIZhORcADt4A6le/DxPoFToPFzBr28dcNViffTqlHaPqawGi6Qng
BRib4blMcoAIt2ZYNcRu+0EhhSoSHeV8q+p8+spMoUQSz0uF0AOzdi9yRW/iNvLuiYqqHPyWjh8j
fCC0uLG/iK4m7xWq0xsbxPKZRvMnb7HBDQFctAbCcmi3Avb9+wZojtulwKIW6R6w7nydMBxL/cAI
DdCD9BFfo12ZX5zu7+eA+DvayRMK2f4etVeLF3gY7cbRfYj334aeuhs8ROnLsR0/tJNVUDG8aZdL
delk+Ax33HznkRwcN2SKkrwvENMWPEHzMAlWpk6Yq0ta9BjEeBbFceKw1qiuUxfQ5u4swwaAVMcj
EBkZQC+vOMEuWX5NT2gRfgYgGcPUxQzCEvEwacsQIi4Sbx1vPrCS+1vkwIqNDmdyVIsHvGDFvRQo
TvsMyBa/wUrTboDq8bcaXMKk7erxdR1n/bkG4r6Er6s0lzX054On8uBiQTJJeTAL9JUFWOd6GhIh
0PI3whzNRMYPfmjh9aWldw7beNwEPS3gAWNLpuB9QLs4Zruqj2HjLXsDeqpnNiNAdBvYCJctiL1s
26Ft9MbKuN2gNF5AEmczeKHOPkXY3E6qmq8wUvTZDwEdFphqtUcnzBoappCa+mxZWvIUzyp6W/y5
2bY4+KYht3JjRdRlSz7Y3bC4flvGfEaDY8YTFRAGTMmgVTbW81Gip9kAisL0kYXuJCF2IdjYRBsb
kfBYoW2901qdmkDUSW8itxOjbc9AsAQZ4L3RE3PqpTJ0Qt+D9hvHA+8QKSC1whCYtFIuaoMkUJBW
DTPwq8GlFXnT/dzrastAnUiwOcypDypS5vVY4godrnhop7ds10ABSrK4ABESg4kmx/Jm7JlM+mAa
9rHv4h06Z+XOC3ryvsAJsassZDZiGR42IID9LMphvQEcZEVbQ35p675/KyJEfklpPsNmVSZBsFT3
8Ga2Owbq6q1eALm2Y3zuQnnx8LCH1J/llFS2JR8W4l8Qt0F7A16tVA9LvMPG4EyycDpuRuHZNzGv
wacGuxs85os4tN2I0aXJ6h9gg479LckXJGnD2mMnV+demUBeitG/hl58I2JtDjxo2B1mbHfw1yA8
xZ1hYD/7rvxIuK1vQ9jHz/mYuzwF/35+RNiy/1J2q4dwF5hnYsWSMljfT309VieAbNebOFZrnpiu
jLKutCsynaPfP4SBae8RdfI++UwakpIwyncTs2geY1fhdRpQBELGovceBkxRlUjN8tdQ1/Bvwxb/
HOakhnvfrsvBK20ALnEbXkoRuW1ehf0OgAr00BxayXNSwadzN4mOoGtEmgm7kevvRygRQPlGOXrS
th2HA8B33SuLFH/HRrEewnIcaeaiQt5FI113TmPkST8edkgF8ucJMNVNKOUEtvCo/VMhGnVoc1Hd
gWONx8PQ0ZI5LWNWnWQdnnzPyCzidj1KhTgxyh0Ot0xFEbdCqfTggcSMqGy5jQZ4cGSnvsC+A2i7
tVDe57bccOkM7PViSoqxhBu9CD/OtlwQV/afFITBtOXju8H/2hQKaa5CL1iksU/fDnkdbGYP1YkC
D3zT8/gLALPrpjfjsC+MHG+DgjS3Y+G+4Ikr3zHO3nYecRovPBzW8Rgg+T66oE4LNT7wtdvFdY8a
xpFn9JpMSic8h2SIps04KJHG6PVshYIvZB7D01zZ8hTQdXqtI1OfG7kE33zR+fcTApa3/5+5M0ly
W+my9IrwGxpHNywCBPtoFZ0mMMWTBMABODpHu6NaR22sPlampWUOqsxyVmO9JzEYJNzvPed8J7TB
n4yKTMOGbWu/OGZ95Prz7Kv1J+6MHrbhlMG2d3ogIuO8X+fUO/uWm51Vp4196Qg7LsbuuhDj2AHP
G+I+E82hNXKMLf1YHld/st5hTfdwrFcvksadxW3r61SuRETycrepPDjWPgUuAPH3ZlgnlRG+Y636
US7ra61dbEbeUAJoW3+oBmBLP2BQmOa3pWatRSuL+GrhJV5AUftPDk6nNwPQ6o4U2vs2Tl/kfNTT
6Po5c6CVRjZfhRvhIE7z8XfRus2+rK3vO1B4t4zhFI8gwHZmD88C0atK4Iz3bwjA9VXys53QV7Kk
2+QrK4aTn48lMe+5/KwKcmQS8ZkNghMTf/heUU3V/S5VGM6PfuGUDNMSAKXKz7IG4bm45U+jVDLS
lvsK1P4v7qh42ZrHxly+8HRMibfMT7XbbDvlD+s1TT3j7OkgTTbPIddjtTEVOfz4Kl0JzBjs72Ye
MMZ2nceA9N1U4sMyO7nH+WTfHNkCMttEcy4zbpPabN2zUQYsLASOnSCTD1xLoSKbApkPR8bezE1k
Bi9rTxBbiijX49Vxp+afpaHpY1eO5rSTrrXFIYdcrMNl+WFkfoA6NYU/KVkdSJi72X4CpteZNtN+
6PxjcnKd53uayDWToMLu4NbuI5a36SC5C0esgf6u2h9P8+oAEjQkgMdmo1MqDfkcj0DFvPAnPKrX
rRd6hzfyVhThBRzS39kd/3EyLyEUcrZ9d4KEXt8K7YZX/No4iTg32eQ85GF6qFgDGY68yG7hyWYi
Py5D0CSFXt9VZVxQSN+Gop1vol2NlzaVrE1tjDalTMbe/u0a2wktN49Li0lOu+XDONIERbyyh8ma
T3ttWR+dGX7gfkgjbXdH6kIubckxF4zYrJpgOFdkF4eq5Po+G97rxCEJ7YmzNDO+kGzvUfZSHLJl
/pxN3GkGHsaJsTDz4JkbMmO0HptDKvzHxnAzYm+5u3MkCmSlq5r6j3khbldoRvrtLx/wjf9nbTkD
zAM+i3d87fWzE4rxYITqHJhOywKgQmvPDnVlyH1diJhj+x0y7RW8+XK2zfEP+zlgBu36VSHmU2oy
OD9sI/2oHWN7bqX51QxoVd08fMJ1e25c608t6o8uDL8Blf6VIrhONZMLy/TKCf9mlXUKWu7dULrs
XVbrChhkjolD/4K3MF/mbePT1jpj4lXDCVG7/2wNBEPfsspHbTqAKOlAuyKZyb2L1zCushwJLR+q
uKwwIhBIDI+ceC3VMPV6EIQVQodWjA7zU+Uah6mtzwvRIMBm55p6tp2NMN1l22+1ETDk5VAB0m0X
mXZfvJmvGnpRUzcPKshJYFRTQrUEx+p4KjJIbXVusBEo++pYbXmHi7TxHtVoRBVz2k7O1mtoexl7
pikxC/wKm2m2lFSFUea3LyV384yABztPxqbKf9JVemjC+hxMHnIovQ9MFdhQ6nwXev15yYv3iqCS
seb0RY3ZL086HCIkM4N6PrBsSt98PSOEum6Szjbws8lvj9zjn43NuPF9OPC3vGC2eLSLfthvm/sg
UnmC2TlHa1B9yGx4mVoOyrS5UDFjRGE3xuQe3og9ruRdYehnJduMQeTPNefWjhTZO7L52axSaEs5
vAnHJMeaQ1MpwxOYvpQyh/HoeW32w1FElk1v/PLS4cI8DN2bZGvkoeIfWx5lB0yH6a4dfD69aE3t
oWnNdLdtlf+r77GK4aENI+0b4MGM0m7xyE1vLAlhaFaGdc6zCg4kpYCHUg1dtU+VHN43Q/XObswb
FhihwgiWBpK2Ep+nYm5ovFIBHr2xMXUyFSPOKtX5qLeFWu5OHR6atmudvVKHf7AwB6fUd+/NLcPy
rRtFzxpS2lmEw3Tjpqp+U31UfWxh1p8G8GJn7bMZZkeAjr7rl1q9+n2e/0OW1fpixSaOlRrtJ9sL
hjfCRuNO9htmSC0xxLKmO1d+uZ6J3MUjkPP7S2reuZn4kd8w/lgd497ARTVeG/1nswxaathXJpOv
eINXOO1p4C1PwUgxE8+J4WUw8vvSSHuMcrnVJ4G5TXvL77dHICfpbbWFIKMU5k85DNujaK3wsxxH
LypMbwp3U969+1Oufgx5Vf7K1rI7LEGjE5K8OJpmbZ/xvBjPU0GLIG/rWBywKlmElVs5fMk+p+ZD
LxgvenpMuErbVRIKxjBz1POBDozpyrTOwmEA2N7xhcMByNYBnFeOOVEXsVu46atvYyUN586KfJK5
x8HtqmTKfffYyVo8B+v2Z81keuNHSk+yGaYEiyQ3DZPwx87C/3lSxazPnCjDRaHRHRp/tLEF9g4d
LnKebgwdkBE4fJNVsCKYDUoA+AyULwRK1lfMI9nJ97sKM7X2X3J3+HRc1x5ifzTQ7MFkKQzG1I50
2xkHyjNR5DxS49rEnpXx5e7YaIAi7H+lRbC+tu5gJq0GUMmqazlwjRm/cEzNFzAtmHbtuj9i8TWi
UQdcXH1ruPSZUb113cA8TEUJ/4SXX/OmMq8j59918AwRIy4756xcTxIADEQ7dzgFqh1PJSaeiI5M
4zE35c9ZEJJeveJ1cxhboAs+Yt/Nrq3ZImQE6kchtP0yhdJm16yafEeCDbcU4WyWX6araWeaCRkL
qU4YHQpIHVt57T06aeSsq6NfoyUio5JxrnElnfhrm38o6BovKT4+Jga4c2N2/8VCguvPWQ+DwpC8
D3wy91nqWbcZylMUivk1qx1o+ZLINSDgdCfX2j0pLCf3eGuzzwZoXFhZ8CgH1rwr6lHFYpnu5IzK
+kXGmrIRm5Radn+q2Nprb8vCv8pQOZNzzfw9WBWZpGrUhKrt/hw4HDfZ4rqP1Tr9GNt1fdHO3W+T
mcuJkpyJ23IjI79Kn/XqBom79qDR13snxID1TIYNhs6CtHTXrFzJ78tVWqYW/NF1HuEOK1745Orf
qrLsneeBhKgkmgmCDWAHu7cSvxrvTTDTq268Ej23dKIqn9VHGdI94XmLf6Y9iQz5Ojdx6fdt3CNB
x5Njdwd2LcgmnuHScMKGqU9l92yUhndLFzdNeD23ZsCSvUC9uEnl1Fc7KH8KSPcJscMKz8jUHVrT
Z4HCzFXTY8jTMRRnvr/2E1iW8XEqlR/Zrabez6WlEct8ldDNQPytJT9QesE1VUIdi3IsD8W6fE+9
mcYNuSjFZnLLLtpYzAc9ldNvsFQCt3O9Wed1mtWB5EN/bqiPuSFFyYQLasKOaz9NnU5sMVrct4l2
2JWyYqvWAcQNwyXrCGLJA6Z1WNhCXFhamnsrFwXm5PLPVNTORct8OTlLO+8zU1rf5qKCfe86S4zH
UUTKBWXee+xnWzMPkgD/93lqVRl5eNyh2wRdguOLBL/R8VzPx+DGDsZ/o4KgumV4y+M5H4Y9eeYh
wsH/glUaN3LdDz/KWeo9/FsjUh5FRo0M+vO6OqHk6zNWJ+lWvxAbq0NXmUTn+a8jx6TUUBq+fRxK
0/1RbFRO6apKIdu517wWXO03d9yirOwIVGe4gFKv5pvuGwM/5OQJYvGLGXE+3a2iDgmSqh0ybtB6
LV6R8QdcQtD7Kz8sDrlXW8NuIyjw7Jd47hzH8d5oci0fLTjNR4MYwT+mHtuHzt3mP8aIkmkZE/Ua
C9zxY4pieFtbUHvE3hnD2Kk8bYViW+H7Bpvfgu+ApZwTxUfOJ4Qi1qtDVb9Tc1WzdxXVu8fkE0NQ
9GJeZvi0Fqhci0Oqp/ZRCzcKEN6mbvpdFHX2UA/cZdjrezN9LMby0BYSkPQ2/A7z/6Pi8peMniKf
PvpmEUMBFJ8bX/EncyUAXvZW/ymqgmSjIWrKhUwXK2DKU4aruVOaH92c2fHSedNXPa8ziIJmdt1o
FDiPW1M2IRl5XluWB38XLkV3HDivPKjVEg9Wq8+TUsu77PUQSy6EPzEMGh/tpPWR0kF9HonTfJlL
WD9b2ndRrYTwHmgS+0vZD6QGAy3+qw6s4eaHk3j0W8s8W+VIGr/teTPxovB881lz9KiQtz7Tzcdk
8u4hzv0NexTffl1Txk0ETrHwDmQ6p75oNVB1tnmxfgvcNkgzC1gRN5PfXRDOz1hF5pNaV9ZfBkmj
zl5RlB1ziEOSYE9lP6enDH4Et8miH//eY3oyrtcJ9PAScr2iZacC4GOouNrYaOR8dOwA1d31756+
1mKw7qkIHCA38RYt+Spjk8IvdDDArmWuu6fcDe3HKRTpyfLZp448k0+O2YtP0o3lnm8e7+zmgFij
6wK5eELn3iw63hR53wKIxf21NQAt4gXABsZNFsK3za4Zk6ndxKw49dX3pLE/owmlO+HTidlW02/q
nSiGrStefjk17QmZvT03s2FGUgDwzfzaeeShGj4pl9di+mkNWqjvG+yMraN/j17dtcYz/4y+2C72
adAnZvBuOXz6GkTrcec4m68P93dF8bM+pcC/Vtym/HkxOWx2dbVuT2IO0OScb1gNGAQaXFnjYS1N
DKKzVYgjuz5iUE7X5jHOT2vf3LVy06m+bRNTB6ZLZ5l/p6x2o1BVamWXE1rqC5m9d18Ks82WW18p
v+W6Lv6uGKTCCLU6766l1sUcp5CB+x3enbl/CJdW/tmUrvFXyqGtHiu3pw8raHzrIleKhfcbk2T+
gifefqRfy4FTZ5ikuDEqNNN+gMc9cJpsFfMyzwWxJRsNtu8pW5T0tZ/lNMZGkL3IIsAntkM99bAq
zwYnkr32v7HQtSiyfIMWRnjqGx5GmYNZsYeh/zTrjOmXzXf1vjH1cJoOm/FBKGb2P5QnZJ2U+BJm
7rpTeakam9vGWrceH8RQe5LjSoafs1va/Q2Z5m20+ZNthhT+q8bTvj0IsCbBYcG4eg4KgFt0bqem
9V4sjWFFa6nM7u66z9Z4rkjpuPxa3jaoMhs2TIJ/fjvKT9Md3F+TO+kHY54M5wgF2W6RY8sOCCLx
Rh/bc5Ozh+jU8z1NFaE1UUnHWpAH6dHnE3XJsOnEtF2gxVECquf4vtNLaJM8Dh21DqQPCb6ZW5/k
I3MREqSUQM6b4rBWNbZZwVKnddcBSAjmZvRm7hnBWYh2qT7mIV3Kg5hLs47CIZcSUkNfVOOB1YdC
ECWMcL3n91hWSg9mR1Qu9tCj3FmiivNJFmSLcS3MO8BvNXkxWOm3nJdBNicTKr2yKwk0tCHP+5NC
yWJ9PzcMchW73zuvI6y+AXWKNWpsu/sNWslzHu2yyRRwj7z9626Z9Wh0pqB9gH/sJVw9ZmTH3zaU
MCW7F5OLknmRFNaWF9TT1mPT0xaPraC4dz/OZD/PilfNuJV2ZaRMzcVVpuSVBIH9ZwIL+HUFH3eM
2T4dMrAHjWpPBFAa5g7EtBlN/uZj78nmCoRMF9YGakm5jfxdrRFS+LkgdfxdGkzxpDnbve/ORcz3
LwrTdI2pxqtPzgZrIDRM75GNyHCAX66uVjPKRGPGoYE3P2x5q39wS3Z407T8w3hCiegypOM+9Nc9
Vzsv525RvXNHu23sDXqnZG1ceOtJWPRcGG4QEvDxpqjpFvXMu1mg5K2fRrNi/U7XZ7+ZzKioWKFz
BaEjY3T+QY/k+tvoj46T+CoQxPM1F4n0jJ9js4E+0dYzUdHudz/ysGh5dIKBrQ/WPGBckEwmbK8v
C0uQGOZdem0957Xu+zoqRHASWWoTkWNCAl/BXqKxd6W/Eshh65E3JHv8AJgLN6pORyurtL5kyM6G
fMdVJdnaMaQsRLVRZZlhtAmma35/zo/N5ZCtveDHlokOrwob9QbMT2HwGEOf2vvLpPdmpoKPwHGU
ijqLiRDAApiakZRVs9r7oS/XjQ8qT0RVsAXqIf48FEVffLRIIKyT2qG6tmBhfriTW9+oYHwjZlQk
/tq+h2xo5zQK3dkgM1jy/u5aubr1Q5D6QZWzj/RaNkQpUUT06pYO2JCSS8Ite9FAi2NpMJ23BimS
609x0NolVZcuO9eqLv44P7v3mIJ0n8TWHtkYnwzTbPadkFjbTeOJ5VgfzQ33i7run2lE4TlQ+iY8
Y73Q9AfeIyJW8KIq1FwqQRLtbDmxSP9KTrugasV6HE32uVCu2qQUmOEVwHREr/J7k4OfqGVRr+a9
8KZtFzuaCdAckPsooza2y0juB+4VJjphMvjvPM3VsRsyD4EANtqOEciMszW3+R1m8qkLWXnmvT5k
Ziuf68ojR0fndmavp8yqyGkU4tQU8kOIOp7h2x1ZA7LRStuqOocyYMNnjc07Wun8yy4almiazKgd
FB9Gm5cXWid+OoGdvyyV/bU0CvDEQBQlnCm6W2dzOHh9tnfCKWm7zT6tgevt7IbTyUxfemte9mZX
zsdBTNuhhcz2J/TT31aZs5FS9Rp3NcJg5bTvJQLyaR5cMoge+1G55dUVDCEUWf4UcCSVh4azJNAN
ceu7KIyhZW+/eTLdgx24K7yusa61S7dAxfqlZ8mzy7rCozlu+Uw5qGi3bK60PbLpyH4xR32mg5bR
aGFDccX85rrAr/J7NcWGS3g3mH7wKAoEZy3WXwF0q6ujPAYAKf440P3B1zXqEcADwnWQNwm/Vg8O
IMaSaVms3RbIX35NbgE5Fs3LHnHoEE3hPQ3nyA/EK7LR78rouVQsS8CSUerYX7dbbqvgRAT9zRD+
woGPjRAPDlKE6QRfTWn7B+GgYqx3KAiA3WYRP+U05AdA/4wPf0tlX3sV/hOMWFWwE2+YZyhDqTPV
/5CEyncWxP7QMvZWnyWjqdl6G+e19p7skN/6YAfVaW0c+2HN02fqG76lfG08+VgaXI66UMSs2S6m
KR+Eo6d4lcaTnbXGsb5jwUan/vb7ChxVdhuGJv1sp+ajhKazFj0XxRm5vTP9GFBW+s8kKZol7fyj
d230yPWlDwLWWoF/tvr+Ibe3Zg8gJTL88ieDcBy0OWk/ae1Cn7WNCMP93LN+C0ojKdL5vFbkukLl
hAcHBJsP6fFR0gCX4E5Zz3SfNqwzs3Q/yOBzEe2n7C0dFU4pxM6Uot6ZGLGX3uQ1TmHizbhkBt8m
YKJt9+YylNQUAD7aXvFIN/BbkAWnXIoiNtr6tLGQYgyZmLWmbzC27HvrPCQrJx/cikos2+/fGp2f
dV/Gadn+ginJ4GUMBCDVP4NrHaYMxkeVLRN6j8ofU21HlS3fM787kKvHRaifQ7O5DJZ69AvCSEEY
sy05OoV+kE3rXQZzKMUOiwk3nwm0u7SqOFPFWdQY9RqF/I9ZlhwSKwzVNG95oAkSivS5r+Z636xG
sg3irMfyj5zsh7LpLow4xOwDRTDRgJJAIzUFSzn7/wAmKMS7b2spuTWwzt4TRXR/OiXOoSnPiyjF
07DDgVRFUgKL7Grbu+t1dtIby8w6z59fwpH+2mm22I1bGruj1REe6yafLH5ni6s3auuBwLx9zzJt
aZSRiINVZmnXzWl56FddJz4e0g1Bp7Oa5mLTRXZPJuOFgdMp9kGhTlaePsJiNB7nqmTiwSASlryw
akbXajlitsl9qdzyPeC6H5FKrY8BE4ihBEc54xzdCs9i6659JyIsVbzG3q7o0ctJAvoqZYdKexH6
JfCp3hGRwyj9NI4VeEA1o+yVbeSPbndVdRBcK9kN0DDm50KADkAKZ5YoezoroEaywgnOI9C1wzws
F+30D4XlvnO0XUzlQiPtuSsVFWGAvrG8Y9loPgSzqJ+1MztP3VS7EW//FAVlepWwrjpYQgwnSJNs
hsq0PeQdical/WY5jdYgtXWvA4vEFhhx4fYn7c9XQ/dsgbKbuTmnRlfvnET41UBm1c1bC8MuXsaZ
rQ00feJLaRr8FuCJVDR6mgZzrDLun1k4xU2GSl5RJ8Nbhhx6zgva33cTd8I4nWB/ePCwTiBl/5Yh
xyXOkzquVcHN3R+CZ4vbMT11ZRrjyw1jDp3gYUYyu9ZB8+9A9/9WdOH/Saf5/zB2ACnp/546+B99
/b/+pyr+/GfUDP/Dv0UMhPcvWBOOGQgLa5dw76Dtf4sYCOdfQgB+CR3XgzjDH/1HxEBY/3IYD1k7
BZj/LesehPr3RJMT/ItknriHV4QQMDHC/07EwCK48F9CRL7pmR7VL4R1/MB3Q9I6/zUO03sDkBF/
lPuALUqSgZKLhWdNe3gaXPSEl0Vu5+hsRx7uzZnr4GDX3k/hiJiqt1tulF60+O/3lplsbT8glZyH
PLv4zUoIxjrq3jlS13Cc54Kno7OIZGGU6TNVv5fGkF8whpxKUnlDjdTr9L0HyQEkhFOH+sHMBla7
23PqtWlsK8c+g/+/mUv2yyoLe0+B+c6wlpHFqpJ3asN3ljbtThicMgaGMfiW9WsXTMdCBuF+G4d3
A2tGJNp5PnWutJ/ynp1etW0vXEYP2ZTJWyFU8OIhBD9DTZYwXXS1X6bBOlLKd/fm9vshNZrHsXkd
UsLVyPyOMMxnu8z0TnWcg+nIAQL6Yt4NRX3SpWwSmTqKTLEX4uBtH9mBuuwhyod2dCjsnrI22RY2
FtBEE/Je8jRRj04j1wgtX6VsyY3iNMv1q7Oxpln3tSnYieuE+R+7wpBIiw6VCm2Gx2HKDWfLxktf
ItGlwdtAbnL2a4S/Qb4tq90f79zMZ3sYvX3oZAhT3cJ6wXgZ0q+GUiRktgLFE0Yoqy0/NvV60pv/
0RoDtyyEX2UQWyeBJ+KuVTGUB05KfXBn51PVgAmsfPuZ4smnwIRpYGm5tSp3fLULzNS+ool5tzT9
m29iinSNCj+mr81Pw2PkswbzjRIJM8gfVu4ytDJ9qjZ86T3vHLIHOPZedvX00EZiEP0uy1Ioo3fL
xwrvmsm+221kNt6nKggfhsFUibm1P2tLz98cYMNRof1Mvf/C7JkDiJXbUy3XZU8lY3mH/YBoXVB8
GImu9sAKyvFBnY2+u9Nb6l+rGsNNauPiypTxZKXyjwqrQ7myxmlrXNgNGP9AUljeYQlKCXnZM3s8
WY7f0nxvevneByUmUDlO37maNRVcpcZiPIMv7ub0EcG2wslbw2E35uEIvHN6n9h6I4tiHOn4SCZ9
Wb60c2BEXQBs0VF1HkvO6agzccpjVUr/sKtASE6Xt8CDDFPI3nlwnGqJyFJ20UZkPA6Ydo7ZDP22
Fen6QsixY/5kl5VVpYJ85FGkzIQhL2G3dP9wsy1vWG33YiuYSyc8OWxNuzW8YXgt+JJWb/SdeRHP
rwgs6SH3M1oZl7H9hJIA8EOY1RuYxhzByuLDaYGpWitqxWb6T2lLr2PXGF+mPuhubpapePW7+tm1
1+9QlPMtEE19npYBf5IlgdcjnLQRBT6VTnpvo2xqHecqNpXf3QoXhm2d2sPbWNxJMmQVzj43mA8m
7/BpMHPUzjXvvWRuWpLCA/YWwzDq45ovrYp6FIXb0kzbM09M9sZYAsdI+Jt8s1haPJL78+EqwSYH
oIJZ/P6B8ZaXMpfLo1befK++Vi++yFS7o/GTTVYZdtTNFzStRmPqsTlc5LgdIBC4+5mMzBulxDyr
Bj8VPw18COex7ZjPy0nxRRqzDSSR6mubb2bv/CqyIPvofVT9xFoFRJRAb3trlTVQnjJnYrwDOAT+
1NPgsWfmRgkCxlqG/L0e+WG4vVu7Cf/B1atWuCVOyltfyILy46CbnxZ72v4ZHB+fQrXgFHQL/S07
bLql0umcrKMKTxaUSHzRXfktRh85EGX4wVoMVEAvKwtgVrT53XqnzhM0Fhyihu1N7yDFs+vg9ryT
2YZPiz0nnsR6E4nVNhYvE18K0klvXfoRd/PEz3syu3x5dmAUveDX7y8ClexPh8vCYcKYQaH0rbcz
Q7W++UVrYGqyFzL7uuFbFciRy62Bc2DIu6Ppj/raE8dIamu2I2EEYWLksrso8hxxzaP4AdJ48Jml
OUO4QjsvZpWxF5kJhOHvgXtrV3X6C7F5hcQhqumnnL3gkVpbfexKa3iGwzYnuTtVmIAgyNhdlkXZ
aLVJ7uW4f/jb9yOr95Pnzst5a8s0KTlXD5iyFhUtqzXdkcba/VOH0rpC+1dgLGw8ILUFvb+u3O7N
UOEQlZONuQsQBn95CCxKYb9Fsb7qYBlu6d2KsKtDoAE70lrBiYERxbcBzsJgO9Ddp7cDwK4G4FdB
ya4oiA90ZIUw7Gf2HuTWcG3KfNu1U+5dTGT8j4CeHRDcZkkbb/ZLp7mVQG6n/L0K+kixYkiWUYqY
Iltrv+jG/+zKfPhejUL+yBzaIJ3Rti/3vDbr9xmlbV1mANee255ya8z47hdlc+xMt02AMlVPRjYG
SbNN84PbMel7VEliE3Exmqcu0joXa65EfqzlPB8WX+i4qXnaVXjbr+W4ssArCZnk8+YfTbWNMSkW
4xjkvp1kZeP8XLeGz162dYnhIHk6OKy6IFv/Ynuur6Ndt3unD5+NpZ7eXKI24COGZEFuZsv7BSdv
3rVrmPPLSFL0mNOUmqwaJ1joDgbyLseLi2PPC76x3O63ELNU6mNiU98NEvNSy3JXsBOG42Vjyrfi
tvWbKKwlkNesoE6hA+xk9HaQeJl7yCfvM5sclE42kTdefBS44+eA5yEVFFkQRl6OQWtXf6ZhK1+U
ncp3vYCsI1ozfKaezxtmqMd69YwD4zh5MrY/CUzt4iNYpvBllRofKUGkfePNYURB8AzvQyKYOdUL
d//ovstzCtc5wPvDy2LQ3ikha4s8qXE8bHwZ43IuyAPmXoIB+8WrsT4snXhBB/taTUN/opF91cZi
XV32y8eCi1Y7HinqiwO0DqGz8VQFjBNOsEVqnatE1ytVCnl7mrrsL0w6wCUcyB095ju6LRyy4KnG
I8ziW8ij0FOdDB60tUZ0XeRR+AUEovtBMLfF94wzxy1TKHUUl9bovt3a/Qn43uq5e1nq19Gfj4Hw
vsK7KwUQHPUU1g4MGuWIa1J37mEMfy/3XQeMDCLfobcLeejHk3l3488PedCisKxfYxHUe+IITwMn
aQmpm/YSgOLVctCdt2fLuuy9kQU6O1//UqDslibbF3sI3wxaiiPbX/+awIz2IOihpUxiQY3PFm6o
eIVdtMzAdg9INtgpjPLsTllsFfXfDoGVJdhri1hAXM9uO1Y8dtK6y9/FW99Gk0oDcQcvhiT3eAYd
XMMdrp5bg+qZiP6paRiPtoec7XV2eHALqog4+4xPk46Ng8hmjpsByq7yDg1FbVsIPFxkJSK2ubkv
QUFv5DDCUmM30UCtBxHlmOaBBCMGWTE9p4XVPGZuoM7YcEqSHpjsilVcuh4WTJ3zQA9ytkVzbK+A
+fds7H9sBuYLnTbr62prRm9v5PKWZ9fKZ+Q05HYIzeIveUda42xsezQ9GLu1Ykj2ZyW83WLNHB3e
9pGFC7KC4483pGZsfRtziOMFl9CQwVGHmX9BMMcWXQZG8zH3+B2zpZ5Pbh9UZ176dpz9kQG77/tD
3ysj4rObvpmpRecUoILHMc91JIOyOff2iuHRXmBkFewf284xIrgOGEorDTO6yR99szGPHmyqJys0
ppuDIP2nH8fuJVVu/ik43hJbmxsqUbaRjvKC+toYONlD2iR+pEHVtXt7ypBawy6M/BLZsvX8KVqc
VHCRXooHMbOVGPDEkdrkMjrAAAN8TanHn1lh2r/bY0gAbU/d1pVm7NjKekBVChDcWnmeg9S6kC9A
Ye7UGOnZtD9Gm7WpXXnySXHHii2l9UPbuu0eizAShUtqA3Mc+w6nMj55BAQ/wWq5l4UdYhT6YryA
kSAkaDsjSQlA/Q5XYK82aFb1O4OKthmxQxO7VseAXpFobK33oFUHzDt73z6sW/HRFN452P6muAbY
YP9v9s5kSVIkzbrv0ntSAAUFtmaGzebzvEE8PDyYJwVlevo+lllVUpld3f3X8hfpRUlNkREW5qDD
d+8995dtIjr1TWvh7Ec20uVZ9dHezuJLZLMQX0OxWR3t/AUF2vCf+nL45rTdHbA7WivPGd8VwP6t
ygiD53eztewtyXlqqOcdkYTra0r2fIOfZ9ipcajWkb/gQAwKcuaKfXUY8+FWanyh1oLIitBe9AN0
0DhYipAZ+ggre4rf6iLtj2O5YMLOaj8sJvdOpTibCMuyLZsJh/GkNp6G6Co8EIyLf5JibUJQOcsm
lwPQJE/mDTeY0gtFuhT3qU7kbWoMT25VFwKbjLCYLNmifSeQWI+rsp+ggxZt+0ML3ZE9RZWs0659
64yAuagA2bFruindFZ2mowy817d9LXDpKlRnuI1jx1ydz5Y3bnQxqCfdZnlcvzS5V6Bi1oROs/7R
zluC2RY+p1UVT92ZPZHNIq6vczDoRPihRAYDlVIb5k2ON09M76knKGLH/CSpTglKlYh+11qNvykZ
R9JuM2L48B1j62vHJu8NXoM+1bLbKW8kH9nk2U5FhToDH2QY5jZ6l5RjdfD6pH4BmTXTGHJFeaFC
wSgZhj1p32EH5LDZZkBT99eI+A9j7uNTXJnqwa51vxptxzoNRZuoI1pVsZOsGwery8Q+n5v2gCP4
TQyUt5opXxuCvLdxx6JZdYbymZ9n49tQy/qhx3MT6tIRBRcbYFIYC4Bs5zS0fC6x30E0Qj2/SbKS
87nwZlbmfHjtWCm2hmKwho8oQnCdmfqWpPa2qew1djwOkwDK/DP015Ib+4ixHcfZK3bD4fqGWu+G
zzkWfxzAWSCjjN6U7WDXj6Mxey7Z4o6IIvqY+KX504uuQRbMRcHRZos+lYtL+DTC03iDh5t4kYqc
OVSZjI7lVFzk7DXf9E9/w9rNVgvOrS0wEkhyhVddUow7R0p0iG0IW4I2LNTAFLKetxT3Gk+BU2S/
0gyfrOnFy66KfPe9qEs2A6Mv7qtC2yfbJJSjY1M/Z7YD81+7suKmlw285kRXuOFiz9gF7TVGESxa
vpfWgmHPH+mulRHHCoJ+NmY/TrmrcvSZN+Vjccwj7Juk6Ny9GMT40aBicjAyqUpc80X1H4ndfOcm
ht92FPHOcYL2EgRzHk4Ibu/ZImCa0qiY8iAk40VSB7/Bdvppx8s72bi7OJ1YLI36hC99M5faW/0+
7Pu35pn/b5yV/9+mni4tZP/92HONRUt9d/889bz+A38bezq/8UII0/ME53fPtxg7/mPsCSMlsJk8
2jC24av8Y+xpWMw9GXMB37YhnjgigLryd5KTZf/G2hFg8glMWzjC+7dYTr+XGv8BTr8iYPD/SAFo
wbVAC/H5ZPCXwjXVQotNsXWumlgr7piGO+PO9JcH0u3mAwPPawRAu1boED34AmrNS5c35aNd8ZiH
GSjuQ11V70VR8SY7mGmRnLDwc4isEvSMRQLDG4eyxtqksLEGbuJdKiuKKBr3MXSv3C7WT5jnopcC
xi91kaIvPjCycVKoVK03lWPgPodtBiXVmS7kdQN4103UXIrcXN4AXTiPusidK0Cw3qRl8tzGAEOM
UdRqbRaNS+9Wa8mdGWVTvIagHOb+GL3ytldfRMul8QeQ6L/tKLCvX9ifv1BXQB3n5+djTIBa8+c5
MiVIHFLKGe6HW1j01gDsdR0ftBuSs39fz531s+dlh1XpLBz8+hHzJa1k7QPQzvx1zoPx19IWC00M
1PQw2ClBKTCCelSISxSGVM4Aia9wWd9HBPx/enD/BUnrz20E14fBdVzpSBc/uBUA0/rzZy/g4xXt
XJECqqYmHEm67iogcHAVUnYLys/+APT/t1+W9eemhf/6B14/0D8xqETE2cEbqdjB0MH0wbwt4XVb
tMMJ7dxDbaEf2mWWPfn4/AWDjOpcLMVNUdhHgDQAFfGUcT2fEPP/5y/iOuz/yw/RIYLs+7x7XsAV
5s+fy1bdNPLAuxhHqAlaIiIaRj79b13m//JPsWzPlcjA4Ar+8qgwUm47z6O0KjVcpjaYO8IWKvj/
8kMV/+JLltK7AvSl55iu+MsrLkS+pE7G7c7LfLrK0toxhlVjRfEJOTR6STTA2Sv/YX41pTJflCuN
aqXBIn8qIJe/EtONKHqXnoDDWhM8Y9DLvYBOum/LLpA6nSWyEBYmmYQQhdqN6ST1sDeDIhwjcSGq
pu8swVwgzIq4eeQ+V73hVZRHXDNk8ymuC2MaDSHXV3rEXWx3VbeurOIwmaQ8OBJNy0FUQv6tBub/
9qv/gDj0T4/7f+mDOH9z207qf96wfv8n/tix7OA3x3WlyQqGa5od6B87FpQwhtnOVajj1eDfIMr9
nT1o+3AJLdQzE08pCtqVgvf3HUuYv0mP/B+iCBYVyMv/llKHYeovL6fPAusiIbq4yyUL7F+e5+46
aDYnL1r1ehj+YOXoSuF1G/1NLrR505TqwXJUCMMTw45pYyqp9dEU7UdbDodIDntCMCRQzETvcFRT
dGxiTrBjvW7RHtb4vglMBfdpj2gUvEbtZx01BDtK5gzZESr9qtDydejJJjROz/EzfZq9tL/ldd5S
rZBxUfzpt+JrgAO8Uox8orLnvlQchj77iK/7V864flU4WF+rngiYL1y1ZiAMRELCPLrOzyOYHqj6
t6JKTm2Pypg49bkq0p00ujuZQz6RiYUY1S4EWvjwg00Vj5Mnm6jGeZbo7tsVywf0HgKhPpOPdNy2
xvCrneS4LcDHcyH/keVUweT8tYyr6cppe/zY2QeOPr2RQm29pKL8OKMpqdZvePru9FxW68DsVpEb
fLnp2XHjQ5q8TGQcPjLTbRlI+y1HYdzkDTLEmvpMGCj9fGUWY8p5qjAeVgPe3R4QzWh5D36OkNJ0
Gf75BaOf2y5vDBOwOE7OzoRyWghRbsSUnESHRMlF8Jb81dWseSsoI1+wMHYWyd8AglNZV++LsgoK
DCYas2OCSGZ1cbknrjHw4Mcy6ib0YQttjTHKdotX3idZExZ5sRt83EDxck9i6yJUeWMEgssBFhPP
aB6Vzh7iWTHLiQ0ueJhmR8fwvugTv4MLdpw8n7N0yy/2ybTj2pzbnVFgaRsCQdB1KTvjxLuCSOmb
q0XW+65k+8qgUohG35EqfDTgbD3mUEVWtEHBuBmDamfr5cVw4pOT14+tYrSx4iKMSGGu3UlYv3Al
Y7Kb5bgnWoEbi5T6S+pb8aaiV4dMaCoO9jwS9oEIUEygl8qrX3dW+MUzFwx9Hjs7Kbs7paJfLTNT
qZvXCmwT4TLnei0FKUdT21kwBLUHz9sGczdvjcid1lkbXFI17wHLoF/1HtwD+p7xWt1gv1BbOAxq
0y+Wcwf95tOBX7NtC9oZaKbkc7XJW84qL2wm0as8JYhi0MCeY9JXRfBMRcbFgyawTVr0zCK1pxun
Kg8Fuspm1tn7iC2Orqd2CM2rM48KwlVr1zdjA8bacMDnxgVAv0xfLAy80KUlkF9h7oMMusgAGIvK
0UOfxcYa+iZ0YWdkzwNvdDIyakG6ThLvTaCWpJCjaQwuhlXiF184WMD6pijsRW+4XHP1yVLpswxi
cupjuS8hIBOCSjZeTPOil01fAf6kgcjmKokIpjedQRyAHl8ufFBN2jV5qB8V13G7u9YP6IJQdiqg
YPhX9xwWXmb7qz6G1VTcguFuw4YXJOnvqwgCQ/CRWUSC2jb7iqlx0/SLiVTdYVvW6yKzB5gjqjrr
YS4hdmZe/ChsKgFEbrVnaUg22qApQ0WX4dY2Y4I5SXFQ0TB8FLJB7bIi620M1KOrZ2A+cwT7SSOu
VbF70/SBC2/Mrb7qa8pEV1puxlJkBwdC/nqGcDAF48BcmgaUyqtvkbEu+UJY3/KnvdORox8sADS8
TvA6jNPcDCfIVj8Xb3iCs/4CXWzN1QCn/2R8pxKaFGoN0IA4uo0lavdiH51hPnV0Ta6kO+u1xPSI
pVnwB9XGvutzczW76CRdTVLfpm2PcC/tjyiQVAHsa2O4S3yNPY2SR8uk/EJf7xlxPJ60y3AxN+wN
oXR4fAFJyNJ4a/ETreyWEh1sqP7K91m/GtvPfmBlLI9mBUWD/tiNv6jpbBYVGMUS30MHLW2TdZO7
Fa23Jcfy6HrFe64eajpLKpKgqzi7Vv46RdgP8XhtB2YEWhzwArN+a2voX2Zpdxf0qSMCIeep6pgw
xzJXnvA7uikmAGUMxLc6BaadRtgwR2tpvqgUatdzLvNLLkHLMK1jjAtwi+JcdG5AKVuGGLdj+WkT
Uti4+M0ZtM43IBHl56Cbn2ncM56ygEw6zB1UYO2Z5G3HngZ3gAnkqJlOclajBmDtWemNkaYvKKVU
Cw/lMTfyQ0pACYtrsxkM5jEyAgo499+z5zNai4uTjPzoYEvShVOMlaQaGpS9KqxM9phWw1Xwn5Vk
N9DwAPPxp4njdYmDde6CuYv85NLE5rfqimfLiyjMc5S7xa5C77CLzICN1oIChMsQrny+nftoGzCI
R80SmJoBFuyThIo8QUAUvub44Axg/9NlW3sVF9FafeboN5w0WQBAv8ltZxQ5AxV2oGEZ31MvahC1
od7sWhq9GT0RPsZeorazWtxtZug5rOAY7e3KWN6mZXn15dV3N+IRcmm6XwkDubzq3WY/uTjjkmrK
jkWdZD/SLB62DqFyfqGXuBuP2lsyy2hfiUz1DzMRGDmhZO6NxNGvqWPPLzRx1+9zUJX3+B3CYB6w
E7u3brydXZdy2ICQ6GA+ElZ7Lau8e0KfG9eYVqrG7Q911DrbpHeAv4xFxW7OImvkXh9e/QSrbow+
CIf7KwZy127Vsdw4SHxdUB8nvOf4eb7HTopzZPnjBhZauxlm9zPLgh2SvXsoLcMEMN6/2rNkL/Me
Ik+jkgzi1SF3siYedBGxXa0I51RHMunVWrQWnfEdu2WRN/1B+ODXcZfQYUwdVIyrIAMbZR70hOhG
Are2YZm7VbvvWeNtc0AcSta5V5/LbKQ6hELywn2hWfTKNIGghI+kDVbR2AVbmnq6bTGkgJf8Zj/n
1lMZOCiH5Zis6JbAHISLthf2Lumv76OMyV15uOVbDE8yzDKPPbM+m6SNp5gcNk3dTRDdYrd8jG0k
1hqn5wzloVCHMTW3qeM8d9hNKBzThHUNRm/ZSmZIlYTRVvRwQeCybsjpsc+PWDmMTUatTenY33ZX
7Gr7XFH8l2IhmPWAqBfvHZdenPSrsJvTQhSuYUq/HibOSzEvgoeH1oCzEel9lJJIa+1dAdCAYxea
szwaPQQrGjb5kYMr2KYQKtFTl4e8IkhYD/UqL8cWLsjyjJnT5JOM7lokWu9bPb74lrQ3zsyG1s/y
Vlf8vV3zR+zJk2Wyn3Xz8msYRoaoYLbccYE52e0LKz6I1L7loebIlzLcWQyEtwDTiQyL0tkPXXRJ
tQJs+mCYqHqO3OTdVRZ9rOvifWhiepGsXYNYPQTqsBgFdVcGdhuTKGlJzW+mAEgUZC7HCVsXTKWp
a3GRq/lXnftvSK+r69qQy/a99tQ39dQnF3u3jupzlxa70QZSkuLRye2Vmza73B1/DhiOUwnRwRne
l3YfmPGubmNO8+Ary+As8ptgGT+G2T538dl0HmK53NdTcNKFix2w2/oMtlSiztJseXmxqiYWC1k9
qZNyONvMsb7oPCUDcBVxaHNTgc+Zqal+2K29lyQRaWXt4Saszbh1N4F/tatV/DYzXQpVzoPNado5
zxITwBJc2haYj1D3g+FuWT8uEhaIl/t37lSGi3oQnTGtsDKh4RDKS7H1Y/27mOm86VFVABGwmbRm
vXZYcA7B/D7hs4tk8ZqmxcXhoOp21gns/AsOouemAi62UE4QztjSC/CDRarvast8T2OXvHhNNqMn
KDTDFvXmr0EktCkzY5+6mQZXA/9cACQyeOklh5e218eZAMRkC7XTwrgfhPXcNm/eJM+Qr754knB9
9PmDHYMCHGQCuoPWpHBMxh+03wWh3+Rbu3CcSzU3YgeEC26ufZNl5t0oF/pRZzAAHbk3nNkY2bxv
meIJUXp+SY3geqNIIEwuvAY8lkPwPnFWytjKzMogyeEh8D8LT+4aA58WdaodovvwQE3JZja7W2rW
yavoU84eCNjTXznX4g89uYcI9Jkl5fsw3AYFrvhYXYThPwY6wu0p3hz0G4tljz1DqTW63rNewGV9
Zq7xvYgT0547kxRIezUD5sk9yLV9t+hL3Wpxr+oMTT691Kb7QpmUSxJkDnMHzZFPR8PYDcEyRpj9
Ed2BIEPzK7Dq+ykewrp5szPvOxHdnn6VE0HT6Sa23FWCwa5pcRd0gziyaXNbW0CE0FmVZ/xrirZ0
uR6slPjhIn9WlGmsk64+GIQuKAf27DWWvEvRGDty+GHcUtmp1Afa8iuWpHU+I625Zk+nnbJJGLE1
FGjNxhjfuDTyYUlksWGkNazSbiSBleT+OqrGkJa2GO/F4K9c0n1G1q8aGz8jstYDKif6LUVgOG0p
6PH6EfArWUT+a4184z9FTfLelDmHrUGfY8u+adr2ZViKEt24Go8YEqN1NLsvTrnMa50PV69V9qNv
nMea6ptdRb96YnOWxG/f7jiZPg/DjOAbtVAZ5w63l3obAIiUOaFfDvDxuiOygAiffZVcWtdqgToC
icLbLtrXq9SXP+KxfjC7yt1Y2r9TWdbyu+XNaq67W9vUF0r6bnLHvMKwLPRE1fJGdaRCyW9JDHmk
gvI2fjcwd2yMzin3np+Mu4yJ4abupmVn+hRfEQ3tSC2X8BMCJOFAZtWx6MyMrzyNXi0rfkpa3CDc
jykpamNNQKYiJzdzQLZVsuWHg7GVHseVaUcN/CgoewI1u4g4wRsqvi+yfj2N9kPl018ugzBKu4Ze
yDEM6vZbeNZdoZZtVNR4CamKYQIS582W2Df91jgrDlab0Zvlt+SrwSpiBasDjPqp95gOFHnxlU6s
D4eZETavH6eVqZ7u+ihnZoPt55yiaMNJaQz7BKOw2jYgRVZZMIJh9xrrYOcZJyXaZj6iq9ePYXTH
Fe0rBubrA+CgxhaAkPdWG/55NLgodfYRH8gvn71WzOUHHUH+vp5rYm1tNnorfH8fgJhfIvgjhiO5
usfiuHRsbUvgrApTnO2Bx3yq7BNH0wK7AWlsVZJ4bRibGsRCXFY4z6qfcL1hOJzJsHLsA+TK1lKS
CkxjCxW8dW2OwrW/9Sor/bSKCd9Yjmsu4G69i3tmMFOCwSQZmiQ6kKHxypBYXbGGnN6vTN4+Vo/o
lMWAdTqBRN4uch2Tz+JcZ7/oKPmhg3xjTYi/XnXj8CT6HXhqHrXKM55SH6HXavKQYlMigdU2qcCc
jIsF3bBfMTvHxNSzLeP3w7IZ5USWSZlWDrYdYu3SGk+xImuiAuqrLWPa6DpV65ogsGWJG7yX69Ku
jmpMv/FQhSmSRJCK/VAmtEr+KGT0DAftbhgphbPdrfbto6f0CvAnRa3XpODQfUTkEYE7/FD5eNMW
yamY32NPr+tqvqco83aa8zejas5N3u5dDm2yppA6SI+ub977MFREOmNgMJINJWRnp87uRIkVudN3
8fBKFeND1uDYcZYldP3m7cooPHgciTkwAvWBeuYwIpCk1ii6srZFNqdnpIXjGLU3tN1hdC1mwCfD
bWFjkgODmsjuiTBrwXL2TYpztQj9OiYtIZ6uPgGweCALHdwMUyZfWq3MkOQsNIKarADlfsJQ78VQ
rczIYN0lEIjM4cHgSN3VKINThit96IgcLy1+yS5J72mJSkLXRC7GfQvzxMaJoJdHAFa0tRM4zifj
ta+s23iKQKrUNqfLxamIHbdvcT7PxFetByPoFCei4sWuSewuLSOIAhCIoYPtVXLOY0twQkl+dbmq
D/ROB5cqaNCsCOdorBL+XqX5nbQZKK58LruaMjr/xYmXZztg5RyoVDpFi3cQcXJhMBSsjTKRbAzC
jLklAk61TQ45doMDPMTdfEjwu20Gx3tE0H7M0uIN71vyh8zxf+P8/0BG/J/G+SBrY/Xn1M3v/8Tf
xvn2bzQBe6bvwwawbftaCvSHAG3J33hb+d8lSh//QaIb/W2c7zDNx/7u+sCpff4Piw/wt2m+4/7m
sd7T7oEU8Lui/W9N84O/TPM9NOyr+iwRtK9/ku//RQSr66zjtIizsPONj2jaYZV7TGih33d1gREC
cA9c/BLIY0cFhh3dYG4A+Vou7SbzErH1astd51XtEzconyOuoVtvBEShPZLKxohzMqpqsZ2yZQw1
GK1LI+x+37jyU2D1v/MygB6SY/gKfDunkUK+z6P7c/B2pY4+VQc3vW58fYrraLkjp9SC1IsEQz3m
8nZqGCHwWyBlsT/hSxFefDfFNZfAnlq3JYsOfTMRCbfcO9dgfDfjEWma5cwmfSayw0Jk95QmSoPs
oqZ9dTAA+E7SEKFptIqtvlrwwRIsZ2QflbuEbOUD9k0QtJqI9FMM5DA0+y4Hvw5VZBr8CE5OduXy
dOkAEVemwt4wUjCf2FpLTu14tBpfpJyUVFuxOLNa5t3ERp9G/UiCG1XZ18rnr+PFEExbjbrfeIHx
pPkV16+z6cdwchMRarN3zbCaFprrGKYCxiRdvmllRMbbMiGoMxGN4UenzBPiDu83w96qfguSYceI
0AgT0BMfSz7FW8OCHb6Cu0oKVQ5e/ujEA9kooyaqFGq/tI8zlbVBaPAX5ZYRpQaTac5MUCTKeU2N
aBpC8+dwnkoGgZ66Zkk0LffpqvEtkgLas1+HGYN/Bi/60ObtvJ+a4kvM4pvU6KXn1BsWtTP/KorA
XeWQ54Awc4a74NI/Wc29FdO823MHzWkUra90rCTvqevTmlMJ0NaZnuqkO02YXz8NbZ4st1wtDZnd
OAUNuRCJKP3ZeZy53xy6wf1q22ZHAOOdquiD7UU/4F/c4nzcwa/YY89+UIHHX6DgSI0FX95pO7C+
u4SsPZQCdQSsXq7BFzubqccI5xcATDiKcZkYTjZZ1522yuDOKfsNfXPM8lU4R4yWPU7KDdxGH6zm
BlYNSGRvv1TC/JwCw0k5mKt4WeFGSTlpmhU8CTY0uQAEQOti/jTbmt9OmOSbA1g+50JOKjTz9h5G
IjUbY+M/zW1X3k8zvL9qcH3SvyMFPdjEbgLl4QxxbVyFcHUYpCTzKa9yDmLxLvCUfZgoHaYZLDVD
0BTTs2pjSHBun541KMtQtWZ0kCBPDlD3/beBi8llHGoDfoduhrXZN89Zpd49HRApajpyeoz54SQP
3JwrE39HS5w+c7K3Ziw5p6nW2gWZwLHnMOABifs8cCKnZJhtSnMJgPwZU5YN+G01CUQuD9fLXOip
X82KzxVlc7LWs8lS0ZmUBtYOE0+L97pPFSStwqRggqsyDudaXnDPUCnbNdPZ7QxzX2i3OudJIHE8
O49GYqPd1NkjE8yj0QiTThD4HchG1Gr1Q/KALcLceFZTHZBrb+sq2NUJf2vqK3Dg2PC5LuD3UvQx
JjO+HttLOXHiCB5rVVKE7DDxV8wVpZNDT8mYaBtjtWHzN7euH9e3Ucu02xwxxtgOoLPF8x5SgVJ1
XaaPDWs/z6ATh1SUepe2x4KdStZZ9BPm/eE4Nuts8Peyti8BdurWr3YFp3iygQPAQHGJet63bvxC
MGawHLjbeeRWBGqUFPUCuh/N8uw295joiV53imk358g4ZagN4lGef29xma3v1h+ZJ5TBcZhhigTc
aDZ07jTPqorbldnJh7Ip0/ugYh5bWBRukvdbtpMU9U93oluxaPLxzi3TbG8OVfPkmioEyrnB7oSq
QjccvqIXWpuWlRrImLvusRqKcKms99kyWSpws/eF4RBUJuljO11wmFzLhJog06cEkyHloIBkCFFC
gfWZoUBoDu3RbNbUpUX9GqbCvEFAe56q6hphT6lKvXZGACCd1rXuEr7/6kLNLjeLvIgY+HHCF/PP
zsrGHT1SJTpgO+1pc3kdBm2zO8ANHedWv7qobwNzPBf/Ll7N0g2Gu0yVnwD1mAjXfRNmQ5+G/YKw
MnCqTCLm715R0nMDxLxfoCnMZFJFTJYPbe8ualGjGiL95eI/+hFxVGRVuzOJLnXpHXLj+yimNGz6
ZA6l3aZkHgBcY+rkL8nqA0yzWdvelcOreXhE1+MpvpYvJTP1F5AToFaJG2lLsZtHsVwI/kwvMOD7
fVEsB3/McgI7aMOlRhXA46iPIgHHV5igoc+z33FJJlVKtMdvrF00B/YqabEINWzBcVbvE4+bVlY2
b0NH9MHom8eyU/6RqiQSpBb7Zqym6DBS/burdRmxhiuS8RmAnI4svuX2x1hUu7Luiv3QdOaxnxfn
ieD/YGfjRi+wpNxi6UP6OcywJt987rL3xQecNpuR53Gl6LHJGe4+mnm2VG+8Jh06PA+htWd+Gdzp
HA5Pn/bNgT3C2RcsIes6toOtiVgBESWr5U6OXD64iJtq5RoxFDIx4ApgYIj8eTFLfjRaec+Ck7WQ
PTwYuFolugWxlNsgLn8q0hdtRxpLJ9FXwXex0n7/jtuGX5sxLjDZaLbgoKI3TADjQ+yz8RHioWOo
nK3dEiTTuTcbrp2DbD+SWg0RlyAKsTwOYmmYsdwQpkv3GMDFOkFyhRjE0zTFesuy/jpCWpx7azen
MKia7DzlbzEYmyl7C/riBkbFbTt3IWLrzkWSZmgqHqRVoVu/Ej55rDL3Ps5/BKiWIiBags5ZAhWz
kGKidOOJQ479AErfJx2Om6GvAQSLPT4O5qc+c7l28kNzhlWXi/5hjJjNtJXcxPCQGBipg8ziV8ck
1gOE9qEdkn6fjEG98pW4q5HKKiKtxiBMNLmhC5kMizEAnIgbIn2bW+6uZqB2Y1l95lNxa3b2pmjs
RwJSb2AfsfXpm653blXd3vU8MMt4tfKroN50YunCzktVGI242S3TPYBFM9Ga5hQKQRTA+7FicKDx
fmnowoabtTZ9tLGirD783GGYnPoQ3UdYRR2Pi0/4BE+/T8KHd40Jj+mVW3aymqtYFwG+iN1D1kqb
3rEKcLHJQJtsZwBTfR3hVGg9I93TUmYRf4sI6U5XyyQ/ymtOJ/RE2j40it9LwlL6Sg31kYDYCm2b
JpFYEX5wdV3tAjiyBJhnfCeKkaFKLhSgfFO8clHuyMMF20+0irKMABAw9uYJixiNm3nPEawVDrZ/
vF7i+rG8Vr1xYOP3INtHY1Tqc2IiCzq/FVbPzzEbyjcetHJVGM1rwXxA+/Kr0uYjYol1g8fgm9MZ
mofr2m9CifuSiPZa0hqNEL+SxiMht3t/6HiU7CECTDk+tIn1oEkMKBaDDoQsX6LYapfa8pk/aG/i
+f8kg549BuSSmMV869pZ26W/jea+uiwFpx5FC7l2uvkDc1t58QeEBNU0wW1ZgEUtl7J94J2688vi
52hlCJWWAT6/NA+wMbFPuh6VYwNu3o3CdnUWERNljcMpbM34VHddviAMe4+94Sc0NnGJf/bTxvsB
UclfQ53Oz1HLrDaO2eDbmVGubH2qy+Fec6QHrW2Nk0BKFLhfPExJQU4vVS3lrTkvYMPymCMGgv9Q
2825rnOm53mpsUTl7zqKHohrpO+RSsCgUxXdIL8nQKoeCXO2J2ifzZYdmYB5zme0apFgodXOp6gb
e1+O0lh5kW0cat9g6bWExXIYExXysrEFVmc8GbbDvg94oTzZQTGAz8+pg/ZgadjK1ZAUG/U4JUt3
O0RXidXxyidjxughSUOTW6Ktb1V5MXoC2daTiUtmm3qEeq3ZCEJR0MISBnnw4TdpvO1jGy40a/pu
GR2yTAQO16yTV9Wzhncb4ABrimtdt2N/Ws0Y/Jx5PwZGIRm8rNYMs5aE9kQafzWayXvi5/hNZQxg
/hryKmsyrTRmaXVQKraeJ0suG+1UTHKNQH1hRG23eTefqiZWmJxyK3hWdCqGtLdImgFwyoiFWpDa
L+cQct+88mheZjgdkPvA6EapeOt6t1PCkmQzZCY00jl7Yu2ACDBqEu20KZsY+/l1nCd6Eb3GYS5J
4fxtxthmH+fTewLFEmpNQAwfzXYmVT7D6SY2b4eq8ObdzEoZ9o2xXHLdBRusA+2OvIb4gJllIxr2
49HKOAysfYeVuGhtcx0o3B4GsjRxNOrFF4IdGij6sQsC4xgM3Irtbnn2LHioIyiGtUtg7gW3Uv8y
zbG1HhcN+yBzocX5UG28mAxWnaTFgzm5SBBz3JqnqKXw0YKGGlK2hswwE5cmZ2vdtgFIBp4j9QtD
+LhuYeaQs+53qVU9TMFrQVaQmGP54nl1/WklJSFIAljs5BFzJ6PAelW1mHE6Z0dxQHAtOYKk2MRJ
s/PMSZwhtkVr2eFUSlP3HVaZ+1wPsNWmhaF/z3v2OtuECOGG0fsVlxOlAIAcYmm4lzxpnzJFL4Qa
HffgBkix0ivf+5LnK4JWM6usO8LbpwC94yiP+OWf7OsbOeW0jjKTvdeCfnIIZERjnfROxN2v/2Tv
TJbjxtIs/SpptUcZhjsAZlW5cIfPdM6kKG1glEhhnmc8fX+IiA5LZWVmd+560UtFiCLdCb/3H875
TjF1lHZOXtyUWk5XuvPpvh4sb9f1xdtACNRhEGF0Uw1p5xf2uHAcIV/RJvd2gpxt2OWkQhDYgW3f
LOcFdQdmtiai1m+Nil0CFhfWBlsXleDtaDXBm9uXxElIgNlIJyBxlFw55qj1UdMYbrWOrHU4idyG
RZNh8VqCQXWsSh12XwMBiXAz5iNoAPKbZqpdHx2ifLNrb35Afmg/UqjJ747bdLeT2cc9RaAz3tWc
6ZxEkfgAp79VDlLM0KnqXR0E+UOufuBeD+Pqvu4s9E2en0PUJOmtJCJOHZ2u+D5zp5+BEKzaDdaA
nkZu6eka5Zw9JsaNV0vjIbNLCT4wHV4d6Ie+UYfFD57IiUFCAxXMHULC62Mf6+nyCIYsfOONTy6T
o9NPgeF4ixIBL2rqZc8ZSiOf14LR0Vye7Q50lcG25DWCnf4Gw2KNU7Drr9MA4mkOnORbI3qXUgrR
wVYMzdTg/sxLlqSWn66KtKGH+w4ekgehkwIRZYh8J92yqQQ9bURsrUkVANf3FWEVWAwVdpcuYoe4
Uy4E1UPXtMT1iEkYjxNFLX3d0IRvQoQGcBSZ9V/Dqc6LTWRO5WOhivI+5TUeMtwHeivDOb2ZHTHq
HUIKCzBrYp6QnSFeQ0mL90/IyLraU+V8UXGS38LUw6rvWcLwNlkmIvzvIxGS/YQuyWc6b0S7sla3
Zmxlr0ZliVUEsjxiSqQztZgzYxZ3Sw+Mbx08RyNMoM1YlxqkYSo/g5641oySmEtsHeSPbarazSBx
dEEAihFCkEO2revIZSXugmJjA7kxJ/RvbLVooWtMkrKGuYbVEQO8XdIyJR7pmLrszmbV6xgxGryG
VU1UGmwEpfcdM+N9HtT2S5nSW+RF3V7shvCIidZqwzUH5QVWGCDDyFWNH9cEVPhWtrQHO3DfZVSe
ht4r11Azk9OesEbBIOAckVrDOrKsrgQLTyfZD+cpoWFKDFLgnGfE/FtR22wpwnrf0Y4Atgwe+oAc
DUHthd+7bLc9AFW3X1DEek3jz+5yaMS1ygmZxUW9tQMiANLxZMvuTSjWs7OAB09eTK/qE5AifKHr
Y/BWs2dJtHXI4fiB3AAtBwB8vA0pXR9nV8MckwZBdYuHI4XtAdd6CRFrK+OMKwZ8nu2bUYEyEMKJ
Ob0SfPJQzQDTczJyZ/dZEKgYo2+ACngcs8+05UIbkImqWD3KpS2f6QyHgzm5P00N4UeYNLfE9XRo
EFf2vTUQgKKgvp69HkQSQFpiI8IfYxh9OtY834g4PUrUe+hmoDXMNvydGFY10wsQuwwWgbQCjvPc
+SCnuDhAOL0glKFXjOTFdeQPt11ruoFtdiHAG8WVuc3W1lNwJzxAeHC2SWF+zjbFty7j/JEbGOsh
uh0rYRCoR1wnsmLewZJFR8LeU0Td5euBBy4v3QZeMoONscRGKeo8VPHvTpVCvIOzELe73EOqvQJ0
poaVaGlDOwPRtEpT51A+ymLwE0Yo6I22rFM/7EnfLa6FhSn0+8p7KQIEcUZCYE1DC7jnAX0vG+Fs
1uextBA8m3K+LcOZ3sRF5mTOPBXwfmLns+0fDHvei7FiRxSiXVfutMuccgeN+0kQQrVqU+xWXiYv
/KbdYw2JZKmHleH+vBjrbMy9WGOw8Xr4rDmVrEZj5A6JLyP3BTLTY21YLP+amJLDuMPtdOjL6d2M
0mtIEAcYQrQQWiGvn74pBLLUDfsp01zu+W0S3BBQQh5lHBDP1DxSqbL7Zkhc4rneYaX8WscSIdm8
nunhI4jAGne5h/0sgNM545AvoSXEI/o/Wyx+VhswRx025I3lkV3DIAV2Ktu8snxNEOUHTB59ODk3
iVk9TnjEMgJV6fvpEX0UFMjXBjbRMRuODQJKRtzC4WlELEweJ6MawY5Mc/w05X1pFMQSQF9XHqlg
hRlIqiUEB+R1d3Ig1qY8grpB7QM5x7ln8kjZP077quQ2IfsR6iiW+4K3hhlYdwYotG0VK/Su1Wqb
jcV0bMhXnCuTCdYEyYPh3/3oZsQVYJFmzbLtBgA2zCA2DMpOYPpDpu2PCzE4iqV6qN5H3OyryZXL
3PvQZXZwEhhKWfpZoZMEEb90V7OwzYemnQdfRxVHaz2k2ylxw1cvxx1QCjs+VgHYT6UEBuByfs/s
1V8X8XSXxN1iU7aziaByTBXQU4OFEdsqQq3JgfTE16Z5JfRiO3jenQkBCxbvXtei2g59ul8yv7Fq
FAVPARlwseuXA36MUZDZUp290fLH+ktlfbqx9U5xDhXMqpudwY44LRzI8XK6lBkq94qMqcs0CGDF
5n3e1ddEMnLlkP9emNMdHcgpH8cv7dTcmPMXz24fCxA5rHlLvRtbSoLWSb8kcXKIaFMQNbNsidpt
FjTnuEcRSyjZi0HOl1Gx05jWON+LmcsNOYZk0QGyMfE/5DewvIkedI9FQ+pEw98b+5NjTduUO4RI
nHI4GM2NYE5FESTOLmr9IHth7sAW/aUebwfFiaKXJ8vumfR3+xidJHPRqmPlOyt6RobUpt4GuXtl
pYJRg/CwLxxFGE3oEAfWGlHDEuMRjdDLJMCVY0+2F+deyRd3haHZX+X8PW1fWLfQ7NEOch+0nLvl
Ml0axKwavoz7Bit4i3sQSmR3NNdioStuO4OZGxFzxMSReFonXyajtRBHZXDD8QJXsTc9t2J2/D4s
053Ntgbyp/tMoqIADGw/Ct3P1xpYKvSD1b3ZfQpwL3la7oTd32W0eHsvbtKzqNg1UL/4RuSCXwjG
56pqb+vEODU1qjam0PzKcEnSNHYomnS53IiAOEAndHxQRgRZ04baAcff7D4ki0AoZcxjxWugv5tV
eLGt/lshHRh2RtPrq5N3z+YowqPbSaTrFjFdD07WfXIFMf3QVDJQrW8UR+MmSdeTnByEuyDppgMi
Ufjr6aouWOEuMHnDEOJPvrQPo/kCV+Y2RXuajQ6f5ciBV7B46lTNDSPc/kmkTIcVbU2NnUBPC7j4
IHzrOjHf6JEQJdmxrxveKphb7EQ1C/Tyxrbvl4ab1j6kJF4dW7SMe9ex4O5M+jlauGo852Ligqyq
1xHxptmSWmholFudbxMqsilM6zwmYj/mbNiK5behqT0TWDOupAY4M3tG4ckx9yqky/1SXQVhGae0
q66xic4Yp35kRo8Vg1zGLCHZ7IX3gNoBIeMoJ76WUsxg4o7D4kiUATMlDw0RhhKwCCl7jral0pq9
ZM0wuSS27I/ZMAM5NAP0k33ZPFiefkOTG5/atk58rBLeXaGD4ByT/BnxLmylrvTVq/NTHpd3EYnk
Doogx3K/l6uUV9qZeTAG0r5mLWEC8R5bx4LZKlpWWHFwoZpjqQiYROE1aogrxImBSlfGV0ltmHpG
dKR46HaGRsflzBZxcN4w7WuX4mgECk5h4fbdbUjR/DyrQnNVAyuie3ucEu89H8XBsocbcFfxAUXF
lzkzbhklvKQSKbacjnAeHpYkFH5n9kysiHe0B3leIvcBpOixx34cZL2ziTon3hFdDjM8vy9t8nCd
pRMMf2PIMGk9Xq22s3cStAnwk+lnRAm9Wch5OS5l+j2aAypEyX01pNRVxLK/J+67XuoHLQmG7wUf
J3O+xqF4cekUDcbvh9ihagqFsPb08qc6q5FlI0jZJhU8uKaq10RItNgahsgZtwTpbW30I3NZ5aEF
KixuQtKwFzc6FQtr+DKnEjZnnrYERaY78XQHpW+G6Y2hnZkjBhUanECiJ9WQnBmxBYh8h/kw1IHy
PWA921A4h3JZULM3/J0ZZCuh0qe4JNRmyRbzJSS8ZDONCq0teD9CVwixo0MZosAC4DEx1GTXSsrq
unKrH7hpY8JTURd6fa0OdTF+VpAqMKhiTQtSspaXFr5Wg89lF86yuU0z5y5Oxg5uFc9sQ/zVqWtI
6gtrh/OmgioV9MiRHNBvKJ26b0G0VHsGFoTyELiFBC/fE1/5xIcP0x6jGuZYEdWVDdR26djtLkzC
iKmd8KpRPjbkv9CpNfVlzMzkQzWiPLkrjQP9D4X90AsmeLONyJLUO0lCzy5eeoAtKgK/Ocn2ZCh3
JbKjXyL8by3vEhItkqTfrmk6vgNbf1uUqB3MmOFrHxf1rgnNj3SChJ5T0yE3PFgDmgPbIbFPNUbs
d271FrIyurdpNwDEW96jO4lix9gogdeG9Hx0e3T5CySmphxMnxxo8OJe8jT3DVbG4GvWm8aeFBHv
htKwwtbG6jtuELZ7AIK3jNKvJQ1w7DbNBV9cc7IclbxAM3Nv2r6Sp6Znnm0pDMPpbN7b6y55ISyk
VHZxiL2u/Ogg6RwnuzGBsYTed2wuxhfsOdNbDM3sIEoykLdRyPQ/r79ZRkHOa0n+K/4W8PKPxmCv
Q1l+AJS95dNUOyPDTzYWCcnxxVQ3vmd5H2nl+JGH1UTbDdSqLqf4iVMPiQIlQ04tTgBAIrKTACQN
XmpUjyFOCz/XFfYu6pnEJkVNi9VhPrnLMSy8+bmbmvjopnn7YhvtNbfMePU9NscJmPnGaqZrrngP
Syc5DHFcnXQc4LhrkmtP7skx0EgwnSrfM4TasYdzdnmHwS3qZpIPnDE+YQ3ZlwHpnUy9riWYmLtx
7N8D2eIYalNOtBZr9HaMKBv6qiV6p2rOWJbm0HzvmB5EhrUHJet3TrHOpvj0RAKp9KbvUQ+ygn1q
zbY/lFlWIsyKnctvkqN/S331L7EeMAF+AJhsYsJ//vpPMSHr9/vzr7V//a8/vv9qYf7lD/hmSFF9
6D+b+ZF2J+v++l+/QwfWv/l/+z//8vnbv/I8V5///R8/yp5Mbf61kEzpX6zRJlbmf07/IOD8vXj/
H1/wu/jKkOo/hWtZlrYFrmVpreqn39VXhoLxQYyNpS3czIpeFY3VH/Ir1FfoITzkNqaJ0AqB1p/y
K+s/+QIsz6Zlu5INh+f+O/IrgAa/eKmlskwOLs3SweVuhlbMa/1bAIMUtqvSYoi20TTA16ET01Q7
aUlh30yKRVURJsu3AU/ny1JF+GsLlxnWVi41d8c4dcPTCFam3jC0d761kRvfm+tsZQN7yngm2s75
GJfKs/02LM4IOSpUDSF3LnFu0MxKo54uDotntA/OED6WjGFwcxYLM9K+kzeWCHTte1MjXydom1gD
loJ1mptV+FW0mBmCZyAp+YEXbrCRiUeF8joJqX+55smjIpQGf5PV7c0u5BXpIG3fLFKaRl8QYlfv
bGrxdwZ34UNdYYWkHHfSTxJISM1oypDp0DilTb/jMpEgC9v2HaP4lDHTzSmepCIe4kAAtb7UdrBm
etoGY9wqyxUSW8E32xH361q+Gq3wawfn5Drg7VzTQ71ZEMWWzw+RVWBL4S5oz7npGr2f54NxB2td
0BpqhCwYET0+z6lG0sSC3JNoJyDvIT0IEwq0ajFB2oZKV7eMVARGBznpr+y0AwjPOqwMP2hTL0KQ
X7Bk6/WQoPHkD+EmjAfImG3dENXQedI7Ql5L5ckZ5VNaDsEjg4mwp0R2ehdHRoekNCcb1SdqXF/B
kQjm1YSTQZkkhOclbAJNZW1G7slUeWDgv6251SIjmGGiishOtryHpNYCEva+q2aiQauU7L5bk5yo
4BiLD0ebbuwJ2Q/bcpfIp+cxzTRWS5Zue9g0ZHATk+Zu7V6eY5J30KDEhFWXvVddhxyAjJ9hO4u2
k6Gtn67hALoIZqr/TV9bLS1+mAXriBtI3mbJbJJjuqRRs6+Hwam2BA+Yd0kv5g+HOv1zWJRJls9i
3qlmJq4uKGyHVt4MBlB1YxaRspxmGPRtYXT8yuo5/h6psUNxZy8Ey+DEGr4NU1B906RfIsLvJXKV
YhbLMVNk720WOV4XczLiHa4BIjpHN+G4theMFcmISnKjiIxD2TvEe0ukndghRVFn2XWZ5+s54Opa
wsgWFJk56z5llxUR4UaQ3QbQOPsdwPL21Mchs1AXkZzYzUg95UHbA4AoknNtJg4Mh6zEYW0S0iqs
Q741bT6OaAwSW6ENZKhXmNs5TPPlAMB5eEAKnicn+CIey9aCRMytayzu96pYYCA3IsZO7Q1WqW6J
pQdKSNreeGdZdYmoIOyzj86CInZB28YWQ2VrbW9Ok3mwVDUjVHEWk8BBiGeokolZ+2mSmPaZ2lnw
Frfl8m6U/Oq3toHjBvqWye/OFNXXjMqZLWuYDIZvjrA4Cc+QeYK3z0MjNwfR9OxSoDMISe3hFpl9
hE5zoXmUU+K8j6mYDT9KIvZl+VikdwWWtXfdS0nkOkKsD92GtF5LGbRkKuYapyLHX7SL2q5+Kmp2
zDxjDKYUeyJJN7wuNoM2GeqtO3sG4n5Hxa9uQNW27XIeXAT8po07T0d5uCtYxfaXTlSede7Napxu
BxFPmrGtdgmuoGpkDlV6vB0CHSieRmlFyM5YbOVsIZZGPeOmTx1GcVUNxsYXOEu6fZ70xOClsTFe
Rqyb6a2s2hgBXdSScDh0ZC9dkzEKxR0JJOZ3I9HgKUh3C9wDOhxlbwE+WcwAoTJNd7VkOn+sncpM
b0oQ8wCqVSXv+wz83AP4XHNhuVrEgc9UQ+hH9t2RfW6iuTQxGMVTcG76XGLLWmJl9Tjth3omM0aT
tGCQN2kxPG1ZfLzoZWTkzpraIPBS6NGk7GN8Au/XKfpbG1JA86ql2TF4zlKktJ5QxBopfq8s52qX
sXAaMotjIZwJEL65e9/yLLYoGfl6DOW29T2UpfE953NPl4ujF4mnE4+mb7nMDUbeG4aMoi68PdkY
etojhlRECc5RdAsLeDy3TGnfWIrAclQLMIEF6TUiJGZkJXGyrlFvR7jaP8IuXH4ApGvuyjpNvlX1
pC9RpKwvAR/oH6ybQbyOJNvj44BM1/hjuugPTX334qClMjd83BBTOUXQQ10fAsa3sD1diAxtgPnb
ToX7xRkmr7xQ4IML7RYAibuapdDOduuFfN+aI6cfl8jBWVBy2niA9OBkAQK2GNmZuHy0UMlNrOP+
CTu2mI9MzORrOZJntk2mfn6xq4xnj8DPEIxiHWIXdsYRYWOMRdbep3nDnAz5E28gSIqwPltxiIJZ
AbiO9hYmhRzt7ATwo2en+2qqSbAw0wIlr7T6mPhSRt/MJEYneYn12LIY1R4ZdZ3jmR3XRcJ3Tbwg
vVk81BQbzmO1Q+9GFyni0v5m9wJjN1NxOh4XaMewB0Uov0EQzn+iD4DywXy5gkDRO8lXgmWmV2kn
oL+gQarv9EPdM1NsmxtUTAiXMrv1uMWnrv2BFtmDy+K1H248p/cEla9LKRAjhd/I1st3VSSzh7mI
k3I6cNtCorwUeRW89oSizds27LCBLJ3h/UzLfP45mKH30xKVyemUi1sWTKrc5GnT3skC5noVzOW1
zafurXBxvfiO1ZXPcSuZfS6sbIGnILw9xbFV6aOLLklumZg3NxlSPUyNcUGasWbKy2KS/ucYBNoh
+IQYS1RZ7gy0iY2h+aHGiVHSVEGMOc40Ro3vJGF2MuEhY3pLbPuZdC3xXADl8PY2IW4A2swE0LYR
VtRcTIyfuzag6Yo9zIz4wguDOfiYm29mwbrJM4sVEKoa2vICZxLuFEdCRZee1ftt37enWMWu2MRV
ltz2IsyG2xyvtuXLJA9fuFHMlLlSarG6r232PuTb7SNm5ejNDbMT/hy5NtldTBudPXtIwm0LYiNe
aGsgKoLpFW8NEElSYZwofV6Y+99jX2YYOJgGW9UpTLMbDvXonZy64SPH6PZBNTt/z4jp/Mauhm2b
JgNwxkK02PyUml81C4KJDspiULnSJYLuHvN/9EJKrUvoT79G34x6Ns1tYKTp85j0qBQ8z8Iq0CfL
pQhB8O8lyjHvXOkOix++uM46sQKpSu6k0Hqt86G8Z2Ve5qSAZNOHZSMZJ8QWb7eFcTXyG1FA82lC
cvEgh9T61PUEIG06K2HgtzCeRtKfqPNShPnCEMBBHthGRIxteYZTLk17gKrbhxWgWGfgbFxsyoPF
lBACQrTo+O/LyXqjRmDb25cUicjDvfZL1Clj2BIwyDYD5Qqa7LbzckChcWwkRy9oYzZUIkBdyDgc
mnaxYC9C6D4+I+uJvpQOg0a8PwXWzbKwoy8Fk9pPV8P58ouU0onpElj8bVoa8SUVefTQ160B33Mc
9XNeJWjOuOPD27hxWStZZjXDTkJzjoozm/hqUraYHICdcFDnYJx3wDc7BWOoY2I4kKXLfkQ6PaZ1
tB1YIp7SWomXZEgqDlhCbunwkU7cDcR24JwqAoaXw2xhyx0deA+MkyJorv9+G/xPm9u/7W3/egcJ
ueubz79c36v2LwhnPt47Os/fOt4/O+Dfe94///j/RkPs/et+uPks3j9+yQBav+CPfnhtevH4wAfT
SjIV0n/CxdZ+2EVrLuiJ6W9XUtif/TDIS2lrAQvTNRVMvhWU1wK3jf77PyBlehS/RM9LulepTeff
6od/7YbJEIaG6Sl+RNpuGwvUr93w7KFUqjSjaydh79cKOBCGNbRHmhT9f0Af2n/Xef/2vfhxbcmL
Nh1e8a/fyyIn1ZoycpJr6RnXrEc2FwRgETxEhjbZAls7XcvNyUY7H1b3WexkfhHODPTmCdYP2Hmm
WvVh7BecSGkhdorFBXNMg64tL/ecOAkS2cbjcDAqjPkpaL1FCDQL6HdVVOXbjMCEa8Hl8vA3A5B/
QJH8B69MKAWkDWsKIw7B9OJvZwq6CJWXBnz7xbDg3XPDbwnlKHckILMjNEi5y3qGcAsV4v5ff+df
gYpyfU/5zq5mzsFDQXXx63dW08JVHpAVZ1kF3gUw6D6dxfz7h/z3AdI/eH32r0DF376NNC2peUZg
ZQK8+/XblCOeBwBxRMDJZKBIk2a1S/uo9ykP1kFk4zQ+ZhyMSKh8gx8dI4mv5J5/qUE8662VGupJ
G8tZz6l9qPK8Q/Sdlc7PCBDww+QtHNeWGJsVa1OSTwTjHYmSayXfkmbSvq3dsoF3ppyLg9bu1I9y
+vL/T7H/MdaTHD3/fKx3LbOP9+HvXJXrl/x+kIE0tDgmTE8B1GRGBx/097GeTcyZxX/0HNPScqUd
/nmKYaoUTJ5dPhSSw8xaZ3F/nGKYKlHw0FWuZ6P12yzwfw80/3geOfr/6fNpSevXDwKHCU+nA7lC
MCfU2vb+7oMwedDo6ohQSFMNF5xY+bhjjtI9JIQ9DvB4LXQVThXeo891KVG0tYvTftjqUXV3oAry
5Aim3mz3DdkPhKi4UWcj0wkmtGVEnags2Rvu8OGg4d10XVLvzTZK1320i9lvkq8mUr1t2VQXu5oN
zACjd5i9IHlchoLlfiGuUhneISM992y2WNeb3Php0wZfLTU/IZv4CGwxOHsQFpxVhdfh3LbaHpNO
UNeLINIvZLjE2pmM7Ty8FTJoIbA5o3kvERgXvhUO7MoSMyBkhKQfo/tRDrEZPacLHfx+7IF9YQNM
t+wY8+clH78xQXEndC0FuQYLxVnuezXTI/oazzySQ4tFspiNfmvTTNZblkLetlHlfB3s+rWbCcc6
2PYcPFZlC5xnmPDSbyOaH3AMU3yyjJ4uSCWqxU1Vh3dJ273YRER8ccNeAEEBRL7hROF/hlRXeFFQ
AlgtM5jeIWeIOmoFKL9n6byCTUpz2PWEhdxlA+ShDegoxTBqCu7aKK++o9SGnS+Q9EyVEsdOGjDU
oAIO5yb05IvM6ZyPBtpqDJg6mJ49w5IPLStTRK9SWj9IJcN7MvPLIZ2jbs9BRxdXNKmd7DLzN45R
z0pC5lD0o9aQCEJD8MyylsCcPJEwp6qGH5FsqPB7Qopj8iW+ATWHcBliKdrIBjFMjoj2wjRCXqKk
Me66tFL9afSC4aLHXDY4PsRLsP7wgIy2XdiyqiMAgq0X3ubH2bsvQzRRKyrH81P2Ut9g9YLsHJNt
1qIRTocJG7uu6hibjhcfp6FJt0mqxi2uHn7jxoRep8gVFtdQHQc+jhvbhD9ctymxdS2ilq6ZWvRD
wODbvL+Q+P4lVF3pZwB9YPMwz5LFCEQyxvvSCD+s56tKZ4fJOUqFUic+9hh5IEcFFExQMNJh/1to
MIEq2YsZ86Db0vXUhiK+GX0fNrUbHi/faWyHYbZOdsB6LURQDH1JIgmIw1rQdi62H5c8DYgE5kOF
DNevxbBfCN8ma95W+yFY8AothNJNwJFOVZjcjF0ACPMB5JdEoIpXyOyWdevJpBR3Wnd2a7RpipL6
3NkjkT2p9ySjuTkQuUhb3sNaYsTZUfpkr1YHyaGjfWb2sfqhhdiNBhV7nBvzZiCSLvQnhWKsyhiL
a14Ev+T5QkLvXTvHd/MU3AQlIqVy6Ma9KXB9DPAmAE94ZNLRTsYvIwETp1Ek+BOtF65FdTPUYK8L
F4VjuHJkMo0gLHLin0uygFJyx+9LpRFtDM2L3TB6bGr9MOvoLfSGDI5OxxOSL7QBjbt6oabpISLG
8R5dPOnToGPcbIbYpRSzgYHgFYTJHsqUhrjVyiDmynDNVywifAKLQr402IjZr1fAFhI4msT/Tj9l
UNA75KyPGcoPE14IoOMjmX0JSTyS8UTVApMcg/h2Wfiob/nwMn4mNQ0aiguV9mXG95Nu7J4hDEPa
tLsrXMfvrPQmY/h+o+YxoMPLJZbZ7DCtcAuntx+WwVgejMVwt/EYfvZjVZ4zgsKOhhWrQ4bXFRCi
rapjFer51oqz8d0JLHWp0XpnVRbh0avcXW+XfXmNR7Rl9O+x9yorEuVI183Sp07HK6mymMjkKFIA
GUmuKdlqYVG8pckDDwqR5ktnf0WO6J5KHu7dNNbiAfEvrWLeVe65y5rqtUIrzUEZmY7c47Lw3B3t
XrdxbUBdNi4XGnVNrvtubBp0OAvqyYrPxh42nXXKBHLFbplIXotmNp5lViLk61oF3SQK9mySxSpP
kkddehHLlMXeLBrQK0dWbkc7Uox7RKAAYQnb8fKDOVTNLmMcz+UH0mRI9UoM8qobI2e1HnXp8ohl
Rdz0nhPsPHNACjWMIfFgduOH7IbYDgjDeYwZqoNrIr8TDuig429qXvRdPUHUMGWOMpIgpi3iZ2Q3
i7wyCXwb59OwomGkao4OzMII6cq1Uuq+7Oty18CmZ/o6LBcAlNkdyRCCJzCAF+WUU+pnKU5Z2tnc
d3twbHaYqG5f8KwyNN6Swml8ARdrnEEClPdZaMk9Iszgfmk5z2KnQDTu+HaPCNdR5U1cE16e59g7
hynbNSKv7kjdAwRi+M4w+maWcd0ZqBMkg5c5GpzdjGT+JrDrZF/0TG/NpMWcaDGTxob9GJCpRMDg
UzyF32MX3GY8DGA4NU45ObWaJBkK700zJzDvqsi+98hrJoGwuqVwv3fY0Z2dTFC3ToZ4SrIaBon1
c7Cs8qYCFvVjBnyJ6xkmY5/cQpGMDhCp1FHy5CFL5UVjkFyeigEI2TJ10U1YFMZet7Z9hImU32in
NO8LlSdnV+L5zzLeeDsP67uEqd29kWGw1G1ufbfcWjGzCIa9WSLx9xJxjVHHkrBXfrUt8D+qBX9b
9vZrQ4jVRpQV91ec4HJqheQjEQXHPiXupJ+q+gHoS/iUIQ16naf2JzGMKS6eEaBSOQa3MQybfeRB
Mq/zftxARXscpmr9J3siDLUJ0rlDDOAmTfZ9cADPVpPRnOuOWTg+z/ZKktKNQ0bINmI+AqUveo+M
pnoyzSF5StOxuihsWXzui+XEJoFyCfvw1ZF9vuP9kHtSvb4CtM4P/JKCLRoSiyN7st2bQKDsqMzp
XJo6uTFNLvKYTfRJpRgzMJFkP9qRAVmJhGMTWONLVerXJCz2GWKFM14Zi0+aV9zrIZh2cafLXRcV
+mUcvfGOwGj3LsqKF8vFcAVOBHr1grSMa/3RmAPWXuFQHglrLC8Nx8qT64bT6hzFgYloBr8Ruc7Q
rhYdf8U6aFh+x6dDHtgMVheD/u6p6yBvyDkl/Tlninap4PSWoO7S8cIHCdKNUmX2ngL4jv2y8d4X
TJlv1mjGV9deXEDAWTTsDPJS3sfBSVE6zW3/LW8RbdNC8uHrpvI1z6W4n3vPpVmW7VlK/TKvNl+H
2/xiuZyLzRSZD15toUGryMJ57uco/DqqaPgJ16LYVR27BcbmCGMrz0hv6XdrAtOn8Scb7+ER8pi+
pIQqHEjcm3cR//sj130Np9yKfsIM+0xAkCC3Uv2RZYoijjDtbsxwVI+dQ/QG5FDiq3VFwvCAQ5UI
WwF9JysN+ziLAR3aIl3jCru1NHyVSf2cZOsvPBk5BE2MC0QaQSwbMHPti9Z2kDvTnnOesig5BdKd
LlMnnbNuo9sp7pujcjkZDc8A4FnCdUaV5dwuTW3/SBWC8c4p8+eiW1pyc+YC+f1iRvu41vhyO2Y3
Z1a+mH31qoZJPzuyN9CDO+q1q4fmwvNXoYUmfFMP4WkCa3STaNwRZGmWfm2Qvk6x2L9UeI73wo2/
6lXtbltev2cL44dI1sMBYa4wT9I2z1JBZXBLHRwiu60O1YjEmcgvAkFr3kGzfS768Knu1hzx6Mp9
B/IouUcZA3LCYLS6tLfumvaGclYfQlt7EEcidZiKlsAwE0CmXt5xO97GGYAl2gUPNPDImdSQOyeo
Kbds3qAeIhYzREt9betdS3pjkTcHSpD4VLTDtUmc6gC9jhCvSJB4N6f5XcFM8lgPRry1/hd1Z5Yc
t7Jl2QkVyuDo8RuBaBhsgj0p/sBISkLfN+7ADHJcNbFaUGa9EkNK0m6a5Ud+P93nBMLhzTl7r82/
P9d6vjqshEh6JlEGA9WyG9rvJTQPX9uSMh1forYPV4C4qfnMpb9PUOMF2HIThO6CRS6mBbJI0jnq
wAHJxgvN40gXz+IdGmWKn8u4mVK7pIeMB1gpM8idfGMqiSXVnrY6p42SXPiN7sbZAY/xT5HWhybG
ikkgiQd1Di9XPDfh2SSFh38laoMCutmhzzBu9DL0CXYFRpqlqN6qmErIvBDelRGGgKBlsreFdtAU
89skHB4n2lxeRBUBXpZtj/iS2zcBtGvJfsAOa3abdjFTGDNOWBiJ0Hxb4D4T33PHucFzAATJV12I
9LKAoHNkJX4q+6ZdrOXhzugNTloTdAh3svbzXKmAf8SGnvewbDkeX9CVcVet3yMRpM3i6TneB1dd
D53n7ytp3eexIZjRPnRknBkkv0kPl3DYANtvwR82+Pp61hPf1JwL0SJfKCwioUD28v8TRcOmBpiD
J0p1WwkfdYspa3FaaPMe7PSbBm6at4xsD7GCdyEMC8asN33zsCngTFaHRa0CP2HDlq/FMbbOtttD
lukRAWMbwPlb7SgbrmfHhBqmCbyBlt7sFUf+oDUQzOZT/UAvcFgXjSb3ftdvPT+OH3Ity1/86BKZ
JdOldqTHSON4XpKgGfROZ6zDlKS73A9v2eNHKHvNhZD8H3e0WycDqEzET4LycDW62oa2GT9p+WA3
UHn7COZu2zT7yuWopsthq1p/Kx3+HVfrXW5mE3nO5mNO15rPT2ZnUSOHc23Agxr2BGM71MWcnhOG
iwUFgc9BuenWyNyY4Mq0REA3c+zGo1dGGiRJjvlhEe5bELMryJtp0JXkkoqoRhZN6KiGzQJwVJsF
zWTkW43wXtBMZEUriz+eNf/MMGJar315SCcHpIae2KBxOojVKSYGQ5TXU163+2xexOlFT1Mt7cI9
JemelVtrNwZN73XuclaeN8icprNU/XI6Ifeli/JdxeZ1Z22LjszByNbTvcRyt8+6/rmthbY2C/Ol
4dkCACZg1VkaLvziOBBwyF11pZm25G2LMz/Vg0aE7L71c+aMCnLDC6Hx1X42MKbkkkoObR8adN+r
vnjR0Hrwn3ATNorhIQMPjKwX71dHe82+lIN/BbbyyVTeWxj5yWbqujzIbeeceGDobqm6lNR61j4F
6pWDU0+jl8qNuyWHpearJE+vXbOj+0SX6uo8FarfkkBnwpb06vXkF1wh0G8hUqGJjB1pWk9jS09q
MAhFLcfiPNb1KRjs/qbHJ7tO+/FKzP0315jQ+DbyToVUs9m8yGKFXrPy6R6X+oLRrUCg2iMi7JK8
Wt4CsXzUTcgQjja5N5/Njg0p1bf2ruh76gfoPjuKYBwn4oVqTsF95U6ElFMTe+aLuEpgXFVq2PeG
q8jR85HV4IFEmOS5lGv6ZkP6Lda6ojvP+0fPz7IAg4a8NqhbseLNbWCJCoKm7ayb2E8DvZnmM1p8
2qoxiupcFMrHA0Hv1OhaLipO2mUU8H1yjVipaWYeRNN4G5Ks24AIjesx7o5FLY8RCp4IzxtZGnS8
vUKu6fPKA+tNFLhS/SrXEfgHdZ1w3E0Ssfw6vnkP6uuS5FhUWDaFaCgfGi1l2px9LLyNmCpr7xU2
mJaxuC2RIPGd4JaX44VVAxoXdnj0/ZrUAlDZb7UBbMUc6+RK1Wm81zTS8FwusYNZ12fNDNzEt2dq
FBrPpiiPI7VnySxtHWGtKl/GWHLVSHl1SW9pB0Er/1CYnUWNRXsXOnKh2QLJ61YxeaaLkZ0GPz5i
MRnrxJ7Rzzui2+D54gaQ9OoY0nQPFq/tcunILjnGLzdS846Ze+N5w3bKwv7SRbxD6QMMbqg1vBoF
9tIUxr1bh5cydzZhZb+HTbezU+0WfUG8b/rk1pYdpUc9v22R7JOFNBEjHYGXRI4oiuIw9e02sqNH
w9G/6yCKt4IifdAC7F9bRTkgIm6RExssh8bgZWdOeNPC2OGUik4lLIobowT/obFK2H4DuFrTd3Hs
rXyzT7lQeZfYQDcSYwSwsPI2NYr7qHWwwXn8KbISCaSRGf6NtcPB8DT6DeGkA9YHBXKNPjHCc4wn
ZMXkRz9OnGBsCGBPrMHh9mAdzTg9uH304MpxR+osWc1ldJ3HZn9moWxbIwX9SeAlKKVsQ0B9w/Fi
/Ea1dt+G8jjr462OBifQqh9ZIV87GvFUpxK+7khHfDGmhOPGdynaL6tz9V1RTW5AHNpE9LHpb4cx
es3NfCvjBXxnNYe2NXd1amTrEVEF9TsAwHGMBqPQoxtCMBZ3hvZt9PIld+aa4jSIDDdHrgRbBlsx
pliyFYwY2VPa32j9+EhZArl3jRtflWhOMBrxVTvkxRoT5oR8zsIdccjHfiT2232aqupnGzasRQsd
I4yLazyEyZqDXX6N7lbbmiJvdjEy79VsYM1LdOLiJkBBdUK+QIdAwpkEdwxOeHGLFUBrz/Wkvxzy
JR40a34oo3+MWsKzU+N1KmixYRnmumQZlAkTd99SjQEASgmd3bwJAJ7O6xH7UZ6ol8WZHFek75gZ
J8a4T99Ht3aZunMdyGiE4A0Yi8IX9UvkCkT9GP02crBlTKl3JpU7suUPN3lELlYMLHRTmUx8ML53
OaUW2uhGtSH0fonhTJmhejOslaAwjFVdAAbTcD3lzYMm9ZfM4jAVYoa+z836kWubHzDVSKwnK76p
tLtqtl76vnx3wRtFAocIcCKF4go5e0ZBhgRuWGmjiZ5JdxHn9thDBFL2VhZHZ+rzQBHvGVCyTtbA
G240/sM1hl+dFr0BerQ8lPZIidTB9j0y3LrEn4Z1UEVgfSaxMSHQcFbPdFw0WoRx1CPgQQuZN432
3Qord2UkdrEuPTWsXRMghwNQcj2WlFNio3/K0EFAfeRijiLWqKk2OIymofXB2u4hnW3xFS2U60hO
N3mLUrkp9R0lpruwbGmg+r65jVNoXmB40tU0+U0ga+0nCcRnuMx/eMB4dEdchyo7a93hNfImufj1
HhMXt5pl4lhIS8DL8X5Q/bkwoNrM0pvXec97pLgNp7mqwj19b8Xmneq0bQfQ/sWSg6PjZ/apYMHY
sgBcCTZTV5GBzlzVKxwpmtinU+s8kgZIpor+xu1a7hL9YlTjLvbb68UjpDIyqceRLO2kCg9qScjN
f0wiQZJGzII9Pg8Rv1bzmhj+k1cML5AXnUcaklXgurN7EDp7EYi7s75BgGl1ermOpyHbAQ4idJuO
fEDsyV5gXFe982gb1lvfi8cs7eI9PSZso423nxF8sJZ4nLPqOKe/kWeB0U4viNfYL1Ljmask2TnK
gH7dzHjcUm7gPY6KNVM/kA5hTE79DhKaSpWbDYccWMMuI2XszGokWo7Qt/eOkEdJoe81XYq+qGJv
pkGjPp/fe9K88Wrt2abnv6ozjS603tOoACC+tu35e6xjMw3RXEOZevEqcjq8cdBXuofFEfpVtokT
GzG4BlZUzR5eZc1qzymvn6vcP7dM/wLbuQBTPX+rZk3C9439VeWyOxYuAHF8Us0PNI4KZN9C4Xbs
o+Ua6aoLsxs19PRmLGA2Q3SP8v26GKxrlbJQC3gVY0fYkyfnfVnYx75Cil7aSbPq9Npa56MzrRLZ
F3uPI8dKSztCZhPOarYUN+OQIHNzY9R7cRoMCfZ/zOdMLqIl0hpkNLIhkxB4zEK61/m3MfUK6tyy
OuZN9/bf1keuf1C1aX/86JHD/A/QwCys3P+8efx//g0dRv9BA7P8B//ROnYA8hqe0D24r6ZpoFj5
f71j63875JfCBTR90xSos/7VOzYFEXrQ/j3iUOjn4Az5V+/YQAHjWwgt/qWp+ScKmI/aDVYStDQO
GDrLpQ1t/BFJCcepEi2bKndcC/OfuS8qsIrUhdKGHM682zbJ/W+v5i9qipNW9b+P6IOWZFQTSdCJ
mKIuYi9uZ6Rsmeudm3pFqEny72jo/7whvihO/n+c5388le/Yi1bD8emHfxRsOMbcA12jOlMH6RlX
YSohzk9sqftkdVSrHzwpdsL3dnWo1/7Z548nPubB/hrbc3mtPr+eRWOeX+53NcyUixoAO7tP2L5z
xM/D5YRbn9dOTQaVFlj6VcFWgXb0n47LcYtZxqmbwV3gFx/HTQbKkRnm7zVyTVqRFb51AU7CO3fM
jW1GG47IN0YO7cZ5+Xzkj+oYHthDgyNM+rQ4/BzMfR8H7j2NBu3Eia+yKkwbI+1t/LG0YMb7yjQl
xX1scZ8P+cesZcgFB8MrRldhnLqYktH2imhgyK6e3jqlxgNRpxjgBu161N2H1rf8267gbvuPh/UZ
0/exYlkCXcDHJ0VR2wAVSWGizVEKMUkYb1kItXg5DchMBqZ/ALqjvX8+6h8fjGcxqr/I3ag//vHD
kqrGyWNC/gWbtDNhHfc5VmWvUF+IqbCmffxoGAf9ysLlxLdGlf7j0zlR7rTIENJ1iDa3qcRWUUer
9PIcotYXL3LRun34Pj30VCahoy5ELdbEkynjRBwf7QaXUOn2xJBcKbqMmJn+6XtbBvF1i9sIt0z/
5HlquoyV4DKLkxXKce+G3H/VuPl8kL8+ie0YBjpCclJPX1pBzG07jOB12rgKtxqdnhUH+lcz1ePg
n4+0qCU9YbkESIuTx4lSP8Vog2I2h23Dur3uq3zNx/fFA/0522ydoitblWUwD5aN5/fly61SzzJq
RPGREd+7dnvX5PUXQ5yqlVgxGIOvyGBTNHV0Sx/H0KQYaETxy4wdDLYsNI1r2sfVHi7L3awDEC8l
B5dJDCOXKT+jDju1awMk5K0BuddABE0/RKGt/+IP+8uPiaCQCYOmjqzZxQj6+7MXGiE+RDOkaxLv
VgYXTRLiIMa0X0xMsUzvk+nPzuex76IOQ396Mg7oVdF3SU+TX8k3isxqG/XpPQHKdkDcG1VTvfrh
u5XzzaaTuVr6yPCIm6E7JHhULpqoSfZWSixRQ294cAfzZz+YILFykplge+jfP594y69x+tca6DpR
P9Kt5XP9+FYcF02CbyHymKc7tOxueAU85WYyHz4f5tfG+Mc4lo2aTrjeosv9OI7wZwwLCqG2PTp0
E0a5pXKqrrwqTLklth1Wq7YTEHgnA5jAylQtLVlj2LRaFO0muIXORs+bLxbFP3cazmwu2n5OY4tS
+eSnKurOAJrasbkRDOS1U3QNYuI16/eDfdYXIM8BrH0VKf+XaWiaPtpA7MBsp3+sjgjsWe4FgaGW
uyHBPocOWxJB1B8+f+N/+dTZU1hNQFoaGIJPPkOV1N2swyWEdQN0E7piKLcFOKbbfzYMhjT2aJZI
ds7FLXUyf1KhQXApmD81YmXKVybILGl0XzzM6e51OsrysO+vt0kZdajG/xdYlxCeYszDUP0OIOm5
9EZn59wYzYZEunb4YmKc/kin4y3/+2/jxbqfwFzgqez20hLnc/Movnpxfx3C5JsDfoK8+VRX7VT6
0PaEHa/9/MKBWl5QCqms4qvVaJnCv393PIll6UCgBLkgNvvLxycxMsJ1gaYt92NyZju6Wrs8rNW3
0Y3HK11vu9eu65BPwYdShbruBIvjDB+1++IPOV1nfv0dQtfd5XMz/3hcldP57DxkmhiyCZtEY+iF
A8sfCI3eQAaZElH5+cz8NcP/eHQOIizGvm6g4P346J4tTVsnhI+++qB2Vl2ENwXYQzx1VA/nBMVF
2Pl2QMnZChpzDBxTM7ZEuF1ntJvWenoFdXRvujdCOM1934RXn/99f5kAFgZHtgmuZ7Z/ahmwZ4u7
kSX58wi4fNc8M9tWFAkhBYbK+eLtfzXW8n39Np8bz6yw0LH6Tkt2tG5+dyZ/q5Lqi0c63fp+/ci/
PdLJG8ctTtLfzMldRr6HmKc+ZAlwH8c6Tn5yC7eP7n81vLptlQefv8zT1e7XyL9uzpzVOLufjDwn
qEc1qotrtMgDBD8nO28NcKefjyL++JrYvQxfF1yGlsd0T94jezDsgcTgWFOAxUsK8HFc+1Y2PUOE
d9s2jR4qGeG1Kg8jncncj79YmP64gHJ0p0Xh6IZPGjgC85OVMNKKltKVBdw2ir67vXVFff5Or3SS
nIv4KFrwWXAAOyr8kBvOPn/8P2bRydjL//7bLOorBNRZh9yzNd/lCBJXg8+JRu3zURZR/ccl62SY
k5csalk1kjLCupHTxnWHPf30154Sy2LPPjg4rrNxgowEys3VQC+UZRyIbtx9/mcsM+bD6rH8FUj+
SU4iNwny78eHBUCM0brjp6aNet0gul7ygTSR3pk56D4y7r547L+Nt6wDHqcwnarNycv13HDKTCJe
AC3RJbXcnVIlyqelzLhV9LY/f7q/vmTXADvCdPYMLlIfHy/W6H52i3S3kf4+rpOlfnzTEcpWWs2N
SH20jW2N+s+9qBNS1BBmGACcvlqjTw9gy2yGMoBxynVxUZwewDLMw4Psl5jouLQGnKoGa9Ssde5R
yxqrfcQkKOu73DKrBijliDbp89dwOqOxVWDf4K0zus9p6WR3ROgxmZXkLZTFUZvO/c6it2N/8a6X
+fr7TFoG4Sf18Yl4eNHE8hJ++2xG+otcOZZLTnJWZElA1NICA3BVuv78af42kL+gZnTP4mB76hOp
IWEUxrKFWAp6lgZdEr/BVTaUzW0Spl8sBn8ZzGap5dcTgkvj6YE+RfBpeHnPYKTPUgOjXwMWjxBk
AEWfP9Yfqy4vkFAcNktKmBbL3skLRNE4RRTH2jV+5WNJPEH7EC5ebkyk7Xmuki3tCHSTX7zNP7YU
iiSLt5HCLrUTyz052Zad0ua+516SzfKCLxC1sRO/fP5of/noXQ4nyA0pdlEqPpl/cPKKCmxNu65V
/s1eACx1fO31/q2jV899OP1XHum34YyPM1FmMUzqCL1HqiUobrPmoMbh7vNHOp0XS23p90c6eW3K
AwfpiZl54Q72ypG4d0t3M4as1OwXXzzQ6WDMDEwdTEMO0tScTydhQoZApIeUGfIuLmmGNPqTCnFk
lFkOv68CU/n5w53OiWU8fymlO7ZFYdI8mYmxKY02n/iUfZIGgAXjUR+Q0/9XBqFDbnBdNuwlL/D3
9cLWC5cYIUnLTFQoGpvMDsz4S9/jX16dr7scJLiJOsu5/OMoA79RJ01eXekhJb8t5feFXZw/fv4s
vxa3k8WPYbDL0Ovw6UScbGu6AwMNpHZDlDUpHWn22CXyNXdJQHbyg4lakyPj1tRRsOZDuHJbb5+l
zoVBeqgvvQcDMNKKGN0JSrx/DWnii/kjuAbwnL//gZik2N4BNzJxqeif/oGhjYEhL2KSqZxGXxN7
bQA3IL+v/TnMzoR5K9c8LegcLcNQ0IfVXUVZC+6SM9gIPOYQvDbJoSm6Ic9L66MXAUV/iiPPzq+S
FFXwoUYhlGJ5mOz5zphddZVLoT1Ppe6em7M+Zy9d10AqdHqrOsqKggiwhRB08pSmxCgJHHX7rG3a
a8+dChpvHsHsoY4R6sEXc4QyVQzzBezRWzclsapzNffB9fTiRho4UC8So5PefoKU9E344Hd2neyq
m5ZEWtysS9K2M4/qUZfGyHVn9qYjdsHijNAte6PDwfqZcGh/jsgeuiTs1L1KXbsmRKKHapmRRGZ3
s3XWZconjQHR/7RGzBc1gaqcGFWnpWfE6cKz2k2Q3RPycjRjwS+ZFHlaP8ME57UgdYVxKOkryc2I
wpvGShePz3rtI7qAW4FvwYmIZ/Nq4vKIwTKvsz7d5kYfn0sbFmkjsnGbZxZajaZ1nnQtm1u8jUK/
0EVp3fiqAC6fzndOVvVXTVL2Z2BVSP7JWm/bDTGc7rQMz0TnQ/Gl3QuHqoSyq1VhJd86O5+KdT9U
cjsOyH4LM3GP7dgbS9hxPWwKewme4RcNSDCZh7sIstSD3atOUu5OajtQHtleZ6NXEj2Y1QRgISXj
xRWktZBbgEGkAc7Q6fG1LKYDhql+PaNEajy92RV15j4je+9+tjqADiR3gEYjY+3WM9TXqbkuFMoM
ZiagjVz99JyC6kGcwRsE/w4UvCl2tT0dDH1RjuWW870uJpr+SIdgxWIQ0hLpoL90a5zpVmReNYWR
XQtX02/4vfqjSqAHgXad32wdw4TOj0YaXZTznq0SCApRJwfTL3+iHZm4KXvXS2YMVTRyEtO4WMnK
MtZlo1sEUs5vZBI539LcLC9EJwnHxOPBHM9qMmycGpIoDXZCEDUUBcbP2rRakunI4wW0QkgZ1M0B
2TZ2podUofBzaoCcI0a1eLBuw/iHP3WEtekRxlRlV8ep4jdmYxMk65j3s9lWazlP9cGtixEsqUZq
hDvJQ7tcJrQ59M5r/qkd1oNxRHs9UflA30goRUUYpi62qSD7jFP0ukM4tJcF5clccuJoNnOuI7Bp
QDzz1UWEMiwldZhzDQD9l7LjYtTZBSKdsHk39RaJQpLXhOuJ+cC1LDvmfGHfpSKRc206sXUI2xfA
vecU/QVx4D3CwmcXmYEMi2Pezw+F/VyHGzlg3KiYHuUNIkgFGB7z67bMk2EfdwQ58mGW2Z0EmYas
UDTG3aD/tGYDvaw3BE7sY5SLv8ESeY00ppniQLVytQ5gqJH19xl1xPMu7fKHLsRpLJrU2dB/Qy/e
L5JImPyrQWu2g+YY712iOfgBiNArIlaFTYTuSc/EZVtbmygH9BpLpCG+/cMdk/MuJ4kvjrZyqjdz
3/EBZdaGbAZVbDBU9dgXjJnsBQgKBGNVj9G4GD4MQQARTgwhU1L+CtSDfu7x30t4onG8t7xuA972
DCrPCvf2i02g3gRWpeeAkc/JdiRBeUyHJ+VmgZ4mDJeiyM3770MRdXCn9X0nnA3mq42DYrQe9ikM
M4G7S+oSPnMYsBGQ0FXJnhA5x3xqpFBBWXbPrGOB7+T6eNABNVNIg9Spzz8dr4dstBgycveRlNjx
KnVYFiLHXgBmmaq3gj7Bm9Bx9IyOcdSYFwerteZLPTOdZpukHCw4TlCUQSrXvXdp8+5F9s2Mm2vv
pQ6ynj4smmNt9eFm1FLRbpzSuzMXuShxrDG0O5SBKxQm83ZAIXerANHze5s1mtjJWKitxMmBWMze
5tkNybEKv3udQFoZjc4jaZn5nvTJS6sML/pYeyxt6zlFPFN7iLciz7t2TDJ93M7cRwD0ru1sbHBv
ITzxYWAFE6ndiPAaWK3kxA6+OLMb0RaHdlJYCX16HEKhlyHqvrFWk8v+MOchmdcVonRvSPMNGR7E
GoYUTZBHRrtQ8XmHpFv/xNtGnAqB3lOMHaWc8JtlirjVQrtAOxc6u7kr4HaXxLwiLZwxUnaFdZlb
xoFPLrrwPMwyBDwRJU4vDbvmSoIPxhIu3rtBPemjgmdPs5J44VGG7747qQbpnD7vZtu+zs2CtCxW
VPBeNeynCigymXWaUkBZReBl04Fb2AoJ96YvMewkhYUaEK5b3ak9gjFAWH4b2nQwhkUxyNnjKc3L
yjroedlat11kmj9a0XBEruWw4X680Vvn0tTjS8qvuy7sNjP8rTnCJX+VjFdJR1ei9oHn5mSYEORC
AJukpouWzGlu26lFSxUD/sYNtIQ4SC999qJ4ghEdqwnDg03ia4ySFiufD/SywSvBwtcYRGBBBo/M
9tGH03xYmCwrkixJv/DKElWUiux53VD9RIqc6sQnECSJfZ4qMa0eB7TbTAZfNN8jtKp4wLrpH+ZW
kgiFV4oLbkdG5saP3HkfRgOyeEkckG6W74AAR8ygon5mpXqljwaRsegtOLiK2KHIwNwwO0VzlWtj
6gZdqCu8uuFkXuHzIvhVRGoiwcnPJFkFgDdQ93sViQwihGOltOpSuZMeVDZ8Mo1QdGz06OD3uT+Q
a0GRkowPSL/J3mhcMPxt5EdX6dx4L01LvpJCD+2zpdgqCozOk3jXRAkNa0wIJVrjAX3yS7VOU+e5
c2snMHMNoaQxErpIdppdN3fQPaqXxIUZn1tzs60dTSBBt6Xc9ImUV4VTTNe464pVovtPJtL0y9rV
9goYakzMDglbbk0iLP8qOgpVLaxvVmr4hOlKjGGxxM6DuNbL4qGzQW8Fjaz1YML0eAkWGY5dFEXP
pKdxQAkxdOKtaPZ1XwKhM+z5G6b1q1J1Xrp3InNPBudag0aWIw6CadXj27oIM5W+F5NZBqjMMCoa
oboJrXDnjqjg7b65BYKZBOREdUEfW9m+GOL4olxsePiDUcp50QaX9Lc2hQNQ5m28abKbIvTuy7rs
jn7oPhVagg+8NLczREO6DspGTEPjQ7MysgIjuIX+ed6N2a5mf1izpoVXXWa5e2sej34R33mZXQXF
hCWBfzSipMYgemuKcUxWuNckgj3NBUuYW7dpg09Tw0h9sKaKcB4j7p7zSd1GubgxQ/WE72kn3byP
iC5lyYE1b6M5xTYO8+Y1w1ONAL01UXlmoBSvzYTNpg/P2tkar5O+wqCSgmTwCYMt2zcZl81TD9+N
9EVLPzZdyRWnm+t7wP3nkzYWbUA+3m2SLKD5vt+ZGRCiqqqzn3Os74awVaQLuAUGy4RGUJNbj7Gd
KmpFxqs7JD+KYlYXsaEiaNOJDZDRHS4JrpE7oXgIcF3UYLLk0TRJx2szVKdSabBpR6T8g8zPIV3Y
eBFSY2fboBFwNPE5TQmxQvpF3xobH+5nQAaXvGtmJOQpFGCMIrUbpFXy6rQEcIy1+xPgA4XIvo6O
xeAdnCTb1J6zpbixdtDJQFnQdn3KeQD3SHUhhVnuR7CXAB7jDlGnh2nag4Loa/ABV/B9zUCr5+V7
JGvGuZ6Uj53baC5dvGt0ozFTYn4r+p2PgWwt65yN20BWMp6b9liBhiU9xVGALsmZ/KlSbNhovdum
wwSiF7vM7Kdo7XIpeR8iKD7SlsbaamL5AhXeD+wkenMMyEsDKREcnLtb369eIArEG6B/c3HRtLA3
WENQoRthjBx4EMNlU3PIintsDD6ZxYFn16rapj4oTAfRPUlCGYEwOmkQLP0hHrJaONvGopNtJayn
rmrxsCwZ6z8NMyZAQ9X+ZiSo0GLbdOMelwSrKilEFL2bBGlrVoCSnNG3Ath8w+pLKTpMnjLgGquF
/LmdkoZFPIvHGiPRYGE/jvCkMA1gMWfqsbQgBFqVdgXZ8WdlDO0NrvMy34K2y49JwjZJQo5ix0oG
yTlU9JR4oRs3VRTw4ZSvMwi85sCtOYzOx9moywtVGiAoOdibJABmduLfEpCG/IsrJgaEQcCnXZM9
X2R7Xw4tURBuUzYuYAil+sus6F067aGCg+/XGX/bJPzMuW2pDJvY6GYkxsmkE8uszNw41LUFbd4S
ThmuCZvv5J46qmdDyO8BvboOTqF8MqcngroNax3Zkj8gRWS/ojcMuwKWwYpgd78g5k83wyejKsZk
R9ynbHYiFoslZnDrVyLuW1CVWVZyPLJ1SA7d6OLkUIR20jvMzF1TT/6PyMgI7Rgtt74YUzO+dru8
v/OdaPg2GMAjNtE8Ed5Xp6M88C+F9iIxjxY7cti9x7iYCYecqlyZb3Dk/WuuHRWrcp2a5pEDiSsf
48EoN2GU+Aj6E23yHkctKsNjXI8kA0P8c5OLdCAL/aoyJ/iwLE81SxIsDLak/qIGs7BXrbyVJAuc
aWVj8ywtvLpMEdNR9rgq4UuhXMISbBLxQszOU1WOw3BOqysv16SV+7sss/1dwnms36s56QFIcI8y
ahJ7CBqYwdIYmX81Wb28RN/zSirqeQlCICCK2uhWQP2hXrGyZe+yjdqHRMj4om4nwiPo+rIMDjig
7Kq31EMCBhMfSx3ea/5dkhDm41RcxFNWlRmvFg5piLBsfPUYX1UkwKbWjyRq7tp0a4YHSjnGBVfz
6MBuilnY4hYLdVi/sTOuxSrSc7UB1+UW+3gObHsdJZILG8E4QRjjanDsQQ86I8EtP6H+3pa92Iyk
9JUBL/qKAJ9zM7E3tT6dm+2T5b5Ms7+eodtuQ3OqrqKkNfObFhNIuE+LtSSEa2beXfWxXd3UmK/d
+ZoBq2dpiHorxxRHH8d9GMVctS7n8Kn1Ao0yuaXO8aeHwIptKrxpC04gtd4oeECOHicLDGeLibVL
LuJG7y+hh2mEENUab8mRpCSIEBelpnoMdIm+G9Ws/+joSMJotueQcBLTa+9z7gI2+Ed/otmNJ5v6
nHkLOb55xHj1UBO15rQX7lAt7Dj8cXxT65T7ttZbF4bZ17m+rsouiAp9k5HR6zSAAljOHbzKNeFY
YpuTH3MEuDLh1hjigBs7nFsOe7H2ZmBgcQjAJJhnXusssiWYmhSzMElMADDFRo6wSOcprwFNJGtd
cjrkDeHnEasa+cOZ7c9Nvklap9Bo2SfQk7IoaahSOvHNBNh6SbKo4v6ysOFlGMaLP0/q3QXEHlSG
VmfQKE0vhjqPL6twS+e1BMhR7Mnng+dNr6+88LIEK5gGkGRj8M0Fo08qZKXnU3cVZU1IQccMERPG
BGGuOLjlAJpc676f1DnAESxfbll/U5l+5uKv4ghnDbisq4gZf4W5mzTiIb5vELDWG+laPzrCU6jm
PvW4VfU9cLjYpWQVO4GLFOKKqFTILOzNm4zv5J4zaXTb+/XWzh1oPmEc4rIQlKBmqZtHD19nu821
qMGiB4JU3VsO1B1KX6BZhIevuHM7WAz9vXLK2nkbhI71PgNYJGfY8BjVBF4WEr6tVdGx3pXb2C1D
7Wywtcss68S2IuaE7JerEWsUlTc831pdXw26BeBax/4xeFge7X4eAQQNmi0I86qkSROm0OwMVAe5
ODg9sE3A9bcv66YFm8Wx4VWEkhTBiZP2wS0Lg3pChpqXYoLS1vGYq+NYZqyKXjJzD3Orn3ke5+lN
SXH9zg/pOeOhn/FE6PmSKpLGF0qDmnskF5tIWb8nDH7wmtYIwbUPzZJg3A7zYbQ7/QIeGBXRMKzI
FFBtzCzLoxkoEQdc8ic7gsP9OSvv48yXZzPOiacqNtPyoiOiTFt7RCsagHGNTB6nkDjp3WxM7nQQ
dXTP8WnS/i97Z7ZcN7Jt119x3HdUIBNd4sGO8G7ZbnaiSOkFIVIU+r5JAH/k7/CPeUAqnytu8ZIu
+8WO8MNR1KkSiQ1sIJFrrTnH3PqGxrlsj6P9w0wnmGxtumSaY6/dkAlZnWLa6p4xc+tPLS/978BK
UmM/KCO/mel/szEdAtJE4YlQPbSklbLU5AjyZ+RwwAH2vjOFz6nuzHNfJOFJMA80zYMU94gL8lha
pwxGxHYir8JRu6T1xrrY0buucue26jC7wGzTZMHrGqp+RTX6RceWTeVl2Ji+qaBawi25qn2IkFHs
iIbnV6AJSbFU72c3QDETVRWNAQeQ/DV7KPuenvi11c7FScqM7xz6gnM15hRGoreMDe9QnZyFXZZ9
SgbuLPoSAuxDbg7Kpj7LE2crawIs3ZMxg2wCPymFr18b3zRxr2vDtANshMMIbgkPZZ1NJ+/PId6Y
dvwUZbpoU5F+ekfjboz4cxSVzFTajlBQ2l8Ta7jrfwKC9/6BlgnQ7+ME7nMLwQDYQOK8l7nH67GK
HOsOVDHjL6YK3dpLZLXORfKQRu4DRStZiRGFgTOQaf3+cd+YTDGWwovCVMq0TOd4MoXZJDQyJlND
nmd7k1DTQz6V1QcCmON55XJ2xJsI5r6ewx9HlzHsjA6/J5cxAlJgFWId5pA4Zk/toLANp91gFh8M
f9/44hhno0tlROohNTyakEZd3tY9TzY1ogC5XdBWG6aqOG1Q6cCxDv0PbpRluPb6+7NNiSDUY5yI
htk5OkOhYQ7JiopDtcneD6d1ptQhAbxq9VDWp243Rc1Tl2aP7399f56mjVpasYOxBXPzJT7m95lf
zBNapx68qLwCcuWoDTSktdO6t0GnPhgvvnko28HkwNzUx3rw+lBjUZOgsFQTOa0bzHomehPRsBX+
4F7580lAVoEylJuR7HW+vdfHKWhJ+22FGgEr64ZRyqaDvlUIsj6aaDN1YnmLfXCz/KEyBntvEnuz
aHYcpDvk6by6jAqDIUh9nr5ekL06jUQtR6T+sU1hnGXetyL90pbtSUjvsTbZU6ZU1lZ3myTMG97/
Qv84e1iyHlpzBPBYj//QYgyGgHO4TPYd0mwn66aEAEU7f2U1bKWyk+Ij08wf9+1yPIc5LjYSj6Xu
6L516EWbTSnp7G2z6+58XtUb1H4P3f790/pjAeAwy/x70bf7lu8dPY6Fyybf5d2OTxhCPTYP8sWD
6bZyjE+8KOI1WQ6b/7MjytdfqV9YKpc02tdu9r3JcBVkRINYNAqNDkjHh1qT5Tr99vwTHGAvsg8k
uSziTOCP7iCkSvAGYfKuq7I/E25wAF2wqdhHUsKU4YmcfRjsxi6q7F83zN+ZV9e/jvEL/Po7Ahzb
27/+73/5BFepzI8dk6/+yv6lPHzLX9rjv7Qc51+/6P8StPhvX/SS5PV3Qtfy8f/zv/3XIgTa9XvS
Fnf0L0+ltP/i1YlgQDkswbyv+S+/eLzwwRm3Le47bkP+zmKD+ztly7D/Qu7u+T5GBtxU7Hq4Uf4G
8hpC/WWiP0BwD3F8+U//iCvuvlaNKRZqDmNKi8/Iq5aorde3ZIkI1MJzuePt3pn7JiPlggzrqo/7
bK+sjLTbYHDuJiCKziahg3M6Gr5jrAl/mr6Hhou2oYhU/o0RJaNw7AfjYzNHbDOdwfjakVtXbiQ6
2ocmIZKXDUuiD3bnRuo867uGwHJ/cIEp5Y3xPNgGAbOkoRBf1Od47UGRegBam2QpsLK09+8SwHnM
ZeTiSVd2OQ2UvBhS9wE9G//BjA2opsTo2J9K4gybnZ1GwQ9SHcJ8k4b5OG1F1mt/bbZZ/HmaElCH
sRFzBC+uEgxEhfbWvuHQkCWKLqNdFYC33gyNOSabkX2+vQYsDmRXVTUB63Ehus828Q7jGZwSUsrb
1ovTVR2W4HfQw2kdXtKuz/Zs8AlB3OiJsT/TZLbUZHBWbM5//HbL/f3I/aeiJ5iTyT5OgdebJr5I
opJcTh3HIITzP16FuqrY1LvuKUGF3lUK8OAB7TUxsu8f5fh2wQaE7A9SNCRXFmZ/Wbp/0//RY+n6
QYorDWWNnmdp1/lJU/bY6ge63fH1+0fD0vRqCfvpEpUWdyUH5M2LGff18YocbEYQ908ojBoyviw2
K4Xv5d9i329BDMVGGZ0Riy1rRnqEOK6p2X368BNzGwj1UPnA9hFCPHeR/pI06LkA/mnGvS+kNDLa
eAzDiaDkKhPYZdK+BBoddsrcq25ioE5QK70Jt20nErUoI5jSjH5j8bK36LHHzTieWc1I8neQZ8wk
ihxpiS8io7u2OlE+KHtCuqyGDmvpjLmaWUJoC8yRNfydftYODT1Nufsp0BZ8jayxrZxBGZP+HWk2
QHzwyAODqjoAKAvbcDrzYKlVdJpzskUd2sTQXyLvceLeQizeqAQvPoS96KSNTfeknwn2JmEdURCd
8sx56VTknGmHyB/GgD1ZoUlqxIPfbWuKunHayLoaq6FflxI0xDqJhHPVeBOFVTPLkc5bOudPaQ2q
fxUCqclX7UhGx8a2aOrtfSLSrkfGyj5dsNjSKypouJRJlKZPXThAZ3Tp0yviP7zU3LA5BsLq2CVA
pgBB7TcRheApyKeHaeIaDdOJloi2fJfRapG388z+ds3En+HUyLvs0Fp561xAp2TuZjLvPGsdoDur
KOtTH618poiM8u3+IbJ8VCRTQ1LMuoSI4ZEBbZFt7/D0X8wardQppOf+U5PRRF8ZIJAkieGp9TAP
TMsgI/QoQeDlA0KL8taDN05UyHJW4KxXY1vr7qwzFJcC5tZ4V4UBWbBRWJE8Q8wfGe5MntS4H4Ud
Oyu6aEG7rlW9dFqwZ3lnVpGCWO4ysgAiyxoNEjfpCWzCuYqh8NUkIay9IgLBkujaLLa9YGaJ3TWG
YxEO9YsGu/gS2Qpg2AChjHxYXET1GWkp+WkjjR7piWoZ6rH0zSed6XgXyo8HvZoBC5FL6BxkIovi
rIqbROwUoe1ncz3aJrOU2Xmw1Dzea0NVpP8RUExSi34ZPdk/xFxFufHsBo4ROte43NCloijO5rwn
gw4DT7vN5NBcu0yV1Vpnc1FsdTEliCB6NZACyj7lqhOz/exyjR8ywwidcwXOJF7LRgDhmaZpMPZz
2KBjc2rSFtdBHPJtZHQ7PcJm4QHRHyn0HVV73u8q9lQRgcwTbN4Y5uomMHuKukxNcbrrtKdOO3eu
fxADDr+N4GDyfmq6x/ezMkaxLSzZfBJROr44vbaWABa3PYVTaIQ0LTzkO0DDMoRqIxy0YAoZoPqp
QUwqqOQSp80EW6mEX5ScwPcYSAHLEXwT2peNBB66NOc2gyzVk5J9dmlM7OHPGaGpHyOFKViQsHqJ
ZiLytkZtOcwom4z9YFg36FMy8H8zk3YrvYe/2VyilRp/9DmLHiPhPHhEA8RMiduDSPtQVCxTs9Dy
zrfb6naqJv4aDxE6JwJm4mkzxZV3FZopIKEs1I23yzq2vDs1VeFzEdrVA4lFE2Avb8bq2UD99Tez
sjoQ3gM5cetZkVHbWkw1dqVZ+reBKsx8BTfH5IINI/TvDMRnDb3brO8DXo/M21I7eHFnx00wOlgS
oq2fmdPazkji7aRVqv65GIu0Wxt1vUB+uF35O7rNFZNBt7wx25FYrWgRYpz4WW72FkwC6Fx7qyxS
OZ8HgBPgNfUdjFzShIzhrO4X0UuGLA9eMIEt2HPyAZGTnfvQTLNpRjxmN5AFpkqDCmUZGGC+yfhq
9hxdAfIxwsuRrG9vWxGL/jUNzVydGFNWvMSMl50dOKfpvqlBxa7wuReSYCum7h3ANygCC157Q+Cf
VM2e6Knq4E8DEgGXIDoTwjq4oCVTgGQTRlIINSKLvQCN/JT5FChuhBF9pMzPuu3EC5IX9d3JHa4q
Y7/oCr0nerAhkdzkgRH/SMIJ5koAI6k/0ylZY2uvrVHU1qrNeYRUj/I6L6P+R4FFAQw86uhyp3Kb
ubs9jbCvsoDGzpZoORhjKo7rYjXMdMxWeqyRVAj6tXI1BC4RloPvs/rHUDw/RVVoPDeJb38hBaS7
mt3IeyibxnwugiAg1C1qK3Y9FqpLnlNVAAlrBZxh0ZgDQ57QrCcyk3TRrmk1Jw+JZxi4E/zQgXk/
DJoUryXnCzVA7tTb2Latp8jNpVw5ctJs4SYYazUZXFekRJXFGl0WeyybWYN57uSl8zk0u/iu435v
1sHkpDdNKln3af4HV2PnZ3rjd4TRrIyY+OxNlGb6C0A2Rku9MUflBqT5TOefbsWZM/J0rcBQkiLK
SzC9htPY89KZ/JLc7zTqrsXMXhLdlMie4bCjmRJsk37UQ188pkOIFCk1M7IXk1A9IiPhyxcFmLlN
FOQLLgyr9HfA6LS51bgACy30cXJLgKD7aW4y91sX9uGXvOOhg4DeQfNDmlB3O+CMJtCycI5GyI0G
spYYJ160GcAAPhJy5T52ZFo5xKanPvkt4PrrMTtPtcZ+tIrjsFysymb5IxeTJ3iJtRKQgVt+LSvP
enY83S25hgazWM9FU7+hFK3TTQ70f7iolJctky0dNddgR5NHxjQMckisTk5ywfBjY+u6r0+9ISKA
e6wHSCxe0KfZFqDaMCN0ST2G5YFKq3XgYHRiEhfP4sKxxtnb0zs2unN/bqvqYQqtwF6TPWoMt2NU
+IgcUbDeYYUL5EEb7VifQLxGFrcqbDk2VBvlHNBrHhy7I6IMj48jngpghAMYOxlOIJixD5hszNx6
Kpx+zxReTiTZLewK4ngrhuMPacyW8qx2kJRCBGlJgyDYItSO3vXFQLmwROTN8ROopcjGH0c+6Bos
VuBcZAzEJUzrXC4KALY4QX5tQMeHhG2wjZCkGTlORK5sljI7W+fsWg2Luj+WxjUkccC/qieLgZw0
s52j77JxMvC5hZ1412kTOe53xpCcjwroRNhbJjq5OjXVQI4PDDNmNozsdOHLNTnMZcwsSzbVpqyB
q4J3A/XlrRmdT94eSF4d37f+TFggo3CV9J+BL87lPcOuXO5IpjCDT32SO8hdUmuO3R1bEdmchD66
vX7l5I2SN3FkuRJ8OpAF9zaeKT5CCPpIk6KVTjzeokQN86obUwiMSKrJeWzvJzLGIIm1kUsblXbu
7G2FGdrtpRGVUXFR1M2gL1uv9gg2qQxFNMMqGil8TwObPNKrvradlG6zY+mbqhoCeQczWbmXeRNm
cs2wfPjsGzNrmsDx6q6YWbC9QV+Tr0WQ2NYDlL/pRysa1JZm2gyMumIENCdFaOnHVlR9sHWwx5/X
7hQjO0wDzfbEangbFqo1PhnsrUd4X+YMxzLIE8EGr5PhReJ6rclCOc2MFRFs7XMhLbicSsvHCFkB
YFvmw+IEtmc2bwmBdxidOCDWz4SugWHUUdyUWzTEqLV7HlvWKIQEFK32RJLfnI9lf1V3ODO3TFMH
FOcNW/INYRZ2dZZYeRhjLa7CH6Wgol9FqvATSPFtc2s6eTyfTMh05dYOTLb2EwrR65HWkJbleTLk
oc2r2ws4EWMAw1Vom20wUn0k5TiGslstnP5ZJr71fabuDR8Ns44fgcuGNyEsekaRJVEQK9dqkULM
jDa+S3OQyXVQIsbbOjLymLkWPm3lOipRk7uCtzey4/al4ZYgQY90kxPVzDNkvkY5FBPmlFF5K6cZ
Txmx9PejbXWfHd6CsOzmmryLbIhB/QFW1YAvyzZhOoUBZB+1VgblmWqX6EOzcK5E4qVqY2Ke+WQy
af0ys11yGab5aCsgCUF8rCMj4hGKwvlphr6DomKMSHtA9EQfYUCNZ59KJ1HPdeCFN4FLRuwmqeZ0
WrlNmlOXkajES4nAiYBHZEHK/ixy/1Gz7H8xme//MRaZRffgP2aRrZgcfmteB1ktP/F340z95dL+
/ps3hrec5uWvxpmUfy0+RxKrlvnCQs76V+PMtv9i3oFj2rTBtdIO4df9zyAr8ZdkV81PmQwTgWT4
/wRGhqfmVWMClpS1uBKxamE3lSa/73VjgiZCoPtg0NjDw4Qkx1RuHMOxZ9Abpbn36mjklZQGntrk
NPoJCcYMs06tPkcZZLbJg0vMA5KNykkP5AJTGU52zx6SQGcRrOnFzY8CSYhFWV8yMMYZQt6I4l+z
sI8OWK6OV6B/WkGjuZ0JZgJEC1UREYuqoPhFkVA3zLXRDgpe9Ohum3LCYSgzhkCWH4rvteDLYdkf
gTROKKWDmcMOqKuYPaPdQxLgZN60SoMXKZChElZahQTo1KACdfHAXG5H9/4KauRV5HSP2A9Wo1aX
BokQKdpkP283dIh2Ad0EpwYTE47bQObbqBpPgoIZRiuwRhF4lCboEjNQvae1CmdieR2LZcs3rSdH
fiYawYEoGcnLBKldQYFYBc12Gbu2JnKnzjsEhiY/MDknNeUeOfUNxPUS6mC3nQU/2dMuIDl22xbs
wka1NslIWbUlW1H+2NYhIyoWUVOTJzzxI/bMjtxYV8zHvN56DL1yNxWU0rVdjLu8JgyeWJJOzScs
GOxyI+erpJFDhEU8AG1K7GVFQQCKEJIMd9dQ4YPBTO+RpPGRSgZp7YsmCSFYiXiyL4cG4QL6mcRA
visFEi6rYQIvIrJLVlWV0w/yBzO9J6iqOSSAy9iHh5Z9MUWZt++IgjynTYFrPU2WKmBoAKm6UXzb
uV10H1d0UzbQ0mHPVG1N0oGboKtrBMOqdZEvkte4teLb0K+AZVqtiGFF634fuASBpV6X35huD2l/
skycDka7MpvxTg91pjaeGegfJvG7a98dgpOUMMOMmivweAfYxQ/MEjC0x2FEjUfdmDoBwn0A+aek
cLQndZsR6Vq00fPULXhJg8iy1cBO/SpM9LwNA9Kq7V5vE95AP4qGRBNU9t6uhaFO2S3ySZ15Y0kK
hxpL4BuxXvwxXqcHf02KU/m9G93uMdJd9SCRlBYnugnCeSW05d9YWaIhupd0lfjkovne+KjEx9nP
HsyqW/JuBmTyUNMwBc3MU76W9Hsemil3nqaCQ+MZB5+/KZK2YOe6bMYJOJRk15i1cxUE8MzXRGf4
z8ShQNlHdeHf0zgYAPSSSEa1lkXtEwlsPSUrTQRe40EDBTeqYZzvMjcBdImaTl/YGML0lvj5FLWN
h0NQVmNz0Wre6bhCe059AD1LTHQlh+iizOz8Bc+vfvasxowOAsl08wQoXVTrSLfFvjZ1MvONGlW/
j3jL1ztoFYE68eqQyrAgtcPe8L+gOccqaD1y83COrE7EFtXs1Zk52p6zit0Uvi7E5ry8yPI+iU9T
aO5ERHS8eC8FGNB14WBTusn6pmcFSuNF3coDAOcWFe64mrp0Mk4s4EfiYk4UiVB6ZBS+yL+iCb6w
bwaHue2wo+SNadjbEd8V8e0h8kvCKhFrruxwpvztxSD8dZFpYh7YBjRyVfTLSpNHPjqSYtRhdAgF
j/WGS4VWU7e4PBKL2+7MFpX5BaGCmW1NKWNzW9l+v9Ttqm/2MXxH0sUsY2TXr0G+sYXtLRcwPp2V
bWSbVbXVRPmND1HU6qtYeNhksdNNSJo9wy23vt2Y1omaqbQ3VL1jfU5ggv8MOr4Z+CyAJCm9YYeB
A6Oq2+hMzIjuXRPhhM3tVV+QeKy6U3alncAcVCTk+4y+94hP1Geuja8/3jRaBTAu62wQp9IsZorl
ICKd2/ALbIwYnoz8zJpmwH4GDjd9AXWwyLZ4Nop92OO7vCbR1TpM5QS+daqaDjB9TWF44urFJzQK
Txi7pu6ScatEUMktNKJA7C2eW0EFaWZyS2W4ZGVbrlNdjF0Xv8w1GD46PVirrjy3zN0Lj9FAtJ1V
lZziSBlJVx1yDzVhWCl7aw0MLnZOMfr2KiEQB/vi6BTf6OsPF0G92CyQcPZnOXQ/3Dim9VNLjBVz
Nw1tRgt/7IbzCl0d2D9enbSfKfrHNVOk2jk1fLPP1hgmiTbM3REMYEcH6mtTJIjPknAwMY6hqPY3
WTHmZOgO7jn5SEgLtUGkm8YdCSUfkVq/4qUOzhgjKlB9Nrr2uAplM2dIJowasQtra7v2ee/wb5b6
f1OPXjfuln024jQ0stXGni2U5a1vtV+nnuCYlY/SUO9EnCB6Ugn18IYyT9jbgF2/wEMVI+Ieraik
jRy4I6r5svYazGdz+R3ByPDUg9IguaXvCZ6zWmrP2O+rl7YmkJGf9v2JYdQQ9KS8APIW8q5mmLIV
eeQi4E4i8y510HvQHM/ykz5jXrZB/DldzFTXD7ad40iV3biZRZuUmzbR8smpStp7YYBve1NpEZ8N
xGGeZzA2MqxaQZGBVs/jeI9lyLiZZL6Y1Ig+/OJ4n8kai9Y42frv+Yhm9qAGdLK8npgVyTCLyDBx
Q//ZDjw6/O7cTVfTZHQ5fTwtPyesywGccI+5iJH1IXG1VuHeeZVtPZPsg3dEaqcjNMfU1bOiTgNi
XzclosRgEVppM7CQzAllntI2bOc1xMPucTIN4vHiSbs+NYFwGTsri5A8bX23Uap3G4Yx1lcJXSnB
Q+dhLiwnd8AckUb4j2LoOTn5M0r8COml0K+pBjntAKqmgCfnErV85XeQIZVTF7ix0tK7LdG/iUWN
1z6PbdG7K7AgfH1d7UJOT0qTL4lqmreR6bNRsYiWIHmRUUnnZdmt1dTki9EHXnLLa59pY4RimbuJ
DDN6/0QyEPWZE0pIlMiIP6BhMnI2VNaErbgoQ8yNKkVzXHkqxuYQGMwdrbK+iZBid6uwT6KvPLP+
97mF9b1xkMbRLphUo9dJGA1sQlymFLtKRuNtZtrFDR5l8c3znZIHci54b81zg9hlBEI9bWdel2dl
1rD3GIsItlyZV+O4glTQcA/nw9SsWiR2S9p7iVvOb2f5pGLFPIg/MdcGeFtIw1u63b7vxPavSeX/
L6v+DX/le3XVvo+L//7fXghFa9tv/e+qhJ8/+Ku8AhD5F+gyC9io6UjEBD6l0q/6yhDuXxCbITPB
UuAfkOD8q8Ai79yFwQf7jBEwnc2lLPq7wBLmX8gVkNnDgBUEXf+T8uq1MscBzqtMSAbS9qRyFx3Z
6+JqJOJ2oI/DyIKW2tptO55sRj7mPuCHGEYZzb2ZNcL4QOd0BKT6dVz0eT6MQULgqSBfHzdnUl+T
LnIVhVtblJcob/EZ0u1s9IUb5y82b8E2wGHmW+njb1/RG9P7tw4tLSXpo8FS9Akpf33oKfDqTNfN
1RBbzXmeVPWCkSvmnZ/EAkNu7UXhJTuMcjeHvYlqyOXFvebvyvBXOwJJTfhSvvVJ+Harf1cN/bwI
sCN8PgwVLjCj5b//NuLXePNde4quABZGcrXU26w2mc2eV8NoYGbQzqJhUSzEky4buldJXjPNFX5G
izdEsX4uE6OjWeS2BKK8f5neuDFsphbcr1B0wNgeyQ8Khm8uu/ZDlPQCMkGGW40BQpPfT2O3CDzw
wpfng6RA+kC5tfzi44uCQcfjO6Klx1vk9UVhkVwmv+GVyT3wVDp9+TSWvrthlBKfZSIXlMSOd234
dfnZpPn/ay37D7+T5cv/4+gergTO2EKteiSIy027dZ3WPyQMRT/H7tg9MVOLYLHKcP/+BX6tIvn1
5ds0SEiQdxeg55EciBDHsZ6N4BBElnmvRFufiLwXHxzkrdOBsOnTWQTfYTlHj/dQOmwXAusQkvS4
yexwvMfvYm67uuvu//npKJ5j+jdKmlC5Xn9t2SAd3mHpVS/c/lPduvWV5yf16fsHeet0GLewXNEB
d5Hbvj5InzqpRFN0VQif8ULtRPmpaddYNstuOn//UG99PYwuPRpgFkvw8bNZao1JLU6v7Gbut0MX
MfBio9+PH9xvbx4GiAzLuL2Io48es87Xk9elMRcrnT8leRVetDGJfe+fyxEK6+e9tkCB6KEJCwGm
4q32aqGpyhAUW3RVMkc2NrVXDxAgwFiu4Uo3j4WVd3cal4e5wYMjWXkTlat1U9H+27uBGD+SS75x
0siIebxo5/2t1Pv948yZWzp5pg5tVzSnaTibJ4NB3sX7J72c09GTvKiYFiS8h6zuGJJV5ZnFgFcc
JKFoq6Sn4OjL4iHK0ieURR+Ilt84IVfy8nQ8iG2wzY7WLK9zcjZW4wGDQnjq9cG0Ma3Q+eh1sfyW
ozNCfMVtAtPMFYijX3+LCQoVn/JwmXjLM7LkiBZpKhBAHqSA2jaRvAQk3cgSZAslK0Yxx52NbWMn
1sXcG8GpjLPgU03leScp1Eg0odu0xiCe3Do90qz3L//yYY4/rIdODjW8ZSKJPe7a9sxopJQHVxLw
PpdD9eSGlM/NZPsrPOrmianNj7h8b7w6eG/8+zGP1iCs5GOfdPYhWajVdK0wEEXjmJ9XjEfpC2IU
XBXoMfAGISy/cKEz3bx/0m/dB7AJwR2IhY8lj54zIA5+zKJy8IKO+BajaS/HKIo/uNmO5Oo/n2Ye
m8VOsXC4XHf5FL9tG9pS1KLozAP7Csva0quS/UZGwi5X6IyHRydvoy9G1bZ3vY+sbk3TWg1wqnBS
24lJflJuZa6BlSrH6/3++Yu3LgAPHQR/1102rkcPwixkUtFKPHAfK5Ixy+hWdHH2VEYJXY20iT/X
li7AbrYWmZH0xB/HwhHk6wwx/+T713Ewih9Zjh7mgw/2xpsD/S+8XF6EPEDq6NYYZsfXrW8eeuha
Z15UkjOQpcNw1g6tfVI6Y3zXN235BRMiecSNjh+stsMRjH4RDEbGHn7rEkJ/OlZFelbkRvXp/c/3
5nVTjDm4ZxSii6OP51Z9a1ImHAxCTvdt4TcoBlV/+f5B3lgRoQ6Z7ATgqlE4HK0fuGrDGD3bIa8E
tvO6s6P73ExcwhbIDCRYfMw/eF2/9d7BWSA5I25VxKzLt/LbnVrNgxa2aA8jIr1z0cGnaNOEZpGr
5bVu6E/RDotSdzWZWlzaxBedYKce7oIZq8IHt+YbV5hHEncVbQnAf8cepLRMSgsd0SFDSr2lf/jD
lAg33r/Ab56vYucoGVc51IBH54vCxArSqD3kjXTWwFSyddS0zb7HIngLylPz6oU2yEYiYMrQTwxO
MbV20bZoGvODa//GywKhO/Wdg3Z4cbe8vvRN1xCcajQHHVEr5FJ8qeb+RSsiwsgrducZvYL10Qvq
rWvM8gaUBpQj1cPRMVNkA61TVgcLKtnKqBokp4ntrIGMd0DKxaldVJrTlhdjNj8Yyzpp9TcOEyEE
rF/DZc/x/vfx5udZFiJueWKMfk4Wf7v9GC/UiG6Lg4/EkURW1J/+5HgfnPWfB6HJB9mZXTw7ANr0
ry+0UYSNbsr6kI+SgRDwX0SOpfuPz4RuIUxRf+FH0+2zXh+EYMyM5isUmN5uni3toiDFvf7Bmfy5
RnIQxbgVLwRpUupofSgMvzQcVx86wH53VYcDISCxOVwng5N/6Ln6czGiKCFFgf4GpiuMc6/PaHLN
RNtRcyDosZhW5AmFNxHN188Wkz3MXqMaGckk1r0Z5P3pSOXybRISBbolL0PgYGizvcEPCNFDHAyh
aUrTLT0wAuLev4X+6BZwuQm+gbdPfwSG5x/rhuPAD0IWVTIrs0i17sWMBAJCmeO4cYHfz4lzBr0+
niJXtwZ/dtN0Ai8M0dv7H+X4Rls+CXUCTUDsLfCXj240MM+Ziurp4KYeJnkHSNlsxuYHy+TxPbBU
pILEKGGzhtGxOqpHJqVCA2ncQRdQ0Rud6EvXHJmpFMkH0PcjlDS75OVIS93LDgY0+XE2Vd/klu64
AfKxa25mw02g9timR2AzcYsxLpiVObnevtHRTVMM0XXhaOOFyET/rPLq+dP71/aPPdXRpzkGW8ce
AEMJ7DG22/aSl0hxXUvdX5umvqwN22WGPZGXDf8m66cZ5XdJGrYaxYnnhrjnSmmkH1F3jzezx5/o
6AFB+RQnTdAcZm2YNc0h8T3I2uyGUXO7YrIB+wLJxjale74SVf1PV7Xl6IBkLazBUiDTO9qQ9EWs
+thpD14OWlDVHbm8aJ4+WHCOa4SfB2GpIQoPz5ZvLmvEb+szkYt1k8GazqtO3padG5DuMl3KZtxz
ezeoRYvx4oPveblqv5clyyEtQeuA/umSKXPU38kMoiX9rj60rQK1NmrQIDky/Dvll6Capeh6nC1m
GbI9UPFtMjbxoiKh8lvBGhT+B0/bmw+BA0jc8X8qW45Tj/AmdY7IWiqW0D+fh5xmXjzY8D7It3lk
fUNFRqkBFAC3wOi7OWGOytxRGBTXzADqbx9cneNFebk67FssnLcKvLRztMR0Q65K1+oO3QD0ciMh
HH2BIuRhJmFXmRAR6etLVB1tvR1pBcWrAJTZSxVOXX1mQN0o17OtBmcZ6vb7JJ7AIxqZKYYzOycn
9YPP+tY3ycLMkshiyDbnaKXirWGiUMgPg1eE89ZKbeixypwV35eGBo4yF8MIlLY2qtc+E8zr3gm9
F2vWVL58k7n7wZvijeUZIzaSJ77NxWR49PZssp6Q26E6CBJM0c/0pt4jXe6H/51bBpeWQnSFnInF
8/VDkymrSMAGct5L0i3RLSJZp76VsalKCwXrIS9Pi3pJCx3cfl4Y+anAi4qR6hAHITMvZtb9P22b
cuP4IDPZohCVtdSkrz+U6ppQzsq/JKvFJ8HDzm4GEUVf47nSd+9/729cZkS9uMNpmlItHS/UICrs
NMiMSyKnx1M7z93tmNbGB8vEG88BXUaLwBlWP1pmR9stj0150Et1WS2ALMx9jEJpF9+kaQWR0h+K
7OT9k3pjl4Hdz2fQwwYMtPbx/q6YA1BverhsY9k+mk3V2UB9NXneWvU2VIxoHs1dO8P0WPnJkDES
F3r6ziy6+4iNzrpzvESyJ2Pe5CPdI2WGGcnr75LqKRr7vrq0IugXQHUHgqUt5gyPYzP7hOh2+p5S
m2kE8v5ufLbtAZM65pKuvR5pXS32ETtyLpM8QEyEJaSoVzP0tP4Uquec7qUgJRfkcuvNZ1OdmWdG
b7UwWXCpIjxpHExWOJzCAWFLNx7EXKV3deLUz8wDbGQBpsgrPFUKRZk3F8yM7dEAmubknvHUF316
M8RNSkIQ78RnqJPQrxARPzvkeNvbssYrsdJx5p2MkzNZp2Geju1l5yKz3dW9kyOXQj227miGJpvS
yvvb1mZUjlKECgNXlQx61HhhD+1XyvS7hxsSJh3ortt6HrBLIB0s0NGxeTlNkxLvQ2FNAN6kAf+s
TGHDbLzBsr4SKUe44WA4DLhC+Nlw1Zgdrzk4ITilaRb92Zj4fb8ClNpjfGFaJVZREoE0nmo3p9Ez
Cpa0vV/5yGa0IuE83nQNCMDnDsXQuIbtRIh61Ni8T6SepgJmwU/Ust+ofJ8PZeqvkoHsd8hoWL3A
/RVUzcYa4XyvTsh+lc5loNwIdbM/xuMu6A1/vPaLQe0tkiARWtiIzk9ahCs/iiQ2NXDT/8Heee1I
jqRZ+l36ngXSqIHdAdbpIrQWGXljCJFJrY1GI59+P2ZX7VT1Tk9j7ruvCp2Z4R7uJO0X53xnRk6n
IeOsQGdT+DH29njerCg1okgEyTeb1YHDVQVoaVTriGg/BBUaEQ/qvr+TDuf4M6KsatoXnlc+Ce0P
0z7WY45dSbZNtZczjSdigAAhtKtSsrg1unO5X+N0uLdql2NTBJW4J9cYAJU3mpBnoNSQAmt/dKrD
Ok7TcIZ5a30jnjqNEgXakUY1w9exCUFZP6KGyMZdSJLyj9FilgtQ1nxvJ1GtF43dLtYpRcP12QYA
quGCI1pMnBVnRVKmqn1UVdqO+8WL0NMoItYxWOaOf7coUT6ka88VhBQbKcHUd9CnZWzCOGmRXqZ7
VqFc1bHskAy5Y4SVZEb7Zo7t0jhI3wZXI0LvGKUmkLMrRgezs8SHNJb1gF3S8twrUU3FtCejMX33
VKbsI5KV8LENFvPkLiKojx4ZpfrIwgtfkilM+WTjweB8BDyYJXSt+k7LWd87LYs5jBuo8g65icVX
AIfYOQ7wrg7IT/QlutHu5ALewzinx7M2dTP3XJJBiG4mxrGFE6Z4DsIF2RA23uwJ15MD5smzcACk
uDTC0cEfVEfdFJy3ALeeMC/keIck5q48g0246xkWvSg7atxEmCwGpbXOSD5BxI/pvvNwwf39SP23
fuFvyA3+dBD9fzSFh3aq35u/6sJ//ZPfheHxb4gMwBawb6MiZMj5h3BB2L8x7nCQipPhgmrB45T+
najgRfyRB+SHrePv8oQ/dAseQggnokSibmH7w3j4f6JcIDrjLwcV9fu2wxdkVSOGQIYe/MNBBacZ
XnVoC8TK3F6X4S9VIARIxz0LLCtY77QzlIvPJbem9UOX67a6qYzHdgDUwSxntV+ntnS+cE739bmq
ZFyc4W9C+UjSbV0DIN50kfMvjWT1Sy/Z0u7H79stiFaiSh2WnBCwnavFNqt1poraVDDt0iHNnsqK
h+Z1y8AmThGwVW175ZceW8QmD50zXXQpfRywcKp7sA3jg923yyVmzebe3czo5/lUevj+lNXtTQ1R
EbzhXN+GcuyjPVwtg7aaO6utP2CrOQgsldvM8kqG5TDbmJwdYz/bC6FTN31kL90pq+MmOMDERnLa
S5nR1IWj7+1jwP9vXlbL4ChIZzZnDUOueKeKmLyqJVAd+4PJVcwa8IfiY7fWCHW70wQlebORlR7r
YE6tY4qGu9vj0ITFgGUwvq7BqD12Zb5qtI7jfGVXcyuAD2rIb/wK+XfFfOlh2R7VuyUfjZNYGrjv
MhRBdKhna/COXsGjCVByBB+PdRqh9lszpKtrUBfzt64IOgI/8yHMD1VKm7bzJ8sdkV5NwB8XtbyU
GYZdGS/1fshHj5dNg/vKDO0ViGjEi4MKUpn0uZN+NbVXFidLWg91ZfsLi3L0PrKSFfkhKRB57oKr
THnr6xLZu7AHyuojtLzYaEn4rnQ/XM527gkO+lU+q4bQpK6LqmvGedN9WAtzDLT9hAvBfq3Kov5I
3XXBRABPW7OK+bT97SHf101tEhxs8W1Y+g7qrmUu1d5xJv/SLkzxvRqBZIIGM9IkXb12/FpMyX6i
jARzpTmGnqZsGaBs577hK27wLZVDaMSe2Lz2kTM/sw9DrLsTQIsZhVvpNnxaXLnXnHHaoRDJbGDf
uoc60Pn2ZB37VPjgvmHZAWofU3RofYdOxfaU1YNkIvCUas3dktRr9WC2dAoU91H7Oql+3UCT5frs
zdWgE9ALsASVp0sUbWHQ3LS5JeydbXDUHyPkcE9Nn+dfkch9hXOj0JjKcoDCCrnd0zQGIWmngwwo
3agyrbMlZ98KbHBIv+I4y54HfvlsD3FatGDgM1AihtiAnxwX6OhrOYAFtGIXVV43Wvd94xchwneU
kehrAugjKKCqt1nrEul70fJVCKt1LmtVjJtB0cq/ZCvUAuK+xLoW525w7xRl+kyHRp6eDgp5wowR
vfu6whsyMFh4yREf96w68+zBZp6mD7bVF7cVROFhp4eh+SA4JgXOPfFnu7EKDZ94qOerFDTUU14V
7cMwhRO+23AU52UTy80e7o2vFssUdRX2mL/wxHtYThoZX+c1dHFE6z3gZ7ueBvvg9eAKE68O7NvI
6mR8LFRZ4lvAMzldCNjCJb4La/zqZmv+0WKHqM4bVcbpnd/1uHlXx1621Bqebx+r9Kk6Rl8031Pe
A362YHLXK2utLZmYhTz5JHPrktyB2jMYH7ouSKacNBllECQnQjQhJE/dDvWh10757ATWIvcKgsGr
iV1k+wM69c+hWZq7CLV2sav8Pk0PNvqB9ggkXEKadXqLF5cYBpa46p5CpUG82uwyqqMlRfZThNDJ
DmXdtd+CNFXjhYIEUie9a+QVPCETHTvfAbvK/nfMDuMi7eioAvY0O/aQfYRSeMbMGQQmenaFFce7
FMn5ePSRVN9kbqnjY+ZrcSZNIQByOKa463HzLjx8KnlPL1qTWuU2/V2v+vRbIBSYaZtxV3rGi2oY
llAK5fmYIUBNfL42kMBuvOSHHnM+ZuheVu+QH9yQcSvPvX3Pze0lHeET1TFEhYLDxe58s3epf+6D
FaojRW0bYALNGOUkrHQ9DKNdZV10Xtux0G/G9TOUafTMXlj9WOtova5CMdfJGKfEBhUaWqzTBpik
+MB578Fsrel+qNPycWSjO+0H4cFEodnU4c4tu+VxRnhTnGbfQotbLCFKsMKuiby3Bg1uQ8QN/BBA
A3WxL7O4eeFbIxsP5REebQ1JiO901WkyuDxsE0TG7XPbE8HGKGuhQTQrNgvFsiw7dXhkqZRhQByi
2h2apCu86RyLLWyjQCz6YY3HGRyILKC1LINOXytIlLchm7WKJGGcGrsBsfLmP2rXW2+cY5s0i3Tm
0HXm9YtQofkiB2DZsYQaHZNAQVdTsqy1uqdegLnImRt+6xvjvjmBSrGEqS3eJZsjnEoRnJPXiUDa
B4sWi6fEmHO5hroLzyD9wxDoCt/t97ZAHHzMLKgBCflJHrTaxrXfUUzRw43eDEQygnp41yysqXcr
7tvxCrdzB+um8ZY75sg4a2HOstNvUzG+AEEW90A+I+vIqYZbHYuC88zR1ZYXvp4E596g1wOlswtc
dChlh1N6nGyEzG3XHdt0WMi5jJ2Jv8gw/tuKV54UvMCzbuI63jhJ1OImqftuXvZhHUQ/dVoRfZD1
tOmwZSaFcNkap09+hsTT4drijf4+v2PClbuHau4E91e2Ohc1IbgbsykLsZREfv4IvyCTXPJ8I2De
XXzLYm3GSykXbAfpGCMXz/CmxrvJsYkY8U1x0xuB18dDxaw4L/gW9x0j0nungUEFhNrRp6IaI1pl
EyB0biPWSLBbBUFZUcHcGCSMLL85UPrzveX4/RXT+ilmTLkyJ6mVxQN8AT/46hNVjD8Wb9YzrbCz
4r5A/rRrFIFMR4w0yKqHZcy8A4lM87KRcKIlKTNkZruJXch61uILgwTKTTNiZZv9pyBfkW73GZ9/
YoosvsPgm+tDCN7Lu9qMgeaAeIhkcn+wIDcwxIeABJ1VfEwWXCNqDBm9j2WafldmcvqL0setzDlf
KXIEMEo/VE47lPsswmuwK3APTUeHVTqOAoAI9yAFhhSoTG2F51gCAn01rNF2Ky1Ot+84EoorZ/Fw
WEy59jFURwMU3BHl7wPDAfchQGX7fQ5r5PUC/+/Jn6YacXodVSNuKewmd1XolxQcdjM2xzoHUlqw
c0uVf03FGnlHNzCYO2gPm+XW9chAOFhFJcKP0OCy2w4UK5oe15j6CEiCcezwKk1Hnb1QMBfVSf6y
0QCJx1LjkUjTPoxDN87HnBmqc97/suNktNPy02e2kx1hk0URbe3m5/FduXgP7i/Pj3LsVdz+qSG6
+/tm4J+zvugxPAc5D/OOTXPIyHUbR/55RVEI6NvFgGiGP772BoI44zasP//7V/mH+d+vl2HwzjSb
9svj5f5BNxMPxFxYZPbR3xrw23FemUcHWRmWLnzaLgoU0V2RYlUUOPIpEe1h7vd4O4anX2/k363w
37Z5/D93SJ/eP9rmzwL+7a//vQt2vN94MCLbRwdNq4ta948uOPqN5nJrjQXafuYe9LN/dMEYpyED
oJ4O+D43+u3/E+9b7m9AbX7lkYJ3Q50Bm/Y//tdf9Ml/xz3+1xryv+5rkaZuKwCc0b8WWj4/7a/X
J7rssCfOiPq4L+493Pv7Lg+6gyES918sbP/6SpENxHczLzgkS6L7hE7611dSXbhIAl52EcCBhIgG
fMjkO5CnilP4Tx/9v7znfn8lls9s6figqJT++koRpX9tfKKos15iS/TUbjA4AP/7F/kvfp0g4utE
5iACLO7/MDxI/Yh0RAaqfh72MDgQnI+ANI6kvbTFv1jZoGvgHf/n1pHfCMEm+eJsOSMGKgjQ/vob
SZfUWQxbB4QEEdO1lmAkYvJqolCgx2Bkk34RZ3RgY0Avq93pMvbwIO7Aertb2EhQNxsKQoktxIHO
IkpVX4ExHgwYR9je62M85bZ7QKlAYB3kLXSXaTaWtyWgreGk6J4/e0fG6cH3MePtrDYkjghhQw34
hdPnxupn/lCkffAzb9bCx/GX1ZqaTvs/c9B/YcKP8Ir7pcYWmTi55Xx5cCbwbsBpxBk5kymVlF0V
RxeyCJnDTsId5htg+MHzpDQ/2yWystusxaTdDYMKP8O4CWmAhaSIMmVcxfS+4fJmRlt/y7DkFkmM
dZeCrtIFrq9mSwdQoVtf6Mzv56MMIV405VzLQ2Wb5UOzpXk1c13/rKvcv+5bmlbSj7LpwZhohdye
is1t2nqbLXnM/W9R3XodS5bW+hinPnyWXl0+S3BlRFJ4koQ0MTlwhOq4LqZvEZmawt47WFS+1eTn
3a4RySCkTpTdd5w1zYMAlkJJqObiqoYrSpS9xzhqp8ZYfYM3U340Y55/cNdM79kSE3xQYGlzMVOL
jn2BK8b3EF49ATYO3wwazbzfVWldkxbDAmHmB/fzGyYCxz/V0bKMyRq60RsjXvdGuGN8T1yZhnFL
DANvotflqxERAnm3NLds4DL2spMqH5tpIFCmKWvvxdHGon2clv4DvqMi/raaX/rSkhEm5CX/9N1y
fBwjDClHsaj5GhMpwYLGbP1yuaYGwJ3B9Mg0BncxrAH7ByF1xSfmRFi7CBl9EsU0SBORin7as8Ji
wzP4EfFMskGASVANGQaxyq2rSlRYrsu86Rw23CSl7ufaxw9ns/8glW9w5X7CoE6L06bsViJSotZ7
s87pXVM7+ns5h9lHOpg0fAASln6bgjzEMq4ywtWGPiLUYbGmWRGwQC3B/08K1kH3JUWUVqgrGIU7
3efYs8lgLxRO3yDhU5iJcHY/yf5s5gQ4ILbyQJp+o7a16C7swipvIOJoClBFHbcDQVc/ABzOSMGi
Wk9iQLTtzoUSBgYPNt93XeQ4Xave4eYHSEcX1cmKu6ziFasD5uzuy8lGm8U5mRgMHSZrZnszTu3z
UOj1GVdpxGTBDrKvyavmeJeNWfjGOiW4F4PreElbhRI+DT0t/fkQD/f2RNt+uUifHleVpIhCfrC5
/u0Offm+W10zs8Kp/beRzMlPxiD13dJNuFJhv3PdxGNqgb8q7LDcobGvQSwFEmTs2hr9bcUUqXYz
99+n4QJ6cAvxrY3Z+CelmuYb+qrlR6QJhWHPIcs5kVmDiTIuZXQoIdxM+6izwUQgyJywIkjjQZ8A
AzBIK5qZ4bkUNjxwICvGgWzec7TilKqBK7miUsaDR3YsKRQz6UKuybJuQ9qBDABjWbkL89Ze8Wt6
Flzc1KqfN3U7uXYM0DYXc8a2KU0z9+fqcKkYtmusU9tgJHs2l0i3SK7LxkNeLdU97UBVHYTXzg9s
LdryqEvSjqIu0PtgqES599ilQ0wIvFkSdog67Oj6uQ+qHEJodNKErEG8KQR8ziDHA+0GzvzmYCCn
66wh3Ox8GEo0rShfeJhVbXnnS8cijcluy0Ocd3a09yqTtjsS5+oL8hFsKufWAT2V54xQTU9WY1K5
PJ9DKRko9OfLFA3uQTthQxjlbOx45yy9fzcAE0CosQ75p8fVmu9CwcJlX2VRVRO/MLk6adN5qolG
jbO3qkvz5QJRdvojdxafYE6/0HdeVYPwS8npE0gslHmcAo/oZUxH/XIgLSPwzphSQRN2sWrleOXQ
tCY0a+OnxC2NTdmeXLzgVcfDlzLXOYubVMS7fG7yft+Fg/faeBveYgxDvc9yy/4xyc3IuuBPI94B
DIkbLVmwowgi3MpblXtmraI/Lz3M/0nvBNmVhuS1m8CaXS6TXz3ZZRV/WL0/fHciAyXOs0Y6tRkz
/rVfR+ONcu3OPcUOOq5DG+U9rT5C/RwsQpU/W2FnY7jLzYMHyKNOON2t8tSOKr9jU5hvKAExfHbl
7Lzi5YVYq2ZL4pWHE8lctSBkOZmCsP/Aq1EdqgnBxp7NcfvRzNV83w4kmHn14NxxLIQ3YzfYM8k8
4iisMPyc+fnLziHMWCRzoFhXltEc3WKq3q7zdOCQYRm+6QLCZnySY509xMjol+OAle4LEqQIEmZB
gbMPycng2A15fu1gMgwXIG6IXEuR1KTJMtucPoNQqCyVkw3niovvA6KyVhu0o6122iV8MRQQZnc1
03WYMFtuh9OQMJahVSffgwivnQYB/JjCfnzP+55+lYZ2vu68AHe55Qnls6Ytahw+YjwxWQAabOfF
+sq16by32ATgRBqHA6SYAGScXEdzOdlNDSQk6gr1Rpob0WTLkvMEyAfNJKaJPXMbesqrr1qCsTer
6lIwLOvj/g3MHbdpuLYVcJoo+kmuIDk0HBQbHDZw0oSU0Py7UNv9AbdsCvZQ0gZA9MSUvoaRk38P
mPjyYNe+deZ12HdyFxzK3hqQMycmj0hFRfjJ6TATPPmcziMzCgjQk7cxOVXImtZM3TFcJlET78sE
kb8oMnYpqI+vFna4LZk3bg58YGSPwWeqFKfyQSvyVhi/z7a+b5jklvdOD7zzcnR6ZvTnfep79yLs
CYWyBXoGtKbZOFLIMaRMeML3HzADAMOslrOLooFdiVkr3RJYQ+udzMjYystGIxk+HzKeW1w4reMe
1JzruyIVTMwJ6HGtS7iLGfmWc0gYc9SnzO+xKw9PAAS1wUvvuNjey04R9lg3GdO5aCBVQ5jyYGqo
zUxVigLzLupkydVWmg/SXUWwJxvOvig28OgOHTrQTK+cMvfWLbjjOEgscS9GodJjq4vNw25Ao98p
EVATjYTqgcNZRXQ1dHa4cX+CItgXqR14N1nYEQyxgB4ojpNxguqm7gPzPhRtD8iSc7Hal5bLToCU
Zf3FOFNSQWbKRCQxuopVureB5sAJ8p6nJY16LiyNfCxdFVo1045fjIegy/hB2wwkSVkOe/7B48BJ
x2GckyG2NRGYI75bQCM8g5EG2OczTNlhXxMNGaEpYJR+vxqDmlRpOvZDPEo3PpbYG84qXTPH2WVW
hw2jAstu7xwncD9CDMHhQawDUceyigVDzsEfC/c2V5U4wjAU63m96JIbIws4gUhcay7cuMCkfSgn
W9XHHII3wJRJaGRLQapktx/TuJmS0CWecI+ebwogQFP+76SkCeFcttMm+BiZZ4PDyHBQaNhUZexd
95Fn8b5k1X3DH56SGQRLy36Rc2u69zwv4v5uC5EK7zrhAWq2gSF7NCxII378eyShlvOv//03f5Ne
/fOZxP9p1PvwqfJ+4hP70aj8T//q99HEJl/9AyWw/fcfqQaB/RttOjEIPk9r7AnbC/0OD7Ai/zfb
dxDq+WhgGVrwZ/+D+YPDgHdrlf+zu8WJCOKNBBVEmMILEAL+QyvdkeqKVD+Cl5lNC2tKUV+UpRPn
kVNfpJgwBUiwkRUX3Vmt1c8uHHNl30nPd6z7gM1YCdKwJfgXOIbs6U7EoS1TNGEo0NLObFk68VT0
F+FSrJ68sXNQMWrnpzLzeWYsrXIJU9CrZx5Hz/cK67Ba/WT0ReMGILhuUvbfKQ52MFdk1nlTnyXD
TGjdbauMY647CSBmt7IHd85IXlyGL3tUuj4stRcvn+wsI/jSqVrqA6U4qc1kgQ/i1OFgqduLhoIC
OjfiFQtyo+wQP5xRNdWsb+GPxWXBzqmYe0bCmatsIohqp+RG9tcr2vy+vOnUNOYXY15tgiAryPv2
czS4cV+ptOUDX15M/Gs1bU8yZEvZtRzbeH4tRx8DfpSme4IpibrTkPX7QwZ8qruPtd898wrQfuK+
u0EbFw2oHdyMabWQQXvmS+LI0OBArG7QV2YnOSj9BXmxV5cLJJu7kZUfZxRga1lcMY7NSUUNIv0N
um9/jgjUQUcVeO8lkk8Wu0vARpiVRJBYNcDqk0ktO5kQOr5orckkzXHLLqy2ShjqoMoK9rtGuZTJ
CAKoEfVg7ZAdeezssqF9netsC/xZrHIvV0K6TTyR8wvRdB2PEKvlvivb5kg0m7QPDivB5azwR7We
DE97TzwOGdfPy7iuVvFznAiyNollEf28M2ke3lpVRjZzb1thzy4Kp9x5kBdTwTftIr6GvtqXH/bk
1UQSOAL6eV2fLZVPiqmAMpeaIH7cKMMI57IlancZOo59H5TW7TTDVh5FxIKNnc4uWiw6tHgu79Zl
Hji1y6z+jhEpO2LUpFhx0swGQ4ojO7EtoLlMP0Q47l3UlQCjLXlkDOKeGxBfr2LsERWuAYMp8rxt
7HrRON+RG1RwNoHlhGRs4P7htFLmZ8PudYsiblFxNbhDkChC+b7tF5ev82DB423lYROJYDfLxuVs
XFIkeAqdBlm4rnKuSF+3DtkKJuZa1xWqOQ7cwL5sSn7EJTqLITgE7K0tpAnZGHPIlVYVqe5QA+Oi
2UZe8wKaqtHvtVO5RzuzSe+eFz+7mKzMWZNGzFL84A6uD2lj5AXZbqN1lcE1Hc/AM2mPa2KkazSi
GF5qNlHZnclKs+8H6R4wq41H4lPX7tAjAfsxA8p5jde8PhO+Qik/TaVMhFxbudPIfK6VWKvHuAMS
KdupIckzhgPbrjb6umliWLMPISHflhnT3csha7w5EdCoGtQjnUK03od+sZ8hkXFuT/OEbFMiMidW
nXx7BBYjrttpjc5WxG4HbcC2oXVDYXntdU5q39tg8Zn9gHVMPxFCDa+VS+t0GbV9ZM5Y+Y/lcSFs
ujxMLO2IyVhJQ59F0zIAkZaQV8bLq2sd4T9wZtO+9kxVntUi5telXOJ9WbPC2fOQoBQcRBkkrLiJ
piUr1otqQhf94eCAGr6gcPOI5CvTO83619nYZAFerogRDd682Uqmwoqu2BgX11synaJbjYfrUcf6
FQEi/9vNnUKBEmZUKQzeXCD5LH9vQi8FX40cA3kiyYvXY8ZCjo4matoTEyhQxtMSQricVvx/QN+i
pJFVehPZZU1Z1pL7oDqg7t8Hb9XxwV96qzs4G+w+0aPV3Wq9In4em5AdErthgMMpOpidz2GKZoZY
9+u51/7LloZrdqJZCU8sloU1qOnFeE28bAwkCY2M/yaGtrhbuzSeIOUFzrZ8Nw4+jkppeWVJ9EnI
I8crTDbmsYW/AKLZMu7ernznIYMrfNtYqXxht91bP1kRR+XeNG2gkODWKfH0Wbish0wsldz7spSC
YLTFJ6ARYJeZ0j2Am1W+jLWb9/SLsY08gA4IaEWBz/g4z8wK7wnnKIIzAhb0ifGg/31tQ5IoeA0E
1WTplPExqIv+rMlMt4f/yNfnNk4G51FbXgNc3HJpooVmOr7jjs8fAmWsy9XFo/zG1CW/INdjaJGV
tiGSIVu294HfMfON3U2DYC/2fQu/NcLSRIsBNJsnedQt6dsW0PPcQ9ELIQv31fpjHB3/W8Zzqd+N
wpAfKyrCArebiVIxqo8E8rjloYgyQZeguEjYUI7FbedXnX1ANpFdp5OHE8IK9Ex4tQhVt5/9tXHP
4r5q7bOxDdW8i/KBFoR/qdqPPhi3l1CIFzbyJgla5dA5Z6O2IXy2LoLcXcyfdaAtG8Q3u144Bcc7
iraRSNgiNXkdP8U9vRl5J4DhhiHcJhZCBWgBxq0T5a0Nsj7Nrt2uF2x35tsobyMyLbAIdUcDBIZ3
NPGMJxZVMXFZCGKYefLBbWEOrNwjddJ6JDMjPrAeco5hTUAPhbZNs0QeEqaXaByN4LOygvQ8nWyK
ZCVUvU0WWHcT4VBzQCfwKuVy5Ix37kxtWxXnbhrOt9RMC48/lqPzqvi00iqn5kFg4L/ruvOiE+xn
iKKrU8eg9Qwz1TO3GfAj6rjksyGOqW9g1RmreibTITYHmP7TiLCdOQUCyC4+ghlgijmD4RiRTvR0
w1mDGGSAedKcOxmNFg0SH8KJI3c+JzajpQeyPO/AmcTXFCOmkDvm5bAnSmTUwwWh2DFkRR8GAGQW
430S2jekZyk8ta5NikXpB1Jn5uratuPyrol57O1c0cCpbWwXAXgbId0WpIf6CTgKntws/YtXwX3u
JKPHSfssy8V+sruVtzYVHhzaYeXqBebWPDC8ib7PhLy9FW4ed9dSa3+4JVsAh6in6J27ml6QVnwt
8wNYCn3XQzDnMGZDEiKFLEMi0tMs/ahzIOeJxAY2ED4sU+9qssTUXEb012oTb/mcUz3U1l2cWu4X
PyneoVzIm4eo9XtzMmFKVbI54r+182DbqAxsRZJhZ89AIln/rmYfKXc5Vxa6vwNKT/iqGXgobPjx
3K1QJlf2vS6n3Pduoh9OhjE11nG2LVM/aAb81S6oIzM/rmKYvwiCWr4tDvEeu4YF0XQsnZ6MC1rQ
0AYvHAf3mt2OfxrxQ5jnpaAjPIz+isOSXIwiJqM6DapjMQ/xFV+xYrYBpRH4f+NjyezEuwm6Th5y
YJPM6CfkqIkXlT3vzyJ3YO/PTcQMZvJ6NoJ2yCM8xw0SHKIMMgV1bhF2F0OA7xpxFga7y8HuXas/
ueu6BsNuimfZnpgpzuM+LAi8XSav/BpDZtJJaCprP46jtpKK1DMmr57oKMFnFT1qoSznojEeu/gS
s0R71E3RlYkjhA13c5WUJhWur5w5djRct+juOLRjLWnFgWS8T0MZUIPw67MccETKAGVI1Z3fZJm8
UH5nn5ZKyYeBq8c/AarZAt8V1Hc0ABMMDSvgYf5gNm/VfbUGKw/Jlfxbh/VL1McB3kzXf0YAOaaJ
8IfscsR2FqETRFN2cmNQnSCia/Y7NNvzh2yIRL5AZ+8iduobZg5Tq+NnlZEHctROI658Si53txKm
3cBxtNri4OBgYyxV9AEKI0Vm/C7gSCrR4PoeIHtj52coGmNzUeXTfJKu3yE0CiUR7knPyvYBxzTp
Iw1K3nMUxLh7KerxFPgBbuIjCOa+4uvQ/hUrCsfnshBzeex13v3Mq9KC9boE/lO7najABLv0ppgm
N38LrNVhY+sxEzpEPjLRO8LVQ++YRuD4SXAW0UetKijExpfyImSgzLRgUB0rydZgq/UsiIlu08wW
EfGpS1I9s7nxLmKt+YPVNqnaFM/TdU/A6XAe9iqcLu3VSt9N22UYJ4fgvi4sKz82bPjYEkVzjvzW
9OQxGo5s9uJMQ3dLSyNwXq15TGT5HDXOJXm+nbufxtb6gsU4uRfRRHjPh1dhOf6yU7znu6Ib3IGs
73ym4pyD+mNBLnjKel1dQtvML4Iqg3ICm/wD3W7fs/Or/VfXRMo7QFvJXggWDTQ/pa3vA52HL/zO
hCkERLRUO1DE6Li7etT9jv1jyIZKtupZ20rI6wr1WcjOJCNuKbWwS187hOYtxxDlcP8yuwzzn7b5
PQQgXIDlg7GXeiBEKiApCuATPV/SrARSnxtmi/b1bLgeDp0ZU7K3ZU99F3CYfXML9iknDw7dkwfr
Fl6vY7EvC8g40zfCBPL7JPiQD7iFxJaOPq1LelpzgSKRNXJhfsy26vxnE0DmOtXMc/eF8vUpX/r0
YUKd/4IjQDzXeBHPaxs/4IvXWyvOH6HeXM6n6L4YtrB3Hfkz1zQGy/1UkG6BHyjqiyQCRjqc2tlJ
o/M0dEnqbqLOS8gzrm9ZQJZn4dBEJ4LXNIzXDLe4KuW1YySqO1k6L5Zd11yVkFy7HT60kYfOpJk3
a0q4vR/W8bQLaN/ugjVwmsPAun0DjHruekKPXAJ0Dgy5Mn3J3PUQFGF8Ta07vVGGZuQIBVV7ZvcL
ymC0s9GuAc9MWoc/ifBI9YzUsY+GgJn4pDYHKg9j69gA+KxeM66F5rojC31NDCP85YwwK4qLKPCL
p1riRz5WHXJy1mmBTjBfFGxNR3NeE97x2VLz76VM60djkwJ1UxhQ4mEeB7dmdvprBMINDYRBe2vV
iw2OILRr+R45FZ2LQD1w2wYzmt0pypsL1Kgwq5zWTG+tu6QXRDP0F6JawuwyikZ9OVXj+rW6VRge
FIYe2CmePpk47YDnFLoAk98w99mvYbk+NAgf2O1nOZDcIDbqkbz0Lt79X47OY0duXAvDT0RAOWxL
qtjZ7bbb3ggeB1GiskgFPv396m4GGI8HbldJ5Dl/JA+opuSos72XUQI9/7GhnD4KP16i20w+EOC9
ckYg1SpOP6LCK98BiAlUUGwvBwrwkKQXYjLlGQ55/xWK3X2HHHW/Vbsos3Kywh6bXupzT4VsBX5N
KHm+jB5DmVfb53nr+EZtovds9tRcMF1GJGRh3WAKJoUGpnfc6uUsunuRJtEx53SZqjSPKy1O/IEz
lWZy84+pBTt4pFA6LLIKIBgNJ7J4mbFEuPCk0+Jnxq2azCF1CeWlLIT6DGvBF+ckw5TkqmL2B9dn
in1lqU6Kv91Sl5/lGrJzbjyltzQK+i81/sK7lW4cupw5UHcvyNFJWK430OAjraHOzba+M52ZBYbf
bkQayacWSwQubiDhHgU60vuq6j0pttbtCzda+HMkRP1KiRpVeYGuWkodETPeJgiIDL19+obfA6Wt
UZN6TyDVoqPatz4kwUJQbYP80TyEeyH5sNc+Cq5F3PWfVCyG42GYquK1tGaLD1WDNQsGECQbnjja
LuRQJR8Y1smYn9dgpyFJItu+InoVcY6mbvkVovB58iNRnN1+9J+Dal1+2yAYmjOxwPJY6rQ8xxUS
33IoIAGNt+7Q0JShP5aLG1701Pc2a7BxvrerRzl7XG7o9001zM+MxPGJ+z51z31ELj0Ha3nHxtsC
9iwMNvjxgUh73D+TqN6buuPJcRGHhiu7naSz8jBGobnKudMv0oAmmEj58r1y6fh0ecT8X6XU0wOh
VQl0Q41q7OZC+777DrMPb0t99sJSXQP0/m+hSJJXx4/LNadypo0uwiHuGtN/ekMGApGHz7g/bXuv
PmjIai9tayhxsSiVAQrXu8o8hEr82RZJ437TUbx6D8MMDMxhEcDrlmRoXA1HVZtVzR2OQDJN8taG
rbA4c1em77K2YkKzcNf0KtPYt0LL+qcoQs7bO9zwNBUNy38a9I0+CZ3W/Gaaay5ovVGaI74UPxip
aGcg0qv7M3CZkextqKhYvIltXYjpJgNvE/thB4Vkckj74jZ2Tkx3UCvdJ1kXS3gciQUiyDtwm276
wDA5mBeF7cT+67HnviJAnvfn2u6gYVEHPLeSR/1sC4y93+vaoehpkCgi9hgfxRE5DY1YucV4hPlx
4ox6jmtfU1kKjvo0YA3pPnxZ4RiM/I0cC7RDQ7QzEs+UJA4VqaZPgxdNf4eudX5KDLHyBAfbbicZ
zO6MTEMpL32zM6wHQQbE8b32Az7anNoqfSoVSy4MtAy/7ZTmPPtIcnxYmsUZ4PkpZ8rQtHePUTug
PHFJOM98UMo/NSiLypOY/fe0GkvzTl+n6SND/nCJvLLbT8Q67C+8yvsHtun1CxZakICpWmXATg4r
XjlIpU94ZIPz3iUokyOpaMMsxELqeucHn1scqUdVmfspGM3kVCL47avjCq2XXIYBy/9hA4faSAHk
VcsruTafGHyweywi0a+YE/SHbFaHvgmbBOqK8GiAWw+K6muLQ2c+bLtZUKFYFyneNLVojCvZ6cOw
OM5Pyq2oztJUCRu6kfZl/dgxEvxchqT9XHtHZ630Z3TdDf7daPJ3kvO3EDxpXM2H3LFpH4wzOvvR
R7FzqaJAUfFHPOV+5jjt+rdCifTuVZKxeguaFPiNAlEO7y0dk181bvWSkm1dlZwCzfDiqYG6qGjo
ftJuVD6KqN3zWgqDo2XwMxXJFHxpiVb/AAYSXirpbjDiYOGKjSlWf8xIXRdgmjw39SjOia/FY2f0
dlk6E16jyQ1flj51fuK0Wx75ew0vWDvEZZE2fLhr7+LzPaPbnKNdhPRZ9iTqN4veL2aPhjNZQkgr
5iT4oN+1k0/kzW2wnRhQvtdt072VnagvBVZklut0mm8uyiSVlZ7AE+ykNmgP/bzGE+N7BaDgN54m
mnyTyW+/scF/KLjmqw88ex0jsu0pFKzudfV7/a0aA0uTYrouuj65ke1/eoDxvEbQwW8TQqHqBqTZ
B7fKT5Cnqc7E2zHtKhcHFU6oC5Yad8zTZFdOBqlt/ZP2Bq85N8HSk0ejvdnPG8qfuPz7fme2dwOZ
PiBIjL53UUEF4RbYFeiPwOJHU/tj/BegsZ25QalKzXCDFcupVQboeeI0O8h+TemuYOb1xTY8l2MT
khTPfIVPH1cieILwof/Z1UeoFjHyypmofFtqQ1AvZ8iyEqA+IF7AmI3TzCZe80ovj/ksdq/Ekyyj
imOLSMgsnNYkykN398xrcPeOJQtDH9VbA3WWXGyoQvCRrvFbeG8HfQ6GtsU0P+/S+ce5V3za0ET9
LaLt6mmpR+8VhJ2vwG/FZSqpp8k910eB0ReBd6PSoB5+xLJJfpkwbp6Q/dDmgvn0Mx0Ghagvxbxy
sGJJLq7frnU+MXi2p2W9w5bOTEXfhYNGPO7qrixzm0LTr4Mt7SWySYO1Ue7dTYxJG6DhG5JfPq83
ZDAKeW6ZwaHdbCjUCZttkkM0WS7wWQRxtlSdSxWLhkE/KKUS7hbcFgnVquuscKx4yfZOFKI6t+hb
74kN8y9rd17egI4lKhsikeSpFP4lTEVK0WckKLnZir7N4TDmn1IneT+ux2Xfy9Mye5Obq0DX1yS1
1M5whu8negLEX+PvwClLx0FqqwlQhjXbQMy3uu0PzPv7fwlDzmPlzAgdNjFsL4gPg9+lZyinHoX5
wrlCBj9SpYIyJFE8UuZZN8cY8kae5xpJxcF2AAXHEKFbRkvpUH+h1w8vIOKI2TuNEyqDg222Ottw
ln1MBu1HO/vpP6fWWCn6sP/e4JE81fWSDt8r7S5gVq1o1dHZ2vBtToRHFezgOv/IT9ifgM79/uZT
SrvwPO564zRsgv4yYsJqqSQBvMzSHeTtDWgEHS/Cv/I1HqSi/2FP5+1Bztjcrswy+sWH+k++Ei7o
j6+hO+DIKfml6PWeynIG7vCT846MmdW+D9cHHYTegiaNjrVzUi70SwcEAR42E3YhNq+a1tIE7WN5
1gkvC4dwAd0VqTA8OQtipR8y3caYZuHWrZCpkp6b967wg4PCnufmIJ7a+MjcquhhqpzWZiB8c0PZ
qSSM5BDsQxg8rczIvwubjNUz/s+1vwYIDBxcYyLp87jjQeTIU/J7GowzBIxYzLs/1JhQu0ZEOQsl
W1cViJ7ne4cYihZVv0uSrigUFspl5kXXkUf+hMEG3hLbVwgmZ3M0vbhbwOVqOmln0xRBlW/RXqc4
mFIUL9mORKPLIjmu55W3/906yNkQYiyA0/tCCmMWa1HyJCvvP/w7SJMnOdIOs1bmi1T+cN0SsFe4
JfPLetr77mAP+5pQvb2hBxw9TWtdiaPMo/o6YELatu5WR6NtvqHaXMVjQovw+BbiAhcHrzJeBFEX
9V+FGqK3aOqX7oalh5RCa+f4cV/GgMU/LvrhrUsTEV+onpzFuWgpaUSsOsTmRzEXXv8zKGfb/rVU
i+8cRDHrf0AFSnca1aCaNz9dk5UUoNSlcUgqvf6ZunRYMluYICFoz9RRtsHgwWaGUB1oitLiNzgV
cBkDy/pr0Ej1Lz0f54G06PWpCJWWzyjSRLZy1YBKGWm44f25c494tcPmB4rK6BeeWZazdHPVpRfF
9F+/w6EcgtoM83DQvbL1dQImL6/s4f7N1J6psjDCKQVTOGHhVTp+Ivp+k1mLpO/e5730L/ANDl05
A6jIVy6aeALlwR6c8UNWjCigGuYD5UFhb87St+dwX7boudRDCk1ZeyGhFLSlD8sTzURReiWHdp5P
iZrv2Dq4x0elUHnXFq/5v23wrHebl47ae77U4AGywV2waU/C5DPBA3jnm7B1v27R0m+3tR/H+628
9z8KmHlw0v8D7vef9G48xYl52tbVrO9dT3Mkmo39c2gVi9Fe+bO8EVblL9dtrDA8EZQmr9Eo9gi2
DpzCT9pV/Qe4Lo4mHbwNAxKam3NkevVkQ7/C1eWRe6iMju/fArv8BGj7IJrUxWBPnE2iJG81CeTL
xWvG4GgcZ7tS4L3TdkLAxnsxjPH8NYyLPTmapqvE0yTctbni1d2yEG/4EaOo8wAjS3WsVjFv77bs
6Z67anSfkEi6X0jfcpe8Z31gDt73MMqF3ObcmYJV4cbsSHbZHOFYJMRFmDewQ4rLJkSE26vxgVEc
4myj6XxvGHej5gP5uv3lGGl5f1AsfOPeK0hegqFoq8etDxzrXhhunNU5RAFY9GfZtLI6kfk9Ri+W
7equ4Z77/VT3k6ne2VRj7zDEjH6XogTToQCI0jD7c57pWN2R/7ZD9ViarTVH5og6jWifkGxxj63x
krU+BtOwiPlk3W6K0nPdR2nxA7EqWcaYYmcd/EeuAAJiBhYwGGJgk+XNkdwTNi/N3JbXTfWVjEEr
9WBvOEEpD8/SMgjNg1wanfTHnp4wr7tK3sz1U4VV6b32/RJXn1FV0Iyd2ZkVtM14M6Iu663nCILN
2azzORoXfd4J+t8PCIuVc8a+PQJ4w9OkP7zZpL0mh4Ytqsp2zxnWozDpjIKFXLcUGhdg+rQGZkCC
Q9rd/D5CwOAV59WU9VfXVyXFNa2iktzeejkQ0571YRjoPV9oPC6dbLFNJXDfT8x74zkFlJbgrKG7
XsJdMOE9dzXVVv91PDVM+ftm+2PFiEDWDqw0WBKPSxCuj03BtADBBFnGigCGPb7iAZLb64Ltsh0z
fCdFmcsVWU6cb4ETLObgk0SE4nYbgNkugt21R/LsNEady4rIZq48wHk3S1pcvhcJZL1lhgyC6kF5
/ShfODkQktIFq6EDW61wAmSqnfs1zPgY5/CA7m8ktMJb12YeTmmnVzy3RYMbVGRVpZf4bx/EU/zh
JpVfPrLIju1x7SJqnVWNuTergLDtw1iYhuvRKRJX8/6BL3/rRd3qI7rLpjtC9nO4dSHSketAW5x6
vkeybKdUYwe/Wpno4twTTZL+JebAp4MNBVPY9xfC0XqExMRY0UtOcupdDtSXkrX+CHm1xrdoU23o
oq4RYILQxGXKICE3YqBY5Zq69i8yruT8gIBMe3dAmrSV8oB+pPoz1XBj92GdQA9K35Oi9cIzDgIZ
rl9mNZSufU+dyQ/PSGng4pmUdOCcJWgMiX87EpPpUKajH5L2Y1G7ZH3c1Uumk0Cbh02Msj7KAvlW
fIW90P0lTsttP+uox8I0qYbognEqFXBUr5s9OTtThaD4zNmwOvNlwtut81mM0MENbXfrXyiYZiop
BjPEkfD3C6ertGhJiMqsNudfnRQCbJu3YkDhjL1f/AurUcMABx1BdXnIsGxT6lS8qkdkjfa75CZy
Qm5QQUe2mMTfaRvnPk9Wv1NnQlL66STk7qxAwkDBkHLgegdSEBvz7Df0l5ylN8nttuBOFs/1vKs+
26yr0tfUR4uJzHJQAqcAYbV1/z7GdZ/+Q0ta7Rc5DQ7NfxXVf1lYaIuy3Kuk96uOWvKV8gg0y30o
1Sw8qNRwiv/h/NsV+SmIpo8e4PKsckUymTmMzabMEyER3VfHY1nOJiIPm//qzdF0beo9CUm7AHdv
wJIOyGxKt7/aDSXCV3zabaGPSoqwflaA9d5pGSEKjiZuK+eMO3dIj2jDaC7uG4agK46qTfy8cwTR
debCjn9wPBIbg71hUN8KgTv/eSYwgbb3dnbJdUswGdiHtN3mtQOS9vrhZCrOOm4LU2/LfZlIvFNi
S6zHdJkmkmqeuXSCvJmaXXBVWrn9Sgh0834g45/CR4AohudD6nAFvDdBJJpzx/IgtrPrDrMNibue
a9twYsUQybCCZDOg5UbvQ0c6wllyZEzUtg2JHJ2T6A4RuVs249Ew9qY3sJxeXy3zsf0cAvba20i+
pXDQUk1jmg/LPmz06/Xe+LQYoo7/8c+dRcsJ8Mk8JzEsFOFCHQkXt613KZ1svZ0nktWnSOrrWrcd
zn6wsOKEOFE1XxyKy7LWYNNiOWYcxtrOPbywVfjNmrDEFHw0zx30Vfo96vpxT3EbLPt8W+MSe9yM
dKE4Uw44iNct4l8useP45HHXzrzXOCHGPmHGIjelN6/YCH0SIgOSZQB1cDUUV+J8+vbUrG5Dfk9H
gN0Xzg9EFWd4dmxOtWplk+9LpTnO56Zt98dSUJbO7L3g1cHcEnfmW9Bo0f9F5uyUf6NhNOSfVU0P
EzUEc5FPnDXe44TfmarsCQPjN1awpLzQt7Skv+KpYFQ5KQ9s6oWHfB0/7Dakzanc12DavhgpdfDY
uKsmN5zVH+AxspWrDpEb7+3nXvWwqHtf76W9WTNU4SkggM39F8TbsHQHRydvIUxANMCxvMTlcpdZ
ewQMGvWCaJ+UkYyZddy6axsvhugerZ2pOwIHjsuvZXA1EjNmGIN2ejEuCUfUulG48QAMQnYOCi6S
Sl92m/A9HSxKk0r+Vgkq+uVlMf3W/PaKmKUQGKrqdZSh/p56/xHHYEjzbQNqleGkMFPmKfKxMejF
kTiqpTRwUdQDu+LY1G2gvwSY0gbvvN7p+XdP9clwkYabFC3O1jQ0eFIh0NU/osUWVGom1Ypa84BO
Y7HbSTnwPKRrtxD5T2XomoAc9rGlp9uVCDdee3R9LrIPpFvqgvwE30PLHV5+Fh4JMuo4aDxZUPrL
HDGsLkucbKc5MPyhKYK6t3oxWHXiynPgWLBHZds4th9h4FKkMNnZ/yNXOf1YiGR6a4WM1oMvhX40
I5EUeRhEc5d15BWkz5g3MR1MbcDBjipC25ZOsjCxxylpcZ3izFyNPkbOROcd9MUivxSYTt1TWmjV
/tULsN8LWi4P46RZvZT7ZywDKh1m8kuwzVpctWckk4aHlkpVt2KldYL90d2m4HnDM3WiPWbHKqLx
5RwqhWDOcQty+HDMCZBhN5heu7lIL0UywqFPepQX29npeUMX1hKRpXUGfNjneiXVgbLF1X4J6jJ4
kTO0FVTMWP+YVB2dq8WPbqEfVQF45uRf3VCIH1GEuaQuBAhPZIvy22DSOK8i6fxi3AzOMwlRDy7f
RuYsQ7hnGzfRyfSQflEXBrfJCZtc2NrC68yV/9ot7fJCRoTwiNY0OMOEKiKIxT18Lrepyz3f+k8p
pSwQx2DQ1z5Z2ndn27ws2rr4i+dJQbRj2jcZUK03snTvCPw4Ib7RVGiOcW3NZ4yMOOurqjvHtBjl
AxlfGRlr801gKccoU07DO0tTB3gmXAkpS2rMY+uOIs0GjyQQAMfmE0MGtHLcbf9I2Yz2F6idkglt
aoILyRryzzyvDRmgPOP301J6v5vATjvhGW55HqNdTyd+P+LOUsa8FWH1nBi//klvE8oWd5rDDwSz
6DKCPWI6WIx/nSIic1vqSB+9yAdiFCXCFG+tWr7hKXAzztcBsWVvkNAUmvwtg3wvv7sOj9jMvEv9
f20usHoK8L+RZcal4Dz7G2vnYaWT/FV6FTQabuTpq6NDdLv8wPIJY+7/s6R4EPF0tU9KgctcXdQk
WeIXBB8OZLwPhHEIj6C2abJ5KnaS3/WCUiIO27NXOvJICQxSHC4VksfAQf0DaUk19i9AiguZodFZ
7UkJ2xYj5yY4h526jYG66wZentQmVbGpY2vF+rYQJLIBmpynSAY/gLLUyZ/r7ewnNjnBkgEWGgL4
sm2lk3hDk/FCClB3wzPEtE7FqwWfRMWqHz3La8py1743AtIexCCxtNKOYfNAZgnb7tgluDZZGbMV
chegUrZovCKFfbS3CnJWTnZDSJAIGvkKD9yIICFvPsIUht0ziKT/sHoBLIXaCcIT3pCQU02xUY6a
0L9SQDZfKPOmfXsEnL3i2h2vRk/DJbZK01YKKtl0rXmo+MVPxLPde0V570diAz+n5AvAeLOJvFRk
07+Mq6oei0SmT44lejSD31TP7rKCQTtRFH8hUg9JmR/i2uyXXtyKeAv+c0B4FMdLFA/Bdff62jkR
ZGQ/+kLcXYm6//C6Pb152+QdCaOFGHV3W16YWmE1ikVS665N8i1uVoZMW9PHrF37OACdPJq1nnvo
G9d9XCs5PFXIWT6TcaSbZmqVfyRVKHGzu8EhuQQ6JQpONqG6YR/gLXRN275MjUZQlHDJSBIaQ7KX
XPlIFOJenXTjzvm2JMbcAhQvGYMfld/JtOlnBaP32fmI+bc47C8sxt1p2m0PgZp6o5ctuvvB86we
qoKQuKxm2jhOIlVPQ1PE4gB9ED1rLie0nfCc3BJwUpcowasBMKqLr0DR9tGwoX9qMn5vsNrTsUdM
SmxiDzpYeqiJZdEsr+mQ2Lyp/TCbgWlPJKTGzwEj6mPaWI0dqrF1RuBqoV/nVY8TFoKxfu/jZH2N
+R4ybm0qHF3OnL87WtYBpxW7FV3ruBetSPdLR+9lToKq+NJh7LhQ3cdye8DfVmd23KrvNffsD9zB
BKYaJQgPCBzYNrK6V5bqJiJzaFkxkN0rJ38PU1G8y2GihX5jcAFpmcfUu/iwHg2t0POyHYFCgi6P
4bZeWZxW9oGw/ZjRCj/4g59+NQkGyusMlnU2sV37F4vMhQg8LJAfJfF+zyU2FwiKIX1zwZCuzjat
VyKfiFkAuU8ocy6c4FyCN/9FgBmGr5jR9DsI5ExcI6ajNDfMrivvaAl8afFRljnZvks+EUX4l8C0
5SqjUNy4/+vp61S3fpovFTGV13pGqHsc4iH5GqPD9A59s1Gru1VS3iukQ/I1ofOi58YLZh/dljv/
twSp+3FXRCQYY6y89sU9X7ZUXXt2xlTu59IrHPvZ6iGuwSQ3/v8LH3zj5+BngflTbtKDVmsqeECY
fdQ+zkbFjqhjp7rqHa30UQRpM6/wHTTN8Oinc9296KJeMGCjRFRvhQP3cN/w3SKKMZrvrJGFU6Y+
qZvLSmtuFbcIDYrdrAxHAr3KjLi7qXInIOIKFYGtSuNlfYr8nYlx02Bm/h5Wjwk/HFIEeMIVwpjf
/R0hecu0osxoHpjA0uIwmMh/DbfC9G+CMGnnJChCT649EFfAAslZeOMW3LItNChAihgbQT6WScr0
JFbCxlDAgGyLMpyab1K4BY2UCfL5k+bQsQeM94RjUhyCvdum6fwjIGP0AVe6H55EXQ36z8JSmDVp
N+obZ5f45TBqjPmO3f6hJ+2wymaEn7xcdCujuCdBwiDiLPeYEM4glkTfrfYG2F+9lfdgz8zWjg5+
DHocx++JrO4F3qtIaZeehAc4KhIIWe4pRuAYkLZ6MOgz63sZ0F15uHnFOD5UGGjjrzLgYziHnk3H
f0SDKIF0gM+fWXXk2L+keh7jn2C16wkwA9FrG8ep5CoZGvVtJkx5O6crLG2uyy48lWh8x994agbN
bb1H7pdhAiR8hHwxHSjDNsdu3m64H68Y1DE1HR2jcbpl4T6F4RUUcvrKUupJTB+qu1HGoyTadMed
X+XW6dQltmEl5Ssauf+/4WyO/XzYcSr8Dt0JuFLFLV+IhUHfQdDKQFN351XphRlEDExQBHzQHYOx
HKQ49mjkPIgYPLLDX1HgdxuOavPX4gV2VJxCPanfk182yNUdp/1VWmLZYMbAUMhdD4sJH1X3JV4I
+9513UTZqro5vUiX3lpjHLU9CsDXAv5CNdURs9m8/qYfjczRoi5oxCMGN34rkN/8RYC81tdIt+MG
Y8cFfbfHYb7oy/J3Owczfzkatp+7zYkuQRjVf2sxrzfItSi66NTZH1H//nXmOOGgquPK737YbcJD
B/wVtuspQqdKWW1gCb/MYlgvDr5RSOcZiRVBiZIPkHAaG4Tz2Yh49k2+1jCzqAhxUF/8XRZRk419
KNCfs9KlzsUErLJZhLfBObVtUAhkMB652GmGhQpplkrSpnrtVvjmMwl3uv0Uethh4caJrvDTssXV
/rO653AdFGM77Vitt+DW8saR5y7uyUyMU2K6vbYLNlx/K4IcsHOLYEcSm5aSzwMWs4Uz5t+CNM/f
g0Ni/gO66Bh/R1rqUHzg9Ui9lmFmXdI/A+SjfRoUXbmHaa3QsOxIwNST7GTV5Q5+2xrI0uq5PzsB
KMzR4T9HzKIzqTh2QHm/XaqJhkmd7XPY/TdaDZh3Wzc0mUW+Rl4730LRpoXN5trpY6IifKuI93hv
yt3s+0MUiwkUhbHLWI/MDZBvxClr023Pcsat1WcQhMEYI+HRAUm5dxwc03CIER0XQeU0OfF2+3eM
3sP87puyqY9RmLg8xkwvUUXioFim5qqUDn5bPqmGP8px7pF3YyKmH0SSrMuBDnTDcO3DYu6HKU52
hEsy9oeJwL2h00e5iHbllWgJ2Htx+2DljzVeWLtP2tBD/eZQIhgFH4BVdXR0kkmm5yoAXGdDCvSE
OnoP+4n8QYmh7LFEpayLvMFB2v7TSroe+YUSHvPYjQh+nSWEV0HP/jY2benfWHzdMPNigJ03bx7Q
o/ae76wPW8XH8z4Bhm/HAOUrkX1EvFxJcOE5c/o7PjUStXFyJwBS1PH3lJG9GfqrwHP1wJlUZskC
N3VDp4+KcCiX3wpWMVdokfzcY2DC07TWN1otVuc0UfNy8sfYfbx3ACy/pkFzBh1nnyCkUygJfU9P
WxDMXKK40sI78LHL9ToMMhSZx8+n8EWI6I+l6k4dbTjVP2Pqoc/Lavfq7PltHAIVAWTwkO5w680k
o7tTVZBUX+7Jcqjq1ZyGRlPAEzd8AccwMPpparA9cij03RsS2OLmDWH/viONLdgmp+2Z9MDxUxOX
v+W91weHhQBscnNgNdcXX0yoZPcpcpE/oYA1V/QW9kH5PqYStLiNxCjGNQlEDEKwHJY27evz6EwT
v6RoIJsaWb8oyg5yX29e9Qq6H/UPQU+wSL46a/VG56McDmHs7E8e8T4DSzS0qQ8lumSAf7Pz0pGx
ae7UJ4p1xRb8ZXCXBLNrM/mZRZPnkfeakARA1YByrj7dkMmxxRgznroIfj6LC0mIIlkY332XRr81
NQltDFLBpDWIzcVzZJv5TM4HR1tQFb2TpxsKeCQwaZNVCVjLYU7mcjh1gSvNk50DtjisbrNFrqCg
ojASbfx1md3SHxupAF9j2SZlRgpQyzk4FqSBt364uGcuk/XX3uM1wIODSmdoFvnhpRThZI6m2YhL
F37yYUHBhRHUpjk5wNWSD4SeXwF7fXkq5r3LfCGh22po8G/RWpE0U7tm/ytDHLsPY5wuX1oSLedr
HNrlq7tGMSCLMKRCDoXsT6TDxSTzxjq4UHPhbazPbhu8zCApr52qxtsYrGP4PMZ6utUNTsFQMlVr
wjGujm3S66rn6BpGTfibkp4VfEICj9P3MLyyHfN1ZVVhaDWIcHb8jk1ZX1rcmBdeFXlkW1kZwGZA
t1u1s9tdXWwhGDXVZFO6WhAJXkaBIubk+DvzGynL8KQCZStymYLgirxNZXiORzkdHYIwiVhRy/hX
lxurLTt8BPJnV5u7YzU81ODyvM2DFj9SCW3z7rZonfJimQE8Aixt+DcktDH3tMfS0OnzoONqzddl
hurV5cDUtCivPnohEgLQAgpQeuOGKk8ZB96ntAbV8ccC/KuN6TxpByJYDzB06Uu/zgXjNUbLAx31
0dvu1tj4NoIhj01XOvuhN8K8FkQbnawS7W1fiOBbgwXdkdH7W4v5MSMPFJVht0z6eW8UvhZeu5GN
s4nX3F3qKQ+JCF/gi+PxtIde+zLyzGU+AGdOZkelboQcFTnVVKVA5y/QbkaA5hLCWPsfhoOJcA4d
B2eZCORNFRFHd/r93ozi+pSlZAA9vXOdEl2LPBJjiqzAFMPZQn/dBNIcZm+DAfiEGgaBs41rXt9K
9X3WYknEulSTdXKQjoZP9kwU7pcKgTh+69UkTBlekOZUOG0XTarXSfkKnEy6hfiDUVye0yaSP8MJ
TS7FM45/9cyMIKYjEDc+0DqP/MX3i58BvqJvgWqNyCZUUzccZv1JhmY8OkGX1j+04/rvoRdWRJQr
WIpvo3C36zwGrn/qYIvYDCuPYkueDmIBwko2f4Qx0etIZ0hzabEAO1lH/tTZIyno9/9IOpPuRpls
i/4i1gragKkk1NmyLff2hGVnfgkEPQFB8+tr671JDaqyMm2J5sY95+xTdeQGPUKP13ppCyghC6Jj
pmd8Da1F90eHQnvqEHOfVLH0T8MAuv8ZvvT82I7oL9gZAs5SBYYjFvm1m20co1M/rjn+AYaysc9q
0XAAnOrK/RNM9ZL81HWT3KMmcJfVtStdDiFpQBibFRdVBbjWwC5jO30cq2ZQhN6xQljLjGTI00C9
Zp2o1XFMRBDbaEIMP6OzQ0wGFcz2+wQbLHnxfJsD8EA0CyNYNef/pl4PAvgJu/5N6aY8VAmvWLsQ
xsw269xF7B18Ay9LsmCuZaEmDtSjhmAEoeJwyCFo8Se0VuJgwoRwnTr9KJSdB3Ha8NjYdsqq2YIw
clxIGIOoZoOZPMzMLu9TB79yEwx+xgeUTAN2aTZcDvQWtx9KuliDwjxz6M3CixyG9FQ1vXsfOv2s
zhFZimjfNWj3m8C0pJOEVzndBzKJYkBFpetPs9vP9Z7gUIWNF3k1VDtsq5gVSAQImnKKujviPBjB
lbXlnZaLf8uDmJFsd+TLnZMY+gKDLpfsCZQHfcoAcsq8jm1aOjf6OA2q/mnc6ob6E9Vy4n92H9ym
xjPLt2g5Z8kC2r60xNUepsjOzjQdVEdrkO0nZ9d6uF+6aF5OU2soJsCSy258QwvHRFpLdilbcvgO
5+F2WK3oQCJBC2VRnfQ8DWyeRfEv1zf8Vjv7/b8Vh6q3wSnTEXqNIpJalOIY55zYjBWvkxwEg4IX
pU0QV22SkwsoULYq0+GFwDqpjmXYF0+W13jpoapuacvJnohR2STrujedUWsoNstQBbjLqsX227+E
pro7CB8axLLEt73TWgSwELCsljEe7lsdoGOG7kCCrZUbkAMFw2A16iP6XUSmBljIjrf29Mjw2vef
ZEZInmNQc5tTyOwUHlfPQEdeqPIJNOvipRUVLqEo+SwXEj/X2xJ5+uxksJBGQ+VttmPiFF9qYX+x
4fi6vtk4arii0XhxLyacxx6crLLFriDOgEkucPNjX0lA2F4zmDt+RegLnBD6f4CokjdntW81Qx2O
P1XmjofQY8MkwIRZrBCRQFIdJJpIUoIWaFNyGlhnUmKI+IsM/PuAfen6xcMxR8PhVO6mSBOkZxHc
UTyP6Uxi+gDNc6IsozaY78JVQJvQpedqb9eNBCEOq5P3v04wttcBTwLw9NJj6cilgPJfYjK9FqEd
PNelTrYEBcfdUC92DJ+ojXm+qN3ihHh1B5xk86tvsGP4qxoOeOmi7jmsRZrdZRIW38HlBaDYugIx
P00+CI84Xcj87pCXnHsNaPxokY050cQsCLzJZmHpO6HeRKx/Xc0vBl1ifEyw2p1TFuN/LBAyn30G
iICXlkkIKoe4bCqyRnthxO2xmcFy4MDhNSg+ubWnf1gHx1l5JiYtxVNnspy+giFGR9QBBAz5GC3y
Ed/vyGfXEJdY+Hu5731+6QZ5gW6VMaxKGqtmWbGqgLFjkZ1nYjrg11h+KGCZjn1ngAowzsK38W45
KHqapv+4EeuM9H46PHCsvLUohV75HOGL/DvZs8/1xKJ109elOayA1i44WhB39ZSsMYmA9nFlB3Py
odgfOhBeGHPHhgUfjK7CjvlcrJdh8MlMZytuVRWi+LPaGRr4YQGfa8lJIBakEz5Fyr35bxGtFt/W
gmXSoWlF7ewlZyonl1ztjDTdI6Gj8KRtwRKpMEPEKSoVPkJXGmncsevMzgb65YCX+6XnTHPUXWY4
zWS1OuRshDHzU6AG1KfvLetYSpu5ovPJ6+8tYnA063TsxIlXB3yzvg59xqdi5Srjvybdoic+vjKq
HnpT6wt1NMU9viECZmVi+1x3PYHibKkIp3UpURMZDtWZ4yZYLHg2f/Xok0jtteduceH0STxpgUoK
cCMiBUgFzdEnafDqV77bvqs285CUQjltCjYr5dGXLUFc2h9KngshQXnE4jroQfm7ebpvbQ+AAMea
iY4MBIDy1e4HH1pXzbeHFI/KcISNp8MY0KJdbsfBzaJjxSq5iUvwLFhfJKo6WVgTRJ2NnXvKyAc5
kFQQm/0yPbRWJ+wncqajuYzkSR4rikUg3k0s+Z+E1Dj4MUl6uBrQ1Q42LFiWfXzz1iYkvtrB/xjm
rVJqfUznSfNXBAR5CFRDv8XazpyJmdHzsqC6w9ac07wDXA+D3jQ66lC1QxjumxCg/31u0x4HJ14E
Hmqlg+k+GZru6LO8+cCsqr7nqDA0JTgh5ljeRe1bb3GOEry7c3x8+PL0YaqtDPIBWFoysiwffRRS
sq8tnTK+o+6KMSm+8qmUf93Qo3wnBaV9We1qyu84D2Bk5O0OkjNjl8Dild3zQw1r5k/olvmj5uu8
YmEfCHnLUoVoYs68mG0wenZyAv3iuFeJF9mNXWfo4TOwEx+gzBBi2FIvb/Go7EtkIcGJrKNoaaTl
FsB/YnAYpoymM8BRhvWIcjv+wv/KCn4NqrkFq1im+chZoLeJMqpsiML9kjPxkXrBYvIuZ+zqhzDB
8BJLEUWANxW1eF7WPjZjl498NMBFdvw0A5EizHknXU9Lv52WdfyYirX9F4Td3OzKJSDKXAdMaBtZ
jMtj2mAq2M5iBZfQ4IC6lwFrp4cZGB+fjtvgOJVNj6IcZpJFNjUKrbqsYVpeLXh48mKtLk4Wn4tW
Hiwqpc7Oai1xs9jBuXTD5I+YMTvwFA60vPMbLGsXmFfVuluE6OQO+27ZnLNyEI80cvc7JMvk2jSz
fi2wFOuNn2D5umuYL0KISauHRFdg9Qug1RXkSiqLDqq1qNibpey0p+9x5AMCUl2YBIu734nqiAo/
PaYqSUaSQFUTL2nRHv2xVpdmdsQR6tLifCLWh/iqCyaHTOFLZqgbuuHZ4kTvgdhMwvC0KH89omqB
DISr5L0s3phEj5gjONG1DTHfC8xaa2XVb7m7ypBH0HOEFu7YOOvO1Cl7e2U5mKq28I6d4Ku0AcG+
9nQbzOiiNQAi4liRw3zc8PuiltueS5Cry+xX0jw8GLA4OM6dPUbhQ5GYeadzDUC1Z7fCj+s1wQsW
/2i84s4HF9zaGY+BkC0eSgX8s+4aeT51ZeRFCxDCmSAcwLfSF/8Eo5335latFeHHC3xIv4MR4d00
pfB9mqzBUUEkf9A8acOEI2IOgOGv7Rm9lyHFVRerG3CpkIXSPhmBsVqRsTbsiETobyBJOditIpcK
kU6Oy4UbpQMjqWEUlXO0K50I+3suxvGwWmwUN1XnQRGi97RI9rg1/LNamMeBUAf3FcEOQhWLm17J
7bb4C2yGBBjJ/qWEQPpDmUtXe8wL5FSeqMYmgQYwisQA6AOCwM1mxNZfEqasmtJcClDgTizJQfU7
w54d5IO9TPn9yAkiO1TuwMpb0Rs2bZqCTo2D21jkgdXQyfuib8T0TUzGd9868lc/nc8PmvVVTX0F
zSk3KpmGsNZN9u2FI4MYt/so9+xxxXry2BfBmB3K4WxTR0+TJ0y6+9FNsVcC2vHQOep58b/HeQrs
YzrAi9zjdULhyHTAe0Ooelz+wvttX3oELnob0DQwE27rsmBxv9QQzf+VQ92oDwQIkR5xNqjq/4Rv
vCJdMHsY9X3V78PW5bRb+K3n7XQ5ViHyuuxOHhMFirTT6mrd9xi6uPU9ki2hmKrojkPwavhdw/Un
4Ch734x5/5GgSuVPcvLlA8uhtdj1pg97eDyoXy1gz9z6r5r63safI/szIiZPMrRBMNxynW+Q6JLA
qMThbKvh2OsigDhfNLA/MLCDYc8bz3mzxgrvl/Eq+QOg4HZwm5RK1ZeO7BlRcsHbNs4zA3XArUFP
DToOfBkeIY5DjvkdTy3OLzBdPJr3cJ9wiXasb2UciWkdj7MPk9SULJY/3KJmrcJikS4rPMIJFqdq
vS/Y/ID16nBR7fjlG3K4ScReZlSI333PzUfk4rmIVH7QJq1aAGwTa4nWnqzmZDS/54aKKXNrTiKS
+jjWizNcLVsmmCSDIMc1qvkjNHfejC+DvnIrz1dYTPZZmap88qeJWtFGJP4fNvzhBa/4sCthzC+k
UJgsQbdh776hvHTw6XTjbSNCqTzmjJXI2pm9cP7ltpH0N0Tq3YfWRy9ndTJXhf+LwI9JKkFbA7nq
FY9u1UhCK443f0MhiS5pgX8yptB5FqQ0xXKYPaaGw0wXlwekpe38uFyUeNf46Vkoeh7EvhQf8HDk
RpPA4dosr/AmYZqozqs/6ftOlea1D7EPkyhJp/IAA2cqdr6qqn4Dual+Xjkvb/0pKx9ufWYzCP/Q
3yYYQ8BF4E2TmAYPA2ad2OKo/x+3P6koSztMXzZpUIBVY5ic2nmcw+NYdKjsBL/WtxZQ8Hygytby
noteod2lmFfLbRDBcNng5gpYx4dgFL6Il6/csJT3RVet2GLRXhO0H7RjmRnYheAJVzFSnIOAZujD
ktHGdefN2oZjGur1C1P98MMhodiIbqDlyyQzBCnabPJzil1tv3IAfLGzAvb+TVgQ+4GAmYorZNQb
2Qg7ebJ3bYE5TtmYShFWMjzjvDj9/cADqr22qcxxnolA7euw7i4w0TPvSoTJOJfILr2zV3lAq0OJ
VnbC6t67d5YdwFuK3ND5VlAqaCyfGa+IJFh+1e4z2YUZPZWAMT8jtwlOnY/xE4LVqCUEhtyens1g
V29hw8xXRukYo+sU7V1RN5QWywCOzQJcyhOU6DXzb1I11nHWjZNtV8p+nkvLlwNis27++TfbLSVg
fe88ESxwyz1DqYUnsJQQnuh4ypY4Taz2vmSWuUBOQDOIXE937AmxSJ7CakxiyPPEWPacQRm5hnCq
2kM/cJjEkL96bGutSFxLm/6ldEcdZYuPapq9o03Ukz4noelMNG3O4WNeTyYJAnef4EjEJkXZU4pH
NxqbU1rP0dGFLP7k+3iPwHLZ9WuDJftP5CYhdQPdfJ+3uv9v9gvXxmtrYGykQlx4kRrkyy76EEQt
503WYUfi6vKmi8G4fm7YWG5BjmgCnIBrxRNaDQlBe0KTO0cZ+8nXBeov7iYH7kn1vayW2FMzGM6M
6IngnxYgleLMaZE3OA9h6GRob9r7ORVwS/OJfE/HjsOJwyBaKX8cq7/FMllnUQsEjq7zfBxmPSNp
ZKVUq+Bmj15yxIn7tmmLt9yMGIj58KGc+dwQJkgEgGFYTPJVaQsRtJ0Cl7yij5Xxlr/AODAM8lSj
RnfXDrc8PlnZl39hIxCXyLyZZagr5O1BuaCOQatrf9eob65rvqy/mZHemxVZlryH1VhbF9YmOTcL
aqDL2qN2p9gXeGzeptwLeTmxW7lh0cx8h3AvWwI9vBRPVS7NKWUDGOwX1a3WriSRceDFmqU84dX4
yKu4Q8lOo2oPgh5eddHa6kARwqj2qlPi3jcF7weLOQikI1eUBWIxqn9ZEUMcjQheYITQtx1YNujj
ukasEoWBHkHesjxxYw74xuDh97g9QXNHS+LESY0hCXRVz6sQvhlRmbQcmmCnIW1k6DKu+iPElMVY
7uWdiw+AOdqL8Pb2Toofrh+CXUP1iUV56yoRy5KIUHcIKPXc1pEEZwPsqCZwS6iGwQ0tDZnIJikF
2X+et7UXsr2c5ty8qLrLSLHR9gQ8KhsYzZNlUXsxknIPRjE6j2AYVudg95XOTqtNOAOOVpC9tmyj
QePYfZddmDXSi8kItYAjZYjgcb+CxW+jqH5CMl77R/iKOK8g4unwfu4l+l5NdYt7blDVuXZBL2Lh
slJw695gmu5uXZYqx49jUc9A5JXAfILWtUCLd0lSU+fZs4bn0DHv8A4P7hZkBg5J2NFO/a9bw/oh
4PX17SodPs+WZ470L/BcKjKMzLZw5hrxt0Gm9zD2P6im7No9ZpnwcfDt+n31VTHFremmF/aJEqA9
WRZJXVudC/OVrnbUABcL6cfBb0xBDWEeIuvGY+/wL8zTyvv2OGr8m8qFWGqvZvklG4fCUgwkIZH0
XiIvlaN7dWu/9/mtp3l9ZU52b28sNjblLg30Ko8lB6z2LaBasf9bmjDNfzlh5MQbKA8uzuHaEzpH
GOLNK9H76KUDfurtyzCl3r6TVfivnfzo3U8zABoo3bz2cVtwXaCyavPKMpA7Mx5IQTz4lrGTRyyH
GBE3lVgQjZc89D+CsPSus2UXzdF05XJyaU05wmVoXrzcYKyiU5L4op6gR3VUhQ8bkffLWbV++N12
AKj+1CQxfuuexyhiZlD3fya/itqHBJ+Fe4Jl6Nc4y0LOApowKFuOGo95+82xrlv+EqFqih2xZOe/
jka06kneKB8AwEd6TY51MtSHHrcQEfGQA+XGlUl4Vjx5L/606AAOiHR+jGOCoxtBEqflsQ5jNwm4
yvXYwv2XcrJxbrh9DGCAA1gzR4RmgGCsJ4Urav7sRi/ovuBtOIo5Z0nNt3a6aeKtnAcfeA0m/cyV
YvfvQAQ72BF0xQzhdmYLSICb+gyeEQBgeopjsWWzsu+CPo21jKK7jjl8AIBmA8Qi7jZ6x6qYq+yU
KSf9h6Vd1jue1M4Tg+t4jppV3vbe0fBbdFX72aqZ0IVK0+5IwmN41oACDm3Ytz8G6NNDh29Cv4Qi
zXGvWE50CQZn7oDd5wKxGT8ksCqmHvXLLn6yk/2obgXuG3D6NX9Nvvgx6qifgG3F8se35lb+9DdZ
cxdocYNNcNxFCrz2F09u/smVgYmmepV4D13GyYk6FN859x6iCuanVaC6TMLOxc6HN/1OezLhSwDy
oCsIm0i55WO0vxj2JCSWrOwULDEixVzRszVmOwlSeNqrFJ/KJyEGhQnQMp65iqrn6t84JGva+5EQ
4K3oeYFJ4w+ZPkRKGhZmDZ6hHfHDPIfWpQlieaGp7Sc/NyUD+cBGsOl9jg1rXoYWGVsN2Z7/bJ3m
JNy19vG+tvPfoWYcv1dZyALY9CqlObEQP3mE1p7GKdIdHjXhoKG64Exn4BMJ4DRdrtmVczpOKN0X
qGF6nq+JCzx72pJrEkcWqCgoNVGAH5oP0/UlrymQUD2+joMLsh53dMaDB5JbInaT0y3dMeOli3GZ
K7oavmtqrC6KKEqNaNjk/n8UfVSCF2pScGzDVMo1c4NCdsmVEFZTvlU5FMe4Z0pT+8Up0rh04BPv
06RdVFz3KqpBUBRJ9UcQ3rM/3GC1sTB4EArfRnILxUeIBwFZFM9skp1hVjoviH40AxEGxSUmZNRu
Gh5dsecl6BJ2mzWH2uVh23Kmr+7lNBOxznG6XitbS72Vk+U/sf1O8riwYdj+GZxs5AKBJBoMB0Yb
8iYQFzn0GueUMNg4O2QnHHvh3GfWzo1GYgq4jQheUpe2EaQ8D3VZtyemSms9rk5oWa/1AMb7EI5Z
mt80ezu9X10LxJ5bzV53pyf2+xeqcdvuUGgdMQd6rGep48mHe67f9R3Qli55B7WYkbsBx0lDSwaS
iJ13v9ncj8Wmc2tVEOPIFLdF6LnmIHzgVfEy2hMMNLUQrnA5qUMuqpdTM9P6A6eMDpYI4zfLM0Id
J9v1IabLcERLqRwilFQrJk3cu016jyiiXiq/xRGiXK96j0ogJpxwmuwHNSv9heopoJBMBms2Hk6+
W1gkW1yRlCswoaVVhYeN3iD9TWluYI60dlcEfdh9xhLczj5FsyADW0roBpEP3u/9hjlTzM7czXHP
rBNtXBctlGuqcfoYW6jZkfmCQkbOAu4SC6abGA8xEshXU68b2wRh/cginoB/Xtaso0OcX/iCfJGz
RXFIZ9XsCnyCn7A16QNbadWxtGGjkgSL0PHqsLfkuuoXO9mFap3Cr5YHEtjWll3GC0RBK38OcpYX
LwiJTASRDZ79yNSxZG8rz8Fba1xGMIpD06lCT4Q+k5iDnzVo6YW3nLHiA36DMnpcyPy2m85TiBol
1cIEZ253shDQ6g+8DHNfbFL8Bx2L9x4mC8aRefoN+QwXytejFWSbbZNow21fa1TWgavhZeWyLU4D
fgRScANpWfyyQfgWlvn0Ax/FbT8sAhWEGWp+DPrS4IYGUt4rNjT/OFkmuBR7XaLHD7X7rhIncY9s
t9V9xlGZ82nh9ukT5hQHp8QyIU6n9NuzL0IvUynCrk8ObMP62mPBZzzvOtQWqEjfnkkbeezFY55Y
/ieOGeu5KRycoZ72IO2CHbnMI+STDJwrGvnUNj8NiK47Xfd6z7GLtJInKudo8De8Zhlo/EtIvnkH
OoJSji7wcm+Lx6V8zDpqfshgkx/eFvaE9I/25caovEsT8wual4XD7StG+EAcAiKPfExT0bIWp6z3
kPiyOGu/k9a+aRP5GJhBImouKR5E7AXO8J5FVfNnstlAkzHuG+x5IkjucrmAU0F+cN5chPT6NFfr
1N8oPjo/QjxILqnm5Uca7rY/2wwRKaLb3abtz0ZCNvxhCvWixwHLaP8yp2Mh70J4letrGPW5/upB
hu7rNgJKG9lN4VEbzFz1uLLx3YV2v3w6DtnOm/j1D8YhxiTRAaatAyxWydi33x41lX3c1qP2qa9V
xT2U5GC8urPLxqRhuAF55Qs8lXRrHQnWps6p7xk1xtBHN+8a/iCFOkv/3Vrr/GlZBM9BWnWkkQZz
ACriB1wNXX0yllOzzvP5EVHhlrB7kKHBb7N2pbrYIRSaZ0gYToITLHCOvDPWKsXwioclZuEQfAmQ
FlfymvTB5U3EKmnVDudFLNa7inkBbo6VjwdwBZzrwT0X/2WRNSMpU/jzMA11Nf90KsRkNwfBIiHd
jPrg2WNp9oaWaqJfmPLdLfNu9dUFDozVtiExPpV+6G7Y1XmPvCHkS8npFeOJm5H5oM/wF0BtdwHo
PWvS29p9gmKsdlXOczpmklhfPBnRydRLqz64pPnj2ksIlSb2UpAxgcTCg0kcBMP2WzYRV9+kgfG+
hoX8NwdhvqaZc/3OtjjvcXa08ndBM8ELyYb2iTTMD57U6ReafXacoc2wvC/Kc4lV5ugCE2QF77WK
5fHkn6SUgH4oq+TvCcUg+i289enO1nnkxoNVSFY9VSqunhcGP7rjYY3zJ+uPZVVL4Bej8+GwTGBJ
NHYOj4chCY6UACNsezeMDzYFfkpWxdm/NfeKV1Kqyy+YSQu6hZ+4aHyEVxyBnRrPZB49zpOoXzQ/
9hfs2v6JCZVRzAMXRCpN5NfSTP6PUk5LQECa6EJ9ULDcpW4WyANBW2IrszUHhynn7IdDCU6WJJXz
4Nk1hy8mhdjL8NJvRQd+F+YqzlGzrBcHyz2TJsRnpHQsZibKKmQrka47T7gm2OEpyj+arMveS079
POR19JC1pX5p2xxsFvNM8THK4TPvS5+Pq8DQoLVbX+wk8b7o1yrfMpeiQCUHlR+DGU1/9Za/bRZO
B5Wu/rVse1UcQ2682OWtR02r78hHqt2x3QSE7u5HwUE8noZgJLkVUFHXuXyqsh0+mT+WmNbGZU9d
ejT/+n0lgr0Fc2XfwAxQm7TLkUexfeOStTDJab4tikwikxzpy46cnTWIlzDypgdxO2ThG+H6zSYw
lBiMozunUsmzYJOw4SVV7jxUL7QNGkzOunXzE1v6ePGKaV9lkjmLiHmvkPra8GxMN4I08a5mzgDA
eUtztsY8fV9M8ELUyto78PkuAtfzsa7t8EkSJj+sZbOYk90ACeBZ1HJewCpd72zXdc453w8EI9QD
e+O5k4cSM9qMGV5Zvy88hs/g7vhuUZoyNJ4+Dz8adMz1SH/oevV4WR1VlogP7A9UV2B6RlSVYD+C
fh2L3eR6IfVm+fCDNVO/RqrBClQG6gMjpnOqfRjEtzIoFxc+aEgs3tkflKIszuuBmlMwmZtA83PV
MywrNdr4pjlU7RrXhYJVSErnSPGzDnZ8UTwSbBh3JgujZ6oDBUd6k6fYwqwAxV55ZUZPD/QuDBWV
OOLJmv6auZ1/XGVXjLPDN37DOXbKacarWiXRuxUmuNVS67reflNMkA099RzJmGepkD/qStLROYHg
BtTLCXbEDzD05lhQsbMFV+fcYafgIBrKebxpnkpQw9nkZ0nQhh91hZZb5dg4hMOoA/Z0qw0bbQ8w
9camQeMJgQpYNHsfNTMw9U5By5ad9jQi6PYE+kDT8zIO+ilK1yOfdRS33YodUFrIf0RqfxysAbve
NtZ5zqczkWq2lW0wqH8hTZ4ba6BoddZ8qit05eJlXaIw3I3BRO8JxANNlKnbcvykxSwEyPWZct69
DWxj398kIcZDXFJP9GiEX5b2LzTemjtwAalzjlKbh6oNwvpBjNj4B6hPW9LxEExx1VwYlsqLP9/C
5wFWi9+ktfm8/ZIEUlSEwZ6mkN6GvsEVbdnWf6oDD+bkC6BFcgZ79i4GyRErWNm5st4CEOVFHMrq
pWhkAeeyKJ1TyLb5K5RdczfLkQg64/Avk3v9p6qax/KWsOTWTST/Z8qONsK27O+pLR8b3aWfNPGy
JEYRfUzCoNpDRrezzZSCdd0qPzKCgE3DSz33fmvLLq+8sOazz6RF3yFYns3Y0+1z7FzmZ4ZbSHKu
BBdC7c7tFVryxnp3UwFAl10un2A0HNlSCBaQ/Jhrx+6iWyi3xNmD2zpTpBcwhXS7rJRsD5htN4z0
0Uc3p0QJxkYesQEB4FAlEVtVdq+61Bw2KQTSmI/8GzJ1nfK4Cfych8z/3xGVKf8iTkV17C2p/dCZ
NXUINLAzGtIB2nxH+99uyutfiCsDdaOwtzG8Ulb7ViQJlc0kHJ6pn2t3pZ5DyOPM//O2wx0iY1ev
mdqV1ZhxZE1b5FmYDRsU/v42WWR/5sQZXjjrf7WJmxwojaPytqUTjzBqQwVB1X0jxE85g1/b3Rmt
Qm+boWLDBmBB902pXJZtA7+tzZ3QHPm7sf/LdjjZ6dCdgFnNY/ucByKEOhXlN+N5hQNIqhtadAT5
TjrcefXdiZIdv2/L707Z2WHFfb9VvcdiG7ZZc1ggmT2lvWmfOaXwLAlMa/7S6GE27bhiJTB1xaql
9f1sy3NBUrcD4CfWa5AN+5tdYcupctoaC1hQs9AMblUW/o45JYroFJx98LLWqBmBOFO2Gex6wlo7
zMQ6bkzeEWigxtYIZfptMI80Qqgm7IY4X1tG2QZ3FY1c7W4EWMnjZHkHNof/0Z2oQ9RTRLR1+miz
1EfHv4E6cDvBvkk/zUSuFIpeRMgXp3I2zwaeOTp7wOOMTIVtvToLso3rmuJeSNf5ZEeTfRkp2lM0
RIE52GVxgBB5sx8VfD/Ew53sKalZhu2lA3+x70jubGkbwxqT9PTwTASwqU88gXWzTjnCY3OwBtaD
npHBS0kq+0W6fraLyL/RyxXBQJPa+Sg7LT4tcG3WocyF+h2Nh+WGt1b1p/D1dMlxY0XA3anp2jrs
+295cYZ9Gjgqnhxj/lAPQXnnTWG/7UzIqh/uA4EO4DvJEHBcptcX477R3s3HDqk0H9tjrkKCAjlS
VyVTSorX+b90xhhFWvKsBMHyW/Mujir1yeKFf2yMrtWAchoVFN7qINq04aQ/FDR6Mirzwmp9LVL9
ZorlNU1uM4LiTjtMeLkxAnv+boEpFAdDWJ4InqVPHZLDl0rcW+tGJVlr37QGZ854fJJxYuQCun5A
ZGCrEYqKfh3RPvQh5E+1FN3rBJ+CRnLj9luMCfbNp5i93rx+70QeluqcsPRgmkozupAXEK/3Kxj1
mCIU/UsAOzKIWWnNAy7KcYL50l04uzmWG7fDPP9pOoV2OfJb/PGnnCsrr5Kt1dqA/m2yOt/0Qk53
FdsZ98AIFILnRgkni8YFjuE2ryw2uvhK4HL/gT4xf7A/EYewjPyOoivtXsew6bNTYSNn7/XqeQR5
CMKZjU1M659je7yKZsykuzETw18uX7s+VCj2b46ikvdbGFM/rv3aPkmYD08TthPOdl1kk+wPp+KG
6Qdhc8LN5tEqFVHyToDElNNOQ2MnyhM4fVA9c3D0erYdFKkCXCiUc5RufaPoJdV0Z+Zpjr5HznkS
o5QmvYFryXpZsd0uf7ucW2CVEtIs2yZsIuOaATZcjarvchpFkWU8j1rnq5xGA4RjbYtz7sgMZl6T
/y5OZvNWxVtNgWvFEPtEBsCZ4gmc2AdtdMxahgDcPgvq+sjpEI+0Gmv5aE+g98LBUxxsyzV8ydLC
ByhnMPu9CFa/OY8NeDZME6NrxhjbQx0ng21F9zhgaN0dysqPc+WLeOo4d+MXhF9Y5FT+7Tm4Zqzq
sMi4UQtl0w+oUPN4HeLCb6L7la5ycRjM7P2HbtqcC3fIOQFS7GHjoHame+7CG/KYEoI91BL9J8eu
+cgWhy6fKvI8/MKJizcTogMCZEiwyOxMb9gACVgFrHWI+W9Hj6X63g/l+oXnxjcb6a3Bm9HlUu9S
UQfd4zQQHqWkrseNO2zKwQcX6Pe5upHhHE562Y6oa0db4UIG9eICxqtfEbKsBXfOLf37LTjENp+Z
h7sAi0GLmEKugnM/f5ze6ET5s1UxctHgpLeOZivV4eRN9XLirMCPSThKvUAzYR+1Reuw+enQQ0l5
ZV4RwJECtbol71MnVzctslTtMFdlc8doywI6P/JosFKbDambus8Rngoiw/gjszc4iip5T6rRRF8T
IfnhbCbs/ORXGstg1DbQ6JqJtxE9hc4Bd8AwHTPuVVWh8WTGAs7RJCK/OEniCuDUcJ2guYV0QBQ0
G+dyptHqfxydx3LkuBZEv4gRBA1Ibss7uZLXhiFpWvQOBEHz9e/U207EzHRLVcBF3syTy2JrOpY6
NVVUZumsZITjH+W4zqUgzs64kcTEwHiGmOyPbaQt/40lHJQR0EKWey1+jlKO3TUt4y7GX8H7uPDB
4cF+UTukZTDgXDzLFVtIdMuv0IR5jXLb6g90rPsELRuukxWPMEHkrrWjTSU7WpESfA4rgrLoYumU
ICBjku4/i2S67aVKx9zxwo1BqkO+YAIjYeKttPK74jBU46J3JvKqT8o07OpoFTQVCPJAw8bJ7SI/
8JqmO1HO45Lfw7nLg/3cBW54nOCsxVg6a2ZOgDLOybgDbxQoPSyefF6vz6B5ID+uLK/V+lzpGAUH
b35Tw9gK6dwm14RzuDaSJ7TDzT7cF3oK/EOl6mjchVa2dATsGvPpOAN83hUD0+RdeL2Mh550JHb8
UgXqWd1oHY24VTXieRU8nG9OYIoX44yQPK6Gfk3OI9E7Acvrq8kGzCEeeGvumsp3HoPUn2/MLI29
qZc0pxwxh4XzUbWuTHfCGcvqwv9SdlSKdhhyOQ4klaaWflPWHDxhgDLjCx1F/YMMjMdfihoaQCWu
2+3rvnKB2kUoMsLpePD72MsYaEuKwDNM6a8MC/XwO8D8+aWgjjSUw3I8JE5GgP8Oi4J6b8u0BW2L
2P5UW4P+izzyIQcyr1haSyyl9+iIbv7gdQ6DjxtOWz526TfpiqA/WqirK9km+UPOcVDuzVimxa6m
+u5HSnpyNhkZRGoukC6TQwHXLSUGmvHnhD9cnQGGSaqqLCfzNkvROvMfevxwVUnXDPtoVuEPxDib
TDUNisiMrmaGlsA17E2ayObYeHnzXw9cBF3Jtuim65fRPtts2b7Ik07XeWqtN762tD/hFqLhLBzy
ITj2fizuR14t3q4WpjinGvYv01nLUc9vPvd2XlewIVYIBkQ2iP2zwOjy6K6ExGZtEmIZPBU5gcR5
LJfmjYSORPTnoYSrWjgZiZYpELzbHOnySKKhTd3ThJAHVDi1GEdK6XTft0rmi+/L+DT4RMm5sMcC
7o1oiBPKnr3lJqgt+bIkxDr4b5ACoSo0acArDSK40KdAVkpakANvCZ3UIOGVstrgbvOLtwou+nio
hqH6scoJc9qANstnNpsE8SEART9eTkaVHL2IgxcY5sUzv9GanYAq+xO1H8GH8HnDHRABHTxIvcF8
nNXhsFN161u7kDdws19cRPYNyRRen67tedNOYYEz5FxtAn49me/PbBnj9lz60IFPmGDT5D+l0irf
WnrUydYau648xsAZM0ixlLARtZjEM6Bz2NuSXd+tz5NBbSAE+BSooUMQEbEo1mXJSLga+WGCCm3B
jHPLjfopx791tiFuZnvBrfhNhSJvZva38spUAtDUlLc/sR5s9IraqqnD8fOSVPw4RGwvQpvJwS3z
CW9xJTi3zdI6wZ6cC+RmTkrSxT0n7xNJgupDND6dt3x6CRQkBkbShqYwSGxcidRDdBxERwris+RF
zUjP2wF81rBGPnAfM8Bhzabj7/CSGOhcm8n1kjXoWHFn6cwmm5IsxaXRNaNXj+hafSrfUuoVObW+
WJoKevJbY5udePZ5W4rNR71HWeOzxzqsnkCAwon0sONfUOTsk0g4NUQam29RhSVBmnJB+xRk6NgG
zfAvb5+5pD527Atxz1BvJrBQku7NN/XoqFeAYXL+z4krCkFWlUDC+85dg02B0dOVBwZCI1e9sgWe
aVjM6VUXNT+NYhYj7UeenCJoPBFK0jQ1Ub+dRxL9KwH1dFyXVmXmvT1acb43WRi6e20hhzkdn51V
O3b6JxTst3eybMeLwJTTfrfoyQWGhkTpI+q4lVxaCkXl3jW5lExQJRCZEXHhWk5uiLtJMXITLc2h
8klSQxSbsHWDdYImK/hRS5OM9oG1gM6+2PAO3Z0nyZsfHMdr/GuO2GyvbDW0y6FsejrG3Gas/cNs
qzw8cluMCOLZDWqqE97DsGgc9qWuDVJ9bbdt8FITi6RvCihU8q3NULenhNv/j6IW9jT8stWzpXBv
bnooIcu9l9T2H87k6WFIRqDSbQbZheCDsB/nDprBZhqhxpxU4wR/+BjY0knPzoJ1gO0xPNE2sgRf
HfTQzRBigdJQDJkeqjK7D5Rn7K3hJrZ4FxGGE9h613OZBqcljOhCZrRCgctVCtQP5vumol6Sw4CK
ZLHLbfadzy7AtWMJEofxYax/pwBT9MoojYfE+PCctyKpkQa0NwBIrMtOPyi4IUyUlWEkzrrMf+Hv
FD9Pvg0Wjjs7ssHMxZQ55WHYDE8ZVsFjvrDlv0HU7Hvi7+ml6cSH3bHq3Wj4jQ/LOMFdoQuvW/lA
XLZdYy/E8S33FAIZTDioJU73OozFO3lUnT/Ng+0DqEIHXzucu6xBLOchgC5kk3yuJEJYYz0KPOiX
HD21WFcIfbvWyikkvPU+qBrT1rZEJj9il0ghjUxVtMc2xl7fjfLqY6kM+dbKpTJqP5rJKi5qdjEq
GQExTHcRPwsTx4vYQkvrWvZc8VIWOGMX4khN7vwrOjJRaTVxIzVNfZumws8bK+aeP0N3D6KNXarL
prXF6lQWziobG1hmdTV/SbdSgHcXkio24ZST57gvCVL3Nq7CG7XKiBPOKagNTRV9wI/5D9aRB4bV
jI/4Dfn+58PClwDd1n+YeERdwQZPHHgoqjtMj8mbtrS3L0I+hsU4p/RcVJmAoZ/yDPBbt7yDYoDX
aY70v9bXxalubcnatcCquY2yorpETlwc+jKXb01YcgeyyCZ3pCAFr8aOxDhuwTDNV9wJwTbzsSUD
HoqjVacjB2gaAaJ9OtBIjROc3JxeFDXgxdgEd5kg4wxSA/OaISzDJgVKiestWz/2uEmBGdxnRSof
Uoxvl1BQNYQ6Db0oQDLFa9l2PwPTxrBhbptfzOKCQWISj7zvBnnVZeTlL7aeXAdpquGyQChr9yUf
AXuHcz1u+Ol13B1z30HgqdtiUlvtDNl0ZJ1rxxtTVhrwLJMFORi+G898ralbRFou2p0J0sHeBF7X
Ft/FbNgj+NbEkZsD3gIoUFFR+JLhjMJv0xrYZHijZQq8g8I3EAS4x45Aen1E6sluvG4nBF+/DY+P
av7o7Tat12LpQ/UwWYkeL2gtBDskiT2Pz36Es2GVxERS94l141xyEkCtahFS3HXpjDgCEH0ibJS2
F+291pQ3hi0tP1wviX8PneK2RtPpvyghUQY7oJ1vBUCcILQgYpoH++HEtJHsWJ9TdItfogJUFtGD
xpt74Eh2a9vQlodoRptdX+GRMbMM+MsLXp83HRm70jpLq27mNqrEgHwF8QyHOYbpTe0kwTM0LTZp
/O/z965uOM7mMGq/3Jg13xruUcQNQoa3vfbkbPn1TlRzbie8u+S9iCMTSyUvCzokDPphh93Se4ZG
FrGaw7mR4PPL22yfFow8W85sVpS5TqMQYm6Msz7gPuJrTh8zVM/UjLAYU9BBG692vPlANmg0a1VP
2t2TUXWivQvi6NhEAF4wdqTGIJ10XX4hHdF1e12wY9mKvqWNIpJ9CyYltPoHb7j1Y4S0z79VVouT
TxMbuXZeAVsWpCC24NyE2cxJ0tr2nhoZlEQ+SXTOZjQSu2dFt6JDlKtW6S+oDjDMdTjHXzYYM+wm
usu6TR6VJdsnN1YvNqWEv8vcA9Cm14n7HsNuwwM/8MTtz2bC4G1JNNkfps6SRJ2Cgnvq5j6jRZAC
PnfXzAt9QTxFPF5MDpMbX1f66HaAJvWywRHLExF7MmMg7b5m2cDtduDzufk4HVrAFn8Ov9ivGtk3
vKvn3JrOHJrEo2mF8wjc8cB64utNnjWYVMjOKqLuhYkgyiyKauSND4Bz4SnC6wx9Lmavw+fJLo5j
Bw5rbfo5+rRix3LWQX7LDOFkrX3YprNyWDX07Sf2UkBtTAj2buBJQRGOgxuBamsV6Z2HxwnDpxvO
DQ6MoQ/Rm3jPbHXjwWtySlBRqyEsYWiYzkmLc4844iN8N352YONm2UffkTj4TNxWQA2NCcPt1Go+
QvBI5LBmxdW47G2q/urnWORv6dHRBpbH4ceZ4mIqrvOa561gxg83rLM4cUohKNFJyDlK+NP04W75
OTQFZJq49Y6YV9zk2Qux1j2wau8p2PAbf/r0hdt0O2CfzrAvytCJ1phHpM9eFjsW5Vth/51ykfQb
UAHBTXKlaG+d4jt+nrKSYkgyfNrfJ9Ia/S1DuHJfM/D89ovgyWVBiA6yiPACn88NRpSyuAzYAMEh
MQifCmmp38nVN5R5NdV7BsHkeQgIjGzbRpArh0wzhRdbiiysYFKbEk6Db+p5K6cG3myAH5DlvL65
VJlI5R/MYZZ5TA5+eJorJ/6b/CGnk6p0s985Fe2lorwaKQXKC7/3xStj+kOxU2IJivACKbaqLFng
jH1iw2t6ZFwH5hFRV+xqaWJZkDKC7BvNwBiU2hafUtzJU5VgzSJQ0c7P/LPgKcJ4224XFyfdLkWI
dtaE6vsfFrGTtWFU6fzNYKX98IBsW6Rs0nUNhFWMPq/JHlfSnZOElf9hxYR4jnORI/B4ylDwDg1y
KNZTnA8XM5Lw38zYTuotElPbrROSflc8Ebx+cwWhz0p9762c/fms8Oj3YGTb4BFSM9U0dG90+jgz
m3LQKpYtoLSwFUKdHNIDbQX9nz00+Y/VZ8zCY4+N8ugQMBYHn9v6ZQZd+QemKO4ea4eg7Kp1quV+
YIh5UH3u39dJyzoi5jAFZjM21lMyt411qfqu/E5phv/n6YQCsK7FHIsw0FLLQP+nt4HfL7HkmZ5C
yUhZUNWM7f7czIN8Xa0sv5csFP+DayR+8ajXj2EyY07LCfvtcTtBrbUTlwYxFlaQ4BRdI2T/shtY
KwrkwBrNLZjXPCEYZkmBuu8Ut+h8zejsPZUdgPNtUUsca63lsdpULYivZ9iZTrtRmA1/Wpt3OUUU
dvsmKB0L1pRjZP1OhT3LnFyhAt08Z9GVHDZtXb7IE6Li5FWhkGR46wgLGzvYBHOaslYljaDbKvqO
u0yhocBVWtyZka7jT9ixqtllrZT30uq9VxiZ16KZXwAxPpZZPj1a00x5g5rEBW8ZrB+VJg/kZed7
xUcqA209FccSI+5ROgbLBW7l9NibXu64ZYoDZuzumYaf+co2f9nywqOmcgqsLwyM9pmSXs5nZ5Db
tqezKwc8tRNhP78nUr+MtTfiW8jztZu6wXkiOnQn6x7fcxFapzqc7I3d+58LH5Rt7OvnDmDNpga8
hzeBZjucPDXLWZRH9rEdIZooSM0HQYV3Fvbhb0nU6cnSkAqY77NDipOS3ucy+molqKREGBZnLeLt
Km7KklN16Hdz5MkvH6jSu5XWN3rV4FSPtQjsO3dM4zV2rq84pJwGXGTQYlltIUAghXQX4k4vCzf+
SpMOgK5lqQ1hjZxWwyn7bWzocvM8WKeCupSnKofQYJdqfsQ8SDuGsmgUCkN1xoddnYtiyH/aNgH+
kVf5QdEJ+GCZYXmXfCk3PGMDEkL+8sWTfT5yfxJtSMGOvk8ZyUV0ff9f0Nr6DFPpBrtU8W/OJL9J
wkWdoy7sLg5pJALzfX3AxDW8DVjEWOz23UPUBbyuFbRIyw70i6IqDowGiRPQOjN/r/onT4NorVXl
vNqYJtehL50jDG734BntvsV5Iv8NZNz2yqEdCAuCeHREX7z6ft59uH7I+95pSB87LLFbZZXP9IR1
+6WzCTSQkt5aIFFk2+V7UbX/KF+pt2AkEPFKJImzMXDB4wZntG9cD7UXC9c+hptA/MXrqeeh3mg/
l5hjGVXwhrnY0DamKMRd2ZnsDSZQiVmawRFPybAbhNQHX9bjHUhXmL6DRACgiwghMUJdJN3H7gLZ
5Aj9YMb4ko8hK54pXDEuR4/cLLKCaz0H96MXPg8kS+6KdOkkp3I/Hh3bKr/x417Jj7Sf7kAOJ0oH
bLLNdKSfKX5rimhnIaJ9+jyHznNfOfsGQwQBU9Ra8nP9gQ/QI2nhj6znchalNfwRAySzypux9Kb+
kTPuM6iX7L3wvXEDnBYpyoEBVVOxCKW5R11H43qbMsj1aU36h+nf3ztex7kAYZC0qtsH7jqmPela
gpEygDSqrWii8gA6uHuke4wkaDUGx4Vs0K4U+kjYzsY10kb5htZvHm26919nPCGf/CpGGhes55Zo
3qdV8GTAPFFfKIajpcbDUwPEbyBMVFP1fGid1Dv4oNio94ZUyJK5RrZJxuW3EumM9V+b3SI6YlTj
8C4sG9c4bbKSbWwCGSEeB3RKHgJcb2M2P0uqwanAtZJ3qbp4PVPZ91KYlELQxe+CHygo40PhsoVc
1WohokAmDkUen6jzk/S9v5HwnMTKb3UO7T9x26+lrZ7S1gcr0MtLB2wUq01FQwb/jYLMWGevKWjV
73lam2d+J3LFfR3sBal3BGbf/Gd7dvQRjBgh0wnafdf5lbddEsz8CRQxuL+YZjb1kogXd+4IcfgO
IU+npvaUIuyryBtc2DkMuQUjZ5C/8gZp96FTTZtyKWHjYTRvjzIBWF62uBW8BgVW4mLogGM+lL7N
OrRvlk97ogdkijHksyx0zqxn9dYbaSUUDoaLANr6sYujj9EH6q95PV2zJMz+ED3xT7QZ73+7aPJd
kMlgQ8KArAczYYzm2uofJ0C0ZuKl3wZlngafLgD117hYjXoGVcIBgqAo/UKYINoFfm/XncIU300h
I95+KN9rFUfdIRmr/z9IyWTwJnrPBtt8EPNjdmdh1Zw4jdOvMpHOWSnzzza4E+CjfWWecM+dQzX2
SDHALgY6txbaMRA+6uSeFRZRUJed+Qa3Frn+0p53ttb1PVkV8BOFYpHSp+RFm1zWHVFpVnPg9bpv
nefeXR6a+EH4U45F0ErX9uC/gYJN3hBgWEHjeHuwrDL7HJEWniahSBJWMOI7WJR31A480FrgPpYm
EHs1T9mjawnz7pSYcXUh9A1LekO9Wm147sJc7aMIaC+DoEveC6TEPcESkr9yMGs0nual8WzcsMXY
bZsodtZwncwOvU0+ZnwnmJZTahCxbJOeW4L+r4iBgGHzGd0r25mYILkRhw5hcOOUOr4uZQiqIaEd
D59ifGcC6oV5TtOOhNHL/SYDRqxmmnrGRG/gtCKdeYayAvUGl8b0BkqtSTYy4sW58m1WbTpxvcs8
Z+0d6UV2+SJxNgui+72VtOICZbI/T1PYnchSdO+B4gEpRdBtUYLnL5WkT0AicdIm4SN43C/b81t8
qIh1q8ohoiPT2rnGYC922p/7s+u03D5cgzspB/co5vJ6CwdvKbKCUF84FrsTPe7niB/IGJRDt27H
hJdZ6PfRyuAAe8iIU54M/obnwNfiVWslocbbIA63MWlPvaolD+CzzH15CPvaPjK6i8M0q46eDJ73
R95MNmNH43zKxY2PBUn/U7fw9IlYM2xULM12wNAhsCkr9TQ3lT7U2TS9k9ivD6Gugbrxgw0gDLIQ
fZ66drmLFCt1e7LSs4oa9yV3Qv60YZ9HyEr8gm9AjeHBUoW1Lqz0ZcpgHVIbABhUwkvy1qNNQYQx
MGYnAlvYXsOEpb6HFAma1Uu/uz5uNmKM4w9j63vwYf6Tk904ZlUQx2e3l+lD2QzVK6k1bLAlMNNo
oH+Wle3QfNU5Ig3bRvu3cChXqXUzbFTQlRChG3ourCG+UunBRhHq8Q+12943RJf9yMOVFA+8jYsQ
1byv4ZTwUMQiXaM9Du6mn6lxO+U9e6obcn+TxZmbbtgfUd2IVRMDo9XM2LBjx8vYQlfL1i51so8n
hFA+Ofm6zoU747vkVok75gJ3kc1vmhq99ycdvOnJZL/Yg/FXgPTa+ATJ/+ZaYAPgzFArTV3wPgvc
dz0Sbl1Fsz+OG9Lm5RWZpIAX7tvWs0MS5XOojcEh4VvxTjZ+fJ+NMsXnzTNhS7nxW6o7TWWG9B7x
N0Ee4wQvmPimmpYAjyxGTsUGsRw2NB8xRQovPEnxwrk62eBODHeq8q19UgnxF+UjmI8bcJ0mgJTZ
PPZfPOrdCQE53TP2ZQVdMJ4BWtDInVWTpg2Yjh7WhuXA5DqqK2GZ5QmYmsXrfg5Q9srSHDPIQ0x0
c0CXQxtuaBaMcXAmw7fvVvaucdv62mQyyrhB7HSTCMHiNwmpO2jihvFAZSlU5kgeqbmO7rtcq2/N
VXQZyyB4JYI1bOZEsxTg4e3T8OTyQejUUkQrxORmHaNefxct7fGsoqaLQEw+ZORLrnlKR+LGde36
M2et+kuqMt1RgMmarbD1Y9+CYXCKNPttHRcXlDXcyrNi74xdL79foonSytny3mq8r5tGV8MuiURw
s/+14TuGDvXKajI+um4Vv83dcN80iz7pHIh/TenNT8LDeUvSg2Nj7p1VCjTjBkoRoHZCWqBFYekT
1sj+X9CbYce/F79Yoc1zuPOpnRtg659gLPs7h7c+6a5gvshYTMc64d4eK9Y2SJCOvs+Yi1rKY280
LlP9N871cF9D8LvzfdJjmD2hqtsTEcOyyn/Z+HO6Z6l14+ia7nuYKJFF0DtNwLJWIJ+TfyhZxQPP
gPZzngzNNJ0R9etinDfCdKgXPd2D61YzbEdtMDxE0I6LWzK8Rhzy/Hdj4bMjlB+MVC348qQWtE0T
c8/WQ5VcndZ093mnDYD6qatW9K+NTyAUzY6vqE3xghWeUNYjvQ9QmjAz/D/P1jlLf53CxJw0yJH+
REvicKBfprpTcEBXcuSZtQKMq6GQlbXFuZsln4U/UIhMEE2uymQqd9mY8MJEEn7ze1UToM3Z00Jp
vRagO/dUjoWQoWz6RwmFTJhP4R4Z4hZkRlYO6Ln/d0+Q5HANPbhYW8mTMTnwKMc/VKVxfMBlGE1X
+k4GecFCVGxolYifoWwIJn2ISQ0Y/lsvmVqXQKV3SrqKWojwVsgS5vRBC6f/Dwhn9kBPlp99mTnk
4zbxTuD7/9o7GX8k5eoP1iHFpuSHVa69JZTb3OdaTJCZ30PAphSETkmzGi3JqKuxdSMrjV6LpiDc
wyTrdj9Fov9JudT/vzsJv/AIehSoA4/kCBm2CyGX6rhYncpQayOWVuxnqH9kvmmLrWLf+BSTNPqN
FSzUooslTLzK+0v8QSHIIIlfOHUia+XzzSGx0nfHgIy93Kkp+AJbCmm+mV3KhkDKHFzq9fhEpYxt
7BoIx7WzbS2gVSFNSmDI/4CntOIubwlPrAEAqfNCV87zqMFCkDdLz1E2df9SpfprHNUFkdxOfWac
SifStGaTUNT6TP1HfowI9V5Yoeq9JZmHssrHiDl7Vr0NHZ0dSlupaht5rboKSy5vVpXI81xYfogx
D+cg5oYKdx5SiuRX0ts7OPHpRk9+dnKdCn/ZNOkrrlD7GKFEfxRd7mwJ0xUo23Xv35e5pTF2MpnJ
x9a1uo+MRSWHFhJKG3szcZKlzQ4T1svPPknmH+mUy2MX6uJhbhefM4Fei7CzxYPoJT3RpqrfPepU
Nzr2/oNv1dNLAdK0r3rr2xopv5lckx0CWGI303792U8O+v2toyKuUol05ac/BcYPNgG1c5YUOq5G
42Zk8UmcwetIApBm4Cse4xTH1ApspDwmRrrgfOr86QbgWpmUWik58snORQteg5hVz6zplOEj+Wn9
QlxZ3dW88ejzLHbtiI13cA9gYdz9gtcB0cib72igNN9Ln1uwIxbU/jwyRC7wm9Z1zyiFyJgQNJ/C
+mhzmZH3j+LUvRtaLFE24j82zlK+GV5N0Qqc2juhCNLUFmmTzzhuzT155fFpSRN9rLnaatKwlIZ4
klS5C0sDhy9YB5YuY7iln2HZDZUs91kUj69AVPSZ0uvqKm79I6A4PCyvLHfZJAKSQlPrRXS1fNwd
cJuxJuakBK5+RVqZihle3sStTa53VJ76XwxS47SrB01XIH5kcZb4vcXOsVi3wzdglFYs8vZDCyWZ
O9v7QKrNCUBnZgQJGs6UTnhOeJnHKQCkMWU+6nufDb8ANISDNUym/Nzx4m1Vk+HiiSZJAcYtQ7Lz
cEm91zfa/ROCs5Bb8HDOCb8ZOyBk6Mqn9s/37WibMSK9sGtEedJVwPYvyylr+yG0OD6hgCdilzZj
165H3CfT2U17PL1U1iX5I84bhwYl3je/rhS2u65KFil3eP77BvBwmn+iROJ5oow0XVbEfTA0i2Ly
q3XV8sNAcJPlo8kUkYs5r1xCa8UIDxFhHAs+32N8yVQM4VOOeBzqZbLuTHnDy+CSxWCmuNnoYQqK
5yLyNGqWyCp2M4XJUzp5UnwMVaSSpxE30hWGEgaJtLCIQsNn2UIOZOgPXLc+tFg7mFDKOuzx5wnF
ei8Ck3SsLHHjZwbR8o/gArmhcNHjSZlFLCdYlu0LIGaAcIplNfCE5jaJ5YGIw0cgr2x+SVFxW3op
rCEgZYXFb9sfyU9GvK7QvmqyjGeHoCtfhkxXVBiFiS4PBigY+PsJKBgJ0BbsG4R2ez/KnoBKXhcf
IyZVxkJCc/LmSaYTzjRtdF4yxW8ls50FSB/c3zUkPgfpjO09DlqewEEVsfM0Xgrpo7NgW2ynObT/
Fb1FFQpZKfucgQTgrdm0wCn5S5K06bNZwMerfP80jkMQ3JPUafnet4IiZdsKrPMsTBVvHSnqaqNA
o7TnSkTBgUo2uzuORQkFL5gy8X2jmzL9GtX8uf4Y7CpJFcYqZ7/wwuq1X6iigZqw66hQG8+ZsL0/
2ww8Xco0bO+AQHgPdLQE7wmHOU9YdNCXPuaRtBVYj6n1BVa296sGmE3E7Qq50/oEdmof4dMahFan
asIdpksRboOKheoG2QtHBj1H+7Erx2cHvfXX0sUrNcHgW5IILZUsO4kGD3KKmb9BC58w3eLJjgtn
xlbbTc+QVsIzTxoGj4Sn+TvmeQocqEdFVQMzHxdmGwHjXJWO+87LEYHBVNaeSTt6y9T0N7t5tqM7
hceeHNDWvSo6dNjsGSWIOaB+6/QJ3wXVqzgQ0n/ugK+DLwPgavkzc1y/A3U6+cRIVxNV2407PtLo
sK59EuLA4R4JSV7DW1wxYogkd/suex/v4jQqOs3h4m4rfFYbMUhiezAPqVtMnB0OKkKuss0PTt+X
WELCYe9QigiWUnb3ZFqCx1Yjwa9jWrlAF8zjjpzJBwbH8Q7d2j7nSRscbT8UH57W8QlOHg1XoRU1
n0vbRXeFuXmlYu+lHDC2D3aU/TfzsN/bZKzJ1YIaaTDYlBELac+snCK8hJMz3QmIg+uysSXkUBJs
eBrSl46Fmb/yNP5QGIhX5GXxhiAY3qHXNb9JLMxj2NyGlPgO7BAASxwc4TkoRfvABBCq2yi1HPTN
qV8wlU6OCJ9S6K9gouAmVCLAuqLailj94kGrKIFdAYl+r0L1F7FX3wG2ib9mMEr/Yrq4eRkb79EH
argr4nZauaF1YBuG7F2FXNg24ZzLIAWRM9lz8WR185pY/tPAiHkUsFV2ip7Ie6AOBetUjij2XIek
IFXSR7G1q520XeUI1mozAZW/q41fnXnMosGFV3aEGd6KTp6hBMeEYVM7ZS4cn8VSzt4qVPCLy5Ei
05oTZ4uizM4Bp94egwnPRXZX6B0DjsTZ/1SkIlZ6cN9Cdktb1jrVivj6Q9BG8b01OXc5obnVQOZ6
ByiJH1Vf6s28BGY3T1G7QQmut4sFR3Tw+/YHhJ/eYWfVu97z3tOZOCSl7GvmeMCS4IuZYFksRHYQ
XvCWypNvsB8rQYWWivHbGUXq2THRS5nAjKNGGCKM/FmIPwJ1NLV7DjBSH+s0le+sxM/+glFcqCyj
IdlHUx3E5zyb/5yuuOthIPSdcVwkVLs7u3GV791AHnGrehsZ+g2aTpwesCaX20SlqIiNP+8arZxH
JP/w7GfzGageWnM8vgDU8ZiFlq1JvfmMz/IrFUNA7EYBx8atvMPz9A0EkgVbQp8kNk5wEZR83eyF
CcHQxUnGx8FGSympfOeUsE+0ceDqmdpgoyZPkLFzZ69bBWndfQo8x7uxa6ADdyOu4TM1nYFcm4C7
gW8GUFYhVlOIhZcFj7+HieQ8dTdvA+Mr4+xcetveAJ4Yb5w8jidc1KqR9x3eT/zoIt3Y9OEiq9FT
zrS6EaSgccM7+kBYDGvaKMwqNeW/yuXjo8PFuiqmwFNoq/4AzGVcqzBrLrGrXyN2j8+JcpGaciyO
ht7RPnb3beBOP8L2eU544SVAAeMNBjIIxIXawVwDqkVY7wD1qLjvocbsW239GODFK2q1NCZhshah
lD1NGRxFhyBTwQ/1grhEinJsqKIn9mob9k9lJMw9BrI7Asv0jPs2W5xwrput683xsQwsXrtMztkp
rQfkDQAB+zGwBSsMQgwVJQCQI/OO/lqaCjxytlRn54K6Q0t+kurWGmNa6cPTCMTAYxw75gq2lyZA
KrL7DuLQDrBUt+miNntNhfUDrH0YT2Fmgc4kHf2H3dgGJwO3eo/nv8E3nVHybdWTv1sU5bUIp+N0
ZK7mHmzc4QzNxjrkwdA+0sWSf/Kgxx+VdR4/S/S2rJ2bR6oggovjml00/3pN5qERKfKxN8AYIIqF
7GFDTFFKRx5NhG6R20PxGJauv4pCx7py3WBcGb87jDf5fkIg/PRcLf8zQ4h3RiTzvDZ50jtH1r88
67PPoffiB8mtdEZX3GEmCO9IOVx8N6BrNa+95H8Undlyo8iiRb+ICKYk4VUSmmXZ8th+IapcVcyQ
zAlf34uXe27EiVNdbUuQuYe1hx2ewWc1EsTnDQuequeakLL5U+qCGHY9UCHls49J9iftJInyoMl3
/D/B2UwWNV+spYo/U4Pdaj+y5RaBzmcXyPs1O/PfZhrHlyZhxtwFRoJkUPw2/YjcR7JcfRYM7o0i
62XG5bUpmxZX1M4JL+dmWDLXs11IfhQbIXy1n6fBf8cWps1RDFwpBxZMDpnd8lZqZHD1V5N9SFEf
WVcCyhHHpnVRuuUFqET5hr/C5ixfa+2aNdyOJH/nesUDCceNKhuPf7dGDsgEHhPYUa+Udzz8e7we
G8HDFbd8GZqzU/X2nlB+/co0d8TQNbNMO9tkvN2LKViWHNe+yVOxVj70761BKK6sfI9tvxpekpKc
pUxc5iZYaSO4zw9tjWdz0J9+E++DnohVRblm0Y6Gu14pXGi7/BM7s1JsexgQVyRHQlTsW59m8iNf
GG7Rc3Y3hccrq2nFuZqifdHmvzujAHED5T8AJejN/DJpmVFsiv90xjJcaPTAXZp4XsN1GZ/cIHCQ
6dP2MCf9+nfo4rtnJ+vLz3PE1fDj7hBbaffGq3QOzakGBOKWffElPc/7MbWV/ZAvg6iSpHXIRl39
L5LRc5pShgmHof/qnOU+ehnigsbF2vYMAySL1z08Wx2GHm6JbH/HZJG3WFUZhSltHidRjVfMsXVA
egW65Ng1UzKGgijjllfIb05wZ5Ck+lQvPGhcatknu53pjOg+TjddywjbMKoyRIKtDmIwfXpkw+p3
qHdcoFevzSMaIXF3yc0qf+8WfJhBjgx4opKOOId1/l47PFelEVN1hfx7HPzgAI79L1r3Asq6CwuY
Y5c0J1+ZAvc+8TVxb7WRHPRM+2tyqijbdYjgu7ayIVqnw2RgA+NrCPXeksXZ4JuDVbE49GqzBNIp
2O3J3XVLvVjEEw27yeTaDBU66v4L1HgEw1HirpQ1qJngOc+oY8mIBAZlHna55JyeWM7LLhy/4oMm
NHEdqy+iPMSwhzeDqTIPuoiidUREARV9gW1yiGXtc/CuupGlNgijBsS9wzARN6ym/Gh2jbVvpFu+
jPQFwzpdtcKsZAGqKzgMl949drOjRYGPaqnufpHfbw6Oa8x71v44fNsSVt8wqNu4JA8fOg1HEojO
JTxntcrgtiXq33SU058u7175Almsdhb6rXIJvOOyih+u6Sw0ONSqH7kq2ptNF5GVUaRj2x++WyEo
u2xGK30kk02K2gviVd3kEJUD3ISujVDjpeoa9OOdDOGLsgg9z6wWbmCW/A7Gqr6AoanDfk44LY7r
6niOcXxpDdWcei8NdjqmgSgrzm1p/HsuW16Ornb3BDXeEqu6K9XyKkUa1UA4YnmcOA49BtxMekKa
FDI+VDGl/qEbpfFK3XEVb/GpbQK663ff+nBWPF0WcMwholkcDZG8LNg7JHHyeheTnX4xov65yKHs
cqgwQ7QaM1R+k/0xyRHwmOGL24sgP2gErJAnSAuxiYhSyMylYIHeGF7SYRiZ+aG1sSH0m8UkidbR
vtRLv5Sgs8KE1zrq3VziGSsTDMB+5O+plCv3FEq46cVgeLkAA9/etalbHdssgeAUwZjx/H9Rl1xd
stSQT/Fncv8X1wHvtEAfOdiTI26SR/vByGgAaz4XVcTLEYKJFZLZ5UqLWNpPexX505sv4nqXCj97
Y/vg3ODm3BzZOH/p1WDVDVn05VDVXVF7MODU4Id4ah+xbw60bLkU+XRvZk1ap15Q1INpnrC/SAPv
zPXQsTMiTq0U85nSjoP4DIL4KTDcCZUdFkzuMJVwXuhF3wr4+We5gE7kk6vkd1DK7tEazpOCZoDF
hTR/IvFPPjEJ+vSS+BD5bQ4cGzLt2X3J8U2GgVWBjG/He9SW6VYrq/tasOiQPxjghkqTntMhjr1T
KUip1ughnOXRxMBHA+qD3cN10y4S50CzqtjxXasPgA5aGi1w/Vym5sAzS8LKnDtZTAJCyg9Fa+MO
w46fjCiML06hwPCpjm2JST6t1EicWLs8KzKRtEtmXo0XW+ry1dVx/z42onmq89jcd8kyvVmsAaDf
IRedOw+dQpTzpRgZ1KntkrMh+8D/gFgHHCentVMlGXbaEQsEgFXG6VDs2VlST43qnP3QWb/yoDoL
v59+Ru5wFwqAFs9eyi8at8vp/iX8oItDXroeucKmgQuQZkvUH1h3mHBXo+iZ+PZwicfYyx4FYo27
nwRq0MmzOh77iiszBU9UiE2ius7CmqnlR0N7InSZi36WKYK0sfQkvQk8Vi7vgLx7kdL/sYY0Qatq
nUMBTyvU3kwmObcDAZfZ06HL1Wu/cJA41D7fm3KQEJQ0JaKY7R/y683q15kaGA6tWwLrbr78Gfu0
+TWX8s9cdd6hGNs8xP9OcnKEJd9l1LbjAjrmJROl8e2rOmJCau2vEx+mYurb7PFCO264mBbDBrjs
H9i99Ctt3jYrXW2bs8B54OLUb5ueMRn+8tAwkvVez12+Pnd1rOjWUyx3YzbaiFD39nYJspOoUsJy
TTsSiZ2bK49MWASkxYlim8P82Q12DWCIFhUPS2Yui7fBwao8y2nKiG20FR9T6FaEFfsETxCBgX2Y
lJ/InsCOJw+QA7pTURER2noEyA4k11pszbRsP1iFodoLU8YV5xLyQT09SeJZeL7GMCbreYzgxEjl
tU4J4pnDdSG+DHjFkyJcyug/TtvLw6VHbW4oqdtHJKrxNIBXeKO0LIGLEAr8aOQIp58oYvkwx2k6
5ElA5LLnf26aXfwP/uQQBkxhnqnEf9PcqI4LAfY1TMcibLnushszNNE9BJWmCh1Zuw9O7/0l15DH
CF8h4AWjFd8jr/XCNOBzSdSdgIaa0Grt7IudmO6cjBj4XHBbsKUSO4yS/XA24Y1ipqNDYvxjL+CU
J8QQmeNjLQML+zcdMrqyTuLbG1BTzGWx3ejTYkFcQzHZoDnkB4wHJwsLi+AGYf7Eerfz8SObK2TI
eYZxQ+3fIbQnmn9dUoL5BFKK6m6Hk5zvOTu7myEhZsT3Z6erwX8ia+PdWpK6QIyBNDYuxu8s2FTi
ffAndQZrH5VzggM2fcS2A8oVzhwkGe5wp2ZZBiIgKo9Q5UY5ndmmXzbpMhYr7ceyLoOZyFvHQfhI
NcRhmwcyKbh6pnQaAGCE16aztlJ6WphBYcEw++LUCyrC0WxwAaogSY6939C2TiF8u0UX7Fp0GGKm
PHm/OV0RZo969z1K7E9+qqsCTjZ3ExvZdYnk8lm58AvrbiLS1trMaS5p9Wzl5hj640yeOmse7JBi
2kdgndfFC+tfjP4BC3C1c9D3LIrxkCj4h6wGA6I5byqgnjBZJE9fPj1zu/NbIjzKrDkpZeyVsfgW
sM7XVBdWSAZGKSMfY6nLw2w9iUbQCpnG0D5KCzH7Hc3YTe1knCKDidUoSOF3lcl/8+L/7SnyU6iB
TNIbbF6RUCpIW/YuIdCFefawF9Lm7iTIfsInhMWZZvXe9qs1ObNU/IGLeKeDxoy7J730P14kL5Q8
2VewKLEDK+fAz6jXgo/B+nT0mGGC0FiYe/3E+7d50TQz5xOVc4cqFf8xkzGYeWqgAfZMxrjPmW2d
e5KvR0TV8phlPRMhNiN9OHjBDn+gxua0iOracXbRxDMefqB3CVzhgzQd7O/C/L3ExmFsWlYsCyiL
zVSgbyV28DJP7CpIzehIMauTr9iiIgRmfMWM+YJ8bM2Ib5O3QA5srO+qGxK1Z10UbMgEKbTyRH/g
ENqey4WoF9OY6u63s31s02mlODAWF9gjNQInwOPJsgvuVPCcBcZjcux650LBJR9roOEWk60ZAGqI
ubdTBz6mZ1HTX3Gr87didw3kPgP2l76EtrJWIvzv2hnFHOpsXsqLCfP8VSLV1mfCAugVY9udxrKe
gJm2fvQ09nxt7xi6dRHqOof0kMzlMO2Ft1CL3eH7VR21m9K+6HZ9eDdj86pz/chsU+zsZvxNqUir
7TyStkQf4uSnFnYggZ5Tim1jmDtkpGKCbAL0wE5zMzyWacAvUJvij+4DdY7Q6Yg1Iv21fvFuGDQP
4xkd3SQOloBO37QU3mMquRpHW+sYbbIg3JObOXELs4BNFFEHRq1preLiL+y7irmYrrlbQH2zZNxs
C+WXvG2zybS3hBUY454n+4PHev2XU8Dyqbhc6rBdpH5Fax1f3QX6eEYN+2ihSJ4Lw/xYCdkh8xJd
GJt28Eb8uafqk0yEw52+w6I01dkzG//EYQLkRa5lSNwcwc5mpOUZosJc0EluMvrQcXQVvJXyu+GM
1nTBA57PkFU8olu+6o/ELKYAq4MAU8Y99SjHKbpZ1gJVupf511wW3i/FmNDDXQrng2VXXIGmHP2N
DRqab9HIdNAWsyqmIxKxg10iCQQADoBNKrd9z/iDP5uiVvthdEPUCtYSF4q6e/6KNseyUVCC5ike
LWdPRukjBcZ2m3wgZmhikLRARGZ6n86awko5iXw7y7H749e48p1skJ94Uu19j0t2zWfXKNM5CcFN
AH5v6KMdQdg1fAa54rFbS6KZWdks3QGPIgqd+vPOpCZyTMtAPtVL/h908ThcqBNTjZPNOfHap7Jb
3mpQVfaIZQSUiXkaY2n/9jHqYSBrstjeBO3bcyX+YlkYG88rG5AQiRjWf9ZbVKXFT0kUJAyaoSGH
lQYLJVYj3w9t5B5N+M5kNov6c/Gyg5uWz16S/ss9HgIU8Glj9xnlBGwI3l9qatZZDCGZCE+NbBsn
MJOyAexuDA80rDoENAp+Xfkx9l6OVwZ+Gx2WB2xLlmlvcO0/maOT35aRtn2H+oxyg1GkouDYESE7
5twSJA23+XVg7f2Z2eSaD82MCjw04z4NenFBvuHqLMvhUNNmvsYAhv6mMAWACQN9Qk4OuH4Udn2X
8xwccaVtEliU0BfdyH0n/b+Swe8LI0AcOSCsH3jkQGgVGT8EvsZ7qTkjkGhdaIF59ZfCSfCZIV2Y
n+lHsRXtYB1r3363Al3UdFqK5j9NPIf+LiSpZF+k0n4hWf7CiINz7lZcQmT7T74yxBMZQdxMjGV2
aq0caH0SvSS4lDuGLW25I0nfswQyOEEIC3J+b4be+h17hIBtn37UkNXWXQ0W55sGqrN5rILW24m2
Lu9lkOmdQ7PpAdBQBPuZ/7radI4zwskm5HTB5FQfjpBNux/HZHrNx8J+WrKIj6uTZkeakcWZsyAO
iWdTEAdeufrqHG6xjth3ngwyCV5T9ONjkkL96tvY/Y9zTH/O49k4qNHKLkHS9x56h+EegGxZP4j4
yV9ztgi8I5IXc1fdpC5ukzvea4wkqvQBlfGpSIvHUg35nj2PdWuF0tM2mDwHFq/BeDVjVaeSGy//
x63ATrMkjavAMEfd/E1TcEB2y2MdIZYXHnV5XMIKOWezVBWQ2Ml6tI3mD+E7y3p78WVlXbOfuK1k
W9Nk6164MtpPumJGjAUP2BwBy4Y4n6ekgQWKelUvMywjDOljpa04otLRO8bJ4GlOB6xupkdnN4ZG
g7Gia9NU9nDMen4XrwvgIrCcucfN2AU4zWAPo5kjrI0d26MkVCKJ4+5CkzkI4JEHq4uI7S6C50Iz
wS8TjJKhio80Q1kN9qyfBNfyDiCBsW/Fj+JfIpfiNBSTNPB2eNxVJvsg4UQT7u6TIrtAqwr2fAKL
57kUf0Zaf2FkwUJOBBhDWgXtZuLblk2Up2dvZFEd/ETxNxCUyeiMYMP3aEj/MhUjiPdWMR06YRxt
URbU96oXh7sFSXgqDQg6DDbEKiHzAioMS8DCBLE8wz44quGHQnPqFdQ6nV02g1BHlQZFhbG5J7IH
SENXJLy90dO3hb4uWlAjIgRcJD9CiSimjh9Ayqq8+hjX2Afkpp1geRN9l3hh28rue1RmWbDVUM7p
LtKEYLc04vjSEY4Yxg9gSoRt3Howr5IV7XOQ5UbwyhqbF0qrAcdagU8J2Yu2/1mUgV88N47GjSa6
tBsJFnwlHcy9TZ64zq2J5p7lNULf+yxIl+hAwr1q0YDKcd0cxKXPdY9+ou2uT1+5AGonBIuJnF01
frnrDJ19icTO9w63CO+b+/g0nIxRTdneNTumSOFpkVDzeGpf7DltXuoWPBX040h+w7+X5XOCgOm+
dsLFVwLyUCcvIy+DOgyiQFV3YNuCax870oM6j5Q/9X4UmSFWES25dilTjmpKM+cVX5Nqi2PGfreB
hMIG4ZZ7SLxPIwrLyDQMSSOM2QxEq6W40hN1GLOuDJ8zvhbzOCFmMPCLU4WAcSpdmaN4kIok3luP
ULRSNpl95Y5UsgvuYBupFt1eZs+2ilcNusU49KmczGhjjU2NHkJKi52s5Vdbsk53cYEX/aKiau+L
SsTLndxl1oZt1MXzO0c1Cvzo7Gn147udeOHQV8pD4foR1cYBAakrRfdkFGZusfSeT94XveZa3R1l
ieWAHUC6ZbNYaIPbOYG1ojaITQPkwxz0Z2RElMFS2+WNV7MCpraGdgvN169Hqua6ZXL2IrAbsG5e
OyeqiuKX62bMmhNjEzteEey+Rpk1PKUYicU1BldLkoZg2GnJ2tJ9smpwvDe2EqoHl79cHLkATTx2
c01vOLLAjG6ShL/7JvfhVkGOGWA/TrwuZuQE3pZBUBZ8W12bmYFB1sra8dRJvzgeOkwqmqp8n9t8
aD4B3MmM3yDxeLAE46GNMoz3hvHZ6MyGmGmdyqSP9RWjfRbs/XLd2gLXTz7rsq3lbooGKiwjP/hr
mQp3OpM5qzpIco5/JALW2R/Ue9k0dZkOPXicjX8yFjo+MEMa8ZNqN71OoueEKvBQQ+At+RmGTX8v
Jqs6mmuZpDZZo9oYCokdQcNbo/1Acj5Q1HKGKCsZR981J9bpxSN9zDOMdWmnNFymXOquWq+75UCH
yeuidPqnKTzXu0okstkTwNH978IYg/h3xsr5dDbtyc6vRS+H0+ihmLIk1BZrF31qySQbcXRWJI7M
B9Fs/aCQCAyw7Ub2sb1yAWrPEE7C7eeJ8JJN/C3lcaGdlPjXItwhvVZ04LIns7TZb4xnOzs7RMYV
dJrExSXjrjwWCIhsOBwrMyPoazVxTkrGiR/xGLBMIIqWvv1QFqxE9tl8NQhx9xjOIv00lgql3a1Y
R743TmQQgHWAaHmsfctbphf/cxjIDm8MzWh8hAT/0SgldpWOzIdfq+okUq//FduBJ+Gb2MIiXEkv
7BIsUGbTFL4t1Lt5rAYWXVE80IuzOj0gijHPN42xmRxsh4IDD3bqBjxxWHbp24jMNnnm+tvx4sHh
pJCNlP40Xv1Jxeb0w0DU8LXkKJoJlbdi0CHkcPTQNoZ7s8YurEidoq6xiXQV3UIi3GzM+pyB5QCw
mscDYhtDL6XGdoEpDTKIqryz2MtvaxD99MH6RNztM11na8wjSdnwaHTqZ4d2Mt1by1V8eTgWMbgc
wpGsNvRuBL1/dnmYNhpV85zMbDGQI2O0b2MNBss/VYUIFI54tWiwaPv9pTP6wUXQjKX/ZELljwBL
pPZ/NZcZSIvw7KxDwrLWuUHT1mRMbeMdqBosAsY6Bh/e68pTTrathV3NNa6zgcie/ZyQfoOElDGo
XWQxsQIzqtdxa6uCg+fADCamwKtb923zljfwFcQa8P1QQ+sE/0bKwcOdvmkNT16MlF0MzE2iME/W
3JnImbUpC3H22XLd1xGpyW07QK+6ptNgj2wqOFVyUj4nhOOAzx+SWOzfnTYFjKbimsvrGrQ5SRdi
A4ldAD8MWckfjv9dyPYboaIYuOZzYGNdXpRFdO/Re2vCsJ9rGy5pi7VJto8loKfBKnw61ykNcNay
mJpiQ0CXtlPTvhsD0stF1ZxGaw0GmmuSZp+pIPnHQoblPyFXeuUTcUuXFGhg+Q1lYAvlHSkyE5Iy
Vzbx6pGJ2Vt7B89T3p0gTnBWsCt2zgJrdcchNZ+vuucF+2zWLaoXQaPmIsup/qDfoTkqVUb3WZh2
E+Zpqawvzm3lKeV0gvMsYg/oC2Ht7l1RLU8wXhxvZ7Y4kgc7jqBweYl/yso2+iNB9aOhD+oCJjs6
M9o8XWVqlZBy+Bu4LBp3Tku8s6f2keHvQQoVxAk6LmKYXfwHUDwnKeAFyJF4PFfHZE+YvtM7NxGA
AclQucTHHBcDlrZiEsYWReFLVQbJunjRD4t/8VwbBtc00F3p+SxQfqvFUBw66AOYRJU03/1qBTcD
wUJatJe0DHNcynIbNDO4fBqX3OMKnirbbGxkwVpd62wTzs4f6SCDO/+a+Hokd4c1Zjond4m5ZW/s
wemTAwfvjhAxoxvi3pLTPRk+xixFc03mEOQpWbe4ESaWhTN/OJbrfdjJaL3kQ45tPq2LBDe/ddr+
ZrJ1Ut16JJjop8Th48lhS56n8OgYtjpyxURxRGtipSmWaWGku4AaZVzwmuDzezSm1OGVQyjlLdal
vErZT0a2YbzGKG6zyZ0HOlUCGF7z3FebrjTkFydTy3gxTWzSLxOi6IGoU/ExUKibfgjlQj7jfe4k
X7LneHIgx66mR5XNCfMvWpLl8WY171rFGAirt9KloyPrFwdQ7UyzmrvrzmNBh19bTb3ispTZSP5r
ZbZ+DkabhVyK1YPPRDReaerZb2yPsEBucmk4pbirEk9bxF/Upvp5R0Iu4KvFrzy6RHAkaXKqJgQD
MjCMNBly63S6cnGZbJF4T2LkgnQGw1iKZQNOZSYP1cTpCpBw6P6/I2zExLUd9Pg5CijAmkn5x7N8
/libEGSInzU5ZL44Qh+j2Q5OoO97LH6+JqE5D018cTT36W1Ozr68Z40H+wEpi7NvMTUeuMPexsaz
zRzORy29ziDhJYSkU+fbdHBlRyYX+mXghew4ePo7AE/6ZFj89uwdyvH0MVS94VQ7lq+6L1jZbIY3
ioOIQ6eiu8R9I88IBEm2JQmxigWeywfOzdyWRqIFc9LfWL5rpyfhelZwqrJU5lvb4I2xQYMljphI
bwqpdy1XJODlK+4ssz0Mc+MhvbQzY0DDwpQV3bRpS3jPvVYA8+D8iaTKdjm7oQsF3qgzPkh7Ridf
tpKHIdgq51HbVaNfUvqedbYtoBPRE8ub2Bd7q7dU+1Im84R1AQmVEoEggsqHoBnBkDjjCT12vBLI
splMnmGLGEJcJfyXYEdUWUCoyOrO+m5Ay3u7oeXUvM1gk8zEVaw0KEBQyWo6W8HqUdWJLVSzq6GL
BFyj5STmYZdNfCZxv9idLljh5uvA/WtPKTDexXoQvzNa9zefT+mRYW7ZM+y31PrhGiZ6cDNFgNB7
GigAhYvMpV7fIsh7TqDbnZjhyhVtQ6aWVPX0G5MoSX58xd7wjZZ0QfHUZh1wbyNkRqQwsy7vXxJ3
wEx3er8qDrB/LPFAI4deP0mnOiRNZKAJNFFJNY4JOzVSlj96Ju3SMKuz+kKAoAjHxpTHWBM73ZU1
+tOgBcwpWSVyZU7G/JiX9sYQMWfpWExdFxKsc/ZI6ROZK5zABi5ONpRvvfbz/Jqb/lQTcF/MP0HS
WH8QaiD61oYTWPzPgQ9+N3xhxG5pAdnEugcXvkm9Emu5L9x3mpzujsrEAE6sMi4mhWcOdWiDtbFT
hW9VMOGKAhJIBHKBHI9dRb8W3U3hCKVjcMGRxQvkzr4y7HMTu+baU8TfHqijvXuFobxfZpe0NwLh
C9AlVR+IJ7B+go2UOeR+5mEPZUxj9tcDug20QDfh55HZQwhisOVWo7p+Lxoi6qiW/vTgBJfV77Db
SB3wlh0l3cGeU40SM2+BZvQ9f1u5ZDfnWpMrh/gfb2vWM8kwK2POXxiOXvzDOHBUO3W9G4mjX8eW
eivWZhHSOwiZX3qcNUzACtJUtianlTovIMqog0vTHrgTLHH6Qiq8dV8AaE30wdzR5zIeJAasGgat
1TSd4SomLet8FceeN9hx3KN2treCMOvAEKHw0gGvdeHt2HGtUVny7PeMEG6GkSxhTsQ6r+nNmVhQ
TIUwSdmFSk79X7dYffAMeebcSh/ODVdSZq/svnmv0zg4pMJymn1sW4lPkEu4b6Xugtd+yPs3qw2S
vxqogvktgDOsqHff+kPscCJlnovxmUN7ApIk0QQSctFMvMgT8D4tf0oX1AinRh8nb8YwG/8hEs2P
IM7ciKEJH74t2D7IX9cIntxLxGX9b2MGiEU8C7w3cNisIRX5NMz3AjD6TQU9//JAExwWV92xjENX
Na7NFmrD/tPgJXUblhbF0K1rFfPFyLAXWSG1xjedtMmvgASWtSfjnpTPvjIplEQBrawQ7Zinmqk5
R8Skj9/AUxriPLv+oDn3FIC54VqJugL1nTOQgvOBV2cOQXCj66IUw64No0Glh1R2KYngFkyrMrNJ
6yRxrXBgt+NiKwxoAG5sbOPl8d4LiQNG+plSUPBFE6R4x5KexrDFvT7J0oPxDxDosdhYL2eupF55
jnE+fydmO3745ujfaDQYMxKGP7OFbQMJDWJr6r9ZtWwmdVkaNKGaEBXvqqd0xPljLdhQ43+M3BBQ
IcSzYJmBGYyoXAYm4TEwtwsCGY91COc+gRi3NpqLZj233mLMYwUlQzfhCzJUxZyv8L0W2jD5PP00
WsF4H5tePtlpXb56sAyju6Fz9mntaNSsJivZB9auslTHuS9SQR3aUC8TUPtNekwHJT4Sl626Eya9
7N46Ti+Uzgs7sXYBGzKSq7SCnruhBzmBmDFA9VtMCx6j1k1/i8Rq3oXbArjJRvOnyIrgTAym+den
Zn/NUt+9qCKOi4MdjAwkBZQjkOumMv1Tzt2KbXWWeGRwx/CeZIS59dQlURJwN+RIfJmF2dpXMs9d
c3RG/o1JbEE2CpKKklat/bSBhmx7zrc79saJkn03fdBJC0xkdy6kQNxbWsd/a5+X/710S7ReXIml
Dv4It3OzWzENGQqTDd6LIQFeKQTtIkfzfrF49+8q5oOtTQB47DiOSzreuHaQpqYfzxVBZxkIQ4ZM
1cJw8MJJ8+R5GZnYaVYBO+fzGD9aimZDOMxWDkp8SRznTtjFGIikcuQ/ayYz+GfMGWWZyPGnp5HX
w4stl/nOfLCnntkbKv6rqhhJdQpiD+JDqlIKaOvvDkAtSaWKJvOuo/5iPFwb4EV1tGKGQ0C7z22g
Xgw3AINsZAJw3mbkmWPX6yxwBn5eJAFIDxmJmlSqnLglbDBOJwN6hxIathd/33ME6ZT5BqGGcvw0
cAQTZyt6RT0MOSrV8RGtGVy07Syr8+sycno1G54+RBgR5JCR5uQjBiqnaJfXS7vDV6cDjpSi5bvL
JBpEcKIj2dUNOtmn8AKBzqgNr6ygvQosp08v0qA8ehgRBUpJHXPJL2dmUjOYDmAjtFvTcQYAz81S
iJy1kJ46pvVZlm0PtmUek9i8cY3sie4VtDUx0Z3azelIUBwhKue7i4EaTzMW3wpt6MR5V/PD62rv
WFoVTY241QaDeL44OZ7MO/AhnEqgwQI+8V7X2rH6Cyq3PMSTUAen4cr9V4r1QzIw0HGSgY0zOaq0
/NGZY2dc7q1lNzJ1LnfsePNpnIYGoTUZmF/7vUw0WI9FzfXjKTWkqu+2bQzNviUaFm+tsXKLk9Fp
06N+7Vbilsc5gUnW+CiesNlz1Hz+wWI6k2f+dYnkFweabDw2M672F2+KoeimedHcwVbzKo9ypW81
joEZbNo+bry3gsKl+0p7oSziDeEnIyTaRoxQQbIi8BdMnziBsBjSwCQmj2IUk+VQhn0rOHq/W5xB
ypclq9JXD8WWuxu68Q9DHRztfDduX6yuzeod2wr+peJ7/R91xwVmMv3dkAsZYhFepqXzjeDqoSGp
16V3SeuY/wLKPWxBVhd8QJ2d0aon7LUU9mmyOI334VlyPoImcGnLVowUIuY5m0FmEH6rvDl1jsqN
e8cdiAiH5Qh9r3me4ohiKZTLTncy9ki9BM5bCgqQRFQaVMU5xTvfBgSTB7Wbysxub6Rp0/K/KiE9
++163jgwYkjofetFXT9t89Q0oufEoCCEs+5yQqAPW9veVw3SQxqbGP6Y/UkJCJOMUFeQnwgfqZut
XaA2eA3iV8BCXEQlieVjRn54GnkHY0G8KLnlIN7fDCvKo79BjW4Fq4yHMljdb8Vv1DvytWp7lgtK
02puTscS8scoEMD32WArixKmKWWIHUVzLu6nJaSFwPawxIcC99K7i7z6M+QD8BSLvFVsrEhsoBnp
IwgL9Bz8G8CWb+hdCfk1fFAOIT6VfJpQDpeomhKEzIdz5hMZOvFAW7wHc95NDBzFiDrOzAofsWC2
z7kXi1NtVWQRaeTAmFT+e4dKxU1dlVL/QT4nxsrNcya1gNyocmRIJrH0+NcJ+DfcWm6KRhHooXvL
i6RytyVq0NfMsxg71PCSkhPYrN86DtfPxTIafLOS5hOOjntslDUs10aMXEtTcK97D+xC/O5apkbM
WKzc+8Mdw6W8hr1lvxZJ438uTETE8d62FyAemqc/2A9p5XCx3Ch7q+o6ju4DHf09kxkA07t8eR0s
6HvrRvMYD++uLqwkDMYZdiqTZU3Vv/DayQg8l2VVf9pNzNeTFkzyH48Y/6ubJ4ngUixM0bJD7j5b
/3N2Xk2OI2e6/isKXR/ESdhMbKzOBcmiQbWtqrY3iJ7uHnjv8evPg9mbJsggo1aaGCk0M0pmIs1n
XqPZroCMUPU9FbV0BjCRWdbHifxAnFqsMb4XqlPRFwBGKJiNdp3gIK1886kvfAOeUJWQEoWD9dXA
qN6DhwynlnjVDl5a9LrUR8xJybY4Oe6PqR/7g2vqkJTHMnus9QVyT5E0/UIAOx0p/8KiVKbTPmDW
jFQiwv4tSmDABqa3mT3VXyBKRONzotJhqjdFb/B3LhVSio6Etj9betkLct/B9QqNGpSTuhJiXZ7V
8mEmY4bwEpALbufWNaPfPoKTb8YJp0ZPj92CXl3SOuXB6GYCUFT5ykMYdTFNmbpC38UgaIVGS9cL
H9/Rsbb50Kh32EMTcsMAobObFJn6Rsu5/NhZRo/Chp31Tf/A8mviTe7Kof6mo++jfRogiWvbGcbX
tuSStk661Gv0vwqp9fgxmH34SxKfpqe6Ry/CwA9DvqGY3ddHE4Jyv0NkLgMb5TZJ+V65aoANR6al
2X9Tf7IhdmsoLZRPKZjp4kGXEj4ispgoZEMvHmiv2loafDA11N1ENOL18KDNTaWegriGUkoM429p
cSL8gXQXslURnDntgd8ny7flIArwx4qbGT8F1AkLn7R+58+2+jnTUsKqmVPwKUB2A5xFgu4yfAoN
40yiQiPdNnM2uDtyIsP8y80h8G7RTqZLjO6PmAiGwebTa0LBAHEhmICUC2iRPZuthk1FRRcU3UeH
NuVgZA82Ml0dPSVJHoAYF5gTI1w0aqVooaJQ2Q32gwlJu0fA1NyadONewMiLZB8TnSwdcjGpHzmC
s8hahUaV72lK+xBYsYL1xqHIP2VtXdPwiLspAFm5yHaS3YLo24cEqDB8O0RVkNQL0u8dN9j4XiWu
kTzqcRe1zV5MpdS+lMhuyW9l56LL2Aa8Ox6qW6DzKp3/ThGP8ukLCgcpgTHB83tj7EQybywTGNdv
IZyYdeNicREkRpdtPgLnbxVCLHziryUC2PMX2AJOgJJOnIXdc4Fr4DO92zHAQkEFfyOw3SUfq0pZ
yHuDVDikGmtIVCzBO2Hmabvf8XvS8SAwo+nH1OJvHKYBXVZooeZGTQEYbCkCUggaFItuUhDEb8su
KH6nvnIpAOg2f4Zu4Owd1VNrWtrfkwe8266/1NHo/6aFp4ofAw8FppHgugmPNL+uX3KkGVCOpwb4
5NsVpYEEgSDeD0PNPxItLCHFEdhB7MOTHM+akkvH7oClvnVGMRzTWZSPdTj47Qtgn9F8WkQC6kNr
tEgW7MqumnAT6XzuESuEMf+MXVEWPtNiMhhTJHBOTQ23mgNmFc5vnIlIRGPVhrSW4m5fuUq+r6w+
ORkyqR4qPRZ/SWh9cOlB5gNHw9emeuPMBj5VlMUAaM0cyT08BSEAUUXzQS9ykqCOs6FGU6O8Y/mU
VCg4Iagh7PljrQGz2lmZPXzNg2x0DwnGlRPaTb6LZ4IZU43YIsmeY0XI5YE8Ayr+vjHOX3OaYABF
9XyOJ2gQvO1belLOIn5JhLHpDVuVLzTo1HwKIIAmJD2TQnKNe7E6hnZf0zqayre0I/MaSo6dmz+7
0Ck/Ka3TLYR7psGeAd5o/INtPvUfnLzu3gDikUccczS4O4kB4CIfkCKYXOkuJf8ciVc37+cvZltG
iFiJcfgi4EPbVJigh4o+YwtHrKt1JFgKMCXM3WcaTKxxpqlY4yJzbeid+HLZcHKzWC+eA7fMMNzj
igMq2RXE1z7aKB4IVKqLAQrZ6QPh1gwOw7VKc5uAws0PRUcXNACDbKGPDr7wmDmjnXDu+9r+Brqy
iFuqDXFFXWCeAU6aRwu6ASPEkwjVRxCw0du5ydICYQPVax/6WQ0YmlWuI96Pld4Kj7sMEiFZWP29
xvvmQyK00v8sy06zF8kJoz6FvmHsK4gYHha70zvLmujJapHzdiK1ar72Dj3YLZU44xdVliL6hBvD
/KnSJFEbuaDcFopl/Yg7YvSpoYuzBQdb2r/oPcylh3em+5h1+Ops0Tx16UPFGBFBJcbZ4BHJ/eQD
7wLUJFICU3uIZOXSvY4zeI37JpMzFJYh4oiOXoVkHiLAFpVfnO/wRMVJWncwd0AK1R3irZ4SPRgA
XXoYlMekFY6MdwHnk1A3szv5HA9klrummweye3PSPpRq0uAZZ0tB+80MnDw4DDFMHWyUXLv/riO7
mLxMzZgESNCJhrKEPbjQZCBaUU0O0Joa91qP16bYmtgZZNqms0r6MJXCCwQx+9Lwp/4JMkAwV39L
UXc9tMW+nKBRQotqR+qWBbi1fNr1VZi34hm93Bj/b1+jtd+8RCZSeZ9bVfTjW4A6Whn8cgm2Y39P
/4wDBuZ7BC5/UB14YxzWMii978j1Zmw4LCncIEXIAiGII34iUB/siezzHTV9Ne+6wii+R7Ve9IfY
0ioaSHplWt0h5iHroOuNEITyrcyAcJpH2kVh+C3sLW6s44R36FTu9Rx8nN3+/e9//d//998/x/8K
fhcfinTCyuhfyF99AATSNv/5t67/+19c68v/fPr1n3+ThqBSaUsUXYjaXJsKF3/954+nCI83/u7/
YyZB1sK+Kn/4TltVOzKf4ZCKVP/iGOQTsP3gaUOcx5S7Ee5E9lIrOvdjQl8rAp50+9fI8x9jSIrc
eEW4cDodd+mgnv8YuneTM/Duf0t04B473SrdrzqclvbB6LMpO2CkAh24SkJCileODCnftg0hTcdE
td+0zkc2LHpAWqgNX4gVk0OdTdiyOIDjpHSCN5Ajf+o+Ale3x9Td8+maCM6ZSreomaMBJzF3Px8U
2BSlJAneGwOQoXmrzM5BOLK17GxDP5bW02bg2HA1l42tf7ANeKcI4dtuyutsSspCJd3UHa6vhTg6
lGljilh1R1CAweaCT9Swu07GuOyfB73zlRdkJDZvbk9i9clM4ZpICivbtQwLpJWrzudgsECzHfTi
aZJ6DzypHL+jntc/NIZAqsskqPk6GUZwuj3q8v/6x641dUPoGKxQxWSj2Lq17Oo/dm0xN0lo+07x
jNQjJhZlrrI3fQKzEBrx3G4pB0v6yzjOnkKFO8edbWpfGd20pMVuNfgPYZyP3oGVrZtGFM9+MbRP
SWbaz0GzwHTRR7wz1LLj1xM1lW2YAPMc17KWLfTHRBvD1GgIWMVz05JZ5gA/tpCJ6n2XuOO+lkJ9
ur2w68+pGxYbEryhstmXhlh9ThvBnmqE/vCE6yS8hdBd2izUMRCWi/IjBX/6Rg7h8e1RLxeUUW0K
+JZuEITb4nyW1DiYKM23pyIhRN/MmvNX2FDBpmumzT9fPRbblMqYsnV0T9d3DHuzEpTY/Cda5+Yn
AkV0S6CjRUs1Cjbd7cGuLKdlWrpUhm7RaJWrnWJBAncoXS/GQAudH/W6H9PCxkEKyIC/RrKOrWQa
6dPD7XH1y31jMbBy+Irco665/LA/9o2tAR413NR/An3llZpZp/vaRIs3oNaCxXaDRH00zPWPzNG/
WItHzzZpWnwGfBQram5bB+LDQD7nov/yAcmSF9ftrTuH+MpvdEg4qUI7FB2FWP3GKiyDoUG84mmy
cCbZhJlDWQ6+tPWYN/g+RmlRfbm9LOsLl90tDe4p9hlLwhVyvioh2fKsQs16MjjbAAPhD7QUBcBH
Oyg4m6hIHS1Ho3sP/aTdRxjkbm//gCsbnftS53dQ3dIdc7XRk16HJtIF8snpRuOUWg2VpDL1AeP2
3Z2h1i87d6S1QIK4ZwG0IZdhnk82iEe/U1npPCFo5+5KeLV74PfkhLTzD3lcPpZEfhv4r+ZO131U
NooCcEA9Z8fbc768q21Xd21+jGDmwl69ci1mLuD4R/tJG1wDvdtR6acyTb/CpifSL5Bi7VMx7eDI
RndGvvzcPEuKQZXiSWcZzlfAnYfatUvLegLyQQdUs0e5G6k/7dWc2G9oSr1PwRrt/c5ZwCGqfLw9
8cuPbfM88TTqOiEFaIvz4XmhFJyBRn8yYiJZPR6KEdGncN6ZUdP/dXusy7PkSCkwqrMMjj2ttvOx
MJzGd6NR/pMAzrgXjbskdKF9ACLdbnMxxofb4+kXX1WCrTQllwyMZIGU1PmAGYiLXomMLl+g6eUj
5oaxeezpeFIajny73jvtIE4ZNjeISE0BNndydszThKnd/KFBcvKvArC9ucmtxnxjz8nwNbJ5xZE0
qiGel2UYv3ND231/+2evlslxALVzIKQj+LOpu6u92DdTh2qsnj8acz4fEQ2rj4WW6Ts6culTEIp7
h/ByPFMYDt8F7V6Xsu1qPAHuCE/0pKJF6WJTmw+w11ES9RH7p2uBxLja357gP1fYHwEDMwS0JJRE
0ktxBbirS7UHNFGAYqoeaSa3n1xLyw6WZeRbJxTjKTJn86s2WAlmcCOYkDJrk8NM+3onSGIebMMY
77zs61vof36PJGxgVyJu6K7OoJ4iqtIZaCoBmsmzEGPP2vw1xKUf/u2X9OFOdTguQj8ijQ85qBmU
hpFHfbZwKVKeieXppzsLtEp4/vlB4JCUaXIn0lpZnUr6dTqYyZZPEmRpv0UVGqSChVkTO9SOxXs8
JEESU51F0Qi7xsnc250m/k5LIwp3fWbRbrz9i67sEV26rmsrYahlu5yfJFdoA5H/2IIIcNK9G+vT
MwJT04Hig/lb6FSNbo+3OrnLAvAo6K7jAHc2hLHak0mHB05HreOxQjYa7WCknIa3RuLQ4a5MgPlH
VdXO+K6mvP2CxWZf39mixnI1rLYowSxPP+uvE4itgvemS7GNacLmMRzT6dTiU4c6qBg/u1H9jojf
QksrfL+Y1/7KloYNObDJ41RRM3dwTz3il4TCOM2dcSMBQqEMrKu/gx6VpcAZ4o0fOtHzZEp5jMwU
OEhGmRHc7I/bi7j+aIq8mQ+GIqTFG0N99fyjNRaChqTu6ankp2N549go2MjoPW+g3Op4FjzdHm/1
ljhKOZZrw48WBh1xV18d69CoQ4kguHZSyu0FTE8q0CPNxiqA8LZJs4kX/M6+XP4v//xMSpGS8m6b
zFMXurM6uQ4EBQr+qvWsVpRHSdkb348J0aLWaraOXY0PCC4WdzbH6slmnkraJAO6Y9iLnONqc2KZ
N2VgPjElUFLRPsygqNnvnZSeybESZT3tUf3StNPY6GVL1x5wwzbuaP/cmbx5+UNcge6IwYNqK0KH
1QfOBfieGuKXh72PGN7QbAvbpwxMecbz7XTNV6vTHbi9HVW/nRmg1JMhttaO04vsI7t509J1FZ8p
79pUSZASFtG3wVwsc0D0Irv5LgbplzxVyHL4O0Fzzf3ZWKhvPujg9rl4wq4WTyXKrSFpbAVeDlUL
lOzBRrchYVo5RbhFR0Opi1ODPhDuPpk10jid4kJbEtFIRN7QZV2PiWMExH4LWUoLXswBdeZPMQD7
9APxNZqE4zCOnbHBRAJt7tt79uKMkKC7tmmiV0NOZzjLEv+Rgxhg9vBEAKfkNDkd0sQfnA0tRiRx
jLn8RWFF3floy+Y437EMyAnR+UPx5ZaL548Bkwb+Nn5kmSeGsf2IYG75jDFqcGeUiyeNI8Yw5NYG
h4KXdjWvEgmXGNB55gHYwMuZyuGptkzcWqzexPK5NE5ahtAiJuAh3Cc8S9Iya7YynJI7Aeb6JueH
kFfaYGR0SjCutboUxsRE9BKLAC9wreGTVaXRPseb2stx4+tRmV90IKOi9Eh5qzuLcOV4GJSmHMoF
kuRivdQ66nxFGen4hkAv3Dp5Hr3P0DJ6GJZdOELsOIH5kZhFYkKcUpL5cHtrXfnSJDUm+4qw3jL/
eWL++NJh1hjzlIGmDHId2CuY0OyXFmXR63ewAbBN8EyC4xXOKlboh6KTuJHzpWfoicibjs5bU/mT
vQ/iIfgCnB8HgNszu3Jo+KISrURiJsRjVpsrbsKxDLMw9BoLWxyrbx5hEAKr70CX2QaeGLeHu7aZ
0WDWBShw/mA7n5+ZWiRTS0ss9AYn5Rkdk5r7zefyGMdkj9QDVilpic7GFJdvAp8WwaRa/b2oq5+3
f8hFVMBmpkRO3Uk6Sxl4HZb01giCoA4yDxlVA3/1UY7Kg6wzJl8tDEvnTYVvlfl9bEDubcmgjGjn
FFSMN7OyteBXIkdRvvc7A8lV5Frq2dE2tDdsc1frbmCYm4JYMvbiaB7KdzOwpP59pUvo/q5A6KjZ
Zn7nmscit2pQOMBqEei8PcGLF5zH1KTUTuhJKGxaq9QfpUhMpA2qMQrE+u9FMfbQ9j0Sr4CHMAC8
Pdi6/sM7ymryhw2OmMrKOvEA2ZCriEcC5bzUzPch2kI/4XkilZ2oyTlyqUlSUkw4570BdqBa3Ln6
lxJLnvQN/2j+bACI8bdSNdFbXLP1co+Rr/EzJobV72zBKzuenIy6u+SEOZQBVztwKgTE3iby0MOc
TcDa+NVagWw+2bOhirctnY2/b6/OlXvTYVVYFlJA01jv+dGJDertWuINk9vv8BaygcXKyIu5xval
aTRvGjPA67AM4k+3R77YBJiCm2ipcm3zQNF5OZ9rk+o4M1UR+9DBahYqjxFkoD+76DED6v329mBX
LkkCfJvkC5qfSXn1fDDThhGglxVWeqYaTy0ky60+Jf+LR4h7ivaRtAyHxGoVzQ+4PPQRrGevmRNK
mqCcAZAKXcPIE2El1BQ6XIcmwHB+mj3cnuC170hoJhzBfblUrM8nOAPOcVuriD0chVJqeEZxaNEd
3oWK4bMG5iocKWsbGPNwuD3yZWxM32G5p9mwvA/66jADZDeHzk0Sr1VWId+HGjWgB5xRwmcjMOjs
jtg14m9RjP7rt+4SSy3vPVk+5J3zKdelZU615sdeicfLQzKU2mYC0v5mHGPn94gPHXYYQQGxhYJr
eefNv9i8S7WcCr2gW0hVzVw+xx+PLvjxIFLdbHgOTLptwd/1cTZ89ABjkd1Jry7WlwyHlqROL5BJ
ckTPh7IBduQUiQwPT2cDGh7GThLc+SZwmvFhQn+Pvq/IXnsRsajLqLxCgPyJW88HrVMw+5MwpZci
4PFImoWUFcZAm3xuo0NLA+TOel6+vTwJJDqOoogmHJ6G8wENmWGgk2Q2Tx78AeiROIjH8d+VgxcB
FibTJo8yZl/mKLiH0D2gOxr7YkS45pW7eXmadEntgU4B22q1qSwnTiw/8C2vaSv30LTAO9GmyHdW
Lc0NcF3xkkNSuzP7i8O7DMo7tZwfhnRXqx356GKOwje9tImdEARvN4OYGYjXNy6hu4fKIZLU0s7k
sQa/+trIjtHpVxJpGIQ/3MXnS28JveZ2j21kl+jGf6klDgJIgBTFO4BZCUIZQQPh4PXLTBPI4Y6k
k0d97nzMWcPHMQt6gjmsw2ClVPGDrxXue4XjySFY9N5AxWbxnV195dS6SyRJu8sydL7ualSdLscQ
tJY3icwUSFI1DepOgU9FVg8B096e47JVzlKwZV3RhOQI8Zjz/JyPlqWyizUttzyr5GZoQ5lv6dzr
+yicfpgoGnq3h7s2OfIAwkUCDx701c7toLNFKECZqEZM2bY1IszyBKCWHImCOynHtf261FZNg3CZ
SHkVmFd6NcwWXRYv7bCKEGbnHjUku/e5zM1TC+79Uxvp+o7yJeqIt2epX52m4nYi5yLhXDcyavQP
EJENXc9EfT1TQJznstgijzPWmwpuif/gRmDRHvDbEBjsYuBrYRURuJNL/as1HYT6fWj7G/7ZGKFM
tPYmsZ9zhCc+AbHwjTuYgGubQCKmwO1GjZVr/HwT+K3vB3UEI3hWIBF7EKDIZcjsmMekNFOYaHfW
5yLQYdMt8Ak2HGmTK1c5zAwSv6ymAIXxrG1/YepYH2ClZu9uf4VrH0E5QlcOWEV2wmprW60aKyFq
y2uLqn3GZSl7bFsknqJmtu7cjZdDUb3QTYqUhPAEOKsJYU9ga0hTSALUXmz9sDUeuspC8DnqzTsX
4bJtzw/sUigRUI+V7lwCX5LAbmoogRL8vgJzFaCFLI2o/QxKvN/7ROAPwOn93WSWkGQEyiy3F/Xy
oWd4SYMc7BHQ5H92/h8xhYniEsITuetNoZrfpKX1NilRu6XE5mNHD/bQCJERuD3m5UlmTOBFkj1K
ZKxWYSOKjJgCTotoBaW6JzGPaJnJwcSkUebv7AKv5WboYWEX2s/bA1/u0yV2YucsHckFbHR+Lho1
lFUFJMhz4syx3pZWg0o6mslV8vn2QNf2z5LNL0kVZYQ1nqLX7L6aTO6LEJEID//u8k3khJ9qwdLe
Huna9mEZraVqywdc55lJ2IpoMgLllWGtAWNzWiwpozp+1IcB3bgkr/qPSSqzb0Mn4t82b+PH2z/g
2pouQQQFGscgCVi9AOSupaZlk+MhHzW/99EIxM2IfP/1dwz5GuGh4qTQrVkjjvpYWppEOMGzwzju
kTdtK3VIKC+++pZhHN5PMHkUnWmSnO8RyrezmkuJuyVY0+/SmvNH+EQ1OZz4dXvlrhwDgl3lGKD/
ln8tm+iPoyet0AJE7dreWE7agy/0bE+Ne9z2fYXDNgA0Ymysl21apXe+2bWRCf24chxp8vGWv/7H
yPR5Fow4dw688ewbuknxzs1bqB68p+jWxjI7oO3X7QCW3Ws+XTkZ1CZpf9GQBIGxPhlF1EMqDTvp
hW4OF0ujuzW1abLrBhUdbq/v5StIuOXC9OSyERRUVu9FGGv9P+RLDwIxbSx/ioZjZlFUoU6M4IqG
XeDtAa/cpUxL0SDi3eXf62XVUKYqy5jrRQ8QVO7tU2e7CJxEJjaKQ1HvJNoft4e8NkfJJaOzVdlF
tnn+JckbhgpxNtNze4S2A1C0j5YBgUHIwkJoJnHvXDfXPh84B8qUDjkoGJrz8ZDFnsVkVqZnWgYQ
A34RSmQzriSDev1dTVeWZNekInVZ1ojaaaxK0ZveXNjuF70P+52yx+LOab92EtD7sCkKcaXIdY/N
aHSUAJFg8coKCeXKzbTPGALku6AvQLjbjdFskWP8Hkn/lbhNLhbqEKZUCrCfBdxvFaOhYZ/g0keg
rgP+zTdwYZ3PTeF+MXSA1tYIOaJe0rJXbxeDcBDNzCVJMJ3lMv/z4BetDMs+oQZKwerQBkmws9zC
f+lQJtlVEDSjO5Hhlf1pIIlI5d7lQwI+Oh8QiQJY3ANJZt82FibXUX8ycsM/4U5Eq91uPt2e3wX6
YllV1F5JKFEDBvK3Og8iric7cjvTQ9mn3dpBjM4NeMNdNAxwE0Zig00fmahu9JYkVejrt8XC9Bno
/aLvEDbDnQW/8jwbFBhoEvF4cTxXX3nEbXEqnMH08LVt6JorDN43YFLgqTqYQx7rwS33DWSGYwUc
60k5cbq/vSRXTiw554JEQTwHVN3yhf745JY/Kz/qagM/nME/RHTTvbGqm4ewKoI7k71y/5k66FVa
jgrgi7F6OtEQNFEp7QwvzpR4hGmCLGrXOZ+LeI5+TzKe3rZmL+7c8ldWGOQ4AAAyguXWXV26rWvL
Xo625eUCNV9kxd1uxhwCIZdNWmEru+nRFXwXtGjfbBFol4/SGsLuzsyXc7MK4nlPwfHY9MM4y6vP
jP5kjHIfCdCE5eK3qBn8j3MfGvPrTxO4GZty69KmR2nm/FsW6YAMX6Gbnu5L+i4doqZF2RjQ86Hl
mTmd3tfvHZfbF6QKX5Or6nw8bIoHHGTpftWanv0aNcvxMJHX3hXwD+68nVe26dLoN5bsnlByjQxF
wi/Qaiu1PEHldovi64h7ZYuIcmCECJjfnteVW4ngAwjOkoKAoF8+5x9nwk3iuTdLXs0MtPqL25PV
bSABYrVkYuSA16ur/DtDXpkfm5Mci0PIm7beptBiYp4zZXgQuMSburBLin0NEn4OGqe3Z3flRFDK
tKlO/0/rYbVLmghnNz/28XrSF4yOjfzGsAmwBt9Bn4PnbfbjN80cnP2AsAEp5mQ/3f4BV+4BiHKK
ZhunAQjm6hKeolTmkV/CrwyHWYMjby7QN5Rv0N4wRh2RIpA7yRZ2lqrunJArJV1uW3hOIK9Jisho
zz8tROaqqYowJQyy5QRX0EdtTjhYMM0YaOPgpSlE+qIweTcYerztFX7eag7Vb6uVzsPtdbhyK9BK
JcUF6szG/od+8sc2S0ZNkFWL5HHWEv03OyPblmlsvz6Y/3OUdSW1R46oQyI/ebRF7O8Md7Tw/kAa
ulVZ8Vna7tMclbXXRfk9MPe1z8zDIjlJdLjggpwvtZUD5HRhrj8O8MKsx6lGy+HFDWz9maZl+r0d
BVqAUk/leCdou3KWluYP5RISeQS3Vu9M3GqGgzpl/IgORH1UeWMc4ljHuCKI7r3f/zSSVje7Uv9E
ukrCEVoHMO3AXzOxu3iUdWrhqAKqFeueKMswuejKri1PWPh1/j7AKxJz3zEH632sKljHM/7R0Iru
POeXVxe4Sbo/S83e4JpcPecEPcnsT1n2GBP3V/iE1lO0FcR8H6fSHt53bX6P6nO52gt0m8sStsaC
Z19dJ1CjAltoMb604Zgd8lRED5WdNTtpWPdilcsdZdou5ZmFjAWO2l19WHxaW6yG4LbFTtX8CPUo
R86TI4qsT95CPA+NbCcmF+nE2wf1yhQXICEvOHge6DOrS6N3yi7GTNb3RlTpal7SOnvbRWFebMsk
oWV/e7TLnINKDe1g9q4Ou3Y9mglxFe8R0LWo26p3KXpoD37ZYRiD0zcSulPXtVujXMDqlLv9n7cH
v9w/tPMWRgLzlVQXVndzAb1DDphQenaUUeFLu2lT22UP0d5xN2kQVXdCiMs7cMlu6PRTYuQ1uKA3
mhkadjjzeK1fUUS1U+MwgGJ5uD2ryw/I0+pQGF7iQBhMq1MxSAMdX4zMvYmg+kPRqPmdBpHcS9vc
vZfSXBuLZ01QtqHUTWR/fu3JSKYleKfJQ2hoAXZkaFEjAQ5ZOblXnL0yFInTApnnMIH1WsVfMXb2
7YCouDd1MvqB4Vb6IY+1dKfNc3xnU14fCkk9OoHgTtf3HLYcpUDxqoeHUYwfkBXJj0Zh5Q9oi9/D
P1/ZgvAkFsgJQezS9DxfQNX0GPa52eD1SH4dVI2EdhYNYD4KVALnoe3uTO0fKsT5HW7TNl8AOZKm
PdKP5wNCJxbh4Pi9h6lghuOmsqPTFI7+c2FV9jdR+/ohCKc+3tQZpRMn4B3blZkxHI0Uxxmu8hI/
Wpx3b+/Zy8vO5sIhcwGMRA1uXQnLagzijBjbKwQPkNYwpuBBdn7ihQjKoMYxHhAIfSXji6IDBELQ
yxSKl+t8HdB3mTXkKeqcnomK71cNRPPnsQqRz0QSYq83ONbdnuOVXbWEBgAI4Ho5XDurlXdH9HWy
qPMaxKK9HFHkEzX++Shlox/+F0NBiAG4QK5Nl+58qEjvxj5M9dZDrCsl3Q78k6kF1j4kMbvTXrs2
K64ZaymjLLXF1X7ChrtD/SpuvbGPmg9K090DAa/+QqFD3VnAK5tEUoimcEJOJO110zNCaaMUlWw9
UY3Izmu1exwktqoyjIe3dTUhWDUXr0+pKbjxtYihQbmQcZ4vZeA2tZKZqL1imIGb7NA88YGipXg3
ZnhUhygu44I2hgda9whiFa6Z+r9QZymbOy3fKzcFsRfvsg4okcrEKh7ouhSv47oAA47K7/SxxfMg
POV1hSIdSY6GEGpn+en21RtJmVxMC6iJcdfPs2wmCg2z1XjSzMbDhPfWPkIJ5mhpqCfdHura/JYl
Jg11iS7d1bOFNdeYYB5FdL6o7vjC/ZXPkf8A7m5Cx0Dr97eHuww8bLpevI40peigr9G0RteTNoZ2
7bmcfCT5oblPmGYcy7z4iMlQdGwWvy40fpo7Z/PqPAkDSIApIlwAL1AszCcNh15vbOzoBXmP9Ovg
2MEOCYZFW7GsH25P9EoWSIV6OTVEvkAC1k9MTJhRVm3ZezYsLABocYJbeYql2HYaWrRmmhqbkmCK
FPqS2TySMGXBX0mtJd9HPWlOt3/N5XXBWYJatNRbQaqtr4twQtUcTZqZuls1BDuc2OZ3bp9U00E0
enFvT11+5OXkouKw0GuXvXV+ePuwjicrrYSnVwV+ZnGCGPwOuzrz04SQ+IvroLuN9VSc7OouKe8g
Hi+vK9oC/3SzuRd5b1cHFqiRPqGvJDx6JNVWNnH5XR/q6HeRa0jLuItfsN3G6serFxgoOgE1pRX4
VGucZYxgq2UPWPMGOspyVtyq93lmNDsVNNmdnXzlW1LgBLhEqYoIcA0hUo1dhZZNcWooEvN7Lsfp
hHIKCoQCBb7bs1rW6jxqga++cLQs6ueCj3n+IQPeyEVYf/ICENN72qo2+s25fUxB/x0xvgUY0Ghg
YOJyRGqizO+coSszlcDf+Zy8BWQLq0dAocmbLcxSj5CpODSkIpsBc5IN0nL3ArQrQ4EeohsCQAoa
3rqp1AjNJPZMKq8EDP+gu1P6nOGRhA1qHd25Aq9sUIpC9AUpTpEyrPtlNeUf7KFHZoU8KvD+UWs8
MO8ZFvZIRX/JSg7yY81xKV79lNFvRVpBJ7+E3K6WNfijFgQ+NprCEAdIE48Q4EuBnCTBtZznXYtg
3s/SrYf0lWRbsM7gZRzTIqRfiFSrMVuMCQW22LmXuUOZHeZKuNm+ChOkHTOnwwmloOp757K7tsDg
s5am66LvsMZwUhcse0jdmTcneKb6lf0jQjN6ozr4gIZT/so19x4E4vJ1YZqoSQB/WF7SdSdNHxcL
ItfPvLoym7fO3JT7djQySFhVdhi05p6GwHo84MZLVW9hVVHUU+uoRO/Q1HVGZZ0mPS0CJOpNrCwx
uQ2D7l3cirTLN0uLStzZQev7YBmW1sLSNl8Eg9Y5riiKPIQvbZ4wu2r6YzmhVrvNzNpBEbtDOzYP
dIhwma12IQ38h0GNw8PtG+niWWXzI/ZIAQqsCVfCGhVcV1jxzllgnDAQainmVmM+vNQ2+KW9O0eV
+DBi2+nsfc31/X2Jdgj+WWmZBG+Hkhr7Q4hCfXQnFr8o0PGbKNiYC3wWLhR0yfODFQZOAIi1nE5p
WdmbIgjqx5HO6taGNgOUIsTtBobrVuErRQ0vCQ4lPmuvTWmXH8FTu4RwMJXAqJz/CJ0XXotgk5wG
YDoPUjEgjuKjJ2X7U+BofCdEXb/xy3AU1kk9Fj49Yer5cKE1YXKUGf0pdIax/pBkbgo7KZywA983
bJNYblCwTXBvxvotmmh5Yo1wZzsuU/rzeeI3ABujNMEhFyD/Vs8TsvURThpWf8Inz/jbmaf0c1qH
6bu6Cfs7013XkBiKAiQ7D5QDBc41J3XG7k80g92hlJdLHCeq5sEhAbvzNFwea0ot9A+XOIILbB0z
upmd04kf+lPfl9PbOoXWi14F1jTpKDYKibvN7dN05SMu2is8sksqTt3z/CO6MfzMXJ+7k8nXG176
pCAe7zJzGjMsDzMn9aC4GT42ibgXb4K0tcSdzsH6rqYlT7REKAOxGTCcWG0jp0wk0uNBc2KTxRgV
xFY+pXvodZBJkkoif5VrUYcPZWZi5H1PWemCcLYMz9R5oijPEOgsC/THk9jlbi9xZp9PuHEFhnvs
axL7ZKMwgUr3aGrX6lHR+xOfcgu9PMrpqi3dYVvPolffOuxW9HfDrJR5SB0j0r5pqOyVe7NHA/1B
E8gXHBoIZkG9DUbKBT9Dv47TD3oXSww6ioUI9V252DE/NfiXI6YZhUhxvvYLgyrhmdDpz3BM1iGU
FbkReN+A3ldUveRhhx90i7NNo6WwKfo+f+yk0e5NPdLuRKmXB8YEj7vA8bghliz+fGUTE+fq0Zn8
kxAgSWNyr23oTNnnV0+PUegMWyR17J7V96uxDi4Mq/NPGNcZ8SZoukUwyuoHqoadXaqDcgCHP8gx
MSywpFnw/NrxAZTA3yDMADeLB8r5LENZ5CMUK/c0Sx9uKDdVvel6ek5zmPg/8AgMdkmQdi6CXU57
j59+eVsga0M6Q+kOKiHh5PngyPKVyNvM7mnsdUyChJ29iSuVfeh1VB8r9f85O6/euI1wDf8iAuzl
drl9JVmWi+LcEE6csLdh568/zygHOF6usIROLpIABjzL4fCbr7yFVe8/7Dvr0YhBlE/yfmAvyD//
7WPxULrto2R0Tk1aY2xcGkaP46mAXNZUCgVAE9Yr2eM7NyuiOSQclCES07C81Gw7IAGvC+cUzq2k
gmB5PpeUH+rEjNypAwMJyzoqGWQApoljkucphq06aFH+mDZeVqx8Tu9tAdhyGtR8nVJb6XoLRIYe
AEN6tgAfirMSjl+RDK93Qa+mj3mlxCvZzjvLMSGxIY4BbJWUg+vlhiJxWiygrFM4JsjitBBDynCy
d1qojZtJZbpw/w3f5ncA3WhaUL7rsru4uA9Gk73EmiY8dyV+Bpu50vEkhQav/bTLoHioe8vG6Gsy
+2/IwGNN5OFZUhzv/4bbG4HbgPUhLKJycRM4cptBcmA04LNGrTx2DZbtaRxlODXQJClCZA4zwt0H
x7n0UBnnov7If2W5KaPZb0c7Z8hFk2AIz0jqeducmenBK51iD7F/Td3iNmlhKVmeyPqEGdjinRoq
fWeMY8IzjuKKvkeJMix3lgpPc9dnjfdRsCtPRt9SFvAojsg5zvWTaVVaYWikY9DsKM0Jw0tlU+R2
+gNv47XGxHtfK6Ag2kv0uzix1uLrqAIDE1Gtw7fNsua9keLiWdj4lVUaGuJiGEw/GZFHRVMOU3OY
SNjwetH+/vF5Z3u5cSirKRAkDHbxvEGmhGrVe96p7bpyPwzWZ3eak4cABMrHYwEZA8kLgZ/dXbZ8
4syzZgsZm1PPfhzcvFCrjTAwSPCLPhN+FubxB0UniTro9nCp0v2liKfavH6Z8Wwi0D8oaKeNmv4I
4sGCma/VRxhl7YquxDsvUzbwaDMxA5cf4+Kc6uGQayFmCqe5augT1HWj/hNUtfaH3af4o9Twps/m
1I4YPU+d+jibSvKKHaC5EpJuQ+AbhYxDDDSL8kaGrN++zKqcWwPacn0aK8WlUduimyXS9NEthThp
VPiH++fnTeX1uqiAskbKQiHFqJgq+3rBssXpEB+T6uRhX4NkiZ3lSnlGmNyxv854UvDARpCjUi61
aQ6tZ9bKy4grSv1gDWpa/xvUymSd7XhS7JcBh1QMbESTGz+dpLND7HkGI4p9M+ji/DTqU9XtPW0o
UGmOBWZGm0TXMfPEfRB3383IOFeNN1MYesZr5Dk4+Bw0UTfR3jLTHrw+XAr9h4pt3N9obOGz6KIV
7uyyIQnTZ7co824TB6JQdve36DZCI2PMqeCqgHBBenm9Q4VR6mwEvz9uquDgjfMLE9PxyGAk3zcT
eF51DMaV3OP2syZVlxp+9DzlFGqxpqKYuF3bKVquuDluY4GHs1pYNh5XNCE/+njApUirIF5Q6TH8
XjxeMuVFpOTZaawn/buJhUW4bVO3Gf3A0bvxUPUjGOVZEE9XVr4tx5jpQ9hhUsm3DX71euXcC3Mh
cM442SgAjXDWQxX0iRLi4kIzJN27Zox5ZN1j4DoT41Yi5+1rpQKEqkBjh8YZXdDr1WF91YJrazxZ
fW4gzw2XkE7CuOvp7DwWmTt/LiQR+/5mv/NePUYSTNZovsIYXVwZHVBpZu6YUTv6GNXHvoA2eFT1
MkIhu/n4XYjEmmOgvimn3sy7rp8wDrGAmLSmP6m1au3sBtNwEhxvMyfGWp/qZjPfQGE62gAOZQHD
ruulHJSbp7GM2lMF1hI7zazeYfY3PI2hqp2LJEuxVE3XMKU3mymxJ/R+mG6BEmOsv1iUutIcyrg5
tUGI9j3tMOvJqSevQj+tCr/df3PyOFzFSRSWyMhBKwEo5fUtnjCeEnw3cWc5dc3g7UbmW0/5UHmb
EImy3QRzcTulZI9uV0in7tpcuX1v7ydZeEkkhWzZ4x6wuJ/SGFgUnkf1qTQgrCOL7x3MYshQnZ5F
9AlV48yfmDuZ/AJcxbcYEtc63iIfBreTnIP/o5vP/ICTvNSsSb0SG2VXE6d8NlChaDsL+wPcwDcZ
krZf7+/5zWUo15LqIQaTYXpuiyjYWToamyjxnqzJAMla4JyZbIoWJdM9EcXam1EdaCtf6Htrgikn
02Gohvj0MiyYKGwIO6hPdWNV0bHKtWj8ZgsFV+uSttCLA23+o4Mfuacmo0oikRwVL1VTAycblbSz
ahp7XfmPDYfKt+fQ/jZ1aHzc39LbhjJrkVxwkMmtyLwXe1olcWBbeSdOCm846ZjOVkUW+ploG1q2
SjBpRxICL9+5VeV9I1GvrF2UxnrzouBiGiSbxqjLdiUWv7PpJJZArkC9yy7r4kehKtK2WFvnpwRz
t1cgif2f1PeRsgG21x/oS4XNx18zTWwKTalLJL/r69hRFbPlKKWRn7osrxum06MWbyMc2uY/AzM1
vxst1pErOaYuv9HrGALbhfYjpAmDI70sTtR0MGKLNtlpBtiRO5uZDyeufAvXwgkRE9km06OsmqKz
YeBX9Nm2i2TY17i0WU9TrSNm01rTUP6t4bRj+JWlteGb22KCw09n0wXx4lD1ut0QeR6ac/iADdYm
qrAt+6o64yiO9WxX7eH+iXrn3UlBXHII1wZ0tJxQRKXROMVYZ6Byy/hYKJZ+TBUx7vTK+la5UbIy
fZCl6WIPaRdTskqtbwrKRRys8rzUqjhpTirzvXM6ts2lcKa1PuKbJOpiGeh9gCe40ripl712EXko
bM31cMJ6pXdOVLgFUiwqFiP72nUYcgcKWH57Oyo4JXyt0UvVziG5GnLSRlakP9IZu5FnnKKH4Dvt
GS/6lJh4wE1byysMfYehYIjfX0qmLH1bxwpjNswz7ZM1jMR0+KAuyvBTnRk7K06D9gDKPlaOUEbp
uBWiqGECAjnQj3Fl9hpm0JVjbdI5m5zPyNqqKOQEmTf/2ZY41eKEibXXX4WiqdEuD3Szeoo8LY53
GYIdgx83OANtM7eex++ZaSL5Eut6/y8eFPn0NBda212yKVIMZGqNaNbIz6OiUM7Cq5Eb2mg6shrp
BlyH5T0heRi49CMnrIjuH7Lbq57BB7mi1F6GML0EdIBl4TdQBJxaxHTHY1PpI07dYRRnPpSZ5p/7
q90kpoCEgRyQC6MOxzFYJBYwyMPJY2h9Gu3MqaMtmuJm/YxfveMcimmM03/aOkw6betiXObs4hGD
lZf7P+GdBwaWDeETpjKdhWV8UgaRAUeeanoLY/FqQKl4FRjPYH2Kvcr/Yyn5JTHxgcmxvPG8Incm
Oy7EqUUWWnudIUwMP5SUDPXfEZ0u8/P95W5TRbYWbiItxTd9wUUPe+jqpAIIYJ+whGsec4EjHAzX
U6aJ7hHj1WwDetBaibzvrCkbx5T1xF3IXIugYSZgVHGmwhpWTEW31btWF76tmPm3PmwUH3Ga7kvk
YX1z/1FvXqKkjoF9kJQcrGOWxTxpjc3g2LEBshXmo4Pp9TlmWo2pZbt2r99E4bel0BGEWCu5eYsj
K5IoaBDQsI9NpNQ/zcabxQ6vzfRZRwzllBtzv/JFvrsgQV8KvdOMX8IkjTJq6NMr9tE2578C1K4f
Byy7tpo7/8p1Nf52fydv018kBAn4MEJ4h0AB5LXwW18Ed5oZj0nHPJaqkn7WOkv9YXYkE7skLewI
+eSixCw5GdrgpCtOq23UANGoLf6z+u7+T7kpBAzGO7TagIdCwuEqv/4lqhs0ods4+nHocdv9R5mi
qXF2uesOSftQjVYSSj2yTH2aE0Auvl0D+tsnqZEPr/d/yO3p8iiaUdWQsy4H3s/1D/G6hgFmjOfq
MDfhJjQi9aBbTXHowdKcPrwU5aN07uE4q6Bjr5fC/xYv+wo7UFxv3ZK2TZQZ9hddhPb4Sprmel/v
r3cTgFFRktI/IDSZv3DGrtdLmBlPo6p0Bzuxh12T29FfU4ujFK0fcYjMCrq224YX06zi7f2Vb0ek
fEL4CQC1QElEuxl5ZMXsCiRu2kPkNJi3ISryEmP5e1GMoNqxRdUWjisKP5rTAnTWHCQTy/mhadT4
ZHclbnIm+qEAE/It+nSIeeVVecpQdqYw82osT/vO+mxVQ3hSB5wOs0DoT6aWOCsB7+brlE+BvRUE
cNjujEKvNzAGrhKamB4e2Cf7EtV1fcpKNfETbCD22JqtqcbeAP5JgMCEIKpKLQ40YRnqSAbsYqgS
QF2mGVV71NwjRuhG0GXITc5zrYdfRpRGu7NwgjT81IG0z8gUgPM8uNh0qF+9MXKVA+aatNo2CmJK
5lpl95aJXuV0/EbCB1IKlFlAjRcxUkEj2GrHThwaPBrOWjPpGyEisWnquPSjQYn/snPd2KnzYDyO
ZUCRic7Dtq0T/G2rJDlonepuNTPEkSqKks/YcJv7xrLqbTOX6Qk1//QBD0KsQNFK/ua1lb73RGz5
GcHxVEWNvbEwV90DGVGOmAZPKyf3Ji7Jp+P6dsEsIbi2lCFD6A8BoVIRhzx0ii30quzhzTW8rIS+
DdKufRzRjNqqbdc+MAyLPhoi5PK0mxDfkQP45QWUCg1Z4jFqDnk5ATmtY/cQiXr2e9tYq6NuowPg
UqYCBikLpcCScKrB8Rsr20hOda56ot9qaeIE+8ESY7I35jIon1zdTow/gzAq5p+zoP2nrmz2TUIB
C4mvy2D2QyIDRmvxfVnpoGai4Cek2XiJwrLxcQ9tHq0hr8+NzYeutPN8vB+b3l2UB4bUJQP+Ulx8
QMBVuHaYnjyht33sixalcZTF7dI5qniMzH+nup4nqV+kpmjWlMZvrhuEgDhdcjwC6pdc8fqRp0FU
eqmpwVEZ0ALrLAd8d++kO/pM6cru3i5FJ5EZHk0cm4CylAiJKGbsOJ+8Y9nY2ZEWov4ZBQ3Hn7Hj
XbnNbwIllwyNbwo92d+nF339VOGEC7LqBN5xTONwr+aIxLm9bl/gA3wXqZ5+dLzDcvSamaGRHMl5
6PVy6VhitoQP7zGDKL9TUVP3M8TUjkqEVZZSIVB8/8gYi61khg6igIz3bXxBfbLItuljqoFpDMqD
CUwkBx1a1sNDjuFMuo+63q1pH+YOgry000KxEY5aFX/g+TuohxSXSPviDqaKuiz+JAjNwlhU9+TR
3fyjoij9l5ISq9ZktsAsz5Svyc60U3s6WEAD5maL8VT6MA6pau+1sUqjjYfyf+0H7ThOuF7Nwag8
ebCXn1ElMbtjMsFX9BHiZuJhBiAbjk5SWeN2ruogPMRt4OSU4Lk2G2tIj0VAgWELvkNaHkjkjiz3
r99Kb2E9T+cnfFAzIzgIIb73rWV/NYLR8R2zs7dJ74Dnmfq1vtfii2ZhCkzyN2ipZBqmuVhYo4p9
6ysjVRYipKFqP+HYKLs6bfWTFpnDUYp57O8fiXfWRJCTGG3Ig494y/XDYpgcV9bs1g9j6NrHMEav
oOgq9yISc0JkPEy3wO/WaMZvWfFvdy8S4AitsqQEbCJeuSzgw57r3RLWfKGBY6q7vndnHVueNiuZ
oWlT9KsUwfBHnSoGpsplk5m+ix75S4jFMQIOCTx7v67tptlM6IU+mXVdiH2QR47zGFah+92ahR6+
lkmuZC2RGDAf8t5ZZGBTnkdTjZ0bW1FtvBB75Sd0stpk20+t435Va80ttrVattVnw61m7bsYyj5/
cLANS2mpBFNa+kUGhjpHFNfrOIlSMD5EHlDgWoGxwwDq9IXOHnodvlrbFRAdp/LGequFTSG2HX5D
l6aBu7bnHklf+wqZug1z8+GEDP2s7mKuzU8jVLpfKeZ2/3gQFN1NgyX2xyIdb4DZzJuMGyM3Qt3i
yiq9aPBmJK0vuacJdMa0n9MUxE8m7JzjFCfGSgZ6c8xYjqSQZAAlIkrSxXICHFwwAmlEMNJKLk3Q
mwxn8QUPaFvt5876VXjhB7mW8hGBY/ApgXkHNLBU5vOYBzUjXNtL1Ynpxarm8o9W78TFNpjXelKs
7/6ndBNc0QCURgngxPFvoRq7/pQshEfjkNTwqY6s6YCwWvIwz1F5APQ8Hz64FPc9gQJzQ0xxJBvm
eqk5DeoCcnDwUFNvf1HFOG2wL2p/ZOO4Rth40yf6/VsFzsJbQ03kTeAHsN31Wmnu1hqlZXMhVpbU
YIbZ5mdLH5Q/DSUxqw0QT3DwQ2J4L+Crhs5XEOPxDgJP1hcX41/J3sMH5di6dLJhQCH6UU+d9tpO
rbaGy17c3zKuSJUlgrfEQ5KcXP/WOSxpbNe9calLc/pRQM35m8TCeJn04qeSiGqlVyYf/fetoX8E
lYRE14LkRm94ETyLtLHzoTDnC3Cc/jLgU/w4tHa9EqJvH0qWKXw10ssSJpD8tn5rdpRdhU9lWg0X
oBUp1gyTGj9pldU+j/GEGThXyspBfndBEhOGxDSPuI+uF0ymHnTIrPcXc5gnFEQqzfP71LUOCOaG
+0KU9pq+7214YCchzVGIESKAulyvOE7FXCoFubMT1arqVwZK53FgxLk/5u30SQ0xHeonL13Z2Zsv
FptjmUATlOSYehmVFA2peihq2qWx5n6rpLa9oaT6t529NVXod1ZiHCI/VUbwkOQWH1EL7TItsq69
WAHSR5uph4RjmdSIG82OxEp0eINKLM6ljH6MK3mJjMQX26lCsLLbLGwvQaIE207nfvcVATrtj85w
WrHR8bhsN+4wRT/61uzLTet1pocoqx4YG5kpaF9DBmH9se7avt6anZVi2qErr9yDXrnLW6s7z16L
bZmtxSGCakJo5oODdTojKwYCyc7J++4vs7DV1EeCp/yMAKqe7lVzmiqUkDvBxMRpxrXv8XaXYfFT
k+DLCKAfhs/1MYLDN1paLdSLhXfbIUdIdNM7Qf/E7GJYSaVvvxGCGR1y9HvQbEAQ5nop0fSaNdH9
v5RO/29RU+wHAzeYJNcnG6tSy78/GPEp5kGIoGEkdWcIbdfrBcD6Bjsa0JTMdPPfEe+hXd/q9bif
nHBak3pdNA/k2eECk7ahADAJcouI40xGEIvSMy8WSs/bqjBRDeCzv1hl6KDB30/JHm9PAdZYz+aD
UUVroiW3u0vLgonzm+oGl5x80b+FvJypdDlh2nsxQ3c8i64zK99L9fmXawvrk1mIOFh5n7dHh3uD
wQpgUZQL4UNcr+ileZJh725fgrqbdxFmOKewG9xdOMbzStS5DXb4VSFvq5N3OyrKvddLhVbvmqFG
NWUEqbZT0Qw9dubIrVghe6FihvOnq2BJe//8vPnj/R4T5DVOHxVSIB8H6YPc8t+2NBFlELpeUF3I
mLMEBKMz5H6PzvO8E4YyVw8ovjl/wBALVNC/QT0fKjXUTR+p77zcxpNZpRsxl67xlESDs69U2Pgb
2nmOvk/qIlYPWaCLfnf/Vy/PgfzRUMuwKwULIeGf1z9az1EgsCcYZTH5YfK56FJX2zbQx/6qoqiq
nodwsD44O5GWrjQE4fdRlEv8+SKIzO5o9b091Zc47bO/yHncfKuItnr0kqRr9l7QT39+9Cm5gyQA
g146bI4lmMiBA5tNY9BcRF+Xj3ozq0ea4OI1CdUOAUdjTT5jWeDyhMA+iFlI5YLkXypG8z57vczx
2wzBuYdU4FrcbkPXyINTKXDC2tgohH6z50rxB72bXz/8tAAMUSFApZGWx1IMxrUKulODVl+yYbTN
XW9Wlut7XeVFj+NQqrsks/ghH15TMpyAvTGqoZeyCGjS9DoPHAsrsSkrv8ejXqPJ3brqxtKa/HPs
Ks3L/QWX4YQ7Us5gZAuWhPimrG5Mm2tRV6aLpMQeM6bve+EBpeyyZq0WuP1GKASAQxFJ6Bnc4Pqq
wNMbtELGy1Bpxq42zdIvJ089hEX490xXcqWSe+/JSGFYDZCdpP1ef5IS3zEYcNMvBaKXkS+gxHfb
ITLbP60q/qjgJq7oMt2QQGw5YcOJ83q13pti0wV4fcjGedg5ev46wCzb9kjqPaR9Z66MMd/U236P
kqwHp4kEh7mppN0sMieXdGEAclofSm2IoBFT1eRPbed67Qb0VQaNSo+rw1jhKLkJi8J4g6GFMcDm
1v63i1S011GhAKc1NGP57Gqp+1orotE3AaKnX9TGUwq/yJWReTOsRtfHLjrbhQnynuCklW4XFvDF
aTCJIvKnEE09P3Kq/Nv9w7m83t8eUnbKJXgC9t8iwpHS4dna1+IwdIp4CpskAr6s1nsGYAUzIWx3
RpvOrlaY2cHxgmnlqr1eHjUZqQuJYjatNQYwBPbrd1poWau7zJ/202inx0DP9fOkDMnOoNfSbgdF
qdBgiwuwFVb1I0zVNZXwBejtvx8AaASyBqEe+uPiCDtW7YUpeL+90WCnWuiQlRNtVl8iEL9bbJDn
x1F3rU+tnvcnoTXhrgbluU1spVq5lK8D8X8/BPMd+mCSQsevud6JvI46xZtdFavwAAwADSukI0OE
c7u66c4BROnnunPCPawO83D/DMi/+v8OOqFCNjdJPyTPVmqoLfZgxn0boEWkH1LHDr+mwRw8NOTv
K6/6Oli8rcIgkMuNvj3Nn2V3MYvLWe3M2Ti4JkU5RpXaizbpYuslwVqf4joM/u9SDOBJypkTU2pd
72UAkKp0ItM4xE6nf4qVlstLaOOPIBzd/TwHawnVzaPRsafQQO2K4RoaW4sNdJW+9QQNqENc9BBg
VOgu+I8q+4GWgX//XS2iEs+GyieXJekBbwuG/eKLsUJucQwC9YOw2vZ57rpgqymuu4Fhqh3UNvmV
5lF1oj4ev+F7OG9CK3IfVTdOv9oFRktkd82Bcwgwwijd7US6dZ5s7M51J4mf4ihXXmY7Bbk0oOIs
YBce+tDNYT9Lb0lkDHaF3dWf7z/TYkT8v88klTEIRLIoXjyTZjUTPeZOP9TopH7hdk6QCHDmo5Ea
gu4z4GnVLPqj3gvFj7LZOWaFLZjBKmLnGhNaBi6iqvd/080RYpsleJGJlqwBltusVpFm9IyXDq6R
Wp8QXv7cTs10FAWKrmU5/3t/teXHL18q+QGXGh1RNmHx8Zf2PDI5NYwDbBzva+qhX8YZoFGtNuqh
mk1tU0Ma+5FUhMYPr8zciQQQITp6wMsyOY3Iz+CTGIeKT/McaWBlEiMKNo5TTV9UI1YuUTPrp0Bp
1gZQt88M14FGCBRH4h3TjuuP1LACQY90Co8ZbeKt1nb93khw8CvNjMLSFeUuy3LsejtjTZP59t2S
W/O4UkXboqhY7HZfWYUA2JYeZw9aU1U65a60jOgxdcnP0ORaowkt1mOSJm0TZN5CGUH0W6yXjSZi
M2EFMciooM3vh1QhJ8sp7FwPveNxRuWUzmp/vP9qb5eloQVxjXudQwUJ8HqDhRMjqmwL7ZgHhoL5
I0ZdeKb/Muth3MdzuAb7WlzlPKXsdLu8VAu+Kt3C6+XgOHShiaL0ERcysW08p9ulZW+8GkUc/Wkp
XntMR9festPqJudtr6T1i+P0tjxSce5/PuX8z/XyNt5Q3YRGwzHjPj93gBQ3bawMh7pKPsV5q+6y
OP0Be9HY39/l6wqebg9NArAtZKbcAETnxbphocZeE5raMauD+NXFFdI30yF8RvJMP8wG2R1T33wl
N313UVqjYK6ky88yOukxQniul+vHUVjGXsltFyUGAqbZRJDvKeS2dautGYy+84JRnOFzoT6FBHGj
gQXU155zUz9GoMoOuBIGm0TT6oORIEdhU1b5XtA1x6AsrS3EHP3f+xt9e5xprGsGpTGUMBSqFpfE
gNSrHs+OdUT7edxlnZX7ujMkBzeyks2sRh+zCpQvlh8JbZDEn+7hDXp9inUjHerUPiZMLny7dN2n
CAwHLM8avcmVa/29h0O8iFsdr0BZiF+fXmQvCmXuO/uYcoaP2DmLJ32QoMnBHL7nfDgrKd+CcPDf
08Hsg1tB5KXhvfha63IekUKJneMMqWBTJ8b8UA1D/kUvA9kT1oyDiOzioGcmxm5gJQ8Td+AmoWY9
9Hk7PySB3r80Cabq1Ajls1EV+XPrQBGpNC3ygQLloFBUUqIhCIf8Y6mkfDVUZpRk/BdsxhLfSHO1
N8ogwblZG/Jnq8st39DQ461FtyZ3cxtWCNvSvERF64AsXb9+MXMfaEXj9PaxLt3k6OkQYjRQKM9D
Y4M8gBHrl1ns7uMascb7532RVL49JBw2riiAjtKh9nplu+GGjFwAPBinWH/MHj9gUxs1mjuFpn29
v9Y7x8/8fa3Ft1Uh1orbeOscnVDDKdyBpT45nX22oRD4wuyd4/31FtYwHD/JTAcKBjKM74tWxfXD
xXPV2QGT9yNXU/eiVP1zoXXpVm+i9usgvOhX7SUXvausU49oyAZltnFPoiL5p0q9vf9jbjYavDkY
cPJ2bksUCRbfntNjCK3CqT6OjmL7CDtbZ2iaj5HXGF8+uhJJrlSOBYaNH91SgRfkmekoZLek58gb
KMms7IbK0U9xqtsfDCgMzlgCagWby+hn+VCd285lXXjaSbfr/FK00U/FrX7F2Zi/aLk67T72YHJM
RworSYh0S2+0FfD3qZ0wM0w4R7bpi8ZLHrwCs8asz9eMxJZXH0tRJHDlSRAYU8LFfduLSWAxw8GI
1WbaVFNryzMx+3kbaLtoMv4SuemsFCjLz+NtTSohaR4IIUxdnBBrSphImo11itDf3+tNqW3xFC38
2Bbxrp3pst3fzmXQketJJhM9EQBABMvrr6PJkPgvqEpOwMnrbadVhq+OYAe3E23Sv3sFNXp1zL0Z
bl7Pp3p/cfmX/9YNQOtALs7aYJ25ApYjZjUonK4fLQsMZa3+MKpK3XaBwBXr/jLvvUe6DhQdkPv4
ZxFyyryyOs8drBNGbcrenqZvhgJzJ3GQpUZTJXysQ6deufXee4/MPWj2oAJ1S52xUb6t2jS2T4nh
hhfE4/vPie2lhPCp9PV8UP+6/4zLyCK38rf1ln0Is6h0O6WTdCrH8psqhv4BlcLpnz523DW0w3tL
UWbwcDKCcWyujww9JYh2YoDHUtOpytoyf3K4qLaSjLESxd7bRajq4MRAK0oFl+ulEnUoAhcIwMkN
+jTZBHbo+nWcpeQNiFttersoVtLd9x6Oux6yHY0qKY52vWIeNqaRqZF9wgxCHAg0ymOnB9YpBZf6
4aXQc5JzF5cgrVEVXy81TUZnJSJyTlqc/8oyY3pSE6yzqqAaV7bx9qGYCci8gkEc5dIbr+W3IVzX
D25TOp1zYnoQfYImb2BVMkhhxvpjkApqXIizzHbAFMpOJxX39UOlXVJOQWg4J0PvznYm3ZLdoQWg
5gJWc6DlG5E9f7t/9m9PCXMdKJLQYCSOY+m3M3UzpoTuHJzaUOgbGzrrWRWaJP835gHw5sdk1t6e
UYrQ0ICD3IDh2eJeyIN+HBsyhDN3qb2dChE+O2ZqrLSF3lRzrqOjJ2dHpM5MT2nZLJYxtDCzJnMM
cQr08oOTZY3fzFn/EivTtBmSvH+qakYGThJEL7UZJz4p6hD5qJfHu4R/bZqm148QcTpml3rvrETV
N6zeze8jd2ReiRrPjUGM2Y8oc2WackrsPtw0AAR+Yf/UP4hu+J6VCB8pmW3sIVUbW6OtHN/KC+9g
WUWznYJIP/fD2B6LMTWPetIYUlbmuR5nEKF1FiKu7xo+s0nxh4VboY+JHoE7Q0RPUexwZ1uJ/StN
BvsRsax0V5nm8KiYg3Mqxnw89lXjbS0BiHpInHDlvnznU2JYDxBZdpT4bBcfbWnnDYl6p5xAio7n
LEIscUoK69xSJa5s8PtLSZQ7QwFGX4uruUxFY1rlpJwsLugn+OfITYPlOYd9IVaWurkhbYl6YEjJ
RABguLc4ahlCbykaKPHZ6ZtoGyeKfvKiRt04UaOcDBcan2miH3X/s715PhYFlMSwjQWl1dB1qIAX
SBgxxuSM8lhziDurORhu3B8KM1m7jd9bipan1ApmqEdL+3opR4HvEtlBclbaEiOa0R4fB31s/bHJ
ixVq+E0w4ql+X2pxO3ZZb03W6CaomrndRkRasZsiI9qy/3+FIQPM+5u4wEkSjOR6rkRccY2QLy4O
pDdBl3Vq9AD7rrT8QinLbZhG1U4fZyx+nCJ8GCxQHlbhOPtJMTpA/8oMbhj5BD3Rik8eWjtfp7Cv
0IGhMCmrLPxoSssvdLC+A3bC6eIlXG9+4BSVlhiorxD+809JZ72Ouhb+yFhz75lZ+TH9wv92hGkF
8EiGqhww43o9DF7CASn8FIOVvtgnxSyekqJDo6RwlA36BbWyGfSo9mdSt2Izmk1ysXGCW0kAF2TR
t58BOQeQFlQV8H5LlJ/u1mpRNGp69owZ4UZFRR93rMbZfJr1NMZ0KRPeT7vp45aOTz7/3egBAxYP
7n390ZglYYZvQuB0v6GYLI4kcHp0Xis3PXcqeMM5RN4K8n6+t/i6V5ZaNu44jQyaSSOgdFB9LlEW
oi37pMSG71ylmf4U5pmzsYCd7yLNGR7HoLZ9FzeE58iO1EsQ4vN1/2t45+N7I2NZwPDeLK6vX/2I
oGDZIiF2LrR+3LuNGp3LRG121VROXyyGmivrvfuSaRBxJYA0lyr2iwWHOZirvM/OvT0aHPB0ALsy
t/Vm8OyIcbwXWf4MByD056zT/XJENoePcs3+8L1tBwctZxykQNYyJQ8q4fVoEWZnZ3TGLyMgsH2I
a9rZzLrv/Mnwaihe5ttTE/t2izHPyvXxTniVWSXYBQpm6h35Wn7LL9u5DqegmrOz2WUBTaPGfWrs
Kj4Dnlgz5rt9wxxhKn86paBo6aNcL1X1EPf70cvPSh1Nm3JwBtrDnvITrc6vehena2rNN+0jiT8H
ZA0ukWQMzuYiekE2AzWrec15LB3XVxNEFhtEhKEsReVGKQoEVHJYgGrnZbveMLoD0jTuZ8aP1qvT
m2sz2ZsDR+pBP5IjJ2XyAC4vtrouWjublHE8pk7WepsaiMgxY6juc9QqtEHm/ClmH05T1Zs/GPPX
hzhW/v7YV0YrVPYp0YRgO+Ar6dfvwBWJVQ4lhLHO8EYw4X22sZwyuiDFMV5Gp15rjy+zE1rjXB50
CLg8KMuWiQJGxiRbhaWdPbOwtibo962hi26DL5GOFoee+WlY2CvxW6Y8v2W3QFSk5CMgULIvLpKl
HJJZB20J8F15cKfSOBejEz0rrdoj8d8xlm176ziWmHTkRbHWoH93ZamDIXnCKP0twvU4hrSHJthy
Wmqp5zL03AMOgc2pL5GOFsgkblpViyhscO67/2IX/RieGUEmGnh08WQEXTa7E/REop5pzmMDLmqb
9lqwTwbxwRmlXIWPChwg5Shl4lLW3WqcpvWKOX8cR607RmprbMJ2jB5Fo85+qs3K6f5TLaLT23r0
KwzKQwmAXSa3OXifIbSm/DFznWRrWyI8irHFBnzW18a97yyFGhk9Ebh8APGWGCP453GfZ27+SJXL
e6rKwHE2+YBeqVcn7lqBKLPW6yPqXa22+A4BSM9Kk+NZySDEcPxYwIHtBjtjjF9+IZE3nrmh66+V
KbxHBMWMDU7O2kr+uYjHcnNlX4HLhcAErmkRHgcMW9IscvLHUph5uM0RrPLhaRpfhGFeTCVHDvP+
21wG5P9WlEAOerOynbGoVaaWR3Ym9vh/ODuv5riNdO9/lS3fYw9yOHV2L4AJHAaJohLtG5RsUcix
G/HTvz/Qfo81GBZxuDdb69VaPY1OT/gHK5qnm8ya7vCZ8n6UndJcd/jnfXA1otw69b5KzwnVILKo
dCCEW/Lj6i3u5ArfzM20zJ8UnXwQvROeiPO7sIuFEFgel3fZbCl0ftvcDvpGmPCvMwBtMmU1Cj06
6oNTBEqYy8jXoJjeASkWeys2EZc2qBJGtWt/6SpEJh3EAYxdWEzafuPDvbRdNOpMnDoOA4t2/lPl
oNE2V9Tyru8xsMwg0qL8H9mBE5rqbaIQqUjwcb81rjA/iyo19pHbu/3G8q3u8ufvtaSYqLIvJS91
FTDlS7TspnZ5h1/WDCJisHqa53Z9tJo+88NUKr6jZ2/sJ/85KixuZ5HSIlVa7dJQKZzeLVilKDOc
dwBXH8tRrwC5TPO+B0kaVGb8VDWq+3lu+3njnL50KfBU/u/gqyd7CJsRdQlR3tU08t5JBPx2UPPs
60Svf319iV86jIRfOocDghiSJecr7NZKGFf1VN5NTVj+BiA52ztZN1AD4qH2CzKhw+sDXj5ViACA
tKOnhcTHRbeitdO6o/BT3rVJU79vY2zOwsTujsMk79EpTxAzdcdPPSu9cae/tI3AutDTU0mu6NCc
z1Q1hkmoqVfeKVjLHBO1SXbWAElWK5z4RnVQyp8jUCGvz/bFQQEgOwgz0stek1dRQKYHMkXVXZx0
88fUdupbI8KH0GkL6xCaUfshqe0tbeQ1bPR575JfLDKJgMN4N8+nWuVqGGVjzfaJc/PbhA7/FS/X
tBdNKh6EZv3AVdV+5wrlawOF/Q7jjpYism1ssadfmj26HhAUCIyWHtz57whHLUXGpSnvitzTDuZk
d9/V2KMzPeTJb6NnhbdT1w0b6/y8kKs3bilJAeWkSIQS8WqhASW42TRR5tdb5NvxU1c+Np0Fr99N
x8/GpKoyiBp1/laYuXUAeBQfncSbWJKqOoVhVR9o9sa3LNxWneeFz4FWNeVfHnoykXUgXts0Vju7
iO/o5SCw1LnTzrFaY++0qCJOmhsepykfjm/cgcsjQzjKcQMpctH8DJU6KjIceO5EH0cYXQGp9tWu
wqSBYKB41w8d8jFWa2+swsVcGZawm/8AeUTMv1qEOjIVC0J4fJdLTfuR4yB9Aq6SXefl8Jgsl5ox
Tlux6GpMYAiQf6mesNlorSBVcb7d6lFkxpA35fsaa5fk2Ibu4OY+qNrKqgLaeY68V0PZ5QdPl5P9
tpIVgy+1XRRGwD3B1F27radzXFCwcrr3VTNXN+RxX6hwwV4aheajbTJuPIqrexsoJMklTSBwHwsX
zFiVJ7u6t63KtCRMZnlsO/iRg5Uh947BzRXYReP+9V3k8el+OlMMBxQfIObCwyHQ91avYVs5ZukZ
g/mgYpcWjDoZTJEiAmCj0EagOI37QW1xXI/z8jarBuXj68OvHo2/hmdLkckvz9RqN4EhgMttJOaD
MOZ07/Vjf1KKVgUOOXm7dNQ/WYNrB1C4293rAy9/8eW8/x54NW9DRIaMo9p8cNOs2gmkrz6kuu5+
en2U9cb98+vCieGgIN64Lj9GmDyYTS3Mh9TLlMe2h8qokGkeJteJrqom926K1ug3pna5g1hSdI+o
UCB+BMr2/LS0nsgiNZrNh1lWwwG7OHtnSxDNWKBZfuGFW5iP9av0vIjPut7oaHBS1xoyeeIkpT3b
5kPT111QanYT4H6GDL1RTTvoQtHBTtv0kCPq8alC0TbQY7X90KDbslGCW0VXyw95dmYwiCgX24Rl
0X+qPWXCnbQsSa2H2I7KvdU1ybUu4HHPVbWl0PLCR8Y4C/4KrCeg42txKzvKG9Bgg/Uw9t194/Ta
tRFZ1m95n4GUcsZmi+z7wk6i8UMZlawVxOsat1DqwgvntrMeJljVV2XReT94AJTdgDDHPjQnDxtA
c4s78cLpNJCggf64eLxx951/T0zrjDTTO/sB+zwApV4qT97YQTiqpHk3h/Apsqp6MNVx2vJzXL/1
y1JSrSeMXIpKC9rufOhwwPqrKzXroZ6gwOZ2QwvXRFM9BDF5mEIV48osSvaWg90QrfLuUIEB8mOk
ad+HMrX3cVmrVyJqt4Dr5+sAboSHntBrgayT4ZGYnP8uLc3imFqN/X0hSng3FDtz/SZM1LbxdqFh
APjtS5n2X4quiqy3ifU/D86wsKLBPUEzWcPX4sGguop72fexdpJDhgvDNR8x3mW2s0V/Pn8X/hyK
PgXkUzwVHTBz5/M0UyIW1xjd7xMwtWPuaO1h0PPpyrM7pBcUB2a/l6nqZxcHMD/Ft/RNry4lUQYH
rrYU28CWwJA6H9/KtbGjvJ0+VSOEkSsPdUX1XjRxb3/NmlgbQl9BNWDeuDpXBYVlWIqLKNNRteXV
R0T6fFg9acpJmo3+NItCgSHnxXa2R4jKbk5O3ta92AEgUruPBnRD9x4YqJq+m0QRC9/UQyDvCEiE
exmSQW+EXef3Db9o8TVGpZtyNx0+9KHOfxgRF5A9O1GfQElCrzGzTDukYSn7nSWK5tEt636Lgn9+
m1LHhvsOeZRq/oK7vgBLugrqfb1jxT8odwicssfhM26Eo68VRfz9Le/kX0MtgchieUMwu7q4Y9lx
4HCy/wFZLzFuU68D6wa9yc0/aXrq3E99jAUhZ82xNlZ8/V3Z6YDoIUlQoEOEY60zQG0brylvTCM/
653uJnFL4zih6m/4iWMrV0gOlFtK7xffFVgvWkDUPbB+5GZdLWUf4gZVeDG2sYpDm12JpBXUEbd6
p1bR8fUPe36D82ERo1mubmoddP04VOfbRuEOcxTZtJGfWnZ4VZUFff28Gvyp1pL3w+yY75FMy/zY
mYur14e+mCYQ26Usx6ZdlDDWQ7dzT50QXUicxk13ehd5U7gvyFne6w1NwDeOtcDzPYhcsKdA4qwb
3yJROkAtZcg0uzD9DbnD2vZBi3W3xSw8sRGiX8wM3SOqpRCjKPfxn6u7MdNSiuZzNsQ0jIEZgjLK
Cl+kuef5A4/UxmgXS0j2Q28H1ymuJhQmV6OpsxnNkZ7bsa9GpjowGmqhfmvFoUn/I7eyBcwLK8Gz
purOmEz38fVvu2ozsYf4sn8qN1AtpKe7OpwDldvc6I0w9umC6CpiwkY67eqhcPPravTw9WqrKMW0
W23d77GLyL+fSU99lFLIt3l+8VsWn99F258W4+KEvPotMdHy7HiDE/udYyTHTs/ljazqniV3ShyJ
5i0phouvT3eRahbGbRC3uB9WB0jvu2ikMAlZoRykeKCT2h0Ql1J8M8/DU5xV3YfINoadRRCycYDW
oQb6xosxD6eXaVMfXZ7on6JZbE2c1i16hh6NtPh1KuoHzJeNz1Wp0j129OmUITe/cWE8ywD9nRjR
aSLmItpDRpTyKLi91QvYhwmPUGWosW8Sw4uPagOPfNeOxVQG/LP5ybDjsboa81H/1ZZF8sEo9K78
ZudafyvQYxx8q8qmz5ZaJpo/OsVU3yZpaT4C2rPuNEeM920XQ1pPImtQjgLC5fgbt+FwK1Uox4Ek
eGvvHT3Kuj+Tg//6Y/zv6Km6/3MO4t//wz//QWGzTaJYrv7x33fJH20lqh/yf5Z/7X//b+f/0r/f
90+t7Nqnf9x9q8U/Dl35/ZtMqnL975z9FYz01y/ZfZPfzv5hX8pETh+6JyTenkSXy+fh+M3L//P/
+of/eHr+Wz5N9dO/fvmj6kq5/G0RP+uXv/7o9P1fv7BsPx3u5e//6w/ffSv49x46IZKni3/h6ZuQ
//pF0Wz3n4teLtcnKH6OFyXj4Wn5I83754IsohNIOukudYJf/lFWrYz/9Yur/XPROsOwjT4w0KOF
QyqqbvkjU/sn7XkMcxYrQFT8oV7//5mfrdbfq/ePsivuq6SU4l+/PNfl/96Y6FhQHqAHi3o9GDFE
3lcF7RCBd3VKPbSNatWMWDU1sQOi4bZ7HE1Z5+h3pnUmSQTyub2nGDjbD6HrptBn0tab7lskPw1e
OjqSyKkMRlb0V2kBSgWjIOlWuzps1Q9Z5VVf4ihxTb9Fo2bi1GeJta8AjNkfzNjC01ypCoX2ulaW
bmsGpQUsXhxENjUxcouog7f7ptG7B2vuVd338D/HCa4Vf3iqVKb7WvHSax33QHSIhVqpwVQltnn0
omZQgxCVq0etM6RAOB4vsp06ELj4FHxzdHzDIcGIM+EdGEzZGmhklqnq2wm4vEOaWNmDAg9S8BP6
Oj+oeq/ZJ1VL59w82GLiU+UAAEoNna02mrYacecv4p9rw1UBuw4KJviz1do06O3pfDMn9RWegtZH
m7cVLEhNgSPT2i1N9FXFYRmP+5i9RiS10JbXdZUwiQRbTpqpn0JnMX29j3SBPEJkDr+rqDm0/iyT
Jr6pymrK/5hR/PvU14N4nAbBFpgSMW7l5+f5Er8I6WceScyhiBhpRayuTREpcxpFJW4kIgWYtzOV
St/h4qrogYW72Qw0d4jF3s09Ye90FDqrPTYX0dbPeM7Lfj4ltCQWdATqOhRBOLDLe/bTo4FBTzcr
ecijEaPnAO8V03L9fVYuKLMsloN6MENoMz7WYmp2M/J2PalajjboqOi2n2W1Pn8zol54X9jyiESh
eoLdXelnblfP3zVphM4DFTuURIZwnsI/rH4UtRWouhysLQTX8pifz4WDzlNEnk1Uh17Q+VzU1I2n
RGJ65SeJW/02U4Yp9nZsoB310y34113z891yngQ8m9ExCFUVcg8aZuteGZjakN2Beitx8CjtQOnd
XLszizGTSKWgcRgMVpH/9SCdvUc/j7o+NPBdODLPBStY8ESK59Mr3KGpsYogaHX1KPLjrJ4OBj6/
uzb12o1Y4mKGRNpLy4g5UuilmH4+VkSInutZ3lFAQfWl3mlGpodXcip793pqpKXfyG4Yx7cV7hfe
BNEEySOng4yaGuj5sDLskXQSkR35BLHUcTWR3Rdh2uAq74Xii4Zk7UEWdv3t9fW8+LIMCxtloRYS
nqPfcz7sDKdmwpbcYlh1nptAA0h517lujR+nVpl/vD7aeYi4TBIQODpSkB1IdIC+nY/myEzv59kh
hZwxTbtq29o5hh2qCrT4vXuBXOu+gKd8HfOBg9eHRq+Nv/zsjJDewbMgQwBjgqjAavAwzBqKFgb7
R4Q0BqMg80xRPoi2nLNvOWAm4fl2xO8+utbsSHZZlLW5r/VKXko/qylch74ppA19FpS5Pd07I8Tq
u6k3hB2oZZfr75tRsQeeyUyX6eh73VzNH8B8jdUxZIGLD9VctvJgD6gmE5eHAw4VtVTt2cctT7E/
UChM5h8GXWFruFIXLITm94Ojzp+bpFf6p0ht5ujzYA696/npREH+zhwS3XyXlKrWfCi9wn724qzs
NBhyI3JuMtWZJj0YNJgk+MXl1fRORJVZ7EcQpejpRDMyUF3QaWWif02VStr9yTOjAqlYqmde/jme
cyPx4zGatXFXo9nSIj+BIsJj5+pJvot6q7SosdQRtELV6TAUOdU5tq43VKGM+F3bu2V6xAmwMK/4
OyKktWIFg4Y+yBg5/T0vYxne6pHZ5tTmNI+rQ6i24lbvYid10+LEznXGYYc5C27Xcu4LFM+GWFGA
LHYOFKM9TlrFaNwX2thM5o8SPacBs7S6yJUEkEjpTfq+VHALd4LOCCdTpzbST+UJkVLFffIoL3Sf
9XbIph+ZbdVO5GOF6dS/K1ZdI2gel00TJMYI63XvaYMinohsHLlzpjlOnzwvz8tr3EWISbCqThv9
VhnL2m4I2cE57qAOjsM+Q7Gayp85iA4OW+qW+VdTn7XBb23U2q8pGhfeFdp4hRpYUS37U1z2ivLO
VqeI10cpoRR8jMtkKu+JXeofBZhk7yFqlSG2A/i3WvYoTCeKedNzFUyhnY2TekdUmOgPU0nX6KYf
J1EdjG6RTqoyO7GuXWkRHu2S0orGz1ONK1cE6Cc71Ajx8ru0DIGPpC7SwbqOnbL9lKiF5u3BCJeu
QnQUdfb8O/5Z4UiEyZJVMCzcysyOgyaMUt7Cm4k1+1iT1+T1zhuyGFC9G1naflakgCopyvlmsN3e
OEIlyPITPoYItge5I5POja7dSAGBtXdSD1tKUtyi+zJjBzF1QYPWTHwaDaHEbF1XK8ZDphs5oDGB
aPXs+NIajOarLjsTDGAf9TZi9fRx5sqf4d1QzenMEoSE3yEBZu/o0BbDrqUUkJ6MsUdCT9Y1TKgA
T0dVv3fpSbEjqrqZzd9xzNGSE4sLS8AMNanuigiXgWs9swhI1WEY099GPVXdg4VQf/cOx4W6vJ0n
V5vu7KIbkkBLDKVvgkwfGudqCNV+vJ0qqGVHd3C06I5SdpR8cXJk3Lu7Pi1qV+xhJlVyCtgc5niq
E1WG7u85CubiM1L7ODvi7Zti38pjPMiy990x9OLPojeT5Mo2RT1014UD8exEryUzooM7kizp79sJ
mfXWVwvpVB+QTRiFssuFwU3hz6Fm5r9Ow6DLr51SuImfzJjPfSlgIXQ3jlpU4wnnAxneAZqh8zoO
pvnHJHGU2HoQz69rMiiqjFy25C8eEQel3PO3IiytOFPc0Dk0k9IEFfLNJ1HQFQQpq/r16GzpCFyO
R8sc+D1GOORmF73AFC6R1vWTd8jCIb4q40pcVY5aobDLJT3PhrXxIJ2/hcv8KBTDqaEnxoYDqnI+
PyW0+14Orneo4RAF7MbxMMb9HJgyFLdu52p+VYTuTrGNaiOGW+UEz0NTpkJdB7AsNUBz9RJ2KDM0
uT6ToAHEi68zrooxmMY8vFHVuPmq2v10ypFOp9jatlYQpcWADRbAmWxnV6W2AfS6iF2Bv7vgVJZW
ArUUcwlRforDtchQEgy4wh+AhIzrtNP0E70qY6M2eL68hB5wadAkBU6G7DuUn9UoodLNKVNsf4Bm
VGt/qBVVHKucuPII0KwtD15jKtnGoOtUBxssWIjwOhbRMfKw1Rrb4TQiXiTDH0hDuH2Qm2WZHVtd
TccDOfrQn7AGxiUe+Y6Z/DScJIzdVJ0eXw99LqeOaNwie/5claPse/6BR8tuQteIl8AnDknIjvUY
tQXtZ9pW7V1DfoiJiNEYxhaDZr3Fgb0sXSIK2kTSZFnLyv+0sroRTbremOYVWBQbHnI8Trhh6p32
AO8a3+xKWNzL+tzbgUzoZly9Pu/z2HbZ5vhAkqcsonaQau1VbKvokd2ZVgKBi870VW7ozXWkD/G7
sCRQ2ljpF8aisAMhf6nj0G5cfeNcl1gqk6YeiLG924hIy4ehn93Xdrple3M5FJ3GZTuxl5eG4+qr
5p3aD5PVIF4XRw4MuTHNb6JKaRJfhTC6wctbfvffQfPzVcEDiwwARStQh+oq85r0BFhoGUVHkbbu
KW0zL4hRdPb1ugsDwy1VGyFEZYvE+8KoIHtISxA71HTyk/ONg6gCwa9hKofcyuWHSteHk21PmD+O
qv4xV9ws0JTe2qJzrsr3TBZvZRq4MIdpyOjI/J4P65Z08UPdS46VM2fof6WoeJOvT1Xu60hAHzzk
n0PkZeYK1ek8r4sqEJPqDL6ntmm0JfNwsc6URoCJ8psgsfIqrbZU1PVhVNtEVV2qKUNQd6Ckv/Rd
0/sWRipy4xa++OTPFxUJLyBnl5VezvJPZxVGvSb1TjRH12379pBkuLDQVRgCc8qKnesU4ntnJziV
v35Gz+8mPjma2iSgdL54i8jNVsOaaCiPOIGL45CN6sfU0IcHtRQDWLWuo3MA13BrxPM7+XnEhVpI
oYRke+mBnU9UBQtpdIR/x2jQ9npbRO9xnsAbVpf1Vzb1o26m5UMho/E2Ipz78Pp01zfi4rJHi4Ko
ZllUOlXng4+1iZwyujrHqSLpzHKNclFSiU+5qff+UArtMOAktRsBy22s7womssybrjgvLKEU5a4L
lfYwKpUoBjV2pE8zHxPkZ3wPiZI/6D6OJ4R7i2AeZBZ4ODTv8x74M3ZQ9jEDdbJz0Fz29a7v0RnR
67c1eflhbCOoriwlvB2umtU+r2qbx0G2mLA0Y09vrquPipi/9UW/dXNefP2lDUaNA0zK4ti0LnZY
SQPWRMzTMYf0EYylrl7PsZCnLLWUX6USi9uFpfcM2Xij3czzJG3syijNMzgWFucLX+E82JqzNx2p
qhHjWb3MfCOPvnl82++v77HnM3N2Z2O1StscUBdMASAhy8Xy01E2FTEmqTZoR76A2HfgQ3xVttWx
LNzsBDpSBJUO/hqqbfRu9CbtKEUKw1Rt1Y/1PNkHHM6/moVeBxGJGkr+MJuKLIufSsXeunXOV4Ro
G9AiISiwcKpfvJurarjE64mB3HRnJZahXefKaM6/KUqucAFEYfbeqR3xUPSqDUnbmwZ1//qnWg/P
1Qq2gM7/8pwC0119qQy51B6gxHwYMIY4lUpdfoBQ8S3T4h7+SZ4HqPV516WSbBFgzm9b3phlYKT9
F6b1omC/esOtQoyZPcbqAQBb+T1XsqHYxU6rjmDTnFr1G9PuvyS0iz6/PuHz63YZd0mo6FctSnaL
Es351tD0DFOIFo2HLnH1I0V3fVdWo37EDZeVFkN++g/GY4052CRXVP3Ox6snBLKrkFK6hYPIjYOo
yZ2S0sVp5/T3WBvVjev1penB2EanD5YMb+fqKlGMus07GOQH26y89yXActg5MRITHck4ZTc7NDfi
vhdHpFyLsCaGP9xj5xOsoIgkGtH7YTBVYJxeox8nyoZ7I+xTvxjNaoM4tuzIv8/2nwvIuj2rP3GN
r8vEuan0OLHofFAECPwIX7uHgf9lhweC+x8MhYIQyqS8VWhZrQ7HQtXvgGrNhzks472YJsXyq2p0
91k4hlsM+Jfmxe0IA4erEn7AajCpDRF4jASk1jBatwJJ5Fu7abGfoVr38PqevBxqKQRz9BZKBqdw
tSeLwbbnIbXUg957zt6LvcxXrbD5nInGeVP0vKwWNGgoLyT6uHhcxBrSs3AYg+R0yGxR7y2zM3dt
lLoY1pLtq1Zc7blf3uaT9OegZNTLyrFE+HCeb8kO4xm1dyVmmDhMe74MzerTaA5GfiIuKrYetssr
FNmiBc28NIW4kFZHTve6rI/7RD8kjtI177UKcJpP39rFQHlsYXXv8lgPR58qqDt9SqN6NLbExC8v
UyoIS5+b+UIzWqO4rQzrhrnvtIMOsZP2XDEGZZ3Xh4ZCQFCnjr03Zxx1X99FLw1KpsdlA/hywVOd
f2VnzgvdGhi0sZ1kv5QAThGv3c2UONq+MSZrV3RT++YjSR0DwQIKVLyayGScD8rH7RDdG41DktqP
vZoPB20qTSSCXLEhB/LS9JZAie1LvwQA1/lIikjgUyqVcYAzRtUaN6wTeRMxYo49Xq8AFDOUegth
+MLJBEHtIrYBbpOkffUqJuAHEAoQBq/TFO8k+h5B18zZlcibt7mmPR8Skn4aCui/8F6s90xiUMhV
7Ek7JEWhB3GiGO8GJxlu8TWNH3K9yPavb5cXpsYOJe6D9As2ZC1rUthVj2sC4+lVZOy0WY73Zlx8
zxrUnF4faflI5y8EITWRHcJeALCBRJ2vHL2jIcu6aT7UXiIf1a7EPEzNsTt+6zBUHqja0UmziSjW
UDcP1O/YlpF2QC3EhLJbUWIK9Eo3vr4+zuX9Ql0FRA1B0sK7WXftXE/BcAfv+IMKS20nuYgOM2Vg
SHRFHfRh3+6pb/UHdG63CrSXT/sC1bEW+jsB4oVfoGvKpIjmUTuQl2j73kQEsWyMH1Mdj3dxbm/V
Cl8ajtIkHUqb7BsA6vm6lSQOGuhpMkAQFDtOeZ3vB6vVfN2LulOTTI7Yvf5p1yMu5XXUTlGboz4I
oWn1UIRKE1bMUNIf8+IAuY6nTneuR7sGP2xHw0amvz4BjMa7TmUM1Au4qLUyRKkVvVepntx3Sq+e
GoLCo1JUYe7D/E+3kKAvTA1E3oLNp5pPwr36mBa5ahVLBqs7PT7qtafusqJrruc+GgO1ruyNQ3de
VFhKy0yOi3lBhFFmXptCuYlKf7c35X7UpHUqoxqQm5eH1m7qivSG8cQdnJTwpAvbeuS/NW+8Xpbx
0TiHxkTlCnzgqqghMmKnIVXkXkb5GFBQTSFOjQ3o0nYL+H+xjjDQQVou4A8AGReox9Hr4Q8ORr1H
YHn6tU/zOr6v8VxJr+2kzu5f36IvDQYimhePEhhHcVnnn1JZA8iaoSUmcVJdpjfAlMu9h4rISXpi
y97lhaGoNy61CIvN6a6XcDTCzmxss97PWty0mKVFPeyNsBI0APEJ/u3NE+Ol5vDx+DDami+UIa4M
EoyzF9FTP5AmuV8yFJV3Mi7Nj68PtX7KqarwHICeYV+Qba/RgKkD0LIJHbkvQimvbWGf0KYx96gS
kRdNRhrUCF9s7MeVYQgHgnLOUg6nmgghgjrE+cIlrkGHOq/E3qm98h4ebF77sd3KKyxKMBLONO3G
0bvwAARODQNqddM+Gc2k8eNZKT7kaPmeRF7FWzStF76FDbqSSNyFZcjFcP6zRi+TpYZ49h4l0/JQ
jjP6To1ZTfsI7MqVXbTJoa3NaAsafTEsfx2MdOJjSGI6lYzzYSWCEYsG/7AHLjEB9gNVaLaWgS15
Mp+ozVB10OTGA32xn5cxF5whK0EqsPaNwklHGQFdD3tzyrMfidF5B0HAcKpqVbx1My9DAcBGdGfp
oK5DDiNFgsOakmE/mJbi52Dgg7TPm1M5OdlGXLqObthMxNrUb9GSRP113SxM5rmZG9se9sJUzHep
09aBqobDW4/MMgrNQtSiyBHB952vV5LPcdJYzrAPBabyo541hxF3gwN5ACkpCLWbVupvc5rkyCyD
Lj0PzigQpQU5fHbXWbIzmjoa97A+DBTtELVtgO18iGv8M7VssKGFduVGDPDCLllK0kvhlTuPyON8
0CTMRk1LOwaF5rVTK3N+xz0EQ0EvtpyRXzgEtHO4EzgEdHnXAY6OEnjZuRR1B30yvmPYNBZBapQh
8n6J/FTBjTyGJKi/v377vTTBBRAJ8mwptF30IGMVJkSrDfvE6n8YkKVuO1AsCwV0+vCfjISnLS4j
FEcueIBFSYHbMjhwiRpdzXjFBY2HpmpBJ32j6rQOitkqoDz/Hmp1nzhhrIRmOQ17183q29TJSlSd
6xBBhQy+QIpQ7L3SRyk2wtWwEemsYHTP25SCLRgJ5ghVah1qtKmbOHWHv5+U3uCrxMUnRH3j+9wZ
R+DFRYZDcZkI66FCFmH2bXfy7tU+HN+rohU3ja580XMRXfUJLA0/rGmFk9OqW4y8F+4Jeu68dzzk
KImvlz0ki/RMyo17TcofWplPn3okeTeuiYsok2XgWQXDAXKTzNw4PzyznWfUb1hx0TvZdc0tfHDR
sbh1+9jYa+OkbdQcLqLMZTw0kyg5kCTAxTsfD2xVzeXaM15j6gchaW0bnZkcqEJpO9fF75TrIwrE
API/r8fy+PoGf+kAIycOIAcMBQu/Gh5ruKwLExBtjT3md1qj9epR2O5451Qt5s1ulXfvpSWtLZ/H
Fz8zGSYYiqVvtoZuzBreo73KjsuNvNuR2ro3Qjr6zi7ydofV+VZX4IUtvgitses4xbCY13pkvQDa
ONtav6+bJg/9WNjpEyVP6xO0iFH6fd6ahwkw7vc+HfpdDb8GsQLVbJ4qSPXCV+Maf8Ae1ap9r45J
hZ6VjbwsJjXfXl+Qy7uNzUCySA2K9QA/s9oPVV9QlO77vd6TmNZzVmt7MsZKCyDJGuFGLH65DEs8
QRORihC6XWuRUg6bYdfg3PZGhqAf+JX5V4gaXDKhjJmtor35PiWooFkJj5sjTFx+PjutzpHtnt0e
EWVXbwOoXO74lMt5VgKXFarePpzznOdTg154c6vnV5p01Ts17faiTrIjdE/jqxqBtw71KN3SKry8
ndBoprBAvsgE2WXnUwNEN7mTmk/7OO7Ek96bBpBhZ/j6+va4DMIJXX4eZvUFhTm0g53M074HD7UT
jowftVZNG5IbXf/RGMJR7jSj0oA1K333FYSosSvB4O6rTBhH1UzKj00iwi25v9XsqaosFeNFSgWH
B17EZVv/lNTVJeIoCpY9UFCHCXk3dCe8XV8X0VZKt7qwngdic6hQh5/DjuXPfxrIGZoRLxJ1jHw1
LOZsD5De1He5xNwGrDQJjB8WdPqvO32oq3evf/xnGstPdbjnweksqg5NGpVixCqGRLQ3HuoZ9RRw
T7U2HUCUxPpNnNfRfVIY1uijqyjR2cuwhN8BcVS9ay0Mk0e9c+YqaNIIleUGUo70dbqDovBHrUlV
aEMx7pX3MKuSKgCTJ00/CUe72reDFybfLGJx5YPd1nF5jfgQKWzVJdB+YABMQ+NrY9kifhRy7SVj
YBqR+3ufDOVjXMQm4L7ZaY1uT33CBXQIQHNug6k18uTx9W/zwrqQYi+iSDyJVLJX+5ID2Bi4KcB3
tr1CnEr4JHeG2RQBNuHlb00ux0cBDGUL+bGKmlgRuj246FJ/NZZ64mpFeqvKQ1MgK+jHKLMIxJiq
qQ1onxnaTV73Tn6d2/1wA9yxLvYINW3qDa9u0AV4uHSdeI6JgQnwV2GbLaoqU+jEQA+mDwbY1uyh
0DQyRm+x8srud9uMtgrdF5NmTGIUMjuCUm6D1VUz5sWoiV5hTFTxv1d9C95lYQ/EOp1tnZDtaJWp
c7DH2d44AS/MlpuNJ5tKwtKPWoULQ5pklpfpbuzDQL1yZNRkV5Guz9GDTAxh3laVWRYbEdLFzqKa
YpHGLIESnZJ1e1SLzC7tAHmlvp6YKL46mS0DrbW0Aj3RqA4UWIWo7nVhuHt9Sz+n8GfHnTBhUWVY
KmM0FS70NZ2+8grDEKkv1V6W16OhOqINaupX+VfZ5EaLb2anySsX7wbEyx031Lrb0U7K7s4pEQwx
D6mWzPqhzdzsfQc1Lfa1VpeJXyhFV+9QLDaP8eKWTqQv5m6fepSnU38sEb79Hme53e1MqbTqyTHS
KIwDayzV8MaTnGYdFoED3y6TAGv2ZlGoyTs7SySob0tg0J0r9RxtpCir2MQhGlEh+lFAB79NnWt1
92ZOqqiTmupfB6/bWfpnL4/9Yvr4+ldfL/d6kGXz/3TBI9IoDcp1+lfjo+KHig8SPnnvbeyp9T5e
D7IODGI79ywl0r9acE4MLYiU6zY5uVswqI25rKUSYLlkba08zyW6ch7Uj9Npayar/GG9JusyFDI7
Vq3nrInuBPGtJnHu3v0/0s5rt3FlWcNPRIA53FIUZclhPMn2zA0xsZlzfvrz0evGogwRc/bNYANr
w61udldXV/3B/CW+tF/VT9c/zDrqrNZsneBUoxpaYCLVZ+VDcjJL19gb9+HJrnfXh9las9VFgiMy
svkDaxbc517syZ+Ho7KR9W4NsYpiEQxiWKCQowjUO93jNbCX/OuzeEVyvo0d69VaJUSRGtCPrJhG
9aN6qA4+/eTE7b72mWv+jiQ3enGOwpOO6OMb5cYxfeUbXxt72f1vjlAWSVXSwiF7jsWh1m8aWGLZ
o9y0bi0ZJ0WldWg8GPZeaEdFk1zJoCglHyX5dm58frM3GHvb/JLGLhykjZ+2EUHWsHW5kQTcFvZQ
aP3Mho9N/q2rN+LHuweC60Khl0H1a90mUkMyv6hgiCBxv2Qn5bvzXXjCL26uf+B399CbYdTzNS6m
OHLChGGKv8lN8Wt6kY7T4X8bYnUSJLNsNcSG1OduL/bLNsV5b+OK25rF6iS0mqQqM2CO5+5U3omT
eqyOW9CVFTOFqudya7xZqdVJqEO9tGqdMZQPueP2d9nkTpVb/yxrt9N2ye8t/7etOa12fyMcWUKZ
Y/ky8630hGL9Yevjr4C3l3NafsObE2aBJiylmDkF38s79VB8Nx8H7u0TKOv2KfyKFF37Em6YpG3N
a3Uxtkkx1iFWFs/TtJOe8SWUyp3zxfz6v2261c2YI8VUOSmrN+zHm/82nXa8PsS7ly+CLuTL9Mo4
pueLh8bFnDVFoj5b9amQPtv6Z2OYXW349r8Ns9rbqEkFaTwzTBnuIQDHVPPKXaQfro9ysb3phMHv
fgX1s9Ux1z2fTWvV3Vin8vzNaewwdxVANh8DW536g5QEoe4jwpCEvmUn0Y00NmnuAdds/0ZJrZN2
5IPz4/rvWS8uDQfe4igyYBi18GNWcQmvylqLceX8Zifp4CbymH+oyZBJ1yoYktY8bmRSyyq+vWsY
D0ChTOWVquwiinw+/XlG78FOnPC7MDJHR7Y8gu5rBdZWWri+Ocj+efQQRyhWAoFZNx+7MYhFDHTx
W98Acsbs2JE7+cTDGMboziqLZqv9frmQqE6R4+LWxBuTxuL5xFIRWpGo0/K7VuF0zLnL5Z2NaZYL
thiR4bgt6/31T7c+4LybubJQm+PRAQRn3Sxq8TuV50iLfjSqFN3OYRJ9MCU5uDec2f4A67y4S/PA
2YCfXXw/Hus8n1lUhETsCy0RxH3lUZpr8SOA5bSvqDocqI39m3QjWDNU+149WqieUId4PURv4qVU
2tYQZkr+o5Yqp4SX2BefndoQ+mGW4CFeX8fLKS36r0DOTHzpwc2vvpxdYjNpZ2r2o0QO5K5GsOVj
XhlbC7fOM1gsWmwovkAsRZpnzWeSAifB8ME0v0Zh0fulhL5Tb0XKTSyyp8HGuxpJFL10JUnpdzO+
kxsv8RWxiSVlfEBhUACpK4A7WAVqQ06TSgqF/bUKuRbcIoHx+MMa5U6/z4uwM13FrqOodqtZifIv
dZfn6qKFIBLpT5Lyf9tY9BVD4fX3GGB8IVnRm8H5Y/V7uA4DC5N48dQiRN/FuyBp0CQzurYXHzMk
6C36q7muLCb1dbMT9OodV9bZffhjIF30B4pDNwU7OiDwJ10TBVM4907amM0pUxuj9Hjutn22mwTF
rZsJrzJ9S0/i4siTqVAmBhnJP5Q3VhsHQeJiQvFI/zr1JmR9w46m235Sg2eEyJTer3u1qLZIhheH
frH0oTTFEQRBBbDpPMzUbODQNjP7a6mwaBQ9A5c6v3WS8kg7BrNZ3evAb4/XT8jl3uXMo2XHbHnJ
U+M/HzRQhz6dyyb4ClXYECiuoKS3x1hHM27mrrWtQzpoynSMYGnkEMzVPPDUoZi2pJPXL0qg1FSw
AJSgfQlmc02wBFsVSJDxpa/mLJr5oWtlUXtDDU3wGLaVU3lzTT2PhqhR8hCMs2CLOnFxqSzQVCrW
C5AG0Pi6tCTHJVxSWS2e5gSow06t4nGE6r/oB+WdKbYC08VwrPVCGwYvB7sA8eTzZbdFjUyKZiVP
dEGwg+ubXCSuFJcOUiSs+5frH/lidcFXodhHhrV0TEFyn48G+a4WRthJX8FXTh9xxup2ZarlhzIR
g2vP1JamNB49Cnb2xivvMja9FghB/P6H+l2He6pUaLXraf2khbX0UGeOc6f3sfNQTB3GjCLRb9Ef
Uz8qgR4+6Er4V1XaLbOIi3PFjabSiAAtuBipLMJsbzN0UPqJLomKbJzLBtpGpOGOqg7J7wGlppNe
iW8R+P6NG3y95ED2AF+C0yUPwgDIXn1gQx+WjKIznuqyyB8b0RUfh2zQ+49T1s1/B9XCNz0DBBI/
BOEcbMmQXYwOWn6hXTL+Ype7ZsrkZlklvT2MTyb+bHdBShnyZ1OqwKEiQHd0DWR1zA6T3g4HdMGo
al7fbxdf/bX8zXX4yvnkcloteQAOE9pfND0NPI6UXRir9ilHOSs5aT06Wm7RptND3qjl57hqzFPe
T9FPrQhGYyO6rcP48jsWtpz9CsyiVH3+6SVDGZypq+SnqmkDREpks6wPiF+kNRhDARBM7rJyA8N0
OeaiAAjolr4UYNE1ZaIbM7mWdLV8cmJhe63eOx/myvmF047k9QFH7/par3c3CqA0UdFeh38IvVdf
bbTEaGe1acr6KZ4j6n59O9zPTTT7kuMI1a3Y6MidQe+9PuryAd/m+ov9xOJvgw05rwzurPOFFYmh
lTg2Gk9al+PMNI1G/Gzok7Z1J743zqKqCO4VlA/17/NxEFaxozpyNOJkL0WnOZDQrkHWrt5ieq0D
MhPCJpJYTPObOLnmCjbt5Ghp2ilPIhkbN1GCYj/Yk+qGcrBFFrg8nAy1SFQBK0EiZE1RdjpUQAMU
Qp+QWyvutLm2brtBD9zEYIvKCZYabVjMP9PeyTb2yuXWBCm6MGRfhUGg9ZyvptI4Vtp0qvwkGmH5
eVpb8qki47DdivT1i9Zl7QZ28J0REarlFCy6x/RKl2V/k+0PSS4nTS+LJ8S6Gz8wrdZ3lNzZ21OI
kbJVbdlKXZwGFZzA0iYBqb3Y9q1uOpHLPfqs3fwUF2p6qCfKSvkwh9D8m+YoMtncl0X38o9nAbwb
ADQeTVznJkZI53NU+iQPkRiZn9DMlD4kqab7WjNtYW4vTsIyCmwWrAjhspIvnY8SCCsJu66dnxxl
bL2pShFFSsJxI2DyR/k7Zyd7sUtlmyxybuQmFyzqPp87y9Sjr4FUS+1tUE9S6aFSUyU/RxO8gIxy
mqwUhqt1PZBmV4uR0XrBIcxAjDmWJiX+PQVxM92YQ2qLHbE2zAI3zkeY5amUqc5PWiEWStvOOLfB
i+bEGPbspNAcasfVu7GTFmYlJL6dNg9B9qHRii4O3HxEmu1A47uj0BUDlVd2w1SHRuIFVVtN4260
rDK7FWWQGblLZ57K76EBEquGuxj1DpSiTDtqzeM0dxUq9UFhpGi2oBDQ04/XUr3EvLJLrULCA7FQ
KwUPhSo3E4vKZBcZ6LRpdXbnxEikP6QQEOsBykE8VojiV42d4FCHy9hLFKtF8TmvrDCKj3aCLme+
G0w5iDJ3ysdJhG6pqAG9v7CrMyyXVbVMjV0ASqPnnSO1Jv3AwaiqI5UNJX6eYxXZdQQsS16u7jyU
odnxUqJAcpPJxjR/aJugrQ+86uzkL1Qu2P07XVS99CEwpo6yZ91gN1KPShT9woIsz/dRWqs8TJ1y
tvhLI9/wNHCDBD6PbzP+iylJIvtVmA7DzqggGjxp8+KcpcHCywDJFjMirkIPWzTdUgj3bqOVXSLc
VAvzdq/HrYKklKXjPfjQKkGaorfWJVN8kybwB29w+m77T2jBiexbBDBV3jujkxqPSd21zjdZptAy
7pQ4U6oZsblY12o2SV6Io6JKxZ+0rBDALCp1jPZBqg2Gbwg7NQ6Ok0uyN6nN2Hwu0XDLDxOpLlag
1OWnY2iWKSAu8P+x1+ehaDzLRh92h4psOtx2Qqv1g+yUzrCrK60tPD3oy/oUc+vanxNb6uyXKZic
egbyDNxlP4J6F5hKdqFxiCo5C3FSROnMJx+bk51hN0gtpTMaG+7E3468Ho04gexCFKOl6+oh3ryT
q5qDndRs9kSO9n0FVa3Etsppp0cJ6bv5REdKtB+GvlOjb73a6MZhCECTfJ37VMtw2kgRbc3SZJh/
iFhB7E+0ZZflJHUN3qwuxbdG/hLqVWy6oLpC097rVokgQdEWuuabJlrU91Ld60a8g4eO84SLiGwj
5yh5T7KquTagwwD5gqCpv/AT7OE48mpNb+Kqd+R9p2tj9qlopbn8U/HMT44df9d4RAmtMuRdZBuo
Gg4qdDtXZfsV7oC82lTsysQyUM6WU6Vuvk0xWXHm8em0CFW32SrKh1IPrXZy0yjog+8VPynDF0Cf
Img2aaNHzk9oGsH4Q+/HEQV2oYl28rOcQHAfJ0Emjo3SR1gkFWUbt8gkorutfLGzMDb2OogB0qAo
F/FsuLVldNysSi4k5abvRZ3/zgFPRO1Nosash6dWvIh+z0pnR/s8tITz8/p9cXEnwvBa/CZBlPLk
vZAGYzJxFGmp9EVJm9x2NTnTtV1a1+O9mUYEHDnHJfr6kOvsBgo7zGvC9sJoZeuuLn5QPsCDain7
FodW1XqBUJ3a76RIG3+Zo2xYf68Pt85wkIXSyW0o0VJ5Bsq8uhHzGLEAp05qhhscZ9dhxR3+SUYt
t28xnSPmqEls9Tkffm6bQ6gao/Lt+i+4mDCIJ3ozyMlyawJmXm65N3kHqMOyJPCkzyUCr89OqIW/
R9luPqp6JW0Zlb0zFuTvxcUCHvglh1HDuBdrRyt+7tLYuilKY1Q96tJt74ZZZf+b6pbFq2Kp0VLo
A2TPmPIqI1b1STJHgu4zru7OuAP05nwaQqN9HOC6HjQpV7+R5iYqap5p8Xx9VS86HAxOIWHRxAcI
w5NjlYREEEBahyzxeQqH4AvqV5Qv/AZjgHJ2IynXu30qUkSkJK7QXwXmhCPSY2GZ4TGvzvqofOyt
QBo36tavjYW3KQt6TjwNWI6F+ANxerUkuEAoohC1/BQNSY8ZQmiAjcl3uU1m8kjMGsfUbydKDBR0
4tmilhiHtf0icguJp6rp0walp0BOwcyhDG6LGwqCuSmAVC4xRisHOf3X88ibmKr+YtW5AL3XEGRH
KhDDw/7kBe+8wjxkVpWoN0PpkAmRIYVbL46L9/hiHkTmSFYMAYUyyHJg3xwHFMAzKKaG/IKlna49
UH5XRw9Kb1P60Vhl4KcGCF3ZQVWlxQHXIgSJR1GitunXhhX/m404exiLepJlwJPohiw/6fznjJWs
ila3ohdsgq29kuIdiPB8fzBipfHUOez9YDaqRaZzy6Dy4qzSOAJUzeuASMj/XjUc+fhSVHIrvPAs
I9/U5jAMbsvA0Ue3h0+b/WMtgImSRvMPH3qBB64e51k7NHNG6vtizVZyRLQiOpqNI32KwjY+mph2
/COchfEWjiPhHio1ZY/VwuaSUrdBOjYvSosKJGrLffYEzzmovbYqEINvZgPVDS0L9I0exOW68gSC
KU4pk3XlKJ5/0YE27hLqxxcj6uX4VMWOlOMIm8+xZ+XxLDbW9Z0NvVxpMJtQXYSbu7YEyWmQZUM/
1C8S9pHylyhuyNubys6LW4R19fhEhUCedsVokGaAAm5HD8JwH+1QzcCj5npYXF/oPP1QGeDZRAGG
KrK9LM6b04W9tx0m/RC+LPBUb8Jf6NhoD7Wl7QQ1rZvrg12uNK8LpCaoHJO3MOL5YGOghnbQTM6L
PdXV16IclMe4NLuUzArs5fWxXjtHZ5EVIhc1NPD5FpqpUEbPBwvMvHXMrpZesjYXvKssQ7KaaNek
jUMntICvMn0syO2zOyPpZGlXVfCin8qKdt5dqUlCtDR/VLtoXduoh+Ar6PRRokOlF4p9U7d9o9wn
MO7TUwZ0bXrBwTQ1voajvcX4u1i0RcSD6jdqlfhAAdE9n0crsmq2ENF+ppFjhSf2RvXN5lEY3qKZ
ZEre9WW7HE1ZGjhUnalA0MtYrZqGb2djhpn5jOSo8RxGOHaFpmTsq7K0Nw7Ccq7OPhAy6zY0f9h9
gHFp45xPbDImXa4D01gwqMryGhNeVM3NTZZWs0crRXdjPuuRazfe44RZ/Os9xvCoa9FZXcqQ9rrz
2RmghpKosp8D3iMRHSMnT/xUtCEvcbTWt2SELg4aehREOGr50OEpCq4WFsmSlpKPLP2yja7d6f0M
E7UT4sQSNEC683gDZ7Mej12zKM8sRnPUzRj0fHWTKHAmZ5DVn71qPiLxKk51YnZfhiJD49voN/AT
F6MtJh5U7BcV21es8floZYNAHz2F8RfEAXrvcw112LMKBCtVq4zK/VTYw1ZFcF3tAa6CnRZ9+EUR
c+k+no+Z9m09dMks/3KcIH+EZpHfIgxfbRyId2ZGdRpeGUELqvq6HSBSO8p1u5B/SV3QPxm9Me6h
+KdegTI34ptS9effDqCBLBJAbQrwaApAZ1zFSLSAHVLSIPk1VSZqa06Y7vt+Qis8ruZ//mh0Wfho
HPeFir3ekhSiWNs6bX/lo1kf5HIeDjxK7ksSyPtpRLT7H2emgn4Hz7PwHCCFrcvUJLFxNZnz9HMc
hsRtRrv1BYT2nVmY+T9eNAZJPvXp5QwQOi80DBCpBNNgqeOvxuqKQ2hn8zFCdPcOZZbx6fqsLvbH
Yv5HjgSPZ3F0t1bpaVCq5qTNRofUuJO+wHREI96KSnfGmvimFubGtbZkQW+DJrwFLmmqm9SjuUjX
m96QZ/AJMGR+Cau0XoxYNqihjfIg3LqzxnzfUbqK3QV6JP4xXtKERGh8IYLTGiJmrgKKPpQy/MY8
++UU3HIuWVyAQc8878a+l7bUEC5XdVEgh1+HSMPS21j++5u0pDarXp9qYyKemM6NKJL+rwXz4NlG
ueRrJ4qt+HUBNob+Qp+V9IT15f2/nh0lrjCF5CT9rOzEHn+aQNzmo2TFUaDs7LQOMJC05glnnf1c
N+lwLMdoLHd5FRXhcQqMoJfdPmIzumWHz67X9vilwXc2hjxub2PuBdVV5EiWME1ByTdTUPvXY2uX
xmnkSHCV644GCl4QZf/l3/bnggVBi5kbgG62ra89jeQGp8/JzMXfKVCmTwUVzJvUmar9qJrJN0PB
VOH6eOsEAgYRJQsSavqIkHrWabzclVKgVrX2PSjmeAcuZHSlek4OCd2vrcfz+gYweTtzdS84MyIK
ZLbzXYKIXGkhX2r9VAO9N/+UshOjXyEm0Ump1wmKCFgxYMzgq7HBbbhDDG6ht0UVV3W4c9p+zNMd
dLVYi70GTJd+Nzt63bmEXzvd2tIXBQjkExbKCQ99aKMANVaRnZsz7NOgTH91Onalf9Sq6AIvn/rF
g7KhlivttbCRkz+9kKDKj63eio9Cbqt8J+w8gqIU0wGrio2+2iqgUIwhryQHYgH1hdS6OtYdL6NZ
kuT2k1WQiKha7/jQPaizybbYJ01kHZqyyPbXN8n6DfQ6KjxtNJB4BsC2W42KP0WMh5HRfoL6DjYH
W62bNHeqE/Kv+a42hv6WBKL3daL2zoSm96EIgi1g+irGLL8BsBKJ56JGohJrzndPhx99EehO9QlZ
sjLetdCeUF/oJvtg1Y390GITucXze2exqerheQZgaGnaroYExzuUY6FUn5BB0x7zYURQuE/Gl1A4
LTR5Qs4c6Orh+mK/OyioSDpvwBooo5zPU4oACLXZUH/K4iQ/hvQqDljyRPdShMLFoqmN31s8bHzh
VRh4XVx0ZQw2FRUuoFHng1aGXVJ9aZtPRZLDNYtrgpwGhBkupbRx2a8P1n9jLU7PdI9U7uHlt7y5
LNJYqulyqPWnsJDM/NhRQJDdPC304Haem0b4OcQyejuqHSufaiXWJy8M1Dp2dVtSW7hsithy3l5N
fzlLqG0tAE6yfTjiq/2dkttpdBY0Xwma0MuwUbgp4FK6E8pVGyu92sYMhVA5lyWaQVTmCDLnsxeV
mIMkqQ2/iPruMe4UfU+zuHTlqYImOiXd1iv+nQEX/3rEsUECADdbLXc4JDhHcqH5dmPkdzIVqyfN
xiTQdkKoVJ21WaRePRSXGfKQWf5B1o+kf1Wg4aikbT7Fqj8GcvFBjUiqZC3R/godWzs3w2gGlT8Z
PdaT6Bw5u8FJeCt4L1ncm7Trv5/AvUaGQPET8MP5IlNqAGKR9Kov8rD6lqOK/CAjNvYCHamYdgnW
017TySYYRLV6vn58L7cSa8nL/9W6E0b+KmZY4dDpgTmpvk7K4KoQ5ps9zPUOSMCkOxubaRUrXudJ
XklEJlNXKYqdz7PUrNTQ51L1+1HKPciw0idW9G8GXNUz8Om8SQdli3T/3gS5ByD6E4RJVlZr2zlw
gE2LtTWMIaGmIjWDV6WNZbwoszrFG9W+dzYTvjKEiVcp5gslz1FzJABuLc1E1Yg8XZ3G27myS69Q
tPIz9fLal0WS3tOP090UUOWf619zlbKwwKwujazlrc+Nvz48dPGCuStTxZ/xmz4FnRUcZyduNz7j
+n5dhoHJjeAPkl7oP69fkQCb9azOe92XRjl4rsZ8ODaRHrw0WSpMr+3AIgGtatJwn84GiSye0P13
ZCwtfeOXvDNfA2PZxdSOdhblnvMNtbSBAHghnDomwniqsK840rOoNkpJlyFpcS4gOtDHQr1hXbUy
ax6TOawAP62jv7qKW6ErO3xZLKiyuwBg8kaS+86sqCvCOUDY8PX9fD4rLTFFj8iR7pfy8CvkovcM
yd7ix1+eCw49OpGkCkvnTF2FvUbixqDHqPv6ZIhdURUlbs55c+OobbKRIlysHzUHLH6ZC54pS0Xl
fD5tXqMQhfGpHw2YP7lC4DVg5nb+qDTFxyBOeu/6KbiYGuOxKQE7UXLmPbsez1Kj1ppbBEzHkMoq
RhsePmJ54+l1rQUbH+sipjEY/Que5otMI5ob55OTrEwvmjhW/EnNp8+z0zZfs3TG54gOygmVJ5S9
C56x12f4zqAkIwhhcW8BMlzzbrJOqrFGY4bAwMu7kk7eLXhW40B4Nfem00xea8T/aBPDMTNob/LG
Q/GJctxFdaCVSseaaWH7SlKLR6An9U6PtNpTTAOAUyjJ+yKbaRcpeuF3cmGc6tzeuirf+bbLkfiv
zokU0+q+kvNBSJA++bZZSN1Y7rEUN7B0T8NNNOLFMWS6/71sefsB6Vxto7KT1KDG/M5XobHcD4CU
bucYT8h//pR0LJbOBQU5ctnV/SSNTm5TD0BPu4AIF0ZBvEswpfEl1E5uhZnptzjCbSmHv7eKr+q3
uA3xnF4rWplw3CKLfNUf+dK7Ls3TE4L3EQY72AJen987hx/6ADQx8lGa8+sQbQeZ7DSIQZCrxrJX
SZq0U6y48aKyiu5QF9jS0n7naNDFWCSn8dah+r/6alqAZd3iueHXsCc/qG2BpGmuBHug/s5OC4rR
7cwk9q9P8t31BEOyUDWQMVyX6TJ1Mqk+OmgY2yjVVC0YplCVnL2MHebGUO+sp87FSzzVwW/AFDuP
NzggjWpfh+QzKVgCt0xJaZBK1p1veLfqnjCseuP6e2dFGZHh6J5CklgL32VmPA8VlUh/EGL0eFvP
B5J364AjaX2nTuH3CXWQjVfXOwvKtmQsaH7cUetjDhYHpBFfmRCeip3Z67E/WCiqmHHWHK5/u4vk
23hN+5d2O+h0mHfnC1rKYLgSJ5B9DWNYP9HKwkNapPC0Mq0XM9DZb+y53AfBsEUsf2+SxFEuD6C5
i4Lo+ch6bU951GW4JERB5uFO0rqNXvDAcuwtjc33dg0CZsTw127lmnThUDY0tQTvh7gUGCRUI7C9
rs8+qGGD0bfUbqklvjc1SvELpR3aJGOeTy3B6kl0EwFGLBvHnNBiD/Qgu0Ey/ff1z/fuSKByUZfn
YiLtPR8pRsbBkgFT+ziB5+pvhLU686OCWJTiTqqYX66PdrmOPIW5friAFvn39cU7oymjQeQlNePd
7Eu6k+wjnoyHZorSE33mrVT7cnZL6wvmFVQ0Uhp5tY4touT4w+e634WycaOnyKSH6lx9N+0g/HR9
apdZPS0v3vhkMjyFeZ+tIgu1upz3f6f75miVRrszBytNG1dEVl0d8HCPhW+0WOE+mLWaJIhWNW2e
umWtFdBF6MoE4nj9F10GnqVmjrastQjw8aI6/7QlMtFVISWIS4ogQICDGzERYK2hxnvG1ItsT88a
NxirjxJlY+x3PjRvYih3ZHWLQ9Ly399UfWBDlMoY9IYvEpTSuEJs9ZSHqu1jKVztLDyMNlK6yzD0
GmGXqhamTLSVzgdMoxmQspU7fgft3++mPnoJ7D4/IjIo7+NKau4zLQjcIeiLjfh+KZfHGQVsRX8J
V6al33Q+NOBSLcu7EWOYsJQD1xB8/L7CTSRGgOnH3GvjbZbjcxsZuXkHZkz+WPVlcSjmcfiiW9W4
z5x5S0jncv0pbwFGXF5dDrn1qlTQYyOtRWZBWqQX4a2hNt0+mer8NiyK+aE07I/Xt9p7w1EzpV0P
JBJjvuUcvvncEEO45jrERSXkRD9XKkbmu9juk9JVrH7ewylw0o175/JoUwdZnpVwW8ml15UXPqaN
PJ7QfC0J88ZF7QGz5iY0C79XHLGlXv/KZDyrMSElT+YMBnDpaPAeO5/hrPCY1wU3atNEtafb5eia
MF4+je2ce2bTt54xJ7hfZ2n2k+j5AnwSPtGILLNR0HO/vtyXqTVkcJxOCNtANml+n/+YLLGVsUPl
C93WrD2krTMlO4wkw632w+VnZRx2NU9cqtNU48/HkRu179OQ6laUT+GXTLaiWzNVstsMVxIXmsPP
f54WdDqU7sjol8bi6iA1CZ2wUMemJhlZYyzhjQc7LOTH66O8s3GYDVfC8ppWqfKcT6q0W1HOqIL6
RRrrX9oxTDPXSQYw+3nVqe71wS5jMPqzSzGJlhJdnLUb9VQlEw/ggPpgE4Y/QskxfiAmIOh4953U
7LknRukQ1XpSbsTDd2ZJNZJwyJ1OGrhuRbeK1S7Z2vIkmrtbI9TryIX9Xu2aSZK/Xp/kO9uEsUBh
8KxdMt3VdrQVSgSjTj3LmMLsFBIsvVgrdRdBgXAfQi/aaC2+O96iJM1n5PCvb/XGNkd7oRL5ZjIH
N2lspyeLZOVoV4nuqVR+9v+P+fFuJwNcHJvWZqOktLVZtxPsqyw2946KHU+RBNYOsbrGmwKz3bpR
llThLNhwX3O4SVzodS4t7/MtqiVTqNmVrftVjbSmX+at9VkCT4uIVlA3e/DmluIiYq9DZCibLvTo
PTqHeUJSGnJCvcOlaCvkXOwnfhLwbgIuu2oBa5//pBkLm9rAusmHuhTf8qunfT6i9Z7CuPrXJy9D
MWs0HiDawUtb3V1hXM8RzUHdR8G5fBBlNx7CeQz3bYwZWo9M58Z2uoimjAcCcSlS0moEeXI+NSMC
WVAg7O63ao1haZOhl+3Ok9KaG8HgYg2JAryRgGgsuF3QOucDJXpGZtgn6oGjGfvtqMcHGEDqnkj+
fH3HXkxpke7g/ceN9SoDsMqGRltqkBZgE2gY5H1m0xgnkPvhBujkchQgSuDYlgAD+2OdYEazpeIS
1RgHpZC0bB8hVYZIajCCE96i+18uHWGRVzi8b/iXgL3Ol26GR9eORWsfAmwSf9FfMm+CfCo9JZGH
fzYBApQKqB0BePwgoSGvTl9qIfxZaJV9iBKd9pG89NtNSbsLtPY2laVgo+dxuYq8YRd0Em89Mtf1
ruiTLknMurQPujmNe+qe822Ap/zN9R3xWiV+G1MWeCP0jsW+k2oZhJLzFexNC08hmFreIA1wEDWl
TvP62AxFZ3pOXKqid/vOsIZ7TghLquIQFxzok4baCZczM3VbRFkd7pDGSt2hztN2lya0mF0xNlPt
w3pSvledkf0JS1F/RsLY/kBvX3s0gkRPyYfT6StePN1tkJjq52FEiMMVXY6wEqR3NXKHWBi/4rEt
ux2MYfl+tOXxRzioduZVVIZv25hanmepU0JTsVad+UQNi/iX6GWrurk1BZprWrX8UQwq/m+Oihfs
g1z0bX8XlJY27os0MX87CMhmOzXUwy9BnQ4/MjgBSK5bFEfuwLQGlUvwqdqbwGjFQ9H0Q+t3mSX1
vmlU0ewBU88KH1RLVrkCPrW1NwdVKI92XTa/h67I8gMdXhsl5EBRXNCI8/BbE1izevBV0FoedC0a
OrSRjSTTd3WK/KqX6vGYlacuh7q3i02a0S40x8EMDwqizJoGgUGAcPJUJ+myD3kDl3EvUN0I/mj6
2MV7Eo9a30VypGXHthxne2fDyVAaZMikumIJdWg1sACbqPIzmJwZkjg2zQvJd5owHo9F3o7jnwxo
dUX5TXN6wlE3Tc99YGnJ7Fq2UzuHBp1v3dvYkWy4sw1JfYOTtnC4IRZcthnyelbKsBf7SMTFAZmU
1svQoE/dUOiz39GbcEUxR9jr5qhUAwDZGH+dRZDQkwByLAgpVFjW1qH93BQTLsbxPjDH4tRazY+g
73LftKXKt9RiSyrl1SPo7Xx5/BO5uNQWT23ajKssyVCDEH8YKz4JLSsDf3DUrPbnsVaNfZHTKPTm
MIuGo66WqnG0oBy0+6Yr1NtxljvnYI2GahwsGH6z3weVHOyrqpZtN6v0aYJnGdnJ96IJrdAFJjjK
90UnJ8FnMGfYMGo5qe3DNAr5RG9Vq9wMIFTFUdazjxlpeP/cCksp9mo1qK1nWgllC0NLRstFJwet
cSMblOBD1hdF4/VCzRN3sASZEG2MvP4Gzam2MH6XQnqymHp+QRmiTT4k+GLdKVJZIX5LSPkp91Gv
7+sqjvMHB9d47TC0cqjcqLGa/FX0OIEFIFc8sVyiRuw8DpZafmriXnzjS2XmTunn+R4aT9TfQxaY
98NQtdHnockSGaWXcYx+Jgb9mycRS2K+a+cJKfpAqyy0xobMwrolT4Dk406OkdWoNM3wGI15bh8m
ySlS3KpH7d4plCn6DTE5P/CeRb8+oQvj6HuDhpjkxh3t6HBnGpiyUq+J63rykqjO1JcKjeqxvBki
dMhv7CqdowMKs0LB90E4VutGgzkbJ5W3KUIdtVOJR22KEaUyESH+3ZLWKbcUzRRxKMfSoTlqq2m2
D5xKEzsd8ab+5frB4+m2Onp0SuhDLWUBVMUWKZHzu6AJo4VHaxcnNMuVqtlV1HIsH1NiDnwoFYgH
usb/UXYeO44bWxh+IgLMYUsqtaQOmtyzISaZZDFXMT/9/dh341YPWrAXYwM2LImscM75E9te7nyv
xKV1iqd/goRj4ampYq72vCZyKFTSJKOiY7zTH9BAZD91v0ofkpqLfFsOyJ0jTOgae5uxIRIrlKZO
+m8nptnEKQeru0fW+CiiqtTRDzXzYnS8L72unwYtGZsLgU1aucNkDcMMXR+dDD5nZUmc70ddz86D
9Iw87GZ9qftITyvyYGrSavN7rUQEu63a0h8yeMx16n+1Z2Uvzy42fs43Uxb1T1+llhf1ttGrOz9L
UJP3Qrdmn6xwwywegjke/D/ZHKNm3/WuEvND5xa1cZz7vN+W1WKKHdTvQEoek2VlkUfCiPoOtudF
c4FRQDikGC4dxZI6Tcl55swYq8Ztm22yZaiX0Eix2t4J5oAPtlkH6iGrqip+dt1ycMMKfVF7l/Ve
Pe9Ewu6+j4ukIT6DxYjqBZ+dIwJqref+LB01X0ag3D409WnxdqtICrsPJjEXOa4WZkE6oR537V6/
myvNj08aJf5Fc8rUz0NfTqPiqjSxYohS6XXicw5ZFc+FMu7naJTsPgSMGu5vm7LoSn2jWxnez3HR
5A4CAt9BmBM3ae1GyNOXMcR2BDZ+6FtzuUDaGJphxH2gzvRHvUpj75e3WNpyELMFZ7FLZT/qIWIX
UVwoXJwvU1up/BOT52WjVYbwCSLwk1+yKIwPTZ8Mxh2PX583rTeJbx37JzlYjs1LFrj3t9omdhZz
b+lCeOHo1iR4N1NifSOJC5OFNO6zDVen1e4zVS3zjyobAuNRacKbfzQB8pYyNMypeJjytMhCcu+m
T0mPujsy9W7ckEsEMNsNRQXb2azTzTw2Ces4zvCJYL/GwgwLPJ+Kz5U2x99tremsx6wzFl64GPV0
56qmPDijNpufvEXM2VmNfsDcqBnq7FNsqVKY+7HwMu8ukKz+PpRZZ8l2w/wnL7eLPVbzp8WYnD82
/xJ2iI2wXYZWZnABITrNETtXCdfcIWmNNHa3sy2VHQnRLOKHt4BLfR3jGK+qMHZLNZ1SXxP2MV1S
H7MWI7fOEvXVeJgbjJfu06D1rBOGOKVB5oVoBmDpFCuGdPGnYGvWiAt/A6ANwYn/l0OxivVQs9W9
1tv37pwUzQZu5mRtYcpmS1Qjp0AOmSvVfB8M8hu2SrnmLz0GCfg1NE2mNmm5QKbVekt+sZH6z2Hl
Tta8n0fTrqOgSbNT30/5fC8RKE4MoLhdtkVnaHfMNDSKv2Gghg77NsAAJ5z1qt/pax7axAQePSY8
6KK+F2PZf26rwNT+oQazqtAixLQ5Wlo2GuEkdON3oqfiP8qKGPe8AP7g3/B8GFdedRLC7s1Ba5V+
1PKpKPbGEs9LmHtgcxPsc2UYUYcGTvt463y/Pt75WGYjlDQW8wPED6+P92SGZJBOjXPMKReriy8X
GcwRgxH5yzLT1H1w5LBgC4R3hLbVMAyZ9k1acprZk+YsT8HUsWV8bCD+ceZ5cSJVV0PXh7ETpGq/
aLH6OY4KZnTYjaPuYX9g+Gc78FpzUw59P+Q3hssvcPqryglEZYXAia9aO+drPrJNR5ZPAOxH31AJ
QbAYtxR3Zm8EclNJlVM21yr7UVS1/9munJYQjhLu+ZO/2kZFwQT6cdaqJNPX1saw27AGgY4/0GQJ
giKTBGcKKvfS2mp4cBhfVd6Jo103hvOxsnP7q+90WN4bWUCWtYsfhn9DC/ZChHj989aYReb0MM/x
+L3WUAcdNNU4sTBMgRXV7IpK1+97l0666WT1KGY9D7YdARVZGCQ4VBAZpZ7lXNW4Y1Vpd9T8+dkG
2/kDH66AU1rOw2e7H3778Wjeyqt9UzgwlcH5zMSMgFubwebrlWWDuEpPzeNxdOe5GUO8d0QdJqIB
jA4nFpSK/EzoD54+TvVuJcEV/xFYAqNEn7ci29BomAhczYjtPgUHjV392DHz/AyI1W1b8qzwHRZc
OVNSUru+v52utarsYpxv6HOYFQN1v5k98FO7xtcq9wjRQ+jQL5qalJuB5uLkNZbwH0h6KvVoSDL/
qJmMQuZQzqa3REbv5bEZWr0MvEs+oNgOc1UUwychXF/AVnUqGU5jn5kRFWzx4PJPzYMswKhu/Ibr
MTS6IJR/jLtfRt5vYsv7ApMnx5r8Y6JwXWkoiB6Zwwdn2U7en16OWsR/UN0apLz9VIawq/IQy1ZW
zPW+Day+jc2e8W9TeMLZSyGD8YBRzeA/JcVcpJ/ywOr8s29k5i2g+WUlvtpUoF4ICKCyUOZ6UCpf
r9QqtzRmQxg3qVwPzv7oq3rXkXKYXDJg0SetbccmFK1lq9BQjWM+pnmrnJ2dzHEV5jLWhwMvL3uY
hRhkhZu8dIr9VJrFtykxiZOzBG60Ef1N9Y/iN1q7JsdM6fv7S2+9H17/iJXODG5JDNQLzfr1j0iU
ImlAr7Sj5/a7OciSH6PTzX+4S5wn7sJkOxtp/1grx/kzO0t8Y7xnvdntaDBQxazdAvfJG22COWRN
tUxLfkIP2xqbNEjGc9G1eEmNlB7lZspyok0mK7XbjxjnYhefZI56MgdYq1Hc5KX3bCVOnWxNjwI3
joaljMufftln97MX+/UuX2g50dLXnpowxKtGbVtwRkvEVr1v4jwCaf08E8kzhZNtxxq5eA2pq2GV
NvZv29FsOtFpdqdd0hlut81aK01OIFaBeepnc/TDWeWN9tx0tMrizrZG148YWQV6GjpGR7SwnsZK
37//0t4QARgbrvxeBCSY1ax/e/3WsIULGIzp4jS6yYTpfDB3R0Mt4wMT9HrPHECcArDxUDeS383k
G0fiCbsf73+J65XDJblq+XGNQZcOfenqOwR1kyWx2w+nSoIE3RUxtUjIHjfEEUyP2aZlCVff2IbE
iUNzaj072VmtF7v//DVAxLG8QFNj+9AQXj+KaVlGwy/S7oQxm7S2o+tNUd/oxhQ5Jl7dYYpz2tbB
L/p+mMoinIfilpD8Zazy7z3Ek4DliSMIF9cq7r56EjJIGcllaXsa4yXx92u6+xKqwZf+3dL1pBsR
gza0Z1os+dNuCdjC3MKuH/Ju6uUSakPrHdsiIda+GTpN7XqZDXIjjdbFQbrTzZlkpkHvxY7kYnXG
xqyafsS84+A4jLV/wpAxRmPnFc1RBYkcaY5k27g7h6CmfazlfbV9/4lfD8r5uaDw6w/lckVYftXa
j0h8l0Tz6pPmu79wJtKGjUjzr2nbNfYNiPENJr5+FvMDCAa8X3C/q88SovOLjP7uNIzar4kIS7z5
izJztkM7Z/umZzYaZtLy6p2suvLzGKfpZsnK/pmJ3ECM2u29dz3T46BHWwxShQcuAp9rvdzMQHOU
s5AnDeprFnUYgyPpzNsu0h1GmJGJgemtUN3rCC/kgqAFPARU0+vhcV1uc5y4+tR2/SlbqQMn1yka
6zDUphoOY96ZQ2hj6T1kJ6VrifZxJn60eWxtfdnkc9EV35aUAdW3gEHHY5YGWrKtgkKe6OxMj9Go
NPrfdmWO085zlyLeC6b3Xbi4yJg3VZ4L9xl/xII7y6qy0XlA4pKPF/IjuXTpa7tvml1nmti1ZWnW
0TBwVDO4sSf/ARFRm9xYfG8GSzwKiFaon+ErrTzOqxXRjJhtV8lQnzAj6B7m1NGRKc6qKQ5YkgV+
2JHgjhe4o9oF9+uu+YW6Y/J3hiDRkXROFukRcYS+ySB8ZAjT3PQLwYf1fJgWQxObZjatu8GJ+5vc
7BV6e31KrKIT2oxV5wI0d9UydRUEgHSs5cnzWMGPquZmv89SpsOGMdfFqc0N50FfpBPvNbNw0kdt
sHMV9ZabT7upwqnk6/v7+C+bC04L02JoPCDPb3JFTanPfg4bgqPTak6TO8Ch7CfryTDqx77106eR
4MYnanzzTjrYT4U6XoTNSmWdviYS0uSNEvIvWwvlNUJU+KQre+/q1U5pGY9jX1gnxSCZec/ijqFn
VMvebsH7Fx0Y+sYnvrlIoVuuvFmwUk4XpOZXeGndD6i+Ub+erBE3vWjEGHiKLHJ3sNIDGGqqUNqj
qT4Ygv9o69eMWTcaMyM4N5ilOjfeyNsHsFr5rnYktAA0olffZvTsONEbV54c5bnZXbEAgm30BG3z
Ty8Zs2aj6tLWbrQ7b+pYngEGZA60I8hOpEVfLUxT5Ek7Wk13qhh1W/dJrJCiL/hNyB2gQRY/NXiQ
qxAuWFlGcbG4vxpe03iGDZQ+BNrCQLsaCyPd9Y4o9KOOL6a2Z/+qOqzTch5PjVUM37EDFbjzz5q2
i+fcqm5AnNciUI5IWjb6DwwteKOEN7yuA3JR1Iup+R03RZGrT13QGo+icFsVTlnmizCPMZk+kio5
PMpK9dXF6kazhzxmivQLFWR1o7R9Ux7REnBYr949AUfWNWPFTrQgbespP+c8W5lTAyw51qC5oSzw
j45GMGwSr/5i4m06bsaZ4wAL2qW0bjA93r7e1b4YoSYSZ64JMPTXD0Y5MlgmxxVnEdtT20dk3Krx
W+3UZhBVpIMDXM6e7OxDphj0hJUCx90sldGdZzvpu9Poy85JN7CyUrwQIPv5ehFqfYBsNqqtUvf/
2FkyMZ9P4vrsNXIuGDwldRW58TDL3++fWdf9Hgcn4USoahBfwfG9tstLgZzGLonNMzFFvfqq17iS
mQ0X1gb7y0b0UdrgxrBb5NJVn9//6Bci1asDnM9ehS0G3iwIzdwVZf8XA1EfAtDkXtkngCh7wqNv
nvwYYCCjEAbELMfyk2i8NOW7ABBgMqzyAteuIh6lUrhUm1h76oaIYX50bvKNAo+rSw2J7+wyKxXW
ZnC6/FT2+uR/MEHtIr3sXE0PR6MotVMXV+2z6ff1B2LBaJXyMujkmfw/vahJzZ0xKrZlbn2csq5U
YdpPUxsZeJQ+dpMPAazoxZycmUDKo58C/GwBhXG4sgY8Jrceeiz3W6n6udqVBbHpANxVve/yoU12
MBKb6bPJqPVLNwCtbzrAu1+at+jeuVZ2akRC1f4vPyuZX5SlHH6X8cw1ARtc4eLKwiz3NUZM0971
tOZU1A64fVea9l7l1E0HEJXC3GDyVKHRBo3L/HPjeooyRtG67nAJmIOTltRaux9bz7jLm6DO+IH2
MG9vvOHrGxp9CIQ1WipuAoaA6/H8rxdMxAGtVr+kZwZfzbhBEtAfbD213T1cwuXQ5ZNx48B/uzlX
W1Malxd0+O16rkrpEYwr0nNbZ3b/OxhG8zvcS3/YE4RNKmwuFiONuha/RQ9Xl8SLGKCC5XIV4y1C
kVaBC6Twi5ZwROKXHPM8M+b9ktQOmRgYibuM5YPsC0bYY/aA6XDtHfrWltaN0+4lkOtqc3B32+Dt
6wzrDRu41LGOS0otPZsSE9u7sRNVY9B/QmwLA9WIu9Qc4+wYtH2N8bYv6tQsIym9aTfCbqZyHfL4
DCOrM7e139VCATKb+ld8moNHRwwr6c82CzfBnrdI8geIaPOntmHktJWBXewCi1P+CK0j/5gvmVHt
2TKINRbHxXtkM6mc/NVJw0x7jowMG7owVXbhhFiieD6xJWaAt8aN2uJ6tIFtIjfSSkAxCJnl6Hy9
mnpjmtukC4KTR3jGH6KjnL27ZEBfhh0/6RpvKxys0SZvL62CW69j7Xpfvw7o+Ey0uQxBH4Lr/LTA
m5MFdpZ/Gss45iLuxOioSLmi+umltUg+088WHohEYPxIvM7JPivaCPen448ZNHKmsEPkkqr4g/FP
18mwMrz50RoTbzCOhsCd9jN9od/qRIUXQz9FoJDaFzbpwqzWwdH4IW4JA98ARPuouRc5jLvMbvPg
S2KkwaMfkz7OquaQk6EbM9/UAHvqB0gndX5Qk2x/TsZUA/rd2ODrM796LGhC2G5QrijFrx/L4gh2
Y6M7p6lvypr2BmQ0eDCctt9O5dISHOq1WHmWospxYtXKbzYBWdAL4Ja0S8P4WYngTytTNzvqaZpl
YdVpQnvGZhyQSJQZ5ydSKzcroiTrbTuyvSF2P07SbzttW0NAoAKpTFS8oVEWXLaOL+x2b8sgKTfx
OAXud6esMuOj0U5+fU/Y3ur5rYTiDTr+DFg/icy+kzjlth8hklbWE87U5nDucHEZQiedliYaDdxS
t1By6gyr7cY0NiZWJ9VeYiw7fgQ057HyvbyLLOkdHwIvFx+qymsJcpncWTY0SU0bf61JdE+4sOZ2
nLdAubb45sYWza5i52ifu9ZeTlZXTQJSV5sEh9ju+bJzFcyglpXWyH9IwPIBNptMS768/x5fmPfX
75GmhXQadheWsFdDn6zQYTX3/RqOrrIycnPp/1iDcopfizKr4pfhi4oocyNetnDD5mw7IwwZt4PH
Btj0npEmMpTxrMz7WQ658Sg9XU8vQnbW5wQu7opElaBm3+vMGbyPSZpz1Tr62Frc6li8fmtU4aW/
2nSQ22rt2IJt0Co7wFJIcPv7yTJ9DLCmxW2yFuWuSSk9b1CL/nK68J2Qhbt4VK+GMq9PF3hNfuGX
wXxytdhXRxzD+idLs63+nj1n6idbDhBqgqHP1L3oCOS7pRp9W4nB9lv9S1fTM0QLV8fbCFSLnHww
Tr2rq+Q+J/XqXtp9N0RGEevpdl6z6k9wqha5e//tr5X865dPAbZOoCjHAOyu28S0qCGl9rU4A1eP
+XbptOoymQWyVd1pvBsn6Rvo7AVf8OhKYZCx3q5TOTpHlxZ+Cf7JSMpB0gD52Lcf4iKHB8X5XdXf
+hYydDRaY5NHDJI1h4OQvLxdqXemrzZFP6vx1M5i2vuo/OxQXxIxXKqmKsw7lutYFpB8qi658Zje
viBWxYulLSAazeS6gv5VzehG7os0G7RTMWW+sQfR1MvQW3AQ/lA7MLiV6wxfjH6VcP7n94OtJo8K
+I4/res6GQPICSvm7Oynop8+LRZckc96n8DRC6mBncH6zzct9AsGklRROq2WcXUaJNNALIbIxLkT
QY1dgg4jcTNQQsdPVNN+9ujrsdGEqlPpzx4Vkbq8/4PXvXa1IFcUA6/GdSiIquT1k6bD8sTkqODU
9pU4TsTdUat5uX7pMUi7N4t4uWWleJ3cu4b8kPPGHbsCnKABVz/Z9oOiKfXEo9s1SCvIJlEMl2wo
pTppei3bbxiZZioiPI34jhRoqoucykn9JyOZy2c3MZIYutoAse5jOcwwPEx9Lt1bc8u/lLcOJEoU
tMwvUYk4V5NxXRu9JnBlcm6DmNoxnHG7Wn7Bee0ftJkhSCjLbIEwV1lemBdp87hKv1YaFtGvj2Qn
4ty7g7ejdWe3Y6gWumaZag9BVbhZJPEUVYTRWs5PLTY0mW163kG1S7xySG5MF97uJfwBOVUQdXPq
gHG+fsNV3zaL0vL0XE+GcSTCVULp1bNUO+ARZnQq1GD9Flu/CKrmFrD64tXyenkxnMH4l06BOCL3
WiJVWo7IcRjyTqR+NE+I54dvjl8piojWrUwZes2YcIQsne6jAeri2KV1Ge2MP41abByPjmoQM94X
M+Q2yQ3eV+WPxS5K+VlAili+wKnu563SsqB+btvZOjhuPiQx5It0bedxQgNZCXzGNtGEJ3i+qaFD
qa0aA206t0bZV79kqzWZfEzHVCm5TbVBVEk4N3mtBdE4uJV3niw0q58GuM93IEaNvVMlKFrIwc1v
ILlQqhB2QvWDrdrTzRAX60YEWmnfR0tPcMG3m2IdQr+/dd9Madg7jPMp01ebDv/6kPSE1ygza5l1
uIs+RrlvQsWXplZ+TRIA+ajtUsbCO6MpcJfKaq/6IWrD1vobM7i/rC+cEvF5QTSGiOuan5FDOltn
AsnZ58QsN1qg6A78dEEiDeQx7hfl+hs8vqCCvf/7//LBqyYF0GCFFVhdrxc2aDntSAL5HelVn1PG
Q+GWQ1rzFYhQCpn4iTPY7a3e6MXT6WpNU4CTqsXJgJX9taDVS0sq2SFeTj6aI8+L4AG6cjfDeyjC
mnCjP/rUkJw0QB4NjrHtL/fErhLTE6vR1kK3tyFWjZnwT0LM/nag0vPWsZ5BGFAAOTNa9KCE+kci
WfMVdzSwAKXKWd1TvOLeHTOOmE9pMAv3NMzO0P0oZqjHD5rH+PvD0tr5j2HC7XuvtWPiRk4Mq27c
9j6kVnej7Dyuhg3D6VvUl5eL6vVTWdk5FLXcY4DM5tWV3Zml5lmVHpwcNq5xZ8GpkBury6v5Q1vV
1Rd2LGVCKZLgE71B/QzhcfAnzLLEojxGtk5a7atKaL8n3M1vCd3/8u04gizMleCcrWjc9SBxkJqT
xn5xnop+ieuwEs2Y3pELQJ8RLDl5q4lRq/sx7d34s9lMmDyGiAayFgaK0aefgpIZ7oYZd2b/GOZG
Zrdy8N4uZua/EGn01aVlFUO+Xsydx3R3ssrmPDijOOq+iNuNlMxYkju7Y6HsMWvBnMIeSbGTN+rE
tzXA2lIiJEFnQ+jutQchISpLTiBPDR9d+f+gRxlhsMvsIEmOhP/hNpl9o8x6O/FGds9IlyLcX8nT
16Cg6YnGFLGJf/3kCurwgpisQxCP/l5m1cWoyerMgU9CCETzJ1eOmHO0Y1BfdMDD5sYB9obBtD5y
ZnkUyjiyvp0y58nkN2ahurMg7HDOInNo9GHDuM2fIIwRkmM/OUAbjz38GC2Cq+oUl37B5Rf8tpy1
RYPwMfkp9G1dZf7Hth4H2w0XP+60z6rQ7PjCKaSld2oh8vew8sDSp6WSrXurbHbfvEkOYbjrcImA
edcq9vUqKiA0lxZhceeEZDLxXVjkg31w08GHbyoC82h7c1ZDW+S8hFYBUrkZmiIbv+D3lO8yV4O6
z9VltHmkMRKvIHMxAIo4U73n2PDK6qNejNUHPZs56Itiib/H+eAlYVtzwW3qhgzlDNNqPGqMNRFL
WHbs7Y2qKIjEqnHksQsAKNsejw7hBRbhc/FkWZEufEPrNh0isPIQ93Hp75bRdJLvLsqqYYOZv+5s
89qoAYzjlPaW4E00O45T9eVD4hRWsOnqwP4ej8LQjt1kuuqDVkzuWpu5XWimsvYjiCRmdugcmUmE
a1BS73rWZRsao92RJa8nWbA1FmCVOxdSQ3xIJwPQ0ClMSju4DR7OTF2wLD/cHIbii91IkzQhDk6m
GxVuTspoCGm50L668EMhIaaWhC/1Hy88zBTXNo7KGXc8eCOv3y62fK6DpiQ54xRq9D9TZ/AjnBxH
JGhjr22CPqXqIIfFujFb/ssGMdajHeDAY7zMIfH6g7u0AQ/x3eQ8L+noRcoKpnPHQ+lgqDit9h1W
dqaOWWs03kHC0qujmQPlJwbS7vNStDmiLX3Kg/kZF2kdLwDAAQDSkKjAqr/LXbjNx8Q2MKkIyact
fqZcJLdE0W8BYw+jMAA2eIpEcr0p580pX6zSrMQ50BiD7A0xextrduwHz5LxGdwGiqaPrIVhVjEW
+5JRShrZwrBCL8/JOClgVd6Yg7w9BflOq1RXBzWFrnmtnE7o8DpZlOWZld/NqD/w1Y4ao5beWSVJ
pkWoNLitURJYO5W08mflxcEzPH80+ZpVj/2X9xfY2+ODOs7nYFspgXydq1Yh6TxqGXJaz5QSCwb+
/YwbeEtUAfzHMg17Fd8A+K4jpLjt4CEyVaQFhgYCFev1yiooG4q8r2Eg536TQhlqES9B/9fzLeM4
8tkYYWY5dRVR1ukQzf3IY9j4Baw2OywTrR2ejMxxqxMldwIzAqZwAHvLZnBBwnadLGV6YzO8GV4h
hcb62VlTZBmQX2cqwDoAs+tH5+xNdnXs89r76BfdLEPTrfuP+GxMeYiDnvZYDal343G9bacA8XCN
W5kGUJi4r14/LoyOoPItgXVm0fhVfqcpo/nS2XqNtGb0E/QKnWcRwxVVzZyV5tbJlHDicJol2hZP
GIMfwjNx+pD7VidRFFHAz7Tz5/q+KcZcXmxdqHlfmzOhJuCFlRlJOFKXsR0mBs4QCK008rWgX/Kt
ofJs/qjrmu3/yg2Z/7HzKkPyZWZDHhmlNaeRCab+KWtmbwrnOXO8bWx7vdigOeqCU6VPGGbvxkEF
iwrtBNQxqm2zdcSGs0Yjz0fHFvfZ7Gt5HkXakpheIIUkxzmB932ZLKPwb4zY38zLOB04GdZ4Am81
RQqurk9QQEazrV4dJzmQtNqYHbvAWDx9T4Ri/8HPMjR2ziqyovU6zU5f7sbYqw96g3SNQ7vboywx
juSp+x9ERVDE6KIqDBGV3mpCrstFRlT8tTYg1GsUtFcncgpXTAwE3hzbBecmvyiy3zXD7sPcatq2
MbEaLnLtxunwl8+EpIhbMDPb9fOvPpMRQj3GShuPRTvoByIEhijWzSoiL2Y8GBQmYWZ5w40lvx45
/24rOBte+NEk/YHk0mS+XvGNaOD++m1/qOyl/OR4sZeHKeABZmY6E/0bK+Bqc8OiwTEDF1bgL7YZ
ZPrXn5YxLi5VPusX/IIzlJ0dkT5aDhwS6T41wHmO8/KbAyxVRnYdp7/fP37X3fuv37p+OhM4mlng
QYq464mT27UitStpXYJWEt0EXVd+bVYnsLxDpHyonUbsq3S2QN1KL4ohyd6ohK8e9v+/AKgEDj5Y
I3Awv/75qF7JydBM87KIbuw2dtZo9l1u4PoggzjJbjzsa2bg+nHAxlxe5jp4hI77+uNUWiFdh+B9
qahNUa613D0LtZw9nuuedNN9r0gYDcs47SzY1O4Yh7XDVOUnBZ0F5SAZBuvQV+m4pXrLsLUKhqKw
wsFOVT3A9mgUQ3w1642Hy5CT7ppGFxwywrE+QJbqfTa4YthfzqhhgaMpMYsISGZ2o0GleoqJZDOg
3Zv8zNlMToP0qgvs7jEbJnIx3n/11w3qy7PwCFajPPNgaVwb0qgh62prid1LMU/2xh7qC9Uzd1wX
o+snbCEYojQjhaLPmnqrpm7c241b/aCvn78hPh32Xdzrt77U+gKuFiQWOSCwrEZymOyrzQdqTVuO
6vViVAig9oBhMjj3mln2RlT4lbbngTc0yoPRBluMBkptnzAJzD4Io6luqcWujp/1Ca29GWJ0ABuY
Dtd33xCncpnq5WKaVVqgr0zjDY0IYK9nNM4WmcQYkkhr3SjS/vaxKCVWc1GTE+EarIJf6YEB1MbF
Q6jp3GmudOtNUaf1ROpaM2hnVQf1TrVddyPh6C+bkQ5krcY44Jhyrf/+XxjIJOGANxjzXdCP5/+4
0l82qQRr3glYx7eSoq554OvTpR3nA9cqHzHFFfABDl/R3gz6Je4W+ZwoN+ujHrpEFU1tkW5EJxZx
Gvpx3KR945lb7mM9so1KyDtDz+ezL715eEJf634bzNwyw1ZboYQpkfpGup2Yt2NTdO7HXroBpJBU
Zt4GLXR7yFBDDGGdN1WwscescA/Amt0LvaHLQpx+AirP9zfbX055jGl5rNS4zPiv4T+DtriXw2Rd
GhEk2yJHPu9aLW4B0rKaQwlhuCICqfT+0arUPrz/2dcV78uDZuq4PmQ80XA9eP1abacIUHvG5gUb
tozQkiHIY2yn/GWQd2ssl/VRDWLcT2in0LlpTnUf5DQkOHk4+ilBZTpvE6cbHebU6JTvBS4cj3mO
geCNdX/VC7x8zwCYhqsACh5zodff00hQzOCsZFzk7OlfzCoWWAerqSdzRiuqjfRl9vH9R/P2tTBB
BmphJXLWYAPx+hMZdekwC6R5QQ9IcmVfzeozPrfFvJmgbnTHPNaNZ6Oc0+TO8pR9o7p5e/nilgX+
xp/rEPt6IjV3g9UwbjcvPcZanLCG88uLnSHSKt0+aOjlN8vUBztVAIorzV1urIu3j5uZKfNbplBr
mOi1izm/0uZwXaxL0qD5GOoG/blTmp8D8v2MqPHtbtm+/7jfni8kYay04YAuzCbV8vXjLoTZBzg7
2ZcYLcyEW5c9fF7DVKBpZa359P6HvT1F+TBQThzleMj0Ta8/DJ2sbqqmci7dzBj2YfI67R+za+IN
Jk36dI+IM/1EWuh/L2hwX3oJ3iYFD2Dx6jfySIWGdZV7ARLIf2oarIOIeYl3tEcazxvHyt9+I0Ri
yOgUM/iJXhWPZqW5I7JL9wIsw/hYTJp2cYdYfzTzGTpcqmOgXKt+uoHvXfPAeYcUUSZdKXci0VXX
Eh4zzVxpkgZ0aZIlWKLZTvNQ9r3XRE5mTZuqKtVvpcNs0YWG9cPiJFuvD8zn99/w378GUjhcwnBn
w63+9SvWatV1k+bZlwFtIUaeVr5ztdEugeAq7WR0qXt0xdz8mtPMf4AVFB/qPrt1W1+PVNaHAdcB
eTc6H86JF1T3X7cmRkRd3SJ75CWovr2DI1cj3x6sBJpLkqGpwt3afVryya0oCvOU8f84LuuBkhYH
BAXt/N8A9vULmdynPpsbriSDldePxZZ29T/Kzms3biWLol9EgDm8kh3UymrJ8YWwbJmZxSKL8etn
0ZiHq25DDQODeZk7t0Q2K52z99pl0Rb2k6wKlFdtlu6UGM1t7gXFrSKh/cK6fT6tYZvhpYf/x6i0
O96Pl+Ycd0FcxI+LZGPGzVI1X/QSEXlNDaC9sIacL5pcFphfhJOjX7dPd9IgLlKtMZviyZiaun9Q
0Lut/dSNw8ZytRSnuZ8N3obYGQm9Yym/BvrggKT4+Ms7n3f0XpB6sHhTRsNa8/6JFVU8TTizeBJ9
B120MfsoH0erjQpR+cs+jhPzpohx0Hw87NmKzTrN174C5LgrQiN8P6zBpjQkY2cdESpMNbgocmAJ
18M52XS7hr7yhcc8Hw8SFCeuVb/NBfH0dij0SpvRYMYE/xI8cVBWX7/YDWouWElJp7aFPS3/1hji
HsKQvNC1xkCr5vSCVi8ibkaOm0+dA3nsIAIn28vSA83ROPU07vXFtYsLr/W0UPtnUMT+DnUYvqyz
k2jq0pcoRZUcS8NMcNHgGWy/Fmrxl5epAwq4aTsj6K5NGZR3cHWMeTsHMB2iSter6SAxs8rtACDs
Urrw2beO1RcPFD1uDsNIOU4+syCdHdJgRfBUear/VLS40jw79fuQpk9nPwyy0H9IGojlUz1U9ZaO
YXbhPvaXL8BdcfUsay4amlOw52BUUljznBwHbG7XZpKZ32KRichXbVJEhVEml7qS6zO9uwDyzDis
uAMi0yOD8WRLm+JAKw1exxNMrUW7EVZZHcrG95nNE1SdAnS9vUkzACgRtwt6OR9PsbO1DOoD53M+
Pnq31IhP1s7SGNCtZzI7pohqYPQXXkmiX5Gke4cezYX5df6sYCbW5/zDvqWZ/X4+D5YiU26UxTHX
NHXAhau/LI60vnOj/Ro4Qb4rA4EgPKOYJy8Mfb53rr8pDknOYUh0zm7/lui8xCOZ65h3qfM5rhd7
j69OP6hRa7+5qSOea1rVkYo1JDBjnf2e7MS8MNn/MvHWvFnqbcQwcJg4vZnU7qCJEVfNk9Vh4gc6
ZSn1nE2J5jxQcB/gMkFDnO4zqx9XLsOkxVe2VhdTaACqqqPZTM3bdjQBNH78FZwCTlgRMOzSv8dv
8Kf6ffIZ1EqY9eAXAac4tvYtbBtHbkTbeENY4gOEIgTkIwbSkuj9je+C8ouUNnTbFPVWcuU32tLu
p3wk+4RrYe7uhJiqL/gHfesay4xmU32e7acip+S+671g+k2hd3hU5WAvxzWbYozo/chmm+IOeP34
2c7PKzwbKZKBwfoKCPnUmJPnxYIDfWCGub7W4miFvOVmS3JQLDMNLbLE3dOAbiJQOkiGZxODhNcW
t54+XMqkPttH+VP4Q1DmEQ7Ff9b//T9Hp55tx3OpKj6hlXLoxJZW8jlxjdbbdmT0DmFFyGMSJm6b
P3/8Ev4yMJvaqrIzbO4ipyEuLiw5EbMEPQVOa+irgzT5Sqm9GPa2hReeAtTwQsbtxWC88+WFE5lO
L4e2KqioUzs0CwGYinJKjko5RhXqsyEjFMnSAH8w5RcK2X/7pQmNCtBZmlzyiFF//3r9BhXQYBTJ
sS/L5A35S1fs1ZBb6gHkaOBsZ7czaNzkLopBsLGpeFZNrjUbyyiktel0qV2YV39bdbiurNvZH7XA
6cVBSxJly8FNj9lYe58advP7Xuj4ngwr3QyFykAhlsV0qCo7xo+iDRPStlTtP/71/1AO3m8y3Frw
sK4lKORcp5pb9K/T0KkkeBq1vm4O5KYufijiwixCKlDBsq0yMZQhFd62i9C0O18Tp6ubTWOXeX81
Ca2OP8XWrOJQs0vwH6iZU+TK0nsw+7R6xISUVmE56IOMYqLBn+cx750I/JGj7sEAzFnY21Vyt5Ci
/Ob1HDxg+9RAv4J+GghosPLs2dezPo2QR/gqShwNsm7jF2L1+RBvCGq1LbdOj9JwlzZaNkexRNKw
d4TS9n3pdyW2EgBQFLb0ONhkIPaynyCo5BXuddgdBcS3POoGvvvQzLoOw7djdGm4ihaRxgRjrlP3
nutHdNjDfKtwpY2bXmipvAYGp1s/LKe05+tOrdTpKZhcYzOkPjGifiaXB9z11vcmqA2sMUWeffr4
x/tzqzv98WxkVUirWL1c7+QUPPSidEzpxk/Krudfcz3KhcxyzXXRfvWZHQlRwWubZvx4hBAAN3k1
2cpWomBQlbuiU0S4toNU93ZtJEk4+KL/2QJqyqIiFt0l7Pup1WvdStY+u8Gdn/sCf/L7SZjVE5aJ
JNCe0qWuhg2mSMw8IolnnbGdNL0ZzKGUD4nqdH+voV5qt3Y8cpPpqniww2ZOBi5V7WgNAEKnXre3
fNr9VV+SXxIuo2W8LrHOd2CVevPDGPPi2av03N422aJPG0O5/bLF61s9OA3gpC3xIw4DA7jrQjFM
puQrHwogBIExcdKSvK8QCCyR1wqFwKX5v55oTn476hWQoqjw0X8/LfHpFGT0JgviJ1rFlv6DjW4c
8xD/YEoiu5ob+2tday1MjnGugVa1KrgOiAEX1/iN9NGJ4gEggaDqc+kOe37QRRYBlQUhHEszN4H3
v5KrPFu4s1UfCzrU7YPVpsu33G6H7B5Jr0NGatVd2IfPR6QaS9mNgz0NTsT/70cEyKcaUQTVEdeS
qYcxUOVorryhhR0LQ3IWl8SrfxuQNY/lDmk2tej1f//PZosoCfd23DXHyh39K3ZAqwjnnjZug6bI
2Otd3HRXH8/V820WzBR6Vfbxv1Wey0QjScXom+OQjZ0T2vCHuhLGatRXdR5ZfVXIsNWW4MKw5/cm
zjfcWfkvxAtnx4oKQ4XvZF59HAMZe/dZaw4iyoNJ/nJsqt0TLe4l2GbjYPl4HrXBRXZl9m0ffvz0
f3nhzHhubwjhA+6WJ9/UQIyP2XKCOQK1LqKuQ1PGeph+c21MzWtA5YXj9F/Gw1Nq0zejX0UKycmh
VU3JqNl93R5FFaT7SsTfgxoFFeafbp+l9b/mK7Gy8Wh0cPhsbCqspw2celjqcZ4teYyLnOjGfE6x
rPjKqGMOyda8A0xXpFvOOIZ5M1BPZlMaRJkd8SGpf4wo+PO34J9hefyjJ/rTbPrPx63TM2x8ObRH
2ILjPjGX5tYqDGvBLyke4FPQqfv4x/3DK3u/lK1OOs6QzGJYwKdPT0SmDSmgR+yY2Z3YxKnuvFIg
m4KrpfGopedt3668q4Sh9Urg1ubOLB50gjuhlxXWqCIzl74TufDEQKULw8P4Pa1Ed2UXXLGlZYOw
SGq9jvR+QX7Qs4ykOKp665s1iGLYpS0U13D0oWajcoQ6BinSuwQV+ssc5vtdMy+Q6TKd1iPtf95s
YOeaNbmqPMq2L1/0tHR3uIVR3efWeN00S3Fg3zt8/HL/cjGkHbJaODgqQvs7LSlWeJfrNl68o13p
9ZGfs9145mR9l2Nr7l2ty7+Yaa52adDzppPEba6lYWhmFKMUqsIkNeZ/nlt0icxg7VxAzSKk/f1b
mAOVeR2a3mOSGQWYk9l1tpWEVIWE0zdvm6IfLmWink/ntZyMlYUGBtLlUyMLoISxyIfCO5a4Q7Sw
F0kf8RLmT/AcCwPzZDtdOFqd304YcQWjrgU/KjDruvqfn3qcMoGwjBELQie/pZmyo3JZMjdsZT1s
P/6Jaejzb3s3gRxq5dz/2P9YtnjO96PFTiE55KUBq7S39D9SW8HSwOuOdveVMkw3dTvSJlEjSqEy
0sxRN5GVnqR9Yn9iZpfBV9DpWqeHzCg534wrXv8JHHZeXpHwVOpvzLfOpUGcD/5GFIjVfihQbwVH
4wXlV74It73CTZ5cT3re5ggyFecta5qmgz5BN3hJlJXY95qrD0XYOFjEeBFG3ls/KFBhObiezIZ4
nRCVjlFuEDBp87UGH/7OTMDw9hHyBt0KG9vpTW6Uc2B+0rijsRE06fTCHXdYduDRjQqauxXvhIXm
PMQ+2RehlsfeF2+whvv1QF9ctW7u7JxxStVG5lR+NyPzsaRNjvIwTDR9SmFDB3atf8JcSYxDwZEz
jpqxXZ5g5wfetnSC4TW1tbza+KDlHio16s/Qi43ZDZ3aHuJDnosmvnXTxEeTmhnOU+XHXR16Zml8
ceqim1FcG/FjLibMghV+9HYjLGW+cR51rM8101DciMSxsxDLmnxd0qb90faUz/a9bnQ3zGcNYAuM
BnC7hZizl1bQcLXgF31tq0o+ZXYi54g+UnysCgpSntOAka0GynQbQbz5TV1iDo4y8JhHt0+sz3Ey
Di8FRMifQxGQUUD1va4Og5kkXxvUb2+UJglJ9ZSSyTO+9cWKqoJ7QFgCS7CinGTD8r62hni8z/VR
vIKY4RZF+ADlX2kFaRtqZVf6gDPMOdnP1AubTRZ0utpLGL6vC4YM/yYFGy5DsqyJy3CnLEh3XBIT
+85fYhU84UbI0lDTK/fGB/X7iXKnyHf4nusbjml+ELWuLyW7Qgr2ZM5m+eQutYK+5wXg3iGSNsCj
OJt7Ry/QMKzoUGS+O54nfvSNORb3PBT0tnnw++2CSv0aEXFlhvao9+Pz7GNJ2ywLaKhtGxfyrYE2
3XHc00cI0LHXl596uofmJ5kIa4rsoTO8l9hv49fR5nr7jPl1Gm58vdDIBmz6ON2nVZKVFGRmYHux
FPMSNVgqbYIsFkfxmdNt+9Eq2iFotQ292uYaJyqmV9LMYQZ5e9r0tNvFLp9Sg7tY0Aw6dhf6SlGu
y5QgVHMwvg5Q6cZvRiNt8yGZ5rx/tnj9X6ngiOHVTr0APdYQdKY4pEk53uqD0YrvCXDx/olW7IKq
Y2wBs2vJ0Hk/+y7Jx9+g9W33vgsoHO8qUAJz2Li+uoavGEzh6o6w+Ink9MMpuuChsQnmuSlQkEwY
RAYcbXObllM0ziO3pk1sZvH9gt+xuuYfLLdqGuXkRv5SUp4sOStp4TxyVrjyY26cnyunSKOF7hi4
x0UCv1yUAjddIr7RQyepFm8zL7b0jojOEsHvW3T+Rqv0bohUK8eHdlkW48D1R9u7Q+4EeyyeOBRV
4lplmPVzNuzqQBXVjUmWy7izgEckB3cJ5uVlsJugved5Y/Epz8kz2XZli5DMkKb7iP0gMbZ2pao3
pQXGpRCiswMDuzYyjlXUsAYEndbWLMolTaGP81FPTOcpLvyswIoRI50acA5c29DPs31cxsUlQcPZ
9kWjCj0tWC6O26uo7f2GottB4g9c8I5uWWu/CpG8KEoW2cY0Yhg/H29fZ5uzQwAE10S6f+v9zV5L
+//ZKnW7n1YfiA8LYhA70SzVa8rVRobx7DhHUxFF8fGA56UzGhJADdcnw52OiOL9iAuVJfhcZvpc
O6O/Jb9Fv88mUf/CgmHcG203XesuCRvG4gxzBO6J6JxpsL9+/Fec3qxociNZoXbJqk5p/EyuTJez
wppTPZtEBgBSbuiCGb3IXjWy+3YwXblKLaXTTndI+JE7tqBlL9QQzt/8KoNn8TQxccF4PHnzlYBN
6Lt6+Ww00Ix3em5Ob1rZ06Ug/aTqrlOaAhfuk+eF1FWIx4F0hUpihjkNJAM9CMiKVeJIdoEIS4f0
nxxY453sJGeDoDGa+7FuCn8zd2X32giMt5S7Z4KRbIq90ce/wfkL+OPAXZM9OYziZnv/IcAlo2Jo
1tPRH9GWkkmsIgACClKCo7ynQGmX7Nx/mVf0ALnfoRVCVXBGbs50byl7az46TYnVWKbOVWUV4+dZ
ifiSB/508Vg/MBr8lENW2SUm+PcP5+a+Fid+Ip57pzWTDTjqALGlTIqHwMvVbdq37SMNyOrt43e6
fjT/PYsyLAFcdB0Rn1KbPhWap2MDfK01m2cfP1b8ENc13xMTsfuyQDDeNxA0k01Vc9+6s/y++vLx
6KcveB2dia0zsZG/0fM9fWgnHhq0is8UgeIyqmoBnbw0h4PbDdNwYSE5/XzggVLiMgkiR0zAreLk
kO8tRQ4js/CezVHpYH/tIA3RLU7+lj6a+WonDVDYj5/vrJ1GK59rueGYaD0NzEcnR/05G0eRkrPz
UmmWyeRY+VdWWOFzzzmWySq5Qh05Gp+FPnFW5zy/BBsEM9arAO1NichPjDkCS+UBqEnxcxFxlsNr
j3lJt45F3uOBzpHWRWkFjY0b9hDswEzJJgKNVSbPbEj6HA5xUxF8DOrNff74+c4/Wh4PrgxXJ3cV
WJ4szX0eQ3qFafuikqk6rmrF25YbwgvI4jnSps69Acyd/v540DNZJwPSQ1pt4dR7oD+cLoR94pPp
VouXSg/gEFUtIKmoJz/6JnF6zzmkTjlBxc8rPNAEnHmENTTDVdNprbW3Rm0gCtjt52bPhXa6CmbO
OVfmrKnp+PHfaZ9NrVVKzFLF+RYK4Wm5PnOQxEByN59JO27WaHi7U3sLG9aFZfF8EjFOwGvlFk6x
8VQ5biiRUHG2zOdBkg+0qxfvl4PmLIuMQafN8e8PxXK4UhURaLIjnszYqmjsDojZs1ZrGZmHSZ0e
yNKR84Wd528P9d9xTiZO7xt5Oeqx+cxtQPqRCFAihIBI5nhD3wcp2ceP9bfhsILoFkV6vC+n7blm
ar1m8hfrOaP/zaGtyW4cJyt/6mlRX6qOnn8XlL5N6gysvAx5Kn7IcjJU08zkrhEX47dRa2I3HKhr
fvrXR6Ku72OuWuenx+nw/S8lpQ5JlS7ySzJJQ3BYUQsbJ922KMtb8/Xjwc62kZV4wueHUY5PjVTM
94O5EEANMm+zF0sUPYHJVR28cvXDwOP39nyLTix7cbK8+b1gdxovTICzVWgdHAkidl3g7uzY7wdH
LmAtBRWJF+5NWR0GWJYtHHR+EOZxAqhaNUV9MGJ3OXz80CcbCm6atUQFX4rFj8ngr3/Xf47Cngq0
1FN6f9WQMwnJp850sn86r9nMxpTifgnWOvvHY548658xV8YLD8xPy4b9fszEHEYpCcGhDRY4XwKh
2oX+aFLU9zZOGdK7tLZE3Ytf/MLAJzPkz8B006mHuhDVKLW/H3gKhiCOHaO/EooSiDc6Ytn5BXIs
2le2948CPNz0dA7pHCCGX2mXpyev1sUUUUPuOFT2lG6mws0ReSlzR5T5a9sAK/j4rf4Bp/znGPRn
vMDm2rYaM9am1Pun66tg7IN6cWkT53lJ7UbOSd9Hdp1V+aPMDb5Zr1/c5cHN5ua6LbTGvS3JYGke
ZdVCDZGLkXwXQ2Vmm5ZtkNBSZYG/zQPcqeiuc+ebb5Ro1vBkTltztrnNuqPIX+o8N4otcqwguMr8
2qT9lXYc6GtzErd1G7jjVZCVVfqJu62PrapW8SzNLR+cHf/MSF0zfnC8AI0KvEmoZYyk3qvyZztZ
3lyFMqHvsKlyR6abshHAiOo6i1Uk+6r/aXLmym50mlDljiQbL/lSAO3oDx3+kI0k+m3VxSga+Rbd
exyp+ETN25Hr77b211SNVlo4tszRG4QE32oZYBzq1LSv6zmpe0i3w9C+eHlQiLePf6yzaQcmkyoR
7aU/ra7TUFzNsAE65GV6mEViLC/Uww08LZX+Nk7t0t+Xc/GPO+z6dcBGw8biIaznnHNyzKFPjFvd
KbND0Rrlvcfm1O50NpHvWqYysf348U6W0v8PBoiNIinr6akQtBJCQUGZ4RWTNmpRKgJ+BOmfEw2n
vg22sGZbd74OPUKrmkvzgM/8ZBqwsaO0xTzAZe/PcfY/K5qTjX5codhgkk9xuC5714nRWHf2Yg4/
P37Mk11wfUwGoENK5YK71Wk6RElGHsSJ1r1ih6TyaIqcZBUC2vILm8NfxqGiz5L5x/x+JnhCvprn
QHP9qyTBYfkFacroXFetrfeXVsizpRk2PtYOQqjJXmApOVkhs8wkp4Nb9BV21vgBmuRIIcg3uAvX
zYIYvoT+F4xD+fTxizyfDvCYqHrQL0I2zLjvly6IHqnjNLSSvYrNeefNXPZ2gYlbv+wIlotcuKzi
305n/HhrqDe3qRUHxYs92YXg51XgeWPtygn8XGEpQSGKvqlN7+eq//7x851tPLhjHSyyOITRTzDm
++fzpCNLgbMGVrDe/RynKt72cLutMPVm/fFfx3K5p9F84uTEiKdXxCopNT/xxvTajx0ItcNEzKUF
DrjdqMZHF/XxaOe/HOsKECD2U86eCP7eP9nK+3MBeseHpgzsqzKYu0c9n+Vm6QN/Y5pVd8Hl+Jfx
LGqx7N98n+sN6v14BELqVW6n7gFf7xCS2pReDboAraIkwcp5l2XTvz8hI9Ij53aC5MM5eULDZPte
+sU51NL5nKH2e9Rbo7tmdRmj1hmH/ccvdP3U3y9f+GF4n8h7AR6i3H7/gIVKehBcOEcLtBUb6Dp2
qDm62Fp9YYSxrs1XWaUWlEhBuY8Dq9p9PPxptYxpgcCEoSkR2qxrp9fhivA8T1OlfxjBGn9Lyd+9
SepJ/8bFvPrmD5qiPxeYRWQ5tX9bEa66j5FpXleLrV/4U843Ef4SeplUddwV+3gyaRyLFu1ERfhQ
AxXeEPEz/4T94O1ap+ofKJwVaJ3g4F4VwEgvbM/n85XFFr43f0CAoOgU/7VQ5O8yp3QPGpv/NQo6
f5sRJ/3sCXlpD1l/z9PfG30Jb11ff3b/ZBmq8MRwyWCoprab3dhnYiP92g81Yif27oxq/uMf+HyF
Z0nA2QabB9IiBYj33xekMOLSZ4PP2Zhti4Jg3t34AjaD0ekkMc30WCPe6qVImPPHpIdKeBe3eH4y
rDfvh0XYAp4jnuyDR6zzV1o/Vegu/bSbrE6PIDwam399TI7euF+wI6Ajol77frxgoXFE9Cv5NqU9
RWrMzE1gp+oYx3XshJI71aPWmzRrPh72/MNhWC7GVNh5UhTo74dN6lhfV12b5XDI9kYinYPfdXaY
1KZ7Yc88/yEhwK1VVnQpgMhOpwfXxLgbVGUfZtnqvzv6f1/inPJKSM4P8brsQstdjQNk+tc3S2mB
yyr8RG4aq8f+/SOCBSTrFSLLwUWVdCdNCDdRrQXOrapm41ZDUBq1vptd2K3Pvp91VHpTqzAM69jp
03pocLqqH3xMRbb3CMYd1oGJ2eiHbcM7CqvC9i+MePZTct7X+VgZl/WHhf/9c06J78f+RHh87s0m
AR91lV5lsx6Hadnolw4jnD34171fB97/nCcThM6ISVhJB+vRtcZj5WCvODStC7IEG88YhFMbFEGI
sLp17hHJNvoriKUO/5LlqYNeD1MMojxzOIAO5shlDs2C20bmQgUS0ru5lGFX59W8FS7XjK2FKugx
yVdlsKXP+gub99RFJsRcDR9xMtK5JGqwf9QtMga3yxBX8ovZueN8O1Za6z8OAg7r1kuDxrmyZ1m3
m5loNvMr8vhsiGyf7/J6MYVX7qyh18VmaJtl+IyIzrSe2dwMMkIqogtCHS1OFdZFGX8SSKvMvVkT
UrMVxLd/roWhJRuzyvr7xiLROzJ42HtI/FV6I8dRHrV8muilZm5JtNdgy2eSbd0fnll5z8qOF3gs
VqBdjW1i/TbJ7XjVnaHTIjxxtUD6rWV52JSgEkNlNawTiCHQJDV9IbdwT7P+Ouk7YqGWynTvfbfi
9N1iJn/wMj05YgYpvtUcFrkS8/pCD6z9dR47Ko0sCagogqfnV58Mo0bGPBaj/RW+ZUvxzzAWuSUU
U1l7v6/pU1eT9rOVdmluR006xmaxMOuH/P/6G+jVPoTJqiXwGeldc5N5cxCXYVpYw503BFKGOWA7
986P6SxH3Og08ovc1HTv0nzktS6g6Z972SbxvhqK9K4dIc+Gut+MP4vEcW4NxCM9N+FE+5l7BkEj
qKjKb0mZwweiF99K/Ukjmzy9dcqqLB9xI9naa2HJ5bqrEj94HYOiyndTaspqMwwaMs1RNlNwrTWd
fkuNjX5/N88SSZeaJoofDoaJh5pkVIhXZlPaO8MV7K6tbpDjmCLfesDMjqZukAN6btRDSbEnR6yb
oswnb/hnYwx5c6d78Oe3kv6I+7sjxDONHAKcyO2slLVsE6tyfsPqBMnGmtHeEsSd5XQrVGc4D7Ez
oTjz3UUUOw+A1YZbeNx/1st2mo3IVpZ9qzwasX1IhVqOpIrMk/ZWyWBBodCq5QeVeTHXW/Lcq1d4
C7n6Zs6x9qMZFbNH4kZBANzEJJyREwMXowxl1lCLTUTbC0WCUKonzzK1vHpTaPNQ3njkDico+l19
Llixs0KPFLqPjiTNotCemY2IIktTEGaMRQS+eNq13s9CmRpJ48vgtTsijdQchGze6Zci1ygwF8jd
1qaQcn7qI4e4q1KNILGIp1oDvhLzWbkEkF5NsDofkTka3rXbaY2MRDaXb63MpE3foZHa1qrRZPK3
daX6Ao1vVMTdZhU5riqFYzU75DEmQozyql4MfORshmMTNrCZ55uyl3b3y8vgif0aNLtpHtOioaUR
AeofmitfOcKJ7KpvDzUBBHJfz8M4h9CGwbZrwajD9FKa09yiO7PLh2KcSpzJljX/ArcaTJsyY8mG
nzhnWjh0cI23vFmze6S5avsbAG/Gl7Yd68fM0Vx/l7T+JMLZFE4GoqTImRjd0j/Xrj49wW4UQRum
Tdcnd5B7JkLdPQX1z0BEbtKablIfSYnu3dHWRPjrkjAfHHIM+59qaMkwCb2EfyCwxi7sPTdB0SX4
VHYAp8vr1gb4gk3ANW8qbWX2V7UqkdjQxCFynfi5fDMrqX8OqkVrNyN5QBCysqkvQ7Lrq4NvwRfZ
KMK+JAn1C+RgAEWmvZdw7e1bKRP3e11N/gNlAPqMnd33KFhKe8i33sB7eG3HfEroA/TJEE2DmACV
QlWEOO5OsRW2nuySXeO0fQLiqM1g9iEPgsOSjvmbRjP591gmweuEyO/FbS3pROv9VqAVCqZfQ5+z
+lggGm9ylaTHxRUQz4dgZOEo0zT4rGmDRah4qudyT+1uOeR8pvSsYhF/mZJSoib2++z7VHj6nSex
cmy0penvUrPwkyhd5n7Y+r02HYKgE19LDRlvOM5m46FQ1hQus8D6Ddum8yLhdlJu46qx4c9MXvaL
aIw6C1vhiWBFO5UsQjDUtRRTv73sFqROwX5qSyghqh00I8KUwY+0dKp4SFPQTREnrfnJJAokRXHl
9OVDkBbTZ9SE5VOexdmy0wJXigc7l5r9ZNkazbeQA3PcHSY44L/VvIY1tVYhi6dyWpybWY0eyafa
XH9vYjV901PpFDtMyoG5g6ba3qZrUywcS2Xfd3PhGuHYu3IFD7ROspfG4t56NfLY0EMw8lJ2ifYG
Q86Qh2nxRoqlsuNXsSG2c/EmHTbqISdUEbGlotxJkXBLjlVD0t8Yg5y+sgZeLln12XhH8dS22XDs
6m5wRpdA0UbHqCmd4JoWc+Js3M7Oq0Mby7E7WNz81BasT69vWxFoAHfyHpFfmXfy1sqGEvu8m6Xd
JhNgeyKno9sXuplyxjuHXJCHkVuv3OR63ekbvatW6ZnlZrdlkATTzhe1a93auPp+5W2MHjAFPw0B
f6xUHgJ96I5+ZXtoSf2szLdc/Pu3nsDCb8qixrtFoK+uuNHqtE0AyLthnDrFU5XFTY9UWy+H0CAZ
FpdAwI+1xzjQH9GTkYjE8c94mEXjccbKuOIGBTHjD3Vp+2g5c+LiQoM7Sx1OHUcYdpxaACola0YL
7cJQHstQYPz07KweQcWP6k5pfvtDS/SxuLX0sXszKupJ4SLg1z/rVYnjh+xr/4vldLKLjLEa3nLN
mIpDT35ffWUaTZzc8E9YQdRoXeqFnUkctU/3Ob/x02785Q0JjsPUlY76bAhVNNuka/U+AglqGVe4
QNeIoWWGzpjZhjL32eKro5MSdc8DcifcdFbs+6TzxW1M/YRw9LlvUF+nLUHGoeIMbL3BZVDZ3l/M
uNjIxh22gegQzHBqHN4G9hO1E/4EEHtMJrSSTjG6YCETL/ka2B06OonIKd/wPQ9B5CQusZkm1cr0
MIlqzvea7s8erBFdZje9Mdc2TWwrrq/KYky3iL+JAy29zvpMvvAitoqoG9BP/cy5LAiW+RlQ8ST3
2cQxcgvUy6XoxDmNtoE2Od5VFQTFUcs0EpgTNIV+1Cye/5gnBuqDGoH5XRNYIrnuDIkQ2ZoNu7jq
i8R/S4MaxxkI+MHdVVOdi6hK01iyv/pmuymanl89EGmtrnEg4QFz8EikXyRimxbXYY/3pkYmuHFn
Dnjo3FFIXJWAFzixN65R3cUQjOO9bEjeDDMRZ/mhADDBRBxxUoRUHYEN13OG9MokUkwcqYgY43XK
R48UuJbxi7ekWhuaWmL0IJMD8YugngIbhsNR0PHYba5HE3hxP5ZMgIKQ9Ru9xDdBCCTFVkyqel9u
CUvGpdChv12QDC8c6UoJFzy0ARQSfen1fPQbN5sGff2o8ypCgEtyru2nOo5u4RmPOIGKDmdXhclT
DxSAqdlJi5tiWiZ/My1d8eAKk8BXgnHVpgNMVRHAIhTzt2uWSb04qg+6jZ82/AXe4lSf6oqwyBe9
MeIxwrqlmAAmJr/d2GoCiJ/VpcaBm31vFOEkGjU9mPhjioPpzFUQdgKGAAt42pBVPrRjEqJWR0ax
Nvc4ZXsm2HNALXH3Rfjt1FLl8IdkYwxlLnYES3jBtpO99lQEorK++yn/5rDB7hNHWCBdbdPQItEe
VWMbHA1YuZqN3zYMK3vzf5Sd2ZKcyhVFv4gI5uGVmqt6knqS9EJIui3mIUkgga/3Qn5RVym6Qnb4
xdfh7Eogh3P2Xrusb0G2So4pZaF9FvWsnvw2KGi1i77LgZ3SeNPajvXb53AKJknrqvrGRHeaH2x7
QFNuBDVPrjbU1N/Rx/OCFc30Rt3asuQ4Q5Ex0x44WXP0cmJReY8Eo2hfMSVb0bdZifaug3Pe7TQp
dP+KOO9vFQUL7YDPtRepx7mx1smpw/RdbB9Q4B7nAUmTieR0FfWavdXL6ddiOb1S7fxdEDm/9rrc
sSmQL/nX5+VOBVBEkA9nHSxq9dmNhavRWpcc4EEokz6dLqQ36G5G0grzGCUsQ2GjBnOfO1prbolg
gh7rciZ5RlsRJ5uYJdwLqeWm/9Fn4Cm4Rpzc6G1CQx8AhvtkB71d3QBwN35SXKu25pRMya3n5Dy8
bgLKvu6HHtST1Lhsfm68LDVP5qjKEVQBLO/NZBcDkyHzbFXodXXvq4FFMdSINRu/5Q2GgbCeffsX
LsfIPhhl4j8DsY6mm1qMzqvbAb0IK7aQX3i6uAQGbqSl286etYLbl49kg29UwPJMWx/Kba46wkDq
Ai9SB4HI3xEp2HTH1COi7QAYSe+2lIbm0+Qqs9oaBNgZm2Ry8+cp8PvkudEiiMxcCWmE2T3OZHaH
LrrSb7goXICYWXichN9Qs75oTlFPkwr4XHLUgsr+rKQ13+RlapahmouREnXs/URr2O6SsX/6x2Ib
TQda7HTw0JADHF/e5z86fTE3e+K46uwYdO4REmv0BnJ+EY8RH3ylrndRfkKqQLd20WohHiD86P1Q
hO6MOk4K9zCmZNxPHd8ewoFp1bQl0vuouDKnf6nCMx6VS9piaGXpxr0fj9jOhj5A5BzcJkj3Zjpn
D9qsQDoWrTu9mC3BQR4vyslMe+Iwh8jjDNgPjX3UccO/fTzNFw8YXQrJCzxkaO60Vs9+O8dCM+gq
NGmEGA77tulNfAA+ZhtzIZsQhN5+k735I0uiyLtSa/zb0JAleL6wFRxU2++nwSCsnIah7h6seDnX
cX3ZclRotwE9Eo6qUdV/8Zimk5drw/bjX/23R0ALAEUMeTG0zn/Huvzxdlm28OPSm9wD7RC4c5Ww
vJClIVq8/Fq/oi5CBK+ivGKERgcKOoR2iOyhY9e8Q9dSjFdW57+8gihJ+PdCPaSdePa2W5bXDDEU
lsM0D3LXqCoQa23U9GM/Fk1KJS0br9m8/jL9C8kRjBS6EoraZ21ZGYCWz2vlHCBXm2uQBvFOOYhB
cGUkR9OYxp1syTyyZrv8/PHs/2UrQl+GLJJvG47s74fzx+RLY4SiD1PxEHSdvy2iOPtO1XWA7xlo
h54wzSXVYS7//XWDZu7AkuTT46Nb5uOPUS2zjOKlfkbyBkyC70URWMl2MLF9KdNT9ZpySryyMUah
Npnm4Fquyt+me+k68S8Dgcb58JM2zp0HwvMQ5NjnKihmJ3+c1INQnVetZNJGP+O0lvuKU3x5ZSO+
bDuiGsL4gWUT7RsStPc/vcI4V1DgoK/aU2kIM8GitOKiTiBoIFWVhRnK6dUIkRj50ODeohsqrqyx
FwV3ly8ZmT79qUUXc77mkU9vBZKAiAOwPxPVq4gP6I5vcq+a/5GtohMVyDsNK4z43kUCunxrfzxo
6SmYizPrSk9Nd9haFToVdkifwlmZ2IW4GcoC40tLgpi3DUSeiU8BdfZki/7av1GDMVxry12k3PEn
BSQv4lHlisqbf9btdIHIGoQl+oekEc7ObDnEhzan/p1bBPNphMWXEQs8zg9eIbri1Ovw9E92hVHh
VAKIWKNXomKRG2m70UqJEP0fP8hlr6WER7uA5iHYxvczFviSLdjvs2PRDNRj3QwDM3eBtRF75tts
15sB4Fd7ZdCLD4JBaRnimkGhgQb0bPmfpS3pP+T50SkNLQlbNzbvgBuLUxLHxXyQRWr01FCmLNnH
Op67f10OGJ7WD+QuYOMYhs6WA0cXJnuuTbySwj3aVUiwQ0nTjfJSYYh9hjsRyQjyfzxr7vD48YRf
/nYc1L8P4/A20MCevaI8edBYdKEPUdySlWI2EIdMiGKrWMbqiJ2wPsBJVmKFWk7/9fHYl8EGHt1h
loMFwgZm53w1sLgWTU2JfksnSu+ZEOq22ulGN3LzymhVS0Xj52asBPoSmZRd9KJMcjjWTT+UFoUE
AofXdlcPVbyayRMsvhv+2Jgnwo5ifZeXrbV3+3z88vEffbE/LrsFuIilZ7eYa84+oKZSGrU/u+HI
hBeWIsWXiYSQrem0/w1jYF+LKrxYrZbhHOaH2wv/OZe4GcNIa1a4zaGIETPaFFZ/EVKTb7vKkNm/
9uyXsegkLbyGhZ559tP0moi0sRbNIbZT+TnvO5JvdM1yiSs0xjTdKH/Qn9J0Gq4cOS7PQMwoSiKa
rkBHWPHPdoWFWcDKOBiHNiiH8UhV1dx0VjXcphy9voqEa2uLsBKrcVCUUZjVmnxra0D7K3QN8RXp
z8WM45tDIQYVhKo/zIizWWgmjUJLJ6yDAezlFR+puret2AoOZWAP1RVkwMUBBD8IZywqgBAMAt6p
9+sdERLKqWpkOBS3TAzaedca+5QXzz9oJnIFQiVabNoT5s3iCqD34kX2WWUBH2OExOXDX/B+6AVI
m1Zccg+zOxZmaPLt3FoVvanaHO7dxrv9+Lu5nFaGQ64A6ojE0Ytzbkx87UhNbTi02KfXTTdlD1gB
s92oimvnq8tJBWqLpmZRw9H/O1coOzZu8XSuhoOZ6tmutM1ok4HtWpUxpU4CZMy70oi7f36SFDOo
LvMUSX28ODcjA0Hf7tjDIegr5a+Tyi2G1VDodHpoXNrFPp6FeMtEORaHj2f2YglHX8jqCSSQBB7U
7ucvLNUaDwzhfEA+Fr3ac2x+olxrOhsrGnR5nFKPQDESpEBfQFWCkvDx8Jez/VvDxfUY4Cwq9LPt
qy/LVuN2Yh+I6guwquteEhZ2UR87lZubXJZvwoDT9vGgl28TOkdvQQYhz+MYd/bdpGOuZRN76aFO
m/xYGM5grUhn89qVRn0p2n882sWnQiY3GmV4cItx68LcqAIyLjLDa0+NaFQJ+6ChgxXHCf1Dt1Jv
VHaZ4X8eEgvtos6Dm0PuyjLrfxwd04o0Ir9Q3Ql5nkGnUxX03oqMAwJBBWN8bGLRXfmVy5y9q5EF
VItg1SxyZszZ50dD5OdVxIvUn3QCuY1d0gGUPTQdDcO3j3/beaoIinRu28uCB96CAc9PeS2tfzfL
8M/DtqmbQ6pJt1qllG7T/2I5uo++I8cpWM0U5kBhYE/5qvP+lrf0U7IHurQq/VlXnnJDcrG9axaZ
y4ftLWs/tzPupKSxW+9nHooCxLO4109NSXEyNHE5hCY6gk8+4V37Uk5XijAXny/JqCicFvo8sCQy
bt6PR5AfqNkxoHlbjKN3lN5s35E39ms0jGQXR67Rf8qEpe+zQWW7jx/ExVcUEMWOCYm7qL0kDCz/
/I+XzEiUg2/Bs04E3QxuH5aWhUTZGSO3vCF5K7lyzr58wZafiqCWAtfiVzn7pXNnkaYWVfXJ8uvW
ftG8Wi+2ZdE5zZU3+XJKuVlb+GHotWEBPzfe+5VDX9bVmlPBiSadNkDUhoXY3OevpTP540FDdNVC
TNbK4acb2fXXj+f1fHwCGRbrP2YyxGQLuPT9vA5prLdshckJSm351cpNm+RBB7i6ubAvorbOvuMg
nne2NhTx+uOxz5fj32Mv1QX2v8Wkd3aDykehEePB2DW7a5i24BhpgdBR9Jr5S6fK6mVM2vH140HP
v5llUN5gLpVIiRfd5/sfzMee+VPRpqc04rMPUzRNn23cVyQnjkRQZvTX4ysL5DnrgH12sdsTKYov
go33HFyK3NEkq4T4F8I+kw3AnOgAJrl7sLy0W7ujW+whyzernmhhY9V2iNW83g2uzPZfnvRSS0AI
ry/W7HMGVYauRUi6VScc4NZrQJ/uXgPje4IxgUDNibLxGHiaWjuwTK58Tb831j/X62UCuIggBOWw
4+NreT/pEgWPAfIrOyV0E0kJoAOMVTummRVWODie2wI9F723lrjYuZnnA74/LVrlsUbjvFMDpqjW
nLakKWZbFPtkWZXkLzeItU+0ErLvpE1d831wdeGPOvuj8c/zUfBqclo5X3L6igun21bzsVVBdueO
QGbXmkK2GsKjgyuUdhX4Y2L5shWylmJ8yLI4/iV7a4kKyHKAsC0bylNlCvmGrEs9W2MaF3stM10t
NF02i5sAxWL6FcBnMW6joE6jm9KKyWIfaDbfoLcp45dE2MnbmOp5sPEqV72AlB6GbTSZ7X6inYvi
u4m1X0kTjQb8BitKJjo1WSPuaVD0N/i72rkKqd5V2VrKvpdPEz36fDsK0QDOhICgmzvMBbbBk9Cd
8ntZC2PDqqol38QsJnlXm0EveCuRwqyIT7Ue+hFGyHPdObEMtcno425TWtLR97ZV1W8JuOB7I5n7
b9VouKTUY258jmk/wQ6a0/FXp4xGQ83Z5uKQuxY3xYAlbwhtu0tPmogce9MXntrWkUOlacZpszWt
xI+OQdCS6jkWBpEJCGuG4qlG9JLdt0anq70FYOEOqs0iS/B6kA7KmTsgtjWdnhWQKU/bpK3Iy9u2
yKODjYNuDIPMFf2nyRWjsTLIoALbUyCHA9MlZbwWHiHk4KSpB6xTvVTPiiSx6t5Ojbhe1dVMLKHu
D+5psh0RrZy+pygcpHN3yBtZd+FUQxzqyCAlmgmX37eKxGAP/4cY83VGx7Nfx4SpfgVjaethpjqQ
VI6XjD96EOJ9mCIde/MVjIe7IbfIYu8K0/wc9FMb31WES063DesEnuZBEGSXzyM6lXLqrJObQRYN
QdC1cpPSI/jmBpH8pJI5XyJ3vUnu5jj1khU9/ARUUG8FW09hC9oZkc0rgux+AnPky3xL+x9+GGBX
01yRH+zrW2HNbblXpdDjDScb3IBGJbr/hikWP3W9cbLNQE++eLC9qMlvZj+yjZ02OMK4DSJhUZfp
Xf9l7p25OQQDUhfHc1T/KZ0Ly7ihilj89Mak10OwDXROdtnQSN41LoSPfkxU4lsvxrg5NV3QoQns
rfIb8g4//oXqIck/Oar0xl8Onb58UxE/GkH1atxob8WiIem4zysEClSndoqbB7fU0Zoeeisr041t
ibg7TMEYQ3mKZ1SiJd9AswYiK+U6ikbserJmlTyM9kCZHdWBbnzmw9Wsx2gskG94QwJavrCU/ZN2
rCrW8bAonvK0ss1w7ouue0YIZb76Ccveg1RZt5F1oRtPadKjNYuIB3TXk8fK8iWbIsVVmigjNyCf
YLb/I5OX9wG1j96uvHwuPy0Eu+eyiJN8TbaZ80wpbsyfge7qxXNle6MMCyqf8lDHKdDKIdaKVoPV
XCsDtwxauGGdqzmovrNcy+/0CedvlZHp/+lg+VOCqpHefOtkDrRWb6W/wyUZGOvcisSwiwwV9UgT
CC8lzQ/1NYaFgf+hHXRxezQktZgQNJH+GeT1Uh4cO+dG6SXGNVKvAM6TpBJVJ4GNdV7ZQ0wK7Swt
Y5V5OlHWoD36+1EKSttCb+fyq0YnBSEojlW+D2cQ3YrvoW1u6KFG/UYXZEut9NGl9mZ2SXLEN8lu
YrExfAdy1MQhCny3C2F0BSejt8d2M9fKc7ZR1Tik1xsqHzd1NkdfZDqpdkVhU9a0rYL6y2BPjViB
eG2/TEHDRxtxn3210jj4mvUAmW49Mw7WemI7/VFro2gX1Lamr4ZY9uWeihHooLCgiHtsZjPNdyhM
Od2UDbEq4yqD0Y/kEy75ZyOpJvtYk8+ZHEzwtQfhzH39qaGF3Zgh9LfEWCOlTG8DO++nY8/GftSo
thtrUJKVu1n08C9BgR5zzVENHFckDaWxItfW16SEMbNrAtTQO25smbf2Eafoq2RcgjZcQ0KlCSc0
HaCYg6GqH4OS7e3VTguzemh66ckj8WTIhLLGbMp7wbqj7eukid8i6RiziabbHOxNVxr2uAb9ifx4
QgqJKZo+vE+cohm8kqOazit9KkuPlG+gE2tkuC6p5zEC+gNydl/t08QmXwmZdod+Kuup/dxPXRfV
dzJzB3Wi9DWjoS4XHzJY5bSS3VelJ016UOAAbgo/yPObcmjHYwnIU/88BKN95L4EF48ALq1fT27X
GJymB3GwDDDpa+73ZnlohqHLVgorerB2uLc8ErIXPNtAEu19W09e8hpxJFUPi5jsKwtI/aOzEu12
TlOrOCaTYbZfHKocapPA3dMh3mulsfbBvOVPqLcMcex9EHOCDLZ0Q2BmbHzn6qCB1jRFTbB8pB+0
vsRZXRZuDX/OlY3poAFKZ0/if0znZjf2zdzwJY923t3MQOO8u7mrVPvWu4n3lhR1XW+pgtndXofC
9h9YVvTAAC5cVAaRndEKNmgA1+tFR4GoiZvFbnbKtv1BpVQ1a9cv7Leg5k9ZBRMEuy0accNej27s
GD+bxDWqm2AGNozuHlF28Qohr8kO+IWN5Bf58qYNkzGqXscCy9s+Tuc2XvlFOezBSdr+wdJS56Uw
qE32m3LSqQlQAU5OnjONzqatWs3aT5on7BWMS7M4kciuvqdeSqx55mi6dkqEW8Qnu/eKeEXklO3d
RIOv70A/cAmrK/C3z/qoB7uJtg74Kp1gny1Yhbr6gTNexKuqFoRmed7kRasRTYm7K9hPje3yOF24
O1GQhrIDLV/byOTwWlD1umOFitO1Hsf1JhnIGTgsYUE5YONEdu66MTS9IZrTL180K0OV2Wi9HW3L
ymLDFwJYGKoaU63NtDKTnTcD+9tyRhwQJAILzMLBABx4W01opVeaitt+Y8RF3K/drnNex0BN8arh
j6whcgov26g6KH6ISaQGmSkDwsUuLbytbycDxxi/jjihBQLVrqUFz2Y8efKHl9WplnOm1vtfXu0h
Fau7DGvioKfUD4fE9LPb1p4Nswvdcs5u86opnMPk+em6iMrU2WjzaEGJtCp3Cg3lSWdVNY0VbTgC
T6jfvNy1UZ5qXvqNDOmCs26ixvucEiqJAsgi+3Va+YN/Rz1GJvelVwE7nCAO7kpyxTnS0dEKdlon
vQrpZB1PSOcEkY24c5ogB9MTouT0HvDy5M1tm1Ix+UwFKXsBQjZX+zFowYBywjDFWgFp+6LVAxp3
0IdFaa4GWubNHnIqQVltWjjaBi8a6n3hIFMbKmccVgrKwog3FllZFRYi0dRPM60JxPaa2rI3vNyI
1HyznChMUsteseCU7rc8t/N2QxSBylmpKO2tR9OT7l6kxKXHnSbjlVCWvE0tV7p3XoP/LAh15MLN
qSbcGbK9hi54lXAuI3NbywzU1oUNxFlXflDdojRvWgqvkSayVc3huLxRYNsz3tlCQ2SB1Ho5cVPk
/0TAQ+9weLSF5i2aX8HK7JblhIi6lU9jWzn52qjBwmxSzyUJwxrJEnPnTJt+qhmW3RpbijoIPW9R
25X6GNzGUTErubLYCcyHJlDy06zHfX6DvSJosRbIoI0rnES1rt/MpZF8czUnaQ9RH0ysW1RGzM+a
3+XgT63l7IkLVcYbSTZQAs3KLzQvDGrgjPSC5sTasqP2sFozeiLrThZVvK5iVQBtBwZ1mxBp9gMh
fkN7vQu8ZKflxbBPrWBsoE7neR52yHD0GzUrzVqh9U/b9RLAXG7LlPPaiiyv6ImhCSHtxDTXx1S0
rtrxEgkH+1I26qtIBlZ+PxVy1naONEoqhk0iViY4suBu6FOOS3aSVMZLOS+a0WKqkvyYRO2UPI95
L+UGgW2zd+Mi1TfgpbjgEc8LTrjOEV+unbrW6TTTCtKiNHREIGpWMhFUq0HLPCBdVZerH77GgSQs
Ot8ZN3EQFPoac5nThA6mtenAecTs9vNipp5F4LYA9zQvQgFLL5G8ooUbt1wZydVMMR44uZH7t1UQ
2/OGWcabnJCLN4RdM7tPpWty+lx8KPFJTqUUuI1cvE19N2L7KcoxZbGq440q/Dl5gpUabQNO+XG1
7lXQvniROWRHYdfpk5FO3rQpJnyxXdhlWN5Ds+mzejOmFRjRoe3bYi8HwX+/1IX9E4UmreSw0yLr
R1zbO/C9xxz1e5m6ztdontB5Ruas+Ru0oZycyeRoRpDD3dzBn2bfMFZJzhpRhymRHPkNkdWevNVc
s771zbE097Ekao0vGT8niBrAsipUyajz3MopXw1DG31xfeQ/oYv/bA3mz2EmUZcI8MFj5R1jcGve
BqDw8G3q7Y7fYJmj3HACiZh9BNfuC6QWEpmVq4b8yJbub+CFz9UaIFfw1rKC5BEqCLdrf3Z5nX0V
QGPHl7KoseTpEf7CSqXWT3wgYrr1JGrWnTKq+FtizcN01AkAmoiBqfPuk4za7lgSdl+vE1Vaap93
prk1GnAlqIUTkR7L2ovJIJnyucp2wxwkzjompI+NzEp7tBBUAzX/iUyRoT0q7l/fxRwbv5rUxUtS
+MQm7qyeZzuykZWbYHT0eV31FvEAYWOlQiRhM0tsQJzPkUGaEp9fGCP3/mSYY65vEYQW87Giwtxt
vbluxjWXGket0ILUz1MpEI2irXCDaVOKnJVUd2b71QOzM26mITKajYHw3FgLKzVXPQ358hXE+xxs
SwJp3UcT7bJ8Flon3HU6E4+zjmcnsbeTl/peaKfO7K9ggxvzt0i643jHJkycOit36RwGitPcfB0d
hZmAoT2yYGaeiR5nLvKj3fHn4xVhFYtXcUateEe4ryshEKPtDmd0JokdEiVZVkAuY0NxSHTnbsNF
R6+XtGVb3fZ5Kz/hE5HZznUr09ktPoOjchFchUZRYttxstkQu9kADoXqgxCQ25yP53ubslCsrSDK
/G0mhmzCRCDSPN1EVlKOd4ErOu+FjdbwngGvc9wPERS1343IkdmDwChs3PiSmusK4oiYbzE+Gei/
p2nxp3oi+MHKyj5W1WPSAFfhNBnqYkKq3UpcMZui10S6HbNYf5VINvVV2ycIqCN4P6hdJxW/uXHW
6dzjXK2LQ9tII626UmW8rOlaDmHbFLPRjdm0T99X+lpjznnH9PZkFGYx3GeuEbNY+gWafvyUza71
qEd8Lnlz/zGcgyIrKgeguA6yaPRL535618qkn+V1cbJqvdqCeGch0jQ8oKGXZt1Ogt0ejmSguNa1
8u7SDHhfKKSDC/EASQBNvsA4q2520I6L2GRkVCEc4bhpFxp1r8akJx7HOo4sr/wRjzkGDhOCQ+i2
prvqKbL8ZwxxeaV5faFQoPln0QRENocykjbuWadEeqOjbEfLT6WP/ILtfp6PlAyLmipI0zwL9Mfd
acpbmlY4P75lXkJJAPkKNjoDF8bH1fazojNNe9ZTdn1ANqj3vPM+CvArDI9emz0lXRtxhQuEvaES
Fj/N2dw81XnMSUb1upuGVNHcf2aDotwzLaYCkI4D2eGsi+PNJAJajQCdlpE9Yam8QiNcad9tiXKk
T+S1iIOzivHyay2YzXgFlo+Axsb7l9/gwpGUpLQ+Eevua8dEGWWzHfuooLyWV9O1iv7yf/fHe4cz
HOU1lXUPup7pW/7Ze2e67eJi74cn7l9didOltP8L5uYa7uUi2R4FBI3WgPEWhQIYkPc/izMd37Io
pyc/hTb/jfOj5a1nxMDZOmuH/pbbGqdik5ZFxMmT1CqU7q4QmFidYDoWmF7ZkFwl532UOlym6KJN
/iYfkMknQMSndj7ikiraJx83zJ4TJwJi4q1RV7JjFGjLTA1IOnIzncrJzswLykVZU7nPdd9m35MU
A+CVhsXFg0Tlhor+d1cOZfl5Z6oFjOt1UdI/zZzCPnfd6H0xsELshNtfk7heDkVPyOeFCejKwOg6
a4Kp2Yyh7iXtE83y7ilJ8sDkXiw/9yMZxNuPv8ZLcC390yVmjDeUfr3vnj1JOokppRSzfeoX7twu
GmWx95QdWCs7Srv2V6B3GZeCfJ6dXWL1zaODlRC/yzzCjjciWda0NmaaCTgWPe3TpJe4YWgrjRTq
hthuNpkdzz+z2CfYRbq9+csBfrsnimVqtlqXg/3ItEQKCkpU1K9IWC+WGow6FHZ/d4fR05xrhfnE
2zx1y/7J8CS2YUqFMRf2pn8YzbZ+nUw80bZVjrtMd40rr8tZT5EPg6e3aIU9tGGLWPX9B2IEJZVl
MfVPeKORRhlFQw6ZPZY4cNtUF3JXJvGcXhn0bKf9/9dIFhMAOz5QOprvB+2FX3VeY3ZPhjD6cacR
EEXEX5N11hr2rbqrsqV6IPNrooO/jcshlH4xTbEANc/7cVs8uNTB2uHJtGRG1zSX+pHj7cF35ujr
AG48xcNoXgPUX3wmNv6r5UiBnNFDeG+9H3VIxjZDWKo9VT0REWEV0DSjdKkV5TZSXtFsPv5SznfR
RcriuYh1ENehaeGLeT8e0Y2EhFbc/yaiv0+pyAWOK5Xd0GK6Tdt659IHupeZlHfkHjj7np98J1pu
1Ff+jmWcd2s8pxlYwyZHGxDPKB7f/x3VWJYI8vLsWcZy3tj4/MvQTiQHYDyr3IQaAAg31KsbtIZN
PpJ/QuIex19XBlem5OK5L+cqdOj46lAC8te8/0uWuiHpK2P2bLFf5+uEbW2n0jnZGc3cfgmGydrA
Qr62PP4+PL2fAIRqrBDEIyJ2BMv6flgJCnVIR694zqu0uQfekwMp0Uvr0Kp6zsJowZaESTKIJrS5
TexaHz2gTwolPa4GIzzPkKyqK0/l4oNHssByzXKDnA1vxNlTyaLAUHrMaaopq6QL4Sn0a09aPQ5l
CSgrTETvcWPG+hivm2pqBS21zARxUNTakz+K7D/BCfhniRWyCq0EdfnKLJJ+J1WhrmgnzxVMvMne
Em3ABNJbMOEzvp9ALmeOnEUyPRKgKyquy5zVCEnEoB4SSChViAaEZR2BvEGQI5UyjfAdp/hlD1r5
hWcjp9PU1PVLnxnmv8ZQLX8bycTI5zm0+oZ9dmAi8Bt9Vx+MjxQD5AkDS/DZlA7AXVE15cFhRq8J
hy+fHCOybiFLBZvEv97PRmUHcqi0fnws0gj/at4n0U1A5QcAC/2FNGxGq7h2gPr7mL696GeR6Z6n
jvc5BNnBG8fHlO7QZ8/1py85/tZXY8qzNR+9/evj1/NiJ2RWkVrzvDnAcHxZ1tI/tFJLml7Hcxwf
7dmBUFLJGntCMT2bjacJMgg0LsNRIB8okzX/ugkzNBqwRTcBaxE8/vuh3REqEJfn6ZH4CLnvfc1Z
gH3Oz7rR5TbvHfugD7H/XFZ29/zxj15+1Pt1YjkG28Sd061elI9nI5cGHiDJyFx48k+AV0RLrBld
Jy02rSsC2r+MxQ6EEXe52yA+P/uk4kYEU2lP82PeG/KLMfrdaUEE9mt7Bgx+ZQv4y9vDYPgOaMhC
jDsngXIgH3LsGNMjiYBEkHQUCAwChfse64XewzDKBZzJjyfzr2NiuArQkXr8Z/nnf7xBqhu0YKQq
98ji8RPWoGpWvrQDbVvnrQ03rpNNt/54yL/NqQMXEcOPBSbOPZtTg5q6BcKcn8lB9LEx6/tK5tZL
MU0/Ph7och/jq/hjoOXr+eO34U1f3BLz9MjyvLBNMkLNW3hmbV96zxGxansM587Pjwe9mFA0dNRE
0JPjZFu0x+8HdUQx+0XqjU9Om1KSDBJFmTnKA0ds0xr9IjQ17OxXnuJvD+6f3wR8QSTHy9JvsOoh
QX4/Krfc2Sg8r3nGK2EBBJ2JU9iMQcHpIW2y8qEWJE4cYjMz9yKhKbz1Z2Hoh8o0+2AXJ5YUx9l4
9dymfY2T2XuwRSW3Jvv9jVDmSnTOqvAGwAeR6yX9qhzdSd9Nwso1apwOQQKcFCH/9gSyJY+grcd9
F8WiXbmJrNwwbjJIVegSrQcrTmgGEyLcvgxwsYuQTUd9yYLEiv6jvBvP36tsbP6rh8m/Gc3BClbE
7CYShoTp51cm7eLkx6TRTfht+WMFRVb7ftLsZvCgcbuI0iiiYGuMM2yuZjeN0c7gtluGTePQWs6o
6P5A5kBDsHCUB4PMoYDfThUxtP/27rCsUURxl1gGG2fNRchw0yTS86Pu2ahUYCM7q8m3jiqNcCZq
O/m6lK268jFenLqWMblSLLUkVJKI9t5PQkxLUqi6Hp5VZfQqTClB9qsMeFBFIX1W9sYz8uG/gPB3
fyV8qd/GgVIjMKHBJlDcmOsWFSeZzOWVuThfJZa/y8Hxw0fEUs+96/3fNTb4zqxINc9eN5S38dxH
e67X8bxsaBRb/3nice8H7KIEVmJ7PtvMqJ66hAhTp7adxPoRRb3/044tFa9pHi9sds9X5ZW373xx
4vchcF5EktjrQL2Y73+ftDqkW57on7USkUwbVOKFK6++lbJQP1tWxPpUQNxSV2xNy5r3bqFAeryU
Chnd/R069n7YErQrSgRbe7JgQMud2bnevdX78qvhZWAlAWvDbIsqrz5lc1Zfe6i/S5Lvh+fFRk/O
tRJDykWVsI3AwNBX9J7gztEYdka/GL/OWTw5a6d1ve5ZWqQM+qVyeOXq6JlyiubspymBDmfaXf69
jK002CmbVXaH0EU++lMGzyo3pSE3sz2QRd1Nyq7WtKHNjLidtnIpf/Z+u7cjMWqKuwOm3nFH0H2K
HYXoaNBhRm6ofj02VH4BwujBsz8tLp05qlqKUrGRbTR7SPJdXvMmYH/qRb9RcWRGO3r5Wnc7jkmg
7um3Bm9c4/zmTWXTZD9OBP80nxyQMIw7tBPohFCnFNreupEe+P/940vM+4uC1cUdQJGAA8T7R5vq
vSf8OQ6eYPRA7PEAcz2RuVmeGjNt3A1RO/U1AvbFS0zSAqYMXieurdwqzrZypFQ1WB/aRGOVCnRg
WWLfd1NV/I+zM2tuG2fW8C9iFfflltosyY6T2JaS3LAymQy47/uvPw/93ViUSiyfu5nMVCCAQKPR
/S6gQYQpJs0zesbfFaFk3vb+ZG+OzFmFHUsDQJ2rIyCXNNLJa9M3br2Ok0K/Rq7V5tlKFZmCyIBh
Suwt47unQPBx/xqw4WDwIOIEEYYy8yxQWFHFRcztNzWLEWsvK8U4Iw9kOYcCbxtry8O6a3FAHrF9
DSX5iNGRlK0aBKL8A6Z0ZnBw7IyuktwG9e8E3M5ScjVfF1oB70IVBBdN49fO7jTPD+VMwwjzrYnM
UneBGua/kcsts4036P3v3hi8lwKFFGl9/3vMw/X7uBRSSemwPiC1u9x8ftlSr+tTcZIMLwepmKFk
U7b2t6D1lwwW5iB7zAuZ40TX4dJCmmPuBz90CggsRZLeyj6vjnVV579bD+dOKVCVVa4UgbZJ7MQx
VlXcyuGet4G5rw2rchby9XksnX4HBSreIZAlubNnuz/SwTZhzu69DW1vaw8j3qw/4ipJQZl06IHp
E0xylYpmVB+TgKvyk5cWdxUdAcpXcJWg9KuzTz0qdpRbUONPvSfLIUwz5NDazOvOIaAepAvAKGzu
f+TrCU8jEri5jqnUzM3mhErskZAEPCGL1xz0yMjXXdJ1X5IYVRC31LidZWEOGQV8s9rdH3uazcXJ
Y7YWahgqfHDqr/PWWwC4EEGgOjoVIpZ3ctXJj1nceECl6tAAwdq1mzrUjGccV8sNXcN04WNfb/B3
BqVOis1jEHrS5QaP/MGzQcZHJ9EO3VFSMmtnQOnZRI0uLV2Tt9aZvT09jsgC0cG5HKuyaCR7ShCf
+jFPt61vJD8rS+9cCd7tDkry+JP+zbBBqn7RKuU6fkzVXhMS+aRpBIvxcuim6CQAOk50skcTHlTp
hC+y3xSbAtzgYayc4uxJdKrvf9v5m4mdTBsN3KGFfddEKL8ctO8TGtqVEZ/QFkRnAGwnEumBggrN
KgjCqHcBnypLxK8bM50e9sCHULohy5xFLElBfa8MsuQEGto81M1Yv7KzRrJZmgs8eTTzRz1K4vPb
aOpesLBUa/DXnh3asHa8sdHG9AQG7QAEQmirjurKRu08dADvL+uNI0N5huYPpbVJ0mW+ZWlp8U41
klPmee2vxOudjaKj8oU7e77H3UA95tSlfuLGpzzFOdaD/5/hgWO+61hQR778qiy+QEjM5Ks2fdIf
+6a0UxeSHVXcpMms78WAkoiveOAofB6s64KWlLkQI299ZMoadMJkiMiQki5/Qx30VKu9KD15sKxP
/B/VOrIQla57Gc1nJxyE20tZ9cna2LSfkXMjyTUVMrE58yxPAqfs8iA9jYMpHkynl80NJgDVLssr
U6z6rC5WcurAZSx4YN1f9VtniafTpFYCTpFM8HLGvFjDiMOanqwBJOuqg4gABq/q/3qI8sWbbESx
fGFPXz2kqTzT0LQ4uhQhJq7d5Zh+C/nGCrTwnEvq0FBaLuHQB13tb2oDqTDw3DEQa6FIX/qWTGFH
Am0crBK+LfhLOYwX3jjXCcL0e9CN4NmIXBQ6DZe/RzV8zL5rPzgPntAAgWdd6+0CjgqxRc/Bqvu8
g/qNE+WBtZH7OszXJa7dzSqgGmYvfJCrU0gUxW1iSlTUqZ8yW5xBDjy7VTVBnhjWfwawXo9+h6v0
DisxVKTqamobpgBEjVVjqmG4Ty1Qc/c3xc3fQDVY5tFDr2v+gbQhbkPgTMG5rIxx3bF3HqQ8iH9H
Ufu7k0frLdAStKFTzx9Xooj8hUhwdQpZAjpaXNucCUOZm95lXd5lBhqw51QW1obzUoSgZrxy3da1
81MBzPSIuGSwkJJelTagu9JLmnIGxLPxFpwFoAyL47EKS+mEOmm0zgYaPasg5xkXq07wlui9hQB8
MUxQwfpRB4z1UA8R7sRC7p47NuZCLfnWRwA4NJXq+UXcOJe7sudBAscQnzatR0TJ9VPoZv2QjTIa
TKHsaslgPQovKh+ywc7WnNtxYRdcpRWsx9SbmNpEvA/nIBnFmAQKzBGxdDMQr+AbndOkW/gYW3r8
Zkq6ic5ZUMR/+jHqTvc34FVUYmjMr02OJU8gupyXc4fXgNW8wQ5Q+ip7QCeu4ksUFJOKYDgYbW7v
7o93Y8fxHKVnRU3URlpq+j0fSr/aGCgt2LfgTIbVvTRyXPMUU+WVGRjyejQ8/asv2A33B70xSfa2
Djib1yG1jWn9Pwwa2RFa/50anh3k0J/RxCCsFIqJ6UP1XI7SEm/11hxBBSCWwtpyzUz//cNwA08D
E75tdEb63kZ1WRpXKlUHGPM+CsSmgCuhqbGzEFwN/taLPBwOOXc5NSvOM5ads10s5R16Hb0dnVMN
yJOc+ohONqMMqzCi3nJ/QW/NEPwBiSj+IPjaTb/lwwz1piKkwqc6tVYQ4y6nNi+5MmCSMIYWaGQj
4lEr+9/uD3rjlKgqikP0BtBpoQl+Oejom5Imt4l0khrJyV3hhNFZ61JrLWKjXZOta+0qBRV/tELT
WjihN25SclGqsMjB0QlihS8HR/pGVkPD9E4iA8PmqpARSxihpeojgK94YPNN3FljTCnQEPfSepVj
UkwZFmUKN6rjbnd/LabhLj42JXJ68rxv+QhThn75c3wSxyGHEXXCJkHem4MBHj6ogH6s4xrgwcLn
vjo/02jsKx4g076eu+uUqiqiqpH9ky0FzsZrE3lXeNGhSdHRwqZgcF7uz25pvNnN7KlFX/cQyk+N
iIK/o+VVvmsVbZegdG7+E8SiVv8fM0RNkpckL3Yyk9nnxb4Np9lK909Bkf8WUgNrs7ai1wogLxNM
gx+fn+DU2zNAylLen3faaAqHIeXG8CTXVfAdnHxySCxRbiWPrvmKhNAO9/dHvN4wPB8VCmOTaTGe
1rM4H5iiowyXhydTbjDicVoFtLZM6aPNE3lpNa/CAzoaPBxZTlQOFHleA7QRvFWouYYnOyTWSZCg
vEPaWnW+7stkGNe25SGY5UND2d6f5fXGYeAJbkFNglAxl0dVBjUyKtMITn4P3nY15E4srSU9iJQN
bKXqDQIuzOf7Y16FpWmytBMNpBv5h3mpFXIX2speE53qus7evADaIKQKx/liSb396o3x8K+nlQlW
LrEfLRnzXWfUVLno2FJohZlJ7jD7rlkdBLoUadGJ5Mb7lZQ2JgOJr4mdlHjGPyilBsgOFb2K0IXP
270aKmxy06r4dDziZ5iGQdj/nzrZZTzyAGomcFbDE42psd2UoRGJjRx1A006yXq9v+JX+do0Z/LV
KYNEgXG+vZChGConlyJ4gDKq7E7aV/+UA3VbmxC6DRxKBm6m1fmvNBWwgeCzRaf7v+DGPuPt/J6w
U1qV5wXGJPBHOxqpOaHR0qjf8jH3d5GgNbTCM0Zs5TGOlc8mqVM5kyuIxjjn6qrtptDU6CXNiE5j
0ZTVuhAO9WvTzrMXCeruA2IDzh9oiHWzCxtN1NwGnr+AY7pxrGlmU0sEKoS+9jxNjfHbkQxMY04A
2G3JzRUrfmpLqf0jU1Z2NjQjOvsM+z5bONVT7f7ysuPVTkzm7kXomS7K5eaCCE8CV3rxKdHDsNqE
aasOD7BfkoWvemN+tFx5mVCOoHI731dmA/coSUR6coJK+2HUNhxpQOSrClblK8shnnu0GRZunuvH
EMg69jHPP4zGKD3NLrtC6bE288LkBGq9F78jT8/jHaLKDQUoSRMvpJKlvpa51pt/5EZHmUZB+bJE
s6DFU7ov6nEjFV249Ci6cWEgJQafjH4ob6N5toVxgiLQS0xOilb4/iaHd+nSFrHbI8YIZb+Qod8Y
Dal0VP5Zfuhj86ZrpgN1aHK+KFzfpvgGJQe9X2qeVvSvAdc5WIjZt4bj8U8mA08Gnvi0Ez7kr/TE
ykwuQdRB/m3R2dB4Y62od1X/Sbg3/rwfLG5sX9aPvQuOBzmcuWefUjX4auHOA0XN0Mad7+GxdvDC
NHq7P87NSWkg5slS2b1zIUNEbbKQ0JCdhjzKfyoOBFAMO+iSZ0q7EIFv3HnAu6nfQH5AEnK+OdBe
Rt0MYZ6TaY8N1npK0R4hzyoP8YjtXVqZyiva/+E2HrVmQXDzRujlnkFYnIcr/Z15PyuFvqP52pCe
5CLB5kU3S/Z/5Fm7Cqr/S1OHS4ySG1GBaDftErJfmvOzVLsfAIdqsZWdLFmo3x1hxuuKVxgKjXH0
5Ht5ITb0o4By3v+at+aJuilYE573RKTpa3/Yokpd1MGgFfkJrZlihXdMsMm1KFtrQwV9Cd393SfH
43taiFHSXgBUzr9cjhcP8DqLIVZOOq3hI7YpFeAWnc47CghQ9is49Ev9wqsNyyjTWacERdGGvuHl
kJJuU2bHm+ck0Jje+vFQPUd+jUdL0leAqe/P7zpToiFI0wZUJJByxFNnt0is1Rkwb0U9hcpQvVhp
0X21O7gl2yQBgoSYam4UD62ioCMQSzFWgYW1By3wWew+WQvZC6cUPBFthjkYQKPtiJCMop2wfZQf
IOb3ZwzhNJfImmLLauywcQyXjG6vEMjvo07W27RDJxnF2eTTuMsGEenqCYe9+Bz6LVKqqGd/bYZK
hXPa98U/UIrw6ZTr8ZzmZbjuhYWJI8axUE8KVFyG0u//3v8kV1ucpaAoQ4sWy1YqJbMflUXwFuTG
0E5SGgf/tFUQe/j9dI6KMoMnkocyKAF/3B/zes8xJmqgKO0hoYjm2+Weq3msh1lvaqc8ta3fIaal
Xwp0aGDW+urm/lBXcX+a3sQbAK4/Sc5NP+XDCYbCPU4XqH5q+06vVwhRpfG67KQlXcarAMU4U+2W
kEhyqM+rqcJuZL0YhIFlZJw/0tbXf4kWH6VKKNW/BoZIsdto2tIVcOvjIcIMFgpAAx7rs4U0paHP
In7RqW7kyHQbo4WVHVQoVtFft370jYPo2f0FvfXtJo1NsjNi/xUMt6wL2hii1E7QEPRHSVh6sYu7
HuWgrLWXFHqvvx4dEyZGlkBwYrTLr5fhNi4lUaid4Gup0hcLDSFtU5eVbP65P6uru5RXE+AMviCt
GuSOZ6cAGDmAmdHAxl2TkW7X6+k97kSe/N0nlm1TG++HdafB8kDc24oXNun15mF04iJ2JlMmNHdW
p2qYp35jGqc8UHDOkHKEELuieEBdrVwLyOmS65hDsb0/5+vNczmqerm4cVQEcaxKjCoP7YuPFtY+
a3QdXoZq/BeiILFwud1aY7JYwi1pugM/7XK8Ev2XDl9X84SbRbyJbdXfUEoM3MIU1ROSTcUq9JCy
xxxrie93a6bMleIAWtZcdtM2+xAEwlbgNNaM5gllP7yJY10OVn46VuUmc5C99AeBT9jnF3fqbFGr
I729KrG3vYUBbRmbpyKO9AfH0b2N3mDyuwZSaIKPjczin/sj3tpENBllMkK6e5yby0lKAxDFCPPC
U52b9rktezXZ9kGBdkooVGQllCSjqVtXaLAv8YBuD82woCYV9v/03z+sb8+MCgP9vxNofB8bOa/E
1bWke1iWSrXHu46VB6O/5MM9RbeLJykEB8otU7EJ9XfDmMX2aBjsNMRy9ozYkfxgyL3ZA3PL/tq0
1Go3jtFIACpsrZFxEmhVmp/dz4AIqUMjvA+zWruqOTVtLSPJIOXnJhAqUnVVfVYCpdnwZ94qx+/g
TSkH7Wglpb8w8tV6T/wHC0wurQ0WfA5d0LLegHbaFedQhCnaNYq+Kbo222ldEKBOlYtDkMTlwqV9
Y7VBNoENQqQWqO283VDkuQ3prirPfglnp8xE8YhYarlDGM/e4HOnbEzNzzcYJhff9a6WFqLVdepI
93zqDk4G8/CD5yzvPBWGk6IBeTbRJmrQwpGcvyao3PFZ1oZR31kkSxhKm4ZUkboEafogKTW+XBE+
zAvxehbJpiwJ8wtydFaBV8a88iT1Q+w7ai0egxZYjhqP4Z5vQPqo447otlHeP6i1hU0iBbCFoWeh
jOcP+TpdOy5EfgZYq8ujViC3QYzuo4MVZckPtSm9rcTLaFPpWnv0ozxc3Y8qV1MFekRbdNrkKm8S
cxZVFL8QY6oN0aHzi2zld53xbBSZ8jTyGxF0mJQlu/qMtIa/pN8w22/TTCnJTJ20SXUWee/LmfYm
Mnel7sSHqsefbhMNdhl+04xm6PFTriZTgkZYK3PA4WJl+33qr9sBvaKtlTrxbgDypm3NoRmcTRm1
qUMbsJfHXYTWiL41zDj0d00sBn0f20gSrD1cQ5eugKsJyPAUKGFRWaIcy6a9nACoQ/BMhe4d6NMV
W3pFypoENUOOVIMVUBXWukX+aodMCMqsbR18dqcwPOk1zDd8QSDbza7b0IsrcKYO8plalO6yFF+a
SElIslEX4HrwP8mLff9elN5pbYCv4dE825n56EEUlsb4MKD5YwIb6FTzO07ItjypGFvVnwTZYogu
cbjItpvFw/ehJ7oAaTClb+74y5XOxyHyslrESOwn8hd2ZRKsNLp+bxIqYOEKM/v/hOwPCws8b0e+
D8tNSz4BOAZi8yxpTDzbpNY/0DaS5UFz0dXIdvaQht/9rEsRZII8szNLK4AAVKv2lyhpoWbkVLn+
mCXS1/cP6s1fg+YK3UgAbQhUzL63oeLyNMESD3Ul+aiJ9Im3aZtYe9UlVLldjADVSfDKGU+0BELV
hRpYhSusnsfwmepKvVAiuhU46MnwKOGtD+1q9nPMvGtaOZGTQ510fwOzajdjWiKJlXkaDxWqmq6l
IpQp+yraVfeXwuBzf8gLpu8CB3Ki6/DoIzeYJ7aY7cklCnIHyaeaYPpKNrhUMf/Rq0y83R/qXRd+
PhZ1KUjZlDNAE86miUZU2rRNlGEC4Cd7TYtheqZxFXyDlJFlr1VfZj+FbEn+Fo4UgKpVXivih1RT
czjq5MDqGtRJZrhg4oq/ndlab43mR8pWhlg9vNz/sbfWhRI3tR5SJvAmU8D6kKbFxVi3QVTlhw4l
s9eqEKdwKJsnzTO9hVvj5kjw47mqEdeg0nM5EvLDhS2lIj8ISVa3oymsPQjDMt8kueiihczgxk4j
5DArDj53xbwx7sAJwrZeyQ84woNhQ2mu6/fYbogvnVQqSFq3WvICA1aHGT8mdrew0W/MFXcEaknc
yO8KO5dzBaE38naL8kNdJOFzg/DN12qsup+K3GkP9z/g9UwZSAEnB+Oe3tsc0yJlZatXQ9oeBOWc
dVRj8ymlkrEvQbI8SZLpP1E5emtUsVTdmALoxS6nB0FgAdTObcKdNvueRdrKloeCJzq/dvCYNOxn
d8oSF5byKo5TUoA8wlONcDoRmC+XsrYDM1DlsjmMVqxs+hpr+1SU406WBmlVl2X10IvifH9Np59+
OTVuDoqu0NrA3HKOL8c0KwsWkmnkh1IFi7iy67jYZMikvso9totojGXW1ywvDSSdPYGGV1TG9b/3
f8KNaZNdQR6wp1osuNTLn1CheemrwMr3VPss9Kq7HH95dRyPod3hppLx+nHjJm0XdtP1RzVJ6ywA
0AquS1dYWDmNQqNDmOuQYTXvu0orRd+0GsX3+7O7vpjYO+TIlDaocUxY9svpSUFONx6X7YPv4CDz
1oGGRXOLfml2KkdH6d0hCAMks51AkfaRrab1tkNKTLi2HadZ/ZA3WOt+v/+jrr/65Pc0ASDJUx30
ai5/UwlcplU7qT3EDY9GnscFPt961O+JMqnmek4f/fVCr9tgK5PvtRonkPs/4Hrx+QFTN5WIBaty
3lmQGgRyGyPuDoostH+1QdIaV4r18dMniuoD2A/ep+/4wlkSjdpUOVS51R5alCh/xlp8oixub8D2
5I8QNrqHSWl1f39qFLNZvcszNTF/+OIgA7gY50/FIK/RZjXV/jCwa7/itZfnKz6G3LhKMQlEAu3p
XgOr1tAIrHuTBFHxim1qKOawhv/Na7pnuwZfjEDywazo3uD2GEsYK83oQlK7qKqsdaLA7FkhUIpQ
IuRBD7MA7LV10q4Ks04LsbUXOQrpz/dJrRxrRU49/DB7u01cf/TiZwhYfv4S2aBEKEEN4AOttm5e
hWOm/FU8IvIXFH5LxE15VeuvuplJzTMHyn5IgyFSfinYMDh/x1apohWgAKDqTdB25uPEbVDcsjdL
020Vyj+YGPjwr5DGrNlkUlafoX/nJy9vnPxQGJn2G3B0BS8oSYtBdYkPSrqGnmoaq7zAN5BWQhPv
8j6v0zM5p/Q3RVLaeZiML9GuZFkyF/INWodt0v/nZ73zqKf4mbnsvdpG8NwanV1L09peCUNpH50+
UEsXu5DyTQ+H6DVqKRxhKO45+AO0FSg+D83Ifpfhs/sqQRxgvfA60N0R9XpcWzB+8s+j2nsqIAc9
7P9GYeAXVD3kNkZoEoX+vY7p0++4MjoE90tLk57Q2W5fQuRbi5+0FtqvHh7n3rrUjVx1W2sU43MO
ALVwNbW0uq8qKGTJhcYfvHi8LKOVML042uhFXth7pZjMJoswwZKuCjof5xQjSMr/WCR0gAsKqemq
CW0PIfXEsn95cdxkC9nN+1Nmtr8pIwKAJN+g7G/MHsUjerkmuWV5sLVOPvk2/vJu4CFZ6oYJoAUV
PflhJYWJXj/RtOxVb4Wow7TB8kZ+jg1H4CPi1U2PW6huYGhbM/t96I8IP7gmTxjUnR0tH5cC8ZT3
zn82vxaOGlVYoDuz6zWyA9ECuK8OFho2axMv2NZN1DBD0b5pAE1Z/Xde2Rm2VWXypcLDEhi8qhzq
qLR/ATkZl1AXV5kTrRnH5qrnAgJz7czuvRb9haRWzRKZeGzZQ09HE3KQOqRShDIsXHbz8hFIZ3Le
yV6Q+U+trtmjANIaUvpWWh043nwo7p++o2ADYIemTvs1UdCAL20eyVacJd/9vvC3Xkz/fWHv3Jgz
LGRCJoGfN8r8qerwUGwQ/MPjrxrMHXYM7VNSVsEm1rJPqrHhLjgB/wjB717GoHUv7zgV8B0pR6cf
klItvsVRigFBKwYiQ5z5hbJqcz//cT/0X2UyoJ95V7DI4Cmp38yvmxy5wK5Qi4Ou+Ma3LEyyPQhE
6UnNkvGvJAl07MGBLe3r6Y11sa9NfTLcm4BZE6xyDoQI21RNnXrQj9jj4OcQ+p35CxR7izCtCakE
g/ZKbI3AqMoVye3wTxciabAexloKJqMReeHOnSY5+znkvsA8QZrwKJhzMce4rsiqLONYiVHbjzxY
tnWsS2tFbaSV2rdLQM/p2M7GQwkCcBA1JtCs8xbn2Jr0xUpfP5atYWy4D7o/YayWynbEYjHbyHYV
fhM+QidPaRKhGfLJTw6chlXnkEzZJJD3y12mD5XfK1jcHD2DQ9yg3QO/teyOpWGghI7ebfJVdzJJ
Xnj03Vhke5IdQ6qBRz5srsthjaLX7Lax1SM2Fc4qUeygPMUkin9iX6TyKTSR0Lo/0auUcWJUgwUB
SjtVwecIosHH3VZyPOVoBYN6snMj3Sqjou4gtmt/8JR0cNPBgweVZV3d6ZT28gXk343vDNyfPgdk
IeL3HG4uuopWvaopxxK064+kb7QXqQRai1We9BAlvbyPTVE85fJEoLs/96uoBWaB74vcHVVgamyz
c602dcIfOsoxGuqhcvErHV/V0kGVW1CQXQBZXodqRqODDsmW8cA2Tb/mQ50C6n6HoqmtHDmsU2Vd
gkcM/VF1fXLcdUpce4B7kP4tEKl/wetS7fa92oefXu7LXzGbs94C3oQ1rhyL0hNnIzMJmbk1ahjG
eP34E41gfZUnQpSQIFKRLdxXt1YchjFAS9SSAKzN1mBI0MFPe1Yc2VxrVaC1j/+LClgF7re1JKF5
vbNQYwOdAqJ0egTPgX8iMRPZLEz16MtdpB0b2cZOJEvEHu9BM8DtQa//eFI0Bk+xlzXpwve+PsrU
6MCL4yLNUwUMyuXn1kJ/yDAFNY/S6GHRJNAtH9ZDEwzPVm4Faz9XjQUG6s0Rp1YpYNYJzzsLHrbR
NU5GrfSopUm+iXEjr1xZTpVvuVOamHep6ue/Ju97SkzcyJMm+HRvftzRDTxeJA2tY6FAOdLGTks2
CYA5GfeiulgY7MbXhMMIfJYUj6LNXHrclGQDhVBLPUYQaZ57LTJfkIQfD2o7Fm4kpx0KWEYUrLPc
sxaefle7ltQKd1i6wERlCo3TT/swz65Fdb5MRuRxMqFXWznqZTLjaMwzqEGIZi2EpavvSKWbHUtA
QM+R5uCs+CpjCEVqIxfMNMrXeBoFe7QoImRKNX8fI7jx2ZUFSkMYdOgz8Bbl5rmcnlmGSCzhCXY0
jFDa5gUnM3eCeuWD6dgoWaScI8kP3pS41b59MgAzMpmEBjh3MlDWZxsIgVejNdShPNZhrX6TzVF7
jkDGrEI8J3L3/lhXSRxj0dA2iLw0t4EFXs7ST4jsTqCXRxqN9t4QdXQouc2xt2lTd1R4C7pqWCxV
cW98S6Cd7B8KxrS2tdmoAsniJBW9eqyS2hCrqguk17IwnJcWr4MNWiLNwua5vmbA8SMxQK+EUADt
chZiRz+wTYke8VHy9Pg7Bg1e+ceUQ0thy5opZT7XDPTw5BmTwERCq3uPJoXnO9SlgmxRZOv66CCe
jFoPKBXISFcBHwMojpZvD8dSzaytnEy2pGL4Q9q2FG+vC3Jw6GjIUEsm7k74x8sPnNVJ45eWMh4F
NYRkr44mj/NW9oqd2qVUdhHbtbt1r8FGLlBJKF/lkXQGR5dMHwYX/9Y8fLu/5a5CFr8IQjrEqElu
DRrN5S/K9RjoH/5Zx7yvBbIWplLFKy/giXTErgvVKqRh7WAl/DSodykvb/v1/g+43vMESqIWbUuL
1GOeQw+JPQiaZf0R8WwBPlNr0hVdjNh8GItA1bcBls/dL9gI2mIxYfYq59KDk4GiMC+19+6ddjl3
AlZt8F4Qzw0qiOMxRqvft45RU4ENdSWsE1EkSLpMRL/7Jo2ajRBjFqIaFUfOixKiuOusc8OocZdg
apayENHnm4VPMlGiJ0U06FVIsc1u534aAuHC7lnUg6NXj/gG8HB0A4hj1oOdSQh7yVri65Tme2Eq
m9GjwBu7Y2EV2V6q/RqoBjFjXDq+sy3DarFlSJCIGCQNV+Afb0wdZGYcHDMp5A1uRwm7evBxASjX
pYnoVTsYw5OhYLC6zdtBTT756JzGp7j5/oonHb9S+6nopiqsi/pY2Fq+S/gMJpcB0LY/bWqJnZq3
fbx1hhg3AjdWujTfoxYjD2iGev0KrQUvXohn0xn58Ax8/0G8TmCkch2qHOvLfZTGkeT5Uqg9xjjD
PdRgqwfXx/Rr6XqYPvjlOKDh6ZSgQU0Uubp049oZzCrOrUcrlrAZxJ6uj1zYxpa1ilMMpTdtkmbm
Kg1GvBiG0fSCVdFXQHPun9hZvGS6/Iypd0HF4YYzeUMju9AyyX6MDLyn3ETiR7tlAf8WLhpknoXh
rrcbw9G7gM5IixFm0uXqOrEB+ak37cdGV/utHQ1KttclDwfXzI9WRRz0a0tSTPwA0PtY+LK3xobp
RX+TYg4CQNPV+SGrCpoiyfs2th8lXvooYFC6og/ldeoelJ2QHkLefY7rB0P6ApEI2ZD7Kz2LjdNK
gytA5Jc2AkndvG0M/SBsBx6kj1KFypEOrHlNxDK2o4RQdjkM0kPlB0vpwI05g9tGdXeSMiMnmKUD
CgHfiOTaeeQ5HhbrWAuxxqSRNKxRnA+PoupwJgJy+E0rO0VdONy3ZsxrF9sYMGdUJmeDCyyQgPsx
Y45pvrFaJ34YQk97MmXlXKV+u6GCbm/vr/I76P3iXMHkUel8kkRMCnFzZBcWPaIfx2F4kiOhhesh
1Cv7H7iVymtm6GjBCqN1Jt2ntjVfUzkaxI++zOlQ0ocJviZ2bLxgnhrH38ex1ftVbIjBsNyht1Jx
rs3GK3N3lEelWTlyPuzAO41LZJn5iZw600SESW/hnVEyBagP27RsbSmza0V7xOUi2wxOqIQrzSmd
p0YOBmnhPM4/EYUYWi08b8Dcs1jzpqKsJqOaUhI7CqwYNwoODDSRsu5ghu2It3GofG9aY6kMchX6
mBgZE1APfGaoV88Sp94f41yXfPOpsUJFuGquVNYrvVulkVdWiBbDa51ock1TyutpdsWdj5LSqpqA
/wvouPnxYNITc27qq7JjOKCXa505PTaF1PmfBjwBsdB2pHFc55nSteZWkoZulxdWVz0MKYZjvxC4
dHCXu79f3xvjH/frxHVAc5WsjZfChDm+/Alw6lM8mgv50UHOTqz5yLlA5Q8gohs2hSWtPTFGx3CQ
ZbGnbqu8lR0ME7q9WgVNosuwatNWKD934ZfSIwQU9L8ya1yh+ON4HtLQQd88pF6hps+4rJn9igHN
6jUXvm9uYkXDEJf6ka99S7xuNHZ93/Y/jBwLkL3lNbK8CquyaXfCSLJ2I3Rf81e1KovnihTf36LD
WvMHsQMd29bGuCqR92lVuaBBl9hrHP3S2uX9IOlYwiLQxc+p+tecF2eduzQUo2gtGZWFi2arGRjn
6V0XK99iWfT7Ujiif1a0SkVpD5acvu4wVrR+ht04vso+SDUcNBJA4fe/x9WBgAZCnH5/QlGNtWaX
BNadlo86oP+IHqusbA21LZ5FoUlfKjwN10aSFNkDyeRSVXT2bOP0EaumLQjWkJbvXJRZG0WXVEbu
PNpaMa4yKar2VZoxx3TozW8R7oWf7KAwIgkflYspAE+M+9nWTx3I7IipOI9NathrD0nTb01tdGsy
TpyC7y/qVfbLYMjG4szA5NAsm4eZqKc9VpW5/wTObVQeIiMAvebTTNbckdbmQE1Ozux1EQ71ZFVp
YXlt1YMcrQPD94/TKY4XTv71gvOLQDrRRp7WYI61rzyb9jd8hafULo1/Bnzm33ii02qvJoCuUltL
7YWrsD4tAWEPeiBNQ9hGl+ecbK8P4K6Ip8zQ6qPKsFtamsHB7Hpj4d69GgpVIPgLUGAmfUdeK5dD
NX7r8c4y1ccSDOOXRg36L1JRBtiZVs3Cl50NhbQholuUGSZRFdoHziyU532kc36j6ozpBX85nRrA
YUPwO1Q6Y6G+eeU29T4WHU6QiNTnqVZdTkuUoYN6il6eQR3nzkoAwXgZOqtRNqnmVI/l0EhiAx/R
w0g89FPXVEYUTwq5mhQE/AB3G72X8KOKzBj1FegruAOMUiwC1w4l66vmG5K3HUAc+G6D79G4cpps
DNwWJ3HM4rGltFZ+Fo0vRLlwoS41izrvywikEMKU+a40MkuLxxh31bryqrMa18Z6nA5+ZDrlOvCl
cl83+ReoefnnTsD7mOCV0CCiBEcOMAsAqNqipWuJ+qzHicVcm37b98gBjWNZ0e3KPy/vwV4h2aBh
i+w8tbFpL31IbJCHdErPaOuz0aj6Oa/Qj4K/I21B4UkHNB9ot7RNEW6UcEyTlT8VD3DjFt/vx6Ib
S82MqY9Nei5Uima/osWfNuvlvDkjTek/80t/NnEgdiR7yUamDvrg1eqSHucszZiWGpUa1BoBC8CO
m0s19iKkX9DrzTnmTg5WGbQMZAAN3JObQdYPnZXYO02NaLoiG/Dj/nzfnUo+JBjvg1NqpWfP3rJA
al0ue6/mFQyMNj6TBPtvXSQnD3ZfNnRDUpHi+FRUwzYTPQCbOvG7x15xyl+EZv8/qczbdt9USoP1
SStl/3Z90D+HnhdvGzyKaaE0wtXyr362lSXVeQid0dwFDWrdC0Fm+oVXM6CYRFuUcgE35eUMokEG
SREH8dmIhvBnjb3GYx3nPthrPGA3UqzEa6VBGwZbJ98tRk3d31/C2V3xvxWcZHFglaMFPke5UWoA
8Sz/H2fn2SO3kbXtX0SAOXxlh8lBo5G6pS+EbMtkMef065+rZvG+ULMbTYyxu4LXNlBdxapTdc65
Q5EdSteIXqtBjZ4jRavuMr3FoDskh78+3kd9fzFheT07fDDA1/ryk3VpQgEGe/EDOmj1Y6M7yW3R
5z31VLISX6nN4sXzwui90p2s8wPQKMomx4HvS4Lz0HOKq/jXaa7Hzh9iE8eo2am+o7Yyb5FP97ap
ZbdbNGeVLw7ahZ1fNGkH9Aq7tVsAsNlXA5OPjUPFIfczA4qSALT0mCQRZNiVacrLYTlNFJzo5WAo
JVsep991VDyjpi2VHTykpG0ffJozbEu7LnI6K83wE7lL787rEtyikVoywl3dzkl5Jyktxn6KI7fd
ZH0p/mrmUjl6c2TWe7xFqF+MJUmH1DqchJ9yzO5RXMQU3dHJOUo9zdf8HZdIJrlDYAyQ3qMHihfi
8hqskOmpi3RIYK6Jut6ZemyAUsLJd6NXg3NLb72YttStrWfQfrG8XzTnLjPC4D20iulLM5jDLzIe
KA524KXJNs5me6+rSrrBovjf68t+IQASBqi+kBhwbzv66ar36NugoleXBzvVlONUZP0z0n7YNIJc
2kVBk9yWVpDtrw+67BJ8rBCLA1iUghdvhsWbZNQT1KoiqzhwvtK7kRf1bY/v9IPksj6qRj5/T6ic
4pWjWvdjmGYbMWGHff1HXJj5R8gngsD6OlOAbsdMxQ20qw81EDwf6TQ0vAY3/WF05fhsGFO7RVk1
WGmSXoj9ZNf8lzofMWyJsNDMlCy4MppDX9j1bqDpzTcuprso0r9FUzffWZi4+Xk29Sv1pvOoxYDE
e8hTsGvO6k0ejtad1hTDgcUd7trGCO9Ip5XdWKq/stJtVoLk+TxlOU+2XXQ6L96yDQRYHrxoPvYH
bwAP69hQY6rJHbeFExnb0EjjLw12xV8Gr1ur6y2zC/YWkYDBKWNQUjhjRMMc0NJRtNOhDLz+vsP/
myKi6dHVS7VvaqAm+zJNMq6LyrJxDHWnbQOr6nZUPm0r+fFLaKVCV6Z8Q5vg9GxF41xlxdCOh2Cc
9N8toOlby6jjQ1NV1srn/dCzPY2eZIvQ4chSkcLjaj8dK+mFYqdWMx28fvRI4sU8E8x7lLs2yey4
kZ+WwCLpsuXC84VVzn91KILQtO7piNxFhRd9q6nIZ5suiKsXo0QbbCvK0VDuk2zIfloWul9+rGu5
6fNJ2xBj5cD6dv1Eygi/nAOKD7T0ZSUcFP3pHLCvr6ggWOOBNaUVOJWAVLAOnMoblFvqn9cHOz8Q
jhRqpmEnO0VUgk8Hi/qqmFvuoYPjiABBgjpIdnM247OGnB92DpXuDmuMj/OnC6B97gVaUh+wBfnP
/3jzWmGfAiLttEOG49VGN5R+S24ZTr46qe5DVEfaTV6h69Ym+hxSSEnG109PGmQGJW+5wggqLdLO
FGklGwVG/TCEg76Ldbt4zLJJ9YdStf8Voug//bymHwoJBGUCPugZZUkP6mqO4LcflNYNdraTZJuG
QXe2Vnt7JSzDrRshSfwfJvkBJyA7tOkwnK4yBmCIeYKZOJTcvjdBrqV3WZe1z9bclruc7bRy9s63
LYgJ2eNk5yJ4vVQpaVtPSWdeJIeQxtQRmlLb+EbYaV+msbe0lWfSpS1EQ1Uq/tI+pJC/mNw8G3We
NMbByWstgsbhUTsbyKVqn7hPYb1o+8EPzSGudshvO6+ZUJxP+xh4lC9gLiH7BbCAU3T6I0jHS5Qt
DPsAUARHXhOl4ZvJtM2NFRbq5HdNRo5qreaoZ5cKw7oOhWmNtImnw+KFmCnI8FmQSg75DDHB1npB
yxQjr20cK9bBQaDlwWn06cbFG+z2k3vKk6NSiwcWiTTA0rGXE60o+BBbBxRT458YMMX33hQ4X8xS
z3eDwDLjP4wH3AcNKUrygI5OV9idRneSNZ2DGZs5YduhXwRAJBbPbl9ENzWWfyszPHsOMUMeJZJ+
T4Cwl/UUJB/gi3BWD6OiDN/ysoDAip71XtFqOkVR3n+rwa2tvZUvjEoaJ4mTKOdjrC2j9B8RMcnm
IQU3rBwm4XzzojDYFJrWbbPAxuq6ao3fmdo2a9jmswNLCAa+TZsbZXTi8WIfUddPsdbSlQMEiuxX
2drcg0ZVfut7x/l2/Tueb1k5FEVVWeMjEC5ikZuoZh2KQTkEtlAfyiEqb4wxMo+1gcvJYJoUOdoe
CxvkqNaIABeHppcMNE4qSyyzkKIvO20UUXg00Mea3lLRmG+eleF3mMLaqaiYKdYed3E4MvkAVWgl
UJ3dr7Js/gE0JVjJ2+b0y05VLIm4dXQ047L4182n7n4cneoLLFnV4vHlrmnvXxwQgCusQ1kzX6qg
maOnDF6pR8cxCrPI73XKG9B7fiC4lvuKmlorB+bCLpJya4xExRn6x+K1kra1kc2h4R2mUoQN7yYe
Exulw6HIz0xC0Mp6XhoOCX00zj5QiGeVKhtrsclwAnqlRrKzKupZvqoH6q1eD2n12SsUQy+k8sDs
cDrPYQ9p6eIjF8x0Q9HI1G67sTf3bYvQ3caiuGNt7aas7q6flAvzY0gSI55iEjirn+6XMrFLHrAi
PJZWB8neiHrla50W4whkqfrn+lgXtgoaI/Ab8FXCxGrJF4nokBsO+gnHOvHKLV3H5AVoWnLTTm28
B5T9+z8MxzpizoI3NNjj06kpqAFYE2H7WHVzjHpZ3Jr3ely3+1CzZgXiHKSZ/zKitDwEy0HHf3H4
EPfqai1Oo2OqF0m7qcNM9PdNnDv6tp7zOMGPIMH/4fqgl74gOGeZ7rC63Jan0+wjU5kTepQHJU4V
9anCAS7f4EkztXuowtbalXzh6iC4fcCUkEQ4AzOAEW2izMuiIwaPtB1pqCj5vvY65WaOx6p8oqT8
lKCav1KOO58lZjO89+TZ/zDcOZ2lltWC7DkTR7fW0cMGFGttinrkptamtWN4cSxiN8BfsjuItadj
6YWW4ItRiWOYR/odqGZjD369e0Ltolg58ZeHggChMhiV6cVQdeuak1HWTAvF12I7Fqq+Q/rb/uKp
QfP5WMYaEqr/32Dy6vrj1leH0lUq1Y2OZTwMlV84/YTPvW7Hyq0b5/ZKoD7fKIxGu1Hqd/O4WeKn
a0XrPMVgaqXXm9OmC10qmhlus9jqusXzjNrIQ064eP/scfjAXRJlJMLnjIinVWEke7ziKOJe3Gpp
5x2BQEIdipRizcX3wtej4EGmBdWe6s7ycihtGH9DpItjx7S+eaUBViVwpG5DkZqfTXe4E2gjEjyJ
LEhlLQJ1pU9jVg9zdJwyw3zE7ER5Slscm4epWcvkLk0LuJBDmiGtIJbKrUjepJRGleg4R2PGWWsa
EwPXbmjCDReDE60EsPNrQbYUIGwgikjvbblRYvZlp9tJfKwRbHi1h+LbENmK7Gxo72LourfrG+T8
gXY63OJamOwishA/iI75MAM5AoKYcfkMg/fTbezqxQshHb03Qwn5K+EH7a6PvjLZZUajCJyfvCaM
j3YveuoBeu8HvJ5elaGeUeA2s5Vtc2k82ejjwU17i4Lz6ZnPgwDWJPff0cPx/SHxYuVr6Do9jliT
9aseM2sNZnBxQHg+MPioxPO/0wGLVi9yrg9x7Ccv+KqOev5U2GG5ad05vQOd3X2O2kTTAvY4RDaE
L2R/bYno88zOqHowfEeTgrLhNxDX1aduiqphl3d6Pt96XaU6D4MY53hDH2RN1vPSfOkPSRFR0Ocg
SU/n2ytOGwY09o9uaQ5PLl2Qr/XkVIcsV4t/WA1lJaxeOpxIUkkQs8awy35NmirCiJpAHNOy7t/S
oaPWYQAjvLMRN1sTQ7w4GB4mrDFVbDjip5MbXa+HraVGx0IJmu6lbvvqTi/KqXweQTGuFOnPS8hg
oKFMwcvj0qAkttir6HBrA1jY+JgVZRpswAZk6WYchQV6yZtbH8GU9KcL+mejR0PD380G4Xe6ljyO
JGIrD+ML15fkccFXA5h9LkGV53na92nJwdEK23oxQm9s/DAKvP0QsLORGOkicUtpDdzU9RBxLuDP
OkhaNVg4aTmyBOoEbSaMtGuTY5zrQbytgnb6ZtpBvbGbBLN4k7jPn9pEebkRRXnIhyrn7dBa3vM0
d/1Tq5dryH75oU9qxPwk4LYcXF4QssFwuhGMMnOgWAXxMc+sbNr0MWUwOr92eHN97hdOE8Z1Di0e
cm9KBYtxwhFJBQto4lE3y5EEXUXceJ4blAjRJpt/d1XjfLk+4oXrgKhI4kFXCGnAZRlRT7je0TTO
jmmYBQ/TZIsR08AZpYhAn/8Rlae8NYHWwPxynRWDrQuTlahDgjNnWWIxTxc1saM8GWfABkafH6tG
baeNZosK+yklR3PLXo3NF74i7T/K0DTRea8suYK92jdZBwL4qMdZN+yKCuapj2qH3a5s4QszQ7OM
kgAoDxK+ZZI+ploInLHMjmViqqGfAF/cmrWQuEgUF7eF3awJBFwKHkATKDEhkwZ4cMkU7GLDqlEF
y461CPR97fS2PzWz/pvqYnjfmrm4pfjWbnDPMa2N7MuB15zjfawp07frO+pC5HCp8fN+Iqu2eUCd
fta+0sN54tseo1r3FEqlcbwRCPmpvt04R6E6+HoZibq7PupyycHPwlEkcpLrqtBfFycHPdzOoVo6
HapeK++GwqzvY9ERO8uh/+0kXrgmCXlpQKQn6LERo3gILQac6567iJnSVzPchzEO27tiAPDg02/p
HrXRE5982csZksnL/onMA5eSHwBVwwxPCv1gIAib30Zg4n6jO6Q02yaZ1zp7y5tPDkZfj9cfBWig
dXL2f+RKKZXBGhMm9RDMSRpvKaRmzZviOWG0Nao8nVei0KXFlM4hMs2jY7x8cgd5wZPK1eZDlDau
tsfMK0sfUdQwvjud527DxBjX/OPl9/kzpMsZctdS9EFzi6t98f2qPtK8MUedHwbg7Ec2bY1atfKH
AdO3aFPMpPAI92U/KNvMN53wAPBd37HLc/LxAyTgjiqlZCDJf/7HEldWWZZ9GWsH6CJW5uudbrxl
Fs04JfTMv3qli197NFO/Xh91GQP/Nyp5KfwT2UxZnM5wRlh+biftoFaVlvtlTq7lo+5vbq+Pc+GL
mogMyCyU98wZhWnKoDyIUqiH2RnM5sZqm7rfdkj8ihsR6+p7rw/2Z1XQmZtsXkjRTKmTshRwVNoM
R1Ov0A+Zjhj4Hqsu2vA+RhQivu8CKnw+ZblC+XF9pmewEoZlPUEc4BrAmhryiv3jQxoz6EyjG4xD
3MzFa6Sa2VZFESoHN1MN/GUEpNyE5tdPZrSrxwFioF7bK6/HCweW5vhHuV9ye5a7KTaAyCVVZ1IX
dtJ607h2cKdGNLR8K7XXyNrLR4OcMXhtl0YgHGrEi09njMfGWGGmaBySYJq9e1VTqm0J37f1khqx
P8ujdtMYTvFYec5akfHCBiZAcGKAdwDnXioNiTLzShrV5qFHfifbgmmMzZ3XhmvSZxc2MHc3vMQP
OCxK2adzzFO9InsxTMBCVu2hwo3MML6JgXkcpjn+QX+s8lZym4vLKrlwktHLq2GxkepEoRcuAqY2
DOF004TlOJE4tprpB4ahPLazl2rbfjSDYzrMaxCWCwFRemkDSaISR3thEY9gLOV0HUbuF1REf5XA
tuqbMc/0ZA9webgflSGf7gDMDm9WG5IMxBZKPZ+/xZEYJeOg6khIXCZccG3KvrMg34O5jZOHSYGX
4yMfV3ovGbhY7THXXcQVrx/gixOnVoeYg9SmVhe7WYQQbNAy1Q9lHenJsxKM2bZRsVrcGWk/OJtQ
iFk+gPPC2lr8y5JYEmnH6z/i0naj8fH/f8SibqDo6J/NWqkfKlVrX0BUZT8yyiM7O7cagN+ZsTLp
C7cPUYL3i1R54Mm4uAcqB+G8EGuYg66AxOBWTnuE6ib9PW5pEu4mBLX/yUbPDlbuhUvjcp3wOqZm
Dy1g8ehvp7R1tT4xDlFRN78iq9WDpyhTFWUvMivJ9sEUuz91Sfr6/PpyyZPLGyD/eCGeHmdlaNCf
K03jQIm52cGt9fZBp2G2q9uz2M3WuGaRcWmiDrtYZvQfiOvTAcGE0qGrG/PgFlrzmHhD/1Q4RQzN
pUpcTDzzPAo3IWWrNW+iiwMDbQdgKOVXl0+3BJfM3KkL46AMhbYXuKP5w5DUT546QCMuRVDgdTfp
UfofviwgBZSjqF2gVrI4RriM95oZ1sbBLozmGZP58a3Pevo9elUhHUJTdkRpFjHfz/I/5G0EDEZm
kEQvAKWnK61VUSEGoQJOMYB0bnFgctsbdTSbwVfnuhz+yzyl1ARYPzIcdXFyrDYNB9A+5sHuovSQ
lMr8CtXTDfxcn0vOah0ZuyKiDXVzfQdfuuG59GANEyAleOx0mrOeRHjLF9wObgRNVptm+k9CeDn6
DillnM314S5tI2QUeEZxk4PflFHzj1dNmpvTaNWZeVCF+awoLv6rqHTtWeJmnxrz/FIYyvTj+piX
pkgWS+FJRYP9zJBIC5U66HpeUp461t8MpcIyHnxauqcQ16zR/i8PBjzJI2OErbRYT0QEcYbsHbZN
pTi/cTbR08089CBFzUltx/31qV26ZMhvgIZRegD/tzgdYYCRrWY39gGma/Cgl12RbYuxeKrq+qiU
cXqjERXde7SCdT8LgnJl+Atfk0gEu54bjjL4UhoZ/BAmG05hH5ppHO0bpQ/sEOFEczjU+TjXt0iD
wHQzMzGtWQhfmDh7FvsHgHgoNC2bREE8ODaEd0a2zEFqBRvbINZF67dl8C+PDDv2w1CnwjWMBaD7
sRCm+vkTKwVsqWICgCQbWWzlGHH8wsxU51BAGL3pMw0nLWWktxF51oy+LKFiTxt1TcXhwpVOp0oq
VfKyoLezGFZzafQhB+ocqsFQxa6yjKT3tcr7V4nDTvdLG1uLT28yqb9JLkkxD3VvuQv+OLOTMat8
ZuEcOmUIu26TjnH0V9nFWbRV+y5Q9kY+NcqNZ84FbqC1o7/X/J01VYlL86aSLYGCEpi4vAhwr5/U
CX2lQ1xntT+3g+0r1RjVvhUHb3h2Rmv85Uub+88BF28neECtkk6BfVA7pYh3LZiRNzHCN7oNQJts
XZg7ua/FoVLtrq/3hRBCAk+jEJQh6FpvQQqq9WYc07ziC+dRWWLn2iB01wF12Jhh261w5eQLZVGw
ADxLSxm8J9nmEj9m6CMC12ZgHcKkNgMfC1Rh+rnbjyt1iUuTIsECOIaCJvCRRaRCLRmdGHh5B9zo
qhmlBsQSv0RjCc1JjMZUHz6/hhK7AWdFKv4vd4uppk2QzYZ1KCaka+9F5DrNJihtGp9xlbsrBM4L
KZYstXBKuNYAUC2DvhnGKqHeOth54alcn6Ca9KFVv+ZZ5nyzPER9s6nO3xAiHFei0MWhpUS5RTUE
pZvF4bTzlPrAYJuHkTsXJLuhNndmYubxnQ7gqL7X0eSCgx5N4h+F//9JSYcPOy9g7qi68gceqIvh
MaXom6RtnYMRQbODSRX/VPvK3EyVU6/gvc/PI2Aq3DrYPlw3PAlPw5CejpCJhKYfAjWsh41SNOU/
yNfY0z5NDavbuaqAXK1WOd3Y65vpPPTg5M38uGQpkFIHOR3ZVcauHUgkDnluh1JFLsy2qJGZ+lfp
J3E7W23U/3t9yPPjwpAIGHEqpcTJsnSpGVkVDlYPRrfKusdQMUW2qchhN6oiorXu8nkMAIGNQzAa
saBKzh5IqjfDo0+FfdD7QvytOZPW7MPUq9YUmS6tI7oYMOIkXo2H7uk6jnqr2SG67wfLnet8nySO
mLfx5CjWjW0Uzjaxg3FNNeXCrgHuQjEUCKcUkV5UP9zOsRsrqb0DHVej2jcVplhpXMW2ROo0wUPp
9u7vxtGqtVLl+QuFLJhyC+mw9JtZymKxiBM9XTCjQVFY3gbx83Av6G6KvduExq+sceftNGiz2Chq
1Jlb5FqTtRrEhQX/8zcsW1OV3qCgHYbimFtq8hI2rcAmq8Tmb+t2iJ6bPPaDT4dCmfyDbZeFd8wq
Ft/YHdy265ErO3LlzNEDvkG9samElxi+jXcu4n1xWfvxlLXfg7jtDtePzXk0lKPDwjbRf6AAIRfk
j6eKmMicCyocRz2wtPeJQkCw4Tlhv9etCeZmzONXnqgFuv2ZsRKIL5xYTisvJIr/pFL2IjwZVWOn
qWkrh5FqzIOpVNN9ljjK1xY80M31WV76rNJFixcC3g1nKjNp0qRzPibhETmX2kcoJXz14mDadnP6
VR896/36cBeOkC0bClLHA/eRpfUpOBgVY6pEOaR5hJsgEkHjtMtYfLEz8ekdQ7+ewKKFzmiv9HIv
BCZQKDRSYCcTDJeS7E0XIutoB9GROvtk75N+CJ2b1hHWf1hQir9oWpIFU16Rv+OPbdMbZVxUkSWO
Gq6MN1wyIzKWULVSd+6bG2EplNivr+mlT8iVQi+M7qpUyDkdsc564cWjIY4tpMVhLwAI5DfeVFvR
LSwCp77LkBP+cn3MRUTihUcbAccrmjSyS7UskvVTHXZY9NgPqScqZdc2lbfr2wDm4GTTB/SVsvXu
BgXrxNqMxh9ePjkrV/jie8pzwYaVxWDiocWWOp31ONRdWdVp96RGDqjPtDG89DGspmz6dX2qSwrh
x0guZTn3fyq3y8JcFWKfmgxajcAf/PJNMxvO4zhERrAts8B4nYoJZlE1aWWELKGuUTMb9EzZg7pE
1RkASGor71oH5/op03sNtby0G9QN9HQdAktsUfXz89b2vrcoUObA3ULjexB6Ru+s1EsW++RjHhL4
TFeEOi55xemKaXXdITaM/S16n+19x0X1UidCuw+AlPzb1cqa68yF8diMBG5SS9nukrHgj5OgkWvU
GnWop66fC8BCQfYL7SV98hMje83KYg3PuoiazI+sg8ccL1hHHvVFNtsosdWT7LVgvAiYjbAD1JPs
ZP7Fe7t7v74pFnHsf2PxDJCVU0omy/0/A7yK3cZtn9Sq1p8IXMrec+PgQQsrfd901vivHtEa+eSg
YI4AwJE6g6NgzEUyNzihO3hFpT6Fzix1V6xkZ+tDcqN1JY5RmNY4mz4pkhVC6NlBk6NSuQT/AKj1
7BYOpkLPLK9Vn0ptxiNLscT0A9+s6O765M6+Hk0dyi/sFp7/JHaLyZWovpswb7Qnp3bHwtdzM3uA
ymx/0QfnkxhP6GofRCdHZjoyhix2JuI3oyoUoT2NwszvOQP6Pi7T+d4SnmL5gZ2X3z8/OZDqEm8J
3oTL9vQolKpA2TXu9adoajxgJoYGdApCZHTXoGm1tk8+RGn+SMTl/LhcySLZLNhBL+8gnIqR4Zms
5JkOiuluY6hW9nb04g4DAw3T5LmqDM/3Yqv+XpR2csTSJgE7N1e25ZN0xjcKFAp1o4dj+2bgvVNu
MlBXLyoe3oOPcqyj/OzRLm4QowAI+HcDSjXZTbWT9j81g2Q536dd6cDhSrvs+5AM7ls9Gk3tq9kE
SsxPJ1FSkOiVWd9fX+ePZ//pzOncsC1AfYM0ouZ+utABJXwcOkLtyU5stfFQxavdediAkEinXWhE
rniwBs98QT02xKw1DM3X2Cj1ahubqNmh+Q/+6h4361K/S8ToIp4aW87oZxnvpJ3TIMi8QRFHT74X
Q5ZF+a6m4jw8Zmk/Ds1mCqukxpJa6EX3VjQs3w+03TSxDZp2XIOZLp6nfGNq7PKFSCcWkZ5ltCMS
NOAGEDyckqj6asZ2pfqJomq3lQfOdJ9WZLa3gSP1jGFm2PPKSp8fVwTKkO+HesVvoJ9yutBYSLkh
L6ngidutwDFO74Jh00sDDtq0SPRc/67nk6UqIfvcEv8nO5Cno1WaIy1zCv2pLES+mbo02jlmlO09
JRa3lpsUd16aOlu4SvVKDrLETrDOHyUJxBoMhiZEnQ5td1MTdtGsP9ltGD/UYyWohkT2po09w/HB
T2Tbsmz1p7ZSjVsMglsfk4hmrTYil/N0X8tqEP8BsgKLyF4UEPNIjc0u7s3HAB+Ml6ZDKCJAGmkX
JMW00fH2WuNTn11wRClYYKBFSK51kP+n0+49UtpiasWTlyXz76qOfwzSXDcZyYKytDU38RyvWayf
7SnADDwY6AyCLuXVsBhTtK4SgpyOn4ZCEQ9hN9p/eZ39U3hetlKpPFtOCZuQE4OyBJF4CY2bjMBU
60FNnuakiPFH1oKy2hr5MNmc3rD7CRWzXUMNX5odLkVUEEBe8mSQ//yP51BX9k1NkyV5SuM2v5vD
TsGpZwDZhctauPI8uTgWBwY+OFcAYLzTsfrIbZootpOnMeAudUNN+2WAjvjLyEWf7K6fzUtjEW7R
5KU0wrdbnM2C0bPQ1BLOZklIrS3aJ67a3QHcjFdyuEufDVY0D3HaNBJjeDotM+oBVgVZStAp5bbv
1CcxxPGNFeOJsotDrV2zXT4/BkQbIg5j8lbQlu6+hhGHDtYsyZOgOPrdErH73Q3cJsDSLm45/cWM
qACAprUr/DzssEM5gsDsKToDd1nE10lNqUS6Dl/Q66NfuZWYuz5tAANjetfuy2lyftqKp4lNFpvz
Tyr843cdY+qVbyu/3UnYkb+ClzuNMeowwLdOF7xLLaufZsGCd+r4qrLyVlT9k4Rjr97VblH7id7O
xhafmnCDnumaLvPZ9waqxuNc1tpwNT/rXswO3GU3HaYXs02L/gEhVLPdASGLKwtlVzUNifi9Fbjb
6zt6KVQFRNmmI8gTm1GBgXxAmf84qm0rKrMGG/HiJKJybT+vlOSrYVTIEm2quuyLHt+vCFuVltLc
mybt1B6KwIIMYSuZrW2mwI3/wQ+yaP2+LwDM++TRznDvZFY6PTqB0E2fKkX318rvlvv/5HNJrg1C
uZJVD3p8WTcanBI1577qngVGn9timtDPs6O+8IsoN9xN0WBv6DRK8BB5mvJVJIV3E3t62W6GSq3U
jWoW0XsbtOHKLvrgDZ/8LjYxWQQSwTwbJU37dBtR1PaCQun7515MHfaaeZpGm7RV7JewFG27w8ml
/sbrLGom3x1x52xL22y2Y1O78QZsVTl+SSyYkRtV6F78oo2xoq1EzLOdLmt9MEkAOIEMJ805/Ymi
6MxCbePkWZ3G0t1Ehk4G31nxc9bg97wt4qEx917Qubisu0Hd3NjIdK3hRM6ijc0bB6dHBCfI8Ch8
nv4I10LgMk7r9tnOAMJ0EBf/suJKbXaul1OCRMdvm5vOfLi+bc6nTrJMeYP2Fp1/xIxOR22trka4
0G6fwTt1+7EK+jt7ikfbb9Had4S+Kaws3ipT6X4pbadfiekXRqcxAWEFZCqPmyVtsgjsYexUr3sO
PRV12XZQuz0p8KDfUMhSw1/ww9tXRHpLGlJ9Okq9KuRvV8pZZ4HmA7AJJlXiAJyzzlcRUvrmBmif
dcUO9q4SVT7bePrHbbRgU+lK/eP6kl8YT5pQ0fNHhweQ2eJA1A7lVbCd8Qsym9Avxqk2xcbLk/JV
y9Lit40YT3JzfcilTy5yBRCL6fRTjJEWhsv3x+TGBaLvXf4S8sx1/akIplDxeVQqBspqXYDrtW1E
NceuRB52l42K3e15+tZl4Xegqb5beqj3j0bSGQLvU7OK1HElUJw9JWhSozwA+g7cLmj6xU6ciiHy
9GoQL3ozZdnz2EwhoKW6C74nSIWtgbHPdx6CQawyFwv7j3Lm6b5n+Ngah6p88Zx8whBaGSL+pHsN
d+pr1bo/0CE2fAQX7PupEuqaLMCHVfxpVOTBJDM3jh1FuWUFs46zOobzGYFTEvFL0o+GsYHqXYjX
0Q4qQIejOXXfI2AU+dbpkrh8jvrETP2K4P6jqZMpuEXIxf1OQKvDTTcHXoiTGenYPlUzMpBmmizA
uG5Jg6ocY9xvLafQxxs30QuK/FbOK3Sm0us3amGYzzn7/ImyQfwl8+CG+50Q+RdIobp3U1lDV2+d
UczjtqkQD9gFhZFmCLEaDeaWkJFpVzeB8jUuhB5/iUKn/SvApmJ+t40YbHAYeuycGVUH4kiV6O+p
4gTfEdz1jHt7Hqd456ROkP4Ou64pHxLK5ca3XEi6lWektbG1IjMMtpCF+uo+a810oN8nEx8QBlW5
h3dtjfclbEvn3sia/JlaQyk21ujMzZ2CYa9x18fxVL+whcAbjv1sgLkvPGRQHSVsHDiaahkp++vn
7cLuIl1FO5JWNpDOs2exijFllMfixWrb4X6qi/Fdx2jvMXCTjtNnNtVvJamsieqMJjK2Wep8+kqD
qELBkxSOXwBG7nR/q4nacbp5xVB86d5qJY3eoyhrt7WjQt5sUhzShKKaz6Yogz1llTVQ0/kKcIpB
MqAtwC7yluXKtHZmNMr14DmwABvu48IDOeYhVZVudDeRRCSvnm3zGLtd9dQhg5RuPTqZycoyfPQ/
Ts+ZpLqZMA+ItTbQlNN1QMl1mgtPFy8in2fHxz5UqF/d2mgeh6FvXF/Ts+yRe9k55ri03iONkR4h
1Ybu28zlbyOkXZbxuxbQRvlhpWieP8Rpo1hrJhPndwI60x/la16d1EIX4aipUEOhRli9aBgg3U96
DJ80yriafCXqidRcW8Xf1/fokpPHneDSaKSTAoMS3tZyTJFhH+R5ff7SN7M27BR1yN+F2+T1rugl
bzaNLPy//URrRPxtjjwj2+i5MjwNWlzhTakYYWL9uP6bPi78k88ln4m09A0dLisIDbmt/nh8W3OO
dMKQaa91UafecxlEXfs6kcTrj6EaN8O2byLP9oF/etGXyRot5clJygnnJ7XoJYo3jtJ3ZO6KYaO2
PbYgeqW0ya6vpzz5jjfFUN602TR472PZTeGuoGP0XGuTOr6hM5qN+zIwQnXlkfOhmriYFCau6LNx
r/HH8sI3qi5xu9w0XnExn+/UKZz/drsiN746ehDeGG3lxQdRVZxLLxqEd+/B+0/vzLZrD4ZdFek2
wm/w0TZT0zzUaVQ9OgPliht84zrlUcuTPvvmWUJMb5nT68qmzp3skAa66G+vf50l9VmirSgrc6Ao
DXFDLqkIkT3ksZOl3YvaoCkHRdMokGpViyJ864fGEX42K150mwlrwEk97Sq/Bfj2dQ7N0NglQZzw
b492W66kbGexht9CLR+fRHoy0iDidNOIKO67POvHlzwrHO0WTbrweRZVcR9AaNgkeZr9qAJDQG91
+vF9Hlyx8nQ5O738AMYG9kxZ9jzI9EFc0KjwxhezwznRxyjF/Ceza2FtBg2QgNpGayjv8xIBZFJZ
LAMHBzgC2Z3/I+28duNW0nZ9RQSYw2kHtYLlluxlm8snhCNzznX1+ynNwa+miCa0NjCzBhgNprqK
Fb7whss5GxE9XhPforMKHf2nOg73swiTG2kbskOYnwr/5KYImmlOUD61JLqPlE62wLNvc2X5K+jp
y1Ih/RtvsfLTpNdGR1JyhvKEmm1f12Z3UIpJv1cgA4X7QSm06U4dqLGXqD0VD8bkJrHYDXVuTFLA
A6bfpAgjeURxezAP8CBgWGteloy70WphZ1mztuXJ+vbi41dTR4WBSsbMBSgj0VeXjAbXAmzJTCm1
rXDzzPThJ+9HLo5lr4uPQSd+OfzIFFBq4xyVVkFuKxmLZ6W0UZu+fqTe7hwwvygLEXUDREP/9PKn
mLEZ9lUqF7AynZsocX+bqFL8o+Lz+zHN2sp7by0dzPxLiwSaCazJZU1HxA4Uqs6dz1znDW3KVjyh
fW+e3FgPP0e9sHZi8jgfTt9Y/vWpvslvJXSeA0pIQPkOXt7lVCnZN5SxB/ss2qH7OgRpG9M0CTXn
GMSa8mS02d8YXuTX66OuLDDazpABpXSbVAi9HBWPzcmrWss5u7CUEIaPo/RmcGzxb961yWNfx3+v
j/cmi6F8QEQvWXIqLcYlPLV1hqYdlcg6CwEEI6/16Z++a/q9tI5/97V3OdRiasJOG8UtE+tsFzmW
CW7UYMuiWmV3iOpovEF6Lz6lXp4dJ2NKzjDwt3iWb4MrrBpoplK3BxZHALMoWYQlmtFJ4KnnCenC
9M7Mq6q9bYJGpDQK6+YWXWUAL3bi5r+KbiwtYgaan3dZV5sfcUvQfhpiSJ5rLKP6Pf6o8U2RRvNW
9+TtvjMkbg6tchJgjGXkDnl12hUI9xNBqH6ulBH5cnXqD6rdjP8gFIJqmK6I7BSErV6+t8uA0RS4
EaqIiC+ijbooV9ueMTUJEfoZY2J1H7hOtW8j03kuqbTeUmgI765vvBdq9EWUAdEfHViwXDio83+y
mKfXxpNZwRg5z9yr2iklrDB2QZrZ2q5Sw8y5jzoVIWdXtac7rR+Bu3Zh6ym8yJAv9gO8eWWfxFYw
nHBz1s5kUdP4wRC9gufUbKp/Kj1255PTFd1tr6lzAE6rrNNd7U5Ome8DXU0OpW5k3lGQTFunvtOw
ydLjdNCoI5luutPzYpbsEUeEh1ZXrPTZ6i3zBJO/R+5JVcbPFASb4juoUf2raQiFm0EygHZDXI13
UTfMwX1D99zPUVR5jvu2Dz6MpMnlrsHPG8HoYuysP9dX9e1xBpQAU4HyII0H8ICXm8dq27IvG805
d/TLokOQW4FyLCB50/Xs+2CL1fSiVLz8iMQylEGoQksrpMvxOvRHgemr1hnjEHAzRmkS/aW0JnaN
aqknp3ZacdLmuM93pP9DeTQGrus7YGfKbRQ7evd9LEGII3EmIBXI3u+hx9dM28UennIIb6QaZb02
J267vlBrv5zgVgcjj4MaD8tipfIKpk44pt05CMHWOXWuRwddtObZoWJq/ROavbIHeq3of/O0T48p
7Sv3Sau7ot7ZBXrXx3hu0lNTUSwAyNqXQ7pTsenofyheWe4hzRXZZ1Y8FFvt5bfRo6RQY8KINAfO
vEvN8zCNe7sGrHDmSCDyFZfRTi0c474ty2rXeIp3KKb6uzegkc8b8u5WK1kpmwvPGfAKxNaLUwue
zC3Sse/OMy/ns+YF0fcS8CnyybF5EnPffG3aAYjZ9a8lt9Fim8GyAkIAEpMgaPkWK12miMFxynM7
YXVxQGQtODiVa9xWUxscJuk0dMf1mN/mYYkN2fXB5ZQWgxOFSJQKmqbE7ItAoDRLK3atrDnnsNhv
1RpO1V51A+JWypB+EarpBohv5QUAqsUjBSAGDM5yayKeVNr5nAznsjba4TDhbqRJ9fMQMf9o3EdD
FZIq5OmX6/NcWWTqHpIsiKcHzDb5s149PF1aC+FG/Xh2SZQynx+At6bjYNF3GMO2an831F2sx0JY
RfnZCeZu4+5aHR8wlc4EaXAsw1xAfQVhWNmfXVwcUoAgOCP3xgzodcZlKmPH2XCrlRkljFOpWOpW
52dt2SVEhS9MK5PX93L+xohNZaalwznB2aTemV0SuzemOwTPRoGwHqxZher3pMQbhY2V/SWDTKoI
XEaQBBY3EY0ub6hmj3mLerzTxxguYYStyU89iLlNR+xjNnb0yuUHWwdIAcEQBmVEmpdTLezUqNm9
43lynXi6Lyaj+MsdnxmH1LHT9gGl/fR3KluIJy3zgl9j4wzKoamnIdjrymCbD8aop8pJKRoFQ9PQ
TivqY46d7xA17cNTZ7oJUuNDbB+v79GXqODyMEqeEYUgKuEksMs63agnelnOhTgnWjw+69AMjUOF
ohe9fCOoPkxhmjxFIeXpvUC/OToqNgHuQQxD1zy0URSXNEORYNthGKakhxoX0no3e/SE9+hJVd5t
BUug3Y1OUxkPhVbqqV/1djruy2xy/qqi075Bbuf8xdShvZNRjsiAjiLE1vn6RN9uCogpyHJIO0eJ
WVokWlPmaJXhKGgXGGpy2/AofQnJPh9zyJ4HTsWwEY69bXtSxpJIRsT5Ja3UXtxynYZLtqc2w1lz
6zQTu76YElrBdt0OO8Pt8/6Oa9BMAW26wvwe9fH4wFmKvKOFrm1y0AsLI1Irro1vKN728bNmC/vn
e9dEwuW4Dyn+UQxcRoxKjnb+1JrirHuRhtEa3qWA+rz4fiA/vkELGaTy9RHfXgmMKBWUyHSl/8Xi
SmhwnRKjMopzZzbJbjQz/T6clH8Ct+KCKtVe/VVwE52uD/r201MokVopvK6Uopfc5tIdcreBdHku
dSymiiI1d+kEn8bN1Ntxcpp/rg8nz/rlibocbnH94AMD0DkY1fMwo7gOu6X7jhyynyez/uX6SG8j
F5BEeNtQOaCMgRzi5a2TuuakZU2lnqt8bm+cYQycG2pPVvazbaWBSgoBlK6WYaLGWIrUTffxlE7e
OxmZZDkUEtA2kooDOHcuU+w+zj1njgLr7GhzI3b06nVwgKF6bIGQbhyrlW8pI3GudqB5XLmLi9aM
3LosEI44t0MmTkAqZrQWrQwL3aa178h5cu3m+iKvjcgD6gAMYAORBFwuchQ0JtbGk3bWagXipZNG
J28yp2wf5n14EGO7Fa2s7B9ZmiJCooZAULq4OJqw1VrgWvq5GMQkjmZuDe6Tmpkejji6Hpgbeaq8
+BbbFR8mQiOpsiI18S7nB2ZV94bG085lzAWTK8irnICDN/pGFfxtNCLRhHQ3CERkhqNdjqNElQA0
lOrnsSv7vdaaNIIya7zJcXPek1Wpd4gOJQcIJNSR3/0JOSEkVNBVpML24hMOoWFMNaXZc5rV6X2E
htGdEYA8we2+PyAhtAkblXNZril2U/BZCWLYrItPGNcUF4Fh69giF+Z+ipLpVHpt/6HIwuiDFiTe
3sNY+Bl3Ef0RIXxvHzf9fER2a9MgYeXClfo5VGkAt2jeskxMkl0XBgZyZ57k7LNotPR3QfR/a3Lt
jrtCy01x0BTdVTbO6dompjqNwqKsu72pM/ZjNcdqXWtnur7GyRvdId4p8gayjcDZeMZWx7Lw8ZVs
IFqei89LAcpMYUaqZ6ush+91ojSfAW4DiB40a8umdHUsiaMg1wWbtix4l2gjRPrEvCojn34PQQgn
iJx2MH+UPQ6nG2dm7etJgU5M6lRJXVvsIy0xPdFQST0jS+PdokWPVltStDdeq4p/afbDRGxE/OX6
aVmbIggR8EAvW3hZuCors+/7RmjnGJ32Z2wg1Ptcr7EbpPFCB/U/DCa7GCD2KZgu92fXutUc0Og4
4xqcVA8qao9Hw1XgI8RKZm0s58pVTmUGfByOPuCs3iSeo9sjNZRwldtW4h1SyFcqibanf6/rUTn0
aH6/0xRKvo0W8SZXAOEHn3CxN0WUR2apZMbZUdz6EDulUcAXdpOD1HvYaY3h3LCltQ3c+sonBEZG
5YoHktbCsiE2O00/9sLk/okr/V+e7Uz7IS1Pb3nkTPO98CmARRj50QICKAvUQf6YV2muS3bgidmm
vho32d1YDH+qdrQOXUaFnP2ZGlsePiunggGl2D5HggB2cSoct6immJrW2TYqtf81SNG3W2qQVn9i
TweUv3X4F4cOHXmxIWe+NjSxhwNJCYA/K3s51zizkt42E+OsOEr1BHorT0+OMeNNDGgt/U6GNMJr
zcfNuGcxMD02EFyErhJNwXIv5f7yNIACYWLOoncQEEehTvtcCdQ91X7v2e4hA7Rmbp/edThfBkVu
j2iEvjULLs/Tqy+rUMhN9NoN/Qjj0YnyTFne6bGRP7cNXM//MJYLD5mmP1vWWORnCbmPQtkZo6Js
rJ+Ar1T7YMxb71D2o1psTGwR8/xvYq4Hio89hFHRojZfOBr1cC+KfRDM+Q9VS0tS7Cyui8P7J0X9
A1kUuV1BWlwuYBvhE26kufcti53hJi1LJ9gbHUXeO2sW7RbkZ3HqX2bF1oBphkE68KPFQTQsiICa
onoocI2qc6xb6fBudmoRH9vEiH5fn9vaGqIfRCuVqYEgkX9/tTmmoHKiDHGHbxaKyh+pMaO6jg59
s8UwkGv0KpZ6mRXR6Qu2+aWpdjkOzkgVoKks+IbQpJXfekDyH7ln3Ueh4RyS72K3GBCfz5r4RziR
cB+vT3ORY/1veEht7BIiDOZ5ObyqDi5eZLXyLRWem9PAaodjpdflQ9kOeAFPXn3DEscn3MPT9pgX
bfHl+g9YO/nAIiljYcABfUT+wFfrrIVRWoGcUL5FPYQrEKPzY4pMzIfCEhl6jzZCnE1ubJzGl6dw
uergPPi4pDwS/nQ5qllouHkHsfdNCynLP5ZlE+xazKGNU4ZQlr4LiiAP3V0yCF1/oL6eg/MKWpM2
jmj/XF+AJXb15ROA8SWMld0FlNcuf0tI3jlUXhl8A8DANdSw3Lf4FFcBFEOtu1cHLzyFWtph2z1b
JwUblnw/GbN2DBAqnfeZU1OYsootq7NFNPG/n0UESBGblPTNJULL0BLIrga42JW5CV49o9pYpWoM
SnkO+1uFF3cjql4dkiMui4xSkWjxVXJN6UO9NJ1vUydMg81Yd4/8vNE9GuZk0PWJcuvrxuqvnHOy
Qp46kiddZt2Xq19B+yzysbe/2aJytW+R6rXzDTtDAUyJB0S7w9ZKN3ZlouRA1gCrfXAyQ/03FVPw
TGs47k4pBIQ7rw6mwjeUntDg+i9cuSD4WZL1AJBXvpOXP5CYygsMKwyQzqwSoNtz3nv7Gemibx1o
KIAklW7lR8vIXOvJqlpjq/O18lF4GmX4KpuueORcjj+JOXVbJQv9eWqtRxQP+4PduMXeTCwPxwBr
3uKSrVxJLywFth1dbVCDlwM6rdap+qQG33oYx/lPs6gGH8BbcFvPteo9Jvi15Z+w+7PsJw2hKG9f
i3DrZVu5lRB5lbAn1DSoIC2uxYJ21hAIoXxDxDqIDnXhqSQjNRjx3yMFzQrUlV0HoHfCpjpe/95r
dxN5JfcSaaW0C1+MrdFp1gfk5v1kGoaj24fJvlID66aMAsW7dazU+VsTv31szaI5qUUXJUdhN8rG
z1hdgVe/YrHthrYd26HFenA2yna8zYxqAuAaG6J5tuN4+jMKMyFISxpzy0RSzm9xN/MgsgJIcHAb
LgtEWZBjaJUayjc4X1h2V7NpPLcVCcUOecQt5sDa6eLOZXtDVYAYtbhyrNhS6yYcIx8scaN+UvVC
V3aThs/rYTDT8MFsOzf9g3P1eCqqotVP1z/22uGyKaJLzVaEN5cUPEdYVVY2degHDS6EXpUnZ1EU
9b+pB0wfR73C3rhN1g4XzAzKJfQLTcwMLg8XoqFeOJZOiFHF6I4HQQR0BNSWGIdOcRVasqbiTIch
cedk35VwrvYUlJV6I89Y+8QY+tC2kyAiuPyXv0LUVa+Vogp9B+vr29HwgoMxt9ahtsFtX1/h9aEk
Zok0m8xG/v1VfKFYGeMLK/S1aUy/NrqUqNE9CEBaNzhbqdvaYDgxSQkSxqLceDmYoXFH2h3Othho
To/UGs0M4/m6wlZdiy39fWmwfAwIXxDNoLdO0rZcxU7zRtG6dfAtqhsNoEtqRPPNqLShOMLGHZ2b
6yu5tlcBqpNyv3DIlqpkOjz/sJTyRlaNsOTo6OkhrSr3aY7GcBcipbFxNtYWE540mAuMMOReuVxM
6mthNqiV8s3s7WBXeQ6qddkQFv94ZpRtObisnAuXpNuTigNMb/nKmg2qmQoOhd8Aj0R75inuNfBm
d72obtt58P4pjNi5MVJlTHduicf3xrlcmSxlfy4iFC1Q310GpBVNMDBUbeh32pzctv3cPfQRaAyo
SMGW5d0SICo3DoNRDqfDAJJvafFkUZbpcsDVvLBlU3x0QsX5HVVFEx/439fHfEyaeC9SlaJmL4Ra
7mtX4uwK4DnDoW6rd/vEyR8EUBR+muycEY9ffuognPIpyzS2VqWNJ8gVlJHyCJXUaur6e4012EKI
rH1vvjXxLRwA581652msNG1k5b6pD39DJxf5gTqrZ+xb7r5bRyjxOYC1cwwCw71tjK3h1z631LuT
5TOqZy85watbKdRzU8viAC8kKzG+Z+6IinUkzB8FF//v68d2dSgKrJQdVCk8Kf/+aijbCfvW8JrE
7+NICfZkfJhgoo86IiCkZvVGDXLlPaUqThta+1/esEhmTH1Kpg6Wgp+J3mg+lZWVq092YlfjF0q5
jrcX3jDkvwJNa0+NFXrvrNa9bG3ecR5UWW2lOX052wrscxBmbuJXoTmDi0Bh+K+JHco/jtFaw01u
T9EWxnl1gSWWTbZDqGMv4lWk5/jAqZL4ZmHP096eLCcjYqOBdw6SSdtQLFobDawnMEgHluUbufWg
mxpjiusUy64JMZr9VIfCOee5m+s/43E03//GkPzJIhIQLjQ6FrsHjRsgRKqT+KWJT9hu5JYsDl1b
itvaKaMtoMn65P5vtEXQGehQqbUwTnyjQ5njea5FEzyAmrZ+u120JX+wNhi4Ken1huAC4cHlVrHA
wJuDgqlvUaVB92lKssTdix5X2GcdTre1UXNYOxkSSQwbmDvnDSws7+pSmZs59nXFGPKdVZE46QUA
pl1uhHZyCkfXKw1QpEP7G1XesXtfHfvlZNAdZMtIGB7ZzeV0Kxr3ZVg5qd+2jfOjdWbnpCVjeiyV
1niOwaduPTOr64u+pKzrotW/FLToTLuPKa+mPvJyqjh4KfIBO50Uetznar3ZBV0djvI+MiTScHT5
hgxVNHQVgtC+HRmQXdtGE+m+VZ1837ljs+H3IxdrkaPQfMDpjQyFa3WpsTsHXVt0WZL5Xj+69YM6
x8J4GGF3bESvKzGXB1mM5iaMJD7e4jpFDiEcmtrI/SCf7OxGi00rmXbx2Mw3Vq0IcV86mblVklwd
FEVWVOZ0dBaWgddoRE49SAfIfgoKimATsJ2d0qMCdejK1LBvNFRptzweVz4fFqrUfnSpXoMHz+X2
DClnW3qtpr5iNRHCMdoIm6wh5w6qGI5sAf3m+ru4OkveKvhqgPsp/lwOOOvNFIq2TH2rnkdEHKfb
OdSNal/VWt4dEc7vtpI9+fYsNw0dM6opfFGwOou3SQOPnsxo1PgiL4tPpuC23UM7tvu9VXPLPtI0
B9iuqr2Tv/9VRs8PKVQ07ngal21dASnNxdUg86kh5fWNVaEl46RtbjxmAvv2fTTpRtzvwipQ3X2j
5IP79fpir31dIAoyffCkOL78+6sghNLhgKKJnft6npa/3cFTHu3BsIM9HPXp/XmDVAciYZCVS0CS
l2N5Cnq5cdBgahnW1odYK4ovpEZBsEvU7sf1aa1dA1LVgvYHOr6Ek5dDKWZHKILivF8EoTYd8rlz
wiO0ri1N/7XlA+MFmIrg2ODKuRynbJBCNDun8MPItX7SvnZ3dtsXKHcUmNBen9PqWBIoTk1EKuQs
DiL6V3bV617uu62V3SLAUz5hqew4iEYYWwS71bG4PYFpy/r3Ml8OeyqvMEczv06xnbpL07E9dQVX
xEmDX/7P9YmtHT+dOI1YmDK7t4SiIwcQ4byJLWg6JDaWGyoKpRBHzumI7siun6Y/jWlMd9cHXZ0h
yBRgl8T7lPgvvxyEBFH2GRsfEULzQ4Y86u/Zaob5YHVAkg/XB1u70lB3QauKPA1mzvLTSdyWprLz
k6zInFNTGPm8i7UGEIcq9BDf7QLa/M31QddmSJKuEyUS3vDyXs7QQ+xYiU2sT121KVHq9EC4lsbs
PlShs4VwWB2LYAJFF+jGHLjLsSj/2Xoggtz3rJFOtA097FhaI35OmhG917ycpBTaOGBOpkYzYnm4
Y9OJXTuzqer3rZXfoD2U5bQgmuao5U3k3pMTJxtnb+0Dvh5ysVsQWZ0rvNAKP28RKPkQZ8bwHauo
pkaYUe0/jXX/fuNWJimloLiUXaoCC7BBUndDO2Zd6dsqhliQz6ePAeKhyW7ASP1u1pLi8/XtsjpF
EiUuMambtJRCtUQrKs3LSz9yovw08jl3th2r+z5v2geeJ/FflvTVeIstM1phnplhUfpjzbPHDPmI
lB7NP8TexY9Mq9yN2qY8ZMtXnrI91UbAMYAcF3f13LJdwrYpfUfNm/zQ2Ahu7tvSrTdCw7WzQIQg
1b7BS/Cfl2ehmnqvDyngYPTb1/9mmqHctmFePnez9z4IpcwcaANyQSOMLYXpFiOJThJdiqH0MeRL
9GPWFdGPOos2Q8C1rSElBKXaHj5bxmL3F2GRJBjHlH7iNOFzXtbB50S0/S1Eu09F3RgbQdHWcIsP
NQLkBTWalH7jSuu7IS+8XVloSkn9Xw+rg+20/yHlhAwFRFTufr7dIjQhbvZEr5uF35CWmgcncYwb
O8ib+rPV6OmW1NvaTqQmQW8d9jrw0MUEIwWl3DAaS1ThLecpUfoYTbu6sjaeuJXEltCc4FLagkIS
WQwzTkMatLNV+D3a88GDq0dqf8oquz5VZC4fOgv7iH0TRKUKF6jaauWvfcXXoy/ePNVpZbjiEhoJ
Q30OyzRsb/JcK71dimKBevAqrI+uX2Fr6yoXVOJNZXNwcWcWjY0GUaIV/tTnyXjSFW2sb4pB3QIP
ro9D5gd9D8HSZSOw7nIK+qQKPvqwSvXLi7WxevIo/7xTneXlgEtxFvrfMHzYMpdXSeJMcyninpNQ
x7lyivLm3pxQWsoK52NUlkFxvL6Aq99MSlmgzYYc1/JCaSoRKGSBpW9OwVDvsjEoD3OYidum7np7
H1lec7g+4uoeNV9ECIAN0q67nGFRG2lVt0rpK8rY3LulaPcF+JC/grbgidPaPuPTld1NOi/f9ZHX
ok7r1ciLI990xWiMWVr5ok3cozKN822mtDmu9EV0EjhFfvOqQNmY7uqgoEAl8p3a9vKeQVenCvHy
Ln1k0JAiwtfP3VUjHOWEUOagco33e3c0t56k1Q3r4OiNaYHKoyB/1qssr0rHik55yIXj0js5KX3q
uEc4su+k2fxvv74aZ/E1PaFSkUhsgpaxPkJujX/h26dJ4Sma8scYpMpjGnbdh+tfcu3BBZzC+2QT
fiKBcDm7GMGyShUyfxC5Mp0S5ObUm9qYKuMDgqnWvHGtrg5noJQpK/ekLItDSdbQ9lPjpT4yKLry
E/uoPn1Ue6uyh53sFif/Xp/e2scDVYd+jyRloIl/Ob3OnHh7o66AN9RQqNO0jICwbjx7y5p17fTT
H5CkLIquiAReDmRrtVXiGp35TlrGP7tSD8VtCYuwuKngScHMs4z+9vrcVoeUmR/FXrre5mJuQp8N
dfa63McLK4/OngW8/e9Qal17H3bACfcZQmrNRnyxBuySXWewGPBk33p40kOvHTV2FJz4RGj9aAXA
3RuiqVz7o5lDKQ65mWX6qR/A/pyzMdMcBEGbzrCQwTPHqN85JfStU1O3UfxhJtj7cn1V1nYYeSn4
a+kETBH88kO0nR32Nfq/vlmF4nMBrXHYzUk234W5532+PtbajSRRHVILRnbcFruZ7LcrYkPJ/B46
ZnNQo6gaP+udmQQ7lUr83kuT764rcntj3LVdTZOcI8QE3wIsUFXoiEI4tEPTZ95XeMydEu81DE6n
jZHW9pgMgVATlmzTZYmrmJpOSao591vEr4KDHgfzXxyOVZR9g+K71Wrz6fqSrk1Nyr5Q00Aj6U3B
28lKJ+/mmE2t5N30HHWiyU5N6Rbj/vpAa/tEHh4DuwWK68vSLC+YJdKCrLRLMyPaDVoT97euOvft
TRvNo7vxYq4uJMqRHFVQKuqSsptXAz7sdlb6RTdNpxi1rgdX4Ie2i7vYcfZJNE3Bf1lKDLll851S
1hJ+3qQAy1RdKXwN45PwKMqAbojZo1Z6fSVXp4aNlgzo2JPL2lqaV8gDdyS/ttLFtH/6CNvTGH3U
ca93U2QfkqLLt1zrZISxTEjlYtKBcSUxZHH08tQo0xlFNX9yAJFaalL02ICI9uAId4agS//vA3C7
4DZP0uqJumr18/qs184+aQjFWJJVMtVFvAy2ntudjoGv4uIe74JO1Srot10ImakCbqW2do12ZuzY
X68PvLbcSB4zcQ8sHVj4ywsumROeSZJ/3y0V9UiwjjS1PXSefaAZ3H5pQbCJjSBhda4EXJg8SnGc
ZcyuVpUxOJ2S+13hjMlN6kFYvVeUqm9+KImIgJA2HTyDHSpz6VaQuz42N4HEsnEjLNa5zipr1HDx
9YVBRSC0ktx5AJcq0TluVvw7uVFr7AYDJN1GN2ztgqCpQM8fLvhb2ohqz609Ky0V92QcB+y303Z6
cG0uvk9QZ5Joq0S9BmAB0QWtCuATx3ZJq6paFJfdNKHu3ozaV2uK7sxRp+qu9lP4IXKa9HuTDNF9
ojrNVz0twOxaev5Z62fr+foOe7vkvJ9Uz1h0Ov88MJc7TIun0hGABn0laGuMuRXnwe3yJIIYhMTl
rgJTYuxab2qfro/7dmcz7ouuM8+NCT74ctwB9EU8OG7kG85QnXT8p5IjB9fq9lncC/mpq3QjHl3B
pcoxbdAVMtV/E5CqYkJrCi1HMu0udXaDI7JbnaLo+MVTjAYDnCq3nfsp9trsZg7S36QJrRfu9GSq
toiDb680fgoJAJbaNA3eUCIdB7q71Tuxn9RkNiIupj/VGIv4Pq/BKh+DyZ66k4JPPBmCkrt7q0tN
53T9E6xsQn4E6geIhFElfquqTmmgsHIa+k5CBIuOdtn9Koze2lVpax+dGGcBbC0BrbGJZz+2R/7L
LERtnCwFZ6SNV/NtNCClN6UQC9KVgIblGX2de+miQ1N0inzsu2w0KsxKy2+o5QEQvz7v1YGkBpJs
m1IWXFyq5ayCW4K24dcRTFu0htN4vMmcrNnC1WwMtHw2Gr2xrTqpGcjw6tuYIgVSyohKVBsfcu0s
gdpBzI76JimJ/PurlXMbVU1Td4r9NkXmbUelS1VPJvJc401tw71HqFCtt+xWZbJ4+Siza6CFYoEB
9wAOyuWgNa1apQj12A+RBIkeYBFPPz0tCz9OZTFlJ1AV0bQzRjGcirm2041vuLp3mQgBgeQ12ksd
Wj22es2oa2wVh7786hjR+GGIutC6mULqQ7usjRDNDsvEFseEaq2506ZhxMAPfxDtT1GpXX24vqve
PiGsBxGRITuP/EtetK8+QmeqSRB4VeIno1V8zVTR0GuBmXS0c87R9bHWNhY67AiZUmTiSlsclait
tFYTSep3YxdMjwi06KiFN83kbRV/1keSfhVU6FeAljEykF3UMqvQtOdDBXK2+4s3RLXVVVlbPmJl
6ndAC/jnojaRZHpbO0oKuEfPPqpTVP6rDN2vWczOf7lnpHIxMSwHgUrI5YfKArToctz5fH7GmB0R
asVzzaEv0G4gz9bueHT+8GXhwQEWsgxbbXDwBbLsfhxFzvzJK8cs/oGkVJzsoOZV8cfUjYZgp49q
3Z8GpQvP3WgHW7o6aw/861+xeOBVY8CdIa8Tv+ta9XZwMzQCcwLnQzc25r2VWfoDyIp+2Ei51oaV
l4P0HAJXuARsJDRxrb6KEt+JxiI9hHi53aGYo/4DzgpOkuhRlPigGq3YUnZf20ioqoM5AgMNTGxx
L8X9iD17rSd+DD7+ATAl8Yvu4B0lJeftLUj56mjU0V9KEMBxFxGrF80w1ccp8ZEOy471PHmfvbia
KeFN8efrh35tO3G7g9mS+Hz6S5f7FnPT2rSqNPEnO0LbEa+AqtvhNZgk+7ANLX3fOgYg3CpNs3gX
Nr2zV7XIdD9d/xVrE0YnRCYkpCTg9i9/RaP1vRjMAnGeAB2kvTrFWvVc5vHo7IyhhPp8fbi1pw3V
ZnrXL2zy5SujYwncjRlPaEWh589gqV/HHiOEBN3EL2C6k43h1mf3f8PJ6/DVJR7W5qwJrANZYyNt
jtjJOd5zJQTwCpLbeOsVW8xOig+QckgwLBEPMq3y57wazg5TOpGeMM5CsdND0zp5f9RiETyK0K3P
Kun7Voa1mODLiOSxJPAqclJvGBfAlTFZaQ39jNao8hQbTuAc6nJI0pvUFnm60UlevtIMR7RNekEn
gnIzzfLLCU4a9Waq5/mTaJAQcyMvtw/UfNCaKxRxTzoS3wxaCioXNP+9Yjhh/DGqlPDecXptY+Mu
i5n8FmgYAOD5tyRleIt73zWyMG21JHuKAasa53LoDHNH4B1/KhsxPSBF0t0Bb6se+9keMRO3puFg
V1PzG7MdhE7hMpV7MFTJRuq5iKPkz5JFG04TDyycscUroTU4qDhW1zwFGAimuzio0KLB4eMD1QhE
RPVR+ZxiyAF1DPfkjUt6mRExuCyI0c4lEEaqwVgO7nlpFLdmh1JC9UdTZmzbIsv6UBeRc4q0NP9U
NMVw7PSYskMfNvejlQzvS0DlTwCeQkJGNsg/lxoG6Kli6Fm40xMqODR1phjjlAlNvedOsxNv5+pw
p9ta1bcim7dnj/2IoiceGOgiIwFwuTWLqqOJ5FXj0xwYwx/het0dRpKt8oWAF90WywydcKOe/nZI
knqQ/Sg5qS7WtoshQfE3Yd5F7jkPtVPUpLq+a7ukhPqau59yUQc/rl+ebw870aEE99og0+CCLr5u
JGLCw151zk3XlX+GYbAQ1bSDbyMOuxuP09vTxWtAqRPRHfpmEOMW8ZuZhyi0FGnz0epzcdebU3HX
16WTHr0xD+7NLBjPQwT4J+pSo9nXY6h/sYwuoo5kabEfGXP5K061stvY4Yv4leSOQA/0MSw9jBHI
Uy+/st4ENSwztfmY93r9B/mBCYNMBHDL2+tL/ebTgsaTTHxq2RzoN27anRcXphb080esAGFa8kBy
YswOXTerDYs/obDtm/+/ERcLHiR2Z87VNH/ssfdr94prZrdB2LUfYkwUTnG8hf1dbibOJ5cEYi4o
8r/gxi9XsrZb6JVhnD9WhZneoeViPJZGcNai9N1+si9DUe6VpWxSnCXOMavzuQirPH+MnQBhZDMv
R/I26uk4L2Hg63b2/yPtPJrjRpow/YsQAW+uQBuSECVRrqm5IPTNaOC9x6/fpzixsWwQ0QhqddCR
1VWoysrKfM0vUSWcvVQJtZ0zs8pbBSjPAb5NmwcoGQZBqzNDd3lSx97OHqeJCkec1eYjmnW2G5q9
Uh3jydZ+U+G2f77vY76MKsIfm5SnwjoYpaR2TiVF1Fu6RfbV0r4oehvhzrB8GPMq3Tmsm3NEfVrg
dwTEeJXDpYkEjsLo8kdTHjFSDZEYVt0ZS5ngWClh47VQjx6wm9b6w+1pvh0YrhhcdFICLh5IOas9
FAVZnOpT/pgE0fwQJuX3vq+XFspIoNzF6RR/wuh7eufRFLhVQhMTNcGGIDB0PWgOAzMwgGY9hraw
ty4zzWlPWaxP46EwAg07u7Et3fdPlOsUrSVCAUDW1USHOgzURI6LRx66yknLWudO1vCRCvES+9zO
Zuahpr436NsTasncY3CjeSJwq64GDaNhhgRTFY/1rLXHIV4U/RiG/fKYgJ7YYyWvAyspK7xndGUw
NqL2ZKyyqbaOA6AZhnMMFfAhQgk8gNyay9Pe+3UdWRnIAXdMoZzKCsXb1axqTQmyAZ2hYxRwmwSz
rn/BXHtwhWvVp87uyp0nwOZ4FCCEMjGp0foojomqSGNlOcekrKxTW7AzC941R0Awkwcheme49Ud7
mZ5gkIuXMhWW1e5U0EK2I0l1jpld1X/FUlcfq86Mz5Rd9zjrG58MtBfzwt4DRt+6HKm0iGsglon+
f14ahzJUO69AXmknyRH3zqu6IOVsGo006URRDtzeukNo1GMSaMXkHCccud1QL82jHuERoCpFfjIl
XholrO8zCYJ6vH3o3s6PkUGqQw1DY4n9eX3Qsd/L1cAcnOOQaM7JVMYeU7pwj3WzN8pq46uhA+ag
75wjcUzx6VeZp8hEOv/2XN7uQjEXsf8oKtCSF9vm1cswHRWtKrTGOSJtKtwDR50XP+R42+j6Y9y1
zk7A2pqVwOjwqhftqPW1R1JXNzoecMd2sZJTvGCxSXFMfWfOIvaGwMcatF9Q01+PIgdy1XTIEh2b
xTbvUohpkduohUW/WpuPJl2F4L3zQq4M8K/ISYV92xq1IVtL0E+dkp6WwS4fO3OuH+EQJ4fbX+vN
IcZWCncHxAwIVWz51dcKU8XstBR3p3pRa082uUOnpkiO4Gf2dF3eWHwJCyvCLbcZehu82lb7TzIr
SWpVTHLasE6+Z3QZz4bTS4uXow70l5733Wfif3zUWjuK3K40gk+d2Zq/w7ztsddBS1Tf2avrW138
InJCkFCsMSrlq9lXS4Z+fjCmJydq8/tca4uHqYqKA+0DRNLNRXmYEa3eKS1sLfnrQcUBen1A4rBs
KvRVTsizNqdOaYJDIAGPHxJMqN//dSFlUpwGDAVqdvWGMBpWV4oYSo/KmJwQJ0+Mpru5oJqaFHvq
OVsTw/aBzAxIE32w1Wh9kPaS1md4WbQx9ORG5ahQybNb8wTovN4r0bwJNHw8QzSEROIp+FLX6zjg
oTF3eZGeIPfGH2VeMTBt0DBJUC845Yn1TiiO8uLAphHSUL0lS1mTeOnpB4OucgvMeq2itzlOR3Qp
ikMdkpXd/m5vbiIqXBppJnPjif8GQ6pGuhoWzhAc9cIK7e8D3NP8zkijsrnXM9qiXoaXhtrj/m3g
ZDPUI+Zat3/Bxrek7i/gluwfGnOrRFtWOi20kl46qsFo/BM0ZqIcplyrPgdGXJY7QWjjS9JrYJoy
4E4AXNr1l5TDBXZNJ5NJpOUEQKSI8ZDpLIEeT/pxdHhINUv13tse8RaeaHSKORyk9asZFlmKxo4t
+uVjbnlqvnSHalT700Lp8zN7tj90YRMhxVGFO9Ndf10hNPJySkTXDUb6Ki/sAhPrI3Aifo5bwXIW
Ngl/xY7WfoTzBDsNI8fW8Uw1b/wkjSjovO/LirewoBfTFoP5RzXxerGbxAqtAO9LX85tu/FwVaz/
xqZDOw60JXfiq/hbrzOql7GoEGI7zsMbJ83rsRAsa9O8jQY/bAc1OjYD0hto4871fabFandw6jRJ
vthmON53SRFaH0gZUNy7PeF1kOdHgAYC80UApH66zlO1SMrS1ElGH5ZAeRc4avjkJLP9Jala5wlg
RXcyctX5cnvQ9ZZmJFjjvN/E5hKsk+uZd/yaxaqA4kQ1eMffcJ2dTD45UIW6o5QoS/erIIxEn///
Rl2FRDvFXh7p4dEfm2RJfyiLlRmHEbCgcdFNuLEez+rx2+0x15FCzBQIBrx/0WXloXo9U1kqjUFt
s9kvpHaxj2j1DMMBs69Uce24HfccATYWFugH2R6XDEdn/agaKrzsi9GZfUzFzPNgdOH3VOfeHmY1
qrx+TuK9FOnt/gFCTJueoo5JNrYG9EuK7NR2FC++shApXEPpQDvVbafcy6EsmXcD18HHDmr9ThP2
TQuClSUhA63Io4ca97pXjglAYwTxPPpdqEjf7SboezfOY0s5NEvxWbVrC3oWwLrPQRuYyanRI+V7
IKGAcg/wrtvzWHwbtcjciBwKeqVAvNYQfGfQu7IYosmvkz78Cbk2fEhL+Xc/ltJXDpX1iY5M8oXr
ak+T7m0QESmj6NihgyI8T6432JL0eVtL9eij8jidEAkODyE44B8grpQPRRQlTyO94Uc9WNpPkmKi
j3V7g29OnE4HzQZCGdoM1+MHA6Bbw+IzUNca0Lk3nYay/oAWBPoQ5uJFYZz9qLU6+w0Wr/xxe/CN
zYfSDEAzMnRw4mu5qIhSXh9MTD6LFumIo0r62DiTCmd6HrrDaHQtznZys/O03xyVR5zo7wnE+OqO
mOgE0E+yRj8qo/g469bsWyjsH1Q5rRrX1rriTMzcM7V609Nhw9NLFH03ZH8pL62GTRU5MjqsAWnr
y8vPWVDIQCHFJVKXkfM5D6b4OJRTeDJS45MkMj8Fb7XzHyw4fQ6uLN6xPIyuvzZ9F6ImYu6+FAXD
LweFqCiSo8Q1m1z6EkRx/aWTIud0e1CdP3p9TzJxQMniHSKsZFaDImHSLUpnT1z4jXmW6DxVLuKS
wT+3h9n6rKSVFjwaAAbKuo8Ir1s0xTI6hu3UEL2sGUE1WUIPe1JjK/S0NlU+zZjmVjt5wMYdIcqJ
tohndDPWR1ifsylI45xdbFXVKci74PNYN9+KNi92du7WYWUcU0dcnBfdum3LE1Hu1XaY/ApLkG9t
Pc/f1TK176QwU8eTZc39p1BtHN5eUG53AvbGLLnroXyh60aoXH/FYMG0kZrt7Ku0i10O0OirQ1I2
D9qiKHuG2RtRkeosAQFmADUra3XVa1FmL2Hczr7SDCpvkEo7RHqn3vPEBpIT5/+oVFz/Nafkm64l
1d/v3kgvRXCansi4oeB5fUhMHvHLoFiLrw/BHJzIKeFjuXFVB6E3zb0TfSiGuJcPFsDQPT2OjS+M
Mi0AANgewu9plVn1WgKZL524jrFdkVy80aLlg77MMehfm9pCk+CkLHeSXLtJPBR7fM0XqfPVWSUs
QmTkVY3I+3rhez0NxqyR+MqOPTBS4RjSIdRg2j4WarwU3ijNWRl5NUC7wkMgLJTvi0VJqgMFCFNF
tjWJ6qMuOuN/yQXK8H4aZ+WhV0dLHnauro24Yr/0EZE4B/C4ziAWoR0Ya+rky804P9t6oHuWXCd7
qsEbORl0R3g3GueOPHC1HQYj6wwlymef0kJiHZVFzo+6BkcerkOeFOfJ6PeM7ze2P4QK4YcO5o5C
gNglr4ooSPRWSaLOi+9QFsJpsBmGj0tiyR8Lem6fuk4J0afHarO+TyNz/BU3MsYYtw/BxnGHbInw
BjLdVCDWfQQdzrrUGYnMTxhg48hpH38LcLmr3cgYsuydVSNGEpFTaIITW3hNXU84gUIHWjaX/cws
58dK6zFCnoWw430R5vkeeGnjphDgDlQ+XkZb6/0DGImzAGEy39bC8ZzY+vQlBuPxQ9Z6+W6yp8Ht
nXTeeb1sfVOE9UixwbkISfzrKXJjTqWSR7KfgOfx2sbRH9pqjlylUvMj0DEE9wDuPkl2XH0KtDrc
uYS35oxEjTBzeiler4aPRisCCKsoPkVI6++8X6wPdIaih6xSlNIjw47KgzkLHNDtfbR1ekg1ODwU
I94Wem1JjcK0GRTfrLQxiNFBWLL+Y8NNDZs+sKVO99TKioN/bw+7FUfRhOL2IDBwU64O7aRh3qBK
HMxISrUDGi7aV3uWG0+R4EIByUiOzUR3UcumbAc3tJXn0Xrj0NJgpGC/7uIaMt2OZGwXf6B8FXu9
ODotdYFGsb5lTtoniP9Drf7ZoVEUfQiVEkBgCj8ctb5AebejljjDNAJp+WC6hILPqvqkFzoHaKgW
PyoaDCJTbLUg7kTuLFfjYR6bzh3loTmj7+jc9wmyIkGpy26rRdHORth68KE4J2QCRT0ay8zrAwAu
IExsg19SSEP9a+7N6teUTpLXtmF8F8+TdrAks5Rcu2+ooi/xXD44HWUUZQw5kbe3x8ZpQMaThzY6
PAgWrjGbETdgYo8q3whlrTuDytyRaLOMBxQUq49qKsMxL4qo3jmEG7sSuhpRTqYNLLKp6yXIIrMs
6K7P/uxIrQwlt5wHL6WyEx5L0y4MNLFb5VNrB1N1SHSFquHOvDeiOjVIgbehZgWKYvUDNInKXY+k
oB/Nsn6qgqV2Gxv+pZ1byvtzVYGqot2NvBhOE6sTqJdTM9D64w7Drdaf2wTiFieyckcC3qPa4s3p
tnOS5ggkaFp9vv2BN08hmAKOoYDF4F5/vdRSUeqtJCt8YWWIvUGfjY+Kkqala+OV/jBJZX0AyF99
MnKdJ/ZEbd016hJm1e3fsbXgwiqU9x7SWeD5rn9GJpe1YrRi0+sKtnHFHB/CalZxXI+lnSlvpEOC
DU53Fxltga66HkoDJdfDKpJ9HlvqU21m7VGNFeXp9oQ2rrGrUVbxJKwbYBkdo3Rmply6KQueC0u1
T0pjo22o9PZXqwiye8usm4MGYOhye/j1wQV6xBblD0IS4DZbozLJBGNjspfZT5vAebStrH5O6ym5
yHMeJ9wkqlO4qBLrO/nJetaAbwEj0hnhWYF5xLr5k9PzaVTUK33EwBZw3SB1HFeL6/mc5l3VH2Yz
rii0VvXXurOH5pClVL92yCXrrSR+g0g/wfPxmn4TsxxlbJ05VSx/tpMBmgA9U/2gNAkoDxx0rD0M
9NuVppuJgC3sGXq1DHu9nTIHwWU4cJYfkvF/z/Ok9vI2yH1zccanGatSiGj2nlj6OlsQcxS1Zdaa
z2yu43Jo90mlF4Xtp+CPPKeyZ8Ptus76WupAGNG1tNrjezcU1GFUcy0aQbSh1+KuddXy6aLK9ucA
yrLcd/1TNMmNb/RSGx8aqS2/ooZfLDs3wcbqUm4VcGdKbthdruJC2huloWeR7YeJatwrWo9PNDmo
89RHvXrIi9ny5sCa9sLROkawvgJsJdrCQt1/DaIptcxEe91hD1Vmj2iLFTnOITd1gHy3l3VjszIQ
7QGYysC71+9YvemDLkQu288tCjCIj/enOjDU+xza7k5I2BwKcARBAbMLyiLXG7Utaz12xsT2jaWP
HtvGUOF31ZU3qmG5s1m2huI+42FM91BYu62GgiRlwRt0/Ko36kdFzsYTMCjjMg7WHvx84yQwF9H/
FfgIGjzXQ/EodJCKzx2/l8LhU7NYHD9ErP0xCKPPbTU597c/2NbOAFwJXJbqskCBXI83KSUaaVaj
+Emcds9tt6R/B2o07Czg1rYHRknTlwIUgmWr2wPeCzATsjrftko8sue8bUGaWJ1xXwFED86aERTn
QcOa7HB7ehsB/EXKTuBNXsp019OzgnYI1T7V/ErtlMWF3DE/6OCw71pDUgIPAKJ6zk15/tDjPS15
gZFHewF1nfyJs0e3jvsDODJLsEqIyoK944Sm6o99rcO00q3y0GRldmryaUA1ycwqsoQkztxFzegv
3V6ArZW3hHQgBVKV58lq646Eg1rXQ823ohYOw1Q1d0PBAYmlqPk6x5Lttljb7qz61qYSkVVMGjb7
+ryAvZEoZ0WKryG7fohp2/0v7sr65+2pvcn1WFnwyJSWse5ThC7d9ceVi9KOzCBW/aJwkoeCJs3R
7FrQ3lKnHumxW0DbpOpjHWIrnnXzUh7a2NkTIt5YYJgaOkvMHkNdScSOVzUb1UD2a8kdxZ8MfdDD
I4bQre4hAJIrXj5pU9odB/pXoerBGOOMeLcXYWN34XlNXZjmt2G+YWnH2tAPZivrfj+G4WOc28q3
sOysU4TcU+fNy5T/1qxCOth2v1eV3ghV1BREcZ+oKD7E9cy5T8p2Tmvdj2OtLe+Qe+sNr01V51lr
J6OKjnU3ymq4E0o2YjFyKnxzsDEMa6/CfhDWjjyi8+NPQNuOgbG0X4RMD4B0zby7vbYbwYN3DG8Z
QZwUxffrCSJHEFZjVam+pCVFeeoadTQPQxNWugHAFnlHL+JBYXwadamIv9ZYG98XY+VU7z9NcLX4
uCw1H3q9zrmdN2RHjorZr5M5bhfr2dG2Kn3Z2Uob3xOGF18SShZC7evjZM+jard6rPld7IT/lhSk
Gncx6vYYtvbo9tGwR8jdODpCD5eSJ+04JrDaQIuNvlCpFpo/jPLyKxtT2oDt8hQPlX0GXTx+WBIn
3ynHbU2S8yJzjYuB13gnzFl6bG4jzc9aHKLtcdDBG4GJVYxeP/Iw3gOBb45Hg5cdxAOc+sf1HkKV
jOx1QGo0TvT4YAX65MVwcT2ELLMzCUx/f3vPbsQDihvQbRmOSrIjfs+rcJRyEyT9Upl+FgwqsjDU
jJ3pZxTNdn/ERlmZwrugdWj2It4eSdNpRHlyD+S5EZip+oOvcmClCiEw8eFf/QjEPMoq6jLTt2vd
ripPyZWo+j7mvUWK0cS1/MFIkmFQj52TFMk3gCMo4XmtWs69mwVTupf+vl0Unk1YaFFYp/L7Rh5y
cnCpmMva9Asq7NkxLNv+IU2MwQs1PX1KUTF6stvU+WFrxR9c/4wNvJuGEhWRN+J0U79AUmRz+WO2
DJPHXYJqYtiXqeVJclkNH0a7iweP8psSui1Y99+3N8TbeMlmR0yGm4m+NypY199iUbtSiaVA9zHr
LnV3wZvyPOSLmbi1rGU7oeptxBSDCa1GcCzgKcSPef3hE5WbUC8M3yri+Wjjp3tK68i608b2KwlI
8MPBnehToUXFeemHpNiJYJvDs8aUO3VRglrtu7iPKwNzIt1nvPkDiDQ6abkRfBkjBa2EOag+Rj1w
2MNoZdXk6i0v4J10a3O1EfkVq0CkXvemHJS3LGuxuI6NPP82y9mXVh3L+3ia9g761kgGgwD3o+mJ
DNb1UjdLmdRmZOu+VEd3OCEEf4exLp/0YYreWdEDHyIQE7AWqV3yZVchjOu2LtDjMYCqOG31GdUi
lKhOoAby6XMe9XgdHuBOOs/gOeXQX9Cw/XF7C6/uCdQ5NbF14RKQ5tC7We2qvO1stVHK8Nns9TL7
kKty0KZoGcpdfG4SR/rLCurROEZSY1an20OvVvm/oUGRUyVA1oN+xvUqo04yT7hVhs+dYY5fhqEE
iE9OmR3sQrbfdzX9Nxanhg4sD3XwDNdjdfOIJVLDWFGtjJ4dKoZfV73s4p4WHSJrsnaKW6ss/WU8
wTvnnFCVfyPZIunxXJipFD4vul5Mhyg3Q+cgLX34PgTByzhAFYHdwsCCVb16AFljBwtc6hNelzWM
sgbMCVp4UprXXqeqvbozLfFJXrWy/xtO6BvT5hM+Gqsg4ORDHvQ1KkoTssCzOy268UuaS+1o22Py
Y5m0XUmPrU2CfRZgOBuiEgC+6w+nsfkBaebJc5GHwykbIqfypLTs/kUpL+h2QuzmYPTphdgxOibr
u7UKorC0cF57jlStyY/mLJezq8ZS1rnlVHQ78WxzMSkO4I8OoeCNiY7ZGl3QxFb0PKIc+xjbbfWo
YKRzoB6aGGQyMRI+t0/c1ohAEaiaozPBs3V1Xykw5uakR3bKKuvik7F0/xpNkD4VdT8elXHYa0/t
DPeSyry6sRrTlPoy1qPnEgjmoVgm1LXQgYD8YsX/Loi8/f6T6QmCmUFLjC7/9V7pJ8jskibx+VLL
/Ad/kkdjNpXYK3pzJiczhp3gvbVdgDFQ4ASsTONrFVRq3se1gt7r82AWyuxVUj1/a9MucM4IMGn3
tye3yrNejh5HQPAX6HZz/19PTi2ddhwRknvOlFo+UpWX7ircz3wzkh0afLwS7/VcdtylVqVft4fe
+o4g7QU62aLZuNafKkeQyM0gpc9zp/3MpEkG3Ba2qa8rk/rYhXJ2uT3e1p1ExYGFJcLA1Fht0xQE
uFFIE655tDx+w67tikNepsVxMEvtDpUh584JIIscbw+79Tlpr/EPIx0ehavPiSIJJDWrx9+mn9T7
aUQf0GtMvCWLpJLyPwg1vAi59AluvGFWT+3OKuM2lKMM85ChfcaYmhNiWEN/bCy9n05/MLMXuqB4
KNG3vt47GezcLjGy7DmlNY4Og5M/2VKGjm9r7Obkmx9P2KJQTYWqs67Z5FOYL0OjpM+TRL/hzrLT
5ZcJRepzXKk0HubUWlyVwuEe6Hdzk+ow2SnFC6rC6mqaJstKeDehE5bUzU+9tO2PoLGW8xJro3qX
Uw22dvbL5kxfjbgKN4sdG/Zom8h4lfKMsW7heI5Uh08wkHVPm5fWcs18js63v+VWHKCaTFIhWleI
wl1/yxxdR7ufZ8zsLKt7yozE/KpphSQdxx4HP2+Znexk05I4aw2s3svtwTcXWTgSgqPHaGRNRLFq
I21TjEuek7aZP0AvL+wn266CD4HUBsV91ZBi7YmXbC4z7TLBUxbEaPGbXt0iSp41kdnJ2TM9rAz9
SMVp/imiLv45LKnjzpEynopRoQt9e6ob64w9hmDYCiIxj+3rYYeiMFGAi9Nns56+5PDtDoNNW9Rd
QHcDLhqG6IKGh9G7c5tljnd7cPHHV3kWg/PUwnMWU781eXRW5zFOijZ9ztQ6uq/Rv+oeSsnK9qTW
N9YW4ym4TLR/X3xYrydpNtQaGIZJSmZ+lEAwH0feGLU7jkP3Y3RQzi9SY/x5e3YbgZaERxXULcS9
3mo49sDygwKbUjb5VLpR1gXzoxRXCVpJZVdFO03ezcX874VFWKf5cz3JqUyNiXcFkaEJi4OjJMYl
wqtjzw5142xQiUBkT5yPt5adg7K005DX2XNQTuiIKmXSWKduml0r0cGkhXWkBqfbC7n1+YSeLSAw
eCZsleuZSaGkGU2MDWM86mr8Bc+IsXElRpqP4Vjp5V92HQIRlXio79UXtxYVAREOCNUPMFmrMIRn
El5pA57IQTXbwnYyqupDGod7qOXNKb4aZ3V12aBdbNzYM7Rzw9qbujr8iu9cfeyrJb3Loxh2WBnG
/7u9rpuTE20HkF6CUr3KtZTKXsZZ0zA9cMpu+JSmtTo8mVHSHv5kHJryPAFIrtTVItpOY2GlbWd4
08yafBhbeQlR6HKWd9IFRPKIUBHCcvi3oL2wnhA2ymZX90X+HMuZcU4LYwqPMKktYydubX4tUY8F
mQjhZ111zjIDpQwnKp7NzAq/56UTKUc4Kk7mKklrqQ8kXa1yNC10Q3fC9dbpozryf0deCz4QwwbE
Txg5bTv5k2LhT+4SehTZnYvc/h/aU3sl/a25AijXLB2UA9SP9eGT42QhRuPf10+LG8hx9Ng1U/4k
RzOdqqyMD0glDOnOCm/FTtQeAXSQ48BYWI0a1/pSjW1RPAcpnU83xePkf1DaKp50dvL37e25taav
x1ptz3SqS5K4mK8Za90PsMt1BY+pNO4mmCBPCJXUX/7/BlwddiccgbBQunzOsTVhcpIZF0djsKuv
SqvqP+tiDP7gSSyk9oUzA7kxpbjrEBph2KdWMUcQxVL9DIbE6B7txMFNBaq/kR+QiDD3bNe3wgsd
TSC0Qn0Jntr1mIEDvbTF4eK5ipe2xm1LM+MjebO0s5ybO/T/jbM+E0aR1Epik/ZLS/QLDZ7Zwy0Y
+2g7NexvRVqO8X0QB9Zewra5RV8Nu4qendzk0WC12fOAKKriGXYeOG5Ql2VK52nS451LcGs4rr8X
Bf8XHaLr1Yy6ZJiXGGeNCl+EU9rNxj2ZYfgwjHn87fb+3FpQBEp42tD/QTxLfNhXqSjXVBWmkUz6
q+rT32mktw+FpuIPntnh2bTruyGJ+52PuHUICS80GPiHHMZqNc28zUIj4gLEFIK+hpE71X0B+Q/I
QxYWpw6vvZ2yxrrF9HJbaJTAqEsjzEKh/nqac2qWnSnh+TNh5P7LyqYzZIl7aQBVPbdq7oUgnULX
ceapcxvJruBDj2i3/EGkA0fG8dBITwEIXv+KxekaI9fs5BmwTl+6sp71fohNg40yZVXt+W5sflpk
0EDloSnFt70ezUgkSw3nKHmms9HdL3lfGe5kLuoXM19kr8pq+4Kinr4TYbciAa0zrj1R+6fXcD2q
nuJ2DmpcZMIRrprdPLTgKJRoDzSydUZIZAQ+GqjMW+Bh1Rd1qA3psy6pnY9TeNWfpnSpFdfJ62BH
J2F7MAO6FTVGkQ5fT2ooxx6l1zl5NrtF/yUFmfQgY3L2HSOr/nj7QG4dDhp/0C55SIDIXw3VabNZ
UPLjqwEPT7zF4b8pqufP7ZhiR+MYQ73zxbb2Cd1Owfmg5oeK//Xk6ryUc4tO5nPfNVrqRuU0/g9D
DcN2ezC23UFCmbw5d/gX72XCW8vKccDBAHAGSuiripHdBjUXIoWVGDMW4CdxpRwXKoDjAWCvdXd7
YdektZcYgGo4VRGhmPrmBcqNGBRz2mXPRtw2XqXr0TfK892ptGrtLCWgXgTcUfcorY5f9b43By+O
TPtzW9u17yz8aQBgoFldJBOXH6lUm/c7v1Cs9PqNTJ4pBCkoFpJCX3+JubXLDERk9jwv9vhhDEzr
Lpea5XeaNPG/Sqqkn6TG0J4GZ24qN+qVrvcq3n3qKXLGnd+ydYx5Pv9nLA6SZPVpunEE56BjtpGV
bV66ZSSHsQcYr43+4K57PdBq98WJOrVpVfKUzeX2rwU5ouqgDjT27vuyjZKd0yWiz3qFkU5ES1hc
eW88M2QsxbvErqlC4NpXeovaShJudoiDev1U2Z9FCfMRpDhaOqW0J7q3NTh0H3Hlieftut8MnpJg
7YT2xcrVxYQcK6Ml05WBLn2t4PEl5zrojQRQS5F23yIrM+3z7Q22cd5I79n/1J5wzlir9PfVGDUt
v+tiqF2YHpws6807vcPwoCrV6J1YM3HeCP/ou3DTURZZv6ezIbUUSmjOBcJc87UGO9q5Sl07y8lo
phF0S9Ha8qEIx+aD1GRR9Af3nzD4Q2wLSR14TavURp0MOGUoc16UDu+NgxWiIl94WVA7T7MCASDQ
4yj8YhTxvsrX1kJzWUB/BnMIFGx1kINE6VCIaOyLOdAL8IYeSPBZChfnc5UDJT81zhAWXxapdQh1
zihdyJ71J00e2+AoBU4DKaIbxulDqFMT8JZqRq51ngqMHG5viK2YiKiCiL5cokQ7cTe8Tv8aillN
rAYX9BTM8kyFLgHebgzz5wLZPxRM5zx1lYGauGd309LfBzJGCOcoRqHAzarBCM5hzXUVurqTWmd2
g31WMvkPhN15XQiHFK5fdLZX69mEYAODSrYvuOkMJ90J8CZX0BzWgrHf0wbauA6BiFMGIoshBq9r
a3CSpVDO8+ACxyuuD4a+GLNb1aPiS0Bha4Aw7RjpXtUrTrxDChTTWEUncTppiHEj8hBeTXMJpUmY
kzgXqx4y89B3QfaALSMvfr2Qs+YTqPXy34z04y8sRLIvUyYpyc4tuTV7gRKBZOvwmlubtcFEQkGt
DpxLOKTGJS2kGROaqtS/98GSZbQ5EvuvGbW4PRPnjbSHrFiIbYB5phCwmjpSX32TqUpwoes+tgeV
O7fwEpxv8lO4pPE5pzxe7Mx1Ix6DLqeGxFUAtG+d1S16GrdDFQSXNJia+KEaFN1N0lJ1vJnn7FGx
o75xu6XAwExbouHn7bO3FSNeLMSofKAesO7NaeBilEgZcOfMJXU+mE4MpNFF0UZLkNPpmj3v77XG
t4jHaPiwyiABCIhr9vQ4sHtqSQooFbdK68q1bd0vQVoqP8Jkkr8MdTl/TcA9e9DP6rvantTkzpaK
SnLz2ghYmqKUjxKyJDvF7DXl878fJiQ/hGLz20tZt4pOGipNuhihE/8Im2V4TFkb2TVi1UwOQzvk
H8ulMy1U0bJWPyzE/M9ZNGTaGYVnluv2h9nYilzEKOpxe9Gy1Vb3RoDBnDnOlXRB9XzoeBQaif57
yeIFOZKwwjvU0mmm3h5zYyvyCof0bQH7Ixivsv5cIKm6OHQufW1pD2WB9qJXBVZgHxyzTqujjgx7
e6b4EQZuP8JL/3F7/I10j+lSR6XyjWDIWgJTySR0qukOX6QxzX/ONZ7QXjsPo+neHmdrbQWXFpkE
A4T0mu6JwZRaa1blXLIYwr5bzIr8wYoGJTi3yE8+OGM5DE+3h9yIaBoxheoN41L7Fufw1RU3KYNT
RrbkXJywav0EIeDo3MVq6uLEW5oeaOlY9spwJOrcHnhzri+9ExBxRBfxzV8NbIC0bxyU+y4tUv4P
yHPXlquqgX5G48lCzzBs9uCEmyNSeiecieL4mjcz4C0+t3ERXLIowfUxVsOfswaPRaVoKx+qPp6U
0+05bgQxbiqe4KLvxaWxyt6bvkR8KuicS0owPeFlnPmpGn9Lm6n/fnukrR1KJknk4kiqUDiuV9PE
qL0jg7MvM6DJQ2/xEvekcV7UP/hqgMuh3iCzBbVxlRENIYRVKZfsi1633VnuEKjDqlwzv2jwrLJT
UUrKX7dntrWGHAggfC9N2fWVa05KH5eUvi9tqdfOYSa8mQDCKrN8qAc97t5fy0D0EZV8CoyA6NfV
tymK4iSA2HKZkjw84GK+zF4ejbJLQacpvdtz2/pq3OjQIUSWSUJx/dUSpcodVY2di81mPBo0aXIv
NbJlzxhna+e/HmdV39OGetKyYXEuBZqnXzKnthCqhr1fuVSGHZhbKGX/c3tqG59NdFvg0bCO6KGu
pqbM9lDMsmZfJFX9pQepc1m05QKTx9wJYFvFS0YSxlFg0QWl73oR82Kam1jjNYGqZXrOu0Z+XMY4
RIZPaopzIXXDMTOcrHLRgLUvBi4vB7Wtst+357uxxAD6yD6R6RJZ6roiwFOuT6OJfYPbz1FLTOX7
OHaRx3j5R6Uqxp1pb6wvj2QKpVRqENtbW4yWUbXEfeBIlzxMSMAXO3xKg0h5qiE49u/fpiLvBO0P
0+MtodhJ6yAvVD24SEthdm7gIM95kmNRMX33Iho6smPCNUqIRa6iCwpjnTEminTR7badPFXp095t
ckNqkZcIiva7koyLuvOs2EguCBniuINzFwTm6/1jOVimNN3/4exKluzEte0XESE6AVPgdNnbaafT
nhBuyqITkgAJSV//FvUm5XMzKuPeqGHZ5iAk7W41nmEgROPpuQX17RBG1mSXFAIk0D1xECa9l7uG
35lbaPj9+zu/ld/h+bC1Bp8QhdX1/vWhorOyDXvN5iw0xwgbqSi32bCiyoem+ADvpuiCtgQMusik
VTnY3S14m0dzagvAc9/52G9sZHCjkGbt/g5ocF8dXAp0CCDpADJ3gYvRCrDZAUPVqYQSrc2rPvXh
p39fgL9h31d1HZLc3ZkY7R+Idu6/6B+ZQMsyCevlDB8gD1R2QV8kfeUogtTZbWGbTWjLTwV7ynIW
N3UrZZ+8mtEYf5ODf0GOxKI5dAZPrwURJ/dh96AnD/e4DdOw+QgduK07hDxhzVLBirbZvlhE0Hs4
iQfhIyQJ1qxEZCHDZ5iJbknJGplk4C5BRPAu65t1/vHvb/vWbkMra5cvhOgsIvWfL8sG9O22RAdf
BEUGC0usVRX2kYdu+mTNlH3gYcYvdqTZnWE8Pvz7w9+6NFDegEcKojc23NVVqZasAdGwZ699ES4v
TdfNJRTIpqUcAHB551n7v3X9VXEn7ybQ6HChePnzRTsNrKhKXfNlmmOUiBFhzVyBRgXxEsa3+2xl
kA5KoX4ANw+2EXDikCb272zmN7JbTHhxa+H2gqvftUNSHC16dute1CXQagSUbIzZczO15CMu8nGr
dTyusKVJLf/936/0TnXEKmMB0E788+1ZxgnBbdZ8aUIpDnTJGStxM28H6Ff6078/660ICPMBYJHQ
uN/JDtefVaVQSSYebSrW+hgie7y5I4FjoqJbb59C0a1QXM9XAGiTFIQ2iGU3fXaczWzle6PE/ba8
/uyQacF/aKHuskB/vvjUO+i8mQh1O827O22T5CmSBT3lLuQlUHXTc7Y4wOkIvOZansYvdEwVJPkg
Ys2anVXeWSbeM4B4axvsGlboGmC+iUTyzx+lCzQMtMmbL1DNyfMjBW2JnMWwdaQ0TsqwJBn87xzm
o//D/oNBaLozbYD7vQZvsKxQoUzW4Es3wrCgyharH0mbA2UA2hyUwwOgrQ6wGF7yd07fW7c4tBUg
f48BJ7AjV5G0bTc4/rm4+BIPqa9zn5ISjos7sjm8xC7e3vnsbz4uj/feOfg9eNk/F5h4QR3M37Dd
i5l/phYN0FJC36WyWeSXG0S+zrzDTHnrfsEFiswZQ1wAt64SLiH8Jote45uaaFYwLqBNSYKhHR4k
RnFDOauEx3U86PHzDPVn+Bus+fO/H7y3rlO8LcwxkKuAqHe110UcumW2tPjSpZM/GyRJ6wG0zF+6
b817AvhvxY09XOxihru31dWzugGddGrxuum0+XNesHAoEQTtL04AYwm7kQUfqF8bfGwJlOf/cMXA
ixq0NfQIgEG+1kVygQBjWSNybDA0vLTjtHykjCb9IXE5Tw5QqcfZWV3z6uL8yFpuABEQwHZe/usV
R0MS8B10JcHCvL7plhAAhZnPwZdVsPTFRjJTp3Rbv5sAbtn1//CsXZ0doED0QMnVivPBt3qF/sqr
53N3GXK+RWU2jvSYpsn2P4DZ9ykDMg9M3dBtvcqBtCFW57TrXo3K+w87BK10DR/vzQSFuSgQ783R
3zg9fw9SgbbYvaKvER8yl71jRnWvOh7ipVr7zgbHbV7n8Y4y5zWoCY7+INzDRTn0bQuBAIjq/A8r
vDdj9p4FqLr/gYbcWDAsPSAYNNhH6wC/iU8bAJ+vyULid26ov+dZV4GJ/vNhVzFgNWkM3B4s3dtk
LH52ubbkxPtQn2aXSo5UWzdA7pJkS+8gHj0+r8IkwCfbfu4hNtgME7rP0BX4ngfCRxWUZd17xOo3
rhOopeEqAwh8r7P20PqPPDgeEsD6W/xCyMpZfzPMIKSeeLx2HIYlAQz7/n1/v3FnY34DTx/coBhD
XpPpRadSAO0KPG7mNDqOEZj0R8szpasRQJ/2LqH6neT37Y8A9tue6O/S/Fev2LQtY0ChsNcpKoCs
Krs5pR/l4FwETZFuE2dDTFBcVlcsdxMvwKtei2zI2lI3zF4Iche0tdQAMFIAgPevXCdb+N8TLHcx
/T1wommHRuGfX2HC+3OoRvXglFHdVwOw3JXgjTwHs3bJO9/grU8OKbRwR3buSKSr9YB0QsYXMI5e
wxxST48wDF/Xo4caxnryqp1+//sX32+s6yOwDxAgWYghEtTy/3w1ZVKXtZb1rxweuGOdLsArfuS5
8++Gi+itJ2ETA0oCSjU+959PAio9tRHnsKFXu3zngFb394lusGeLvMhVBcTTusFRZRRoNvf20kCA
+gA8q6i2NFVn0cbm+O/v/tZuh2tbjsiJbhHK7T9/0bhK3cYb6V/zb303mxvwzdRDCN51UyZ9srx3
n7+VkyNWAsT2/8+7Vh9ekoXFdKLda5L0obm43ml+1LEN5orQ9lZBtg0K5/DVqihdw+yMCqjoSt4q
8R4p8609RoE9RZsfSDd8/z/ffI8lyKDG/jWauHIladq+9pOJf4GNOlb//SqjVZuAIImL5T+EUv26
FX7lsHGfJsgel4vNeI9ZMGB9JTEqSyqkZuSd3OSNzAgNVEQR8NoxrrzeazZcfRTCpP2Vo7ad7gtI
XqynEMzJey1CNhw7+PG6k5bcxRV4KNO7RLSrBYYOBpgDSItwWQAZDtXZPxe4i4ceNQxNbwe/xbfz
uNiPpFW6bFX23vpeneC/H7Vn9fB0hmQPcCp/PmpwQ6yFKdLbgC1UVaC4wwyNoW315b/6jn8/BwUT
Bo4ASeMEX+0ZHySrTKTKboG3ao9hbj+YpTEtsF0kLkXj35OGfGsJAVpDnYzZPvQB9v//j9DHJCYb
CsO92yYxzpbLss9l1m2azhQZ0DupwP49/nEN/v/LgQ+9y+oB1nvdggkUskYIh2W3ArS5F/D0t3kH
sGn+y+U2mb9HG5rl5dysIrn898sKyQ7wvHZp+v+oyvJVbykZGno7E4jQl3ka5JUUaVoFfOyBJBHD
OwH36tb7+1UBOYdiCS6jDFXKn+s6xyrKBcvpbaKA2j3nYzzOZbKO7NHMHN0Ihfj3zhXw1uqiBw54
K1JLwJivPqVRJo+NC+it3qR6UmYy5zZT9DGVejz7jpGlGvMO2dS/L+3VLfD/bwrwC/guoPAhp/3z
TaFEMsC6GDsomxNZrfAZggTcPIx3PWhmdZiuzh22JvDPVpP3nObfWGVEbzQ8gAdMMKq6KkUjEQVx
13b57dQEumr9GBw6MJWOmyJNhUn69M42euO0oOjE+A2ZFNjZ1+NwHRGxhATPg0xqesGdlt8BMM2/
baib3kEfvPVqgLns9t9YWQSRP5c1s5CFS5SD1iWV8YGYkRxgYYF7fESrGnfUe52aN5+HrhFaRxFg
Ltd9s96MgHU2kPScVqNAyQ6KB0+5/OGJWx74YN4zWntrKQEoRcaN6IE9u/+ef1w8XWbgwh04Csui
aaoXu0LfBgOIzzZ2wXvTjetOP/YoZAoyTBlAlgLW5Nrxq5+AbhsLVtxiWpseV94Fn3je+8MyKXfs
03mukiAecMtmztThCJXHMmvS8AtkTuN3stz/PC74KbuGNrYPZh/Xygm0g2oVlIULhKugq2Dn2X6Z
0LkzB9+t44WGLn5JEsXEEXIR0/d/P6rXUJu/1wEJ9i6durs2Xfcyojln0QZ03+3oIwLT6r0DvWXF
8n0hnRlLm3BzSQquAfYTgS5TkRkISxdrMtYuMTk6yu30mAX5e+cY19TV/kOVD3kpTOz3s4Uq4Loo
YkrKQcyBOYgwguWGSIchriA4ua5VO6AhD4J3Q8baOJd9mNMtWktAkSz0uDUAsacdYjDVaVDoz8i6
0vigW3QlqyLWUCqLR5HONQ3n5KaBlEl68GnXIyWxGKy1wQrdSDg5Ov+CnJKcQwmgHZLhpo9d1a+A
Aa9V3xc7AJsn0RjqyjbaMF1unodgugEF1DUPvSfT8AX60bP5zkikuuNEkSOc4QjZA0Aqe5o2L4GO
5jUqGx5nFso4IxrFXWnzed7+MmJf5DMFtCWgZbPybfuUJDPr7m235frYegS1ryhPhHuUnZi6SyyT
oHhNtzbLzw1xTLpyQQgITVkoA0yOgNvuDH9kzwp+IzGz0mDHMsoulMiEVQuasuFTmit4SA1SG1m1
HQMLowSoaJWvCnYLMfwVB/+X7ogbdRkmvpcXN0dwQy1cPnenhW2K37lcmuSxZSjRb52F8N4pSpYx
r4oh4plHl3fiZyULMl4meDjbz+hhWl5N4Tg3h6hwNHldhtkN5y6HeOoh1g1QjRC6SNNjMC9Nflh5
HGI2rxVT9UxZtHzYdBj5X9BOiuL7YEtDew9j7XHryiJ1fH4ILMxqS5ND4ftJU9r6XxhHAwSS9/3O
G9QdD0DICMj6IWPT6E8DzbDfIoGZ1gKJN9jy3cIvxqDqhaGUL6p5HG3+iraXsH9BKN6GtMStPaw3
IHry5adHZ13Iels316UH8GW7pBJqKHCywtgrYBNzDDZbXsLvJNboywJ7x/KyE3BB/RwBSgmVZITH
VdwXo5NNzVoArtZyjAULeog0tUl+5+kEwepA2HU7R7DhxB8D7kvIroLGMm27+8av2XzfBTB1HStJ
XTyGNeDDoT9bwHrHEC+Bc//A4l3CvopX1PFtJTdO1RcnbDje9JYmzXGKR1joHLwOenZOweae1AG5
9AxhFwiX5utWhk5t7QbXbQ+vmprPOKS8nJZG0pupyGDP7dFjEZdBD0vxFMoO4/gq1OHYPZiGseUX
awCarCBr0oOc2lKul6Xa/AIbjaRQ0HegQRPgYgI8CUtcYZzXdlsVihZ4mFpjAgqOYu+tP0wBppml
1UGRfQcqpt0df0JxPxvXi7IJh7XYx6YbfxmWwOrDChaTvC+gHAfJWD7L4QXiHXlwYbxZ5dEryGVH
VRy1NHoAti3zdWOWJLrTKVXpxeUZxMnqUcCS4RShOai+NRyyuzcTp7l/3kaAPNoqcIsOS0zJB/ZL
drOGUQYJgWdBPtsrAmJTFBC6nGBoP8FHJMhEIErvPWlwV+WayXNPVKYvMFvtx3tLlgjMmtQty1Yr
xpri1s4s9SUXfZb8AhZ0Yb4k/Wb6souLYDd4MhlpfjUJD9z3WAo5v4SstfJmHtZ2+Mg6BikbmFsy
yIxBxzGBki2HnixQ70nx1MxEk5sWs0R/2wd0idBoFi5rwEEVNCJ1xFaIixx5SqH9oEbJ6bc2VgH7
2WmAN+G5ATHwQxvpXp8GKYk6RtpE7AYfd5Y/JcAq8z21aeBISZOB4CxA/qndfmg2Df4Is9W8B2tZ
p8ac2QbVGISZfA1/AplJMLybQQZzH4Nmxh+K864ZznPkaHYcoH/JHuWitHkIWxWYC5ELty/YIBmt
4s2inYZ+/CJPwLpbdW4jQ9qzW4FQvumn2ZofTkDIxN/OwG+Ripox7C/rKrbmtgPjx+CSkgEkliM2
d+F3k1G1XEDRmEDnWkljv08SAQUQLGbXsaQiX40/xGzurb/bJFAUL74QSbpWjUrghUhYm5BvMFqW
6c3UOufW42ihs/UK+aswOWw5gkJ4RNjh+lRIWoB1h9obHuZo3GFSXknfo0fTN9smz4iBSn3qEiuW
V3jPEIc5p24W9c06bB8EC7tA8qHM4QgiHyNQ+h2a6DB1echoC7VQGNo3zRlK6hYyKu3KqLhworvg
gmdn9NlvUMT43DKc6gtBhWrPMog6mLalqXBdOSZFd2dW2qyoTJd8/J5C0GK71ZgU8b5O1sGlL2gH
DCALjXKjUY1A4JozTyH+LxA0hyU8DRhP660EBjCjJw0TjfUjVFsTUSNjF1D7nGUqqSy5kahWCgXr
nSeXQVn/MPU5pPxLnnKRl+Emuuypl8ii71XPPT8MJg9iwGS2kXU1h4l5UE1BThddrhZpaKnz3Ilz
6/SMYKHU6ip82whjcN4l9MxAQ/ClHmD0dFtMRLSHAYJr7deUisLdxNTOyXawMc+2G1jJ5cVXvZig
+8hMEekDyKN6js/znIGBaxc0lvJyBEI9UjXBOZ0esmRrP2sCD6477ZMmOBk/dV17gAdXl8nSa9r5
78OyyfH3MiuCXyiabCueHJuVfxF9mwxo6KBi9pVLMM7FLZqs+KaxXgBj8GsRu+O4aMXDH3HgjUoq
xEnbPDcA9B89D9RahfNi29MEp9/ogXWuFbeQL4BldA0XxQYSReG+IiM8iX7hVprsYRV8rME2xYTY
RX6ey8n7UT31KsCncts4jRUMK0haBrJIf4/t0D1n89waRG6IftxobRbkZ8zq28G65qfqFujaBxJp
w8G1WSCrHU75Ne3zvHuQcsqH07jkQI7paUACTpZmhnM4gLlHzKVS9PBkE0FhVMkW6j8IKtPDNjdp
hqfNJD85sTRhKc1qfmHEoNMyz1n3bY4b9jLHjgCVwjITHjuux+c4Zk36aEe/9QeoDmgRlcNKRHGC
fWQyHLVDK/rODnxm5zDQ8EJSHcLoDR+n7dnGcWOflAJy92szDWFXwoWbfkwgyRp8DNB7334qzulz
KEITV0j7micgJ/E5bWzS8JYQrn8NgC4M1ZjI5HlZRfw0h94nZYHWvLqFfOJQu91a80IEgcSPzOza
1zxcKTJhlaRI7SIGCVbHXChOuG1ZepbRYoGgkfHyLAHm7BAUsEx/zQBuzlUWOu/qnDaa1SKR7XNj
sCGrMAv4cyeU/DUAodCcgF4T7pvnWTz+cp6PY+WygWI3tzIktqYp/DQO7WZj+w0Jpi4+BIMS28sa
QVzvCCSX5WfP4m6qCA96foc8SUIbdhmQzIDHNijk60Aaf0B468jNBhByUhe5SwAzm21Ojh22q+dl
zPrsdwM3FBRnBcrDEwPuQp5Uj2y52pxoBqjsm0Q/RTNEue90KLcNVFvMq0sp9DYdKMtZcR4EZHiR
RHnGTr2mLE5r4PPAnGzSGLiqNWmzm8Q6imw5xDV4Z4wm3SlMGHQQkN4VVJTapOTjOIz2r55M3NQp
fsknYNGLFVASlAIlzY1xj74BaQtVFMaxAExtEIXqam96tELSUamhHhz0i26Aa+VtDZz80lVBzjJ5
FpbHxVeET54e0AaXwWnJN+ub0hMyBzUkBAoL9fecT6chBiP1oZ2HmH0ZgFWbDpskS3zqt4QAPNGm
6XykWdRt94ubNTSa5bSI7+ia6PEQZANCHItxnX1VvRfRZXfV6U423WxxZvEWiy9xYig4fnKGmQaP
0S4v+WCH9lBstNueUFlkG3hfQ97D/EiF/hJJEBRQLZpmGJpbgukBw7GO++wGNwjYwWU65zMFS0bp
IzCShanpVnCJFY1WqMlHljd1Mo5bViWZa9XJw/p0LZOcDfyLmCFLcQQITfo60xBrqYdcAEDkiqEn
F+tR3R+icYZ0aS8HGPwCZcHcJ7/NGXnVcoTwwiTScSI4Qkix2Bl1FUZqnzy6qLAmAGIKUP5DvoQr
12XQUzZ2t2ljs1A9BSZGqN2qdkIFeukshcLvaHJyk61jmNSNUktuURIDNYcEFoPEO+VNGJUOVxGE
DxMr/wLaJ1YQCIycu6cg1McPqJ2n5EeLL8prbfMW+82EK2o4luBRSzHBuCm0mj67BhPKutcaRZBt
IfaTw3YOZ28O4leXxJ29hKoZIX8ctVt8CRk40Tcyihmt2twNU9mRpXiG2GP6eYip+5YilyWlBV1r
LSftZA63x9CNB5zieK4G6lj+fZwy0leBhoox5mSjL8cFXItL7MfkA0e9hUbJEhbq4jCwEScVTjEt
24W7vJazWFbghQIorTZ5YXkdWAeMopDCPOoBMKQDiPXwChj7BiT4QSQO9wFMV8se/cm+dmE8t6Wg
AYHASTewuGqFTF7R8Si6o+jyNa4Yl5Oq1BTP8tB7mUbI/dosKW0xtFM55Zy6UxRwhDkPHPJxAa6I
lkm05r8Ls7CvUwtad5klLf1N5oL9oD7zvNowgHqMixm4oyyBEFaK8X5aQafHZMg5ij44yCJhYJNJ
lr5uRqe/W+hMmaqNocRaUWA+vw3ZmKB06nAN1KDTClQ/sp+ai++JVlUObOFjFI9dCg8ldFTqNemQ
7WcFS0JwtaL8R2oDQBgGyLbbUrVi/kRnFCdlF1naH+wwZgE8Z7JxqDZgzuBivelB1kGwLgHu0kx/
mDY+F1WDLsZdYCAZUxquAeRTiWPTxSPJDMp4cbrFC7pGVyKaOYZbXk9h1aE4aasNokdZCWnJ9nGy
BKN0Cg1Gf4LSHXukQ7ubuDWpNUfY1eupRl6w3oVZDz9rm2j/Cmtt1H1bozy6A8rOC7BjJvmko15g
gpglw0+UZwK+28Hs5rPdz96dUXMfVqHqOlM2poA3d+GW8CmP/QBJKVKYpyBJBl13zlGNg5Tnd1tB
/T2MCEdZFbggodfIFvk7WnpKDg3kXOShWwNMMDnu6Br+I/1SZeDkIVhaCMuWI0NZXAa2gBa5LybI
yS50jn4H3RTzKlxWWB5gl41zZSBv+zHBL4NSEnoo7WElzvq67Vys6wFNi6wcOs0/ySkCrzS3EtGh
XZDQ14x24U8eE2tqDLvCvgZpmuC3sJ4iNMOa5Akjxx73Ag3a7yJap6EK6UCCEgUt/ONSDQwkMsqV
HT2Kk3uYl6ALCo5hioLO5no+MK2ogUDtgClunq30yyZQZK85swx1L11femOmtIxTH0e4nX1sjwis
cCzaepjtNHaJikOxrPjAPej7EfC5LWqCEFCMBmu8Z3CRZUlbQ3/kVxbsps88cl0VDZn6S4KR/JuQ
8GVol3yvbNMfsuvDb3bIt7qYHbMVaab+QRs0W3CbNPknxcAFOM4xRcBt4aGhSgWtHfRAhI9fodMa
jjAnTCXKcvQOzjhmU4yLUgGauGyLjcs+VklWT5F3DP/2xg+EwkUW/yAnOAWAGG91COjeuKMUB/wl
G4YNnGV5ApfsyVHkoFkm0t2ijm5QwBkMnJ1ZaFSZgcLO6ikVnNfhlJMH2i0rQXAmGEfChKyIKkb7
4lcSA5dRtrj4XruoTbuSNtk6ldlsxAfkPyuUumMeTqUDMUWWEbKB7QPsgBpI7jv8LIWTq9BZiUcI
qK4uQNIjQc6tsm60ySNtwlhjRcLoCCkndLhCTtKmTrup+4GMIYKXpdLBL8ARh/Rgx5k+TwjKvBK6
laivSd7+Jv0q1gPaT+4bj4QWNdeo2kpgrwdXebC8lmdYgTH+2GarXR4EidVNZmj33PVzriGUEPb3
GkF6Ovocxlk346rwIyedhQLTBd3IA5t489tD57qveivHFMl9jMkjFCfMGZCsOasGkA2HEhbrQPxh
b3lRcTQk2iMMYkZxTNB3ckf0D1G0CDoSkJMXj7gO7bq2SqCUvVYMEhfugORi7m9H9Jm7A8FEpfhE
jG/Q16QbgP4pFKjdBsbIQdkNKxtLzLUPkSb9B9oFCblEODFbBavpSf8cAwKvMTHOib4LFVr8l0bD
1e/cdL4fLwVyAVk3yIqeZex7tF0gZQvbAkyi0RVGlbxWyi0ZanQZJfeOwImitJPekFQ1gAudmF2o
q53RLf7ImiXsglzEkioHKMiWJPYbrzAwxawpnFzfnqUFmbKCWOlK8GHAjaxGvRl5HOPN8fsAJI61
NkmCExxp3pMz6WGr082SDieowPc9xiBQt6hgIkyKChW56UpI1rfLiUNRDuVXMW/pa5b2mTlmC/pB
1bjqnpdoh67rT9nZFAOFALVn1bM84/WUp2MMmeJ8gjgIlDJEuLeD/06atP/kUdMMH3IfbS8REj3w
OiXFo6Z1bZf7tkd3/TQxHTyv6PBGpQL4r8MECspEojKAz8LeVDT0dxJJBLjJZ5KXqitQAk86Ejj3
IQ8hlIqqyO5qFtFFFqtSpwn6iC8MLka8MgwG6SpKhT82qZ5f5qEY1tJhp/X1iHqPl0A65/SASI+W
YQzUbnZIMp498iBDvyZtt5UcB6jfqQrXvTxkRRcMFUYL7mOkgvyVsCDvb3LmdfgUKcWR30RI3g7w
+17mElFFxfd711bVUee8v2SwOPnYwQVxqbelhQnTwHEoj6E3UFrHkdZbVbSofS+wdWyeFFnZLo2Y
hh8RcwtWN5xMr8umU1V6I1Nx2xGdJocpUSh9ii2OP47olnalDKfgx5BNagLpEpcALMm1RDuiY/if
TEIOHUIvibokPTzrK5Zw/RvfPvhL62KS5YB84LeQGYqbSfR+LMmcWMwiFOsKgMsxQzgW/cj6wzqY
gh36aRN5NUIh7KeIvVwOMkP7vYR9mHkQaxr/SPbCp1w8yocTigHOMCgexc0Eodmodjl0NOtNGv21
44J+p5gH/m7CTnxnRUDasmmCOSyJTyJ7QHBBVtUvHM2wBZyP9W5IuTtwaRZRD+gH4J1R1ZUyHdzj
aJaZA/ro0g/4tpnDYU6ml0RlYjhGEL+Yq6U16QtHsRNWufQ6QfpKM13ht3FxZMNk0DdccoSvJiLI
fkXiW3vQuKHv91P5GaQIcB52RUt+aDDK8EeKRg+0PrL8E+7f7fOc287W3cA9uC6R1c9whpjaOgEd
6UktiHCHfBLa33ZoCrsDyix8rm5aeFFxE2AUFHXDxLDsQCpW1Gs8bG1UvFUSLZLpMAPRC4K2hjdL
mdqxRakGbWascwtcUuXXxD9wvRuocOS+Fh+1LxRaBUuX1dms8rofzSYx8GL5Eb2EiB0TstifIWI6
PTDH2cVsWzHUExhvMQZzS/TUbKCgYcyUiPaokwkrOEGFDvo4qmuftaDoqWPvTq8itBa50ka3oeJE
Qq5nBVX2yatOqRpy5v1njNpJV2HK7f9qDAqjmo3jnFZy6PJnK5TKTsqr5lshAmhABPOq74BGbi9d
2i4U6X24fe6BC46qHsgKi9HSOrkacK1+A96s7S/AIGbFMW+gTV2lmBwFqOzW9ga9lm0tgeQvblQC
17Uymv28VQa6PrcAAQ1zNdKokfWAQHOz6zO1FeYS8VrzRcKAYXYAnFRqlu3edSsEKcFqQg1PqREY
5Q5Mw6VaefZ5SYdQHVLMnZCPIRPr64EF6zPyaWFKE0N7p9zaIYKFOkzcf8dNDtPtIRL+Hi/u2/s0
DdrtpnMGpX7EU/Y9d1EblLNBE7pKsKXucwG3p0oXkfgKtVZ00PPONhBtVaN+9bMLmtLxXDWVRm/C
HRnsaF+IhWsywVTua9PS4HPCSPMdklhLjrxnQK/a+QLW12i/DiU8twW5mWMmgOEL2/Q2Rk5qqjhx
02c/s+a3xQ3sShTRw2MCZ2ZQUpgSGlhaiIpUjITB194GkHcfCpSAFTD+vj8ERTxhvhcLG4EnAuXn
iutgt7wZIrSfBlnkqjQUG7HeDHx5D8kKDcDj7GRKS6pllJWiYBm4zz7TSw2uAoaJKI1xPgDh3TAZ
CdKJQ4cFc8ka8ETUAmRuXXyTahWE0KABE6yUiZmesnjbPayhPJuXxM78V2+LCZikhtvXzMiNHV1a
BKZGv8g0l4DNU/QQwI5pPIIcXRQI1112J0NIW6KFA1haqHt0DhDhBEe3AHUirCWUM8cwGUOoyVCC
SAlxDZyNTDmFvNPZ7ksssf2OWduuqhR+av/KVe5BVQ/BzS9DlrVJHWBcir/Poy0/d6ho8qNOW3TQ
bNjFpyJpx/YUjP9H0Xksx41rYfiJUMUApi3ZuZWTLW1Ysq1hAjMIhqefrzdTt2quPeoWCZzzR8iF
49A1nXnQ9DPjsG9mQEB4D8OePDDJ7uni7MOEabYs2N84ow/ovtL5lJKfhfy5cey3cgny7Qh2zSA7
YoaudgFC6uWxoGKbN0fVwLa3B/2F7tCB0H41DzaXRJYrxQvf5wIkMNrmOc6IjuiOhR6dfZ3LnnCx
bpJ9sk5hR7JauEbWyZfK+8WZysNJP0bF06eQ78WuP3mCC56hhKL3Yb121aBBKGeh11iAWBWxhuUD
pyeto9yRlxZGyWz5RZ84uDHyOGJZVnHaRIW7b0Gmfzm8reluGRxKN9plisqYR49/9jgrLnU5Rq9b
K3idkbyBPpqG+oq4lEv5vULhMNU0yBb2ebY69qm0h3VjqvPSb7eOxjR2FzVtJGGI/BKooPul85xe
MDsc2BNQl0RqX/qz7hjrkVygc7PcEdbAFCKBWfA+qLsuTRJZTrXtpsmRv8nyWyKSWN3wPuhyBnfL
JhYK/qLNjpCGdn0JAy+t7kW9jtkbqa29OCE24cq3N2kg/jt7/YyKqYcTq+cgv5JzXupfPBGjEw+e
VuqhZHIAm0+duUya0DcQfm7tlvsi7wKO+6Aw+DrmFJJLeO5LNKS5s1+WRvD/rnwiIhonaxnQLfqd
728Cu/UB76apP3gNc0KS0mh21nvV2GX9OnPnf6SZU6+v5FHwlZN7E9Z4pvP2jxzcsT7wYy05Nbde
6j6OGrfqZ4XMs79PKUqbjrOTj/vQMN2fWiStDe5nhLixHKT/tbSuLjEY8tKdWnwk7smau8Z6lcgX
tt261nLcj6E/cCg7BYU2uJa2Z4u0jfWEFgjeCI/gkHvHBuDKjvsGQudu7UAeYsnIqp/beuGfFcj3
xlKOz9I7OzDqwW8VIEihAzQyy1O3aH6hS4+tHry09NrXcsxFnWzG7curKdloDgS6BNHTZnwjDtpv
TbfHnly31zy0tiF2CcKoT97WWAaq2S100jZybu/yQtEjffuS5msTbZ7/NjdZszzYPGFkB2jIPO91
80bUr3ukj0OPQadgMWaY3Or6vlq69W+z1txbhmvnNIRO+jGDO1HmaRa4MJj3MIj7aRjMLq2y4c9k
oP32cGPV14ZAKN87XqGinfHXhgZvnasH42H9OmdimhLgIJP0Vv7MQk2EoKkeuW8+Uj9Mk8gfhj9q
noYzJ5r3uwhQ4O/Sbi6+NlpsxYM9S5bdkU493pjwuyqb7iOYiVjKquHgVap7z0xYxDwifezWEwfX
TlZtcyyGTH3YepH+weqUBirIl69ALhEW6k6l0z/l2tWDbw2AeVhv/SmWPYlclykqwjZBlwMWWg7E
xMcYRKKfbdJQFVk/FKcMV+UDaguAqzTNgr+9KzOJOxvQ4KUN1o5YQaa1ZVeXZMURklL5sWcK3zll
nrMdIc3dK3gXuJ5s6xcHKeoBfCNsYlHk5q9Ei30YkUZw3shS7wf8OOYwN61eDm4ROdtjWacyyXEM
5HsY/2ZveXmb2BSyeqQ/1vxQS1B632WTAwOE0+14ybI1/QON3X2H5fpIdVvU7CpsGCDeQ9RweTo2
QqVRNCjMRO8E+yHTgKNjka7Tbpu1OY4o4YeE6gXsB47ijiJFMSisHY9O1MacroNikGS1IOvMkD9E
3kIRz3U3PZt0Hs9jIT3J0hRVXwwI9QNKV4sVzB+808Az6bKNTS7aTIwf4UGpIv+vXBkBE8xywScZ
mJHNehauf9uM/r+ERLPiJ8j5pXjelutnQmFxaiuAV8i3qXkovSVQB0rEBvd3v4bNz9wtFWCzpUGm
A52vv2q3y1gPthsA5NmWuKvqaIh+ryiA3IfSbczvfBumBqSRjo1TqiZVIswZopljBfVKvHliDnZ1
L3j7Mc/CFw6oiY9uugXpobeCYrjvhSIEqDO595OHrfUPSWw2xvQ5WdYLTriFQky3mMvXVVmUEdeh
CX/ElvLmpEtZ7ZtmGXP8awHM68AQdoekqrqgsbLrHUwWcAW/KwGPsYx77VVt98IjyALY1UtlHyxt
jXNS+Ljc9zPDb7+j5rPVP/QpTAYtjsNlIzj/7ZNNMyiQZg/ItnNhS8zdOiy9zX+uj5CPc0FnZNuF
bg44POucGb3xxkNO8MCM9aVsInIBkYBUuzSwq32qooURfth8fiqf3LNYBcjODlO0SnZtdo7uVlM+
jrstrzqR2MSc/PIVIpp4LiSpwXa/lWFspixF3BC5oKPuYm0Rww2JmnEo8mCMB4zViMFmvyou2WBH
S7x0nfdDmEczPqzCMNzJLTUGKQoVSFXf+H9dMek2GeWwEMq6Zchn6Grp2EwarUixXMtuuqhtW53D
bTMA/LJ4ivwZxD3m1pXpXpNXwqCw3JIWsm7r99AOKD8iXUZIjuRUMDgKgJRbvRSKlxJ1EYv02kNl
dGrMh4vf5pt/CjyURDvtDdl6Vlkl833Bh/EOZpGhgfTxmjz2m9K7z5dSPXf5MvxioUlZuIXVvGSp
7Z25a7S1i7apZxMlYQ2oflLiPNRbVsd0l7flPi2G5mWFxv1TLmv0IDu3m5ljSELVjJQAzjCwbZKR
08pWv27GOQWry+yFvO2xtFbzY4miMvGCeM4lwSyqr2Vb6nMP0CgPHVzXbTK1h9iqlfPD0l4jPHSd
+q0NsHfsht6GeqMYRtkxKi4rSOxQL58qr5cz9/12DUDo4TZlnqkdp9Nztln8L6iTmZJyYYc7ShDW
7ejMOV98kBK1F/t2S0kA9Mca7XUoh4tTqvlDEnzlJW1KIMO+mFd1Ib3BtBe/HpRMFNSDR01wXz45
2VyZq5nYl4oGGWVM51MOtw8B5sartIeP1Wn9w0hvJmoCaoPCQ8NEncfIw0pWE0E4ApBJlSoy7SKG
cWcpuncvLOsfzkMEIFWm8icCPfP97arHZju5YfqDbbDHWp9CtJa2R8gM6crDR6r9FTKWwTg8kq/j
qV1VN5wF3OQ5z3mOgIiXRkkutGXljljkME8J5ab2G2KMbD4YNPt30bZwv4BWqzHBabUVeyQe0Mai
NVq9VKXdfEqC171klnbtnitLaXUXtFkNq0XMQrfuCtLuIdHQV+7hfrQ6jnxOJKfa8+oYtKlp4O95
jPfekBfdTvm9hF9wS5aGZcvFduxZI5oHHU3WfE4BiyBJ++nY92v5MkKXV3udZ6V6VWlFQ2jJj8vs
UPMRO8E8wo1EpMNJF6mu+EWQ7nIhibvVibdVEnxRoFK4GzNWpR33X2YfN7zPbNveLJAskDgD3ucL
ZZ0qRPfs/qs3cns4dlXFulTNtFOB1v+WqiL1jX1PqT0wP3Jd7P75Hz9oc2cHRezlSaSEayXKSoNv
Mpby+3GBuN4tWU99fVtF+SGoydtQch7+8q2KH6sjFGDfs4RaJ7cJAqgzJJSwU2nGEErr1DChMCzb
8Q8SazZ2BOTOfRts29vI69QmRSrMdWUWX/Z2U1p/Rn+a79aKnsHjLKzwZcZsImOHfNnh5E8b06xX
68pJeFFKRQ12XZaJW5uBz4mKFCSrT1sGhdZvCX0M0+CDzE1gG+0YNzrJLu3Sp1HJrDivCDr8JJAk
4e8CEbgTQVmF5xwK0VlcAJM9Tbt+w9oLa64i67j6PhzfYKvxYSM2rU8qOx1JX7ip8z0aLoIZumCI
InOU6bKkp9kZUDzpsmWD6EIGkqoMS/fMEkQ57MTb7iWclbMg0hz4DyNj6T5gdEUgYtO5YO+scQNc
BYydgjjzFqtjFm+W/BeBqaH42ligsmMLKKYSntDW2LTOkZx05oL0zA6NKngewTdbsJvzFkW2DBuE
NxNZG00yz54/n2Z7QBXuV87GlY1KLuOZ7rhOWr+2vknHCH9KTzuKHyEdvaPNEhLc/iR3c7nyOr7C
pZZTMog05E/2GSc1Qhvrpch8QmQqLFBlLAXcyhKMdAKkaMvuSXzM8oM7NwsxtXooEoqcfPcg2c2g
aRqqFo/TNCwcAThZ7fMouK+PFQEJ8x31fZ04sH8FOnags4IjMxYoZgmIZ53wsAix62czXF09+YnV
kGBDK0LF1ytE/48MVH86hoUmfLIzRbVx4Ag53PlkLnhJ3RfmmdBoUvUG4w1uHA03mb2A1m0OXrqV
2eOmXB3t/MmV08Hnjgj+c4Iu+JCgrsthgcMMLmUUjn9c3mvwj9oBkev81GtiC8B2PNR1hlplG5o6
YXga7u3OKq+lPcpDJcx8H9EFofeGK+Gh9Uv7HYnk6O83haUBUWA4uvcIfKHJxOC6z10gtywZ+rnY
Lmk/yzdv6KPHWvZrtYPrr6mrNF7zSumTW18z5B8GbDm34MfCVJymqAdWoVrKsfYBlCM7jSw/1inT
23tdtn512vjED8SnVDQn+ghijqJyOkrMNqQuvcEhcdOJlD3XNomXXOqEG+xQeRJcI2ctmXU3gqmS
wB0pcBfSThOUiZJiBE53DYomSYnryzT7b6KibD0GeI7WXRltw19UsWiBc7BtDbUht8OMG35vF3l6
EagSur1xl+J9HX2etRub+bKuxDKDN3g3+XiWayvRpig+FwHsG/vcwwhd0y9Vj8EdRPXyjBRl/Ycn
KsBnAMwNQoPINY+HvKrbO1NIdC/NbOR+KrzyY+psYJiZm3BnIbolOAxm5wWdzPR3MSgnWQzK4Mn1
c5PGTW7D/IDpd9cpW8LLmLfRWwtl/DBORv2M0cQ2NeZSX8q+8p4Kx5jHdrCn31bnYmXl1Jgfe344
gP7OU7/KnqF+0960xLob5E+98aYi29oYbjKvvtb9ZjF3YcPb0Ruw3Pe1BZXIXVJ7AYW6w1b72197
Anjv8DHHWnv1bx2y/aylYq5RUF5O5ltJH8plfwOO98Xk94dqabrjZgfNT7co96xTzz+Pk9W8j/Zo
XzM5CmhUyUrkNV2+i1qoPm907hFQTnv26PkZ6em/vDEZ3wc/TFNG1Poqm8li5fVHcJluJ5VH3/jv
Lk1W3vinrj9aQacf0cH577cX+lg5UHpi4ceeN1mcGjfTx7AJ77IOANyRq4yn5kYwe736RMgbPcD9
Hggoem5U6EBvctcmbSQPFJ+M16xpD401faFQ+KmnGSlCs15bJIox/5bGVddf7sZubN/SYY3qpOhQ
4szvRSdYr1q1TIkOO+JJUMr572GFvGHvBaObNOya915OolOCuWL459OF4R8qWwX326j68zz6Ywb0
O/Qo4cMW8UhhHmiC5+kGM0DtHTbTeKAijKyKvKzWmOJeO0h8EgZ/kzwknjcMoB9DiCkkb7PhsRVN
9m9GL85o5fXjt19L69fEQvElBiHfGlHbj7DZ7ZM1qvrSZ4IEUiuv3EPGXXFnt6beRwDRV1h9puRp
der/WmSWCG3aJY9D2fn7CeUQ/LsTPRDxdFMaGb0HZ1VfdoU2KlY0w10UfPExRCMNYVaF1YffrOG3
5ta/ONCl/0U1iqPgwYYn6dHyT2DWzDn9AaXEQgyvbN4zWzPFh31/BSojsKDOtu7VSbX17eE82TMG
QN6aHrwu2pxPMUikolvl7KdxkO8h78qpmk0BnWEAMovqNePefrIDl79KDIHzp4hupovFy27RUeuF
M1fBHlLih9Q9KuwD5FrwEWVbfceITHsxZ1fwZFdS/eJyDqDuUudiCQN6ardr2iZYFa3jMofqajUo
sxEOiQZ6xa6XP64U+fPi48tRRSkegqZaXrZycJbYHXvnYDqn+BImdT+LmcQ6DBfDSkaeEAbriExf
ifioP5deMta2tix+hjx1+fuztAAa6Y3zBSCgXzAkdahVVp9nbmkVf08JQf6EArweAHvzLDqT1ibA
IiMMTBwjMtuvYYZtwMy8b1mLP6Zr6mI/t717j5iyu2rkkVcHAUesg2Z7XGQL3o88zxY7emoQQoY5
R51ij9wDFbZPEYkTMPogiO9pNhbPFaQ30lJLLMDNWZt9TSshfPitkBDpTbT/8mnMdiPSuDD2tRex
NHgF+bx2ma80GIbSu48YIx86obEl+fi//sKroEB0Zbi9t0000kKIwwvjmH9zYl0yIZw/jFc1VX2o
Ramf6WR6I1Y2J+9PDCW2fHa1VTgXtjGQoi0SYvpp654cUjA268PN+9FHNk5H/GdqEMOfqj6b679m
ksF01PgPq69KrbXFwhemw569ZSOjfhLVG0pIgu5ibH20WqIzoX+6H1W3sUw1vp3HausGbDnLRg9k
y4ebK+eC3aNaz+waGiEfssACzw9gQ24jSbbWDqctfbnhy9CvSr8LevNSJ4HBL7ZDEfRp8KSpfnfu
sxpx9N7zsvCMJ2b7N+BVqpN8raf8lLMLtE9EfnT5AV3QsliHfLDrcHtohd8H3WFkzyiz4xiA1RVx
2JvOYMaLurV47Xt0uYZ7T2/hZwP14O+9omj12+TWN7mHcrt1xbXgoVsej+6AqqPARbdtzIUr3MMe
oWyIjEFvaY9rWCClsO5Ui4ox3PORQHqS1iqdsUPjDblEKSFSuyXbubOf2w8NTFN4cupRp3yfkDn9
Xw45BzB13nrb6LNDiLj1qx43I45I0Qo9xaFBy+sywKdT3h6scAzXMTElO7N1CMJizt4mEXAxh5Nl
uQ/IYoYJTGN0rergKiwE776tpuZscNqREr0xd18kkoGIlXaZ50RmTmqdG4Uwc1+g+qvuckkW3Y7P
XYxEnrGFLb/5jeTI8P15+Z4w3Fpv68BJ+TUGVk2F5bKWQH9xRvWr9UkaPrEd8cbkWj37k7aHhw5G
1zljpW6dY58HA0p5OUDO8CRUHcaoRdXFg9/B6SGKHC13L6FugqNq00b/5/tNNcLUoEB+xdWQNr9a
dyLPioQlB4TEXXrmVUPdTfGw1LhgAc6ntXSSAiNSetwWf4FlY0nj6nAtoRl8CTGpdlm4iPZqodwg
BSuqQrc4CMct3N+5LgJxD+O58usdRjGuD4SHz+EbzhYMBlaTtyah3TIqnxTS4QAdZOOmJ9yUQRoX
4N7buaYjK3gco2JMYfsDl/1iE/xH85hvK8xOIpzWZU0KsDLZHEBz2+I53VqPkLuWO/VpI4KHO5aG
WTAgt8Cg8ChyAxQSZ+TZEPWp4S0878gHjIKTbQUVSmWcyZM6Y2WfYI+DASo99uc2yxo85pX0flsq
nOxvWfopJpFZ41nZ4yzuUihPzFDgDVY6RNOxzRiC9h0/oWPvlB6lPrprboXumbM9ZMqeigGsqHE6
1/3qLMEjEoyVcERyU8wz/Aq8W71JxiplfsVn4y13KeHnMwm7kWh3Kb/OYEL9dwNDEpdMfPQYQPKp
/VFards/eSiGyseUxoAQhZpWw39oPuvsIkP+GtxKOdLt2AVDyS6d9mdzRMM4p98bsqXhv6FvvfHc
OAC2e1S+ecozm639cQqmub4jaUFExyAEuDhlAZlwV9GkabqzSbqUSTRTA/iF65SgMmIx5/mpRM8k
DiOIIJ7WBht2vAbkbsW4kWGw84alHDQw67e9yJzO5yF1QhcBapXPzs4uFc/+IQTxzn4xM2pKGBxb
LK51IYGxmOYD14sDgTAUQSGuq6jRuOrCIjkopp+o5uPz6KNvZ+hZZsVuR63DVUoTdZCuoy7ljowU
sWrQEr3ar2KBfoBlYil/9Td8Iohvbdfci2ptgqOn4ITe56XOB7QFPf/+Rg+jK1gGfF/XGZmQucmS
1zJJ+cX0n7iNy/mctbbrccrham2vt5gWzA1Rp8v9ypcyrafUC7f1te1b6AXHbWV5bekWQSfsZhYM
wD4EFe4fdVCW5VdnlxmvKru+s6ldG2CVTQ8MQLWjD1Nptx3NddiM6uGo+ErW7sPX4PWfRN8sdDqI
jdf+qQ29UfnvDhFAJUrzRhX+zi6msGCjynoVXpoua/4znCRRIpQpowPJhgYDM9p8azumi1vNd+7N
bHnZ2KjMU4CXFGerHTjPwWxsFiK3qpdkVi4OWExRrjP+aalFtHErepAM/qFoU6d+nKJ2qOoERFSU
d4FXCfkZbK1dHSQSqObQdJ41zHHHUZxb2NWx4J17n7KVO+oJbDAJZWWkpQm812rvcl5y0KJrjK4r
BEB7RrowQWD3TtPe905XVZeAexYyZ4bsaOnwHeaIh2mb7YPfgMyelLusGp1w4A7ZL1dUWXsCo4yE
czL22rn2+2A4b//mgdvmvxpiqpSLHhUHrY7hHbcRNVM6TU1sxspHHVRqNEKLDaSx9wz4gsMaOY/6
MroRQNV+NqHq7hptY7ipI7sKxmSskeA8NyFEdUPf4dIiOoYSVPEqhiL6HgRq6AxwXuRFnrRYXvmm
hlLOzt5fCTczj6FHEO8Zh3XX/MEfAeHBp3DFMwm+y3pnh4ip810nMva1mhLq9AXjts6BckAt0hiv
MALn1umz9Mrz5VZQRlvmZZhFU0FBIRPsP2/ze32ROiWMQhh/gjEJKGd43SyygH/nNBVWknOtiroL
hJAWQJIQZO2A+0Om7DkV31O+y8MZupOBp/eTJQur6siy3mGDUF6t/ioqIfInn9CL+j9Uk33+nzsX
KU2sow5rksmATOyVOa2weoxbvYeHEw+huxNOVnvAsYXJPvA4qPI8IVNtH330CPmzsvFdHbaSdo/z
vJa3jLetW1N1dovWY2UOcBVi8bwFd0IhI7X7No3mThrKTjP4mHnsqPpRnRYl3nEdrYRBe5adtbvS
wBWcsHFCyqdzM0dXa6r8Zt/Xg/2zNkpVz8j0vdGgUeXdu9TouS6lA1DKqI4d+Hc7RWH6F5X6NItY
TSiqdz2qsCDc+WkXdH+spUq39bRmWTB9eCQzUxaVO9Kwv5JaQsYLnA5AfmiyyovLwAvZtxZnoZ+k
rzNjDkTOhf1nPQC244607OUXkgvTYLbg/rHfXCQ23ExCFu2wayTys4fOWUNYr9W2sqNl6g01jOxm
AZZkV+mBy5+D1QCew1aFvYBiNBr2k0S78iYcgyJ1IdQtciuJ9R7KY8q8NJ3agHG/ZAIsK/G5AXWg
bC0KK/olp5YAhwR4MtVLPAWyVP8Y8TOEuxrfqJt48LHp3erqoCelA7D1BQpocpMS7TYDFxxq85Qh
wFo/MjRgZFYIrusd4da+/Mv90lvHGY/ZGG9pAaBtcgIBitilRKY/FFHh9A/YLkWxD/XayX9pYAVm
TKRVy/lQFliFGUnQLy/8gJk/fANeUdAlo7ErE1tIEKEY5x1e3NVTDjrvrKCojUQIGA1hGT1dqrEx
nX/IiVP3bjNz1r2LwCyI7r2pKOuDHnSQ/0c0mJWhGM0WNb9hvw7XI2d8oBCr6yULri7zoX3zkGFs
RCzIXuLYndv8WTcStinTUIZZYhoML4jfmDV4a+U4l3eIbXB1l+amDxiCqahPRTtZaFA6FOohsT2V
u75JHRl5oyr87oqtmJVKBOVaLsyQ+Li+SFwbhmPv4UM76WhRhIymUyeWVyImYPAO3ToCzKyewWV0
bJh68l0GZm+vBzGjMD5WYcbCy6969o61N/moKREyOS6+snFJEci3a4bRbk4d5d3xvW/rw7TkbneQ
2pjoD55UTqwdhTS64bgonPWtK+v8EzWY/OykvXCLdYiLirty8gAD98hMSWbwnMnOr7bTCAxgPOd0
xeP2BIParapV253OB2f8xfQ59r+cGTv2kvRcVfOdYnzITgxiwbBbJ8zj6szzTjncbmWqwlVrAi5Q
wR5ldPhmUYc7hMdeVFOGejQtt+loSGstdkQ9LuOhr8ZVvzpurecZcemcNxLyoUO9ea5ytEbjacQl
Vmpii7appVabN7sB5h83HuFuKPPlFQ2+yJ821uf1q0KhIr69IPKXP1UW5sW55WAtNpSmZAt+87W2
63EdfPRQmCeXMttZdacX5HZ9yEptGbluf8kvw+rEsGakw5saRGjEIcPyQrixpzUAAM9hT8RrTAaG
FBHsIyptbm8uXL+/29rGHYc9cGPQNugbRuO7O0luRF2epHG78j3MuhZlOWoHb/kXbdmw/gUSsPRf
iDvfeZlwsAb/5VM1Oz/W0o+EB0OKSuXcK5TU87hPrcY0x94qRt7vcY4MfYiIlGft7eylJVEiCfqh
w92iLF2oowLvJ5bBwdN+gm0v5HGhzy58bjNyUa6Oh/DtpWq60HsYepE2LwMUa/m7b5F2HfJ5i7oH
CzbOj10hS5Ky2e+Lbw/wPz17yKe5R7hF7Z2pImR3Vi7dbGdDAcn3Dfzff7FWZlbST9zm9jfAcd8t
Zg3d4SahXNfiOnCFQHi2rpH1Nc2sTf3yPAoyXvC04d9nTSb/f2d3nMinKC19+9SDcMl90HICXTXP
RX8k/MlF6dNZNcJoIgvT3brgOb/QjGXNt5CBjR3EI5Zh4VBae+k+ocvZ5Mm3iXwq+FLcadLHIYxu
5UKTmDecPGRTFhfDA+b7O0wEpOBDS/XOdsBdA7IzZVsh9jXkjae5c1GT9buV8FjkX60XiuEPeTG1
mpIZ8+TKVN+LRV672W4WQaU3evXbprZgR0bvW+LDxA28eeUao9Z0xc/sMo4QTG/8dDkio5yLB6/H
enPoMQ7lh0yNmXfSEugqJ4aC3eIyLhsmL3zq7XSTp/oYse/5rVkrS7Fdd0gC5qx3zjixG3mgsrbW
DB/1RghAi4MtvGcGa+wng2tuHfbY8QmXcDhZp3td9n5zyPtl8jqUJJHlfzOq5+SK4QJmJRtrahqh
uC12iw3VlfhkgfAWnmjES0siJdL2cYf0MjMo1TFymPIuWvKiYTenOdP9FGBV8rmnzcGc8wWK49qg
BcYkyJ1lSCqpbHs3Nn6YgyWWWVNeJpjSksyijcOMYJYejJu4mD4/bPzB6Nnk/jocRyKvxrcBAcnt
fGvdwP+oV7b3H4ITwu598huFmSt1lgD7XQOF+oGhxiLJxEdL+2HayB0OPetz+4lkYE3R4ZFWUvyd
O8t0zwgfBYMcFkVeY9QXjnkWaxd18Gh2vu2QW6r6Oaynm4TF7gmJjodwwjFpfDWLII7aPu39u7xV
iOuHDFnHYaNEfDquxLwUe3LCA4+MhgH9xV2VBbiAI7ks9WsrZRc9dtUG+zjric86h0xv9i6U6TT/
nnO+XppmHY+z91iXwEwXBTZe7T2++yhKqiWL5DELwuFzvIUB4PGMVqQkxrXn73DSpDlewPognNjl
SHVhnjZFfRd0OAG/0lDSPLlnx+uY+R14h/JjI51gZmJDPFsx2PsoOtGtkTuOyFV14lPJxtNvUFO6
eYczhh+N22nM53uUCPN2+w8DobZzhPPEaTSIdkHT5zo82vmQVcF+jVobEDrV7rBTyFnxtJjGcvG0
945eH7g3W0gpImrR6GKoqkaTQ7bnkp2grLyxRj/sIiMowbWKhzSSvUgwhOrhe1nHrTuh226LJCt8
AhBCxh2URkU2m4X7mYhQCpUBBRRESx+Fy3Avc1dF70vXRqh6ZRdaMub4ynv2D4esnhhobPHwwoRk
moLEpDg38cCF71uD0x6rZZFyrO0Lu1z1afBajZ287QOBwczL7GbbtVaqQvmQ2Q6Tx7mS/Qb437fO
2j2hwZly74XFym1PqT+WgXwrI8udz8ugCvcKYgsIndVrFIAzlYV7ICTPcp5V3RT62VtBwN812Qn2
byuEBD2kBJWoK17i0ImNZdowjf3cS32iFYIufJgnXdUX2hZbLKJZQfdNccxXOVt9PLiyLEokumuO
0pYeBxosIM3KmtXea1Spv9po6vgyctu+zGEkikcccR2r4NAyyuz+5+hMliTFtSD6RZiBmLcxR+Sc
lWNtsByqGcUgIUB8/Tvxdm1t1tWVGYTQ9et+vCUU0h6dqWdBvMGcSMhvB3QJIwCbuwJOgcSFURDy
qFXM2EqsIFOURCSEsPYJHn7mMKeMArWH6TSlDyi7sjxx2rCRQu9zRPLZ9dx6QUgPAtWQ3x6+f4KI
KGKkgL3g1TiW6/KGGDvWLnCMiMushGKXvzKjV3WeCJ8Gu4r31FBty7xFz4yF7sRzk+FUGrdxW+Xr
5wgKAzBcavij6y2m74xHyw9aM+3TAY8pxsCi8sQeWBCuOelOiX5c2Uqh/2NaSbGgOXRVBrHNMZtD
pmjKkyjHURZ3V+yN2jdqtTiZNGNY+1AjCrjl2VzvZSUXCUKB7c5MY4dHCe9mZJL8gkjF7Hffzylx
BRz34Wj+YxImLbll63N1XrVR1Sx/1OyBBDukHKrtDVO/df+tekgHf2NSVQjnIIKlNncJ8A9+o+vK
DmJHXjezT01fuPIZwEsSzed49YO+uZA6Gat7AjrVoWP4rv+hok8UbpPqwbVEDBWYiPDMizdHhvG1
H+efhYAY78t8nZ/RJZL46HZd+Vvk+FE36xIaP0Z1dbUjNyvHl39wTLq+B3wpfrMJZNMOhwjfHEZK
/6YOFjX/x/Xee8yDtmShaYrU24WGuBIBqEE8LBqN6kADa1GfnUS0B9nYwiepueinybvaOjAuT/Ff
D0m1gzQyg5TBOYSxciawXP1REAfb+4K3cP09ket0PabytJgQnYT251fO2TiBJBzRNvGmJssNY8Oo
5DWHDmnuaksVZr3XPflEEourmrae8jSDTzBdJ4KgC8fdTB4IN20xYF4SCxlzfNfY5g+aVzxojDjX
8RMvHve7aQoc4IR+/MscxkV3xO3MYD6BBqMHQHRMtFtTCxLwBRmwDLGnZLXuy2vnHju79t8k2mAF
jYa0jnHHx+gABlV8aJkEetN0+M5OoemH+lIlre/t4f1IsW+1rmjvxck4PIXGlv47BtwxeM9lYMRD
liBm3Dh09qibEtMBlJgmkkK9I2EG4Rk+VnPpNWVv+4DKpBTvDZjXY5oVgHT5YZ36XDVZNmJKzbvI
/8ap1yp3qyrAcGc8OXF1KPyV7Fbkualzr8tmQuyGm4xuxso3Wd+KOqS7ByMRUIg5zqAaxmlYPAZY
RSFONGO6XlLpROOnw9syGbkuImqiqrQF/49NNdLlt+FOUU9YUFjVsVKYBopxZr4rT7WL1rpydxjL
skWETWW87PngllQSkcA1wXqva2RabykdrrF/gWNDIcWmm7XTu49gGuA+S5DvvVo7AYjtNnJvKJWJ
zI1DHCrAJ1p3tXkPwnBwLm6KSx/5HVA5LrhUT+ok0PDDLycdwMG5DT6081jXpE77tKsfMJ0uLTcu
P6b7NlRcGLjXzJwqyUxbeeMDkanxvEcp51Tp8Scz1WBQruQS9PukaZfo0FQprB0BBJEQYUXAtd/h
Exm/GJoXmq6ZwgmUVrP9szhVhYIqZh/YUo5V8l4M89pdQxrRo0qXiUo7mefzXrOCrB7nbE79ncsb
vbi3jb2GEebqb0le5z7Hmkgiz8P+vKdpxz4PFR7rW98ByHVD5cSVW1QrcWnIMnFF5tKBVL7GRKae
EOlIc0Jscv3jIEhOYzxHMX+kqiE7Nxx5RJMMLvkH3j2l3iQcZMnpan8JNuAmeo8nISE4FpgoIuAU
l/P4gHm29n9m+BI5yVHqcmIHZ6tVhLqmQWM6BpVWDICKA6rXjdqmzNghmljPrVdsO10pO++bclAt
KTLGfU7GOQBKu62UO06QLBwn5X7def9xnjaYkwZCdLK95CVm1uBIkIwOCw81bN3rxeYBsqaQ38li
Ra+3SzJ0nzA9CRKXsZEJF5lgdFIeUhQM0mIEXXuMjX0xXZwWZCOATAE65biGbRw52PMKpzuti9vY
JyAepKmYrbV9tQUWY8g0bRXYh66r/f8G3+/+kQl1w2MaJvm9n3HF3Fel4VbltswojMqMhNjD9Qrq
LB7K8SPExjodci5b5zin6wbbg9MAoFhLn78bVIWrZi0jep4yPCzP2OKv3RWkiG9BCHakx/Fsewd+
Dv+ZqFf75XmiLk8VH448NEqFaAoQGinA4JLiXPjDl0PlxGv5pw+X/0e6uI5dMneJih3IAxxBDK18
cdGVIpYVc/HjN9H0EnPC/TgiSOxtOYyxuh87d3jlJ9LBZy5rbb7DAgkIUXus25NXTqqjS0axGB26
PqfcnYUvpqpUk0vwLGF4tiJdve+hTWBBL0ppngSWdntykKZBmXhNnd/yaLXfU3htZllVmT0bpEB/
1wfcrvcSY9TEU0D0ErkgLJIdOFSs1Tn9G7hZlHbd9svWY5hvebi5FZWMhsNe1BYUd02dMsMmtdu6
ISDdhqISO9dhTbhJUnyVJM6GZopOoIlzABxJxbWQNEHPF8nulcm6fssmZpC7ZUIj/+uUQb+cxQAy
5NGlDc1eKVGL8LBy900MtGHwuGCuA4bWTeVqNnCblNxdtTd16eBAAwsX3ueuHv+h1znhr4Fs+qG0
V1Z/WAPjBInZNt+zHwQcm6yzOLMr4y2fD651TqicyS/SU3NJHYhdpDKCgt7kOI6f8IiP1SHSM3AW
8p8e7GXwwDSilAYZtFFg7AC1EKbGR0te48En5YoMmA0l8IGaxgouI2MvthOr/uGV7Kg6ZojelitW
DV4DSGHv3mdwc6pzR4cS1gM/X8PLkF7rtiS1uQ+5O7XddlzYr1xQDKeGG1UPpm/qPGyOPS+aHTHP
sQdGYOd7gTtz2nYgwDxsU0n8Z2Yc6w+KB+Y/B5jqlUTQWWZUvKnuIa0zmR0Lnbhn2TdDcItkSb5S
11fsC6NV8VIj+cD8Y1oQWyCsydGyYETeDxuPBLij4/puoBXkwV1l3Wx9THq/Mw8OO9mpLpsIFU9n
b+zXHQVTl8XtxitbL0IRwQyyq9u47qi9S3V84ibAYnSaaxfLGeujZKPnVT1zGmDmXctCLztYRite
SxbPfnq047Det3HYP47ZHDTH6LoQj1jaxMdo6TXE1pRsQHnTBTFP9aHlg6pPrEFyhmRmLW8/ODqM
1SXpkV28N693wnHYEy4ssAKQNJF/ZxN51W2tie8eubXJ8aawUfZr2bDdZMZL+uM4V9DufIIHHwW+
cBalzMxvEVwPRj+uT1W7jXhPOKcFqDA9TA1RmiM3zbXd5VXIUYgsTyQ8ryPBV4y7c3BDvZt19ytC
l/0ChcJO/9sOFCWTHMtk0QAc7DM3vPeI5SY5HokhuXH5L2P5wuat500TDxwZ+EM4wcsnz1jJOtMr
Si/HS9QV2WItPuY8l2+NTtdTpz2TfzTU44FVFACSpkOpbKtIWuDU3Zk5Akihhef5G+FP6T2EXcM2
acAlcsCGy87IcRywQpShS9A1gwocQlxzTVia19eKvX4ZzQfd0c0CJahb6p0PMCzds/eH2qtmAT6H
J+TiEsdUp2nIkvvElvGyi6WdLC0Rkym95wqLYf27DMPABiFLeiA+wGY8/x0TFRUIe8Fo1J2FikFN
jW2Xfg5sXtI9khwqeNn0wpx6ORITT7LcXAiihclPYsE+fHDG2+IW6ITaLSm+cbYpZjmX/CoRRmQC
Lxp7Rvkr6og+Rt6ioWX/MMwPzPBL+9LAnPtPG/J/5JL7BvyACFeOSU1NqNwN5YynmISQzW8DrKDI
OdUM8kNITDpnAVQe7kkpbXOc63QJD7ZTjf1TitTSL67SpL8McE0LXEIiG46JkiFJ2x5Zd1OtWGrR
guG/1kiSbDRO/Vws+LES4BI5VvrqgF+HaTOel+YpYiXe78pR1P1hKYQBiNLUvDvzJJ3N3dJX/aXn
WSdrFq/OUfaycLamHdynbKicZF/5obldh9XDB77yzb5pcJaSmO4Gc65oRMdbIkxNAMCW2EKzzGMF
uokx72E0HGN9uxBCZ4JaHXXb5gMZunbiwvaiHN6MRzExyGxiG1bhX0nbZ7mpEfx/ecXmj4kmgX8k
OlY9ObMTwEG4LovQndWicDSxg3c2cDzYTc3eEv6No2tihWeFyZ2UIbSVgaTpznpD8agAFPDfT1P+
rkdLgp1chdf8RWc3/gZj4HoP1WjMt6hHMX5TlDu4XE2IhTyNRYCpdyRidPAIZPfbxE7O30g740KQ
0WOEMxVIN2L34/diJwJbV1wDhqSoGbe0rUz3sOyZlb2qbF6XLh6BgHg+VisoxvPfCGW1fGgqNzdE
lh3ghhyZUo2PnVKC0Du5o+pY0Af5OBua2DFP9Kplj7BSNaIWTYxgSQFJE7eT5VF1fm/uBm665jTU
c/49VRzCKKvu8pLbafb3xq7gnEq2d8MOQYg7DTRtd9g2dP2cAIdPqPVFZV7SvAyjg/Tn2Rzmah5+
ipSL9nUoHp/bygkBVBvMeRB3Ih+yDjbamSzxGrw3mPybfV1bKsuWouIhDhpe/Bsm+fkjzfu43TVt
61c7oA8Tu65eJMd27UoCgX15K3PbvI4gJzBJtm39F6Nh3tz0sHDfPAFH5wZ8kf/Enr95A7Gzss0T
ub4kyURtJwC2AvPbamfClNmy+s099rTkHxvVPD4HYN/mCya7brhPo7A9G93jKQUYkb4SvAaqPjXE
qjFeVb29D2ROxL6sWcEV01T5e5YKZo+v0JIPG0yDpGO6ur9iuzLMvYCM0n/RNEk7HwLm+elQ9SGb
h0zA4z70FBZkWyAU6aXOMLLsyCnW86me/OgMIHE8gjAcCR/MRYpze+Zyck+2Urr7srMOqe6eLgvC
cJjSBXbbY+kXNOeMWO2Y/FZbc/bUsRsdAJOtr15WCeeu6FhWXRHoikwipAC+wBm47HksP9m/ujyy
tp/S+L6Jqsx5ZjXF9ihZQjVe3Gjw9XkZ8kYdSozgzqZy0vTvMmSgKBpufMB3F0EcK9JL7p5IRzL9
pi0LkZehTkKW7s4Shx+EzauEt4fGMOHWUJt32sRe1mEhtxUCkW9j9oYr7bpy12eQtYGO56P59ETK
uLHJdDG+ToGfov16o9qZkZ6s5+ZqFt6MbeoMD7UKkGvGxtfLmUioY49j5cZgwqYB48461MyzWqNd
bFd8dgyOYeqpWzMlbfujIR48zCNT922mQMZiQcWnjxATgAnfjLqK2lsUfsBicO6mAdeEy+E/WxKQ
u25dq6c6iJufjJ/xj64Ydsj484tEtJymF/Cgo0JwbFb2v7EFug/znPVAH+IH9/s2RgrP+7rdlfGa
9KfI4tniWKtT76LiNL4s2vpvYVLK+7ldAet4WNreCldA5ApiAakUEXP5Y7k+wX8hYK7vME2yM88X
DJyE0o3X7bzCaeOvdaYt4yJVlRTHUjOTM2WiDe96+HWEiB2oiGBROG6qkWjGVgSwXTcxOJxXdrd8
wJVtM86FYlooq0Q0TXZ1OPmAjTun+tBhNL+CMUdD7EG+veGVyOrb1A8d/RnlcVCyvCzUAc2ice8B
MId3rc+6gU1lWf1YN29vC9Wo6p8WvqvoaEGW5qKfQDul5IGlFfdh4JXTZEc2XHOwDh8z0TiiLJLP
7YR1v3qlkzytX8dxHe4Str/yKwmDcHjEDzX/N0Ltq7aNt3p/uU317QVGtZJ4Ieb6uw+d+lFqt8ag
FwnIcrZ2U4zr3mjnOxG6ZImYaFBOxtRV6iktQpaNMZ/2rZ2q8sf4met8u0RlCSzGysYHHouMWYbx
q9l5IiYXxIowOC0aKeAM7WYKntjDxe6zXLmJcPjKLlxuGrcQyVNMbt7f4ehf6gstXePvROVtfzRz
2nQ3Xto0rHLKkPVkO+M72wzJsEyId1a7u1lEqEubMXTW4U/TBzJ9xH8rFv6Xrfuvq8s0uND4KNwP
8qzmuRubbL7oUk4xkQjP0/Be8eY+Mps02UtPPiHbTvjWl70CD/u8YAfsWDkYfU4rNPc/HYBeujZ8
Ex7rlq5TNiw1xCXiCRXOiE9salF4l0DeLTdTgt9zp2pKF051ivOS5F2V1gftJpjCUtYz2wBO9B7o
+BztTBk4/qOapVfcZlaMWK+G2ixbtmDIinJOl6fC5pR6cXUfJ2qIy/CzXpTX5dsu9+S8kX0m8WeH
cO/wqAwFSR8uBSARVeb/CzokgzsX59U7xL3KPWYsJmIoQmJ8DmdeUruo6MRKuUhfjb8hcDRWfSnK
DGxaftl7yeeMuUaXHtLKqrtwV1asmW+LAWFPhNIEH/E4GP874fZ51hQkIAPSUlP/+IGlOpSLTkfM
gG8EdohsTC9IDR5j/Sr723L0Q39HLC6Ds9oxVW0Ll33WBmqe+mwDr2Bf36kwJEkcD99p3QKJUGug
SjZSI+Z/cL7rr5P5TBBgoYPfVZLWuMtnY1lyJXXGDqBjpBm0EYxqjMLdhkYPrmuQeHENTKpxmFrb
CTodGM6YZ6kJGv1A1wqCDYvbPN6G9Wwhmeq2elGYz2mQL2t6Rhizuit0EDPUCTtEhihmcEx4Jfw9
Vk99RJn8ItsBBccTr9zYI0j8fgtZrK4hs/hFaDaC19J/nsVUDh1XdT8UBuSUVjBScBRn6HR04mXj
I6lPw9ubF2QBODKZX2ZsJj8g36E1UJs8W0YHFz4YuWeczqENl5PH5XjZoMOQ9hzgNj1p7Kt4BRsY
KpsBx5C/gwlpPot6hSlao1xRtRLIqLor1xh0RkxSAVtvOHUfq2bhfrUXxcClZvncrNYceWIA8sA8
cJ4GPDMZF7ZquPj0TBOrDB0BLbg2wX9+6iJrOL7fHEpbO9/Y63F5hSqtHszSc8hloLx61N9GveG0
ABAbV3SRoYUKva37q2bsEXa4xkXgh+5SfxFvvSjcP1pOXbtnIY3/ujZS8ElMVB0jlMjXkCBgCJKL
Vc1GSN/QwINyQnYC8p4EAxeFxFTl+tnVQ/O9RqKAJsqShrI8GZBqy8YxQ7mrowgFHW114/mJfC7m
GBdSM2O45Ueboh8LU/XEhxbZbQHFYyAHV5bOwS2i3t1aezXbyrroHwfZi5yAZ4nggNVtLLa+TQHx
zi6Q+q3HePZi2mh45NXZACgMOdHJM7bdDLOqVG/SnfHML0W3vhsZYQLkmynpCZ+i5KH0Ji4KTNqG
YKRwbLMxnsAkCmmzg7eTEbI7ZCRfkq10fOkxIVQo4Hj/+7dJi/ULhkAVE9jEPZ2zMAQuH07Ff9f5
GGT96i5/4rgOwblhtuIax++bO1uO9mlbaj6Czjjk3Cw5ZZdGjYdBxAusXXi9yeZqtzxSO9OmZGwV
4fYKNaTcVnyfz/DtkuFiG9bBmwKuBXnZIsHfOpN7+ZxFPWOCBwH7NNWCvVLTZslPQ5gWhklE8PcQ
91Hy5lmJcN5wh31G4+QfcbJeC2xKzRfTGU0f79cuhvWhoe6te5FkzVOZe8VXb67kQRJ3zqHltVNs
Va95uqDhZPeRJ8kTc3tgWcgvgrexzVIu03GeLt12Ka+jiGxbbkmNiLp8302+RvSrygEzBd1hr7hL
2bYThLlGsW2qzpOHNWQ3YjT456xO/o8mICXY5CfinEVyfZ84B8021U38sSyOKlg6leUr4eD5o5Gh
SIiBBeYhAZbkbjt/hr03uby1NiWj7J9UexkCbmRgB7HCZuj3KyzrCBHYEMlV1eGlinX3nlpUrUvG
L+8HGyEcEWByjPhrXcSXGBtreWg66AiYAEazb00WP0Shdcxeh7K4FXLhSPaXrCpgdYT9w6Tb5MeW
fF0OBDJSZ0OHkpB74JEsGCfWFOjQbH+pI4iYQ9d+YelkwmX2d2GogKyyjPJ+vSL2cPQFS6hPpdHZ
Uy19sBgTBv9it8Au7rZdN85QqVTpBs1m9oXgYXHn4ELizPlKkZ9S7uBLfc/vkr21phLyzOqLn4AU
UG4OLW1OzFh66W+6Cr17l6S+5d8g9f/xM5Zpw4YVj8edEVA/YXeC1ORTEICkd+sXTgZIoYe59V7h
jooPiQbWTxQIzUQ9NrRB6w2NSnx723UAOsGWOU9u8rBMvl2hMH37nRr+myecB1SEdPNI8ecI2PNn
9SCjBBvp9Sq5v9IBcKPxWHWY3pCofZz8ODpacZxhe5uPhgyAIoxMw8ICmQjnEv0yWXnCW92jJWBi
mMZ2N7tcdT/i0KLRHyxTZHgCl8pKk40a/GE22bxyhiJZTuybCV11k7KnimIE7oZxXVDelZLJDgt/
+CpVpJJ9UngNkOUhKr57DqYvIhNUdnVjlxZM2AWy3dKOJFYV+uRvmvbRmm0ppY3H7rIq30/OCME9
edsUWy2/fhUqE9xOvIjkP+p5LFPtqEV7rYRS11EGjJtkpOhTk/6NPQxjO0TZPCRkxkrmKPq2uPUl
tuPt9TIHsb9ZiKNZQgAkOhulq+1aojmYpvDI/PvZ/MVOOsB64PXtcmsBnKeg44WZwaIknZyxDcFs
nYbnkJTFEJHsien6KLm6E2TO0WjOZlXqtXYr/jvqKGz/UC4IIvS6O8lXmkG14lZGxmDT4rmuH+e8
1jSy1Fn9HSO5picTj8mro5LZ4jeMiNP4sjP/DTYgIyahR/LBOKB5N5CncnAUV+vPMdVD94JtUYUb
w7UXbEUbS7pycrXEryMNhy8z7G7MBH6q7clbfLjWOaU69pgSrO73Yde6cjfGo3/PzseMHAXorsmG
vFY93MyeKsfvnDWr+8/Bry54S+gG3g7B7+PsL9FjPqO4vvflzNq58t1+Pnd1IgmEg07rmi1iVtl8
Gfado961BXlj7hQ2J4678Uj9ObcMN3y5cEnHv5MZQQDyozjNbdmufgqYRYesk7NqCG90ggWTUqUy
o7Y7CHuqpaA6afGQZNdrYE8BwAqQs6C9O/frusICMs92y9qtAM6FNUQu+95tMgW1W9T+/MDRUsh/
IYtudQoQbin+MKj6GyhCefuHfHtnn70qss8WCytS1TIlfMG7CHohz2o5Q4VfK/FnRX0veI2nU/EK
2zld3gtdTd2t641C3BV9MXLcVVUATIG8QHZj8PJRbySJw+3jiHgS6eP6/wuoSj2gJFQQj/qqVrs+
8SOuqiEblg1ae6YfEqOsPQ1Np254vfOqIW83T79IYtQbhfiPMB3YDIOZaYV6zW3VxndzHabhzjX8
jd8bU3XBB6lSL36KYbvy28aSjOwKKQvzEM1Y5oFDvONq3cOm27MrytzDbEx+5DZexttmFizaefxM
t5E4efUXnnCEUDhHeB4zOyPeAe0BIpk3yzS8kpYChJEnKjP3rAS6cN8ZNPZPs/IdafjM4Pge8DQ0
5RO8MTYkQWSaN0yTQ7QZBzs/FHqGcNSu04pFFJ5rfPKbsF9uWOoO4q3T/TrtnFBRA7lh702me85c
r/qPZcHinxWZi/FRU4DXv3V+xGOCloLsEeLI5qH/ndnr4ieKJXaM1dMxNFGD156azBm7DkNJS70C
MPqA6Azro/6GiZSxS+L0CZ5op1DJqw+si+QrVozsMxFR4T7DNpzAfzHlXoDSqPje4EDRtw3r2iPa
R9viwse8cCZaAsRn9VAlv4FxhmxzMD4L51xOTlS9cGHEKA+Yv1HutJUVQZaXJFZt8EIIzAcniA5H
hA8jpLPVACwIDBJJdmGdwxB4KfFCREeu++4Ja0STvLD8o5PLw1dZ7vrIisdZloU9hcAPbuc5916y
tCaA6JAW2NemLSkwd9He2Fnk4FVKyWUpHXn0t4s/NbfLcE2URIbd2ZN02KVfRvI3pHqJi5A1mCx0
HmyFo3Ne8UQWeGNd2IQPvs5pjvRXPdt71khYNb0Umujf2mNr+8l3qgr3GD2xfDCphLzCTYOH828D
2JAgDJICXW5NrCb5xGsXxYJLbkwqYhMHvJsvApFruGs7tvckw7LxbkidFEegC4QvJpGWEk9VrO9J
IICVLlL2wSNmqTvfT4cXTE7tFzNsnH2l/JhfJtYomrUQNZuUcm3/I+emEvSyRrBDWpalKM5LlxdP
uLDXfDeCP9BbA+YVegnrgzvUXsVijk+pbLaDqK7HUUiaazs4UuzCKhjkc2Z77R2CVTKnjgveVfAp
82rp/3LjhzCRYXKo0xahIEwKNhHttIDzyOSQ7gKWSjx1ZTl3u4n3sfMWIulGH+PovOYkbghTdM4x
iHlVBC2/4Q3FECK5o+FlnZBu/I7XuiJgJLiypr1T3XfBshIyHuuS9aQa2KglNl5uR0FNNdc0UOaU
cKTS9CvxhaS76xpXvdpB9Vec2+q5jxVqsXOnQKQHj5Dz6+Bo+LarY2L5xr11guvVZvTgzQGdS6f6
WI1h+lkUSfwvwULMhWBNp99aRpKyB216kAQA3f+oMZKUb9K902LHaZc35lo8HbacvNugxSpFw9dc
cBkZiGqdMhRMktfUlRRnrw+BC+GQIEa6lrQvHEsiGF8xxgX758o4sA8pplNQpwNL3b20ZV5uI5yF
1bFxh5KqTzn8NGnjdszZTo9x0kln/5RzWev2ISb/2yFlrb9DWXdnRMVezCBWSXvjc66bh8kOIRsk
SCnuG0QcqHTQqhkBp1iK9XZZK2C9np/25iQj3Q8H6yK6Y84ZRLOl9dVzTjXZbQZ0v4LRJSIcnluq
GV0UwZiU0y5jDfYUco+EKAr7WGvMq6bkObROa9+D/7fNVMNSErUV1L7dYbFfztyEguJOiK7/YDKV
+ii8KASKoA2A9lwUekdMqyeVA0Ht4EftfHBiSkI2dOna5SB1qsqzLPG8Q0LxUhRPvjSofNEcL8eM
/ZK897ghrDdhGE3hfsxice35KKeqO4mwCB4zMwX9Z1hSI015iNXmyDY3fssoEYPG1rDvJJWdAGUD
LE9dQSmccWZcEgLGQcyNKoiGiOt2WuRR/xRYrzkHUVM6YG59vR48xLH+MZpW/S/F98oKw9rEkze6
y+3OiCsLG3Vp3U0OYv0Nai3rDacj4PA4geen+IbAxWMjkr48eFw4rk0mXRV8DJjmCZ8vpfPl+S75
NjY9gdzjxjN+uZ2ATzQn1g/r8yryIV2OgjhSwAWbiL7g45h9NvP+6jg3WJrwh0iZcdXMI4c9LEw9
Yp+qrg4cJ84jDsbe23YjUeuUdr86kvskCuJp2xasFHBXK5/J1LTmr9VJfRMuGLW2Kdp7eoyMHw3Q
k2D7RFwlY264WysjxRucOEB8Zpj2Frz9ES+CuQVXzEpkBTuwss+MihTvaxsttfNe4EG8UaaJl20E
L8ceaBKkCHVw8A1wo+QmDNhoHd9XQkHygBUPRPJoQBThH+6eOODcP1SEZOuTGmIueOw2u5a70kLm
rOmvDOYwlA4ghGb8oLgOU4eHjwhHbJu9Zjjh/rJMFBWf4YKAgTlK+KdOJvLBG4Luq2uv9JB1gJk8
pKn1bytH8/IfV7HAVao690b2njXf0i3T/sklwHjgwtwz09swal+8Xob5JWbR3VxchLJjUPoKS8XS
CvepZ32I58OLxFfgXZ+UMhEzvX9d2MFB8RNinhb44byPqCbJuJkYD/Hb8/J+t/Y5lG+KIikPYofg
F3/sMmXBTmKHiHcLn0K9v7JUA454qjwPTFC25U0/qupZWXdyj4GhgHMDBwORhb0aII1JuAR10MyN
kx1ZJkcsDnWexeExm3pzXYZof30OCrX80nQR/Ru4Et1ChSwwKAjaq49axdP6ipmc20boLdmvMn0+
3inPyR45cCBkYVwewYr5oFs3/sgt//z/jpAPd7a8IPHAq0z8jHFO97M7ECjZQyrn5JR90TpfjibZ
K4Sqk4e6KMM3wh6d+8lytU2e55ZzEislr0KXIuW1D7de6K7jp79MrsPW6Gp92BXFkGS4QYgub2Ym
ABzysujVuQTMG7/g0QlAY7EUdT71GgQ3oK6sAiBYecSl0tpAITehDz/d5V+AUw0J60Cxai+zF+fz
LuDKc4vVT+d3fETNJ5HOmtIN3ccTdQ+dvjMapCeM236abkavoFRuU/gy5wvNR95+5ehC0UfQay0Y
HNqaii4kV7zqzER8LIbPlxseSK2As0fSw53I0bkl/Ac2ZiTI8hfWQZpwBrjZdFYqWdpTE+PXPQQx
B+6l4IYXnlw/zO4aJsn1MehXTB86XpecwpBC5GemYNzYG5dFZXYZrl3cj3gK1vXolmHvPhgfCLkE
loYVwJNwrVQzGG6pLT8t+cc6FeFT69fqcg3JrvvuuiAAluE/RoCs/gmLlrabcEnhFqZXfEcC0LsQ
C45YwnVJnuuXepr19DM6Urcjxi8V2+cuKRpnr+bl+qALETE6cJN6yUVNM/Rm5kH6YiPniM+rw8Hf
Q0PM/EdvLk16TnuGtTsp4+iyUm0R3uKuRBVM+IqP74iYpjmmje8s20KnIzQYq/QOdEoz7jWiBW/T
5BqD3TZREC1fNss0fGIe32Vct2m8zq8OIG//IQTrxfqZfmnk/l1vHULw15ntDle7Gu7REiN96Bgq
cGEUDYM7hsZ6+RptaxAWVT//VHOf2cdwWgbC2+OUUpzDeUu0LZzD6QklxfPw3139Vf/j6DyW5Ma1
IPpFjABBvy1v2ntpw+iWNPQOJAiQX/9Ovd3ExGjUXUUC12Se5MrJH2BgRg0TOAZqLPMJ1drKYDHt
M4GdY33MZxaKW0OGyEU0U0jehZk4Raui7Lsd+L7o8WbJpV0in9HfhNZtnKeWTLJlE3gjUSvTAH/x
IAx2cAhgBMLvTOBkr2SASPeCwjfi19DZ3BwUGIE3OwDY30JQj8hPsXPO+s3OURYdmsJ1LiQpoVmR
JVSePatQqql+it1hWxLtiQunRNpEQEdZus0CRTgTareC0QkPHlO3H5GUS8o6IhkfGAfdxJnQaHcZ
buyVT8PC68P4QQVicg0ejIFF0x4YwLBihzJ+I59JciS30QRr3Bt6q0ii8XqzY6jbPWUlfuztkI50
CijcFbkIt4TgxQU4t40nZxZs9abgT9Q3unufcH7LR1a+Qm6HMHORfgIsvEd3WF0VtMV1u5YYy0hJ
a0pzIWiv/OeCBsoOGeizqxepIoN74A32vS0HB3nzlDjXklSl8K4Q3ppciiLoaoBZvv2XyF4Xnxxl
83OTFFF3YVeLV3YTsSB7LhPX3kjFwjBJjGc0pB6hlgSZ257mwrAyZRDlUua4esJBS471tE+7vPvC
hLjWj3ybbXvBQ0dQ21KAQzuzQ8RUwGPuLX9LSh7uDB2OzRZfnySpQDLC3nHRsJ93+tQQ090SSURB
ndYB6SMVuvYe/328cTXeqhhwrkBkW3SXGpg0CB+mYadoIIICliDDrJ1GC0UCOgvTlxVlYHRiSxja
93qKMKGMkBtOyldVtkXKfsugJAine5ky9DthYhrnNbZYKzneWPY9MT7wn52OucBTxidEXHqeMuLx
MbAeI6dEpNqz8fruGiKHN71RGm1B5NujszTFPXt76R9LTpCLEdbkSEOAcT4kfqBJTuEALj28r0Hc
PmKcFceQVBuQlV2rxsOSI+h/ZV2ZvRGk2vantoqdo2km0kjEEKtLFTNvfLasO8tvbPIazl0crsVf
VToEosIF5cFnQeoNnzOSjUvkDILMTItrfR6crLkzK67cjVWVB+c4wli/jXE995dFQ8dmC5YE9SHS
joW0sxDfwL8xkHVcfs+dQ8YDU4mZbRq5KkH2OIPAsxdIPgDZc2if/wE/1GiZ2Ou98P3n/H5xVET7
ygNFgJ5gqvVnXacdfuqInaEko5gJJPuWds91qPzjxK2DM4dgJ3ejlhoQKVYLfde07KqehMIFxewC
/zCJqEW3N0MJd5AFyEr5C8aXVEszpus+NQZ0bsBIJrrzoZk+5TMZdts+z6vPqYlL7xATO1+Qrr4G
j0vrTuken9IQ4Fa8QbhXVjnPiGhYcDDT9ZBDlG7yGxMSwBtAItPw0DEUjzboavrfMOlyJk/pjXRY
UsqxGJtx0DhhXRLYV9LibYIFTMJzYgRaQinK/rmjKhMnGgX5GYzaZT1cxuZE/mi7PlmBOgsNGlps
3NSruKI6InjMqj5OXvKoidV+laViLDzJ/5iIGto7nry/lNTmglAUBbLgLAaNMivx3038TAIlsYre
ZQh7/RzDMwq2jmOQ/6BOwze6EPx1o2MPZBTpqv7rjgUK9i2VXXwA2eKnbzoe84sL4rL+h3/Jgz+H
/VWi5CvGASChYTJPYLdnxXzU8Cfsh08zK/6mrjcUpxi9E0NBDMwg8932bU4D9DOrX2T4f7OBLNAd
67J5ugLEiCHLYyfar9D4sSq0/vI6AgKh0kryJflFFmAEYUcCBoRs0uYPhCwsvNKLh/godyJZgK20
BUmMBVrSaxoX5X9jFKIxC8GfTQxl4tLFpHDL2sS8TlEUzSp7tWqd78zCsnjbEUqbbsXULEQmYjR7
lNw141vQxmm3GYepLY7t7PggIRKbPbBS4xeXShOu17qdvCYTTMCNSlc8AwYFK+cUYpcfKmyd8Rf7
zN03SpOBeIpqaB8nPTrDsfNx6R+JKbhVhg6L9vPQDNXJKhT+26WOVkx9mauugGXtD+qepiZAgkrr
YSm0n+7ysYthF2v07ztgiAF21BDYASJ7IhxOQsVLRhyBn5LN5zZV+h/jIo4MWCE62dExO9/oouke
806Ackx9Xzcf1ZKurJkCrOuv9PWgU52IlnGLQgLtmCwjeSJCTy+HcO3C/mLqPOjuKPUs/6F0gv9g
7E0Qq0YZHdMkjgk4DBv0txl2+uFMniCuuQXWWMoonQ/sI54K7w3sesyGOMRXBZcmk/A2SoSCKy4M
dWK60U9fWdxHUXj1KJOXX+1qlXO2RHHej2GDFYlJo/8RImIJt8XoE7UFw2AlhME43YgEMMx7RIFk
YQICEIkKj7w/uX80SQW7r0S08zYq4slOINBzeHSq1PIWbeBDhBUjAz0WdTTtcq5oDd1EVw5mB6tv
tiER7301LI+ghKSPOjYZb30Xduq9LL10PsA4ICcGBT5c7m4WsdoQLguTlAtX3xFneQNaoc6lN1ms
A6TJK9cdawStdolZ1OdsyHSihkGQtmeChfsgjqR+h6U7kTtJG/BLq45lco+YmGMd0ppAyE9s1Sal
nUmIWB6nF5BWZFPQkzrY1oTsL2o0oboTNMM32uIUmaMr2uGB1zRfr0s1+79Lp6JrJ6VjXO+qchHf
I8FE/TZd++h9NFVLV46Xn2RSTtJ8i3+6WVjw0w7sYTiG7zTHGTkKpecMJIyI5MFWYorvx9pwQYPN
cN9zMyQPTKqrgjsvr5mTt8bctbIjHApuynxQK2i0+8oUxaN1TZxth06RteeUus0vXDzVY0PbShSk
GyXxvWXMilXbm7z/SugbRzdaKvT6MCQPTEGc8AIR03JYyDR/4jITZsMiO3T3Zi3QYOYdsDmJEobH
aRicL+z88k9cD8Rr4lQejsQB1f966XQ/7UR4GiKklEE8nWxZtlBnM/cpIL8SwpAvHaSY8PVohuXC
lGI7uhM69NQdWeum3kRya8f09m4mzE1ueamhQE39ipxvE/HwLrtsXQK97X2oPTvXONWhY5DnbZu+
8PxntuiV3luinG4r+Fml+3UF9Y1a1Wn6e4oGUv82M4mGrzwwLcmHTC/porx0+girjlJMlMRKYflO
UI26My/Fvo0Rpe+gH+AUH3H5/vPlHL9XlLWkM9u8/4EuiVpEWrPo+950cvj02PjtI1XrgJGhw+IE
hvv0SaQHgKYQLeOj6HNU62Q1o9gBrfXZkAWVbLFeQI4oOO0DNlXzdAma2IpdJT0WJBU5zk+Lz7D7
NJaTnc5mLOIXkAbMDXymFgk/uiZxuOAzJ28JnM6GgAq6/DZJyVDEEZrHp3gIIqQ8EtflmahwxMhA
yCRRf0RIfnj0EM4PGuMULpdR6t4GJsuevTlCU83c7guhD4KfIMBWuWfylLNkz2q/HT+DLk3WM92a
nuGLdglo9ThdxUnxSTP/Jg1Q3KhJQf1CEsfyuOiINiXHcHbG45Y1h57EzO6BVVd8hcQb8NCFmHZA
LnRwp1dya+prA5rNPabq/3x2G8fgSTtg+BMZWftkTX11LHywHr9R6ctHYykKdy6RGHorFeQuqq8F
2MYWAUhOWIk1fVSrTQ9xoDriE5wxQgaOK7m8fLcmh8Bbn2fpRUx/KzM+N/DbmBhPAR6uj0CQC/Dd
gKgIrwmcWWBiSZRpt3+Kcx9N9Y6/rV0cruvKZXTBzNNjGcqFaGAgxTXRxyucAR7sYma27yKueQWp
YLqDsSZ+prD0u/202vbaj7WYd4Hr413vVgqSL9qiPDuyNZgZhVdyvCQe1LwdxYaX7OspHN/bRdMe
9LkwUIeWIjh1ETPnvVQy/ItJWHM4aq6PTd+28rOcZXwFPVl+xR0hFxsiWjR5eSocvjsl6KiHjrgF
onBRzGwCFmR0OO4UPCHmTEnLi7ox3k9qbDtMj1119hDZ6NPSddY/Mp4hOYgSksWtrVBaH0ls6H6t
ZHg6X0IsZK07UPFq+pl0PpFeap8STL4ILJyh6r4dB5nuNgF7QA0bdkgJCeFzGH3kqvF+w7Jdq/NE
oMD9CGDFbmS6TP9BtSjD3ep72GXXEEf3iRwKE+6ZnnXNZTbrzboAgAnZKilwCes9jOxo3YLxT+Rm
wU/eD1i9Y2eqV+x1xD/nc4tXApdqnZ/z1nWecbcrTGkxkos78hlScaU+T5FCL3IwwbEjRCs7E9Jb
7xqdItfYQj5Km1OSACS5Gm8BQwOPACGbz0B7S0fT5Fc2t8tzWvCQnrBzLtzNYU7ipwq4QpH0wdE5
UNkjj1sjMwSv2OKI7WwynXt77EfYCBCqGgMawyeJCbIanUsxMj+HiO7pvNhHUx2SngGnaLG3FgJ/
CZgStX4lszbB2RH1WPypqgqLotMoSfgKOH60fBvqx5XKnj8HZ+/AhrVS7q7E0OHtiYkify/sfBra
hnZuBQSBPZDkKP7HO4xVSPYBREx7qv3kn0ZGOiE/HlgEdT7twiag7WeOo+rsM/NaRpqPIWuY9JW8
OHyWQBoTjJu8JAhhrks99t4/qpC1PMxcUP86snB+9RMh2uckHqBZGRY0K8IGydaEJ7BNLtgr1IVU
giy99MPovk5J2PBasq1wDzV+KnMhO8L+Ryqz+NMyBapvL0wd7zHfhCxBp7hfd0pA6EZL6IwP4NqM
8y5nrFDpUjBlYN5YeTTKWYFki+lYpd8aADPiPs2YZf/tK+ICjguSRD5TMFb+Fw8g5ovtCOkpPeV8
+fJHhZNwz0uBmo/5Vm+d+hRFnqgwr0r/P5roAQG/5Su6pDYkSXbnuP6EPtJnCvfXCUoK8Jh3j7CE
dFTiDAELQ7GDlDc9uQsP5SXF7YqlQyIe5USS0OjTQPh9RJIrcuttmDLK1TtpocWCToFzwibOcwKu
Me1xCYk0d8L7HjAzvNGEomefJcDX92A3wvDFdQf2zthd5uIgZn7iB9TRiLPMGKhz6Dihd16joGYm
54dYtWZIXR69jBMMh2yI6gee05SEs5kpPdDjCgBNNDXhvoCO5fORsky2F5EjwmNGHMTRe4PHAVBc
rSKPBXGnv0TRy+8B7UzyNuJOBIzPgvCSmFGTthuW0QvnvEPC2WIYtcImaO/m3ieIc1gbtPoQbJLT
yJKKXHt38q4abLA9UmLSbPdOHDNdxNfS7ILY+sEBiUFUf3olq49zbijJ35IchMlGT1ke3hM1gQga
rnRYoC4omzB/ZSQb0LxXDArC4zRA8Wa029zAFEkAnxV0esTuZrdmDj3rJhpINX1FYOU3DyucquLA
JC39aTsgpXgWkaMdmomMzG3jGhZStEjk+Nmot1/OOtuvPDKhc+qDPvLvmanh5UNKWe0UkJK/re59
5Ixh6cFzHV3X2TR4uw3awpBB04pWodoss8AzX2ptzb4h+CYh18rv29PkkGO5D1RMpqsAwuKcu3BW
+sLN5M6n2KP7esFJM9+8hQ2t7pTBZC8SlvWbFacBoWS+IG4nFmnwm+KBE2VsqcSOcmFgsUkRNCCt
rYkzOjaJT8w8Bk9Qp3IKzBPa67h+jxjb3SKEtbzyCyweJyNykV2VJhA2PQ9Gb1L3S/0rwai+QBjo
i9l5CccWmUuhgazg8kWv8QGwNwQliHMHxb1BHhDulS7H4pqS6YwI1/Hz6rr0xm9/rSG5fd/8UCr9
7gM5RO53O7I7PeFGz5JD543ewxTTv2D5zjNnO1dALS7cNyv0SUpA/k43bJ2XElYV45m1H9bp1XSi
q1B/a4gDFw2fLDzogBHYhc2EXr5zWc1fN5IpqBmzzswd01TswDTkPiMbt8nyMy7qyIEA3EeoQKds
FldHiTDeWtIH+7uwnklWTBjBMUAu/Kw1hJ9xdoKxgDyXb91KxQ+3rQuqpbJoIEtqgF4bhL3RtZRp
RoY4RBtk76SH0xMjhgLweuteunmNyqONm9Lfk37DyxOOQF4gJ/IgvDJnjmELLQlnO/gSx2xthmYN
rWvic4t1U5b+wcIyJ8+94ua9q+wa8vmE/NnksQz1Mr6RhafK5xB9zk2do92UqoGcHNzLLDPPLdwr
UHyQ+fDWl0sRQrTClHyIbCJpFyDX98j6ijQ9dmEOrH/jWj4nLBQFFNV111hPSQLCI7/9pNG1zyL0
WhcQbYEPgQFZeBEskhyaeMdHGB9V8pX07ZWsLlMD7thjXWzineRYxVFT9N1Rh8MQvftJQVfJMnI9
YMPG5TDA/JmQfbOpYftk2OIXkYzeOV5Rg+McDnmfVKSJQ4S09XucI/k3ByeHroijEg5pwrgImYUQ
nzmDVyIpUQwSTS764LctKlKrKUVIhqfLJGgy7QnigW3CdfmECogkL89tvcdhCQMS1aCNUy92Y8Q5
thlSCD7YzhW8B1klhdgvyJpuoSdhII4rgNY3Fs3sUVo01dUxZKSBDCz7fyQy0D5cIVpJcfGtTEro
8yEhAqqhkmFBOJFQOinr/0aFAq2EjRkewyVmLg9pdQjqa9Ko4OAxpCDWZahDu6N0lJysZNGhLA9L
y9JNa4RenD89XHbcEQyfuZ7TLVSN7F8xiYHAxW4GLZ2s3l9dkMKX1WnxQw8E1gIN4l/osWQ7uHjE
z17DqGxDAHnp/HAOI+VPRx7CPUUi0Z+140ZIymrog3dd58Oj8z09tKfCoopFBAeo/CGn3f7dMKsq
d5GKyjfR+49W26R+VKWVd1GkK7tdVOCREbNEYByTxRHeaQitD+qDdSAzcbAPBUcEWs1X+vQpPLBb
XUkzWDVlTl0vJZVoM1JfQflbTYv9sqF/hFKEABCCfVs9R72ci3st1+qPu3a+u28arA2a38yh7dnS
v68/1YKG8NisXm+3qFOJ3s40PeHFZfQ3btvILfuNU4Udkoe2EZ9qrszn4A7RcGhi4yZ7VbqOd+2y
JP3imZiHIxzTIPuca4Dc28gZGZBH0RLeNws9xS5G70dMtO0zYp6GVC7csKl8S2JDOF2fTOv8oQYD
gtMkgbjrSDhpdoBKSAZl8OXZXef6+Ue7CJxXXgUmA6sR+8VkZxP0dlthx7G5x1vSUdG2LaqdxV3E
VSwBYdU9zlPgGHGmBWq3sqH2exM4/8TLjAWruBKQ1re/GZtPcKFVjlVq4Um0af1C55t9gd9juIYV
i5mWjtLM3waZcPAiZg1q32Y3EjOAyK4L4chtVd45093aRrrfLvQ9xescDIpDzEZBskuQmGEknBnz
gTXDk2KRGashrX0OdS3wxo2O5me8aUwwpTBgBQXFAz67Y3ZsuxH3a183fQIzHTZTzxpjyEpmZ2WP
f2foDcPJtgg1Ql/jxC7ycGx4NBX16LmdOOYEmpj1HtdxzkJ2cLDbqyfZF4N7oPPqu4+lFSvJXZ7X
T8mhKtIRH3mY41EeQzzOL03vaz5YyHJAJxAZa9yWLLOT5aJWZIwHS1xOcz/EbRjelcXE+Xh1M78j
WQWldjyDs+Oc8+Ee9IE+spbX+oc9lA2+Ujak5YfKG7TMRKDASti6I6G2u1L1a3snGNajJmuY4IIJ
i9MJXNQQ4Y6fGaHXR7flj7/mNX4nEGusKhDq9jpwLqVmTn1cRZMXT0ONVnNDwz/wHzXG5EDsMvIC
0LzP6m5ybW1/lVknCWBzFp+YBlG326T3xytZNP76KuDMeZd+roFDOe4yR2dNI2w3BSUo8aHkUTBj
aMOFctcfwDAdDeuDP/Q/Bm9AFbmIzCgiUVJxSbdQgDKwQXRS0EMvipWq3qbakyv9MUjtnQvhExJC
KEy7mzo0xLtEOrp+ESWZf2ozhITn3quFiwu51wSw6Z71Q6hfSumN7T2F1DJ+BIbul9lmlWW7wLG4
Bj2EuLBLwm76MwXemj/gmpd3ravVGzJv0Zy8QUIHCzGDCAYGHXE2i0clWLeSWVDntoJNUDFMd6XV
cJBrk1q0JsN8I4J1gKJ+tSXqWGxAVfxT8X6ZPWDRsCaShZJzM+WAxJCiigQCOl+MHx29IUHVXYDi
DU9Lso6s20jMrLcotghDBdWMGymhDCRANgLax6rdmP7edpI2vR2ASRO1a9EOVoSuJOdq8nX85TK2
/exQ/qJ5QYRzn9dlsT448yya3yBGVPHUYriEtAMmZkUOruoketX0acMO1oL57kaHkr0LqExO6OHT
L7TB/RlaGap7dHGCl5526m5uBlSM061QI9aRidMbC4chugLUxVcgEF+6WzNY1540ugK5Hxp3Cp9y
Hl4MYTWEjwdHk+mws1x7P7FCTn+UYaBzHJAMFzfKjcNy57Z9nVx4okmngPB3y2cw/S82I7XaBSG9
ACSRcblYvm+xNQGD5bsBXQGqDdiz01X1fbbqU6BXt/m7BvHiXPgboua1cAf7RPKrFXeOFMEnlaHf
1KQ32xLcJnQGtCXbvhxj99M2vl2qI99FlbGIxj4YMFkk4vR3n3s6PdReVH4UrFKJWat4+bDt3QDq
rywsk5z1d9JO72mZZQqLvVSYKEHh1e4hoEKr71k/p+lvXt7VA4bLQh/twpBnYkeHefPtT40hLhl/
k4oaMACyLL+nCmDn7aykAyoDKW+skyqI5E7GNYM9XacjGkpdFP7wavjH+lwFnMKcoUye/bdunewl
T0oQDAN3C+k2ZYdFuQ9hxgMJDm6PWlWG37Rh/vjZYCy98IQZVPRzjDNL9iGNIInqPpTfDAjxDz6s
wD9FcUlGfQ7Zvv+s2Zz0JE7xrWPmX1yEZgOIwYNEJf4ZEBf/gJSBqEBYV6M5kDQmJ0QWaW8ZhUTN
xIgq9j9ARIZEttWz472j0fe7o0F45J6rGwGIcooMo5cwwM+jzTTXpxr4eb4vA7fH94k47mryPkuI
UsJlsfdcnH+ULk56Fr3FYzSuZfXDS65+G2zu0GRD4X2xPyKXboGKmBzzUBLazBat/2qj1CXCdh6z
j3Vo9BOYKSbXHW4H5G0ES+Pw6Py5/aEqS8y/yvG4X/qAWMxdplVhL5hLmpc20fF/OfgRQya7NDFi
2BgyVplPbbVFGm7Xj8j68jwueCW3jsfWcjsxke1Z4XAVHVmopkiBWw0lpWgD/7WL1VLhtoJIpdz6
VjH1buOxuLhFqqM5Ly3jQmJGz/E0I6tp+rlpDsVkQ7UzVGZEQUJkJ1EYoTF5v7ZnbZwnWYdERhXM
LsFTImakNnMVCSVaHjQx5c6+CoLgXlaORvOxeuUj1wub+DmREpa8igIW950Nh2hbOJxOB1JUbHxM
bXRjgwPXLqfPtLrRhmoVZwrdjsCIOWZm/K7cAuxaDEAIwy9pCDP+g5G5qfSatxZhDu85hZy/MRhV
oMZij5bji9EJcoANWvtV3s9Yif9bC1DhW2V8p9o2C7MciAhk4TRQ3bJXV3o4q3jmlw82e1TQMADp
xplDjPBJC7dDwhsZ599YDsXVb7qkunRr1ucnJ8za+7YiOBvT3zDPcmOL1SO722eqs5sxlP2yOOSy
SxFC5PugciivWqi2vFlok+7ekBwh/iyBJHkKn24KcseR6ovHBi53hklh2DI/DsAbhWX24bmYa45D
I1FangF7N/bXjDcA+aoNkvqomZy9QAiM/87I+NDhz43r/zLppO09MT9EeaKPBdgMi78jBGzChL+J
c9mzaXTbP7gs4nuichEweLg8XiMjyR9GM+GLx9hh6DWc3VWs7DcBsOiH1g0mcmOEatynYLWFdwy4
jRKk4I5fqf6g56o2AyJ0UhM08DAEhFTwbRCL5ZpQ+UUgydzInzcQoSuHZoUVPuvCQcR/cUXFPj8E
+c8n9DhzRNwx0txNU4yMH/AzGnA4YlywSxfuCMi+XUIoUj7dEo67BrcLlae9S3qSuQ++EfEFskT6
M0cgNXe6dr3+izpyLsm056z4lkAyPsCYaGJBsvZfpGZzbH3rfWDJiP7l3MhEXbh0BHjESeYi6Pwh
QVtgdnKAhYcxxXb/0V/Py8mKElxfTwDIB5psDn0MddzGQyrYhESDZEqTmzBIr2CC19+oUtZvbJne
b7DG/DIyZq3DBA9L3SFCQnSL0sF0VxDmsp5WTcmwxU+CdSmhFPwiItpd+eSTxJ5I4tA3pyDN+SNz
4zJ8Qj3VCmQuVFzDfVDIcL2DVugsO9yCEX5yIlRg/7k37pZq6ZJ4tyPAgApdVfMz9KEZzz2AJtgG
kVfW1xSelQOQmViUl0Dwp8pNiiqTYTBae45PkBHuPQDXClvhrKKXtZ9I2UCmX5BgrfG18TaQiFxw
hb57vXD+YoR3vVMEn0w823xKub1RExCagi+t2ymvacqHm7r9nbeEPJmxrJctGJxSsopdqpN0hwpk
dZUSz/UHLwvizymV/kkTi8KCtPTtXZiUo38uCeWEyUbND80eyxHpKkXC2r77cOqyoREr6JrJssUQ
v/fmhrAdX89ygruWm/63VVJFO29wp/XI4rZaLjFzLXbvEJfbv+iIEz6Ikve7+9WEgASP+Ao8c7iF
Ay0fQeXM07asbuxP4BakibDWGtLkxSt5z6lc/RDPGPZ+IEsxGANV9aTVbkq0KhvROWTnZhnl1CVM
mnEAxIvmPD3crnNgMDVJWtKfbupWz5VvLeuynC3oMrZbj6B1uV0J6Jxfayr5/ABHS7x0GejNjbh9
yww2m6k4Yu+pEkYcHSdqnU0GJZFpxJ0QcXMidpKsClqkdTgB7kEoUFLa/yqXCDNDwkl7mlG58vsi
P3sCSBOmP7DHCrwzWThQ8qSKPEDWS8s9+wuSK9I8cGBfzgGkrpgj993IBdGd9l32pTb0FKTGyVn2
QnqD95Qv88ptg5MfMRD66bcplwtOxLUY7mfB9ZzI3iSH3HeZTLGQbVeUvrVP3i2aD/VCP6Ew8eIj
+hc3gzdcyRgwZBXYQt/x3jcRulzRvyHMIPgbPQf9i3IqkwIkXHS+110QPJbsCVf4mRhGCzWsPx3v
e0Z3peEaM5YPXFybLPoAocC0TaEm4HwlqiA64blhBw5IBubeQPuH5MpLZHn0OHXa80gXNu8VpOVW
H1ieFHLP9+pids9NzG6p1t66H5jvJONOdWxawiOqjonzURQgKd0XWZV0eYMKHOc4dd6ijoEc+RRk
wS6BRzFDH1I6i3jXfmBqmi0HJUIvmDntRFGk0T8L3yUlBYrUDoRmA+C8Fg42GitjR14xJqv1C8LF
ZXkoe+xVPMtgbDs991ymJCXcswzVDEQ1p9sRQELwzZJDIoSlr56OQwty/oxkEoVVUUFU2AY4Nd5u
RrCc+9kZsEm083hfOhS4ZDsu7HYcKydmw9lE1TjVErEfIQcZTiH0DNPFOFwYO0wwHJ3krbXZJST/
Flj9GGePTNVhABl8OmYfxf5q3+dyIjOFsiEHT5eRSvkVV6K+TzI4BiQy45zBsI0UfPL8LcNSjvPU
GeIfH0EJRLwBDe9uZF7OiKHN9fOajSScMHmILyRvkL7YV2l2dSsnTj4GofWpJgOk2oTxjDSCJLAF
NRlj+Zs2wKjVF+0RZqc0d2xf8+gF+BEEX6b08UPjCoKqOrxp/1ZSLqcdAkrjb8XNpnAKm9zCNAoS
unAH6apBV+X5pz5foLjqgLQBCqA2jg/UL9o89qQi7Wsa9GifAeLw7sY4UcNeEWTib2YNjuBQlZKK
ayZPrTxbsGj/hsyisMOOCGiTXMD/1Ep+3CkPI7DeEFtIVDmxfCrW8zAbgIRFScHOm+wTrA4mS2XH
ic0NK91o4Ip+6NGTRB7fxtjPp6oax99jaacARRN5z7eUb3AO3NtKj0V/h3d2iOdTSBrfeKmErF10
PFynX+7Q4z5oDMwhJFlDw1djpGWzOeBZ3CJ0B+CoaGO+h6ivZhQHy7DMCDPBu/xKRd0dwYk14sNH
DF69wO9I1YMFhLVy7lNbGAtzMbwFpRYpNjvJ6pnZ4gppAb0anuHNwKCtfA2bCPVBRK52zOI+pyIu
qd3xKVXZGD7gmSAHiA3AjdGyEi60bDs5smWoqnm8+Vaaiky7omKg6CZB+LwU5A6cojzmzNqENbNz
kuwmom5Q6XL8sxmvF1az6d6v45Y2iqfST8uDzAm5hM+iwQ2/VI1wkxuAxRntS4JEH5nFEPTNtKmI
sFyyAw1G7Q+7demS34FTV/lucJ11fO9Jbqt2NYrkByxn9rVw0tJs8Lsy6LF08fF2hFx83zKQfGkU
hTK7ydFcvNhDpRlg3H/JnKygmzGEtB8IzSzPEaLp5dhDqvV/OXTrJRktqH/K7eyUGXi/tajhUo7z
uP5afYMQd8vLXQPSFdL0qGfhkP1MhW5u+VeJCYcHj/EW9yEDUDTscVDVKetSJKXLtGnSHj2LiAp4
bH7OiPhBR8hLrjEUOTaCTYo+csddF/gHMrqdmDQL4sm7Bw7A1EfUmQXsHzHSA9baKo4ln3zxKIMs
A5gKGuiO/q3TciNZOEJuR8dW1H9iDxUapyXnMjp8srYAqFVENyJJpA7InTtnsHK5120W9H8ZBlqm
N6krQszrnSzcYwv+CJVejaEdgzzk5zWe9sjvq+y7c+NE7n2b2+wqQa1oki1dm6frl+W6+pujhrOU
UaOonwl3wY+w61GIWIrdsXYfyiK5eadofj9Ug0/vhb2j53/13uQA8ZD+7BZ3nVhVsLcWnMseuXCl
//n0EH7KUjWHjaFmLt/ggb1t0KBl7FI4tlQ6Xv4YE4/uomgqSoXZrl5m9YCbc672nIN1+wggykdL
COIuuysCpBtPyqXB/kntCPdp746+TVkeI+vM8cqzpAn/BJQT8ib9Tesvj5sNj4dminVJBMzlrwVr
HhL4ZuxFwd6tY1dkDKu9ficxbSd7inzYN/wfwQ1/J1avYfbmY29gqciKpYiOHavl+Wf0Y1fhzM17
52A6FbrHeJiomVewgDkkooiMjd2IIiwh/CpOjcA03VBibaVDhgp77jzq7lCBJxnhasXqs3BB1TJn
59FVgYDbNYRm+emIDY7+R9l5LEmOZFn2V0pq3ZCBAqoKoGV6FsbNOQsnsYG4e4SDc6IAvn4OapWR
MRIp04taZFa1mZvBVB+599zjKDUrUoi8OJPfspS6GeGlE0e7UVb1jLjSBMXVlDVORW56TAc9hjBA
PoRRcGwMo6ge4QOXQHgL84PbAc+eYJUVxDbU3bIesZ92CShLb6yBugBm9mvnuKRLO93AoPUkEzcI
OQh+7Cn4NjHyyPddEczeccBj0x1qtNnptC1UX5B4D+nGfiQ7iGRNhlNOe7bduiNXOJFZzpmHpccF
YFKFI4NnUJOWR3L4RG+GmWJxEkCCiIHQ5AfUN9Bw4TEcoAo2ZXYqgDzICgMGhyHpaaMn+NUSHZTa
m5ndeP2W9X2vn3SDUJa8pVYTS2Q8Ui+3VWpit8NKTkfL/phJWFDvvBRrCf+QbcVHOcxZucVt15nN
FIW2fMv8uE3jS343nostOkOXX+ElAJm/IS6EU5qRsE2GX2S3IdQyDSJu46eNhoLZSvIaWIdNAJ7g
FeEtoGOu+WNaLu7XidmHe8W+IrN/6hJlPVLcyQJfjFha+oRJZExDoRaTZq5tZPNgGz15cutocJEY
zqwULgrNpPVkpJ+sbkfb5VQnKoTMK8wzaPB6Zv5bhZTje04dN/5A38DYjwgjxx9IQ2mgpEgILR1X
njHWQ08IBl2VNDz0UjRaa/zf7NWvPdDj8s53IegMMHUBOuEEreLhYaD8aoILptkdoLgtrs8E/E6J
3TdPbjyIQSa9AU5YGf9QAVlrmj2+X6cAsVjanu1vwebjk57JPjCo1/10GQ9ZmXr5W0gdMF76PHn9
0ZQt2RRFFCSGNXrZBadxEr051rYggc/qJLgixhYYXY2YZ9KVVsromXF/PyIDjtFxtl3hgAczvk+i
egTta18Mejrn9FaoQfmQil2BXo1FMmoFBmZpnjyglG2Y86sxI9mooW3Yzvgg6l1ZUvPvLBP0lEbM
L+jW4pJ0OpTTzqZz5z4+MbBR88lj82fvWGnZTw4PUHCyCVX+4JRnyFikWl5Vbk+IrdMuL01uO8Pe
LrLSYAvvcG9JzCLMlFSIigC3AXPReorHMxFR4c+ucolTrlXodz+Rhyj1Tmsjar4SFHBbjYxFnQhX
bsw96jlib4bJha5QpV3hHZjrwUDOms7aVkSrse5zR2tkmceJ1O1qPH0Go8niy4/MN9Ul2pAUoF62
0EUJqnYKolxNmDwiBzObD5IUw3iTJZdd11bBJdCFscLNnKNjiwixd/aspijVvCgissRLEx4sz6pS
1JvVpBYORciNSHn9+NXqq2Q5FSAbO55tUYaXnALIpPrR7z9jto5Pdm5PrHxxnKGUFxX1cCmRfzCb
ok5gKE7DtvEzv1KbCbscUIlZ8xuwQJ4SrxTo4LsAEqDuZpdCZE91oxGg0KDEF6TLeOMtUvE0OXeB
6u1Lb8pntScZIv7WjdL3Uf/SA17DL2+eUx9x5bsuI6ZypQKntQsVe4FDnQnre+Sr/GePo7zk2xDd
t8FaZixVZP4VW4PS6wNYDBZ/cnhZIdThmr85art5wJJcOOeF5LbPPNJ1BcoJwjh6vnpJSAyMjMOa
LzWXHfTNn/2IBgwaaRAs9+RmxbcVxKf5GBaFarZseNfwmsr2qr1HmjMhM61XnlAZx3In6ipomIEi
crzvHXZNh74llup26ZnsP7KtIoWDzyeuOG6JR9qwMFBHWiRoeXGXPYNQcL9UlaQnJNVg7jFuJU+y
GaLmItUu6AtyduCia9+yb+ZoxPlLtGjxMNpyrA6FnoVPwlIgidIDddtspE66x6acMobTHEaHFHFz
efSTKrr1Javt0+gy7SJ2Jw+wpY5ERe6trtHAo2Qc2hvXYwB9G5eF0aDGB4m5oet9BjJRam21SLAg
kAEgvTMzlunsWQKn92A8SZtQRph7yIBubuDyErdjaQ/HqUA8REgt1hhiKAJtHcs2JBUjQymQMX2W
LVE9bcIemmBR667yJ6CEcG1Sd4MoLUKVidNpPa0xtR0azc/4PYwwsu280FIP6I6A1g+lie6bwk5/
SCu1r0rG5Azi/gPpsgKFbD9blvVAxHuPKLGYexjsfcooDRxveaXAVKAP6zt71UlPYUAGEjizbIUW
9pewBjzkZt3CbaOzwnwKQQ3skWQAZcOrkvNIFME6Z8L9hxRwlGRzWUvR72xdN/Ml2vaovkKchiVi
SuM3qr5ZE+JVR08DXg91YVRM4hXOhuyltPr6IyU8/kcKZVNcrEnOT1aL5HLLlrG8aPiTkl2MlZxx
jSBv46kSXfAccY4+qCmrc/RfHL42GvzWfipA6tZn0njGA3s/PmU/9AgidGtlth7i847iBnDsBPw5
/GBs5SLngFKWH22Vus7Jbvzkc7Ht5YfPconExWFJjwEEW1x5Vm77J0q9mTVlwF9PQrUdYVXlpxPQ
5NrG2xWIP4j2ilR31QMSlGzHeVKYm1QKcqfMmJmRwLRcmGH04G8htL9GatVHZ75BF2izQPu8K22V
seioAzq6ycpCIN193onLHg9jshncCV8VN295M7eJGbEnGAGVyBHlzl2g61wtS9s8D342vOJzBKcT
WH6W7b2IOnI79GLtEJOo/t4wDIJ5kjBkeyutsfvRLjbG+6A3hCEhFkm1f5k7pR4/cN4xngU+rD8i
M/OjHBzZTBuWe/ZPYk/nn2xay+GqWULkmBtdhtGnQMKTwalbOvfkJyR9byqAO5ymqOGdAzJyv7we
Gl+Vh462zt26XqPaR1mELMKJtQsOyAMHMj6Icl1/tG3/ZCIoLHvWqCtKEBEFAUnU7SSowX+h203L
2MVxhNBta3qJYSKKY+dNsw5WVx1pYNNTiXsaqI0bF8T2IlrC7GyNYH3c0BJnfwhy4lyylrJY96Eq
L5GVkREKcKL6TK2FaXRCYf/oVzJ7xUkWfYRw8My+nLm7UXMEdKb96OFsT2R7G9ZUidsoHqGmV30b
vYHWxn4EtkmzmqvChmFQxBIP0aMC7IOucdgpzyULi6CqvNhmEpc/AffeGkooLfmA+IeFo04IYp6I
5/bvCqHdHwADRkDnsnXf8xg9yQm7BR2xWyH2Iexr9vaaOKPy1sU2knF/J3Z2I2yMejcmadVKQYV/
gInKx12+y5W/nKGuTyAKiwlkol0EtbtLJoHfpTZZJ6nmmwE0JvrC/tSM1QTYDJqGOIoAhSDvqiC8
qAdFsouxFdsb3B3+cG9aWp6N32JVvag6lZ7KgS7hcm7iBkB4ywRgs9AAqX1sDal34Oyez7QUEjEw
Ua7aujESG4Z3skOanj0GU3d8YSwa27dFzR7hC1sNPu394NXARg8jYuokumb5R4j0kUWD2/X71MNT
Sv/hjCrlc86iR2uyVQKMKQiH9qoclPuNQ9zz9iqO0247e3n01uGY6H4sM/5quWeW24utNni3CeyW
bvHexLm+HHrsA9hLkBIUhEChMd5lsxyaa4R4c3cYzFwhKEQSY007RSUW8rQ7Fi7IJmR098COF0eE
gpXbbLI5dwIYDZ7Tvmg4r9URF25d3cw4Qy1skyG85y0IrjK+I/krcZh8LwxtUN3MiIdZnEJ1wF9O
Ig7UMZ1vM0su5tJwMCanhQManRexgREeZERGZ/QjPc2k9MY1aEAHHBpY3vLtouzpW7wErcTt2xXt
AVmRKPYCReKDijCZ7byC/CDGKVb+LSUhwLkOa03xykACuSmT/VZ+Yyo3/Az4AVMr+2okEnDSXMt4
f7TNNpDg2i1PzXr8e1VTHHWtRu9UC0bLbLVA2JxY7jjRD+K9EEOCK5T6UNUxQm8Pg298IkFndlmc
y9YuL1U89MMPLngnuQYKweeVYthbITqVfHTWev0BJUQUPkKZWjeK8yKBE+Qzj/VhdYzHB7OA+uKO
i3znJFWE6JIqdnjx5nhOjlGE6X/TdBOmMjpyJOv08jaDlVjQvGhKRsg0OveLbepT825LFEriQdHU
s1soiFJPb2Mfgyo3AAipbIHsTFEE9RF4g+8rHzBRPd9R9TjkAvhQoa6BO6qfHYCO+Yoxht89jcIm
9I2ZeIOAyLO8c5EBSbo3CaXva41jQp/ciOEQEqrSYD2Pl3EzR8oaXuJY+dVFZRDUbpms1jbxVk0b
3LrV1Nl7BpU2dwPxlNWXI1gJHpCvKRincRkzAnXheD6ibx/z8xgbRmbMYwKkTxHSTnnvIkB9G/CD
udctqcX9QYQUGDAUHOw+c8bXdRhJbl9pEe1kmi3mvpgE7bZFdPLJhATfNykB8gox4CSAxRNlgCzV
Cuv4qS78+Z26Yh7vm4AAZyKKjFBHFHAOliGrln6xQWte1tdRVHbpJWkNXnpTVyx/dgEAQ1bWeD1K
hjtAu10Mm9gAAfA7LnRVBuA+HCb0WHUTEBWAW627qlC+9O39VKgwfRqyMUHfz9fCoTWnLOO5ZoLQ
uku08Nr2iU7DED0aiahgA2UtPUEUjQx7/VJjUJmAWAx41vk3vhu89H4wdz/SgDb6hBFqUKfRVyJ5
4coT1h0TcxM+yChtuhNlDMmCZvJcPOOu4EopVCfLuwltdrxfdz7iZCs8b3udoNyip2adza7JJoMk
lNjNw0JRnFLmdMTMQrqwWkRH8sBs2lBhO4QZ+Rd1hOFmr1XSFZ8ACeBaTLGXvDbSROdJYmNhoOSQ
i4VoZPzmaCYdiOYaM53FmOIJk5HRnyF56922ZTBN+lBmcYl6wejcMAoniiRLeVZ36w2m16mrfgkc
0EIMvOFEsQCswNIgEwK+WXaiPS2jPay0qgZDlR0g92RlM2c1UAEfFGlb+stF6GFlYuY1wYxsRt9u
AAQa8ng65kLRNusRqLS5P323yiS/n+MgjjFOxQrFJlJsyM0w8V6mmvsRS2QbfbNjmC9M5411bWFy
wKnU8YPaIsijmke0Jsc1gjd5Rm/dfyWmRo1kIcFno1wniv8JhAwG6lYCspwC8AfGayzICjVxyA4Z
r99OhQNWSOTfSJNLs/gvmc7Satcgt39F189yL9GTIWcWn+EbmhqHwCCyVM5aEV+3HxmMP/fLuuPp
nGK+aXlIr2EaMtjMs8ofXsCK5u/L4nQrUs2E1jb2BvceVJB5ME7Yv5FZWX45ncw+QvJmLxzHDEAc
a4T5m4nLHJsb0qJ3hqMor9q5aet9C4fB2gdFnr4GQwkCT6B/fkvwqT1aaONj5M3IT3YGy+JNEROY
tQnaCv0VELf2s8uoVtizO9k9Vlr3ObBd5ytLkv+kNQ2Dt138okWdPejGhnwpMqIBUR+zvYtKsdPC
4VyckJ5mO7bIxaWPMhPyETHHzQYFI0xlA6605NBr8C/OsiG9CHski4w05FwjFYXFUeFrTEKOTDlv
l3TGRtHEiNc2fmfTEdDtWTmOPll9tbLu9JY0zfYndVaV7B1TegkFTAm1My0d77JHdGjjpJJswv2q
5m9tCLdJaCu8IL/Qbt5jLOK8GgiLQrjq22hU0Cum4XjkMCh+mrGRH5bhvF2B4IV1MdS6+fRY8QVo
+IqS5NeAgfw+siBf7YdFNje9K/xH7pxIn0jiI75hRjcLDKPkc9oMnKt0b1biteeWESh4vzHKH9um
I5TS4b4m0bdiabsXrFy+ZDdYTwZF8GlpaucWpvJK1wHL1LEzy2IEJ1ztWxOkTnFMwggT2hzn/mWb
L8G3EgrGsB3gOKBurCpsI4lDkYIKBHtvwEbwzkI005xN4TsP49jH900ouAsjSYAW0IFouhHdWALm
QErubmLgZJeY+pYPe6Q638YuWdcbPdGFs2EVOGrlOE3Pxp7hZNKMsvdkZ92iznZLZsJxUJwVYqdx
O7Sqv2et1jyl0VxdpyXxWBs0MwzOVOd19znUR8Y0kTd9iSxFO8ImTB/drM+rQ2+TT36wLBLot+jO
CbD0m2n5jn2qefTbMUJEYq/e4H4UZXGgbiLRnN99NW5ti3JqX6pkMVuT+OCtENPZG2Z82V2a2fEH
tiePGZGpVLLDw5g+BDS2HlVjWLwPruV9Bmk/pjueBDKyalqyhwDaD29D4OPZs0RoLoPVprBdosJi
0rbU2bc2mNGpFJZRV1EtSucQUDk1G69LOUCjlkESsUGcq5sAONlrO00e5mPN90/VEPJocKEhEOJs
gM0+1Im4IwuRcwogl3iP2BPxUFWDPHZzn7+qwclfAbeUb33vIqwU9iyvWDikT2GpYUH3JeP681ik
xTGfoP3tJvbab8hw6JBCr0HKbxZEUNQOKWWv51SQNx3U5vEJygPL8Q5763iWJe2zHyL4Bu80s+dq
+TGCZ6prygGCbRBZCc+GZkzvSJ5ktnifZLm3BoyZal8Lus1HV1uELmMA8bEDNe79jFto2ls4sb7n
cTzeGh+THuW1oyjaxkIuqxCLKRhIufybZaP02mAdtdFERlFgdkx7unRvIwJCyNkxB950Q7Di19m2
MM2pPPHs8/tloa7LDPS4odndRG009FuGQ2PNXhwlwB7hBLxnco2zF0Xwl71ZMkOsedZ2Pli5MSYZ
oulCWrAIbJg8FByVN763RJcIY+ppB/8+jd7SLna/EqROeoOGq2O8nveYMIq4ek9ANVzaiVnh/0ZA
J6briHyCVebyBe6vmG8Z1rbQP1BsXcfT5BRnkU6QTIB2FKCKnAayZ0rjUp3KNl2FlzAo4D41rR3t
LdDL4yWoSpaJskXhybBCqJuxKayfA2Lso1rfOrzWyGCdI9H0U8+FQP0+rAJ2d1Sr5DVrYRIGad08
ZlPhfQRtZ7hFOQPxqcIC2c+2I6EqMQq9koMEs0mDBqrHB5qWH0k9hBvHPdmYTes4xUT0AQA55KHY
COHoNPmRxOIKh1AThfFJ1RWkEd9Qve9j+GOKQ12ZL5cEo2gvaIV6ttidtZoS6u6MlVO8Alhnhztp
bqJtwryafa4FBh0Y6eiVDDxsFW640ViNAPti+zAkfvCAVI2rG9tadM1OmDWWbY/0drYw5UtOOG4K
Xb8KnxHqY+sMI+Me657FJV8OfnJBLuGamTn5q7+6pHdz6uKtzYsyvqSAkLd8/w2q8DqNP7AgV98K
v2D8XIcyKi4iCBsM5i2bCUHCKqk7tKNfPYYk5FA+Z5G6lricwO9M2rxFUc8tzY5DtrtYOJG3HzU5
9hvbKWp0PUysd4ZNl78ZUxySCPW79tal8cWbr6zmg186eRhah9XXhOuHPFkkFghV5ZC++wEOaneg
kzyUdgwHCmdefx8QN8SoMa3KMwL2emT+5BE7thadDDu8yXnJgcyzD2FXvHqZiaEBV+mX5zyK1/F/
l6EXHDAJk1fA/pXbqIlR27ruxFNKwEx5MwHc/ozgFBF2szRJs437LHrukJNO/HDL/savisliicGP
deNkA+6V3G17Eg6C8CcPOOMcSMMlw/XUfuRkLB6jpWzLneq7+bvAenHPwqFXW8brDahveFg34dKv
TwyZdS+eN5szSbXS3i5dYK88qhB4hojGLAJMMi2vAqnzNW5AjBX2AEiDj89m7OapsUanT9i0gSoa
w3jkw6DbnycBu8tmsUrRklmq2uWB5V4LCjCyWpLCvyT9G6sSX6dT7dzWZXU4Ty7FWE/ApL21TOuw
w6Y6wQoklsDs28zS7R6RNp8+x5D3nMuEmW2MuIe5R1O7J55//rS6EM2Ldnzat2IamWP0CJ7v52K1
SlHc+rsSvH66DnqwxTaUtPiGcklbNmAaOLW4bghsScbxG6GG5SON9/gxxWmGragjJsdi1FBvS2aW
xSYmUtzeRkshjk5P2CH16mrebd0ye0ay3j53kPdSLsfVyZBYMxvrAJg3PIaUQC93TLwvDhXf2+E9
Sf29yXvzHkPFellq9q8b7TLF3RMXl+hT42MsO0bUrLedP9B6oQ5P0X6ZPHl2Je4FUJwE01/EnVU+
oCuM0epgkMenFZbTW1xTa23jkknlDlajOHNy0dB3iFDynYVcwJywEkQ3mLnYarlMPqAyJlw7JJMV
Kt3iNdQBHvwk4g5g1Q0kParMR5Gz8TngjOr2gugAtoQNYhvGnW1r7djij/ED8+WIcquurN2EE9K+
6adUTLugzNGZzT5r2nNPwugTft7uBDDQZj24IHdkXcuKlRW2kw77dFhC0As8Eu4OEo/7Nlg93MiW
BMr+HPuY2Q/r46L4ePkV7dlmw9ygAYVWiW6wJZPL8nRzsLA900ARBz7DEiR1fKoayqvcl7AhfEm4
ASIlcl/ZrHY2CMSgMkdfmGbYUnxydWBTbh48ssqiQyP09L1LppX40joYhlm5ShQMyD2I7eqH6p1Z
qwRb4GBD2VjIjb+lAG2gxAgy9DZNifhyJ7MMFo9tJ4hDWojaYOqSSrz3NZDpLUe4c7vAG0ImowzZ
USOaLYJYezmzzA9WrGwXZ2Y5iylNukNZ6PzFn+dYbWooWwgwqBfyU9/VASnSOPnCI1ldtCFMD0GV
trQ2X+mQ4oF0etRc58LyOmiFlDLMHqWR4SliVIK1fSL/Gt5Qfr3Mo7S4XqKxfNIe8Sc7bBNhcJNy
Pn8fYhOzK6oaX+yaMjS0r+T5fjAYgDUyTF3NUIldnnsPG6Zud/gt07ska12DrIF/ucOwvPC7wEpC
5rZPkbNzlRW/LrJA9R0lbnSXj6Xb70l3ksfRs8lUmlQ2XFPvTcnRoaVMNpKLyObXP0DT6axMfAJ4
St/FAOtl29ZW2T7BaffvC3tgs2gWp7WPakAZim65pbljh5DA74ZAxYzHadJ3bKflT8zlotrmdohn
g+hJsewtqWMLRxfuDo71xGKmQp8CaY/iLib1ctxxYbZUMpC9XsfMB9TXDr1+l3rxW7wxrkCIGcVr
OrUexlM4KIkQkgi78uBT8f50GUBGuxQdOQUmtpY77EJcuKpibYcJq//pM6JpGUk4HjAlXHHhcbRx
3YOlUMUziiFWd3XXyz0DFRQhTPRo5HJIC0/M2+qrhqEcHqu8Lc1TAdDQ2yDIYduCNodUZWTMDmPJ
1EtXXD/Ro1GhklNnq8LjKS5moPeMW4cfC8qqdN+1SCx2Ar3Ga8bp/qPkOHqcQdAm21LpZe/TcsLH
ryL17A5peWl3JJnsZOWyRXdV9b3wXGQ0MKTqO8Bm8e3i+hKjwZDPX0xpp582dpY3ysn6wmfemu5q
EH9Qq2Rf7HNoo88xX/ADSyqUQtnAaD+JK8D1TVBKNOXFOmkL6qGbWOIUxE5h5slu+IXBNKLWHU0N
8p1o5+EHxRczVH6UdZrfI5qJNRpVvxodRhEczzsRzwOHiO2oMXgM8KKVhz4etbdxxGwy7Dat7YXj
pvDZQw/bRUxzf5VkTsV+GaFV950cAD4mL2PHzIC7S2z3HMHpH1jdVHOD8oixMnv2cnGYeG2FVbAB
Tng+1xiN3k2OPXGBE7vu2eaX0ogoyCS3HlrY84rpcEl9b8CH9FngTncOshm8FIoTrLkLHc9heQNb
QJO/lup8iJ4dLezC3w585zhAm1QB/oeRBcbyMSUUGki+qb3hkui6QB7kMKfqqAk0LD/xtDoevAin
7gwMxrrSe8AOQBIv3AAyK/V/JAag83EuNC5ehp5Tfx37g9eVJz8gc0lf4tdnAbFPYj/hA5ncGuLO
vstwR8g9KMIJjEpMbt3GZr5vr90DHT6evolSLbCWuxxOf3FE8s3qDoQnh2Qhey58bqjOu0jJD7S2
kygrUicQOxG4itFqZYEZQO0p6eMLwBySgbdxjGUd5ILD8YP7J35JAwhjm7RFl0plkZQCD61WLv05
td5OEll6o5DWk3ffIhXJO86nDf5r63vLwO1LS9k+M8ttu20KaoCCqiCoZdsnoXphqU2Cz1A5Ag2e
IvR8l1QYaHZ25Ofudhx1+7VKhskAMDJdsSetwoePlJ2s88wFOQqAXNKOTfOXrzFaE4RdTGyEkPVT
+WBpyPb4sOwTkkJHMYKo2+t6sNS8gfYdfHi5mQ+Q3pnOE6nRozwaeqZonnRRxZmhT94mJPrfI4Ly
kv1UuiVzJ5o1EsfYi6kT74Pdu0/TsJwwTFHlAwimKKunBoR7tKhB8p+Wfy2LGvA3fZ2HCGjpcRxO
mmp1CwE0bPcQjwiIrxSpIslYBq9M1pGvYIUt9IVmhY+ksssQQAZ9YT3YWjKfUW7afMUMYedtsSg1
XPpp6zxS86HcigIK481ikxy6NxLNy0YpwErStt30TPYJfpK6ZKGyxfyI+ihxfDLcXWl5zUW/PiK7
FNuMdbTNtCQQpATi3TBMvWhLgFkK8kMs/jdNR8syFR2FQ3be6GAEQ/tJlkiTkaZuZvRhE2ssajiH
oU9dYwDneCD/jCYYgTc0gpLgkCFufX3q2rK/SMMu0rtkdMy49VXIMAL8Cv9tuDpqk5ZV+IGSqHsJ
UIVSpGKy+KlE4/4AEDbymOiZJ7t2emDxE9zaTdIDL91hbZMvgc3091Aypb5HMMZ8ib8tOw1o7O9B
LE0fqnTra0cTaHtI2OGEe6JqZLDvCGHjxnRXtJHbsrfeSQfj8VY1fMHkM+g235KqwVQNlmtgbyBt
wSzwx3BmWZqmP8q8JJu17ErrBqhTDvvNs9uLMivhK3vab45FQoDjOcByf2n3bfbqxRzIZIQCEtzB
O0CDiLoZ/ZLotfQ24ZIUL2g8BD4/YFwfcZLNnwaCMf01apNuo+YoSTYMhul9aIeBzvJxcPN3zES/
6dgxb87SV3eh4otivlgyiCgtuPVEiLngcmdjv6eFKlnTD8lDJtYJa1K48whk3ed5k2TOYb+bmNrQ
7WEioHjFEOBFJn23K6CtIktGPAsWIAd8T0vyEszC07sYLWFwqFlQ1xsKAjYFQJUVJj3BZQ3g3MSA
IgjYwvmLfY7kNs980vzNxCQ3U3/J94htKBVhsnZdTOM2A0cRMMvaUf7KVPDeVCBXW/JSQKOh9yqR
w5FHcUuLNdGxW4kaTkwm22Y7aKHuwPhM7/gX2/eUjuWTXW400PAt02uOt/iB/Wf/Cra7fZxglEMZ
igV4HeFq/mIgkHwQ/4XzDfUllf6+gU9anxrbiwFrtMFIBtdQswi6SND1E0+l8RE4+3//63/9n//9
Of139LO6q/KZNfu/yqG4q5Ky7/7n3/Lf/2KrsP7T84//+bfnKtuWSgaoKj0GnmhQ+fef7w9JGfFf
Fv8V20nctR2L5tot+usRFH4dxuPdn19E/f4i2EV8hxAV4aBgc399kZGPjsdNE6SlZ+acJF4sTyhE
exQ9AUOtzf/3q/nU9MJXrqtd/rBfX41HAbOh76F8s6kn93iugL7PTjBcuKwbvv78Yr9/fkKxXfA9
HaDNI8Xx1xfLAOGzRifoC/FZi0+JIE/OKMt9/fPL/P4JKoEu1aZ6c6SHku/Xl6lRVQGDCiScMVxl
1wA6dPxiUOPr0yz9MHz888uJ9f/fXx4LGQSeR6CXqzBtKQcW46+vNzNNHEjU0/clXHN8BxXsB0q5
aGAAuJlU15gjq1nE3YUYx4ZEB2emDA+GMP+w2E45e29SMcc8R984soJZugUeUBnBCBllzcGs07SB
qIDTh5v6+A/vXvz27n0ZaH5+jpQeGe/rl/aXh3omyhQR2aLvwT8WBBS4gIBmch8LPA3x9VLp4jss
wjX+MuW64O7KgY3U5rWWTtpd/PnN/P5J8qgFvrDpabWimv71vQwzJTULgfihjLyOjCoZaQq2SXw3
bezBosJmZLPmufzzq+rfPoGA1+L/+MWRZ6nW5+kvn0CZwtsczDje+6YMfxDLVDxxlLIYWb3iDIZG
aearP7+k+P1T5zV9x5HC5Ycg1Prv//qaxRowO9j2/cx3E5xR+s6QQMniZm9ehqQUmT3yXH3kYi6Y
1QaTzus3i/zbZTcHJmphuPUwvP7hNAh+/yS0IIbZDVyNwkLZv76rekF2PI0dFC1ycXsvh/DFw3E2
TirVlhVtCaVQchLB6i3dUzxzEW//4YNZv+K//Jg4Ym0OBoS+6FlkoNy/nxFeD1FmDsV9SStBq1uP
iT7SHy/Wq0v0393Sl6Zkuj/Clu/iuYsJFrJNccF+M7CzCzfOcBXSyKkCUAzHkdz9+Q2qvz2jvEEO
CrALXG9BIHijv35GbdWGXoal+j4yjVjSCz1omFAMNGKCUA0GJ+tKtvM4nZfYx6jLtm3xxDZtdaDv
bd8E8JxblbEpKAF4YOsoiWd8pJaMukt84xDZGXeZrxaIM2GojcU+f9vNpoAOmAIMolkfUvCpM/lT
4URAdNs/EkAa9w1GiZpukBgmy+93TmSJE2kfyhwmQVlyS1hxnR1oZiko0fWN870P+8iAkerjfo/r
PDb7NEeRclGFCUoMJJXmSY0gyfcke7Ix38b01/3NwMkr7+vsPyve3EqNviNIF3BlSa+4bEESkXnm
IGI7WktmWw+8q/xVMChah/AR7Y3KTTKeDK7Q4mJoppvFAsF2h8YND+8/PM5//5Wt35WQdsDagExB
zeX963dFKI1dwtMU9waO5RWAZPYYazYHIa1QKbalJIpjhzEFlwEjjxBMpmlYJsXeQSXgGJ7+/Ois
T8avj7bDU8Nt6wZKcuD+7aTtKyMj4CjNQ7+Et6ab4lOA33xr8k5O/OizL1+WYD3HsPqH0+b/+cJK
OYLCIljPk18/BsvIGrJR3T4A5IpPdkqcvVd2DN5qp7hLgc+8MijiH7ZoiE9//pvFemT87Y/mcPX4
NQvl+ZjJf31tBGE8C9McP9TIuIIdFTHpuFONdw+ZM4IOZJy5+5SMAiECoWUPBo33Sx7Q6vz5jfz+
GbjSsW3HEUopO/DXS+AvBy4wHbSylYV/xeNJl6FwNiIv5qsCaOnRlk3ynto63kJXtp7//Mq/HxhS
c63ogI+eCCbnbycaeIIF4Ghl3WPmm9IDeO94vqKVTuVOSmfeCc12e1Oh0//Hw/Q/f9Wvnz5/K+IT
W4AIxDz/t2vGTvKpQ/WaP9CKeoQejS7OpMMEq03k4Gyg8rIMyrnrkc6SehQHslwep0kN7aaf8RPF
O0SRKYI1a3T0CY+fCe8djrvpa2rJLEp/zgXA6+t5DBvnaNLCxMc+cgJ2ohDkiBGth5jVf4wFd6Nr
QvBg/bTCuW8RfV2yuSUkMe/4FbJUSexrAkkcOmrbZo9E9hCiEnyNJLAxxx3b63CJsQRhY6mAcEYt
RAes79nQPVGYVXfYMpfvISdgeK+q/8vZme3GrStt+4oEaKZ02qPbU2I7tmWfCImTpXmedfXfo2zg
/93qRgsOsNc+WMEKmxRZLFa9Q1GY+75XKNa2sDHsXaHLYbWvYI7S1K5N3ue+2cjiY4TzmtAggWFz
bZgGChDIknT8t5ofmt9phya3adg10n5AGwh0H+ooIGtHFqy+LlErw4QKKb9mI1rNwr+5Uk1KW3h+
FE++RK34O+70dXIDzRSXG0osVuStMqN18VeEwhAEt1Wf9NFOlL31iFAE0qnCd8tX2FB9CLURcdw3
w0yMd2TaUC6gG1VhLy5Sc98EtP3BuaLKtvY7BGZ2tSp3V1YCeOml04fyCoBwCJbU5PEMv5EUbwXf
avC3ZqhEEFixCKxKFRJopYe/Sxo7uIWhZmyne28o9OLd6jxhfi9VWEDfRViBvNYy38AEeUACfVuR
EaH4CpgIgYaiS+U7+nIiLHZjNwJJLXHIsdbQhDjSfQZN9K00lS67FUATbhQc1c0/3ZBYiH0l3Yua
DT29b4PSy8bDZwwvjiTvtrBfVSBBUNiuol7wSFqDc/arNR28QVrL8Whd+5Cph73RWdk7PgJgcDqo
Y6+mbMRIcUomOp0mQhVYAI2eWg57s1Pl0EHbNbT3aKzmA7zhAqhymVmYQ4SW4aPPM3Qd/Rwwq3Z8
GLQ+lg/UvNtfRZx4FMUQGIdvqaM39Vx15qjdNpD8xc5Xgf4i91W3IsG6OVQnI0u9vVFEIvSnelBQ
352U0JVgoye2OXxjI8TJzwo6s3vv9mrWHSTgmkivS1KY7wXdIxieShclN2kU1MYPQ/e89nYsZKNa
tb2vfoyokHC4OkofN52awF1eo39RQG70URmYLCHzfSJAZP+QilEavZ3Jw/UAgBYQxm5KasioEiE/
91Ju+ShOm/nk6uIa2S60KrVP7hF47XIJnPVQasBFo+oBrmkYf1cxO8GFPEok99tXgyS0W5p6JOGI
cqvyLEj2IEfSygzqR5fG0qZqMmsb5r58O8iZ/wy5Prqm4Kt/9ULm0JHqIoEBgssS+uxuisSAKVcu
u49RbDY71M6DH1ZoZR+oN2HVmHGelRtoGxBna5vC0OUZn15IhgF/lBeHMGQq6LNcO7FkPB7B+D2w
mUfqr43VN+BYKYVr9O0DU9/7IEXae40GZuZvKkD//tXln3DmcjaEqugoBaIAAlZptgBmlSAy2wfB
I/VAUiPkAKJvlY0Pk54UoAxgcV0Z6NlfISArHnpbqrYSKPmFF+js+UWSxqGknIL+r83dbM+StB52
XGwrOJXFRoLUAYDRYPD2nK/e2nodj6QD9SpTLOQD50alSE5GRJHAVOdpPL7T0I7xjH8Usuw/ZCAQ
/tQuWi4mQNFvMGwU7evJqCkLSyYPUrhMLG2W/rV5jVu5lmaPFcZL6ZUEC66HEIFaXllkmUCw2bes
+6HoXiAahvsWbC4cULI5wNu+vlBlOt19pmyZJrUfNh9FmSlp+ZQOoRA42rmi5I9dmcXvFRrHt2jB
Ggj6jfkNeIoRRrdHVOh6qVk4daf5EAmJaeoGZQUN6u/sqNOOy0lLiuxRa6rwvm00edN3RvOzFxZS
g7HB2xZ22OPlrX76ucH/0aalWshW1+VZIgR2XSqzIQ8f26bwvucBSuMrUGS0G/oAuTDeUfLCBvs7
j1nupemkvWA5CC8nBxxfIbIFyqEPUUDviYIvCthr37TAPuCpGSnA/HCYG7FK1HZ1gds18dv1bcx3
FUXKb3OLTuHeq72suKZnrIWTmj6XMgJLI2rjiYrxjUIDGp2WbNDs37jco28PQ6UPMnxhYF8AMghK
crmvBi6VE6MKgrTO9zPmBSPEgzNIZ234BKI/Hjd2ZRRX9HWNvZJj5ibsIKtWghKRvJFTLPguf8dZ
hYLNOtX0iFpkFGJ6VhzvW9qK0Jb7PH7SDb8DwC+zZciUbuU+RqwOHWQAbZH2TQOOci0FofJ0efi/
Jcqjj6oqU6mM/5ehFlLwOx6fGjHqOWyWx7/KyWspjKGlZFZr/OltvO2oW+lAOGRR7cPCTH8gqwqR
wSIwPA9umqxq5MteLv+kk+NE7EKncKpGmNP9Od/ZEfx+KcYcLYyC+FFLhHQlWxqmYirSD1dh1Lq3
7YhBzeVRT84TzV6OLkITdN5V6p/H6zDaGrpynq4/Fq7kWjcDvN1bt0iyrZoVdoTHidR8XB5xVtXl
y6uWOS0vAHXF1pXZNQHvDHA9/OVHYGrJj6rAsVKAWN6jIqstbLLTJdU0xdB4qptczKo9i9QemLgW
yqz3BJ+pfM069Q2EsYmArAbsu3GbaGtKefjVRzpZrM5lrMoGgZnCxfGKllju4CIKWzaoNO+GN5u1
ljFGIs1zjXukK8VNkZL2rTjZ7UIB9HRpGRmUuSBAUiSZR+RR7bM+ihv/KaM2g/mJh7iv0pbeN3Ra
4OZe/o4ofjCT4zOkwVmzIU7onCL27vFMMzYzb6hAPJJ+FOUDFIyuINsaITBvkUvXqz+Agt32B3gL
GViTpySUHUnBaV1nTd/KyCPY4P6rulbSnanm0m9UJnBPq4Ig+d5h/OjutAaDa6hKYEQowBW9f11Y
UaVh3CALLPmqBk1kvIIm/ewaiGAwcRaS8tB16PJ8JxtXmg+gFXZ8HxlWIfPKQlap/wYdDwu6WtJy
xP66CoNpjVf1S54EyTOmkD4OokGA+M4IFRcjlUYuPhQCQrTJzLD0wK1UWosOSRrdV2VjuRsSaxkP
Lz8t/yC2MaBx0FR5fQckUnoLDb1t7pWor178MpMcK22qjxjdwnDr9dX43TQSFyvBFmjjraw1xqPe
J+NHRxXuyU9KfDmiltIy4MKeNn2gqogc0uny7zpNDQDWyijVX9dJmD02rtLUhzStRmOT0ZlY50g6
WNdA+fEYoiEPUkFHCT4Bkt2P3hXtN9CPFgTUFzSUAWg1XpX/Bz4Q8jIUm7Lax5bc+U8pL3fpD+Cz
Ivs+NFG4Ia3M+p1hT0buLmWWW7SJoAdT2K3/4x9dfSDJ7D5sE3zSVq8xAwCeJrfPUgfP8DVDLhSz
Pu6Fa3wzNWsbdG4TbgZfad4gAhbZNizHtFpRwKvAX1KS1VY5WCkSZ/69uVFhKaCJrkZZZmJW6NHY
xJ5Ktb9bvJb6nSVnQ3mrU7sIno0qxD5jspPqYRB5GoTdnlxt5ePHJdaGnhlXZZaikErFMctWDTQT
fW8ESdLcFQO1E0SkEAx9EUYRudcYbcKYxKnUDZDl5b1l5++JOiF9Dfg1L40Y3GgDaK3ZtzjWaU9o
J1U6fXuA0zscyAHOk58OsDVUmweqpLpjD0YjsxyK97b5ASwSDECN7PtzQeMcJjSulOGNgT/JpNei
QBlIrCbJDqnvBj+x7ZZgaXqBxFO+nUDEmzbvwg+PawqLpqZ4T+IUkxcJ3apdZ/sIIoeBZ93V5Ygx
beFiPu1Q/s7yDaW7QUyuQ6heCPY/so6DPQSvLXix3wT/unpoYDnfA2DDbCH3E5oGDcGtgV9a0xVD
CF5xkAqt5e9Ij5j07UVgmo+WS9H/NkZc+rYrW1u+4jFIFKEmEIFzxDfXLwYQOUERfIMu1vc7ewK6
PWdt/1dBSeh+t+KnDjKo1oQWEuQYKdV2fduBrHQRwm6vYEpIcDXaCDylEBW/qEIz17gL/bJ2QJ01
HyOSm79jhc0NCGUS86xau3qHqtoHt7iYhdmhH1K4LeOAWI4ehD1yExV61Ae5d6WWbCwNHKPBUea3
W1q1TkmgQcxIbUL1o9Dr3r2K8ga7vjgh8950GE0EQLjoCx5Qx4uxSMEZUn/wbXRQ15FWdvWHWwGR
uW5B2o9PYWNAMoR9XVM9NEwp2heg+2F21Lnx0rMfDWAt3BZX0SD1tBcxXwMS4rfRLsyDIF/Ludej
X0dmjiZdD9BvI7eWqx/gPYboCQnoiKwgImjoGSWqSwUvDpRN7Zb6vRh7AUY4hFAT7EhXTQqFepw7
uq0E3aox3C4DGyXw1Hsb+fvxkIJnuktJIIznWnOb5q51KaetE8VKy32fmNAFdU81X+AKwoJy9bK8
a1jVxtgUkwfzjZbDvNipLUWKlS4pYbLrDWRf0POmjRDpKZByq+QB+2ibTUFgtjHTMdc9SOd8A4lH
QpUoG+wtf4Fa7M2szv5EQ9D9AR+fPmtIEzZXrc0HAiICgO3KK2TMXmUAUBTjhVH9zFtNNe5lLcDK
U8XFDEM5Ldf866GWIRdSKkT1cFP0MB/2kgKa5QG9nvK/DPIWJuJxJv1B981rb5rGNoptgemiv5Cm
KKfJMEqopjUlgPTuec0eX6Qiz+sc1TCoUsgooH3XpdbBLxQeVNEYCWS/jLwy/0OVJ/hGsUuSrj2N
04g2b0n7CRwWPNUojLDrCNhJW6PQkz8TfZY6cOfC2DBsZEf2YVB2t2JACHjh559mWZZFp4+0FdEm
RbVnBRDPFBX2sH75NKkk5NxXjb3tYzzOJVNuJVDBfrvBaQ+l3csJyOmqkbCqtqAoT5PxpClkl7LE
wtX5kwaWnasdrmSyrxsLDZ0RywIibo3ZCGCwoXO6qIEAA5HK6xd+xWkCTeqsGlMSTU6LhNvxtyso
xMYIsWVPI4ZdvwrGxUjWh6HT+Jm0VvtRPlye9uly67Sbp5YYDV5e/LP8Utc6ndUctEfQAB5iG0aY
b2Tdgr1sDNUjZsSIXnlZ0315ngwrKO5QahOTPuLxPMcSJDCSqNrjRC8GhYkkMFeKdR/FY3JvmtnT
12fJW4iSsGXgGDevqsHfH1JNrbRHyTKrd7jtk9MrKCP8rSj5TlJiV0Uhx1+tptDDNw26O4KOjQEh
7niSWY4wadj68RMmDogye3aBMGSWtN+wboV8Kw3oV9d011aGXVnZwjk63c+WoqgaGxmKkHUCPwkS
OaVy1lqPTZcDrTR1uirYOQUgvAzEHZpIByI9Ulxc58rovqLzDvL48qqf+QkahSgKLBQzeYbO3mZA
Bsoew5f0qe4jLEu7CCGpDssqwPGYstIiR9nVk3E2hceMQU4cGe395V9wepwIhbT1QGbJqKPNX09U
cmVU20T1xDNHm7RhusnHTNGvYe6nj5Vaps9fHNCWqVILPrrOBUZMPf7khVzBTsBW6kmBO3dXdPKw
6QLduKazU1xrodUuPLhPa7UUDsFDGBR1ppLpvGApMhO6XmRgn5nho0IH6a/zrw1wZNVIkoevLKzk
5260xA/dbNCxBT+cfYPFrBsLz8XTIsj0U5g3QYRzLetTqPlUPBRGXmtF2LpPetp0Ow3DpHtI9vk6
YCdWtFXTYIfOkbTpPNl9i1V0VQOl1N7BqSuPOTqP9sL2O/ODDEq4E7CMb0G3efaixPcenT/i2w/k
gQ08iQr/rYFTgA60MaT+Gle1YFOAZKI8po7DtedBRN5E2Am/Gmou/6pb5Kkub4+TE2EblMYUk9o+
34qC5/ESAZ+1i1LxkcgqYMitUDCwfoI87t51fzRuCRbOYCC6lDWyfIgCDJoXlmR+HhRivUp+Yk3D
GwSm4/FtBM6NuAF2KxVB7l9HLrKd30WOx/UVrG1U80Vu+ObCIZxfMQzKqUADXjNM+irq7DOkXhok
YWxZ3yOE+X/XNa/mfcW/VfeqzB2wNXtkaXZYOhblQtifl7OJfyqFIeB3qkqFfh6AgJgCWYNy/ACM
xf6FCxWeptmowDJR7c7eGmMovUFQlnAhN8G3Hi5/7BOcyQTUBNsgAykFAAi443i1QexBKTMM7yFL
i/5nr0rmFmfcJF9rcFzeYk/Ue5xGpAfMY6G8wvRDILkdVxYJ+FLt6iRO8FsortPVQCIVdJk+C0xS
4eoVWIf4QUmC4dpCWgsyuxpeIWc13iDoAwq4sW0P716u5r1rjdFLW46udrWwJtM4n6s8DE+R1jZB
lrIs1O6P1wRGg9Z0FIsfcB5ND+UwJPd62QvegUCUPsrIUn4Kva+egPVLfyhQelsY6gtB+nRbmNS1
ZA4iVS36S7O1sCNEUsO4NR6alhbn2kxhyG54JcjPJQLlw8bXca5BdBbjwRUsl2YJMHx6ILgMhU7h
EswPyZR6vAZNPNbozMr9Q61pyUOk9MluFJMppAv7ONY66cASLeXV08IeLzwISsGNpABlpKQ3O4Uo
D2ptjnX0Q1WPSLeYbopRXxcb0oHKTrgQ507iDMOwtiQ/AFw4ArM4F4AaKDHQUh4wZYMzZlLCXflJ
5f4XYGW38zTd+mK2M81LB9IBYkyj/aDOBqySvoJ2BqRLH0cbPY4xvTN9kPH3wC7aA/s4eqGTbWyp
4SKBZ42xb20v7+xzUyaqk+gIWTOM+c2vZyiRljhXPsAy87DZcst2uPeQ9N65aaAoh5gWXrzQHp9m
9fmbwhqdEpf/gSLtk41MhYXOqR5ieFjVAoHkpM0RR4D2sK41CaKIzMtX2fZqlT8jw050l0DVLFwp
83319zdYJB5cszw65zEWt+fGlQfhO1omtS8ULrBojG11rSRt4lxe4nNDCSrwwmQHU6yafeSSnnQf
jZXv+KiBALFEhGeLgrS2SzCFlpci1fTymS8uZX4A91TBOTCzKNGBUsKBV5Fe0WhGR7lMlJ/ldMnt
lSQbEKfQ5PGa1z60SmjWgf2r8dBW38CFqPk3FZNY6ATMN9i00IBhNChB+FOhJH4cNQKtwUaZKjxi
P5K49qgz/WoKgtQ2H6D+blxkIL5fXu95nPo74pQ5Ty8Jhp6tgNGDAwq1wnMSt0arUHXVVr9GT8vM
trlkeOtCslqYkeiLeQtp7fmReRn+b+R5P00GvItNmOU5o2U1Guhu3WgfoTHZxbrsJXGX2AlsYVvK
ICf8w5wtAcIYXBw8mOnu+JTE6mi+SzQSPGeA4/tgDh3F2srL9J8tf7Rq8emwrsUoF3++PiyJM/0d
Hiw0zmYfV4Gj5pei9h3QIfWuRQtkFXiaeeWTr75Qje1raJUh8Ot/GHZKR+m6czHPwQco3Rk0zyTP
ydD9fXLRr3+q8Ne5LmRUUXZRgvvByosl8uTL4yramcMFFwO2DPuKftp01D8tM1oGBiXSQHptZKUb
bixkRw9QPCG2e3It8GqCChdbQSluqO1iYCjEBtCSZa2VshmhB0Iqfa65e7wFqsE07vzQU38Bfc++
p8U3bcxPv0sbczmEF+c5NS8o5GkGs3tHgKj+bUW1+3Z5Ec4daO5GjSIB0A9658djmRC42cW653hx
h2Vf1gpqsEUJR160SrOJkVv4l8+ts68FcCqQ/LMcIOHWAj0VB86kgP/Yj5jPWUHe/0chvaXAqynD
RgYQsXA3n52nLkzBO3UK37O9DasyoEXm+044BqOT4E0qf+9sCsKguuSs3OjVcjvx7HckwQPWS2vY
Nmdri9wA8oF08BwIxtVbGVaT1tRo5Wuh0flYuALPRSvL0BlKnyha88EyNUmD0lICBysGaHMJ4ukP
CD6j8pz1WhnvYkHhFTZdhpDF17eQDUKNnI46ywlfRBvDWu9HLl8fsv/PNvKtW9QpWqRUVf+9GFxU
oy8PeG5dqRNyI05PCT7n8Z51Jd7tWaj5DtLIhkrGCmX7Oqp4+m8hjYfB3eXh5pk6IYlGliHI6SCi
6cbsxi8sDKqg5weOX2pRdVtRu8gJBt6A2EkyVsM9EEDkwfGKRukgwAwt313+AWfmKwCXAJEHZwCk
YZaqa0g1ZiPGGQ76Iyq43hxx79qwfg/KsFSjPHNMyBzZQkQD7DDU2c2DYQGvQj0JnV5P8YcbR13J
r6VopN6tWH2Iq6pNG3dhA53ZuoIyM8ArYjGVytn3pEOCzXKl05oqWmVj2yVgfNdTxH+ovRg3pYdZ
s6uM1EgvL+sUaGZhlmcxNRnYTiSO8myuAtJ9K2G89tpV7uRDIgdt/pA0RbQUz8/Oj+PPDEFuyH9J
ep/i+WC6qolVsv1KnRQLujiGbUD/zBLuxpqQdA8V8KtqLUF3jp3Lczz3PTmXYNkMQbPLmgVb3VeR
dx9i+9XygDkjAaLv2jCvkfXV6c0q0rAQhc6tqWLbRCCL1zWH5vho0t0AZTzW1uuEJe8OihEV6CXn
cbdU5zs30IRL52/k7QHz73ggQ69TyUYJ5zWlb3aAPeEjniN1h0EAwoZ+H/1QE8QQ9l6ZIV/YSb95
YEI198zaRC3HMNH0GAXMpKzR2oV9dS5eQOWYyKQk2Pact1okY4MRSWW9oqJsy9cF9mDelSrqrvkB
5AmzVphTzaNNVaDY60oWeIevf3OyBgpdigbJeZ5PibY1EN1R3Fck3lF+x+sZXl7u7obeNNZIrI8L
8z23vTX4GzKPAgqd+uxT8CbxNcxF3NeKwuwvOdcAzq86EyHmTZCPUoBMFjqqN/1Ibe/h8lTP7QIN
uu50tqhozt99LmKR8EsS6dUVelGtNaloYKnWovr4h3G44zSK3BSV591MF8OCBB0w+xWrxZ4meSni
9QSYNxaOz7lIr8u6NpG4wV8L7XhXZzSVlcyQEP4FbLNGDCO5wXoLi7omC54vT+n8UBPOlY4jWcP0
55+CEh1qiaIWQ2lSFF21ifwrcsvuOa+4S/9hJPBqEzZRBkk2C+8gTU189gL3FSxGvYnSDHc64Ji3
7GF34ao+Nyl6XDQ+pk8FEf54UgXNmzExOXpKgDLokFQJxq4BhnUrL7e7p8vzOrfvyUJkULsUFLlJ
jgdDnbLSUCGUXk3fw18ikLu/tWvKPiAA4uwAb4LXua2N2fPlgacDNb+4qOHDlwMnDSth9iTWYjzg
jDrwHJ4m5U/OR/4UC/lX3qg25XvfRZ7V9KF3ByCn66guF9KRM/OmdA/M9G8lAH7k8bwlF7GUGs64
Uyd2+iRR9hrWQ2vnN6rRxu9mYQdPpY3400KYOXOVTcR5i5Avq1yls1lHQI4Hz4p8JxZW+jbd02ur
q1BiBGmiP5I1hAvB5eyAbNkphE8g6dlmwmW3wHYsJK9FKP8FBUz3e195TwocIvjfZuwtTPA0mBnU
YllW2uCMOGeYF5OsXtbK1uuAnMojmkvcVyRh2s/Lu+fk81EJ5cuptNotY+qIHH8+LZThYuFX51RI
lTzZqWLVq7YXOeCCQauRm9GsYAVoyFiY3tK4059/CjgqELBeQUnamZi8wQoQG6T2DiNlKYXeKwIZ
mdfB/epdOE2W+o0ChwP5g/lTOu7ZmD6i5k7L19zw9NM3UYnQHn4W6iMSV9lXYx3j8bzUeU5DFSeG
H09S6WDOWJqXg4HzjRbtwVyT8cMxc+lb4AZB/NWjOA031QUpjVncvLMUFqnsTBVdVCCbahUIw3bZ
Bp3/9CoqjXKf5UCOAJ+JhXNx+iE5/rzeic+0MzGnOZ7jAHEu0Y0+c6byyYF2/g0tPHQHzQ7mX1IA
MQr9rlyoMp9EdgC1lD+5UgEiTzX940E7N4NRqIrMUbBwEBufCtUjOFFa20W9+Ao6OxicZD6lzIn8
Wzj6tFUjsAptUoEfK8h3Xposyx9ELmAB15K8BLY5OfXTxD6NNf35p7HawCo7FdCeg6IBJnsolyLC
Z0Y9SmWXz/1JOJsGgseEkjrx8wRJrY55WBoQ8xywWdYD6CF0jUZYzq7wVCTArGYhRT+3TRTKttT0
eAzQlj+eWM9tUHpYjzk14IhDzeY4IPw6dCvcxYwbkVXSQxHU28uTPMm9meTnQWfbRDECbLS0MHNA
MI637AwJu7egx7TTQuz9pSli75c/mZO3mDUsBNZzu2bi9KNjTZvXFPNneprSNO0Yu9FALFOyBGjR
t+hnbiIgja+XJ3pu2yik2xNsamKNzybqWjFtvbDOHER5i4cIo0YAf1maLhXBzy4oXCHAaCClqD4c
f0VV0oQ0Vk3qjEOID1uCsYRnj39K2f3VZ0IGt5RBxVyByo0XQvf0Nx9lOdOn/H8j4xd+PHIxtrSw
mjJ10Ja1Xibk6MocE3mnNh5C2k1rA8LPewxsMORw4TCjXn95ic8dGHxpJumVCVTyF+L46WTqDeKr
OV5Ijt4ZN6qa6/cqxpMIHkO0bns1fb883JnzguAKQk7EVNMGfnc839wmaHP2UwfjmZpqBJh5iJdw
HAge0Q8BMPK2Q5J5d3nUM5NUNHqVwIQmfMK8bBhZeZ3ajZU6XVeLm0DO3L3iy5OYSonhUdSb4xJN
6szO5bNS7bdVmqTcIcfzLPKurKbM0UnzOtr2fqkWVyX4k/rLV7F1NM4s/mRGl/bIuqUOEpQuovxa
U+5bnH0FjpIUPy4v45nNymOb78bHELy7Z7likwQkBEGWOJWWF8oavGhzUJqy+gCa7TkF5vRJuwLz
pSFoNum8P4YYSNn7yz/i7LdEyYLUg/gO8ut4ZcumUAKKv3xLZFUpLUUjHD3XuiIhGfdjHadvl8c7
E/AAWdHQN3iH0PSedvSnA9IoUlF1rZY6SK4U0G+Jcvgy2+oV7e80XUgfz05uUh+j9whpcZ7JqUaB
qZrrZQSioFkPfjY+ym0hH8rKV+7xvvIWjuPZyfHCQv2Fs4FyzPHkFOHhNDcyuSxqy9u+0cFs503n
pxsp6G1t4RieO/wIHVMepPFDU3ma/aelNHNVlHEVZA6nA1+8EP310RXyg2LhncGlPm5drRL/ff37
IXANVgCCHsWbWfbomXIa4dHKCdEV6w7OLS6WABjeU5F0h8tDnft6YE1Am9Bjgi43m5+SIUuJyEPi
1DXqpreJFgao+fSNMtyRI/fuu9xI9BYX9szZVUUVGgVpipH8c7yqCP9Sri7cxAlzWf5RB4ml7Wu5
j34phWr9KNzoLpN9BCIvz/XMlQnuBBIoRQhqK/Nyr6j1MSm1KnFktwqebbzIVnWj5tbG6gIFP7LU
sBEbGSw1u/Kxr/QX8ryzkzbFJFOF44FpzjYuvZ7MVSQ5ceIYepULb3fV2oULdr0ulW3jj0hdxi3a
lpdnfe4LGxBgLUTSaLLNoT1CNmofbz2CQVcmB1ezxjV3ZH4VFpO8KuC8f5imBbTH4vaCx3xSaY5z
HNRzL3XA78dviFajSyd10XeEzVvc6VokGRGCyhdghOe+LXtYQ2CRPgVdmeMdhceCqzU4Bjk9rKm1
O4AkJQ3yXhUZS6UePZZto+n1RwS+8Ony+p77rKTRSAZySwMmnu1llOGhsFV67BRtLe4QLIUphARx
ssoRDNmoZZJvbCMvF/AeZ+41osuEBmBUmrbzK6WVUekIPOZLsofggtk9dnj0oailxVAgqhwZ9giP
RDw9bNd49MtW/Lo87zPpAnuYhIFiF0SSOYd4jFpFdrGud1J1tMJr5GX8b/RPrH53eZwz8Z5xpncK
XQvQ4rN0UwV6VxYii5zCExYaY/HQNIdyLKMMRTdUia/+YTgNkBZSNDIY2Olzfwr41GBUyvFm6Gg4
2AfrLMOv+9Z0dRc4epLFsDq+HpXYt/9/wFmwR//G5L1sRk5DpEXuX8AlaiS7es0B/68xcsHsBf/f
X1HRjd8vz/VMaGDovxQLXhFQ44/nKsoMTQFRRI7mYRYAyxRr2R2a3c1LAQL2d4S+7MKmOXNYGBH+
ClwaWpnzENxZZl/r2Jg5ZVH632TNF4C0YJtijdOV/+FVa2PjYaJuf3mi507L52Fna9y0uPsouhQ5
iED9RDVL3KR6HaEkn7XFz9wtbwASfTPqqrnGKS0rtpdHP7vMf8UpyUJ1EqXjZa5SgNUqumXO2Oae
04vkpki84Wct68Ner0X39fya5wKwHR6H/G++g1WoFEjsRbFjNvUv/NZxhtA8xZFaxViiRZ2JusD6
KOijBQqaev5IUZrGTW3Zjx07lq/dIk+utdLtoUdKXrMPUGXEFtB3J3/CTvmXWX4aevZJMQJCga8q
0AksQ8TARWGLrS3pxmtNGrgw1rldyz1pQxsFu3lCFTBaSt9qpCMFlTQtkuijWrfXahG3GPpIwt5E
kop9SVvg+HB1eeucC34UuuAkTbx3HEyOt07aeHYdSyLkMhXDTW9IwFPLwfjQm6pZyBPODkUOqFn/
g3zNhnJ96N6KL4WOganYwSrG6tBmqXiIq759/IdZ0UadqPzU8OdJJ9ojWPvizOVgiRfuLayBcI9u
9PtAcJH8w1BQKRTwcxTx55Q5MbJx0a4i4IwFBOoWE9+dCYS7xRgObvlCnDl3HsSn0WZP6HqIehn2
duSo2NMgpZID7bpT3A5SSRzZqwLPA3elVKrY50aVLqRAJyh++u2cdkpPcH4Q1DSnOPTp6hoBX8pe
y+hJQ0KIMBwqkZtKVRHstBT6VisZ5bBbynDGU4KHJwLdIqmuY7w+vdXXVx2KKVVNVIsmydPjX6IW
zYAlU5g4SVd1u9aPxA2N+XJrGnhC/stYAJl5o8HhEvPHEnaSuSgUKeZKQe0hSJA6XefoYUDqrWk9
X57YuTUGhwNHYWrgTw2M45nFRpVLQ4o/L33TegDnq0TddpDHZtvGZaPv4T41iK/i/jZcK7WS3dtY
q+QbUF/Fw+WfciYo8T4k9qKqMzFCZ5e3B3O5r+IqdIIsFrdp0Gn2WkjdynA/XKjvk0equrS/z9xk
NL8noWWLe4z68fHs6YSZuM8B8MI7tv5lAM1TdgKnPPHWhWWBG19gpdHXb0+6fCBkJoHfKXk4HrNW
M0h1Yx84VpOG12gZZLAv7K5HdUuV771WltKFHXVultPTdNJUUZjpLBIasStj4eWGjjRIYtWqknXA
hiv+bpAlrU0UdZcGPJNK8xzlQ04SX8pJvUbr6kwWLQOGSmiumxptlW2kdIq8sJTntowK6xNANPke
FJfjpUSYwuw9xWIpWyl6QIo7Lw5JhknwTUeL09sXuUVt0e3Bmn51ZE7MJNIMfo0yEaiG45GDALSE
qnihk3Y2D+uWurm/zjwN6+8YiUt/bYCjLWGPp+L3F4/JtG+41niiQbiF8nc8sofFjKTWduN4Cu3x
tcAcA3tvyfTHFborvbZW0rHeDa2yFCpO7lMGnqpGgFKAKFJdOR44TC0ryPqkc0RWl3dZ1l57TY37
w4BO4vvlOZ4ONVXfdG5uQGwTQ/14KJgsGE3avnAivRpecYvqHwMsJdZ2i+DGPwxFS5iIA8CBU3I8
VFF2Rt8qoXAaWp/dNpPAA2w1jJlvkhTRmsuDnRzEaVpUwciawd2AmzoeLA9RXBpDPX6zLN/fepU3
/qd35vDqV3L2PO2zpXz25IAwIJ0bKjRTVQrD9+MBx1yLq7KO0rfON5KtXlalj2+GndzEdj6+dxqO
2WkY2f8wTd7xwNKwIEBOfvb5XDzG094ukzecy81Nmk7+xnBPQD6irn+FBx5Sq19fWHjIMN75Sujy
z97UOScxpBkevyX52K36vrHuEtF4d6jzprs8s7qF8U7yItaVvNmC0cf5Rx/reF0RMs07CTr9Ww8f
aDs0gbStZaN/ptvS7DBuQ/A3ifqQh4PtLlHbdP7uT+0qLgxe8ZBawSOD3Dx5ciZp6GOcOIRPuYK6
Uzqu62YhSZ9TOUlxJg4ncJSJSkzGM53PT4lXYQxSY1aa8lPpi2GH7FD9RqkPasAo3/Q8ct/yvpJ2
ESyBZ+oO1W3YVA/Aoeofl7+qOi3j56kSZ1CYm5orE8CReHv8O9KsBikij8W7ocaojWGTgTL/DQ6L
TT1JimSgOzI4BcHWoJUETyIKPQ3dPUxqu29jrI/6lddYWfNR17U6bpLatl4wxSh/iQhgF/wWTEHb
gxRkABnAttrtPcLH1R+wusZrI9UyNG59Eh/NzSb4WJjaFFeOpwYhGWQMymBTqJvHHQSYO3SaleC9
74A734N0qN+RasIkkrQXbP0gsMCNajR5rwKt0LVtYfZyrG3TII3HG2zGFOW7CCSc4TEQ6fzNkGI8
vVaTYMz30pBF7r0CpDo7hB5Fj4PWi9A95ImaKA9RxB8Ks9WMBeTELLpx10+6GsBx0ZJVeHfNgw2A
PleIYvgJ1Dh7VBs7aFa2gilnrdrI76btQslQU6db9mgRJ5UD3luUfDiE8hxhlAddKsUw8d6NOMiN
vVQNPMRWAOML83pMIBZvi1a3vbUAFqPcITdWbWwztYet4WZKiomm0JMd7rzWu+z7krJx7SEJV8C/
WmtdBGbu41Prl+ljgvlVtOqy0fuGoRZcN8Oq0XWoa7tL975VKOlrpbuud1O6uT4W35BQyYv/4+y8
muNG0jX9Vyb6HnPgzcaZuUA5lkhRFEUZ6gZBUhQS3iXsr98H7NldFYpBLM9MdEd0UFQCiTSfeY38
iClcdjANeiy3U+z1xUVStMgUqWWs4A5ewwTuDnRj6g8qfuENyrODFt1MWth/xNxadyEwtvGj3Qgs
jwqznu7MHPmHbaN07MnUSat9PI5Dd4EnVxIciribTcvTsLgq0rSK431bekP7YXCnmgpcb2BUcV0g
jfyUUBbrfEcP6mrnGPgIPYwm0j1+k6ROvEmzxMJmV0sVM97baR9EX+CBpPfeyJRd5jTKnU1l4Yvz
sayQ/WkpFpi05n1pVZZyiSKi89MhPBI7o/LST/CtW/zAce+yDxbqdQhne2NqHgd838qt1MFN7qau
7ssdfnOp9NET8m4RUNBLX+2txjuA1EsCf7RQYt8MYWNgI1gao9zD6WmjY61Qp8FHaVJuGy6z4KIY
dNTugF8N4s6r+tLd5Zot3G3Tgm69ylW1TFFZsjOv26F/gD8xWNzBuUTZGaHuUMdza1NVQQw9CEnu
bwZlUvvSQSKtuiN7MttrbMwxfte1Kfmgt6aRo47Inr2q83q4Vq26RWDOEpGHE8ZUh8eq0wePC7Cu
rJ1pFFp2UFrPiT+qiZ7Y12UkbdC9Sj1NF2ikYAkgXQGKPZvy4qIzB+UyamnIbTo17vOfYSlmCReu
+UdUXZxxg0d4ecPxOc9abIaYFhe6GC8NWafptVP0069wkqI9BrJwSqwFURtDhDtVse7AgBdtR3fD
nWWPh1AEyF1PvapoqW8kHK7lVsmECD+aBCbBnRa7WnusqtDTPppqreTHAFdKPL8RS8uzO5xslRB5
MQQGH7TOrvJPjeqkstg2Mg30HUorZVsihhqp8bcAiS0x24Q3TqFvMjyGrS8q0EP7MiuAWB2dqggL
mkZkDxu2XivvVFfR83CvT4ZR4lIbKQ7+0JltBh/63sZPF6JRmKAraHepG0s/rdzI+14HeiK2WKoF
VNabimbnKEL1qwhr9XaiORj6NedCfIw4mrW9zFT9OXC9+tLUQmFseyPBdUzvatW4m4Qy9g8amlfA
UTq1jb/2ZWddm4ohqisLK9zK54TCwMB1Q9zVkIfzhk1o6bLedp4NOKfHc169xbUwfm6BuqKlpZIX
jVT2bH/Ab2La4NVmHSbNFZqv1o79aE+58b3CGgELYEXgm2mPE76DQWn0yHspTtP4ReqKcKOjhRZT
g2nQmuX3dYx0s3IAcDRFGnYpU/vkYouZbZpEyW4agIsuSsqFO1zkNFtGH0d1HHstJy+yD+inVc1e
FVIcJyM1tG0t8TH1vVGOEj9MJW7VHUEVojph37sIaU2ovTemnWtbE8l0cTDMGHPdnbDwINzXMEaT
YwdzCRnCJk096x7x5ewp6Ez2NYocjdja2JWZn+DjyfZDWuuBeYVMV9xl+1idTPtDVAfiu5XGY7NN
UaYTe6vWcQx1qtC6w/4u7rFEHh0s4qze6orQr1zy6I0eJ8Wn0EwC+SP1QC5taBNh9R1W6vx2KBQp
qLiBYt4TBejTrmw5oj5jItpdqH2uk7TVcEk22SCy6bLp06D9BP+63BUpDN0fNc2j31xvZvg1zMcR
S5kmV5+kY4f6xmomoF6WCNPmYJVTfqN6iWdtCruOrZ0xmG25H2k5dZvSrlBaVGhuwk9PchsTzgTk
40VKl0Rs88B0vuPNFo2XvZzZxm5qme2xld54AxAhQlBokjK/wgc6dXelHQ32Mdd61jMsbd326SMW
9a0Z5VF5AMvU2btAzcGkN6WjaFddh0iFtm16K9Qex6xNo2sVmilUemvAA+YKqyAMUyegD6EPC3xo
NwHZTPm9jfuyiA7w1HFo3KalmNZ8SRbtDBp/MMDAlyLbwU2OnvJpnEfzHMf0MZke4tBquosilOld
hQpi+ykwAvY4Lj0Tnpa84rAvpDRKP8tbd03TeZF1zk9BhY+4BSShC2t0kdMbOJBgTWlrD4GR4mTI
of9Dk16SQzFJn98O/85CJYYid6cCDluTjHqO8f8IsCEvxCKUpf7AqZj/aEYZXjoiqn/KEgvnQ6k5
idi/PeIiY+HlbGqkQII9MnckFBZ5bhIjf0hgKx691BSWrzhlf611mXYlFZddXVax7xQlRoyD1MrN
22OfTyw6ESCV57QCsvkSYJdbPZ0hzEoepcSXdJOMdnSfUZLa2kOaruUMy/SISjFzOjfHAArBtl6U
9Jo6dC36U/FDKKRyG8OJkh+5O4piq8FncLdWSCH3kFud5X3C7WBCllCVVberw4mgLDFimAVwyqpj
ACj/zgQN3FHmlV73O+iFW2DtoaVt9K1XhKru4Zlk6jHy6uZXhel8yrnpZsXlBMixuyDWy40VrOvZ
wmH+TCr/9KhhIYE2P104XTzYDZKu1sNEtFzPt7kW3iS6qC9xp6lZtFVb1Lt3fj7GROsC30eb2gU4
29Mx6zZ3R52C78N8a7U+/Ig++tAqlE78wgvbdm21LFMjJofSyFz3hwXrIX1xOl7YTzmK7pH6MMTe
OOzLUsvbm0Fp8Cm1SGT6nVVrE6wevh6OW3rq/gSd0ekbmjOwpUakP4bUj2F0pl9EZZCrH2CSTvW1
XuatdoEAsO3dTnh7lriVKkR8uV8ahiifo7FENMVXO9gJAz68gRp9LbnJwl2ADkd27blplm10oIvJ
Tm917V4VVq/5tllVYCdLumgkOSV+gDhcT+LOrEurvkH4qWhxUjWGttiC8lbDjWLXiuJuaqzc4iO6
YagOFFGgt0S5ga7sHD2x4m4jbeyg9jp9+ineDGbjNJX/oi0W77LO6mZr0ULmNNGCuOyaW3PiCvvu
BWGWPzqitpp31q44q2aiIOmdCi2G2tXiyIraMo76uh/v6ReEu2jKFZxWIhdFVOOx6FNlpc+1vBJm
STUSZLhcFFLRWF9sY1mLQeuFVO+Vglxhb49JuB+VRL9RUysND6o7dVsdg+bYTwSiHT6C/Im5svCX
m41nsLBChAE+57bcTKcLEeU2JUy9XL8PbSSqHNSd77DURVSuUE1CDqhs/ts77azw8jIiGxv0BNAm
KgOnIyal1lpV3Oj3DqKwm0hC3k9FHSFrFwRYNdjTAXUObZNH8puCW9klunvhxq1SbeW2eOXNmflZ
VXWm29N3OH2OzBJYn1epcR/IKDqqMK92ZlePqLsK9bKVbb9WcTrb82DpqfFwQaFfAGJ3sbrq0Wl7
q7fN+zH2ml/IttrXKGXG9iV0Gkf1ozZ2va2UyZQeChIVUtxawbYaWdtpGyDn7e7BWrzTj4dmCQ+F
ihg8Buq1Z2r7IYqCLVQ38x4YkNjoeW7t3KJqEfDs8v5nVqBFsJ9qI1C/ryyDeXr/rGvMA9PBhG7D
rYkj0OLEbZIRfBsn470QbvANjEmdbWuzwepXSMPbiUKM0zYJYnGfIG78ne5pvIN4q2rvvG1enoPx
AStRmaYmeLoMTGwsYgvrrvu26dwb/L2dTeAJWxIEVg5Bp1sk7eHtd59fbfHqWBVS+aeiM1NqF4c/
3UhVmQbVvkep+Xfcm8WlahaohmfQrraU6+S3lBLwzduDvrLcEQiBUWyi0zqLaJy+Z6dRklCz1r7v
hl69MFWhU+2ZpuGWArfpYy21qnz7yvGGs+c8qYg9AGtZzKxHjJ12ZW7d53Uz1bt8RJfOtnvUuhJH
C67BZ8lkY8RW12/gAxUbtTbGlfb6MiLk47LT2OWQLZAleOkM/xGDtkYl1bThpVXUAA4S8McHYnRc
60iytireLH4WGfl2HKx8Zbef1e3mocGNgtACv+qdNfZbXL3dJAjd+2gIkv5jnLMibkVqWqBBEktv
MbofkvoaqrexGe3WNXYdGXy/iXtNXBfWoItjFvfKRYfD2fS75o5tI1+l64D/QeNow9Ng9hKl+1wK
7XaCXuFuSshcV1CDcHx879qhAkmrypxDJFyEFhdVVRcIVBUp01hyhcdWK2NfoAkOWsJLkmsNRNFK
gHS+dhgRcBt9JGQ+ESE7Xa12iHGjpEZ93/WQjiZTkT8GRY57KbLsg5fq2kVjqOMBYzTrkHKRrhwK
89I83aF8PQ5GbF7gBBOknQ6vFuDvyY3tew/L54PuFnIbCm/APHSYVq6hV+5DDl+2JN4wACVpeJyO
JaimjsFQ2vd2X6Po1qLfdJSe1gq/qGxTbju3TalitdpHB2M370Ky3XY6fS1gd1FZhO8+nHgcrikg
7CpGYUtACqJIZpeOmn1fjXr3WdhBtRPlmO4dUWooxuP36qRmvRIUvDLfLxMOSclxEHedD68/9ung
Yh9AmcS+J0R0kHBX+8fYcQCFNPB33td45cbjBUHhQi7REc5bJk+UiI2mjhP7Xiv0+Fs/IoGPUXd8
bIoiX/m258fPPBbCGvOND358ceZWHrAshS+PJGknfYQjQSaEer0Zk+IYWaGCJWWb7XUrjFbW7+sD
o8IFcB5e2/IdhUFNyOws+17pG287YLp44XiZ4+e5N0C8KHZdXz8ElpatnLcvwPTTjYOoDoOSgBNT
4jZ3+iGtro0sU1TpT3NAqeQOfLGn+YYbarR+WzXFFpNuz37MjN7cV5lZ4aw5pom2jWk2Zpem0CQL
vi+pIjcdDiiGIrtV4dT5GU6fkZ4iEf6MoYXQvOz8RRgEJEU2oFNcyp9BkCZ7q4vFxkhnj+AQZW2w
mObGbKbSr8Ih3TRD6B1iSnfbt0/V80WPrxUoTBsG6UwtWASgMlKbVojOvUesSwA86oabpuqUh7G3
lLXq03nIAQIStQgya2TfUVk4/S4AzMvMJgO7T+hAXAaaUR8DlOEB3avKt0nDKbUZ6rVdfR5y0Cdi
p1H7oTdPEHA6aDyFTjrZXfSz1g2aFzTh71s8tRuSKrNFf7Edfr09o68NiP6czb0xl53sxeqjLNGL
EA/Yn11jjd8B8GKoXus4VCfa+KOV6uPbw72wbk9XEkh6YGzIwsylmGUMC/fWKVvHCX9WkVvaX3CZ
08sN9bRGvUyFGvmYR1k7BLZ+4QEdXNYG9t3+6EjtUBLz7jq7SUBS9lGb7q1eIhVdQnVdmZJXPjxC
Zh7nODEI5MvFIhu9YTSioHHvcfYot4VF4BUPMqUalvRPZta6fi1iLpi3Z+aVpe26xAsUUvjnjB6t
NGk1GaPNqGi8AFdK9CuMh60fqhI3a3Kl52cda+tFVpJok+BkfpY/7g4ltXBkQjftp+pE8Wa2DT5k
NY6KOeH7pS3U9nbU2nITJpBK3vuWjAaRAk6UgULKErRdShE0PUYAP5EUcwwflFK+wS1KqH6SmWLl
tHhlsTEaaDqgmVCUEWVfvGceO+3YN8lP/HtVfZNLLEk2Je4o1Y0SO7ncmbKwxm2Yova1S5PedR6g
ag+fSnqwgW/pgfpbRQjRuRzLDncddCjd+C6RDev0ndNCLgW22sGigELzWf0uwiPCkYEUj9HIpbMp
2jrdEiWPwc4N5Bp+4uzrz5EKsp6ksGSwgDlOZwUvsdrqY088YmKTXHV2kh7cLKNPzvT4XaEYX2s7
ujKarl65Ys/OmrlMRAGB+BR5KhgZpwOLHKeyjMLeQ8z98ECJbrrsunL4XKYog0MNeaePKdXeeTxA
XMThVKfOikW5g9XhkOgPQZPlF3rqKd+7IU93OYJ5GHpoarpSnXrtBclgELamOcNVuXhBJ8AjLgoG
8wEghvswdYN9k6d0x9QmyrdGZ+ZrC/ysPsLxZEN3g7M5Z21nVoOaKurW0pUnN6tbe1v0lSTj0QUt
8MCL8kujFmn3mGqjg8S1gPBcYKFnS/klN8Yq3EfG1FX1RaYNY7PyrYnH+ZonJ/3MAYYrwSXqYEq4
jGsaNYxriRrzE6gAgXgw3uiCSAosb+Rs+iF3reDKpXZzCBU3nT5hLG2ptAUbkjsltoR3XYZ6tkWE
Jne2g2Zl/bUsW6RhcsdUm4s6d/ocW6gQoaEUojUCjICirIupifD0qEdN7fa92mXKDxm0wB8pVBrp
zsXc7skgVsCUq5RE532nRTkex1kDUBMGaD7GO7s06qryczrHX+nfKuMPT0jn3rBIjD9qZmTeEy/H
6dNkdmG7i708FRsAC+mjkNKJ/DJ33O9KiSX3wQurkJJBN4ziptJrShWyNPjVjaWSjKC+Rxe0Pxah
bUW3Thy3t2hVBgP2t0H2xQTPhA/rjGPajrFDG1BJhvJy1KV+N3mN1H6O2eTVfpEkWfypowVwaaMJ
GeE8Zpsp7kW9nX1tzAETBXdowLr5UwNuetvYRnzlQXl18f9wjdZ3QqWWuyytMVDUo9KTRzolonpu
MipHm6bSajoyk15gotmD6+y1CINtF+tulc/nBV8tp23yfaMVo+1bdmIiH9QLBSc2qAEHpJqVqyDL
Bm8T9U5R39nVKNR+15pVmeQ7O0CTV1wUQGPd/QCk/Qe+hKr5lIgu7vdRRpV371WK8duMgqnAAbpw
PQrmdg8kql+5gM+OxbmcNQO+iW/hrS71QjQvVKOsVMcnjgiJdWbf7iNc7/ZzVu3XdJYQ342qrRr1
yUoKcDayA0kMEC19VEouXAOn52JhIw2Ac6X5y+7VrEZgAl7RFgSd9pn+UvG1Bp0zhVgvpYV3wNQN
5ZSV6+esdEDggSgLSlPgBmei3OkDjNkQWVmWh78lGn3hZ8OV7g+l1yYCsaz+BOc8ji+nKqh3sWiz
r9xO48pBdhZygbOldkArksyLbvMiIKHdhiOOIpNHwnvtELmZGW7LHLsiH/2SayWfSpdmuleugSaX
BzbVRLRhCLgJueegexH9pm4lh7JW7ccRCfd9NY3VsdTd8pCiPopCYmWvRV7m4lCkjY3qBDINdF7B
36qLG6LFXdENnMF7RLHNmcAQdamvzHf0CghuGU3OqHe6qtxC6HlwBS7GURWlnLhlvUcqRZGPl0R3
ZxVh9gzoxnqnMBryT7PHD/Ek0QsOrUuakz6awRjpffCIxd50ETeT/NBElYouLvIsVbcqpfwSgP95
s7wMCCwJ8h+bhTDmdLkiiZ2mkVd4NK0t8dnpvO5T4EJC7tReHkc1ogYdlNQMsro0j0ZVPuAAqFy8
HbGd1aBeHgJOF3EUKxdswOlD1J1W0thOvcesavV6G9iTi5eo434Vshs/9KNr7oQdJ0/9EAbPupj6
T6mVq5lvZaq7ElQvz4+/H+XFdIjaGxDg00dJ81YdJtl5j6XntvbR67q89rt2cgFs9KjYbA2tmmg/
FvFnrR3Dz2/PxPmS5vOjo8Jifhl9MREIcZlWi9znY9Xn0dZu3DHcGAIpuZXz+XyvMo5LWAUFnRrE
kmw1GvrQ47rHhKd68sX04OTYk7QOXI39pR150ztxq/Osgl2B/4xtDpDcxZlUdK49et7oPuLAbqDm
Orhbbxz7Tad45k9Z1dHK+722ZSFvEBmzaYHHz/P8R1LWzUjeIQu9R3z9rBt9qMP7XLjDcTLjdI1M
9tpc0kmn1DCTjYgeT8dKaiLCWsevIRWQYA5Fa6eXhRG5k6+kCtbquKYZX9+9TMAKYLCHWAI8xeV0
mlreu0pcBI9KoLXhpqF7Fe7VhKt85TJ7ZTfMtgV8NDqVNGoXSV+J98eIQ0Hw2KhlsSnywAMVUSo7
O2qDC70e001VBPVdHOPH+/YrvvIF5yxjtiGjRUX15nRWdYkAp1nV3qNm9MI7TOoUJz68hGmnDsDv
VqKG5Z3J+kSOkgQeEUUUv5asdjvSpZJqofKYmoqJn6c+jqnf6LZ4CkolJYqQmR8aXvDj7Zd8Zelw
yCMAQWWMVXpWd8ZNhQqzxfQGdYjQRNFdkCoORwUjg52FJ+TK53xtPLgqEGNI4Rhzjl3+2BY0A+tU
U0flccZHfFBg5Ww7vJjTHUbL8ZXJLKy121/7jLMOFnHQTJFZWnXRdoq9AAmTxxDNzXALq3Z2F7bj
fJOLOFh5vVdOT8YiU2Lrv/S/Tl8vtXrRlKILHnOzxGMJJBHwMg2Ly5XT5bXVQtxBvk/3nuWy2PFe
V1dGMjnBo4P90XHS+3GXpEn0gb51cOVUU3qsxylYuSRfGxRx8zn5g4cHZuP05YYiKLykacMnhUxh
Y6Z1v0uDHEMPoVUXbdmaH0t91XbpfFD00ihmzrZAqGks+Qa4o6tRoNrhUxsJ6LGZVXV0iCCl7d0h
rK5yvcbzCRa4uX17Y5x/ScadIyDqWtCAlsY8VKzrIRQOeyKRRu1XfAhCEkpGv98e53x5coByNTGd
4G3o055Oqt3GdtYUrXgaese7MsZs9OPesW9NXfF27x9qZlGA9yA34IFPh8rCKInVVkQM1WdXo6LH
dyLrwDYjZfHuYwU8zywGhRUZIcwyMA6rRjTQOngrz8g/ZkqjYCWtsRU6ceWKpti//WavLBK0Obgc
OENnMZvFqWIGpZO1EfydRm2sbeQM8oenGOkx8+IIzJyho0BbrAmzL9MsJpEOCjrhtC4o8y3fEXxL
nZt5ET2pat8fDD0OtoaZGfiDJ8Y1FWYJz3DQvwHyGHZeotorR81rC4fQYi6FzeytpRZ/EFWjUxlK
9ER1rjtyTcYb08nTW2fqouPb03t+aJMVUMlGGp29wGo9XThW4XbWZFfZUzOkRrVTs6hIblwk8/Wv
VKjk57CEdL0mPPXaoNTC2Ggkk4Q2i2+alUkChL0onrQekq8aFt5n6kLG1Tjk4gJ9j2HldHtlPOoE
JM4YHJLKLQON3LOnGvhT8WTUjuUDZcbqu+wbue3H3vwdUyZeufHPP+B8C9KQotBHUXNZzwQYFOdh
O6RP6qhPe7cIna9dZGAMpHWT/u7FAskOyWK6EaB0qRaffkHCiEL0fZk8KQGdgrsxqUn/Ay/IlGMB
XeDu7fVy9mZzHgf7fRa2ov27nEpUJsOyNyL5NMs8/ZRoH/kaASqXr2J0/4OxyMxASMylDophp28G
eqy01SlqnwwVR3ipImu1406E4NEo0VoL4uycIQmnNjvnRrwZeeLpYJ0JZ7kK9OHJG5rmyggie4MA
pfVp6OJj58W7SM+Tlb13dg/N/s6owIJ3Yht4S0RmUbpBnoax/qQmKuELnniVutOpFa7kfeffjPI6
TSQOa0Q1oH6fvpqXdE1HnqY/SXoUsGvxGPkghqCTm1T11qLAeZ5OUn6+14y1g3+K/jI94NPBtMaC
89J66a/Uag3Aj7n1FV5ovJmG1AEAGuUbiGzeLkz0/NfbS/Os2oBMKBILs8o1+rMqMIjToY3BNrK2
7urflEzthwihs0syq/G2imEbpXXY/yoRD7yLTW34YJqx+03Pxn5lrpdWYTPe2THQKqWQTlzDP6cP
EeXKEBSTJZ8NA2z3brLjoPatqA0r6mJji7xJpKJ9hNi/+VUxMwEobjS0i6y36oSacaY/yAT0+zFV
tULdr8zQcsXNFA2uM4RqyZIRsFg8nBEhICJTS39GrMi47czAeFBAWv2g4l3jYKZBZxuoHu0qMtHL
Ks47Z+NZijZzGos5mDC7b/WUDN9hYbRrigxL/2NmDs0grl0w/6xU4MOnM6fVbgqDY9Kf1Vp6HyM6
Tz80fCArX29c41MPR7D3PYmskt9Trs98uhNCbLu67C+kKaDQCrMS1sr3XF4d80ORCBMJkNXMbO3T
h3I64sQusbXnaUyHZ6vSit9WSlXV5KvdIla25nn2yvphg1Kjnq0wyb6XzrcDxKJMaIPzHOPPiRtF
n0tUEZ1M+pVowk9FU+bqlSNG1TfTuHW3BVf1bZCbnQ8/MPuVj8Qze6HLLN6+vXjOZ4LS75yskwCB
6V7mJW5aoCvRasGvpLUelMQOaPfnXX8VOGg3ZnH9/PZwy/OYSi+9dbj5LDUSkmWtMvDaBiqEHj6H
XAL+pOIR0yiVclmXjTz2Rt59MHtX7N4edHl4vQyKdxcVfnC7VH5PvzZ0OQHHjEGLCciqNIR5oOXl
QQgstJsW3dPDgMbMsQlh9L498iuzyxlNXZtC9wxWXiRg/SQqy2qV8Bmdov6+lG6xFXFkXJrtkGwH
V1y8PdzZ7MIgQnOUU5rbDg2SxYsSKalRFMfxMxunyXwDYa2nwWjHBomOrPepa6HQa5ndWp65vIqQ
AmFW54IIoILzgrCGa02La0TyXKdsHSg3xTb06sDaqDb33ntXLIPR2oRZTig2a1effs2ydvTOzdvk
GWhFNPoVnFZllxpUP8DfKzuEO+o1x/JX3m/mR82wYmuusy7OMEiSMY3yLnu2wjC/qAPXvYQNHByn
CAjr25/w9aEA4HLRIGKz5NxNkLrLRC2zZ5Hq0S7zNGU/CF3PoSVSIFgJMs+WJ0AQrBAZBq8DRGQW
64UqZKwp2I49g14UmygZjIuWZtRhHDvlJsNz7n8yHkI1LkEmwNylY44qQTXFWlQ8R7EVoghRFpU8
qvpgXYZ1Xih+WZrGCnTybO/Pr8humI8b8KHLT5cIevJK4mTPdhwPn4O4Knd1Edt+3SYAbtRGl1eV
aSX7iLBwLWh65VtyvaCDxNqZE7/553+UzkYcsOMQquezaIcCOlNXFRdN1ccRne7Mvnl74bzyLRmM
tIRznFh+SdXIcyPKUqMpnqc8MXaFabc7IIXDoUOVcdNDvVs5a14dj5uT1umMJVtObKbrrSizoXhu
69i+oCCR4BZYZzdcXPlFwzW/0g44n0zUlTTquuCjZ/OhxWRWQ+aEfaYlz5PTq7dV2FZbCszjDYX8
Nez4echJEAW3icT5RfdMXewLrQTfSbCUPoduVWLCM+kpmguu/d1r9PizO05wxmK1AjnVGZ9sOIf7
ppuqlRbi+QTzEDQIuD3QIaGydbp6qEqOajwWbE5nig9WUsTITeTGL2cok4vGK96L1mEkPLrAGlM0
oNS0rGeja9yVUpny52Y0H5q2khehwcVVTs42IlXav71czz8n0DA6sZQlDUBXS9kqKEJtYgRK+2wk
ZnAdqRPCNbEXHU2je37/SCAJCTto7tPeXsR6kYdNplTq7jno9fJq0j2x67sw2meiqg9vD7W4f4F1
IYcKOhYIg4YM2NKOZ5wapDqUTP8d5oUJX7jRd1TVwm9l2NjHzLXCbSDUZs1B5tVRZ0gZ55xBgD0v
pD+OmR6gZi+F1H5DeDDNnXQr/Zs0ZXsAoWM8GaWefm8RWdHed5jPL0sxhBYPyTzX/zL/pDMLIlqT
+u9RHzVcuPLAuA3R5P4ssibQ/Dipu5Wbf75m/0hC/x4RkT5az/MZsCyH2gP+MXqYG7/FQBcpbIvp
mx47ykqVZ7Hv/h5lfitiDCi9S3heJilM5rlm/JbgeI4IrgCT7BWon0WS4zI56viGvg+3xpAv1Xmu
KFJM4u3F2eYO7eApmWn8rgpctnfzv7NDNUZQOKIWkNREwPH2Sl1sv79H5PSGu0CVkNz2dM2UVY5K
oJ6av4EgRrvGi+1jJFArVTpT2b091Pl8kmzRB6BNxv9py50O1fZeNDtzidBXw7EeQYhN0dZqigAR
cTWDOmG0j+8eEWU1EmLDBLrBP6cjaqFb9BbImdA348b70Lre55is19vGtQnRt8HAbWVlnm9BJMeY
R655Lnw4DKcjjgEGpImJdIffauiqfWwhoiAEooy/m3Rwd/idhQ8GaLj84e03nS+i0x3BeLPqIDks
1OwlkNhLLGF7aY2wKqhP9WM4tOKISpjrG1UZfg+zRLtB6wbHE6cxL+1RddZcp8/XEbqVcJ24KRGa
YApOX1zqXmdLtYhDP7FMwCdYOn5ilqFwm8UaQ2QxFtexOkslEE0hs0bwv7iVJyMOh8ADQtm3sXGk
8J1eSE9NNl4wJCtR+OKk+Xuo+ThlRLBJy7uXaFjqvZqD1kyj8KPiad2uLcQaw2Hx9V5Gmb1agAnR
fKHcu5g8LWJ/VmV+OxSj+NgWzdOUKcMXqYaC/AkdW4NbGOB9XF0ocbASGL82mzAMzfn0puOzlNWI
ldCJu9CMbpXJiz8HgaJsvGLqPlDUKlauxVdmc4agztkhynVQ8k7f08q8IVWsrLhVOoqHYTPITwB3
kvfthXk2gcGwDbjlqbouCUQIZAXgfJXyNtHcZgOZod7EQWBvDRQrdx2Ax4tuNC12xixHgG7CWo1n
cc4xPrrd6JO8kFXhyC++ZlolvQFdWt466qw5H5T0qlUjUtMt0JnyZ26FwcohvqytvQwJVZQzlQVE
QjwfS3/c/EQjZSIqvb2FckgNpQEkvNXzCXSt6CRWYGmcadd5INsnr5LZh0QL5FPriexJow73mBID
/wdI/19Pw/+iPHLz99nT/Pu/+e+nohxRcRJy8Z///hg91UVT/Jb/Pf/a//1jp7/070/lc/5F1s/P
8uNDufyTJ7/I3/+f8bcP8uHkP3Y53arxc/tcj7fPTZvKl0F40vlP/v/+8B/PL3/L3Vg+/+uvJ2Qf
5Py3hVGR//WfHx1//euvOW78rz//+v/87Poh49funsTDr+Uff35o5L/+0o1/evwPTgkHCoH1vM37
5/knmvFP2EZ0CYhnaArOI+RFLcXL76CdC22CKoA6O4Lqf/2DnvL8I+efM29g9j/l1LAhPNp//Z+n
Ovk8/+9z/QNpopsiymUzv8V8Gf5xhdAeoSQ523BREEW+/OXnf6whhBrZGpqNckhSoeXoagHmPyhc
eeXRDYS2cRM9Qyg0dWWW3BleIT4DBQbl7HpC+G2AC6sYksm787TQMmnzNaUNcNgYk8upzQf1ssjj
6lZ3pqnf2GHsefvYrDBtTacJcqyvJllU7psaVMDXucGAqYkSafqAqhd1Mig/odWVyM8hNDFu0Hss
Lq247pvmaPWJmm1iAxW97WCr3YWJFK2JuXqVgLspzT7ykYXJb0RU1oc8U9vCH0z10ERoihx6clRf
Dw3bb8183NoJdWekmtTwekBHTb2ej8ug93kq9SrHXhZHhcLLLpJUavYP7ObEAypB01YZZDf5apXr
N4QEELfGGt7/delY07ZOg69tLkbSxyxw6gZtn8nSlO8Gf8U2cRTqzH2bIX9SJVmh/KhrG5LnJvTC
2zjLGwxIeNCSey2XeBZeqYWD+MMGGRHjU14LV9yqytgiohwHWl7+Aj4cP1eVoiJI5naJOQDFzM3w
CwRgad1aSm3m9yVO6ON+nISx+d/sndlu3ci631/lIPdscB5ui2uSLFmSJY83hIc256E4Fck3yKPk
Oc6L5Ud3B7HoFS3oALkIEOyNRmNv2LVIVn31Df+hsSb1g6GZYSFX0NbfEunNPxn62XJBBox+yr5t
CvfOngv91BHHsPa0onIlcTvDrV9WS3YHEnHqhIbq+53s0kg7LeiPJ7ssroz5vU876e8M17rmAUJy
0uYi7pXn7804bp5kGkTX7WpXqM++e0KRJ32oFpWf1GyMwunRThQd0Nk92iuJ9TirkjJfAB4up0MK
tLRKRYFgbWCHRtmWwW0gcZ6BU65KOGxiqhALlCIpprIvBHAQ3QZYF6hhDF2CWR3OvSlnQwDIbptR
BAs8gUnomtUv/c6rUHO7q+ISwd/BsQtvPyHe57/pY5UYQAWsab6KwWJ2+6ZWrvZmwFegOE6R69+b
iOsO18uUZcm1GzXYNEjC7rjrEMtrD5HvDcXJa3NZwdlVzgdXyThMUVTY1fXUHUfyGBdxwsYb93rj
NjdzWSZvtbLsDj3Ys1oMyPa+Hax4rsQULdptlGheexgLa34kpc7aPTSq9jQZ9fgQQ32+y6hTd2Y+
T9pbn4b7g6orhBSnjmnnroyL+ANtPxg5Se3wriqOxL6bS+1oj0NjCzvCF9isA8j7KM+ByJam/TCZ
XvM1rmL4zmytNvSxhczCrkCDTKBLvzhhUUHVEEtRW82VY1VlvqMjnGgCbGcVi7TLcw1F2rz/COkg
eZpmab9FVaBA8w9XC7r/M9Z1pXyPikmWTj8Sc8qiJRcRQyCv1ITsNU6TCjmXsofTMtIqHPbRLKUX
iCmzEqsDsl6ihleiDKbnEO6PwD0m3zhaOihzb58YKl6+0DzvlPkm6Wy9fwy6bDTCvkA8Qw+bWMtQ
n8P4EKbDVR501VD/bFpljVmDeGnkJdmO0iFVN/pUZWgSoXzmj221r4JedVhLFFzT5ZvIH6TRC9+l
YyVha0y9fUCHUkcMZ1opxPiQVwEDOY+XL5Zez5+iWOdn3lqqc5T6UEaJP1uh7bcASNEvSgr9mFad
ZoImbGzmje5oRpbovGpM3iNX0ddYYJquSr4iqdpVH4J+qNzPyOzW+RMqlGo6DAbiU7c4cqftrRtR
fQFuSZDLErUakHBC0mdQAmHDuhV9rspd1RrKE1HruF8HJEWp23LpncogtY+9FZuirvXyS8LHFU4w
aULx9vHjLZprayy0R3+uJoB6RZkKXDfygzsRF2bTqYBi8hfdLo5sr/3c9d8lFYoW87i4+zbFtUww
oxy0YzDoML8n1X22LIUYZWtCstGsZdiNqigP6TAimKjjf3WcyqD4kNBlvYv7uVJCr/Vgb9advrP6
2MMRxrOv0NDQ7gaY2qFqzfwUuZV7nJvYv9IblSIWhIzGl3EeEMNVZbIrB7Xs9KArT8iL1TcB4VwT
E7SEp7x1kikE7w5TJ3OsXQQnRAnTnMyjWXVeK2zUSA+21WZHLBiN905evsOJbBGA/ofrZtB/urZm
PHkNYgoi8+1EVG1rXQVJU31YbZnKNzPv+hhZ3rfeyGX7Bc3CwboemDvIH9Ha171tkHk39nmGHpyA
9dV9mMwxyUJ44db8OS1dv07RNK2rOAHjbke3U1vY8Y887bKv9KxM7ZM7DXmMJmpe+Ycoy7RoxwEx
d6gy9ChixybinkG86o/aaVc9TN7cHNNWL2Y0t9zqrZuj/7KzK9tgdOtj5As7J0pHYeixf1ukS1ft
jJxYKsu5P2ZmB/Wg7Q0BET3TQhmU833vLEBxLdDy8PvhEQdXriwKN98vs28dtBJ+kWYkTrgEozwW
VuN/Adeu76SyEYvUOZ0PZSe9mwghhHd9u3gAb3KMloQFWeQbbRp1k1p581VNGujNIe3zQ6Spudkv
zpw/TmAL8DyIkv7r6Op8+1OVcM2IbEnz5XuXOEnyNspjBZqh7KV/xKwb0dbCNW/KhrpXZHGaQITW
kp/zYsfzsVuQiFkD5EDy9Stz/P859H8DyfFSEv2+HeLh6/x7Gv3rT/yTR2uO9RejFPoMQIfojP/y
WPgnkdYc/y84NlTqTJb5I/o6/fg3ldYs/S9aoxAIXEAkZLtrY/vfXFqz7L/4M6uq5L9/6auS6ecl
NfgG0mhqMcgDAI4Yca+zqN9TabcfbZvccr+Ulf65w8TlMCyxfOp1XG4vdCiez7X+XYtmL3iTlUaw
hfPPup5aqWTS41Veh+iUm9Lp8fwD7fThOMTa8JhnOJg4LQYUv32Tf0uIZyXDs4Lh35VZE+vzAPzR
LxWh357SnyxZjmZq7fNY1qhjUG02gChfXuTsq1yb2XS2dEBim5ZBaQ+9ldcskjr+Y+dPoorG23zZ
vbzKhkT077P8tszmixlj3c1NwDKqHdO3QxX7QslWe2owcYNJGnXDsZ48eyahpIBwivxjuiC3Ng2X
plvm2e9JvxIBAlrAf5iHqwJZPV/xPVWoh9auC+tbLUyPY+gcDf5ptKE6GCHuwSHKOjv820M/LL+R
gV1bwru6NIV+3rH5X+/lf/+a9f//7RvjDZFyX6FrP6qYWZfj3GjTdMmQfvuNwUSs0pUUxSus0t4K
WNr2rFQ0VNbeNRvnoJnoY6+GSiKxpvr08ofePo+3inLSGwLgvMIBfzVSfnsem+SwNPsMIkjqGELm
Jl8UsvCF7QTOb3M2WAckHt5FBCrIrFsILDi0pdEy1slb0ldha3OynFCanDthJ0lUrRl2khxxFbe/
WaYKFmG6kdV86WPcsnGX033MS0FNrwrQSgEUAiMSNUc9Kqf8IR8R+7bJonT7DkFnHCJTqzHSsA2S
ahS63RkO0wnT694gyjQhWtGhfwVfu3Hrh8HKABzZ87wK2mRjXoQeIh/+bTnzZq6yvHHCHMOFt37i
PZSBc0MmjMtVIcGTkPtKL+yCeDIOqvJGe6f8YX7v4Sbkhu0obX83IXZVnNL1n8eGjCM4Je3UZI8W
BrBh1ZKxI9cmZR3stKYKPkRyiKK7wcJ17jgAZME8dHZGTZireOJ36ktbF4NqjM9L2UcaZ6/R832M
9k8vtLLRPoAGBmGSBN20Q2Ssy469badtWJV+3B0oRRIzhMdrHzsGYhRMWaLFAn0e42BNHahnmUTW
p4lyIN0BWumvprIoh1O8aNptseAASkrV+z/semqMu6Bg0BwGfdybYhojDHWTwkiHvTPQ5U+B1Mqj
8rtxBnZS+D8CPSPPOHrB5L+hGOJ5A2/uooNm+WBAcyDmX63McoZ9W47LfKjSCfGVvOiou5tWVnts
zCotbFDDuDehhzFUc2f/XlZddd/TXHxojdz95nBG6rAo+uIdUl/UzHCdekekudWsjrQuCpyWNncM
yax22DlOGgyincpy7Yok6ok+PW4Ws6sWZ02RfdTHDdkaYmRO+J370y0oWkb5ObWrHpHyxEyeShQC
KsEtaoNGjtO3sV1q6F6aRUz1yJja2zdeHBei7+Pisw0f3xCDhTRAqDS/+Zm7LSbPURp9p/zv7hHx
XqiL0iluQ9MbxjtStOojrQYCLO2e+I7Gh5YIr8r9h4456yKsqhtxVEq18XEae/lDdU3aXM2RmmrR
SZobAheS5OMipyjblTpqKsJHEzURttEWiBaQCZLE+/3NYI1pEY5uNz6Yg1XA3bdm9daKrSkNaUMM
j5QIfbqLTb1772Okd4WmQ1sKs0BMnJpSd7gXkEGEL1Daeailo/6Aav1AGZe1TRSmcYUCGn0tywhz
NvqdqbXpAkDJ0066VrRALYcUwn+XG0zxDXukORaU+i2y49SljSUN7NpN/07Jscp4mb3qw8Er9C8u
dlW50IfUa0RdNfa7IBo5l5ha1D/rSXO/9sixpYiDI9aPbIKR3dHImN+zpYofmN4YxU7Fs5o4ZVkj
RUagfJvF9AoY0kTGu44YYggU3RpMFrCTcMOl7tzbiCKiCFER6T8hC1jeNmjOw9Rgx7wrq6kZwyVv
y78rmKaNaDMrZ9/OPjrE6aw33FuVNN2TjTffG+ANC/0CWJTOCXgwEgZO3ch8Z5iVhflR7i32fqan
V4aDOQyFSPtCJjtjmfMhxN+w/mIpxyMKQJq4n4yE5lbh+/JvXdewdQA5TBk3a8aE7D+syZs0l30H
QFml88GD4p0fOhwS7L1yglTfS3oPtqhGx6xROuIgPDRZQ2XKzGPuTklJ42ZHBen411HXIC61Fqsj
xhSTbh9xEGmXG6PVvA/BUg5muMTp+Lg2EpJjhbQf7bl0tGQoDcspEAPN2uW2ibPxftEAcAljNgpL
UCzewYXKGrxxOm86lVHUki82nSPhaw8yO+nzLFVIPQwYy8Yigg+m99Wwi1276cKF2MduDpLgcZSZ
Ue7yVLNlWOmV7h7dFns84q2raaJGVGQ84vCyeMLurUiF8VzjwaFiM+n3kz/kqLXLhRuo8zBHF3Pr
Vjo+5U3ZHPzcQ845T/VBnvLeV092TgU0d2gyvHPbJtXDBLl+6w2wmETt3GKeOi6CpPBPlT2QpFnL
5NxPpmoR+/Emy9kntHlVuFSplDuj5scfSqc2NXRyTacVZVaPy056RNTMaJv3JJixvfeTcXwLpktz
QZVn6OqDR1jloJBS1/cF4oK9yI0UAdi47w26IvAKzBtQMj7NsNgpqhBrdxRHmjoz+yc3N3S14+K0
PjqTnLyTPSkcTTTc99pQqyo5Aa7V2ykck4bGL+fLqUNOzrCEeJpH49WAdwre3ojz6AK4bIUHUdBn
t4RV/EFoJbpXNADqk97Ey6PhNdSKwRg5j0WW273A96IiaZxlu3MGepeinxLH4a8wiza78f1R/Wy6
3EOmvMxkg6ZqUtGhXKquP3ppawMuN4LE3q1hB/8Vnk2C0fXMjwnPeTfnpvsJ94FmvtESrauJZBrC
KpilWDfS6mjS26lHLdxG+b+yhP83CtXx77Yf2r//g1lP9x+HofrxtWe+8v/A2Gedi/6fxz7/+d9b
wMPtf/6Pv38vWtc/80/Nalt/GVSqDOmZeqIuspIS/ylZLfcvajfmoUx/feD7a0Hwb8Vq+H8BBFmJ
TfimBSBq+UP/FqyG+RcIX2M1XoVh4jAxes3s51myCodjhWGu8D2svNBK2sqepKDwy0TzbdFj5nJQ
seGSomj9heHvZiwKhQkcMqX3CmZFZnELgU66vIaYTdT180J+6oNiOuFtMl5zcSbYHdF3u5CFP8/B
eQ7knwLeDTJuDMj+4N+g/ixL4r7Dnd81Ipi85qpPVX+Nrccl8PzzsuLfpShe8I3nBfpbRt8891lR
afRxB5lXXzDgRrNNa5Kn37bUmYJ7O+ZdnwhAMKPCVefBBN/9vBoz3JlQNJFnWHnQ3FdeVOMooLT2
0dQ0GSZFXf8d9eXISR9M6zAZ3nAocEH51AG/O9jGUrwOOvDr99B34D+8YIbem7FzZ6WK6QC/J8O6
cRSmF2lh3fXd13gwswt9jjNfEwkI/gvnjoWdzVpxlSOMkykHJfnAu2ukGp4aL18po4V2CdFmnNmr
qJWtTQ38ogH0bLoOKm3nuVaNK2gNWtdGG0RPrhP7IIa1+tYZx/o+JyO4TvR+op9sRNQSutGHaWVK
hHLwVC31MRoEIq3jm4yB2sFuov7C0P/MnqP1wmYDMILu2NaHeOZDL0ZeujRatWq1XJeiocK8cIjO
reLyFpiPkUJBWXm+5fQqHbyELr3wJF6ughztKffc7JIR5vOux68DxA4imjHIhhGyFQhMg7JVZR67
At+fHjmRIb7C1cr8XjPTurLKFcmUAJXfgy0xH19/qqhY/LV9tu6treaRaTcq6+PEFsA1aKlnveud
0KAqvcPoRcadQ4q8MIY2nXCAKzuLGDuRUwWeBwlpV9V/j2DYXv/W2XUggkAF0PfaErliv8I9LM+J
laUTPeRNPu2azi+fXn7yM7vcB0AFrxRMGGIE67f/rRmiJZaqsNki7htaeVLlwpxJJ89gZOI6y8Hm
PH9/ecUzu2ltFKIuxcMhIbFZMZKFLus0dmCgtFnIe4zD0Xac3etXAccAixVAFd6xmzCpzNTwFnJ9
EeSYxTYLBd5ca5fEfs49ywq0B6+xXmxbzsRC79NgskfB3TXjvVEX6R4Te/k6tPsaYqEYrxIqK0b6
D96qZi4G8rfcLKs6/tFIFE5js1bvwPl4h1e/NjjbkMC4mylNtkHPq4zG1XoMEEtvRhJvygFmIvZ2
oaG7BozfYCbrA0G4J3Vhw9HA2oYtHa+EstfpU6D0NxAnlRemRr63AGjVrfmYzGkaFpZ/PybBhYB5
5gYJVvVs7hBYCsgNPN/uvtMWAFtSR9gKJEPjdCVd+dENzZZey8uvcr2Mtg8J0cRFg2ZlC/1q8v52
srwy9/qJq1yMWX0oBnfcIaYQJno8CK0yr2U3XBLbObMbYcUioLAqFnMrbKCuTlD7PcIFtsBQZ6ZE
K7tdZyFC/vJznXuFqGMzRQGLhILJ5vyaLpWiqTwq92q0TnVkJ4ehL9u3aoC2/fJS5/YJOGibJjhX
MIIzz78WrSU1wqiwxYSEyFUQ++YV4B11hOFj3GRWqYWmlhdP7RKPB512zIXlzz0pcgLIiEBSAsa/
edK67u3K7U1iSEnPx9Ps4tYN2v4WoZ9L9lvnNguIMDpqcKFW8u7zJ62UvoBjHPl0rbqbourdnEbY
aLbLT6rSGz8eXglq5QgigBFwu8D0wrV3hZv9HveHigjpjzUSklFpHbI8Mt+kKRaYL3/A9Q09PwN0
qSE8rvmJT81jPV9lyu2O7m5lC5xEy53X9SauqJF3gRzz53diFQDH8Eh1G+rDZhWnS6qFdqItWhwH
HjM9Cb4Ptep/FPgyHV9+IGf9u7ZPROwi72aCQP98syfwrGx5VCoYckNPFxHC2cPOQrvV2qXG6Nyh
8TZMIdObsRalM1rd3uFfi50hld7vNDqLX5bV+VK4ARQCAWnI1kKgE/3PVB+L5TAp6XVhZgylCVim
LD/nSIIjI+tCnD7UQZveziCU853ZjwqxkkyTP+gQFGiqJjrgOID89iT62nSeornHPzmHHFmLKrXL
4oBPkPMtco3+p8WleOc4VfYRLVLXhmvHr+b3Ah2hRVfZT3D6SekBw1TdIeYHf040pP73ZpU6N4Gn
xTyiK+PryPOTfMe29mgUBx3t0Dy2nTgcLGdKd3pR2v4FdsSZHQVdEMUIBNJXsbR1L/wWVYsp81J8
QtGi7BzzthyaL6ifRlcXvvKfHxlhGKIOgxaw/NtbIm+SusMqD3DGmM9vMiYXJx9sWChLvCNfvxSg
J+5DAOYcxc1+ymSqt7WTYmbL5OGYu7krRTRDDirHuXAu3LtnikdayYjoIdzHXJxD+fztVQUoL1VQ
QFVe431XyE+mIgdBd8+ERpWC3GzsQkSvI2aMekBPGNmkH1bSpcd4yrMH6QT9hVe9lQVfAxFvEioI
GpkQNbaNB5SA0f0mxRVNbxbXfeN2HZ6WqQPKnU630FH+vZUwG6SwnMzzQ9XF09tudANL1M3CJCZO
HW8CTlVRhxVeEj3IyUfr8uXP9Gd85lfCIfYpCWHJbvlNtU8juJrIWCJZmt86aUx4HGvOT4p+82/A
iu7bGBn6v19e9ExcQ9aNvg/a7FzoweZreQk6Ekk9r9gyx7ops8FmopEap6XPL/Gczj0f5FiQheCM
QVRs8iKYuBn1VYVyTkIhi3ObKwJvemih585O9tbDV/vCGz33cCtxY1XZ5yRvAykYUqfM4rVdMih5
6hrH/FDwP4bLME2vVHT/tcdoN+EiQDKxOohutj3gPZIwYLdcQ8MVBC43dJTV3OCs+koOzD9LsZUD
iIxEEGsTn3xuO/DBpCxLb6iTV+rsjoLKrQc38Prdse5FkCacH2Tdnj+UWkqsX0bqKBs9iEPNvdoL
VG+yQ01xekmj8lzYBYC+qmHCTuPBni+WoIfiVBEBScEyuJ0nezlQMLvfXn6kM6tAM1iJyz7NnT+k
j424NEYD71uRSKO8y9u8Pi0Y2/0XHgafNCRkHDyLArQKnj9MoKus0wBYCnCX/lWVmNYNNr36q2AG
azuDMgptAgpDCt0/BO8JZHTAAAgBY2bGOAUI0MUyMF9HUPxnFQi6CASsWs1bAQRHoZsErBFEeWJx
KdrlTxQ9743Uu6k1Wikvf58zZ5YoBL+LRjW3h7c5R9ky4PRksRgXjPXJqIEYBXqijm1ivr6zRSuV
4n2ld60qupuABIjAdzPlOsAgYv+mWyb/gPLceKHc/bP7gb0Q1RLjIjhXnKTnOwGhj7jOFmoZv9C9
k6+1AwCAyX6UWMSGMZDTC83SLcFi/Vx00JCsYOfxfPomz5+Czpt5W/SZmipKQwbb5kdmov21RkP6
YWmM5QcQROPRwGLJxWxpGE+K33d8+Tuee2ywpbQSVlAV2/T5Yy+WO0URKZ6QabOcZGY2e6jKEIV7
MKQzAlIXjsK59Ygc8F04Dith9/l6JWckKhaeOm716qpFgeYQqCR53y/RIgjY2sPLz3dmnzIRWfm6
8GL+lAdox4lm+K8+sdYNBx9Yyc4YY3dPq+3Tf2ElumeEE1D0NKWfP1ma2XrkFROpMoaEoYKfFQbZ
WL0phlG9unXh0W2DUcb1/CsOP18qBn5sxDZnWur2fWdV3gcNTdRbpPQuTWnWz7+pcbi44HMzWyLN
3gZ7IDNBZkas1Jpjfs+t8AjAf95hm8aQJvHccjfqrXtSI/nZy6/zzAVAi4se19rlB7+5OfVtP6mc
4YojxmTy33MXRQAukuXC9jizHeGpcmXRLaEm3WLNaGkESNkRW3wPF2JfWz55kuw3NpK/u0i9PkDT
vyBY0kCARLPtYUhroTAziZkQnhrugkAPnQS41pzhvNDQTbmwTc69QiYt6ySRkRfjvOfbZKVSrSWd
I/JWTu8KLKyOePxcOtHnVkE+nyMNIXZVC3y+CslW0ZgV+75YkvcAToc9JjaXaoOzi5ioOjJM8wmW
mwwHOETdyYg6tC6S+dZtBudti1vd/uU9dy5Y0PWnu8rT4Hi52XNVDdZGk74jZqrZow3W8XqSdrar
jUz7L2xveiGr3Y7HRHdr8J7YvUtuRkK/NLCUcCwNIMFozoV28fqDt8eXLJ7eDtM4eqybaNu2fk5e
yw6Y0jo9ofMU7/3Oqw+jtSxXStbOztOam1ZXbMIau+LXv06yN9ID7i3ixyYixqkxx4M+coTLXP9Q
NF38NR0C864KrOjVJQTSLCvVdw31uA9svpyeDYh0dQ7p4ujPIYKRIHDqARKWNV5ylfwzJLIU43eA
o0jQ82zP97uSmAakzoqS00aZhMpyqnCQ0vmaapPXi3FtlgOLW0eGh5ff55mVqVtIiAkgbNKtOl0r
l8XV/M4CcudEx5wi+DGvHf89NSjwxQSh+D3ZXrpbZpMpzstr/3k0KAhJwBjTrHqH3uapAe9lKBrT
bOlTMw3XwuzU51l8NaNCc2GpP886yF+SETRHsZLgH89fcBT5rVPbtLQ8bfDu8wrziKgfX3+/UFww
clpVpzjz27BFk7XJVmoWNVMchM7saCG/5RLo4MyzIC/DqJSkgLO+BRj7WD8TmEnHzULrTyjvAlvs
S33/6o/D1ieKMHenbN8OURwXro/R+JaIykXfW1hOCDinKFp09nL18lJrGvw8oiB+gFgO4xpvbUhs
IsqcmKpU9MmFWXbpUzwM/rsZssvXWHX6AzE62Y+JecnY+sxbXJUkaIavohYE582OiD3wtu1EkzOO
4i/TDM+4GrX428uPdnaVFZKC5Dt8561ziDFrIKLMhR1BGX3oltlGjqScd/+VVQjJq7UdygSboNjU
bq5lPau0VRbt+WxAGPARurDKmeNKgFpLs3Wyymzm+RvreD1J3puWYGyy7GlbLqEV+EuIiM4lf6Yz
bTuiIYXgKrpHhr0FtyumZvNMo0xIr5aVSGu92mtePnSCNoJxNXEDfE6V7e47Q2t3SpnlD0rVIBBy
sttjoSW4YrWOepd1sM6UM9uv7hOv0RpIMGAAIufWhqV169meyJeFBbN6xU7q/BIAuC9/1z8zSVbh
PNDwYVzKy3z+xuM2itIg5wzGXux+hA5QXed4hYPI1hEI4YJML3ziM9sVTyw6peuiXAubTzz7fRBD
wbVEE7v6rSqs5YAN6nxhoHJuFZKhtaFA1YZo+PPHMrW+H5bUtZCKKa33/IxPQzRcOnlnmtFrIMZ6
idk2PSxjU3xPbJnZ6dcpRt3Yt2Xmu1fuUjWPXduDwvVAUH8s87wJ27Kqb3M9Ln4seYJajxqz7tbx
kvJClDtzfOg0rEgxek+0eDeZ89xiIo9oKB+T4vKdXXrpsXZl/2j3i3nhUj+zFJcPvbs1HGAcsPmM
sMljHXy5LbKyT+5wPC9u3LnoDmqJ2gsH4dxStKGAooASpKTaLGXVXvXPCE7Wvvzmu1V3nLNI7sax
SLPXHwdnzdNpBpKU/ekZr7Q5AghDd8OI2pOEAf8WbnqAZJyrHbo5vTSgPbNPmZnSaCXmrWXh5osF
cD1JXkqbrnzk7LM6TU+uPl9i123fIO9stQFCD5fmBX3WNQj8NnJSvSN7r2UVRBaqk+wTd6f7cfqU
FdprMYRIDK3qkGRaiChCGtw8kDsz9uvygoE3U7tQy/VsP3X9JQXTrcs1gZt+JCr5pFkow4LBef5E
iIMsYz6yjJ/H8IOdYz5kwkqL3YI549B6+yUwwylvMuFkxgEZp/eLHoslbneleclJ6s+3y2/hiqcr
vwqlbzsoZgHpW/cY3jq4c4ZWbJtc871/rAOrf2XwXDFyq8uqybdEM9Lffki36lEYAZHhl012HbhJ
96Yzi0uj/O2mXFdh1sCg9deEfStmiA23LFOOvpCdO30xnLn7KO3q08sXz5lF2JIuuqkkZNiObBKK
WaK3OXS6LcrAq3ZJbnah7aSvTVto1SEoxJCG6pvG05bDClO+rybFC8vhLO1d8to3ThVc0kvjL2K/
/Z5frusAQkA7DLQFJc76tL+dMLNDkJihtiUQFna+1yAav4ylhy+xi9QJHppe87Nvgul93uAfZSlD
frXSOmMuprJVlwL4GrwMo8RoTdbefE/Ac+RJV4V3XYyT7j3l5dzkoVs1XntMV9eEeKmb+ORhO3o/
GJhuhWnHPOiKHLi6qaoMFqs7jdZ3rN21ZZ/Gs3aqRrS3d9oyW0OIumrR0RzT8eeeytYbdq2p5E3i
KInlupv0n602Is8rC7ihp0aNTRtyh/inou20rx3K+bkYxzKzw8l0U+dQ6QWem6jqzHN88iMNbnpN
UhrfTcGQvy1mb/4w2gYE3t6pnbuEg9sdirzKzAO6dksD635e2ivdLlAameqy/Fj3Q4L2QtrMIb4Y
6W3ZSusJOqHxtVEm9lQeHr8Ke1ejLI8TqQvOxs7U35IQ5F+Uj/PwIU4m2zi0wWQEtzKDsnBKUrPO
IAciRRy2ZHbxMfIzuzlYPnKFIrfNBb8yo6nKXT+5lb/DOjyBcwLcKn6fSDX1Yes2pQdycizelBOD
/B1KTGVN7B7qTDRIDzeh60r1tdEb4wNkLDmGeRLhXrBUVfAEP8ftrjCfWb4nlgvkrgsmeDeEt/bB
SYr83kYmHs+taCo/kbYgSAH/pY7CuUU0BS2LxkOdP22VLmK/kLcmdPAPZl11SAFhlPpB59/Z5/3o
njotN1uw4r4cDgu25u1uxGqDuxpUc7HryyUnMViAYYuqVqoTqd5ITaRwnL5FWWV+GKO0rU8xBOJE
jF49IUvtOfJHFbdJdAuyCtnx0tKspxhPiAkziCz66MkZHW7PaJJ33jj4902UW1fZPAQIMdrttT6P
bWgBmxMKHsGXWYvcD7TwO1cAQc1RSrB61YYRoniMgFKpZGhlo1YLYGkIOHd0Nn7ok5enaKKoic3u
+6lGEGy1b9xt+adcj4ImzNAWGkKk0JHsCIJEvWudcWl2siHjhBckZXlN9yyehWus7TGq3xymUDx6
H8auzgyx8Oe/jyO20scl8qebKvDbDqmWIDsVelNEgq2X8bmz1ghE5cvpR49fxDfVg+zZZ5MetQcL
eaGPE82Gahcpt76HgQihtNDr1hKzMeGlgb0wdGwBd21I9owrlpvWT8vpDhyF+zVpUwd6W1A58tDn
bo+FT++CcLBl5buwWP1M3Tlda1lPTmEsSejijshhQDQ8DvEZK61d4QYKgRHcr6sHcBLd52QdUR2h
TqSwtixnjD5nVqeXt+mSqBH3wTb/1EJbb0Q8SWcJK5nOH4tulnBDK0R6/S9y0ZaDEaRTjXhUmatT
A/KwYlrXjZ+h4yc1m2MuiA99hfpMjsRLJ7ppbD8N2NS9iw2nnvCNdOurysowD527zk+vG2cwl11v
xB5CQU1hI3eC1wW7vCgmki/IHmrnt3HqQzFre0AUyxiNN06il8YpS4fqppZtiStln/HxUIf5Upau
/kj87740PTLjO9+Szgl8X7PCl5rmczPOXXCwNFcGewtyFJqSqs1bJKpUf5fNmeOEEzIssQA6yv/p
QOz4kKR5fD/OboqJQG8ug4gZURf0vf0Z6q5qnZ9FUB9i2yu+Gqkd3+eRhPyblno9H6Op4J3EWOwE
YqY8KODBrmQ/uWC0AydqktG+j1Prri+liZFzsag6DGazMsWSzoHa9YB941PpdcUc76e+Gcwr+qI4
sSAoUqmnuY0QRzKGHNJJ0vr2B2mPsy8yByfnyLCNLyiC9+P1YDiT9dV1EUXSr9DOZtTZ+EF0O3N+
EZGpWvOzZmDwSfxPTS8E8Zk7iCc5+T39NPamtJAFOeQObnliNPwSIaig6B4wtcg6QBb54B//J3vn
tWM5kmXZf+l3FqjFY1Nc5VpEhEe8EB7KSBqlURjJP5rvmB+bdbOqpivFZKIe5qGBBgpIoDIyrjsv
aTxnn33WtklD5x6oo0hm2qq2exXtLMB5C+Vo0lnmAAF2bd17o8z713IPTEA7mGi8iw+h9QcWrn1I
oD/oF/hOuDU+sfc4FOdhUu6Hpkn7XgFzM53m5yZUv8V54e0XKRe9x22Us65xHTTZGY/GOCcz/Txg
csugn41yMyyTxbHkxSmwpyVwzcKzNxmmlbbmYH7RO6dAWhlEcoKHu95M1lr/6N3cnmLhrfZ6GBG7
d04ZF2dv2S3buwEv7kPtdSDZNLxONxM8UGjh5MeqZN97QOxTU5d+hvU4eN5LpubBbDkixZKfXxzD
lDIZzJCf3RXVFmWAbPqvpZ67+RjixWlT3x3oPVjHLM8lm4rFATjFiDjrFgvSbLRbrNAbUbPGes3l
cdCyfJqsUu8ZrzA1x1O4eaclGqKXkBVFwRcJrig2mT95KTy72spgw5tP/VpaXVLIuXcTigIweSIK
9iVxTcu4IRWc3fV+H0B8eVURPe35sroJrKPhfq5XdT9PgVskbrHnmYkPPiL/cvQfudF3QEnkgBCY
5bBkmLio+Mv9tuLyuxtX2eUPe27pdWcrMw9+urVnGId57UPzAcKtXWUjKybul7X22brntg6mB3N2
S84Oi7v0jgSpysYF7xf+c+mOnH2l78/boShz138bbblumTsb83C0VY2nqhx3r7oDCrBZz1GkPfsI
86qwz7Q83Xwu9qDuD1ZRag920Ch0YkS1flf9pOeHrZqdZxI/83yL16Zww1NXkxOZ5UHOrUpH7LWf
Z3Zjf/55Qfy7NgJyOJkTV14G//jdWpQj5chxvrHHsOkuK+wGhoEr5EPga/H45x917Y5+U61ehyvX
pgXjP5OHX1erbHTjGyHbJw5wmfJe8v3UVw73ujtF6wF233wpxWifx37bs3Gc2+zPP/8Pf1VMCwh8
VyPkbz0EsA4LCVabNqbco8MwkQ475M6ahrUa/mKY87s2g6vKNJ6WniBAaJW/aTMK2ZLuGWJL7nIG
wIblbsehn9Z/U6Kg/CfT7EpnvkbRYnb7zQX1zTYPNG8ue+xkVgVUX/PsTpimzL9KYfiD7w4/51Uv
wMbEtOE3ashuhvU+7dh3awlXwm7gypDcRHJIWPjOPQdZeaj2Hv5uFfQX7eXhtz//7v7ogv4yzMHy
AG3zt58/VEbQUsJhKQ/zgWiNvGcZnTHqn3/KH90hrL2gWrA6hAXpN/19D0uSTkq7saG6PnNXY8zc
gMJi03n0b98hiPMMM5hAYKX6XYuoJpa8VRti7ShJUNuZCtz5oxf++PNf6PeX7fop7DXwZkNd+mVX
718aRCuwqGBQnGK7xFdtL+GaQpqb/uKy/V4Xsa4rIZjh+R8rsNfV3X/tQ8syxH0g+BgDluED/XeQ
VV6zJDigeyNVYx/er+M6U2ks673fWEbWbZAMYw+zyRnyx4LQLErGq1H7F1P96yPw6zOHST4cS+bG
uDIQkn/9kzXbMLodBTRoBt98F4tnHExewIc5p0QP2VGbYn8u/soI8keX3cIedLUKodT+lqKcR9vc
8Uq9nnRWCyq9o4hfC+cvzrM//BR27hjJMev3fzvIWuWsJ05ON56BthzGRn8yzfWvBha/lxjYTUWY
YYearSN+nV9fQF5oZSh83g/496OYgIT5rYUOGFvs2j9d+Qh//6X+f6zD9//N2Mf/8uheycq/Qh//
Zy3+9/9SJY/33znKv8CS/7kAb1nAj5HW+Ro4lRjYcxf/g9kW/o0z+TqnQTxjLvvLS/UfG/BOALLt
Gq0N1I11I964/7UBH/7taqrhtcGSCcg+3PP/xgo8xcKvnzLo7v41pZgF0qvNikH/b24SUeSqIYe5
08Yg5KsyR9e9W8zVkwvwws3WLDWEfW7BgTGdvB2qo4jIykvE9dc1ohicpzE593a0mZ/JHRTONLNG
iVCXBsvoiOatE9MaBVlEEiWvNrPi/1PvVTFb5lPASIACtZm3Etuht0aAXz4XChwpiA/DBlER74AJ
3Q9BWesgvYKH1hdnbL0m1WBnlnTdtbdk4Y5vO+5ZHr2ZyFWG5WnVS3HYOnN/2eQonSsCXQBwBIWT
WK5kzaRzXH+nlF2K74K6fDh2FTs0ZxdUUn9r+SVy1OLaXRfvY+UZKXnYRnkKwhYLyxBZy3S3tQZJ
9Ynr0nhXn91p7VdIHIXa/VNgz3710e3swRyzegm09WL02xoeR+k64m6YG/1aR300nuBFyehxKDVE
jwLZsaF0xc990BPAyVMT9iZQqgV2BbYjfpYaBMxMe9vvgDtpG5p07jjBIGtt/WntETHwdJLLhXde
wdKxNjcECRsQKncEAOb7Cbxmw28OYbj6RF1MSo7KisHj1tOcsQhjiv0y4CjJr8vAvWteaq9cz6Fv
XCG1tqW+SskiJhshwdhkA3l+gCzjyUYXGA6QIsUG6d2wLDVeBLIHzawrmFa8bL0ZiMdG8e8OuTDY
1QkiCac49nar5eYCldPcm1HZ0Ur3qIqHxog2htMzgzAy3CxIU2BiFtg/7dIsUN9sw2eLyECCODUW
/U5CFMsgD9Jfgz2LrnQvtM0hWtJ9Gwd9Ebs/3g9eOBpH4h1dCZtnadbTVYQJn6wm2resrmtrSXMB
YCwZF9xMiR4az0owMLcffH/zn4jKqz73MppCtoBC+4O/m6udVDLoH3ejDoe4Ed10a+RK3W0FC4vM
8mCZxtHobhUs5d6f092mGIwtVMyPU7gU7tksevEzKAh2P25WsIZwUhjDwfe0Jfz+al271CzG2j9d
q/w6LfImitKx840H3+hQA3WlSysxFEsjF6+vi7e1QuvMUBiVmRHHGM6JIoXCYsyggXCZzTp+Y39f
WMmOUia5XRvjkbn81CbChsmD0GRG42GtDMtOJrZiv1hRw3R7wMFloqrqto2FAdk8CankYFVXHt9Z
QESLSc9b+EVCDgYeLF0EBugg1/LfRz7zbVkb46cM8c7HrGZSLGBJAB5bNFqTYjOh48VqDA1xGERb
PUddM8+pDMvOue3WtfhMiR9YcTTsE2jAtSxF5vRz9I4JKRhS2RbOcDAUJyYFe6eOHoV1l6Eo1h+9
TgboS9DDCBwz6v2m9cfhvSIeCFZXe12ZhdzE9RU6M4vdXS6y3K+YMhCvQAXAnPrDwQfDPB/3OVoJ
M4j6KXwvwqWJLsbIIjQoObOz+IfLs6ZhKNaj/zovUKge8l6P9RPdtTctjJRzNOIoWqamy5Bk5vxd
L3pZ80TkkzGDX3JEUXxfofESUsoPsScFgZhsREW+Ee3eQ4iwtOLSqJXpoLIKW34a6yJsT5FhD5Ru
chrVy2qg+2bAevLyJtjnTn4pZBWyFduv/TS8yMK5EnaWqr4eue4yNOLM88npfeU4g6DN8Ot3DWRa
a9v0peFD6i6F3F7ORRKMnN8ZW41GcAHgk/cf82rx3SP6ehHdlxaotHSxJ09ucQmyansj+NVpn8K8
ZqPKmiKp2QDOQ7c/r7Y1BZ+C0p5s8rU4r/JsDo2SAJVqCULxvTF4tBB9982o4q1ZDB/h0F6dQ6Ha
vs3KEGBWUvWVkoB7G2RuE3sfhJO2Dd+nqrQ/Lxoj9MtC/vdVCZjdJxerpn7c1sZ6L3ZDhulOrHSZ
zcu1RXekZRdvsPHM8UCrgLqubV3vcWGQO58Ws6fre5SWTR9n35nd1yicVZi5ne8jqbhavPj2bL2S
agu1HZVvDBOyjIo65hNIBw6QfFUsbcDl1F9BflvnK2D+mowskbrsh/I66W0NvLD1+oEHsrvW3O4g
n3rXLpqjo3b9Yem8Qh0oFofyDAiqiOJdo8LGcziUeUYK3Tqmro3+IROlgqBJLS8fnHNed5HLjaRM
OO9TDk0QrHkbnlDJPeMoBp6epC5rMsDGTUBFXCeZ1+Dv2X2P6cMZbei+yTvKbSMCUMhOGlel6Opn
VrQqL/UgDh5MV6/iqGteHahlSlyhwu4wnAPZWa9YQSyXJVDD8e+s0Z3d2Frwbh0dp95/NuE8+LGX
KwuSdluOcTiWxG23jSjEw7xYKF5l0OSMLBkw3Wmr3j4Y9drJQ811lPcQ2UwPfYUQhgl2Q2GNWYFY
qmKwsHV02RsVHgTAxfZol5XaroPWok9W1LfQfWEBwWMIXBWmemDZ2TUTv3ELvhZzWV4qv5omjn/X
+jmHVd3EpVFrJwWGMG5ZO/fU7JUSwWNdLSEjHFiR8jCsYnndmlE48KHL9mWplP+FfR6F+On5cLOn
altlXOxg7BLi66w8E1fsyLW68YtMUgM+962SU1zbDSocbP71627ncKptI3eerLW/srD7Nuwyi6rK
zxZ7BHNJXbWqh4jpzKhSe18s9zJEw1q+19EwjpIkNCsP87gCr60/rJUGzi2tLv+2dwZ4L7Mcxetk
EQ93I4K9bO+npR/mb/Be9U+4eHylONyITq6ZCBYp2/zeQlzEwGjepJCJkspDMC/V5PXHsVGTz/jL
aVVSsNFUP+XuJo2TRGcIDuxcU/ntre93KHdOsxxoNQll8sd2OKCvDmOalw2Sdss1SIBzrOAvy62E
x9HVzLdgp8Gg7EJfvFvNYnZpK5VSuHw7IzhPkSs/9/a+TQ8QI4L+mfTrSb1cUWDqaDmd+on8vA+Z
29p5HiOdbuZF6rCsD31jt0FSMB+DsFZ2/pZs0VhXlzJEaX0v2zVq4snZrO5xB+9nZyXjOu+tdcjN
fAQmUc0vIFIKONmxbhRLs0YGnJNSoDgWANG6dT76Hb/GyLNrOHNp8RSahN96Mll24Yy3uSqqn8Lw
TNAqlRkUR5THqubdrGzGikM33ffKxD831KKG1lcFbAZY4bpBqY86/oiueSVeCkfZDhV6VdYnNfou
CDlR7AmVD+MnA/Xz015L+UR1Rb8cCGcGjSby0Dw73FksVowb0KYFW/VnhABiN1bAdHkiTb+/Yvao
npNx7sN3ZhHOFIfgAbqEBSJcIDuBCUvMC07fBcuiHuZ2dEWc59byTtWyEVZRFDUwc1I1vgQk6bwG
wy7NBMafeJK1tol+8FkcjH2r2ccU+v7+mRNxQLuOGNogian8kGN+pLRyuK4HB/TiW6nhZHIwkXNO
baVZMZgds/rprO7SH/ulIfS3q1z1cV0dOSWYwVf8wiQj2YdQqPJnEVEpHObB4a2EZBWGJ8sLepHu
JBd/xTaiyX+ZyVRIwKpuL11zXVcnjhpaZW0zlTeFNgFx+r2C1dGJgYFGUPJ+F6rumqQo/P0kmkUo
xu7uwmazaVgl7xCp3rbObtuEgatPaIhq2zqZi8GFEbeaPwhpqom5LoNZZVXNmt7RJSdqjuvOX1hJ
pdEo/i76/E+j/h/XPO3/N62OpYly+XWjfv0P/olXJ1kI3fC6A4Q9D/gQrfI/WnU/+ptPuRqgoVxX
5J2rr++feHX+FdIq9i9ENIB0bIr+317dsO2/4dKysSsj4dHF89/9G806dumrGvdfmhgOarap8Jq5
YN3Yj6Zl/3W3DmKBBoklxWyZ1Sqy3Ceqw08qW83LXStKW78apJ6Yl6DWxDaySe2TxNOhYX/1QCN8
hRiRB18ma6oY9USGMSX4zGhQat/lZEgQ78HGESfdPk9QKksAI70E6TpVkUd6x041HuMCaK2HgTik
KNnZoKdYUI433Jpm54awG50Axi5IHe+O9mRoT/mCyR2OtqQec5N9GoYxm5Zhkx/rbhjkmfmVag6u
4qWjm376Ugll88qYWkCoGxllrZZVmkfl/Wo666uamzbJiy7Iyqp7MGZChyShFfzR8qM/z903Q9te
Oi6KylVsX80yhNK5GhdhijwpgsWkDJMV7yIJNazsaZUbyz3ulXHDMmt/I6UHC0DI6WD5fX7elujG
G2FMOpLgl7QInATCztOILxtOST9ApNQiW+ppud+lQ5oyGlDaBcUTEVJ+HFbq3qMYPE/Fpl7mpfez
cLkmb6CTJxY20IPjTT9adDiKJDI8fE+dh8W49GH30zK2J8eTe0KHZRzUWn5gu24+ktu6H4Kt6p6s
2v4aVdhpVFS7qUvizoe+KVVGWFWbVab8aojwC6qBE3Nfdkff3L85JBQ9mM7cZ9REsHgV6TsyXKrY
7tgikdH8hoXfeu6x2aYqNDiAWpF/kPYmv5TcAaey9/vMwOCVTCokiEY09cA6mZ7X19JaC/O73gf5
0V5MPJaDDmb/ZWjL7eyDVnAuCMWT8z1f6jDghuwMIxmdxtP2PSlXbnQATzSRmmH45i3vcjfM8MEP
xaWYw+AF1aK1aibqxlJXqUUZbOnUYba8EcZEOo7/GGxTRGkUjlbrhT97kziU7VYE8xjZj4UrDC3A
F0+mVV5G5fVt6u4BCRtEu5D744p9fhYmPcsNsU2WSoWhrBfNbv57sMNeMKZ9Pc1VMTxhNo2eFj2q
U8kWRGKt/r7Fy5Rjqign/43b1kl2Yw4Rl3xP87JvplPBRtodxqj+J5TlKW7JxQXVygbKRbdiu58F
wZRj1vV5bYwfyZEi4CcATJPIpbUTIXR5b63Oowg6Jx18p0kgVS6AjhsfHKokCIQvQM/9ckMZ6oQX
mzK5D44wodf9NG5BjwKzGjdUz+YpjKaVZCOPZB3D2LKosPuYUegw3o79IBQ0AlWZKcCHXBFqILfo
a1QM+an2ln5OdJFPEyNokZ9oB+AND+OHAobHF0N3Bb3/gqej14Y+bHNfPNIdbcfAMKwsMqzo0IWt
eXAJQwGXAkQozHFt2LCVWeQp3/beM8g4agcQBQhtqgIFDm8m571XUrVU+34Z3YamD4cybpAHuoTy
RuV9eybPiwfWU4heptK831311kHMu+nwV6cahPlduOvqXYiyjeXKbS+2nYvhiCh2QSGkei+QkbRb
H0MKwuM4WgUpnioob0K1hEccOOExtI3xXKMvYRXyQAWXfXRL2Ft4j3PKSbuoMk+mW1Y3utDGDUmh
7ofSM6dkFFdLy6jqbNur81isw4vJc0JXy0fKaRte3C0nxSf65aeKPgrFiRXrJSr9lK+Dzy0n9fbL
N9iNvXnqVlg7oX39Gwxf/1Crak/kTrzLzihvVu0aF9UV+iyKdn0NNy4JZ2/+ME3OmFj4QWgC+/KM
xXQ6jK7P7zdofbiuJhw9cMVx0EfOuVRXODKC78MQLDoLa+6esidzrV/9z2G+Ve+/fH6HhfSTDnyq
m5E/QapTdP/LNexEt76apI6dQ+UW652oveKTyaP3XTAbu4OT7XxnfGU+XSOi38egbtNR7dW7nB31
1tJ0fl2bpUkJOZ/tOFw2jr519D9Ly1jPkzCi1wCL0IvaW+Nj2RcDw8yIkFUrtKmP2/BWWz4WMzvU
P0ttiDs5hsFNZO0RUJc26sNP8DUjugV2EFdTXq8xs0oe9b2rl4uz+piwMCKZVLYxQykb/bnu5+mC
v2FUcR948my05EmNpedcCAZaj5P2H/LOfJkG+bwh1q4tWXKAhTIckTgAx3MLhNSet9PsOF/7MKTd
QhtLAfS3FxP7Fdx4QOcO7kX2OB5DsX9ayggvMNFHSe+78rA31ngkItBI3QUNjncOgUNqwqQnRnlw
kRSzHBZ0sq17yD4vqhjTSDNuwsK9gY8/Hs2inRN/KR2qUfSzQHjipHxu8VEzxqNBmN6DAaFvna+E
b719BJVScv27V2nnX2aVf/OGqEut1nixlB7ueZdEyay39mRZNvX5rLm7A47ieS+ibNlJo41woH1Y
O29NWR0c39iXYsl+CUjmLBfjOHZFkZGttR79sThb0bBxcLvhT1xUh30LTiYdUrPRbGPL3p/HKZ9v
DLUex9xJF+07ab9Z8sGWRnDXe2uRhhoL2xiU4c2GbplISTJV4zOQ6IsPeUt4g6GxY+hhvAxT9WmY
9mOPmBf79eIfp9CBS2/JbyVTCQBSTPrqzlY/J6YyseGSoBWN+RIrgIpxbRHZPBtDNntBk5nR2qYs
ViWGq5EY3O7sboudkmBV34q69yD7N3Q2rQ4zJAeOQYYkl8VEizIBLfC8Vkdj3fxsttCsoutZ3RXJ
RK7de7WVKy/FyXlihcg5Cr3kCUJO9Nh40/BsjT5QdGD4aRvW4UunAvtIj+KcZJMTA2AQeJEKNtXS
0QQCmdaB254WQtqfckFUcK3DKi0jbZ8x2muk174o73fWsch3sJoDZzXwXPbCzCcV5uqT2pA+YxJh
5nNYsstAQYrWgZfNPPmbPV2CKP9eLuF2n9uWvjPJGCMb3MVC1/fNU4nFJ9lJ6jhbvKSzvFE44KiQ
pzR3Z+eoAsn96i6kTZm0/8qs1GvTSxfJz+i6dPaH/UtL03MMZk+lq6dgvu9CnzEP+5cNj+ehXAfj
pmxCefba0bpx/Co4ac6r7+vM5H+D6vBAlNvCbSrkrRWpHWdva52RK7erx1mvIM2xRKW7yyFDfLSz
pfa0QbAtrltx19EH1JLSYPiEhSi6xYAmUtBRM7Vi1991ZafSSsr60G22EaNVqJdWlzLZHCpGlHqR
9DLYvrD/PsVVDZ0/ESoQz3QHOg2wl2bYy4sfSOdeptu5Og5DUQPcZVc7mzeL5p68LTpN0af5rrdH
FP3oiSCeawmNwYylunvd6fwbf7F8xIpYZ9PA+b+QtfZhWbejn7vMxckROe86ujia5T5fbtsPYTf+
97APzKPhBwnp2DIlMcM9lVU+osPl+rhaleaF6LNYi/kMVRhLL0Vs/jNqmjLz6yCAqSbfJqnHOwvf
3ZMr2whHYPdxKJXM+sJcLwg4xStTE5mCjyjPPrGMiUM+9nHaZj+rNv4iotN+8kZ/3uFPErKHZgcH
8X6J5mfcDgWO2WrjIdL2fFKKt0keFc2Tu+EDparhVBvW4FMdTa8Vpf1FeOP3IJq/mTXOwd0zHKQh
LGq1tniZCXv3J47LlqBIu/rqs62fzqJ6D3BOsnWEDduahwfFMxZLPFZIGTNvWjJCEkqN8TrgtGNf
mnVi5uaeLVNw17StfUsv0hzblfDHFZ/cRxwa2G37qCbxhK2yBJP9RKlsJ4zjyK2EPXZYW85RRW/H
9KTtD6Vpv6Ms8vtVZvtOgiqHYlRfNkD7SN1ddMrdsn9a20Ans1UPNw2WJL4mOydTNcKgaa57Uprb
y4bD94TaajI+COx4GXWd5rV735JbGNbjh6p17YMZyD3bptlLiE5hIWnIwTriveeh3/tnI6CmDEV4
/VJ/OGUYYOn250fR6TWb5PBDkyCTWBhnY3VNiRidpX2xi2B+Wox2wpRS+vZlN8hw8Yaw4mab84/j
0Bt9SoHlHzTVUrxhDDxL6LrHCNtpstbRt2W2yZjx55bxKd/TqOz8vPCqO9WO8So7B2kqHC65q83T
5JT+w0JqogHG+2gUjbhYkUuwc4dLlhTBiNy+yD/0hiL5dh73I2EqYMBZXGwzkPJMONCpU+rJKp3K
3XxGxTI+seFRxUu+Pm3t/G7tff2hZQTlTm7/PBpO9co+jn1cXOV8pq9iHhaa3weWXy6RozkLg+HB
XI2H3ezum6A96pBKi+RPoh76qj1Lv9nOVueomBv3q1zLW5Pr+ilnNyemXOd7tK5bCGV0kf7CQkU+
kr/piY3Zzlgj69by6E22bcZR3bu32p3aZ+2G02EwqgFMjdUwTZDmYYn2iTheHJVuK6KbJReUZ8aX
oC3muyBa1hRQ6PIjr0L10SlZ9g6bknRGQ3snzi/By7LPPzI6bu/Brekjzqkcjd3gFYYyiM0orOE7
UvPkXEzfxE2omSJfx6neQ9kV7Cf6XTeC/Z70nTcBdmzh6t7hUEQEa+bpvuJwTgrDYXy/NcN9aW/N
UfWr2cYWXTw82P07AOY9rdYCStRWG8f12odSrPjx5k4ejfcwf3UR9CnfYEjVlk+AVNQUbQKf/2ux
lFRKgV8mG4bFI+sk823Hg60lQw5v12yhhpV1KT3MQmawUetM7tuma2YUFTL8xpn9qSU/9qiHPHit
x8B8Esvk3lYRCTAMaDDARhHuALGJm7KVTwuGdhJ8fefQ2vWnsCz8E5MsL+2XMEjqaVjOegmZYLDy
wbHhl0wNtzV/5Lcrs2Hs7t29IWxkdrT3slfuZ8VwJV599jpj/LTRY9u2LNxE9vi1Yw6RtBWMAyq0
HNezSSUyz8RdsBowM/YROGzxIzPIrIAvzPRQVBvRk+vUy8sYMsNFrazstCfX57nohJXRC8tT13rk
CYlqvqVFZUEgEMGZ4KQxnZWWr0TwdM9Ou/EaYB8c8CDjmVNTT+rG6Tx5P+fh8p3pBec4vvNTIGvx
0nikgNR72GZr5xpvE2ylE0B8J66Z0T005GV9Nge3v5SzUWAVltV6sEidjyfXKz6ORfVUmN2dS/Mv
CvNL7fXjB6ZqayLtAFVeU7ti1B6OhKh8KIfay6S3NW8DazW3UvTY8Amu+kRUcH07VxQBlrW/A+3p
0U7z7Tgrb791vfYHKEfmGhpHes5EL7bceT05JFBRTcwB0dg8clEl8GC0lsg8wyUdKhcMP6CXssf0
dRmIvqtVc6dov8Z97B5UsLZPAV6An+Qd17EjxHw7UfE9GSovySlhezg2F0HQfevVt1w6THF16B6D
zY5IXinGp4Bi/JH8E+cUdrl5w85PlxDGTlqUN8x+avg8LNdrlGOQYKuPH4iBEQ8Eywlm4XspPouN
dYhqqJ51Ma6npWyDo0bNSyKvgRDcBgZs8cF4i/oc/7W3F2k35M3Lrmv8OoXouTDFcOkphw5jj8YY
VzYRSxJzPTehgyWT5NWlyJrNXo6dUxXZPOXDvazm/P46CkgoaEnHxZr/pdv4ocZF4OnHsOqf7H4g
75WyOmsLy/jgMxTKCrVO6WwH8theVQIg0ObBYA033qR5jgZzOvFzFWeWjnSC1lDfoZmro3Cn8me9
l/U7vE4C1yTBakHXkBE9NNvnsefwMQHKMHNvhfvNtwfivLs9fA+Z9mdkGc2n3ZvCE7Ol7rAh27wx
MNiyim2LgpSjyfp+zdfFgNGPdYyfKHqGJ2E+DHtlfiPHOM+8hSHIhGP9x4yclAq5iZSlljWet6o9
RDMKDWAvDwFl7T8iQeVf57bq7vPr1LCdgu5WMGxPhG71N4LHPrHcKe+1KIfTPLEjc00M7r5sZAk+
26upY3et1s8hO3kcIW74dcFLc9MbpLlLXtxNsurNfx6xWr4sY84h3JGOo5tro91uxoU43D2FREF4
V89LqCvommNB9Cbmmc4K7yQmipuedcGvjtTA4HntCABrbF89XuNj03pxwDP5Izszy6iCe4ek9+1G
71HZH7EGs+XV+JlhTzJ1+2B0YtzvvHQqa7mZjWg4uznsJ56DIXpoQdQ+o7bJO6uX4r22h55xqkEE
stK7Yo4YLp8aS5hpvvH+V2hur1C98pvIn4203khfIahJX1hm7pPZaYmVMAzjx9yTiGub5SMJVsuj
3QTrpcsb9DOCMY+5NXA2yv0usiJxXNAbb6tA5k8GXxtF6RY92kz8ETj9MNnmur/rczO/cLY29wX5
Y/idhvWBx4Oh2Cam7xGFUN8JQgmjr4zkXlzE1VuCkT5NVv4C6ph6aDGX1PTWNQ24TcLC/t5gVEls
J/rizxUWIhLIlNOIG8TFmrmqa1MF2akpgw/MlUo8M4iG5iYOljU5eAdMJ7V4GjJns1OPQpY8rkIQ
ZsLSlVirQ1sRsusNmEt0j2Wg3/rLgpXuRYG6it1R3i2FsDnu4CcvVauTwrIBrDv2ktbT9lG081vH
LDgpCNsbWzDKdKOxlZvLnWWhIOZ5c+IBZ8huGTnRZpOd7ojcN4HZBsSog96PbU255uAgE1ERJHY1
VWff96cTYVfbcVMYksxIXjqVT3e0Sfg3rPX/sHceu3Zj2Zb9lUL2GSA3zSYbr0Nz/PVWt0NIVxK9
JzfN179xIstEKLMi8FCoRgGFRLYU0tGleMi155pzTOubknkephTK8V0TD2bTzYfO03aWMrNA4HLZ
t/1m/XD0tn9yikGLNgILJGM4SG1rmdP6ZcBYg4Pma2NOejUlqMPZykO6n4obesPRXum1n1mr15wi
85zIWAFkO7X0+zwfaSTsNCOn03iiP2vqvTsYMmnkZeq5ykqAeAMrVLwcFfa50Qg62yx3NKKlD3js
xkifpQY8frjZEib6oUS+naY+OXqD09zUaEk72c+co0wO2X3DtceCQMDT0E6wsPnJuB2el3p99Opr
oZqCdMDcydTXdb1/PVkJL1VRZ+uA/+3lhNVkCSkxb2/nvDmSM31rh+RGtdr3VuVaqGVCRfoqs1s9
GR70lSw6AZeVfFgsDxuUzxBGJNOf7cI3GMiNufU7Ek8XXENUHKLc9LiaiUuG7Dq3VzDIF/TfK89a
w9n+oFqTG2CukKRNPRg4TgT5RpdOqRHlKTyzcf1ldu9SvtyBJdosUnlRHd1KXsZx2A2ieZ9XHXxY
KTkGdy65k+xtyLMm4vhAayProV1nbcPOLhwazzparFlO3JCFfF5sekFljyZbmw6ByYL+6p6NQZ2m
c9SZcqE8eMmi3G13TkkwvkvbAWfXInzRF+az1IYvk4dMB33OpWwI4ycGjnPcUJaXr2QAq9QdzpY7
vwyrlyFuNfquavV3jFBXRHehDs7kPTcOI1c3msuNSDNW3JxF957ZmidSho/sd9mOLKW6LVHGAQA5
WoutcMl2NqXfnlAfdDQ8kZPgRmvyPU967GqjwDbDdHKclkJ/ZnykB9373LCYo9/hmyt075k58i3J
ljsOGlQ9mk36RC7xO1Hn/LbAJ76bdFnfWJrxXcYSoakNdeAtRj+2e8xv9WE2p/RE9HjPG5NM4cQt
IYly7dfrMcAr611ptd+xmB3TRrxAh7DCptAft9hqTnlS5Ze+4mTrGXkovPorjS7oWxXnHgNSBd5C
azgC2mK8iHl9aLVbX7Y8P3FKSk5A39u90IzP0mifkyL7SvmicUpazTgUc14eqKFnk8TAek7ocd2b
jGoX3SkooCzc+TA0nopo5fTuVlN8x/1RPhW6WI6N1q1gAdv2gaA9jZV12oRJiteMw3v/kGxi3df1
9CVbeI1c5mSmevGZR/p8LCvW9GY5rXtRsdhRTpN8YHEzcMPigN30IQ+Yu47jnGMgi3EqDLbam3V1
LOftSzUZFyC1u81cqGpfplNZTHfYNHI/s+NiZ5T5l7WxHrjex8W0Ipt8vcl955srzkBU1/1QZE/L
EIfYaZKowy11n6X8R2qqzj1milAb2kc2bY/m0u8mkR5b24UgQbct75oI+wp/Q+JEZyseQ9oy7+F0
vmoJX/V2ORaFmfKr0/eiXIow1oxvQ6Ufocqz7dWZ9Kb8ptXdoybcJ8MxKfK0qtMyJCfbLCJpmf7m
FeJ+yRvDZ782+R4KZQiC4FQ2A5yssnNe8dC922RIsFy1X7pFu7cLgnnG8GR1KTS5zYCVJ+9STosR
e972Xd+gmdDFq1VjyCsqXMr2RU/hDzDF7mrSQ6ZBXBa/oDhOXrzeJnFzaMYsDkgoW1FWkf7MVnZd
FNtSwYmnibDHCQtGcVLaTLZ/jN/t62Rha0xQTjmFzjVe1k4Jxul1+VKl8CKXLb4RHFuIh+pRT49q
xI4ICUiywW28u4QFws7t5ClxaU7pAB5xwoMU+oYgBkUxyUFoxeN8R93QmSgtAjBHzahyRkKqjdm+
WxTc3S/Syk9anmU3HgXGKAkyR00lwVqazh6dJSOErzk7aO1EcVgstq80e87frI6BfVjQXbjJ6/Jr
5tic1pmrrZhnfmtiCdKHvo0WRjmtLb47jrKCKkvSqytvChePEg/mL3a6tLayz0N6SpUlI7pj74GW
5xEAQd7ejCb4sUI59JE9oSQnqBmZkk8Zmc2DkouKqJz4tIoC5YElFZoFWbLsyL9gwDRIJ8M61WE3
Nz0PDds+ibl6NCpHsdLQdum0vlpxfeok7rNJ1++daSsi6BNlUMXda5lO97MSL6xCC9/B405QnCB8
ZyT9sd76NcRX/dknncHBXJ/2Knea56lR8kTd6eO4OUc39syr4SYOzMVY8Y9tD6Ld2gjHVHPqSf3S
nlmyjze+qNEd8N21eWAjzg+WXsA48M5SUsIFXORKBpb7lcWo7yLQmrQfB1UZFyER+Vuiq4+yRrQY
JLTWEU8gb58DjZy0VSTxrpnsj8E1PiaS+kHPTjFSLbboPh9fk2b69Gip6GKPVYpjR8pKKPiNzft0
mluaOwZWQaX+6RRZddAct/ItyX5OFqlkdBCRcrcunMry3I8qTKbZOTYy/6I1LCOKUjAqjre9Npt7
Czvgbhu6Rzc2OHLbj7Rt9XfJIqlwjhfn0jfWFMaQF3aKniCfx6d5crGnyWv/ODvo9DSqzNqRQG4O
XsHYzvocMT3mECqh4mFYcl8NLx9u67awb9IxOw/1MEWyTg5GDCvA4jbUry+amANGnxdR1RCQy/h2
qMLsUYDY4BYiv5txNPmEhISfy7UO5iwrdhML+yi1GBQKV9Ag1KzZsXQRrQEpylDjWODjYLrYpfWk
NuVEiz0/dCaOEV3qr8OQ0xh6bSqxkyY9Zkp8NRdkjKa6GZO6igiwlzd6YgHiMb2SeAYHFbmanG4q
coOouBzsaBOdc3RP81WZLbCF+yZpDfPHJlqgTnHH9t53trJRR7OZZHFels3B9dwNpQnfw6Q63rBV
0R/xmBvGpWt7Qh5IFR2bqD4BmryzBxAIITo6wZSWklf+2YbtLUWqWx4GpKTWzxAj5z2/ONs3I+fP
JipdZ03veb/H/V2vNevPrVioXmXV3qLXV1Lqh6qy+2KXxbVKKM9mVdIEVdI1epjbvWZccH8wEDqr
TL90LcGZ29G2rv5FlmJM09z3RXZZ7KyZHlUfewyuiejycMKjVJ/gbHjTzmPdjXhve5MTtGandOBd
es+uudiaQjsnaK/rLcFvfji4skhaIHqGMczdnNMCBa3KIC3dj8RQ3+tu3vQTXlCAGn4OCGWMmHsc
9y7DPMF9POPL9onJryGJ/QxPd+V697gp3FtLGt8AQdwDs6x9S1EsVTp1th+LYX50TXx6Xd52h4Fw
dM7tNCUfVT6391qhqQI0IIyYQOi8SwO9NgDTG+XjpqT9XCXFe9LLnZOnCOBGHIiKyEpSmPfuXH03
4ynUcOBUfr721gOL8+aU0LXtBjwNp+3VyibX/an6nhyK3ynnTKfLy9yODg+YdKcl8WdqTca+KuXe
y3uMg8zAfXlZ7cwI49wYfSp5sXU66cYSJkN1lGLH8qI8DopfrMEaHg28qWHfedh+6Lx67Tb70PZL
c45HweGNsfc8V2sNq2gR58pO01BeL1Jt1ybSd7/vNbM5Dou37oHwfKs19xYCNUmWrDvNLTMepyNK
hSs6vfla2mmkJTxHHQFVR0/5hsyjNF7iQfI8XoRzUxKbDlEvV6wMeXzUVG+9rYB42IFub+1YfG8Y
OsJx6ff5sAFdabuc4IVXBxmZ97e69b4Tec6PUzPdNrIv9o2an9MlW84K5euh69wysmfZ7/JM/6jH
mig9+YTBNzX06H5rk13OAa2GSZs3X6XLgdbb6NFb2JMv6QDUNF2iGu8ah6qORUS3nljamQeqOaYQ
ggVxXWNe99hcHaYE+T6lOSfleljAVcRUI9pVEjjwuZGPaV/H0eDduLJ/tGq3fZYwlPx82pwHPH3e
Ye4SGbJc6T7jGeLQnHlJ5HX2wm5mMA5Ee9pz3w+cJTAvczwTCeXqLCl4z2r+RAP9kW87uqvrnjPM
NN87FgeI+1tk1vO83bli1YO68KhEsTVBjVTxhfaaKhwAAF9LL5+KXC1B5ZLiYA37tNGOfOMVMWtd
r2MalNPohTSALK+NZcJG7fFInVh4TytOC669jywKKBlT+/YVe5j4VnqgIx5w++ZvAlXf2NFtvuAW
WJt82GEm1k92XrXfNgVZfsA329kXiwAYFLXSeisyI2PD2LQvONvsM6bHKdDgY/rT1p+26yPLH4e4
uLHctmYdVl/gNzbAJtBcWq8dQhJQHVFRbTswc+SvedGmeJ7S+STgDZ14gDFYk+8gdNByH0R13M9p
0E8GU9dQz61+gh/Jt4884OJ+59BXD4GabA/wRFxfeohajUU4a0ka61GzneHkwoELl1Rz7sFVrDt2
EvntuKb1Y9rWn6JPxA1f4jooqlJ7aIrqgRajFsCJZj2xFtkjHf+w+9wNiUNdHGXzKNws66GdjEnR
UhVr4QaMHN/9mm7jGSv5h1k2L2wep3DNtmjqdO2YxxyRRZY9LuAtA2tFm+I9fHA7U/tRd3gMGk8G
w9rsc1E3wdJt85EnxM62MfW4fEmiSoNfxE1eEHuwY4M3s1PcJFJ/wtKMAFoaezZfrS+s+dxaozgK
U6P4h3hooLJ5t7kF1x66UnYPNVgxztfsI8dU+t1KXATkZfYi2lHeJg4JPA6Gw0jgqtdJmYjxaKRk
b4ZU9C9bXryCHePlPXXfOQCNj1jwcDk081PKY5cUB7GqH7TTPCMQZRTZ2ddN/WNSXRvce08yf8/P
jKC5X+k8J7qpmHeQP942r/KQZ8uZbnidfxpyPFixHSLFnj/3MzFWf10oBb8ktk3tjDbLFzq3rBu6
l8odRoZsT8AoyvEBrUQWoquUz2ejb7n5hg4+OU0EOEUfLzLtamsnDO3bpLt0Mg+aexRLpt+6E2Hm
OeYOiw18KnNPwg0/l+4T0nQONADms++M6xgYW2Hcbs34UdjdfDMVRrHHWE3Ob0qsM8vI4daEd+4r
vf5ecz+G7ZQV567HtupXdfLDSTOcQl00j8sORf+yCr5pXvdEqxl2NpYWh6pTF6nJ0PBUeqhMDB3m
uBkM40TNGlMHIzOJqzvcw5rhNATbhsOA84fV+8mbjMPESk6sYxlWMGhUjyNiyI0nLxlvZdVeKsi9
KGONIqKQXNEvvV3QRCCnKNm89pLnvYZ9hy5HG6dS2Ncd29RkNkInjcHqZG58GHqrPUwIb/y8GL8y
b32tjBFEq0yR87lKxZCRtszzyp+W/FEbtFeiqCv7LY/GaJus2zivG696+76pVHEua5udFhtzSHLD
WSvmeocZ9MCqbglTg5G8aRAqzUJXmB/cL2Wq5ygo2qdprE8bIKJgRH6Pil5d5jnXdhrhrIaAHcdD
8jg/ruLzkcqPH0Y+Wm5gOGqMCkYFfzagt9dcrJu4nsjO/N+zwf8/W99OZd9fOeLvG3IK9Z+i67//
jn9a4oX1m2HhN3cdqCsA/K+lKf90xBv8imCouOaRIRjQXPE/DfG29RudIFewgZQOofZruQCr9jH9
j39Y3m/XTneXHgCs0LQ1/Jfq238tlsHIZAMFxnYLSoU0q/cLsleXG41tCbMbZ3bOdCY7nHFH/KWO
Mdpq2FV4TLIoagvHu9+6lO8oCsuyF5Po3fAPV42LtCZN/d/qiZMFS+3hP/5xRSn8L1++vP5VTJ0r
Bc7TtsBGXFEMf4B1KF5l3QBUNZjKfo2SUpJq7PvH1WXy/z/7pF+oGAN+8LZOBHOIh0Gw0xXiskjT
x7yXKvjrj/oFHPP7D2XQAEB2FkAwjII//1ClpJFnIBmJauh4+w2DSbAYVht6pHDY8ykUDDVMmJo8
76zBCPvy1x//767pHz/+l2u6WdOQO1BdEf/T7M40Oy+skkk9ssNe/uaiXv+oX//5DAuoKFBOF7Ld
L3dSswwo9Q13kkc+9NJIszECxy00EeJTMDRfDmmv7f76x/sFb/L71ZXXkjvXheMAs+bPV9fW2H3Y
KT8eZjKkUq3T5kiQ9QmGZtBu4eAK0GXZdvjrT/292uPXH9Ul2qxbxFL4S/zCyVmTbq0L0miYZVXz
5hrTdEF13aBpYbJEKjGX2Ax6WQsjtN3eCy0vLvVjDylafaybXjkHOwFsG1W603cYHWugUHaDXhzi
Ak/1m7bn3MqSJW3UvcxJ5P3NTfnv7grPYLjDc2hRTfELr4b0fKNcyCqBtArB1F3ETGiGh1vPNKfm
b25Byvn+9c7AwMWl4hbnofUrCJkQOIZPWmeCRts2DjDYhj2eK1n2gK09xYwAlDYOlVVqZTAnQl6k
3cGYG1u7Tfxsix3on1oTz9ioB1zFBpbYi6FZjgxnOSJhThwIx4OiGAiJrifNwB5mXJ7XtDcQqEhO
vig0ouplw6maBl4yVRnBy5HtF9Ae4DsxyY+foq2djGnAre/rtKI0nT5TVdN5kuVruJoucodEhxYH
TeHu53zUKZYLU1Zn930jLQCNHei4oEYSKQOtLnBgNguRO3Ctwr5hyupJgGPCfgKPaX2bOM62u9is
YcQNRZw5gYmfPNTjFhXd2zT3k00vKw+LAKzmD27nPhr4e/Ycdzh0jcaAe5v/j6i9GuykSIhZQ8ab
DLyFOn7XyazYynqMMC82KDB5MyvVPNgFeY392kwNz/Vyky/e2FLJameluJP90H3hMiE5uRgHv7OX
lutuQsmD3rzFBCEHdmM/ZvxijJuGiolgluXwiSNUvmXV5LybhrMYlGvmDiugcfscRE64o8TI9W4X
9Xbbo1D8MKChPKir9RaVPi4+CtNtXOavDQf2kKzjw1gsDGS4RO1X2JEMY4okxFPe13Bs2w23+KZp
Cc00caOe3KLFAymvu6FSiXX2l5wwiw+ceTu0dlOyLyzZL/vM1RsuOncYXb/uZef5mifZf3FR5KdD
XCPfb4WW/RxzfIhhbmnFBfUZCZHz7+8IDF2qOxs226nLMxYnFQ/GR96UkjKCK8Fx8hvKQ7bXJU50
tXe0xXJOaQ0A6URXssAUtNGskO9BGOUvnPFAPpK0GCZEkBmSZINc8DII1qy+LDyGTkj+ln20poqp
FwCMgxnPTYl+xGTGMQgRf0m91M8tchy3c11BMmH9kMTXGdcxo77qOPTrOuGXgRcMCj8PMjMwYhxG
YbU05aeZFhkrQuKiud8zZrLmWNX4wYp8AgOhaZseUKFir4d12Gy+KpbMsbmMcnwxeYHBBjZXHPHb
qLAvbtlWyIgBZ/gKRjhBGrSgqQAHgIqrthw4hfKEdptUaWwfBO4uiIpO4sw3xdb2TlgLovt73Pnb
soOuTQAamZtbAaairht+TilLfbZn285fmo4hyh+JdVph7Wydh5C9uOtNLNdZuyG9t65vCz0xKqrb
DpJrS7Hr8iPGKrUc8TDxP/TAmd74VVDf9U3wJbMCby6H28aqq+l1YImt7sRIyfKd3kNX85nImrPF
aXcIM0RiEI6dZr6RTSF2gjoKKEPTEy1YqqxGzmm4WSUp9Z4YhNC9frzlFvDedFwHDgZ3Lfb8WEM2
DoQRexuBlpSg9uRt2ePmwC3FFJlaTzWnEWhlc2ambDs8/YaQOlmhtNApyxgJQufswDxtOjhkQ9ZI
GTpPEB6ajW28Yd1N70nizqRwqdl4j6s2kyNNznHcfQBb6DfOuvNU1PpNKlTH2UoYvV2dYzPu5KFx
MkfJgIgZp1G/7TvRGiAV4HvfVYUG4zP09AF5KYIPawrjGGsVXo4syZzncrInBfh4k7wBa9tis5g6
Yr4RUwEoerZabsJJsJ9CF0wmqniNZXzuYMJx7MvJ5QMNcNUYTPxhuG7kUryttr4R1F6J8REemxxn
p8wp2bPCLqobCwOTOAzrODRPE7Y2aqrz2nktJkc9O6r2LprRpzdQ2LbJX1ipSh9wX3Ju+mnZpYWT
hk5iFhiPB67rptqXoTHjJ+I217VUp2wyTQZGwXKp6q9xWsa7Ze4Mf8UO8ziwR39h29NclLeOoTO7
6hXAIfRjUl1hzImzF8MYzdpyU6bdcpvn5dfGisvSxzLcE8Ns8RphG0I0KrNoSD21s8QsoXogD6ej
Jmdi0FX5PGSKlKUN3um8ssbrCrdguUn8f86/JLkD9sIsXfL96YgXFWwp7BbPey84rPoY7R96NdrZ
geDRBdhNDHN4iaPMrHc2dhfiSbpDJsQli9psCm+YKk74DRJC5ttTvKL81RLVlNThzJpCx3DuVUVk
WipSkgoIT+I2tpTNveFCgAGROuyyokyR0tpDLLu3DjYxj6J2cb8O1eDuZFNWBxx6BDcIMXxBygUb
1FhqX408uJbFdvdeAvo4gNW3Rq21YCFr3go4GgfyWNFqdrwCBBj2wo1Vu5P2kt/kS806QZrDuRha
k12AEX9Ys4UY3cyN5xN4jL8xzsA+1uJDUYtPlyxiEWiV8dEVmxaMa8bbfMiL/QTmhzxuDt67jZs3
jKvOWzxs7bPJUy9gvnQftHXD6aQapFo5/cxTIqial56HoftcZAzkuysfcIceMVSQSxH5mzTk/ezl
y76seEsX12tVlOUYJQV2JvZ9k4de1WMaKGt1jNli7jI7PaF/PovSxLvaGC3G966jKXeQh5y84Wkt
2BnVGT69TFOJPzEbkKS3LP09zsyRzUSP0cmohXmbu7WFgEFkLuzFXEwkUETJfqr7sOoufaqFYvPs
6mNnX3dmrohk0t6XODJ3eHDjI1Pss2lL43bObN44oqvvXMc49Zl3qFo86u7QfEtnEqdefBI9lt4x
N4ajOzbbqUnkXQZsMPCm4UIyMgli6dFRX18fK5TRr+AO9OrSqjr9yaTofpPbpoWgowgVO5CCdc3a
zvnmDA5/glgD/coGscCbBVatVf7azLyPeZ1eUpjnuGYsnDs93oBs257s2bwDvflDBzfij/UqDjYO
BpAZP+fa2TGkjXc4AsdA1e5eCYIJrVZ9Yj7pibHCnepN6y6dE/W+2IN2tLb0oeCsW7B1Qf4XIkPD
bLXmYdNFhmRIeIlN2Y49ab+rahlOrlVzNxFuchYa0qcNyyHyeKaNhBK6+JgR0Q2b0lVRVq8PjdUn
u1RWHwlK+pNZG6fCbSHhsvmtUuQZL3ZvYhS9UbZfLU9xgNGGJ03lJJ1wFyTp+2jGz/AV10B1/blt
dKzKafK1ynm/oUIY/tjFt+i7kZO1XVRjbTy3wIo0xEOkQuNz6BjBWWSz5ukMfZ8WjMtmXF7B+2zV
vMzC/zoI/mOVWPE+yXPzeu0z571Z5Rjq6/pTLzPiAPUaDvBCg6z/1lY0bwpg/+GAn7xpwY1kpHcs
XA5RSsXjpnnjxSTV46crnmUG4hk2SeJif07mFxcclRONq9bv697Edq87M5DspnMU40qv1dzu5G4D
OuQL4OXMju/E8Ez+MJht38TUba2/jCuPvQ6vfuAWfXaoJm17yJw4eSIQVr+lsyMwTNkZbhlVJZWH
8yl1KVOYhf5DjqlBYsmZsi4wuOeuRB9MnH68VSPbEnvi0tfor/j/W6dGIx4EpHLN3qZ3r4P5stcx
yXvHdpOY9in0s3YGdqH7Qu/bOGAlbh4wJqQnsBUOkGkcGlgce7w7elF6BwBcKdapbcq5c4a6kL7l
pea3xHDKMrD1csCpYZr9Ty5jKXlF1MSL09X73q8uSb8+nmC4Fx34MFpWLMjVA0utDw9Cm2CBsNrq
2ArPuB1QeLiMmh4/5zpwjbBMpXik6OHanMIS4lYf16EIe2m6X40Zm95TjAIluKntAWMssVCU94z9
QwRbrnNBAerjHG5uzORLL0GDX4LE5xAqr9VfOfY+tVWLb85DusHPPXdskUSd5iCakvbaYWEpD2e2
0tKfQBGx9UxQT+g6H7R23CdNp3dASbXsqqg3H4lprrBuY1qGPfY5O4ovh7fZkz3BtrXmKoH9Raya
vUJuQesmziUrSUuFm2Dj68/4irjTeXVJznZT9epIKAcZvhR2YKBrnoHB8BpzR2y+fuokihV6HPcf
bOZyrtVKBV8Ww7cO2lXW9+naeeDHpxgzp50UGCGkHMsPmXcu1gqU74NBL810HIXV/YiFzD6quVYP
lOXOHy6rmmM5tavJvV13ZiRLz34bsX7CQam7bV8MRjMybG/UirQzQhkLNhJ/rBcn45tKM+/Nij2e
R6Wd5Dx3Cy3ZQnPtnZeh1RwGeW5MhdemnB9xVzTfCzwQPJaSjuTgBBXtMjUcCgJr6xXHlcmyu6jI
zFntoBnYDcfk1frQq9h+Np3q6hakOrwJMmW3MQ40MOehnAgi71KiJkSVgOF/J3xkAmCvB/Zmo6OM
R+qpxocktqsrI0BNj+XMdOBXc6ypvUXGhfflDAtpTIcJ2oTpbt/iit3cqiVthZE0KV9jgI+fqtS3
O2J1BohlzSbI50xJ91zlYuTki511DrvR8/LQ1oBm4RcZtpxZxmFoGUk5mqEX29aHU8d0e06LyD61
QZcOr9xrFwc/0NCiCeGPr7PFfJjMlkOQNUIQCJkRtnd3a0DSzATsOGCPaq33gyDchFuNGKtRV/V3
bZqsnCdx3z2qcuGAqm8sCPHe4bDGwVwTdIpboGHxqs+sukTiWPhvm2aLlnVlJN1IJJKgsMErZCYW
rrC1F+1LiWXe8I1NI8/QlzFGSGDFhJSXQiMChw+GcMw4rpyq4H1pRZQShcdjX7rmjqMv74t0zhMZ
mKK0H81qy12fwlHxQgmMxR87uBNHtbFNYQDq5pWpADu7w5fet0c1KQzV65gQqgIvaBwre02MXZHm
bG5I/+XjvlCgSW/sEoHaBx2dv2oEXqQvcyt9kMythq/Zc99E5IYGmj86t8eqZ7IFQoHoORpRd7H9
cM1hSvdeE9cM+Uppjy5hR9fXibGnvD3ItO7stp9fHI0SvoB4bK8xYdcwIzZimlCnEFIPONBktdcT
s3zox8UDhrIMehyRmFQZN5ZAOFbFOOa+ZAXYBeR/MAuPiiS4tyTB3DrEyDJUykDCClp3SRmLaTdg
u/z6NxLhVe38k0RI86ULtdajSOx37Zdf/4OY7TQW8BOzgvlFUupxs9v8uA6CLP3GG2IPy2olymN6
gnEFDNYQcoBubtsFgCPUFO2ZNq/uBlNbavyNYvovKi1/L2g6gr41iLWm84t0mXn2UBS0BoXCXL+o
LJ8Y0LFpEPPLIgYy/W+Y9//m4zDoowgLAajO+L0O8g+XoUi63pkWJwtJ1xShiFcjVKgPB8c1f7q2
Z+7/+rJfexN/ueoo0AYSpMAyQ+3Sn6+6JVD1M93OQsxe8fC1a+Lefa0AhkRWmmrrh5w1o/jaqaWJ
Nnt0/kbp/DeyKsoM4zEyiyUpMf7zp9d61SAzslZYeYj7Lu8RGkwcwsJ1Pf/NruRfrqu0bV0IRzdp
ZfFIPfz5o5STF/jQ+ailX7ddB48+NGFshcbokBaoyyT66wv7b3606w8lML6zkXLk9df/8O8op6HU
7RZxX2A79/U4Xc5873kSa9ryN/+G//JR0PURF00qBIQUnv7LR5kmJhmoZ3wU6eFA6kw1NYmfwNwM
+5909P/P8PqHsLls/3uIF+xe4vvfv9a/gLyuv+ufa0vT/s1ms+JKdoKCJ5nLV+mfa0uT3STLR6Tu
a9qGuY7b/H8gt8Vv5NwMG/aswxLIvH4D/vva0jR+4/aBB0vvEYs+cPT/FYoXjwNuuD980wV7Qr5g
9LRa7E5ZXv5ylzgFLsYUdTUwCNCo2HodTWe6bzMIrxPxqYODs4T5HmgHOvB2drflXpR9s6srsiOL
Y8keQEoycRR2LpPeW3tdQxLxCnO7bxxrOSzgndBdF2HtbQqEmCjXs9JJ35HnGq8eLPTwEVe5GDoj
bIuiibCxlwB+NQZNyzyT7RlDU9CavjP5ptyymn/VJs+NYA9pu5Ev8M94bQz0RqN+K7TVuG8mU3sg
bt/fT3MGfcyZq4tNqAYaX70qM/BUn74ZVTpAAgxTdUtJCLY73uw3wCsi6Yyn3FM/OpPfkE4SHJOm
YdrZvpti0sjCKjDQ84p203+I7F1M2ZOTSrrn+iMa+Z62waOVHouvzOM3trbcs476GjvdBz1B33iH
nxoxRaX0znPcstsDTIj/kO7aezbF91UNpgHD8WHGl7uQ9dOcFoZCNMv72s2fAOc81ZL8O/P2rUgq
ICsGCoURDX1yxqZ/P7vveSZJS+N57yEJLd7FGZaLmrsQugO+1Eb76EY0uUFUD+OQPNFXjcHVzj/G
pXu0x+rNcbdLWsgzysCXotne4AYfY2Nk1TG82Eowssud2dYPtBntJDpvUCcJ80vzBQj3vJjcJFp8
x4Zkpac9Z13wxSTG3f2gPJr0Z34puuaRdBGyKNE0iX9lqZja2UufQc3xN8ncm9Sofnas//+TvfNI
kpxJt+teOKa3QTkAn0YAoVVmpJ7AskRCa40dcR3cGE/8zWf2ntE44Jzj7vqrEgm4f+LeczEPr+AN
g51sdnXrXg1Ea45bQkeck12IPnBJ5BolrdclV+A7nITXPpQ+IrnvPEVJA3dEdE+Mka5JlEI+OqYj
kGl9J40bcEiUWZtl+RzQ2EUkZT10Yp3JCGoW9xwiQlUau9S8WvocrxfikpXKtq3AMi6c7gPU+qYh
VKwNy1cZvJToqa3sudHJ/usnRFUMr8Q6ieJbLMK9UNa2IR4I3MnF7CRYU/digFKty7elfUdJsrea
5mtxkP3kcmdVqV+G9plIzoOTW19xE94iopKAO1whlhtYKfmbaruhcsfdbWZ7kX4hAz0E1bCTzPYc
vFNUx/lKZ9kBN6o2UKpBXr+4k37Iq+jrQRJr8uPStBt90D5T4zNhIxbxe6p3j/n2Kh+gFonsSUvH
ezEApnKjbQjaC8Hz3ik+ClGTD2pLXE3CdyvGEaM6JE71Gvcs4Dqwts65NSXTg37TkF3UD+964mys
8eya514eWW5Wq9GZt2qeTn2UHhv7zRXJgXThDTBTn1z4lVOYkHI7v23DL5XBP5ZF8IQ08e48Pr7I
VS/6sKv7Z3rDHKKImWwazJWFTDZTNwCpg9jh7lkIb1ytPZllsrErdS4Zja1SRqFI0ZIJwmW0Jtdr
xcrR72il4ZldpWg+MkfuZiN4dQrht1V1EimjGV0oTGryKOynIQQoXBjbUoV7A9PNuGyLvPHnYtjR
4/sy+poteWs72qCwzbYMid+gk19o9N9dzfqtuwlIlnj0lwKeCdKiqT4TJB/zM4fbrq1YrbC2Cg8R
VKVBvLUs4XoDYWiYUOE3lnolPeVmqgZvXJ+tRIscuIm7dmXr2WbSf83uvIUEh0vS2SzNFof2umHy
7KTDmwHFhVMh+ImCZa3YCqy7Mj2qJN33ZoLMLgyOVVH8qSiUONADSBy93FEYHhqG23Y03u0MQ1vG
tMTXiNVep1Wm3t2CDtfVqi/F+PVkRUl1broMbD3+FiXV1RRksM0PxtkokiPMPPfagyxhf2RGWwT/
f8hQuwY64cvsj6Au98kxyKMnCUVhVeo6L4ezy/mjq8pmAdPpxif7zzs6vW98HZc2y6JjHTXCJ7xP
28lUH05dBS/fnq38YnHzPMu8NW7jbOoXgxFv4ss2eCyISDxPUJLErxGEBOYlIaaZjpQCF0Bwq86j
glqcNWqVVvlyQCsP8K1lKD8/dXlbbZO5fBWIBtOs2gIv6Y4F6VyuvCZFuu8miI4OmDdIIoGkUB+P
KtPUTk3aRpHl4tdh/M6Zj6NlvkNRWXo73hKweDQS96OOhlfWHAIxsPPaxHXgoS9cE2o3e33dn/Li
Fud0qAahYWtT6gOJMNNhMMo/7F9/L735EjXDkV0o/RqkBUh3V0u0OG117QOFXPBdsfUGhRGzAOPr
AJCDhziFAIIHf11mpNVHPfxZuC6P2S8fyNiDX+pNAu7yB8ZNt31NS941e+r2oEnCvatP52T5dozo
Y4RTi0hkguqc57hhc0aMRSL+aLCK80ExxF1gAtSjl4bmTJPMykKXGQaRmcKjDiFhSVZmy4fWmz9i
xrC06IpGPUG+IU1WsvbUQKiYrJOumac0C170JfhKx+BJVdGFXdXHaI3fI4hFKbmhrO5PNO1r4xl4
jOYB2j11XEovgLSLbaJpwjMxcB3GSLjwJrV4O+LBhENl5yeR0IQnaY/PZRpNju/sbmYheo6xRkfJ
jhObUL21WvaiweOJZcgq14Ziu1Vmen/uIpdveu7eihokH0qM4MRAmX205YSnOErPsc39Pbhh9SGD
jAveqoe/luiAjIKERnfAKheMg4vtNQZt1UV/CnsEy5YuJ3qJYE2YLApznHv7IpDpKQLBdMntWdvG
mCQ2LqmJzAFYzpPPuQr7ZmfkDbAPnafsOlRLywM17E5ruq92i1p2C+TGXGv9RzV91rGFWLYS61wF
NxOPBVnQ2oHyQnJOuS+iU9c2a/YTx4ipjeCduxU2XhyJlnYJ018KGB9KihAJhZwv7ljf65nJMBwt
UKSpeGJ7Cku8yl+0tDjAlvZcsl4YvZONUpnFvZ6i01IkOgcbIZpQzauDLXv3WLAHXtadMJ1L5bbT
uXOnDHfH4/SsUzhLSaesTanPxVOOPxWz8KHS5BNADXc/RtVHh8ZhY8a7VkvE88JS+1U5BmACU1U4
gbQJt2xoEb87ZfzGx7rLt3WetduoNjEiOI4/tOLnv+dEYetiMAluNSGADt1+Jr4Czl0nV7Xo97Ww
ea3hn0zVzP7c+BW3KGoH4w9SlXeL4bURF//u7f5/w/XfHh3x/73fevkd/c//Uff/tdt6/JF/N1u6
+y+GHeRM/R/UZN34F1ejbTEithwykGz6oP/dbEn9XxoicJd+3JWSbTnDkP/QiLr0YQjiHAAI/4Yt
/780W3Tdj27qP3Vb6E0heSPcwNvEX8Z/9r+2/3OYusK2H16XpgScVyTXdlrUDu4bhCzonvVM3PKc
oFhu4oABZu98wxt3Ofc1x88Ew9rG/aVZwEjr2A+nnGvYak8DjB0gBdZ5KWVxkRZGxTzBnTCN1ND0
Ck4fsQVvy/3S8u3T8HGdTUfCsHcMMgkAVX4ik2ylynMTlmcBkCqJyjOTpi87134DeENc3fy0Qp3x
xx60ynlG97ABaxBlb5H6W2LNUW/dwhUcHCBnFEl80t3XtDYv+O1IX7bAlhWEn1L1QTnGjfdbVeCo
RqhGZ0wNkNf0xc/j/EYKmacZqe9iBYwxfFKfo02BnrAxg/BIgYXQ7gEHuC/Z2YjB06UELEnxO0m1
18Ve9qNaLi4F5lTjj1Qv4yNH3OBibj6XQq4rHJgV2JMlh5IeHcKpPM8wi7mAHRvAkzf3b2FeAZtZ
jXCmVXyeiJLqDrXGAeSi5WjlXxGKF6yMBockoGrrhhrF00X70oC8kmRKEKKS3QMoipmR7HRyvGcd
2aYNLiVaKA4NUoERjSBNWnAZ4sey5NlZ0q2Qze+Hub01QR8Ok/TmaTwxsbkCa15NcwRdJ/6VNgyx
v8sKA3iq5euZY7LAymwY2zisngBh79QgWENdrS6pgL7Aq0M1nTyF/LVQMNaYOM3h1hhvCRUYeg+W
I7eMZperohgGaLn0NwR6ROyu0WUQRbJmNQL1sXkOsxhVwS0oSHRxCGlumltoD3es0z1j4XnbmgVZ
8NyaSC3zzwn6KhjL+Sks3aM5kOZBX0fg9LLBBa3Qi1hwlbTnVvKQlzT9MLkv1wYZENai/+jaX24y
xzPK4Twnb1qbb9klUVDiKh3eK5Oxekefk2BC0BJql3o2XrEAQVCzaTcTqiogRcteAcJHmHiMsUav
ice+2vOZucZP4kyXVmVe0bCG7MptwBJfpp95Re/Xj3iI8mPcw54qjnN0byhXagNskPwG2vLahGqH
a4dUktyT2nBrk6pale6p7dCtmLoPu2ZdRH9oJjeWnr13Rn8P4oKpwICAy/Xmubuo+QUj9MqK5dMD
WKtX2T6zBDCF8UxA2G8cVp/RrP9Omg8FMxl0XdAtoMaavVW+OY1zIOnYzQswgc69N4kDmZCv5Rqv
oT3sXHgzwZD/RCG5XDXKjLU16pARpkfYk7wgZIKxajS/VVMeon9+Gd2miEi3eSQ6Tg/mlA2PyZ2T
z0gE78rlIxHS/GmV9hfz1LBiRqT8TOeYwPUeLcnREBm68tCD53BTS+SzhHiaYJNucoltnXiFYoNn
9e4k4Se5JDQldepcBdwFkiBcuBCsduZwRhP6SFsipuY64VDx9KF5nfmOmomzQct22ogsqfjEpR1L
+ZEGxa4OEALW5j3ufusBdzmB8B4IDW7f6Jfu1pfImRF+DVS6DwpWmjms30hcgpxoLVckVtMz5+jo
6c580gs+a0O3/yBs9F3mWyvHOBqZU9/LSJxiPAd7DnSLRuq1L1gvW8Zww9T3AfquRk9p3VPkl6yu
Y9/qWBq6+HiZ6bb3mdAdyjLjKW+La12l20Xr14U9uQc3G/uNHVbLjkVN7pc6Tv4l4tN0+jHxSUT+
So32WLrK74kcRnIrCFQ6sfOcX2SuvTfZfMMzc0wcedExsQUW+CP2lxVJA11EiTMG7OaU/bcJDJiQ
RC55LeCpHcZGlmeZmxwaCyRsLqcb/jfxaXYKr4zNDn89S4PB0NyTeQH4emPXtufMfE2WCKCWLc0l
rvF/svRuV5WVIS0O6l1A2K/LmVp0l6624nOcBwZFWO+7MXEemimGveESFqdV5iuCuhxXm4YNv1P2
nfgSVqENJn4ptHMwB8FHx2BmQ5ZR/AZmZNzIOaqeeEHQwhE1fnJyLKAh8cU01la5s7O2XGO6rP0s
FIwtOGC9emZYBq+ImGp9OTsN4bz/dMECJx4rs9AUa46131Ib+5WeNBAAYi29g66p/eaRpBSSFrXX
YTDSFfypuvCuC7EzawG8y3huHxlggdWFHsu+HoGaLG/NQ8RlD8ouLkhfYOhH3fALnmtHqLY16/vZ
QV5BPUIyiDSKizO6+JiWob625tLDIXkRciKFKnE4H+ceIGX4Yz6uv9BAZaTRubi4V0czP6RVhwzK
9XjIqGYthqZQ8Og2CbP1gSTkXjSnnx3c+40cKyhSKnpHYriaaZbCqWLINENoSGeILhDdf3daQUa2
GJNDkKIRLXPpPmiElTfrePOsWmGGA1EEkrC0Nzx3ygLb+JUnD1A/igqWmXW2EWV7k5YYfOKMiMuu
UOnIKu82ORSGdW320A6GJr9CKf029Wzayoo5BmJN7GruC5Slq9RgrYH1q5kbUyg4b9hKcXaELPab
BKwoptBfRgLwfQ4nMOFyDNZa6847HGnGlmzwYC3qM65ebaFYWn7CDr80kSoalu/mfWGWMdiEu0hQ
KTBEOA2M7KzPyasZt3sE0uco158WQbNoFrtO9i9GQ1gVKpA6WNivp19lTZUmqm3DY4/jbCtNd2u7
/SqeNoF1mibb02ltVCkPcSu3oINI73n0ZqNX5sF6RKmy5GghUEtuM3Su9VyfS5ke1JRfQ9WDhb3W
rdwVhbgg9NkiKmaiTbcbULi1lu6LlE+DDJoLz54K4i6sRB2qrHA+y6AdjmTU04ipiPc/0gb9mgFZ
YRwwJguGAK1dp3mjtPWiWcEew5C7TUMS4ZsCVVAXlcLEUkc4FLTeRYM9PKrMB5CEMNJsB7kLHadY
i7iMoV80ujrUlekcKZLtX6mggIy0oDwODYjzKOywtlbIvGzd4WaMjDLbtEMOMWoJtC3SWrUBrs/t
jJDSN1tDB+vCxVSAEDoSOiiYPKpk24/41ZkF6ifA88kXFtj6GaQnmAeBGAfO/RLc6wCM9cqcH7MF
LXmo++oJKTlAv31dSW2XZFP93ljks1ujadMFD/GwnlkY7iAbzi8I6PVzo2R/aPEJ/uQ67uKyG7sn
pYlviTGZaq5Ouov7sEFgA6aeyXHhAg9lEteTCfai9SMxRfzoqyHSSKztKVKSIZT7TGdkR1po7ZdY
3ddLYEDMADDPzn1CUayPOao/g9vDqZl8cH6Y5s6szB1R8eFhUKwQ2nZC69Rp8p0gDQbOgx55rdMn
N2VPRIOpvDV7zmj89UnlBq/20Ku9JQqULiFqhLAJKFNmqGt63opjkY7zakmU+W4mefCRm212YBU4
Fus8XygV0d98LwOFsYCb8jicQEuOTt6fp0IkH7B/3f2kywm53ghKaVVk1fBnAf+6mwZhrfFIfEm7
0zgQTeE5ZJ6cjdJ9Zhu+lVPZrRh8eY3NeLsxvF4TB1h5BbaIKd/yJMXKDAXuyfLiNtObhTVknMeL
MZUWr9IwTUfK99arh2KBnoU1uE+DL9MaNxBXNfycxSnW9JOKuAFnN9trffkCfuEVQugm6SoupYnj
qXzhXj2YretrRAx4UzNBCwiBoPRYWGxCP6fYqXyM5YuPKvRm9A8QK/Bf1sREWXBeElAWnDOjPCP2
g7b2zTuIVTUdoW7Z4VuZku2aB9e2FgYFoNbuS0DykPxShoUG0+lOMODNQ+t9GTXD7weDh+800ETd
X2qyySx7+LPtOY4PyWxVLwa5rCsCXa2XJYv7tQS0s2LgQy2c6GDSEiJASBd8XbJFPSM3eIR2LC5q
FfuQg0LvYyfcENhUXmtU+w9vYbpyw5RwSIdc86kiasbBu1yp51n/KmO5NquOnUmzhXa+5kbxnbxF
FFrwZEgiWClSOHrW0BOhmsiZO29A0yFLRnU1w54QDLpFrNxF6cOfvpXJyqXC9lgwNxuA76AUpCZG
vqoYlLbND0wPMKZHbcHzjiQ8JGgz7b2eOpR7QuRMdsKDq4NdFW1/KDR2jtGoo3dEx5wp4kniNtpW
ovFkawUe5jv4gNj2J0JsH3qsDFfYhtvBOaMLpr4ywngnY9N819C/4AmwbYiaaWtvrFyTl6wrbD9n
2XiNzHjwdT0jXCAI3SOtHB+BHhj5hhzOZFNqmbWDoxIdRJwVr5MQyrdcPbplBkTAjtTK939gX5BN
mi05hrF4JBGp95rQhJs92MNrYs/Z3ZG9sdNYOoKreejS3IdEzZBddsZHkpyzQqh7kWGvq8sHVg4c
EAg95rZ7XYvz9/ERUBZmRf49OVn3a6C+OHRQ/w+aDSh309d696oGp79iQYAUFbnZl/2PiG5IBwRi
RTOQMYg//qJGu/vopBHc0yYJn/U+5iIC3kmdaxBy99LjUv9abCtKPYwnegEXhpkzs7GJkBmCX4yH
sE/iYGA6mU6XVFbacdFjWjCHF9N2ch19Yy28Mm7EucDgsc8xBV2CNJbGGt0OR33yj4awW2r7xKG/
HBfLomtzZVO8s5ENeGlmpKTsje9KSUJj/9EjmtHcvvf/qBStZTLeGCBM+yZM4CjmLIiFZPvXoWuc
8FRhzuoa43nSsTDSx7KFMoo55dEMXMxuy3AWRvJblliWX9tFeAOZF/30/wgnW3CoyFPLpefVcqJg
u8h6AKhqAEeCj8GagqjkY6pC7gSVugcyP9jxlYVfYK/1oSieAFJVsZr2+gQusmWsqCHeTGHcoISz
X3LR3LhnUcEB/FkHoHST3rpreUQLkwZeFozxTocoh2WNVDUsbPBgc1LWzCbw6hRI5TAl+d+5j7sL
YUN77O5YcmjQ/R4lfBgI109V+lEGRgZxItqMSCoTsEWYn+KnBIwQq7KRsiv9xEAnac2NjybPL5XE
AdNjuHlxLQzJmgwYORRM13PHwBlYLMMRveEqj34WZiWWw/i31977KNirPvMxByBVbQc0s8ZycLUg
8LrMPEz4/lGWLfy5bDyVRrYZUpQBmHJWzHw9utFH//jkPvhZahkBHwa98ubhyV5eEzBhc8a0gXkS
2Tpe2UcvWoxCbjHJYKBC3WtOuZMNsr5+1EMaPr06G9XfzrguJZWWnEaWxfmFqQd8+NSW62jSsLuM
TDKcmq236+EJBoSNiiDjG4qRHWjh30QvNknu/K2mGOZ6Ls6w0xrfqVvKqjywUKC2VNkG/RSEqyud
1J5H+Uc85LwmuUN+2HabNJy+bcO+cchxxncL0oDqzzwUmEw+AgHyzGZckgTDiBmBTqCrH01ZQmy0
m6Vyay8a/3wdVo0txFuHQaXNa3pSVR37ZumPWmrrmzqKSB2xlY/TZPKWNB+8NGdIyPpgpaGAt9wT
4FDk5Z+1rQOgq36LSMEn7LkzQxC6DNQD14O8Zm25dVgiZkXqN5hdNlHEEKWeK0wZZV7vaj4hfLhl
C+4QbCk7d44W8Ct6CwZ/OgU9RDTkGW8A1qD7uN+Y64Y1KZnxVtcAwKY71TOV6MS0MgDhYoYnUxkE
e6LOIRTHdZ936a5OatafQSv91qwYt6j5F4beE7g++8KZPfphAS8zHh6kyVJBnEPWp1tqTXzPCek1
LsHQIkRpSXgJ7bp8X8rpRx87iSyRxlNrssQPXeOSdtZBhcpjmPGNxl47wfc99S0K+FTT0QkUtjqz
3ZmuaduAMiwrImLmI8FXfg8plltJ/mj2wwsJ3MfmPWBfeVekaL6ZqE98K2N+S1LxyGOA/joRsLoi
PRuvXTbJExud5G7inluHNTbWroW5li5w4cOnvKCkNwfjbabX9utFXUwj5HnhPNQYyTzSLa1iA+KC
tyV8BQiYsTLr7SOaewr2Itq3S7lxAWj5TTTd9CyHTMV4kewJsQnzZVlbyNG3Jf6+jVHOyTYpHHbE
cYn1Jkp/12N4MxbrwL/kjTvxLLBt5Y77DayTudZscBTC0vKBGu1lbGGuY8k7VYXm4ze7Ib9nvCgV
ntY03sKcJs2n6GqfyBx2yI+83QlRYAbHtlCxPzAKOvXks1NSaIk3anNzG2K9ulIanPWuPSKMYzs2
siJzx+QpJQzp0AZ4WpE0+oO9/LZlTNyFHrr3KVv47NPySZgNh2Qz9WhNm/LJTuuU2qNkC15iNti0
6WLglsWqBdQ5vJbCYOmjqxh9Tc9MZoaRw0ZuzcWFSSd4pEnZb2afEtHgdp7hVIhwuNELohV2OqDU
ayfhvBWcwahjrrqd311Zc16Zf4ZqMTbcSvxGgrn2eEXTxxIwZdtZv0o8dzvsHhF6xY1m0UQAwO/6
+s20v2LsyzD2NPMa9XvYlJ5jPAEF9DPtWzCHu7ulHJFtuPVBb5ZmRedl3WfCS4i1XoaXImgRHrtT
z5bZFL5epvsmWLSzxEVH/KD72WNtXlN7vWFZWjFm5+DtkUuyuMyQuisSIeoZsaozwWzRIHqqgP8R
Jmh6fHjGWRUjfp4OCVnuqwb3hOsMvjEIBqW1r9ml5acRH0Rim4oSd84oVBjK9oRpqGCv6eI8svEe
TIQ9bBeN+JWiF45QY+zqRrB1l52fQA1E9CDfoei056iN5MrKHblu6x5bV4sjmzMXnjeicsut1wbd
PlTgpmMoUtnsKz7SGheJRAd2BPIDnjDurR1AhIiJAWVXieLizHUpES/M3IOE3EWi9ghpronpBiaU
VgtCEAOMA0NuIQ9aymYikJBu2y7/bYTOMa2L04SlcZ/26UdDDPVx6O3mkKbjnhzkapdoSLX7YAEV
RwSsx86C2FsA339dLeu2o9GfssdjFzlfidnWhyHGqwaO1B8Mk2fZ/FJ6gPRJBEStF3I8jS4veRw4
B9Y0GKBca/BMIGCHXG9/Y1JpX5LA/hvhnMdAdOiZIOPBEJuhx9eahoo8luQhIy86Tfdwc7a/ald+
pxWMZKzW5kvlji+8BjfMzygczPAv1Y9xqlRHMgrynUmC5BuSHH49I2A1j7FfmFjNyIH3SWTRwIGD
jMapsA9Zz66NhQayzM0z8Qk3w9Gvdhi+Y2Zl5GAheltCooMSg5x2UMoNSZorLHsnIxkPVk5UlADy
S9vOrIxJJ17SBKAV1Po8Tw6A+dTKTM5Rj+Bp56QvRXruquZKm0rGnLPBSAnkobGzjVPDtAcuSbAA
EKqmNLyc7peZ4catmjMeqetg6U89uYzIJ4ibfpjqtIcGxSEdfRmnaaOyvyz8Zc6LX2qlWJdTnq7L
uN2ZGtTVLrmjgAv3sh+velMfmhFrmGWQi5iyNqq1P4FNevcqjuW2jkn7Svg/XJ0+xDdkdzk+BODh
GfFNmfOlNdoPpfbOEZAoZtFvxOzeFfq3Yo6vRIkROBKbJ7e10EWUORGYoRzRd4WIHengKmd5B12M
DKcqubgvOWosaEwrRoV4WNRBmPOu6ACfLqrd2pM6jKpVHo8fJw6u8Laenwgkv5KceRq119rhw8Q6
kOTjNk9b15NomvOmvfNrXVEo5etgoEhqA3Wb08cHrDiZdb64vEmvVrkcewh6Dr/NMGQgVizcGk4Q
/TGi8KxDnwOJbzAAzkrCbdQ7xnLc1ewgnUYjXu5mP+bzunjvJc40iJ/XoUwWzzX5+Hsylq+xzic1
mmXgpb0j98xUsIKVT+XAzzJNCtwSy6hwW+Pm4N8qtrlUnyb/SUQz3ghrD0vznwHXjAN+v5GbzL4o
lW9CO9qw5j/XAXh+EIsZXWPV893rn5mhw8Szf5Eh+RVyt9nVQ4rlG4b+MjdnuxBnCwwz++C1q4ld
PzjXOA6OZeDWXMVJQgkYr3NN0/2GWdvdLvnwrdJwvaiuGb/ZtMp4bu6Kxe5L3U7yXqFWBHQX6i9m
OQLJamVIlBsDq/JIs3ywCiQSUqG2Cnv6O6RjhInyFsOMxyQDmMAz6k483Cx7Yq7DXa27f3EM0Tax
vF0VxpIRPoS/ErscnhPS+gAA6mvDmldDhYWveDRBVV9k+zpPPDX0V3BjVFTarKgDs5beB2FG3xxE
husPu33h4t8UWXpoohxNk0bMpuqOBgD3gyKwh/Sh8B303nVuiDohaNqrsslBAycBizBIWidtNvB8
pmPODPE1KesfMCbjanboO5OFv0CM6u5wAnoxLDkCPrOHhcOqjgQ7YNDNvHJYngFUr1w6laehtUhn
6SIWaErwM1UxxZSBmKeK2k2edtcFLWI0E64XL2R6/SYf5KrJ56IkGDRHCJhn9HENG+Gs3BitsbXm
4tlFD2N0EKjTP20XbSjrd51LOnfB0bWPE2iZ/bDF+LGJGbfVYc2W296oxKTKaFZFRR6RPCUor5zy
2BXIh60X4JhXk+M8jB7hQsKbOjowc6wevzXrU5lF6/dtaq27PjUAm9nIZ+yQXmYcg8BZLz0/HdC9
DfZ/rL3rtHmzsnmDuOdCWOwGsnFCiMJ0kkSyW+FvRRsOQmBNkg8NHZjFxljJ7Af4A7ftxE+lfLJe
PmwcR2YHVxRTWvWRJc13MIsbBkK0BaYXDtGa7M91leZ+052y1Fhr8XcRZeuKdjPhGK5BV9lEIydc
dQxlMvszz4GA4A3yKOgRd8YHR/Lbd7TMq2UcvFQ1xMhAZ3KXWrqzxmSp7ReXVhsAtK09J5kT3puw
rW9FzkCwWogpahuhtkg5QK7C3P+lKew8eH4zVjWcQ+umHXWfTX2J84jRAvvHWHOPeNcJkylmftQ5
ms9V1bcH4C/jthsIeSnzwnorYoPmbYLTB4uKeSLsltSfoupqJQWJTA5fsKxmOINZFv606LIwkHJE
J5ZWvvc6TjXqVRChDdD/5ykL7PWSJdcs1NFkxUnOt2a5M7Gb0OoSo72llAMvE0X9Onwgn/WWRZ78
qBVc07y8A8d7JaCDQltln8Fc+diM2XplHKLowJ9azXK5rN5YmJfbcsZvHoxYMHPahCIWQJ+IR2M2
jUNcuTVI7uy3kdg3lnUEG1t7QFs/I258ZKOkYjf4AfF/UbI8d657UAFz3WqSV+Uwy9UC86rFfC2t
gkFasfmqgg9OeZKjy56ZsOkhMlkNkjWgE0AvqjW+ljHaVWwxLKMcV8LsnuZxIke6zG/N2O0WZV7C
zLrW0vkShnw2R3FIzO60kJqT4GFjRjCm/CoXsSNy6UZ8PLEdcXiftOSQm92Hxe26mhvIe2CG5K5C
U818dIQTH6EFM2/wHz1in88EfeLznNg39qxp9PQMO5iMOaf/JdOfRu/FWqO4X9OloiRhxEuqEuFc
vfODGRldycjVhkwa9ULlwWwjqYD0agKq5CoS0cUy+ye361i6LMHWnNKvHpo1UtjqL87UXya5UDKy
40MzGcXWLMQuCCXW+WjaFULfmlZNbF14UDZrH4BdbLTDYxKoNwpDUPQioUKIb5OmqDfni6Uhygtg
ocChPyUm12lpunx9DTRZ53EmA2FET++RfTqvipYJCWJRbQVQ6gND9JaAhINuTY+FYrCqCjKcyirb
VpKWJei+5iq/kpzI3e9Gd9KZxBrrIHvJ4Lk3l7WWGV+FNe+trr8SNrdBF0hqefVjWELbhIZ6iUu0
E229gZvhN5qheVZfb93CBYo7EzLR5ZPpL4lB8IllcV2T6jdRKXa5eRvydm8nebOmmfzWI5Yzmi2+
9B4y5tDqP4k+q0eE2GPrzRDZ7W/RpF8DNaHGDa9Eonp2230Yor0WQ7MRzvzsqF+gpONMu7AurOA8
pT52KuJ7lPKwjq87ep9UG3ZZEv8ly6DG2kpy6ioh62oN6UoX+jljQW21jFhyY58wXCNA5nnu766z
n2MDUWz+NOV3IxVe19kPKYCE2KFJUMYz4LM5SPehmo717DysoaQkThF5ZUkRH52FTLxaD64ki9AJ
PeD2y1KyRqKzZaJMcat17bSpamebOCi0kScebZVFZO1i9MUo/Ucs+Qnpx132sS8WaMVlP5iII+On
riVsAV4rrmDm5gN32loPu4+smg+Ep/4Jm+5gK/2Z1ZrnJO6ZGceBdnVmH8Zek/5yVdpNuQ6H3Nma
9ew5RbmdK7ntVQtgJ2l0L+l6YwsThwG7GEjMI6cSzQoqhbocTj2ZglaChccyX+sq/xU4/4u5M1uO
G9my7K+01TuuYXbArKoeIhATgzMpUtQLjCIpOOYZDuDre0F5u0sMscTOWy9tlpaWSop0AgH4cM7e
a+fHCQtMn9WvmhbudKgmgYuMYG32zUvnJTfaYuVhbb31FsPs4B5ilOuuGZ0DfacNla3HPqGj90PX
OvIAxFubel+aMb1sjWmpeOXmZUOAWtd10CKAJMHfR8EAcdovmUf7uTwSIA1NZETiUiXZVza5B71u
nrMeoTERvPQhxHFUxsM01D+AjBk4YnJtPaTavc6rjRN+3s3T2+y0/SotmSUj01v3HkmUOU4GEdv9
Jpb1NWvxmelN154HzEyzd4sqQ2TGlqa+CuxcTlwiidTkOWDrMc+TIr+iZCfWMoVP7yvMATnKJZlq
JYFH0w9C13jl2al2CpBvptOZzXDxRlp03rSVgN7Hfr8l3ZXWRpyvRU8Fr5y0gwcrHa40I9XGeIal
viRMg8ot2hRjW7n+leH4+nmYSgkCKs+/tFi/S1P7Pncdgih532tiZ8QDP3EgJc1KPXmM5cTtq+iK
kRAEIlgYx4LGw7qpo3LdNRX1bt5VlgdtV6Ht2TVLFkRoxj+cxL+b7J7idGJSt8tBygzfOrcPPPu8
qGjBTA03WiZxIIbmW9GM5zbnBCS8RIiv7ApJhus8+F2MOVV3qHK0pK0MCM6nQj4DQ/7ijLY8FqB3
gxSD9XdL03+4BJYoaTwrxTkrr6onM07O42lETmtGS0Pqe9eaT6VeA4y39knnrDXeBdREwA2GrzOg
vEBlbKIsMz8PxxohQ3ywPfOaj+uoLeE8tJSuk8wOKp2nyaQnkaF5yMJqNcmrvr3w5eXYPcR4sIPO
dQ+JWZ1FM56jerj1sqw66BWvlmOE9/hcEUf0iGAmCNu1r85cayTBpHYv9ZHsATq4d3M1rSI/Pxrj
cNnF4r42uYWWuSVtdGtTEVup3NV2ncYuJ7KewvKmgdtLg27ealao04mkn5XL25raNCU5qED+jYGu
sYvGx8jNvsEEsnZkydy1WvoyIDgMxZvFtqGlyasciGbs981up6ldlR4mp0KtQNc1JdOA1yIpt5mc
11Hypaev5/e3MfUAtYEPvbjAYp0mR5XAPdK30BC240TNqMtj86xwev3MU6jNBZIwT998kf7auHKW
DjtitCi9AWcq7+NahrdAgBoehlY/gygcvwnsGjBEQFanIks3mSSydUb++ANqCCuM2W2NlJUoV7G8
xNqgCD92DJtW69Q9poi0LlHRkm/r6UTZgPbAQdJ5h2muCVmRRQsKWcrznNiY72EhG5Z0zq1EIJAN
QDtzmwMH2mskFKwUPdGvyo2e8Z5cNA6puzW9JLNbUERNR6NHE+YGOWB1Psi5uchwjF0Ki7gbox0e
2oLbqMNYLzeWVjwIIi0Wlk1vnRkZgWR9n742UbNmzt3ISCMUw0bGT4hRYVyVrXycvAERm/vQxihM
jZiUaQ5R11iIzEArmN8smuv3deJqNyDMXlzruWRjgUVIrNJev0iq9LpOyertw71GAWJPHUnb0VHO
N4SKWPt46K7rWNw20otvlVsFqJHRS5kFUHSE0mTk4P8QGSR91/gax92xNF8Ir4BHwQmEzgzpzKqj
Hw/BKcV5NdKjCvX4q6dfKDBrgzo33Ggr6LlE7nUphv1CwKnZ2AnjTVP0FqW2TyCTA5f6ZiXfZx+8
XfzAe7umHozrJ5q/afEA/VCj2he1GFvMFgmNN83PlgiPHXC9FfYnoBI02NktirNULIz85DJKqoNj
0sSdIgSDZvzY+HAYOb3UzCpRMCdYxUa2TUmBHEu7LuGbNUx8ZhzY5qHM8+ta2MPWi/uNlenh1xR9
49Yq2VhriB1VJoNxLh9lsSN75VjG002yFJPGpMBsqXktiAGfE+4I0qoZ7rLePw8Hz18tKQXQWuLx
YM4JGfeJQo8tydMhz86/DnG+PlAZlFtr9tn3VwBpfEU8brH0AdCtpRWQwsG2ROALb2Oky56lgVhJ
XDGC4dEVhLuodePIiyglSG80HmeCT4FnbKfC2cVThFg58V99kymS8or2JIyRPFnpRBeJi4fG0+aj
VqrdkE27VHNnzsXAvONkHNhngQoq4JchDQtfpUkHsEPnqvnDRd3Lc9G9xS2gcOpS5t52iCLvx+yZ
JZdXR6F+K8evxVxuygKJq8eSTqsca4cPrWMAhJvlxotIXpqK8CRKfRdKsP/vlyQlJKPYd/qbrGq6
daW3VFyzLGEiIZE+xnd8iZKOXHLWRTJKqIz25Sbyo3sYGuXG8yzxhn2lCHTqbUFkVGe0/y+aWH+g
wy3XPfB3FNdOPmHEwnCR5bRpf3oL/pbL4qp6K+665u2tu3iu/n351peS/ju5SN1//vu7P13ELw2q
pB/d6d96903tf/78cvRWBs/d87s/bIou7qab/q2Zbt/aPvtrgH/+zf/XL/6vt58/5X6q3v7j317K
vuiWnxaxJ8Uk8fNLh9f/+DdTx4b+39ssbtVz8Qqp4+Qb/ulo1/8BkAPcNlIMjBYQBv6Po93EfuGa
ILVdQ8dL49kM8k+ThYbJAkbuknsBkAA0tf1flnbNBNLNTwOn4bpAlB3X/Ds2C/ST71wWjovZ3l5w
IY6OMtnwT+kV5SDDqfPFHWnQDsGhaJoAJoU+SjHVPJhmZ29a380upeuVN8U8eRew5cfvesHeYkhC
iwhHGBtRb+H26obxyaShTytGN++d0qq2vWqng8Nz/ICo7F6jI/3FUJFcj7KNbuiMzUcbLddGTtrI
rmSIJrS0/LlI0u5g9dDwxNBl51YsvbO8C9n7dRmRjdtEa3o9wL4YbmpkpF9Tr+YYlUjJ1jEuhPPN
yQ203JE9m0uqjdVemQ0C+6SmOk6EZpufuT1CPsrvbicQQ1ezt82hUCB8zlAnootrmagjLd7rtl7B
R3MsjuBOZ1c3uVW48tDp/QLvXE4ytT3ZN7lKxY5fpb2gHU7JqQyNa5u6/LqzF5Ej24sDWl1m9rTo
KI7V+ki6WRIFXWWctX1ZoGmMWcClfkxsI8j1CoM69V2rv+5g804JnU+3rjF7f3Okpm4ipc6G1vve
pNP5UjQLcSmX8Zkaui8i19cOdUos5mKl6w1n3PAVDuhwVjfqa0UO66GvBvOqAdhvk4YFh65lW5W4
382lE9l2VPNL78qT9h1CPRJeBrrftZo2Uyij70lCKYv+7YtjJog46eE963n36ro0ZKvcN56A2T3F
kMlIjjvLGxA6MgqzW4WYdOfUY/la6O4du9gf9mx8AWFzF6JHnAaDiIFm24bUVAqN/6rNFqRCDAAS
/f8S8xiWZNhUXrWfaF5vyA65dbHHYWWuzxNTPTvWxIoch/uaklRX9X2glkbykNuWebTQ5yBFie/b
BA0de18nYtezSM5oD+s/So7KNTmmMB8QQ2tylLRTMwr+dVruHC0nsQ3bmtUlD8oOl2qWu07ZQGXD
V1DEbv+qxT3lOhFExVPtdD3nbmqxqzZfThXQf2leV9IjZQ1uYIDzV2DRdhpqvJBTqbrE4YSiy9fQ
k49WnQ/nRp20zxqBktftELkbDwTpATMMB/emAuu+6kb6ZjFLeSzb/EFbtvbmUK0cyf6kjvrLKXb4
k/BheMPTU1O7R1XzaCJpb6yc0tMEi928SwBV1BmG8M6sbno8K1sHphHl9bQ99tZorTM7fqIJQRcQ
h4RXIm7QXf+szbievurP4W9R8erjc/rCOSQz5Bs56orU5UgOj7zeIsneSkxIl3na6GdE1BI1apKI
ZnH7V+Wg6atRzPxrgdbYaSV2udleUZ5o8cXW4Xmhjzb9suycBDVCnYomX7cakh6hUc+ROQK+pCTO
HBjHgQKnea/lTnRDByukUMuttFxvoq3B3gXFU/9KfPIjMaYHLfvRTalxn3lzvclrV3soXOIzjdrf
Iw5+rArb3Ga5y/RkkZCZQ1lExLyjHYbvM1EIMZJqXA9uo4Kw9Yi6Q/MBkVhvoXZ5JHnNlr23x9Db
GoWi5kW99Du5R2LbSzUQtjObT8Ss3EZpsQ8XPgJ4pr0sxu9Rnt5whrdXrs5WOAnwk3V37UA5aMrZ
BE0wT2nEgYuGiw0LM8H9BLChzUUbVKHzIgeOLzT4Mykfoqp9If4m/Z4W7T5pbPrTyiTwpl/DIWO7
N6bAuhyImf1lYTi3mtYSyo1bkzZIvx89/SvduP2k++U+xqAEjo2EWUVE6ICUt2gyFNihc5mIrLrm
cug2l3N8mbNp2SQkIu81u1eb0rPOom6KNm6o9iIyxN6W8YOO0b7sTPPJjxf2rI2C7L4rqAgSUyC3
nJz8FcCmxeUfRl+yMHtMantHUJIVWO6T8DzidYiTQKBsxhbbzlTYj5L189qycEtUqmdW96LvRkw7
BIkeN25yF5EyxZ5ZIPOLI4fMwcF+UUMNfdPwgH91jnaofBr+1ii1o6UPev+cpV1+RLXVfS8psI6c
qh3npTC1wg5EaCtQRzEZEug69Bo+ObUOopqGSyR9qYe2tzS+9Kmo16OdaPTfFi2ln/SXVPGplrkN
0YRjY3TUFCgyMXP720ibmoPikHUUBpohjDoRk4bfZpcN++AtGFHiJ0kAXwyJAGc1dAPjgEHCcOJ4
P6e4yUbPFo8VaHIbtRrRpPuGFmCV78uRk5RhJsWeMxPsvYEpkLzK4TCUam9l7g8Ng/3RGikIRIir
4eOPGAfjGoOVx5kZbWcabgXX0vrDfGzy2rhuNbLoXbxAMdcwjO5DNyrFLxRXt3NLBxb0FezteAsw
V3yh3Q3DGMls0OldF5RRq+hZteGG7qD7EOlp+awhRr6PPBFvRqxYF1adgniLEaJN6aKeteLojIBl
eZbSxbrUSOe40WKveiKWNOJsxFaE1XPywkNq5xz+VUctH27neR4vKfFGWXyXVAPu4O2FgQ6nj5JS
qIP79sJrHxECLig9PFBjm1/+/j74v93dvtsD/3G3/P/hPtgwAIL99/vgQ/P8btv886//tQt2rX8w
r+usOuS+eLq3IJr+4jrZ9j904F46STQWpghDmP93F2z5/xCeCW/JpGS3fDtb539ajU0HFzLMPx/Y
8F/f9nf2wAu27Bef8U90mk6kzUI2M3zLX7Bnv2DGijmh8Qz8ZZOnfRWyrzLjo0zg8zEjDoTEO2VZ
iT2Ut07XPokvObE4/xwaF5aN3JujrP8zKOfXoWvscCnPJQHFcUKNI5nulT20637Qkb7/8mlc/3VB
vybdnF6m67uEcLkmRwZ/yYThTv96mbQfDKo/7hRIlatt21qvsWqALWaR+2jUXXUpOaOf/wtjGoxl
uaZp6fbJrXUw5oxlLiZKohNgB7K73rROooapUu0yratbt6FY+ucxTyh1eAxdG1WNYQMLJWrkZ47K
L/fUQRihoxaZAruKaPcTzWpdpTgpsVIWY3bHprS8+fsj2iBt0UnQsOUY9f7Osseam0yWU+CoOmUl
qZOjK1C+6bWlHnQk+5/A6j64Qoh/HlO7zuMKffL9eC2JaN5s0LtorOjI8r/2CHC5JOEgxnSDLvnP
V/fBc+M7YE90k4Oog9Hs/WhN67dxPJoT+BMEqeU4XRlahntxAXwVzt6ijfbnATn4vnsf+QB9nlHb
sHWfc7E4CYqZpjHysgmOS2y6X9oBK5czT/kn9/CjQVxdkIlAbBAH7ZN7aGpwPN2WHOSZTnwUtLRY
oaSWnnf488X8fvdgnTLBceMQ39r6ycXUiMx0sHVTECmiEHYQTYb4ynJLM6LQB8lzAwFbZkdqdDlW
9r83NtOqvXgRBLOnYwlruQe/vAlmnuTg15s5GGB1rYeo6r4YctC3YWvUK9RnMyJDbvQn88zpnV1G
Rd3K3OwayzN68rzM6Yw/IMJhCgQ7zAPbJYVgLT2O/ts/X95vAzGTgb0Upgvkkws9ubWdRh9PCgc8
N7Zp2iKyuDEJPrz6+6NwvAcGaLoWT//JFCY8gL+aI/Ug94zpW5rQJgyciL3F33zNhMGVUKUlOMsT
y0DvP6yhdqsoKcM5cHo3fQU4am50x8ivdDfvjwUryTrxoi765MM6jWLjqTAsx9QJY2FZ1t3TqDCP
xlpEJgFVT3NXLZYoEulbUmxNC0+9s1eJvwmrfqcjIPvzfT19MQTtCD4/x1s4I8s78v567X5qNS1t
CSLH93uuUovtnEeRpfKKAdy1XcYD+zuju/7zsKcrrkAkA4QWLCQlNBdp7fthReEPymS2C0IPAeHG
bqw5pKyKPHmEiF1q8cWfx/vtIWU8ECYmhTdKRUw178fLy0bpNce9IGpgNmZuWe5DhBOfvAqnK4Jw
bGF6AvqlLgwGOr2qweCd9haefjyhV43FdN1MmB41XRs35AHPn6x4v91FxqMwSfYZKkUssScPq9bY
pRpnCZSdNPfN3MA5XgmpoIzEHcvFJ4/Kb/eQ0dgaEhXouLqJgfH9PeztEfIhRVGMnjpS7s4LV7Mc
m7+4rGy5qQp/sD/66Jpcar28hZYF5JPt5q+zJRlYconeEJz0KvFS6GX5Yidt0a4ywt2CPz8VH48F
yI53Dn6befJ5dUReVU5GltighwglwEZDtjPjs3kYp08e+A9vnsnkb7MXYjN9clmRSOfEnbl5Jm2i
o5fa7XrmXPZ3Z8nlI+KlMth7scp55vubZ7aOryizYZ4RsMOGokK5FCXFJx/RR4/5r6OcXIubW5jJ
HB673DWRZCfcrIkct2AG2RKkmsy+/Plj+hkf+OvRYHmvKPsy2S4HDbBH7y+LOmM4MH8JfLqd+lJV
SXxH7JFFEu2Ubo2EbAW+iuMvpYnbWFpPpQQe8myCR0lSZ4sNJz3786+0jPjbb8Q+zAT5zKNjnCx6
klKZmHKeHIHAZasZRnOelwYkPoVuudH7V1015sOfx1ze5t/GdAxORqxNNvvA93ehz+lnjbkhgtEy
0eAoBzxdpuW7TPTaQ2SVt1HYqwscPWL/54E/fE3IWWRzLqhQuifTjGxQtFPZE4FVD9YeAsy8ifsB
kFysi09ODe/bIECHl0/6l6FO5mmvwFNMBhMlP6nGcymNW2i1VK8LqqkG5gqvRatcxxpGY5x2n3yo
H76jsI1dzruuDkj8/Q2m4mONiojhgLQ6AHv+bO1oqhb/yqTzX6N4J9NoHU2gKQchgtkaxqNNWDvx
6R65CpXdfLKZ+fCClimbGcFHK3hyQdmstJqdEx+c6Q+7Qojymyj7zw4KHz6XkNdZV302MqcHBY04
F+zq3LbRcYsz35qB/oQqesQYaz+XhlOccZ53dl5NBNKfH8yPR/YcliWXJ8c7mYgkuEiVm4ycqRR9
i6xLY+/qMJadnorVWNs4ft143qpmSF/+PPRHt5YtL5tEXglA/yef4hyTCqS0gaGtWNzNBC+dxeYY
fTLzffTm/TrKyTQziVbpmHRFoFVGsg210gYT0zbbePT7y//ZBZ0sHV1OqoMnefMKMbSHpE7Cbdv1
9id7iI+WDkEFYoHKuYiBl6//chYShd6WlckFTTUdBCKSAYL67MgMQR4BZrGy/eQR+fAO/jLgydKh
W43udMQ0BjWpOi+FY2aLKDl+aFVv/QtvG+Urj0oA7Vxy8N5fG356u4du5QVD01gvAkv7oVFj98kS
/9EFUU2h9ayzyuNlPhmltWUdObzTKcmqa4674RExVr4t+fQ2f34kPhzKtAyfEj4bPuvkkWikvtCF
4DHVQItQAWvlK0pxEt3IUPlkJ/vR60Rn3jc4rgpOdyfPRWYnM3QEVvgOL8mavLtqk2t4ff98QR+P
QmtAJ5PWYhP7/t55fupaZhN5yJYrZ2tYHtH0pCIe/mejnMxKRJVwjtH4hKYmYZaPBg3hSJn/S6N4
goMbHHxroff/+ibVIea0cWDuK2t6dy3dN+ARSfzJI/DRHSOGwXU8SockeZysIHScZnvOuRZOyjbW
2Chnbrc+q8588KBRdGXV9alOo6c4GaWludknqoKFlCR+hWPW6MdNODnN1gnDyP/kPf19tKUIhCGK
IzdHT/9kSsD1hlsydAxqIqYeb13Ncmt2kUrXDnrptMUnW5rfbyH0SqrwsDyNhdV58jgYZrzkmQI0
1OiTL+ZAhEaRZ30ysX5wUY7hLttRg1vISvz+caDxafoWZUfaezSUV7WorMWQi18SETsYlr/9XAAl
tahTUExzmCFO3tchr9lSpGRcl0SuvFLggko5FaP6rBzz8/d+v+nFn7vU5HFs2dSxTvaeFfpvZOGe
E8zDlCpEk7Vbi40hNH06pGgu4T1gSrTSR3Bhttjpg6VA9OaQsfC6hJwlOAvwlVuK3ma8LTmc11vf
SLE44JDzkzVfI9lpG+pCIkRoh5nQ2sFoPgun+f3jwR7u6ciP6M+zWznZLkRNkpZdg4xO9LyztPQc
lHQ9sskYQGZR3v55BjpdZVFsCJeiqmA6tXl9T55wPrGZc4+DR9qhdoWAV0uf+lqWWRDxfX5QesQe
/823ijF9k9gP2yIWllrScgd+Wdn7Fj1Xhrk58NvZ946VIuWFUpKlJRglyc765Hk/fas8yqk2jFkX
Pgnn6dOTruPHY+0D06agIwWFCDi6T407mJ/Msr/fSSJL2K7w8IHipSr4/qoww5KU3Mkw0CAsJoFL
HvvbhEN+FTlh9Q2BD7KiP392v18YgSvLP6zx1CT8kxeZSrCiVgxYG9ZXg5upSA6VwhPx51GW14df
/dc3i+McP55cJo92IPPgySvcNqolu0OWG2XC13jOsMHUe+GxeUFlPbdqGyGPQnAwhf1XmWQqkL2Z
XmVN7l1FgzUCTpUzNhcx+YUWRKXs7moAPM9znmsg/LUuR2Bjl1/nNDr6mEmLqFwAJYut0kawBrAW
aPelATrixXVzdc1GNyMWi8rLg5zrbkO2Z3JnEodwiz4T/MtsSCJDEn2uqiMWsiYY2VvJ/dSPNOpS
w5guyRlxoFm5UIIQAKmdFcb2Qc+Y/jZI5Z3HIfIbuHb1dKmZ9VtlajHJbT3qlyaUxmue1BPqhjb5
hgOoPVZEk12TGMWyqpWNvLf6ON8Kq8DFz29CZF5YBahOQQIXyAF6e+rQaWFsXfnkxiFixrgXojTV
xLgqlY35YIogqBNLgaZ7o4PZA0k5D462yjx8KHFnz3tX5d4R72yeY8pGAyc1OEtomebLvC2TDYAm
TEtDW5k4GmqoX5x+IMQOPWJXCEWEf6YhkYUW9KhkY7cICGMtbC+mKLeStU/y85MIh/EhsamIpCaR
AylqhpWqEtxLmpTWG6RQc0AhtSBUZB8rgiZwcw/R4nOV7HcfukpA19UMZ7lTS4rKpUwUQmFHYROC
IEYlchu6MBdX8IscsFMW/ieEFLX+oEpbfFVSOcWq1Aw/DyrPKJ+zBCzROm2L6AccjuLY8hH3yBOz
Ertr43heSaerpMUIbN9D5ofNqK/UWz4LiRAi4hsDqzHdKzEZZNLyY5HQtXNqUzAYXbPa0r+iPZao
LjMuwDuaODuyhqhiXIDNps7IxFtZZQR6NQ8N9xjpeYJlrZRDhQSKtXwncifWX4c+j6stAEDxmFpS
O2vMbo43vRflj+aYwAOcymAq+/arOZkiR46kiMbMywRKTdTNgKRBifkvs9Gl11PVo5LuM4nj2YjS
C6WZ4UiWXmOvbYgM003T6miqZ71C4UHRE4V0XcRRNK4LlZcjsAwEdntUgsrBj4mCmjg7bL+gAZHJ
2VN1sCEb5tsC/ehlVMKzxUs0tiSq1m11iSclHNeK6A4Y8KUXZ0Himh04AdbdCdl+nKJMKznGUGsZ
ozAdv1j9aPAeqapsoWKhoQXIB5LjlgWyT7amiYt6I/ykSm5dB5yNR4iJQ+wngs9sKK/QxGv5ZdS1
SPPW3A6zW49OBAdj7rzKwfgrUqJCiqZ9qNVCAhGtr0XfCmD7uPgi8lC3bhJp2lnpde2V5k6+FhjM
S+0i0p90ScsTrN061mN6JoNo5yHwS1ESfii6YckgAdC6FQi1xMYFrk+AAnM8r1pakygAXwMkCu8q
EkW9wGZSTF51vXA4bAxt2Xwd+TMghNAlNThwMAaQQVZH7mseNq211oTrS+gpoWVsc9kh5/JqtZjk
oykuNhbcRaybumZ6GwnkBXWg5uB9tvyJ5M84ibDUZKO8iqsEBDDBAIT9pjpwUTS7MQjCWpuC0mht
d9UI2vLAmeMFOqPSg4D5oZ15sRHhr2P1CxpiBb1gnhJ0rCWPNV4GsjT8QABa+a5AjFvQsbzhaZhN
hLEA+miyAEGNnt0WpVuQEwtKu1WicyDvGCTLRmJueXQbDcSfVSulbWjxa/F2suxxpxwB/k2PSedC
/li6+aqZ9RrKnlVPR+IxcEk3EV2qFSz7dNignbfcdRVZuTluCkIQkiB24cYehDKUe8HaTo2WZyA3
zvTS8NKtnsfiPJ1iFHd+p6Fh6zEC42ojiOtRRrUf7zorHonSdMPEXc3FQBwxYgl5GLwqHbcEnANs
S2HQ4wqukJVa3mhcm/WCdANPg6kEQJf40Rupj5eT3cVeEgD05LpQ4M8s2Bs0vcbET/Z21Q7lGjUw
80iJDvitUuCdkHY51VOWFy4XpaayXNkTxADUVUb3OPsd3FQvntNq37F03KRVbLJAwGnz182cWSDf
Q2wM645z23lI3+ZVS0vhrnJDoThMatyUBNCHcbUzyomM6qwX7gsPGehej3UYt+ZscAWVNS28TpQH
9qrs7CzZyaGxbmSJIBh5sIbomHjn8bUsE+Ygz51aGcBlabqtbRPCGxTRSC5plQuSH2gQkSqtL6bn
lWfDBSXXVO+/WfxEE31BiK/DEqPVbWTTak96Y1vfVBZTBQZmaH1N7ByPT9yRKEn4eJjvW0c01gp+
/PJE5Ur4K70y/XPDSUiqiasmfKs1hI8r4ahSrHC4O/jeXNm1WwBXrgl7Ou6vPCNzcTuWGrUMKnfw
VFF1Z946pDILG0JGoxW02pR+6eI5g59B9mHKqqxqoI+2Gr/PIZP1pWvK/ks4pzGWsVSqbza8+vO0
y8B+wCLm+eiKKH/Ds8+MWnUdhrXSVXOy9mKN2FJjQvC6gv2lCEhuR+lBXpGsb4OGRR7OGnBjqEqp
0HbltODtLChKBWljc1xue2420P504hLhvlX6Khmha6waeugvjjda1rEWpcCwXRSVDazJA44i9Una
a/SFGIJ4xWLcfqOGDHFOmWfX2WDJlpkgspLATI3yUg5hCrGaCoPPFiKOfE4TvjPtG3Ds2xJMmrEW
vmr6r2bITH8YqpTkkqlVxGiF/ZRAKLBJGL0si5mG/QoUaAWNqRgUXMwos+qbuXbmFA9SW8rkuzDj
uHztRs0NKT+KuM8w2bvD3H7hTJnN5aUSXa+lICj0GcsV0hSQBTetmpUZbgeHiGNjE46NAjvfaEZD
5WUxUaLs5/6V/UYHq+Dq69LV3DYjuHMc4tc4k2b6FbSjieCyax3FVMSGzeZNIwlrWwEpn7ZZEUMc
JFcYuyz20666AimYnFn8Au4yxcMUDls7e2O+7iIIeQ1M5kpKMtNG5PHYxGC2mDCYlXxrE6TxiGzH
Gs4hWqat7cwOBr5Wz7aSBifRQz3/J+AFNi9y2josqljRHMiwLAnrAtmnuGhsApu3Ux41TzY/m5wx
WWF6q7tB7bS860pSFNiUrvLeST18AqO6yZLOdrEEpxpYA1bJrR0JowyyuZjVRqHXNmCBJw5Jv40e
dXellSdEqqs8QeOtef2wzTB0EUKG8fLQl9U4f2nwGLUBa0blPWalBimxKkX8PKAFJBAs7Vj9SNOZ
/W3a5w2Igp7q6FphJgFZ1hUArLLEqUDQj4hOo1H2hMObId43Ky6MZAMaA9U0TOhLs3ITksWwZR9R
zYAqoucon0DxWE9JUpTyPqmKlMQhiPtXcmyZsRrsUGfNpICYC9+z7A0hRYCccppdTyIbzXxtUq+I
to1hgDXuejTGsMga77qY2uyHkRKRsM7bttdXg8AizTxoKjOwiUa4zURVfGdGNO/zwsDbDDq0iXaz
lSRiherCpeE6w3Mqig6GJioLe5cjTX+dtBZWASBSypthNeFoSDpgeujgsh/kFCPFpVCzZJqk3XA9
2qmXESZphG+J6XacXSqXrTvYsvRt9FjONqWsm3N9mOE69JrJylx2WcsZLjSas6KQbAuH1hLVNmNF
2Gop9SLAG4mVLPE/1UIqm2tCreJ0+FrOzmM4TwjCswjMs9Vs2ny5cNvtQCahKv/RQedfKUwTZ6RO
DleGGOOrxuuhv/sxZL0puRijgguIW/iLsHpCqOeSd/2+UmP8gwhkE0QRAd6BJ3qg+bnESssuwSjW
LIXtbqL+v6Wpom0TCNzskOs5/w7ypX5MNPtu5CAkV6pjd4Qzmb+GTzq1d8NQFwFs4TnQCQGDEOKa
xID0kUsYe8oWGAwL8HGZhLe5whrLulob516oEYnoSZjKo3Fv69F4PqdNtW4QFF94gDC35uT7Dz4N
yKPPHmHdCjyaq15X2n0VF9pTbqfFnap6bRubjX3fmGq4GYAoJCtcs99w2VMFcmYNhsyYcHpdPjbg
xLM3n0n29zvopHLFhCUeI69Vd7nvkNxtzsOlDYcHWjdpt6WmxyvXye/nsdgbPVzQEJfFuTm4w1o1
vNkrOWM9HPQSbX/V9+vBS+zHuM7ApJZ58nVmBdloXeqvbQWLyglH78JFQE7aCO8WhNOQyyrT6a4V
rIey7u0zNcXdQVLBXo2dft7N2RFi/q4j2GCFRhWcckg4O/Q9MPtuBixAkW+BcsF81Dli70U5pvAU
R/Nptl2XCiCerwISLiFakS6uZkk0XjN6x3EKiy+T5hb87ilMlcltjqENqYtuzI9paOuDGuKvfm7L
S0sHSVHZENqreIFHZo72KHWrPp8ap7gnQ6a7xeQ8udvBJl8Mr62p7wECdQs968KaB4uURPE0cNxc
zZN+oM1UPqKPJw47K5KN2UG9AYrQHjmExhNtV93HupRAh8XEEa8lvjewe423h9gWBZMq4wOCPfeI
gXL+4XmatU/r7H9zd2a7rSNZ1n6VfgEmyOAQ5K0karRkW559Q/gcH3Mmg1NwePr+lFUXfxXQDdTd
j74oIFGZJ9OWOMTea61vcaTOCdIGjNHLaH56yjOuRMiivYh745SlSbpPFesIAtcg4q0pfqh7t3tw
Cit9TlOva9Z6yM/JNBkH9hLTfpaKZ5me/ww4NYhlT9SEZt7wzj6qDNUA1Tryu/x3lMfLEeqJdVe4
9RddcUT3yYACPXecDdmR9DSWVfplAEh4xvZLMN1ou7CJ2DisZpL7I9SzAodso7c09NUF5RhGQQiV
rRN0H86fHbfMASvW4xK0wcnR2F6hFIMfWGgH2qWQ00WYeNqDa2TLowma/6g866iLMTo4Hm2JQ+6+
OpFtPCy+BbazA1zlmonJ9bhM9ZtHUu8iPXHlgUFyNXN4N3ix/SDz6KcnrzTwO3wxftTtmha/+nMq
AgAcjp95MJuy7kksZX8slrSFR0czTzWAq6l4qK7mJqIujWX4A3YMjl1OP36kNAKBnmYCnoYonde2
zSTCe8m2knWpcEKvGPTriKscCLxlzzk4HZM92XoeOgXkWPResKoca9kXquGVnU55zwk9bad215qd
puvMqIZrUtUepGzfuuq4NqeQHx9USlCxVdgM0ZDf2iIKw+C51XTXaXQ5tfptIU4ebXDWSkH4fFdu
WRNFjj3xC0d2uU2coIu2uVNLA/qVl12mGMopRXFWEcHaiMd40/BtZTB9BlWtKSaFrueM5PMsHrFE
PmLP3c3BAPW4gFaISQtCI9Nld8OVJbBd7VXqVKxkx4RtD91/JZQ9rqFmlRsj3UOAPVgUu21G/Kws
WqqS4B8N1iGv/HEA48eHB1prMngTJxT1gYxNdL3xVCEfjCj16LagNYLQo2/PH0YmZtB6mQd9toDo
8AakDSQN2oSXMgSKvgd76I7n2mkkvVVWGXy3tdH98kCfPAAyH0GwGU4cw0Kdp9+0Ofn5hndbaW/7
NiB9veC1Ix+VSdGFKRTOl0oZPNrwVKb5hqB6y4uJs6U6D6xRgIf1Y662mpEooPaFrFCYdV5HjWud
gl3Gj0Eu1MkBr/nodl+FmGE8piC7b3UQPdnwOO1dFmJjlbOHgr7qPvazE537zgJdVyE6gb9OoTIE
roIVXBHNY+HkNQrGFYg38uVd9Oa4OZxCs53TeONwFPsZ2tzNYEdq9VXnuikPE5ldfN5jJOQZNB4j
zix7fwHuGNW4iZ2cFw0Mb46UA0f/YTNHTfOhtM/vUIKpvQ80m6MVT1o+PQghTkKWT5TzWpB5bUAC
kVvSVeFfgYwFcDWzCOZ05rXztJETs/hGOqlhHhoKNBYMB+24zaYcpWJue/Bv1qB5RKYVtn4S9nKS
cP98KKB0XpvlrjY7Yw/G6cN2S5GEoBSzPBxZw8LKJ3XfrOeZfkjoc3HfhwXP7VevsaM/ccabZz17
Dfy5NO1uZExVZRuGWEuw8yn8b4U0SaxeksFdLzEgjRrggAScKYCM1ng/y9AgJQbil3HrpdARm2wu
wIyxzwd3GOL0IoxvsChubrQLPa2c3gEQBL/SzmEGk/Nf6paBLNAdCyTl38LypIqwUgoWSP66U6bP
9FjKQTzXgLfinyyjbyAcCkKMB4ul27maYzU8mUvtqJ1BOchtDGlww4YVaaUE1oI5QpmtaiBFgWvy
AjFt7bqbdFFevZ7gAvtrOxqNk2Ra+c4QcMa1XGZQBFabVeZmxh5yaSDaf1lTQAlKA8TmXlB+RhmN
Z9IVFtHp0oREkfvLkMgKFJ0N2xpAU2k960HGctcPs6YPmBQFsEeFQ3dNt2MCDJHik/HYVBZf/KZJ
RtUTlo2cgbdPrybnpUcByh/bpquac4axx3PWtMUUC8c3QFPkVcfop5kLhp8lKCnrjUpl3giZCvow
C+1hfvH7gjasimcd+1oPADsL5C57AE9scjBuCnDBTSDo4e7jwRmpkhiL6NzMrrRWrEVd7DYgvrtd
pfIO8zpWeoEzS3UjaKdmXCCUzdkQ1A+y5zm6crRLCUS5lLl6IPrZWmcQaCX9DboH1baU7WCyG7fz
YedhvmYUHRs+p8iOS3kgawe2kK1Eb7zNrAf1Zhg5HVLzgAsNYBqhIfN1yozEdbfThCBwCmaZTUcW
maBGug4zbsgjX+gnt4Om1IaDoEJ0ZJeZZt6uTqO2ec4K1ym5coxxfIxm24x/2tosjWOCKUwd/cnF
28eDpWmfxkALnGkqS4JfdWIrYqoUftpDubZSx6BTBGWoOnSccm9VJJZHeyB3XgpokZ1fXa4of9VW
vTYhyYK2ouhorM11v9RqttYlgvVP3znTr9xlUqMyTk2s6cwZfpJz1JAriwPrmT54KWwEL55kpQFn
FIA1de0wGePGYFVedFbnvQRTDi186QwZXNNCsPyx0lRzIhqchCr0W1E9c8BMzZkbTgzS5Tv782IM
jcQh4rtqrMznrJ0ZC1hHr8RVpXbIlfays1yrzfe1YFu0psbKYIR0R0phmC3nyeOcV6E2rVhed2Dt
JBXXzU4ltZxDU0IOOoKQNABOUeOgomDDETAuX8tmGoedpB6H07bBq9y4jgIMEExemn+mF4zHWdJQ
N1H2oJzaOYAY0sGvCx7KrJ/nU1QHaXzyGPJTsDMaID+lhEO6aRS9YOAF2Nnke7KLvbqiTkVi61a5
qy+FJ4jJgt5rlH/MIwy1YFq7yq/uVV/L5quyELueZrBYJUTjcTIoPfpbhvuPaB3/R1OKDj6H/zml
+FTU+uvfS1Gt25/5R1RRiL8wnUjiTp4kK2De/NL/iCpaHuQNYoimg1UUI7+FgPpPYIcT/OVh2uH/
I+WG9O3yh/4ZVXTkXwz7FklGjCz8GdP7T6KK/MF/k2n5gfD+8SO4qNAYEP/++/+P3N3xzANHy7E0
anmTfERc4cBWA+LLdGJZCxgG0VodYC2PfV5ru8W3n3HwWwYLDNlQ70eqzdr1HERWtzYK4e+WyKZH
StO+GI2i+ahHtkVpaQXvMdPHa5khO7Tm8gwuvub5i27RTaAXFqN1d9x903q2Zf4HSSs7cf3DnJN6
uWYtK19fx3elD9TSbOglxZZW/Ya2C4y4mvSr0h056sY1HiPVQ6kFAwiUR0JWdOVY7gWryfXccJjg
Jf6rNV81v0MefxY8ftOMHHdWPQT5Q+K8qigqH2t64kLXpup5iTuIqqPzfdv/PzldOt2PJk0Fm7YW
/UUqy/0Vz1pcB1kvjzJLvPdqRvjZYM0tdyIO5n2Zjd5jRiryEGiPyk+aEhCU/f6obKQifO6rajLk
2hzA4UY1o1KjCm/bxnTHB0Pd7MfRjd55VjuXyGmstVZE9SdAQ44PZmu+NSkLf7mQOn0ZpAL3ZjRx
oUMPjuqdDXTlVKJubWud06XpxMnd4HbRLgJj53XubyunCLAfrekByMl01nZZAbsT1t/j26p20gff
xs3U2+a0NVWUPY558CrSCKJBCxF2KGE9QriixTDuumMdtdNGgWH1ylKxP3G+DQ5Ih7R1qWf0Kgr3
DBfkm2KfUvfTTuKyvZuEwjFMofnbSHhsNXqMOI3HYz9L3Y/GjN0Ho49ubXPSvqtx8e0iwoPIcxDS
0I07ijWq5nfEkQ40RckEzZbkKJIyCu3Wrr+G8tXr1EyTatY+egxw59Huqb4N+h8ViBnRWg3WfQl5
kpq3uod4SjGT0Qwdce6Fvp3JpQ6jdvri6sfVgP6pAfTmMegqAIwrJEy+j37qX61Rjq+T5oPT+Wy+
4XR9cc1Cn0xZxieN/HlUsI23wjXGTVzU65vzn5IzYa4p63ZgUrMp4gwtxmM01mLr2YnzqVADdl0y
w6dolXlekmYKbeSCna4bgZzgQcOs/easAj/rV32Dd2ljZNNHxblt71rFcF9XN3lEs5Pa6H5+M2+1
fcuECnuAAou+i9t0D6xH7guEuLUGJ3tP8oYDI2ue+rVyblNNS6NZ5cN5EotIyPYLeRwCw1sbilbQ
FkD3S6mAUa+ybj4huzfb3AjgVDp0e/bKohayja0XJ7bbQxRRIYZq4lfHtlDWwTJbm+6U/IPNuwlK
v6JAtqAwkHP9dSJByjFAjcE3V89XkPEG7Rbo4MlILY3d+XqVzVRwmiMrpE4t1S5xJv7KrOPttHif
i5+wYzZnGqRmhltukQwqhG6aUyljYDIugrIrG7Zey+Llm8WRPIFycDo0WQJEHVX7VHLIOFJ+Q41K
nbPdSbU+YR0vTxEnXA76VvDsZSPMg7iFdY+XiI+Jmp8V46hxGMDV0GOpxL4aB+cLukCyrikZWhFs
QgmxOrV1k6I5+UKJJwPKBFQv504sQG99L/3A2H/t6vzDSLsBbHEuLtIxFCmCODkYefzEpm4Olefd
J1UJFExS+gUsmebMkbPuNGoImB0YFbdhNmqhqTKcwIAFKME3WAMTjITpUz7gyF9OPs8vUzel4B8d
+cRZBxQma/pTFEVumA0jWBdeRHecPBzuiT7GhDXz9K2VNg+zZz7EVvbrxi1zjC6cpdjSSvcZG3uc
MMmGozRMQOTvSTW/HCaDGpF5vJuTId8nTQnul6nbuCLdL/e2PyvWmhRAGGPoygAOoW5h//Vxv8lT
rRDvLIQYIFIHdhxghrvxzWC4DU0o+ilDLvgF112Bl0S7zR5I/aw46qKVi1yfYksgLXjAZIe+Enua
7p4cP72f2RSsa1eLsLPzkq4BQz+MhADezKhXHK6Nz66BFjPFrv8wlJm9bb0qTHX0Xrny0AhIzO0s
guPoUCLu+EfTFf2TpOnCSjj+Y544yB6wb2yYJxnwVxGNuyo0Y8jP8dzU2xhs82QHP2z4H1wqYML2
NiqQVv4yg1iFhjValyxt1NHx0maDhWNYta2//O6hiW5wkdTrzKNvVCSEb0GY3t2Y8XBIIo/qE7vj
25/VTyvyj0RpeB5GCdWmQpowC5tlxTT+SZ0YlDeei/1t37lfhOF+pF4Ks0klMiQ+clswOSetYj9k
JG7QEnlWTSmcS1o2p0Pms9iOl7y589VwnuZ2pkYCldi2HrnJthbpkBzuNEgouVzQxbP7oQB95TW9
FdZC28Ak2XasopheNV/7xW7SzmBuPXrRVykOpJ9AR/qFHJHaF8447uRim5d6LD7rTti72IzlwetG
++Al7Q9lLgVcSoqC6GWu/adcwSqvSMutu4YTNVhBY9f1ErXZlHG+iYzIvTYYaC/UgWKXwMsNYLCa
d7OflFeGCHPH9tSj+aOPziV+kW3TDOqw0LVwSig+PgAWidfT2MESajPjxdSJWLv1OG6pzOVth69m
oIkydZaXIE4pHvF91f1xYC/eig4bsWkhYK0l74lfGHjRdyiQPwZVTdsSVrZXKgiGh+y2ZYRZN35X
yobEDtH+Zhsr4nNJMC70jJ6ecX0nRYHSV1LUMZjmtuCMfzD7WW2lGNCVkidX1c53Pjp8sLyyD4Vp
l3fahiM4MJ6FlBFaq5YP/8Y/9OiJsI3ofspmFwYrHZEJ1o+9BrX52RkLRz2fSuHgNIkZIMHEftPY
eo0J516ubcVuLDejI2L1oYET0wbZafCFuK3sUHkMO9livju7alyn1Mwea41ubNxAKnZhb8ADFXe1
XzpbFgG7fJiOSxCpxxmP6eOAFWs7lbAQvXj+TQT1EClaRUBum7fAXn+iEWRl1enOVhmI5vhjyqmI
oxLzbKbVheauBdbTfOpdsOA1F/JucNs3i54sLauVQwHvyjNpdJjx2y6gEqOy/wryWUDK0cZOdCX/
7mYNbX9fGs6hmBnqCU5smiD4nWB9hLDERcw9sk1Lzn2A5IJd4sfhkI+/GuOzV1WSco9a09nnVbax
FzZsbTBf6aG6+lG79churqbOsrf05N1lQ/6i43ZZewUNm4mPX0Zy6orrkz8Xij35Pez9do22tqNH
F5JbDQA861hS9DNtslWsv1tLjBt77G8kpor5tKB4wPYxzHIGp+iuPGDV+l3r4NX1jrMYziVHbwR8
hFHDLK9t5PE76JPdZMCT+JyjApnQlDxoyMbj97FiREuQZipgIzY7Kc0I1nNuyL3FkL9ZmCfuSVV8
k3o7TaD0EGRKjzVd8to7NvhwfBlV/YSo+K3b+CeiIYjmeLBVsKGZcXdtyokFVgOcJjd9jKLbVlhB
bTdMT21tzeF30MMdde5kbszy6MRimwzEJhum5LAbOV8XfPlUYLr+U8D3zUSg18pjDxfrN5YcVC9b
VgM8MMZmk17Ie/HCpPAEu5XHG5oyuropV7NqXmMpjtm00XgzV7Nb9o9TzNbQig/9QETKorL5nobc
8Y0+rv1i6HWgfhm9/ayXiqVDYqV3Bnezz2FH0Xo0T8O+ZTuj6NYKrR7JsaQRdMqK7FKhkRwNC/LF
nCDhrbnygnfVoIx0pSF+0Mbdz4L98ERpTjKXR078fKl1HzYxPRSEHTBZqEvOpch8MSUbF9LaCoOJ
R7l3I9s/EGcWsPMN3OqGK13gC7MbuYSzmWkOcFQgj22qwC9bv/jtjggK51L39I97nb43NfDwnvUo
P8xk0izjRhyMFj9sgCWsqcBtNi1+gFVeDt2blWHQk4G+L63BwnFQ1DvdN8bJcOmFlmzvzk0Qey/A
rmBBe57aCVxuIauM2Z74sVEKeixqOEU6bMmpQFnK+i9wjQDo6V/iK8QbPd/5I4U5yOOeIy6s4o8q
xQJIQWp67Px0N+vsg2VyfQ+rWqzYeR8x4fF0mnW+zcc4BA9+SUm8nzpHN9ukbawz5xLkxXG0uAmm
LffdeZbDJ6B7+kun5dzRjbGayBAcdFb0+24Zs8PQ+A+8BnDULoB0gfiGRd1Mb05kMVs0459qyCYm
nhixuwcANELYK1tjZDusNcf+dtqxcDsnaXcl4wAcC0GI2xn5fJTpe6FxDy8ltsgSxte9NnvvvZsR
mCIeqRtpOB3dzP0vuvU8MPIxvxcm2y0Fudtuqp+donxltcjjPPB+tBU8iTq/8kbcVGlKd5UhD75H
8QNmU/Ol4DpfDaXDfVzM8zoagbmnToAJfeTnVAGCEvo4LEqMVbIqvgQNhzzKcCDmmcchwu/T0EwX
St0Z++lQ38CWLNYjep5ZRccqx6ZvWLqkFlAB7HVV+WbRpYhhDUYly2lM54o3MYVjMpOv2EjxCwXu
Ma+ReYrgLhFg6AeUk4OyFDLzwoN1SYyrJnYaLq57LnwZ8gCjoNZIvNVcuGnYR/Ij4urjfeMV57b2
5lCn4ncvhlcOR/dDaUYPclkehZue3Mr5EFnjbIqKE1Dpio3vRxEnk8zaJZb5hrMHVLlTcTb3BVzQ
lhauvK1f62CBrZgk5tmmzg/95CaGLb7646flfOxs/A/w8PDguQVYeNcdvocMlsKK2xSqQYficJhv
dc+wYfqzK6H5yKagCBfYGVc8jM8vOgnFrvUcfIhlkRdHkaEjGujPb8sMxtf1UuNEXc64jhOXYPit
iLq2YzbmSRkc2nZRL2LgHovKW3e1/3ePtSk5ZMLFTHhdYSOcgtJ9o9tqdLZDkOKK71kMLDylV9IU
+CGlOc8X5JMZcFvhPaty+D1MXXmAKFIeMRzhuVa+2OiZ43F1a972Y7jTIpH1nZE6zqECmrSR7B4f
xa21GzybeeCplz5XrpdtmfKMSwCDx13JW+e3GzndpbdFxf6eSvAxyvvHAdzzunfoCzdK5r4c3Os5
yILpmY7Qam/GhbsSrrtA1bz1jmuWs2+pnsx9by75gZtR33NDwRsUM7B9T1klrhTk2CfLjWhgxwdc
h2y0m+t4az0fOs9k+mrdPWTMjKusM664vZcTqmS6Fh1zPSxkN7RL+tS9HCJjbNKx7mdQXfs6pR/t
7wp2sK/JY4Dbaze2NLQHk1Wfiltre2d33q9W0eRuDV1w5FNEu09uTe9Op/mPLh03osZlHg5/l8JP
qDppqPyZ7knDVxPfMQ3yY2BDMkUyOOU5bMV1qceOk41MF1ziclj3bm7BWaWVXpOVNvBXdNTJpq73
4c2leW7Rxdazhrcqm7w5UmNn4Du0ugPAcsn7CK+Uj/nrxXPir4b93eMk5y8IFjdfNR7BBvfKwY0A
I9AQHSPw3tw+tAPdvkInJOTJ6Q+pNh42jV2ekZ1RnxCtZbRQ0405o1/WAITWpbegdFFe6ibPjh+g
0aKOq2mwvt1B+kcO+sEGiXfZp0bj713FpjrBk3egodj+qABPggmHqluVCMWxzcmSfZrxAD60xwkw
lcmRrXu6B7QQ/KZnTlGM2hq/1DCn274WiDJtopKwDxzx4tND9FTJ5U9m4LknLIyroIrtK571aqXZ
0FB908bozqwYeNvj2S59qgnkhI3KGptHRyj5xtOleAu0mz4jHMqLaU7JDkXBvkZDzDOgoBn5mkG4
OCypVbyS+boIJzb4CaZqXDYl5qenvHA40ZFKwgY5FmK6dbbTqGtNyn4DTmGdJ7/B3pPGSD94ozPz
4FSNdT/ZzihDDOQ4QuuhBefjGNkOmEP9EJtTfXXY2rAWcIvhg8yCka/T1I1JLkAQXWFfjZ8SvG/5
2vUN02LNZMf4jL24PxU2nuT/XBz4X+GE/4Ix/B9lhP8PEYbgBP83cWCFvp5WX/+1/erqfwF63/7Y
P/WBv6CbACgD0mC5JgQX0kv/0AcM9y9m27+BYtiAbGneMlv/FAgsgIVgu29UGVv6/CH+1j8FguAv
h5yXNE0cJa5pkr36jwQCUoL/Fq/iX4YYwf+IXfomubh/TY4VORrv0Ii1HLH1WCwflotdBvaf3uB1
oYsOpPJSwSOtAm9HCEp8VHG2bXSyNwIcsaKkcASDoRUmUR8GMovwTiRY69G5V5YK5Gm5qcQxDRWt
mJ0t6YiURiranGuY+/S8UmbYdxlGMQdbaH+caZVaowKmIa//Zs/j1DvVXfaUGAtg3Y4BIYqj+7TG
bdoH3vY22LVzFJ8VztvQt9R477NlWNcBD0gCARSrDW1/bWsZb9QcPc7z/BZVGjYqqG26fMskGrce
98xbkEbV2pLV3Wwl2HLyheqTxRPv5dQlO7WUao21N2UAsqf13yJmZHYvpc7c+7EX9gGdk9eqV/6U
FBuHEYieB9PLlh/XSD/pwSk2YrGKDUu/7ACStgtL/qP3JJqcE9aY/NEzA+tQJthcq6DTL6ksUZsH
3FxHHsnmElqu616dGFGRTP2jSsfNrLzPQBfWN1OGpHU7Y4LeVJYyH+ep0vh8Oie68/FtWPxXneXc
9It9DqRJlcYIBGOLWuP/NIkFTD0Byhy6vfQpK1Vl/FFDob5hbkX3EOdCvhUNSerVkC7zQ90U5cXm
riBZVtLH4sbSPnQuW+4H9rfVOW3lTwBznfYUPkJqbvtxpiwlkLtprjyayrs+SNKdF8t4tHnWM5Vh
3eJtSc+ct4a8benNGJfBu6AKbvrVdTGJxq6hcZOVFz1/mpLJZ2QD86Jb+Vh5hhOWi5XSRVnA4qXm
yWMvHU8Gn12T39Xp0oZ1Zlc9lYxTeZxE4d3rgG8jyVNF6Cld7qNWXRxh8gRu7Gq6FGh6SCyc9JZY
vsqxEjm8DKfake7a61oRnliieRtX4rOk6aL2TETxaUnf0khQnVFXJFtsRmiTJtPFtTcYcQ4+ozS1
jl5ynBdOm/wjdvyoTGfGZV1dotG5I1Zzl3Gop/aFoWh+J8J5jpfbyTo9VQMdmFhYwjhh6wDhmf3K
xKBv7JPZ4rinVgo3y5K0uNW125ylzO9tLXcFb2E/jzZT2T2zNYHAwEF2MkWLK3zCGJaue+/Q21dd
P4G53yk9r2PxO7fJrTAseAVwZzfrrkM+3Eea+dRpdjyOhm2LQciMxKloWbbN0Tm2q81UF9OKZgca
pUTY00MYkkrapymQ54Lqi6Vt+FaN4OSnqjrwVW11MZ0K4Nj4OchE5a61HiZ8BaNnH/BAdkeNt/3B
JUGwSrJ8Whl0XoYNHOknbps7i6NuTI+l+UkHx0tiYmRjXzL7KR0/wcEmWxgs1WHus3tBUkHlEv8R
xQE4HZP0x+GpIicrOXRkdF7G1saugk5AqpK2UVwtMmrDKJEvssDTmXely3Ou+4zATtxxtCZ2mKc/
dVE8FJnCJppJyq/MhoF+vEHzGSO4Gw/QsU/TVG4o+rhg3rv1pO8sY1r2vW39woY8xecCGXUzsv/f
zbcTz2PNbg0kFZLcChfQegyaHYf0FMufIBA39eTS6jQ+dNWCqpKpyNhkOk9OHU1aBla7rI1f4kDD
TDXARDcUFyY0BJpQ+LviKc6TP7hzfqFc8oij4vCxXMY15YqhisgLwTQnewib6UrRVPfNButqGiZ9
Q2WUkh8WxiXDpWeHURFojrEmfic3mvONUEa7J3InvZUcikMcK+sVxbtb1cRA3426wgrptFFoVEtw
peAVzltuLV952wVncM3bOCJoJ3uxhK3qLIxmHp0zrnMGdvCURO3tnOS/FyQIcPJm0wE/ywBF37xr
0yw9susJMM74AzXCmULxmPFyF0EI9B/BqHy2Cmyejd4kvcoJNlEK0eDruo+qnmd/8iJn7oza7N+a
st46+Vda22s3iZ9kisQja5Nhz9vHHufGrt7rlOhQf8sG2t5EszPMDyNvfluWOPv58Luc0o7gD8fI
vMbpZFm/8ZpgSYsHXj5Wui8nDH0jLUjwEsOgnZncJlKwy0IZE9s/lrSxTCkS4KwdzBUzqQ3GmxDo
uE6iyl6Vi/odWWa+JfpwnMwg+9YkcHZuXX0HbX0c4eXTIpTje3UITOkBpSQJs6i8zGV63zTU7GRo
RGt6isMco2TUUGSUa/ypr9b0uiwfnWvTp5euYOO/gxFf3S66Ttacese7mzFvRR1y2A/T3jU+8K3u
EHxIuYrlTfr5LjM+vLbbD814ls70HBsju8YWiz1XCR4CMsWu3A1m9dgWeuvUE3q7x+1Ay4Yj9UNM
HMaOh1OqkGHpKPglJa7d1O/OYjEPQwfsHJL6XBXnoHFeoiZ5x3Z81Jp5kYu4Jkwa99mp8oL1UNEb
i9/xM2oTXEDkSzG7l/K8yOEtnZGMDfvZIGO+wtpzkUH1Z9FPTYd12yKkhC7FoE+k8sdDFLMzdxeJ
LxrFNn520xZjVjOT++TY7vvc/ZSyYJsQn4kgEA6reBKb2aUurL26lWMJP33IgBGJIXkI2MWt/YR8
szub3OZiRfiz39KId07s02hHWVgWvxszPcTKDQV1dtj+1sNsLXzkI5Wdn6mPrY+vnfnPtdmFMCKz
3m5Kg2I7szsUPspflK0ykFIUIa6S7i2Z4pM9vxHN3/klWuk043PEd5/hHzyaYsL2HesrxUJ7vUyP
ms6w9RJU4RAF39y0m6Szd9GtQdWUiCBuY9NmNRrfnlKHJAi2fGBrLg3WSQk9UDOvQvZC7RxmlNmb
3rNrtF9tYu7szIBpZ1xialG5AdtLhA+VBpiroJZB/u28bg5s8tY3OQnTw8ZqbIQ6k6xxlp99whOr
pSg/8u6PT+v0VHXvsDW2QzPvb5FwVy0A/Mbiht/cmMVu7LNDLLVPIAmpkFkr2LWFzddLO0KQDxvX
TXhUOXfSEXdUFaAqWPHjIIeXerQNRrSPpRwABBb13ta36sPOyPhFg/nYl998lYccMSqqS4rHyjO3
Frv8bKNz5+hh7MIWmF/IuNN2MMpHT7Osl8OYhfbgnhVj+GpJZdgl2NYViWZDdNfbqKdJ6hgJr0WE
ezcZD+2SYDA0KaQeu50F1tcjfjTaHRkW4d7wCtR++DgusFCi+TiT3i+d8x4EuoKc6JDjdbvgFBhc
fp7GEllPhvs82+m7VT8Hy3Tplf1E0GKDELodjP4x8ZuTJwTFVGwsO8GJE0uz03bHfrYwejD5tgIv
rd6zOP8cTf+hHyAHBndiNDbJYu7wh5CGJgDmdHeEZJ6hamt2t/337YG+LdGqeILqXeFSOtn2L00l
DixtsBgqcwuOkLwlb+0g+TvDhCGE2k3db+X8hprFYsopSIW7w65jWUAXqN+kez0kCaY8qkBnFzun
qVgjZ5h2A/E7bn9VyQwDb8HeGDlIECW7wMouP6zZ/xQs1o+uLEI/EDwCcI/HInuzK1TewDtYksMi
Nesh0Vm2cxXFe67gzZGSF6VB7atHWhh0cQGJtOJ0QgtdurZLynPscdvhe55Yg9jRxYkvERkeLNUU
fKNO7HRlHNyu+eg0YdECEBplq4YyP+24IEJKaozN9xgviCV16LLbxt5ARMtst3Xpb/pIYJ2XxVfj
2TuAlaGf8oW4xrMcl0OVYgL20h1j655804aCWS4enMGlooG0ok40rXlr0L/XFK4XEtyNdr2j2KFF
V9l8ZqU/I5pWcrs4V9svEdEaMi1jDg0BnzrAv7VOXeuQmT4l3PKOAY+ybHpywBCt/SJ/bf6bvfNY
zhtJu/StTPQeFXAJEzH/LD58jt6KIrVBiCIFbxJIAAlc/TyoqpgWKbUYNbOZxd+96S6JBcKke99z
njOqbTb7x0yHl2LGCW+UzyG6MNf62vvu9ewSYJJ8A9ABEDiVFir908H67DT21zWBc6ide5IvEGos
Pqs2ovbcmGs2luShNDVRRWlsxU+4iFlI6yCXxmay58PScZDM0DZsZNfdddqPH1KqJOs/S+YLtGVi
r7KWPYSnGno39HuqnoadjZdk6yQYpcraO3Pc4tkQzuPE/LxJktjaJBS+NpjPduBgrhFyP1faz7Y6
k3eW9vdNMy2n4dR/tmV6Owm3+5ybxUu+rqUxjXg6QDa8gW7JbsSszJ3dZpfxYL700jjtssqJvJqW
Q+Fv87h7ke4U0cZDGkLmh2dfli4RWWVhRGGP+dY0Gwpg7m5MjPOEpfQ6Dznu2ZZRXKypopdU6cPj
3Asyo5uyC7PdWOZDaG1ykoEvOeka+7EOHQQphbgrld3vw6BOHxUy6S+xsaSbElBllLl2f+6tPQDV
GsQGJkpGtAAMeAMWgv7FCI9hQGxBZNno7DZ9PHl7VS7GuWOTLrzFGYOyh0Jk1VAkW9zvY4vmABpE
PV0WKIqvEtFRgEI4HTCgGkk6HvSEBNmC1aXZ1hoQPe0wfrXWecM+F9lTTSp4Ex7zRg+4GlWRiIfK
pB0SBYLu6MFoZ+Mihk9/4EuraP4s42qOYN+xsAW/bqcR9cvMlIsHNM4uw8yZOHwb6kR1CGvHfqxr
gjlT6zSwu4U05ZL8eBgARaaoDJOXxcNCfgQUkSi8kfIHJQ42Fp+RzqEOxv3EUdQtDe+4OAHMljmJ
J2DPC9hr7Ho1OYdW4s7kIpTE108Fm43JYvJmk6qOXp617qWPxI9cotzLThaaF0QcJdAw5s7vzsKh
DO8bdP+3QAeMmi1Zg2XblAlfdFHhSUYt2PiXMTCKKPNCgzfIHx5JHyPesEvriwFFBvNRULQ3lJDK
OdhNgDxyHOmGQFZY9AvaS5eYiO2shcEJMgxpcIZWdlJJjmtb14jnB4n51dl7LmOJYJl12wlcxKPz
2J8li8kC5vuxj2c4DH3D+hawLFPf90FjoJbzRVc4x3wpTIkBzJJWe0EiUJ1YWDp5UCdxHdbleT5p
qsNhZy0jWUiLRVo9pVW/u8RvJ6eTcvE9fZcPorReOcCl/mtWh0w/oH7c01TEnn6kDzkRY4xRDtt9
hWtR6wlZYkBO59J41q10hy6OmAmssxh7LjMTpKX5gMa9jA9CBZgiJ7ekUIHvYZ3PcI4S5YhQY+PR
L0InrXU+4e/06NYiyKnAlLge78KDrX9Bc5Skn7AwSC0ai0I8N+hr8VCrUA2nsaapuzeXOT7phJPG
kUM/Qhwq7NkYypTILdKn8TC2OqBljsrXuMU17rzWbTg8owi2b2ZL96+NYoeC909sVdemB42F+LQ1
x+aJFjYdRV0IezmZzNm0oyGMfXqM5WzvAMzW6lDbi7xN8YmcEqqX3OTIuXAeyQVrlIcEbe9l2ibp
quwjIdPsMQPEcDbqcr4ZerPbueaE+CdlGsBtuRBzg+bRelUeMX5iLMK7VongVmZBc2FjKb8xXQKE
SKKbrNOub4mK8yoRfib2R9zIeqK7LkE5T1Ep+o7MU9ljAEW4Ov8pE13f/gRuv81EeM35ia64kecE
6aA0k/STkHHFpDPttW8Gn7VI1XezC/jWp9ico8xJa0r4jnOFi97YS3rnZxUqmYyZJDNTql5+Ae2v
strqxEM0B8GmM/Eq4x2yqbt34SM8rvY0t8j+inF9rV63PqSUNVJtozWnLtckqcceLxRLdRbnIYYo
9Fk1maOHseJsnPe99Y18XVQLarSqh7yYBWXGhB5TjlngcnGs7tVK6iu+o3LjoGr+buQBbWI9LWNz
sFW/Wo+U9PZekF2axKWqXc38wqYdw89tLuFqbJw+cZ/wGMakxIEiDc5VG3if1wbBjroHypXWIfFu
gKg8RzARVMvn5VO3kEIv1PxUOn2i5oqQ056Ib7fCDulz47JJdkmOQJ5llY57aE0n9jcO4Ic9rb7+
SBnOORFo3647KwAJszjNibN8STtaZkkexaDjz6l8zr6v7/zRyU4lo/DU8RYHjo9qBJ7phu2zYWWv
aG3Y4mh0U6uVK7lOksC9m5yaA4K74COrs/6euFcOvpSge8QKSJHLIXE5tpIFBQ7oElJTzOBygjMx
cr7ieasbhxmGbUdX7yZ97xRUCGxKDMcylNg0FWoJuqP9hkwH2iZ5a+oz/JnUX/Dt7elxxBFtKr7u
qTajUcRUVHE2TekFeY3HWeQHhlWJhLl4xCh015nshJsDGR9nukpearc89CXqJbY2fl+eVKi8hxDl
tg2VJlvinRkvw/kU9DGmztyKWhdNL7MMimWfgrPVdOMFwPv4FJeY4PBTOC9ehScoTxyYR2YzeQ9F
yezkWLvRvo6lyh69ngDmQHbPeqnSi2rWzveJjQPKEtccz2QLaKJs5vm1dJ3yycJ/dgq5cxvotNt1
NQG/jCIwAMcxDdrwBL9UTyeuLWp94PusAM94of1Y+nX+4tCYuyqKxfnmLh4aIAnHYwffqPxkEjvy
hLe0vXR6c+0A0v38mnTSHxAl6JMU0eM9cJe1iUu07dUMruAGaW9M2R0JwzNoqOKU7Nxuz186DGIy
j6Z2vZfWKn16/S279wmt5tdOuZQnJiWvHCKajwh4zEOG65Mzl78caoL+DKe+0Zr60BCfzbO7bEqF
+m5MdfpIQrp1mNLKjkJzoHveXCUsgXAR0Ep4IU32OMnCEzN29igqTiWojw0LOYTFcB2SOlPIVuTF
OFVgomrc/8mIEpbQtVVoQbhDaSHwTqjxokXwHqZF7zSIJwBs6YvyRY6YrD9TOit28TCoI/AFd1sg
Mtyi7z/3Qyr2iQjvKoMg30b147En6pa9QsrCThKhAJJWNvEnJDo5TkwvP28sjGW6Vd7Oa+bl2u+b
J511r/lIQ5j+Z2KjA0WgAJaaUnxkj7rZFkh4RkWOY2nsnFg6X/15oLCU5ij1BrYFcjgkQR2ftEFO
IWbyPlkeH343xv7VUOdUWoyq21PT2s2DYksXGDKiwNtdea24G6cEXoO5IMbo/fjZDuozmhHbCbDb
wWyMJ9lSwWw09seKzzhEzhUZdIfU4Pi7YHzJBfAKDlrHtu6raFbjTZx4coNSfKKNVPm7IRg/66To
GMfikqJN/sD2EwaAGMcd0zvK/57czYT4zjqYbwMwMvSF9gnOqv04hhB2IA4dG2cUJ3B5rZOQYu9x
rrvxabbLiq01KiSyXo3rUjyKoDn0Q3eaUNoliJTDjePNNwCV1H5M0C3OTnJUi3agWhWYQM1O+ZGu
imRblPDuete+cjqPMnFmwaplLDUBqm6B64NCXTB9C5ZJUPAw9xyv25MVDo1XAGqDX1i3Zap2Cl/A
zk5GvAaW3NGN+TIHzUyVrWXHNCikJ5TOZYhkeLLppbliusZvzOfBPiwip6aIzNhnBFr6pNcKdSy1
xzzNuptp4ospSn1JSwGFWLCKLSqUlVVXtHdhbF6EYW+dDEZ131vzuZ3oF639U9miRF/8c/hnD+Gf
pb5J3bGDRxPeVOVNa/n6JaFwh4i+u+zHwPiSZ4V/5ZlFSY2iG47MuwOG3LI8o+ecs/ngZqYBQ4xn
F89qQOIRM9JSuotbcn5MQKcF0NA+uay69JNLEd9EV0L93mZnP5z4wL6WvrihRXisAv+YohsFR4FI
gW18BLfgWPTARIzhqhbgFXX+qMbFv5kRBzjdXN/kvRRfCSwMbomvKOHnMNOxWzLLs1AlbCu07d5r
TgJRWY79blrcTefB43Ec6phIa31Ua6U6n3zn1KaIB1ZiuuzjfngIYTBdxUa/R+ed3Vr1QslNBToa
sLFuLLQwmzQMvkpJW5HA3hmvyWRR1enHGByvS0EMI01pfpkXaR1rZJRBFtoUAqfD5CTWvhmc+4Gp
ZKsT3Z0CGlXP6HB9NqOIrsRQ3zpZgu5hOQ8s79borWfbSUhMWA4BRUDeKOSvcWOHd0VN1ybJpo2a
7JM5JtaicJF4sD8Pmy/tjPq2Hs8mgB9sxDsFsqEpdojaGK9tSWmdiT0s4cD1rfnNGettW3I3eS5f
LMe5bbvirHGyqzLttnOOD4cSv3fgtDQfiRpO96NdPoBzOkEN7XwaqvB0MOQJaIeVQvVnWZCBQBxu
/6DnvP+sKwMFCV2XICU2tJtmG+X8Is78Tj7lSXrmNjnNAjrcSySVHva+lhAnZ/pFpjk9+r3/ua+a
O46z5SduBz+LmCTu6pOpLZEmUzHWCXLRPDl3xClyFZKQ8xR9P6TkYRZXefZilxM2nLynLoPgZe/X
daQ5EMJ3sPVz12lxNWaTeskS8kB3fY5KUethraRnK0DLYAgCLzMokuIlccObqo7R4RaBDh8SjiDG
GR1y48qZg/qpSYT4aq41t5Lf0uMvreMpaNGuROzbQGnYoS23LZKsaov/XrGFqUuQUCPiDGETFesg
5rnCFxJsgzY1LyzPK5Zt5682a7hc3/yULQb1mOqVzWhCHzFHYoMziwkMxW5yljg0LykGv5rkGhNF
uMuwKx9sNmZRqrz8yRmIMr6IXWzt+77PO4MGorYi+JVz9M/FIP9R4vFGCPJbycj/j2KQNe7lN07R
7LXrvv6P89emfn0jBll/7C8xiGGZf9i+7TMJhlYQcNJDbPG3GsQi89K0TRvRROjB8vURivytBgn/
QAmChsQNbPIxAh9xyd9iEO8P0qlEQHEGBQexGehO/tf/fJNg1L/7/z8mPvLv+QG0u37DgWkC5XZc
Idbf7x1ot5vp3MZLcEKJwvo6Vy7pWoUa1LPlps0HuOK3rtQ/L2Wh6ArwTdlkkznrr/KjK9Wyciml
5vyMOXwiEWRD+sFH7OBfX4RYCiiXq1bm3f3YrY3oIVv1paQJCzvDM76yc394ydd/cYg/eGjkAQp2
x+hyfPZtb+9ED6DxZDWd8HDJNReliePcmW5ol8f/KPhC+AI+NtGfAQgPmObkpLy9kkeGCGqV5iSH
Mg6lE0lNQnP7wyCK90/tr8sEnAgsE2zNe9yy8qaw5WB2ksXI3QeQVkzHtTr+/qmtT+WvZ3ny8l//
Wu/Fw7Zv8lULl3tBxPTm/edobPU8uUdRTfNhmJQzcgr2FJkX/FYnWO7lP4rM+euCoU0CCgh4KyCY
6O0F7T7sOg7NGNfiKsIJZFKS74LdP78rhjYYQ1+gThXv4Okci6e0x6U6Zi7OKM60GwyM08aFzQUW
pui3/y+Xw4L29p7Kqluo3VpHKDxkR+WodmEAqat0Gdw984j8IPpitbK/f2lg9G3Pc3iEPpDxt9db
sO0ODXgxyN/1l4bGJcJLWFcRTOdcRUVmzTCRqqC41oCeki18O3Avhh66TyZM6WU7u2LsqOaW/lNb
WTMehCaWxpEWDOVb7ATep76SHHzaPqWlTKV4/Mo5Gct3p22by/a9tD54Y++nPEG6giC/jZuyPQbw
ess/zEMqrGI3kwNSml4cVhrlRWUH7nEGyf1BusLPX7y/hjAyjaNpgRXwbp6IvaAzy7k/1gkNA9A8
fjR08/gKTEus4lmcOL//OH51Z1wGXYqH/d95/8GXSPJ6nLvHOiP3HcH/zEZST8hxdHH/+yv9PGFw
Z+GaeyZs9O7vU7d03ufIguXRWxacWDVVIaCXY/SPL7LO4Cx+rBisB+9e1MC2d85jerQarTJ6ZRrZ
2Bn2v7/IL56ZsHheK2VeeO77Wcl2MsMa/OoI66WNQC0FVOmSaZNLIT9IpvvllbiAMC2TPERvfaY/
fHciAS5p6OaYU6Y+zy1l0HKq2105pc4HMTy/eDvCNj2L//KhM+G+vZKkfIz+pDrOtuGC1VnlY376
UZLMr26HRGx/DeUmIPe9hjQThTSpxR4nuoubSXj9IVUWS0g9uNe/f0W/vB22JjZyNR8B+bvbmSqs
tfFcIsoCwUcHP9t2buV/8LGtq8/b1Wm9E9vxKFcw3M13q5O3cpgclR8bP/wq2nKmlz+0F2uC121t
j/OL1er2y+/v65eXJJiMDQSpP877mAgSjDgGzPmxWCTQsySlvzBZ1RG0Vn2cZ9WuAKqq+eA+2Wr9
dKfsRR3PYz/KimX9OeX/8B36/qASt6Pc6YEk243eZH7rAZql6EnjZtrGBT1sBImcV/DRqifH7PJn
mlLQ8WcK1nQC2FFetk09Xc0THo5N7DXdqae97hH5MqApnEGduUGE1eZ0Y2DToVjFXpYWPd2egn4m
NIhWBP4NIgn3kpZptxpjmzHbW2Q99LdeVmOtUdI0CTDDvdlswtiuFJ6SYky/0mmpzVsbnBG9Aj4a
N/KkHV8BNMm/02+QPVVSHveuI5Ds3lixOBxhe3yUWTEdzYU2ECpXTlsmfhp0GpKHEflYSU4dkr/k
xgqAje36Kh53Vljo7AQ1dHDZWHn85Dkzwhs6h3RZoNB+p4YDqwLO3/xYDq6PyKwsaDpRYU1eiWlf
EXqDieNLZD5WxcQai22WmrjdGtVQ2CbwAP9erQdvm1RaymPYSjRarezCjjq3D1F7bXVYEVhbJnEJ
8HGi9BgIEZWuP+dR7nsZMOxATOku9hf3kUB4Ej+Kfqy+pyBgLjumM6iNjorvpJxjiEhZ3OJmTgoZ
kXNuvbjUQuFl0K94MhOLhrrl2vqiL1F/gYup5xdjbjtrNR0RmzBA4ICKkIM4QDRCmX6eGtQwsawV
srkZJPm2CdXazCQKuVzhSfPt4HrDE3wj9RwzwPpt44JA2cilG++pgzS3aRtjCFOTroRzlNqA/KLs
iQDqjcxEcD76cN/phFfFzeI2jQMwA+q7lwLiPXSBLq1o8fzg0LXy3jOaMj4GM2teCxbR3EvO5NOG
1vZwSGPtj0gyJiqMlgWswVG1c6pIHnqYRbB8KZPKugi0Tj6z69cFvvq8ILEWsNK86aja3Ceeovkj
Fuk/VlT1KI6zomfIthQnmRZ5WbWHsIxdJiMN4Blpuj9udWqV2RbjRfaVFEXxgp8XsWsYJ4jUKNC0
1VkOb6zl8+joKViTLr8nbc+01pcliXC5qtKvi04aC0i2iLNPrbFqjxbhIXqclAKL6gJbvBMT3I/I
4CypOLg5VGQ49ecUks21CxKkiUHekjCXiwRPG4ENtBlO2qSWGtykpTVQ0rUK62aJgQs3NR4c6CbW
NobwjkdIAybbJHBMln1gECmTQtJiIJnDDJvDQ9GeAkkqKUdAAbkhJB0aXBp43WfPkmQYe7oBgz3P
ZfBQykq3OFjnxd2DQR0AqNNzfJgHU7cEd2boX6D9u1BjzASoDSC66lPr81MbFZJ6sipVMbbLNK2+
FXrO7soM0DIYEAb6JWGnFf4nr3K/l3ODDAQXOcVB1Pvw+pxYyGYb8i7QL1YBkJvRKZhKMlHH37w+
S7xoTvMMLolC4LtvPTAEhPnCf0bYnyJ9oc2jv+WBo/S+zcAWAfiyMdt1cQKWQKaiXBkxrStCCj0j
DWOQ6CqPz8G0wbifkxRaBupQK6UM16u/DtT/Dej6l7XSsf5z2eXi69wo9fpjxeXPn/ir4uKKP+zV
OuZ7gFX+wmn9XXDhT9h42TBwWGwpxNj/dt8Ylv0HZxw26yz/bkB14t/2m/XPQrbwLptR4paAMP2j
ksvb9Xe9MHFbhMlxLDUhOTvvdhqGZAVxcPth8AzTQ06Z53zw0mIvCudbrILqg2P3293TermAYgsN
c+Y2ij3euo/7Ybl3dQZsamjDjepjGyu6125iwRr8wwv4RUnkXUj835cBOWaxGST5anVD/XiZtDQW
aZRE41gy9Hb+KBOodSbJJNzW2ZwnxSHue5Kyjc7ONt0UjJeN/jBz9c+r/HsX99dvQXmBna/tcbvu
u9N4p6U56HYKN4z+5jkvzeRmKQ5LHuffG05dLz0APhCTZX9aeZAySUsCbgxCpdvVtFOukVDZX0RG
39mqiAY55HE2vnYjDRP4EuM9Hc48WhpVnGc9SK6NiQb4jFnP8ugZE1SRhthIB925J8k4aphoRpNH
MjXjYpebFQhOJ1ff0L8I5r/M5/qT1++bxB6+pHU9fVm6+doN2/gSOK6F+I4mWBhU071v2Gj4DXhp
FQBxaPn+1KV/vb//nkv+tZ5N//NUAlnoa/3yZipZf+Dv2q1g3OO74wQVEP0YrLXW/1O7NeH5BT5V
Wyojq3GPn/q7divEH8wvjLmAKhc/+kPxVlh/YCyibus5lAT+rOu+K9b+rnj7diYRLkUFTuG25fpr
aYaB93bMWQhFYHMApZe2/eRZYqHj09i7fKmMg6j9avvDk/nVGH93YPnzevzma/GZFg02nbfXK+wA
vxfkMk78BY13I0Y61drwOsbQrvfKG9UBZuCKjxfdNk098ZgL8EJkSTQnhMUhr570rRYt9qoS1iDs
NgZGSYrcP6uDrL8nh2xeGYdfZljx7sAYhg0E8ryERO13XyQFOqwjMoyyWX5UYvz5DfhiLWhSu0cX
x8z+9olYQ2+xr20RjIWpxKyovYOdwzAY84A4a5BnH9zZz2+AW/P5cKj9r2fud28cZzJ8aRviOTEO
djTnC2TdYtUop8V8MUwQRjLHCD5477+4SQp/XI2NCivkT0ndeVkhjWHJALthoP+tsJ8RrbMF1CuP
TmN8//1ntq7CPx7FeX18WyzADCz6E6a5rmg/rFiq71B4kJMCBn4F7azJE5/IfnKIZzMxBuSUv5BI
DpZx5/itFRJ613l3sgzEi8+MjOMaaNC4SebOqgECEPYGXGPA+809LHobI/m7L63R+ZayRf7CQQMD
TEtU1V1eNZY8/v5mfvXs+EBWqy8FDJedw5t7IW/CYrpvJZxBMzhnoSkOVa+X8yopmh02P2/3++ut
/75/L4DrlBB4JpW/9QOhqf4+E1LkTeubKZwFgRHjzGhinGllbu46SYzA7y/1dmPx56V8c0WMCo9d
Bb2Qt7cWWqUO6Na2EQcOxBZhmB8DkIofXMV661XmMkyxFnMmG68QoJz5roovcLOjMOMyphdqvF4h
jrE8Dp71iJaqgLBPXSDW2zoVC3oFiOdDCx9fwUz7oBfz09gLTJtPi26M5ZIl+j5xOvGJHhsEpmCD
lOFNMPKBkpQkzkrd4dPISH9yEjSGv3/I64B+8z65qEMLw+E/Plnu7zY0rPSjRCiDVxqBW+Qw+jlx
G+QsKNJTettLDqMJYqfM2uz/4sHbFIgoIdJmpCv0bra3YG/iZOZ+U9dBtG7FIaIBKFEx2LnzDjB/
NLGXvgQFb58NI2YTuPooIGJbfzD//OrB842ZzOSObVnuux4EWnJCShAiR0WF687ImvMKwyjWpz6N
EpAXp4sJxeGfPneXoO/VJ08JmsXdeftxezXCFmyc1IYEjK55tGW0KFOc1jnZILFP5mDQOEuUjkn9
wRv/xQePLGxdzcnjpfP1Pi1ZEWUlpxQUYOP5hGNWXXumBis9oLfOHhC5oPIukBwqo0gJMWDrCgId
32lnJ4ffP4Of5pKAX4SDygoKIPXVfTfydB4UFZDp1ZmKvBSfIJHuo0RGNwXVB+vaT3MJlyLvCGwC
ljoq5O/WtXKSo60E1Qt028VRlmW8o1o7fzA5/nwVvqL14AfDje3X+/haXP6pO2iYP9QWOzxNVXZL
goH3wef682PzmLGYqzD7sTV8vytT1HLofPV11JJCgIaxKqiWoLg3R7hDv39DP48M1hQROi5GNuri
/ruRAV1+TAeHSxl48Ibd1ELvUxm+8SonA4iGazxGJeq6i99f9udJiQUtFHgnqR8TwPlu15PJzugp
igNn9YlXm4XhnOkyrs9Ha5rPe2WvIrMBWbj6aDYMg58u7bOssd1m92PSSvkzOPiHvQH1L+XIEn8v
kBxKvWB3Vr+YPVxnmdmmaCX77IAQHxtuP+jkxANE+DiicD1rSNfgHbgEzl66czCKTb7kSO7doF7z
WwwvOzXyBLhURuGHsBHKn69OJcUjsUcGlCQ4yxc0epMe2Znt9mDju+K06JPc2XWzVT8w/vDWpSJI
NazAICijhC7kRQ1eqt/5tbJP1xAxVPvh6FPYpcgducAA13C3Fd8SzA2I3GFpr9p+NL/KYKaJjI4W
1c4cdsiysrkPb9Ui+IYoX874hSgjo6EztR3gp1LyIcxqBfqgLWhfgU4c95L1BIhH11Ib5AgsxdEd
WuNbnGnxwI4dzSdbKflYtkt/XQy9gInjZ/7Rl6Z7s+AezXfIQ81jzz5DnGe6Kp+aRpHwSzKFfI7L
Lvjkdii5tlWahMDcHBAMlR8rtLGovckuRc//bXKk/eRWk1FeSzslY5yuqwY4S6wUBula94jw4wWn
VwKclzkdRSe90cBlh9cB8ye8TOboKa02lfiMWtTcfu3bnwBR4GYwshEFfBMSlBSJ2imwvs/TKkQt
RXBh2FjpNjjeU3/TlFAVjsPYGv6WxlWGHYKSACaYHk/oZLccDpAaQ/4fVOY+9Rgg8Qa3RBtEM+k+
Akf92H2pTCvtATE0PccXIjV26Ugze7/4Lh6xzCYCEyKDbC8xnfQ8CdBXkAXkREQgZiYQfb2jFOEo
qsevBDsmKXd2CwwInpqXVZFkt/owZRMYjyDH6bX1cI7EGxCZDv/bNevPqPmQ/tMdMJ7KOiTAgw98
ChB1QfmKQr9wzlU1DNDBzFx/7trJDWkOoJglzsCcnqYRWcwG3Jz+6rfCB8xbK3mNnH4tCIW4DzDr
BUSl7F0XGsycoljawZ7lMJGDNDhAZJQqkvHQjLSuG4JyPTxSR29eyNYa8qmnEC6kryKX6sm1XYJI
3RWUQsMNLpUZiEWaTRfZVBbfx6XFZeRYY/m59FDBeotJPoUeMV5F+VwklyR+4z2c+a6J+caFC/RY
yRIaCAJE5DDGsJsDG3MyFZoC0xk+Y6hZ4QguT0/5dlK+95yaYrkvKMtyDOgGAohmUWcvsO3xWSdW
r56KYIh73Fy6UXunc2hde5lAUG6So2lv+gCZEqYrGTIutcA6mgfkFxHnan7nkbPVUqoVWJLniTyy
Is3MqHNGAxHwUML2Xvylw+ZZON4QAb02zlJFgN12cuMES3Ft0jKvUnpVGxsr7zpnZO45sF/sUuNQ
wyk3XE+XkcJHilI7MQ21rXAc4kQCNZ7saqMUgM9UOz/nDhl8ZFfK7JqgMqU3augnRbZehbnBA67w
aBsj4uscX0y9xa467SiqSzfKRhm+DNbALxunmXFfq2K+qSaODoex9ZI0mtrq2JoAIdbx7B48iOwk
y/bj+GS4bfi5J3hjlblnNLIGTHnANpnXaBC2VfiKKCpFxziY05nUFl7SNJhtd5OmMuOrm2yKBn2S
NHeZGkbyloamQZk441YsSiVmqgLg6Qgg67ybvp6YDTxNVzDq+rT5ZKvVCJcjaHtBoa6+KM7CzWEa
e4H0lSG9tRIzRRLjjJwSlI+lIsohad16dVa3ETRgJKfTmNfIrgOfUNkJx9p4kvYyvirczO0Z9NgG
IuGnpiRZb52erXQiyNani4bbj0Qqe+qCe7BCpjoISIVfQrqG5YmjJlnsrMlwH2dkm94mLWjsYEy2
wNkl6SAvFFZAIJ6IoF9TPw0vGIlrQ2VuvnlIYqet6GGZMeP7U7kt7Wo80+ME4ZYDX3plBhKWkkm0
GjyBKREvC7b7PMqM1v4yFF2arEF0LXxMCRxwxNe3lgstFKVDUI4gMqq+2I+eIKXBn10dfOd1TvXt
pLBEbmPXc8FxV7gb+agS+wVvGQLrju9mq0Xlf+oNo/yypL65gA62kBHrEsHtaUP1S0XYNMJio8hD
eOTsV+DAIQLzaqm71GG2hmh0jMcsMIlGmul28k9JdZdhp8/bIkD4bbWx+DYGYV7u4pnBQEYrrPVt
1tpjgEQQoBpjGz/USVA1IEkXmPEJ4M7ZIG6qmckMkJDhN9JqnCYi05RAyDhf6vPcm3pzR3ksK/mF
UpfJ3CdccNPL2gD/6zbFFSTkeIZkn5UGVsg4/jRTd+mJVZJkfNIeKD+zaClm3km0u7bMSzr0LbnV
XgGXbscXOt9VQGB4GhW9oM1sgdTeL17jaOLLTTfZDqqkj6srr1GbsSrkCuiuPAnZwseWGfcYZv2q
8J8DPy4c1oCJnlXsTkzrVtrhT+Dd2ueNl9qwU8v1FqiJdA/SlQDfs5KMtk1GX7OJQmNmUCYjSkrV
N8sjbi2IuA4K4mrjzr7zvRrp38JxbAuD+snCdDoYZf0EfwyWblE25MCFSZqeg4psv4xgwartkszu
LW06OK0qc/Jz9ladjux4tL750jdfMbE6Wx+LZ74xkcJ/T8YAW7MK7GHYlVUTf+44Sacb14EgvZ2q
Ij7PgsGBMjOR4lUvzZdqVWvHqQ4lQcJOd4012r4wGp13LHXlk+8Z+jrIwKPAg4nXdp02AY2NdbGv
8o6FxYQ8DZKkOcnQk8M7bwBnSqceyftujOEVZNPyBAPCvQeuM53ZPrxwaqR9l+5qf+ifph5OJYX5
FQIRowoCTVO7Pf5WMRFZYXHS5MGZF4327Tkia2j4PLJJ+qqH1WmRyqW4j5saqFJuY02NJjRexGiV
Sp4Tt5A/uoSatlEoa5JK6ejzDOvV+pWMnPtx0GUMLFwWw2nX+m0SNRgElm2w/p2IRXf+Hg9VxabI
IqQjysl3o5aRj9bdQqCzs6V/u3yWRBI3216L+TJv6LaQA6s5qQ58QpColA67W+1OpDWMcePfy6ll
ZrZ172Ho9FPRwPOwkj7cwyBSektNLP462E730k99cU9DzWxhHA52uzo4wJ0BAcmPcd+JRz5a/z5t
oYqwziXkZFf+ilDUGES2bAclRAkz8/yNLJsVbj8F2I1M9LjpPoZyEu9yurDgM1IMuqcmgdInsjd1
djBywwGnXdr2ozH7LIheZbTwaXDrE+Da2sS7pabTETNR2M8UCFogc2aXhQAdqvxZBroXKC1nhz2U
JyyKvpXMztzZ1OWOFJzw1hykFx7d3m7ISzBFf6difhCfMx5KaxH5cTBHsNu9m1dPcyPsW0484Utb
mfO9RRDfsh1zqJeb2kRB8r/ZO7PkupH0Cu/Fz0YHEjNecQfOFEeJ0gtCI4bEmEiMO/BSvA5vzB9U
5TB5SfOG6tkRHd1RUWrhAkjk8P/nfGfLSyNCo4OV9Jl8W5pJLATQuElOs5LTLBzJl85qpJ8FnBN8
CCbarjbtHNJXAjCPaEMT5vdgSMbHrEJZiXViZp+m8552EgRbVvzaDY0blSds0VC2VGdDnTAl2YYh
f4AMY8O36LnBTQxljPdkDeeNamYTHNMAGoYdQRaeTH6+btNAUbY7aaOo2lZhs9zkRkyqR9b5zQ/E
Y1B3amEBvMKDtcbLJ4M4CxLPO/VojyFrCayVRFnJzYBs87SmBMGb6fvhZppTdufx0MHUrKeOQCvT
ghBueOMwbLAIhgbwCoHPKkauARh9WMRPhy3izy41lB81SPF05CQtVfOpjAFaZs6ITpbo9XQ8reU4
7TpHZ9MOZhitBh9/22el/NnemHCo1rA42f4kpY+sd6cXIMZz+RvfXmbGDj9Ohu0WeIi/TaqYHoUr
qxlsoCUrxpKK668Dm6E4UrHkaBzazMybSgkw8YVK/au87aS9Bxs6MQ+wI4yUb644HaEmAgaWtQRn
zKZ562TxDOgWTDW2pgCXHTYuEti2Y9vqK9+el36ThIplFDFOJG3We3bl/OkoVu5IdJxhDz+9xMG2
nJQu2ca2KHmFk1rU6VSPCladQo0auQP6imjwhukhpxF4GahawjZnr38mRUOw3cBB+aytSCbjA2yc
u36YxvOQnsinQZgtJwQ+TTLEdDt9iS1rjYEMzHa/tOwHaR401r5zW604wLFU7xrDmW5j3wDSoT3p
P5ABa+DtqQMS4RC94IEVq9Z545bMOdgADaqSAMcnEGIVM9uSOeImgRH7UwvNtr6NUxKq7bL8Fdq6
+y7TJJiu825pPru4EtkPAqijqBVnGvZ9iyAGn3ppP/VqzvxN4KQAyoJQ6GqTqVCwoTI7vpykNuEW
pqy56bayc7NFZNUsnzqtnOnCUhO9KKiI9jVKMhekrE05fFP4Rnu6qJnT3MSw96Ku8J1417HnFaxv
ZbkfMeKtbN8FxLdB6MVHQl/CASuOKT4USsxwLgY1bIu+y5dtY3buOV4NlGdWPsC5hCKTXoYdUp1t
WntkSPDXwa8bRV09SDf1gm2pJ/mdHODwasorjdW7HlE4tcpbQLw1BWk5aiIQIDZ+5kGLfWk2MMif
24OEdjGWgwULmp3r1ZKsc8oY56PYsU9aDypY4WFAtU1wYrV+9zkE6d2dkl6YQfnrph9hONuIgGeF
yKwLDCJEl0ZQUghtN/nm9DZZL2hQydZmd2RvpjYo9Aa13ihXxi8PFN8bPNq8NVfBtyaFnd+UwKIL
+tDcUjgEm6RDNzhNcT7UbJihqi18xe52NvrykgRXnnaaDhmE3MH5lavZ+QkTRMEE9P0BwReRi2Tb
hNlHtHfuo1UlzBeI9QmHalLIbTObhZAM0A6mQdVW6ZnSWQ3xKPecXy0eTchIvp6Sz3PlOpSfLVyZ
xL0q85zahBtEqk4WcqlEydZxkvm8MqRxYSaQod39kLewCOusy4sTVtaiIDNLDmQwL0EWgOhQxsXk
4KiCjpTmzD3ZwDnZCFgu2cI13zWhhe3WrRNwKLZcvkxa68sO7NiXFg/cl4LKcgC8uLZY1ecQuVnS
tja7AlZO5FqEEUFrznsiCzgxNl9VBeV8/f6JqGh0nRSbHihncO2gdbyvoKDMuwFIPmWGUpk/9BQ4
qzJqPSbXsCjuUMnXCRFEBZojiRDy0dWj89TxEU9nCCedn3M2LnctXqPVCeikOaepxGsYfMLV4Npi
GC5JywkkKijLXIC04xRZA21/tE23DE/AfwsimuqeKSXlKyBRU3CxzejA4D8b7SG4DCuZ8cSHND2z
AdGLjeOkmK01qcvffA9wDVFFTled+VR/h63fqPy8k1VPPKSq4w6CTOHTxo4nNJ8AN0S490dKbkhS
cxo6cO/LTU/EdQnd2myvaX6lBu28coa4qZfuY+x36kOb2RSnTdlA55gLr3L2ZUuFZlOVlvqRzWw0
AR7AKo+IPejBIcJshm0t5RMdH06m2AKB6ig+ZtaYGnn1zuwboNpp3rGVjBzF+TJyO7AF7A5LaKz8
20B/GPPa/ZYJ2jRRo2eDxZCkgE9WqisgU4uj/K1XxiSTJ8mMgJ204hqwIIW+X3TNgsuFrX0X8VmX
31jipstOlB5QD0qSBASbo0t+Z5vH7paOl7tL8HFVWzgIJDAzLcU+tBgnvmlVwc4mya2gPad+kl9w
oJgR2vQcKDcgYb0FgPsCenXGRY6Ncmg6TbRFmLG9J75UyHsUK3m1H3vD2YgB+ITSWKdhfge9s0ns
IR133mwN31h/e70PfSu9Qv+auGdlnfvVWV4XLjsgyFpwZYlUkxu4GMmHos6np393S3KOK23wcqki
3jSghu/GINHX/w7CYF68En+nU1QWYAYW7VNVUCPZv1+tflUk9ykW2zZdZRfWknUogPJaBJbLSN5L
Kg2HYkFfQXOCpNXlvrxuidy8j3OvO9LQeN3F4ao2LgyTLraHRP6gRj6QI9AlPZTaYhjtOnJnAXw8
L4hDcciRNo0ixkROcHZBKXibVZO1tws35vwCW+D9+3/Vj+CX0LLE5ofJD2nWQSvLcIOOKAG3wdfd
W+c4X8TJnAXTvWeS5/3+pV41WNZLBXQGcHfRhT7sGFm98gzlMM85VPMuiHqE4JUSsvQPrhIifbH9
VXZxKKDr3LQTrc9OH4/1sivggtxXtVR/5h5bO+mWF3KeQO+3ii7Wx/qs00DtcOVtsceB31/vKzuG
d7I2Haw/fj30vtYnZmOpsYJVd/j8Olidgculmkhn/tBpu95InZDfUWrU0O8/uDe+BLYsNiY106Xf
Zh20i+CfUvUgKGDTmF5yvixku2ApzC+ED9AqXXS4632o8+9f9K2ODXpAE9b42nNzDu7PLvFp4yYl
WVtxiOsHNuhj3nonyq2+tTHJ5R0t1g1AoOJIc+ytT5CHipgECSSv8fDDN414LSuS6W0PiMrhkY8F
7ZCgcS/AEtqXxmStpmtgyqpRPcRxH7Z5S+rHdjGS5shTEG89BoSRgi/QZWQdNq7crqRdo3gMpi+b
O9lN4MEHamrjtPzsh3G4LA2b6IcF4Nhi6OFswKJxGjokTch0PcANWbNviL/AQOe3N2hwrDNS1uh+
2JV3ZMJ89RUHfFnrd+VbqNisQ3MXGF2TBPa+3vjWND0UIQlEpE7L0/fHxVtXCWhcoiwgSYJW4stx
78ZT13gN/hbSzoOrqvafptxobv/BRXxEtjTUIUP4B3Pf0PNNmT3pnIEtndNRtMXNsNTHPKDi1RTL
EwvQKkFqwgqKSuXlvfT2hEi0AiZPP8m5tmHVYTrxwku22AYMA3YeEJpIa+uc9LYnuBIWRi9bDvy5
Bc2bZDWiarKLoJuMR9Aowdf3H8KaOnwgIvGQ37iW5fu2Y1r+OjafTWVQZIhe4iwEK9j9ZWZJ+7lv
2jtvXOoLO2QnVnRzvVncniqIP/r9VRBAGBV+P16TzpYSljpRNRX5+On93/Xqk+CprbpqRhuuY0xx
L3+WCnvcoVAOwBaJcp/UGUWtQSTbsPTk+dIOP5OiKvdiDn+8f9033hb0snVScG3KnMHBzM4BJMDY
xqCQHlvPIQ7YO8aUXEdwhNv3L3Ugi17VSwiG3FXq6ZqOQ9Ps5T1S3B0QRme0VmVJP7UpzC1INyBf
BY1jPUtIVeCLruuu8q/dkIiEIlyMI9+ztY7ylyIikrOQtlurdHDdDb38EQWsP5xcdAUGx4o3qC6t
XYG8B/JqpzjVzvmZmKfwnJLO9LUxtPXFDqdfSnsCmQ8VoxYY0gcZdNUubVv/Bs3pAiakbL37FNtP
lDTKEPR7molgQKISKWFkZkDxCtPV+0/zjQHjond1kQWYCEUOXxy11NlsBBCoVjj9TzfJgruYrfPO
1W51t/ix8UnQX7mabM427195fU0HT9D1Se5YVxFGzaEmJ3VM3ZgUUzYlV/42BiQFmQhf7xDrmHft
HB77NN74YrE7goWA8sBX8lsi+eyLrWi2WmZqlZsCAeEdWrb+w1w59pG7euNDAJNgYXx1wUyIw3kB
HQcos5Dua8WLvTcru2XGSrIPgCbFEUvqCsA4fIKsJ8CLUauAtXAPxuCkXYcZBhi00iLdCLssOIPM
/YUYDNpXOqFfN5qCgr7JtwI39ESN5UeRxZfsUmJiiNsjk8/rJ0xAO0oSS/zedDnr7332hJuiTWQ/
lOABDZGfOB1iLuxXyZFP7/W4QZmDWIX9I9MAoqCXVwnh1Rb2SoZPiin7VCmOcoMKRxzatnFdVxRN
3h+nr98o13MRUiE5RXhuHUypZAKZaLq4ngOBb9859CCowsf7tO7MPx48XMoPEYLzPwzVg1vLKIcW
7Wow9PueFKlVhbQAyjmD4J8fudQb72oVoiGnX6WQSOIOniKoOtMvGDFDkdV7t/Sck3QAsP/+s3vz
XYUeiySOffbiBzcUiNSUE6AhcPlDzWty1UVFLWijJzCAsSeHIxugN9/Vs+sdLEOgj8wsUIQ4Dqpf
7lsvIJFRmPk+ncpjUt23LmWz1rHQ2jh01mih54NdheB9DcGtMVcHkeP4YtPpQl0YEBmPHM7euhQL
ncuRk4gjmEUvL5VYYzNhdS1ol2rnbNAyxm9bimuCF4zt+y9MvH5jaOA5UQQuwBdOuOt559k3XGLi
o6aBnqASlvjWejVqWCcPbhqYV0Qw1oqkmdLpH6W10OLu1Lxft/s3cKrjDcmm2AurNoa/jcCcvohu
2i1uCnHkk3w9eNcfyaASCNewpR1MNCZRamHTM8kS2tdsIWbG+4Ty8v79Z/H6scOIwfGAf41NtXco
baRgj0AbjibheE2J47UszlqgzFvo+e2RS706RQa4XSz2u6zD65H1YDDVWe8V2A8KerNLJcHnxf7H
KaD1OAsi0CKz8Nfk+WA+tot942079OdYFwOQSGZ4cN04RGvksJneYIT24qhKko7avtCng4gvePD1
HS+/O2eoL9fW4AwXM6DlkzTtkh1e0lpjmB6yx0nIG5PGyoNox+XIq379EhA8e+y1TGoTVJsPfmES
6qkxNaIDZQX9vWEm9VVvUkHAhXtMFv/6YQBlYfHCc8IEzLn65dAnaR1XGVjKTYH394tlySAaaFpP
W9y69U07p/ORj+31MIY1tXIeBBOkSTXp5QXz1bLcNgiS69bpHoPRxkytFvDd74/j9Xe/3GixsbMF
M8jqkYTh/PIyWJ3B48sJqTul1vNlKpGv9VQ80ZUFJJvrhg7iMAYjicc4ycOC9vj7P+CN+6Qaw07Z
8V2TA/D675/NKbC0RWiVFOvYRoe7sO7znSRh4/79q7wxUthJ+nQh2E0Gvx1iz6/CHKnQI2jcgbE9
3Ol5uMX/UD4R9Cv/wf3gMw0Evh0Wae9gjpzbhFxzg+ANaYbxPsal/M03w+bh/ft54wSMPhybAip9
qjyWfzA8lrrBkFP0+WYiLXuXW5rOiYSkuPWBJsBeCJMdPOx561iaRlMx97vJG79rtwtOGtRNe9rj
SAVzQoAFbpJ/MKgYVusBLIDJFRz+uJ7IOcj+NG+ztPvQoZjaVJKOxkK6Lvpb0+Eo7sXVvvEKFHcY
Io5c/9WY4rkwapiV8TXxJg7mBSZHFfeuTfgBAU6PqRHKK7+DSXXkHbxxGSzNq1lx9Wuw4TwYusZY
dCzI6cZExQDbXafYi8cYjR74JbDJUganYR4gkhHI03Zlunx1MMCewMjvd0bW650yCv+R2E2x/f3T
/t9d+m9rRen/dpf+13/oNENt9PO5VX39v/ztVPf/BYx8rbXRn+DTWQ9gf6EB7d+Oc3ATa0l4zYJk
AvnbXSqcf63vlzMUFX2LzhvD4G80IDjBtfqEE5F/4dJ4sP8IDRi8XOmpFbHQ0zahcsSEbPMbXw6o
vJjRXXmEHyR8Lf45UTfujYXMF6pQaiXqXOU6QW9MKA/5wqsoi+7dIBfjc6eUoo2UcxR5alPlrBGH
XmKlGyS4tH8zvwBPiWYXY+ZkExfhTyrzCPZRASLKtPGCM02oWnau+hpxXVrmwjnJOeB/9t0mvkHm
JksckGggtgaZJIDMLVH+0E0lv8hSChgabPaSkxzuzH3WWu28zRR7M8wlshm2VIDRKRfTmN3ara1v
0DumRuR6iTudmK5KqAuV9O2jBeWUBMTRqAsLyqx7ns+LT+ZzYirajjD5xWOX5WNz1uZGRi7sHBYt
t8++5EzVOozRp6iEPKYSpsW5bbah+aFyZkOdlC45C3sZV+kULYkVdBvPp++Ir81QdPujcbLt8ENe
k96IUh7hiLfp4nYmJJ3ON/kF4D+gizYIp9NmW5GflZMpoxpwJ34laIS3E5tbdLm9TJZ7pEBJ9zBI
3FULp2t6J8E3y8ygnl5Uk6HphNLxowexaQcjzUOA6abXjXeWUVZLuylR3fbl2TRMLiETiHWdkgbe
gmRV9qA0TEIv0LgAZN4M8OLHcNP1dSIIfsIYsJd12fU7T9TouJA+2s1FQ4aPvsj6Qn4RBkpLYt58
2sQ34wyhI1oQQxEaRcLWcJ8QrmkiPfApMLmTJaq7mga6vLI73ckTn6baSEwWUNMtVq0lJU6qtwge
VmFMtl+y1O7WzsByni0a3I5HewFx86YeW5JIZ9fqCdWDiI9IMw6XKK9wS2xV7qKPdhLiZkgsTcDa
LslgAgxGC19f1fOYebspy6qHkKBiEbGP1DfJQHrjVtiMOYSMvrPtmEC7E50shMl3HVlP3UgfhsCF
ZLjkDeUfcB9Ua4Lxqo2TpBE++X4+muBPgnEdtx5y2b1nTmTfDV0NryHzeoEgNejacTfmw2ydTFS7
Ep4MQQmE5AUQqkdXTdYXy9At8WVZ1a1kiaFvL8LJGqDJBzCskgiTSaNuKUP7dyGRqdkphtTOhcVD
jMRMzIipxCOiYrM8IYh1dPcZY70hh96o+7OkiFPaDWExFH2EhMfNr9zZ70DVZxn64SfStWoo1raX
EgWJ2ztInwY5+BoBB3zHE53rwvmil8QEsw79wDD2mQ7JluFoLev4w4LU2b5y+fiH67QlUgMsknbr
7yKvlonw09S7MVsib3A5I0LqCeJKN5ZHFo6QbXsNT2Nc+9YiuG2Xti9OCWUfjJXbjvAee8qwwUKB
tYNEo4ZgJvje9cZ1pXkLkrwQdGLTGf1gInGv+KYE/uQvcXDfB7N7GiKl7Nc8v3HZ4SlJb5PJpnsv
odlEXQg8Iuod4tQiB4IhdqfeGdK9WfbZmY9MFzGzDOjX51CzCan2vOabm+QzskUSU5ZoIdVPbtA+
hudBL+xkWzFGbj3A5XcAaVJvx2yaedGArURtUCxjWEpQQJJ96taAkf06SB5R+c1fAfebcheUZUIF
O+vEtCf6iW+BwNbiJ7VlpBfSmPHLLqJ1yD9szS/gjEyxbUUcnDmpG06b0RbyPI7NNU5TGIHNWcLF
bq3nCQB33KVoAWsgXAP6kIFTkwUZmqxUdIcRX0j5yzeq4kKhwXocqqJNif4q47T+JMN2vPfcdR6Z
RYjibWUJnpOEK/Bt5HHzkCF+vG5QqiH2G6hebOxR9Atn5Jyk+ilgMbB6s6wZ/h77RGTzgI3Q4ajb
RZVlDG9DewqJmeqyPStZulxK5rybSvoSuPJS8UEl1gDw2gFu+9kzNI0syrfzrXKbxMArlOAZoCRi
9cGH2eBLbiOMhwmbQRN4ZQT7MqQt24Tm5LKPlTavQJWd1yD/Lh1WugBs6qcmT0AbxZDlSTKzDA7A
Qgf0vfNZJRPUqTFEc0FCHckls+F5t1mO8MLeOx4hzKyZBCgB4MrNT2y9DH0O8DBDcmRpC/17GICD
CitH/LCASlc7eiVddd4UE6Fp2BxZ/QpyF4udo/0QmRFZDj+qzlxwNtJa8SPoX7pX0SyRUO/tqaAa
UhpVfNGgl2yjsQz6bFtJaV+hMgUfEHVkWgw7/JC4m/Ec2zijQqe/jxfXXzVzBV1HN+VeOWbMmhxE
YzgjP4XbputZf1osxkaUTClaFNGVqPRypKD9hdcvEtKJm7Wu/IWd3w/OGBuECpW0aGTUTMWw/shZ
kcCGJBcxGvWr4qMvSXPAD5P2yQPsOaO5NjPttN/yzsx5utg+CKaSsZubzk4vSuId6oO2zuiuYF3b
N1SUrV0XNBNmk7wBTNXlTNMbgoNzLypGPwdlRnqj3tWpFkSsoOG+kTw8gthqdHKwLSibIvsLU7mT
hiy+8ufmj/6gw7s5p6ODXnmaH8he8a/HrsDhEKL9fMKwZi2kOU2A5peRJNpoUWP4i2iOhZwBSfJv
aI7ZfTg7+sYKY2CTVRIun0IdO1/4qcPn3FDLVSaTmqgtlTW3hZeqB3toQO0n9iR7ovZYHsllDpVe
h1hNoJmVDfzqtEYIPgUZhqA0XDOtOuqBbGXserXthrjWIuKQyeEYS/ADcTeSLyuqMjllRdUkwwLk
IkGoTSgeeY4+r7gVklCkVHeGO409MQtmfRlKC2dTCov4YxeMhJER/9dFuBbzuyBvuh9j17l3Usal
s0VGLhKcWvgOkfTh/SOelrC6gsM3GkP8JydLOY7+GSQml4zXsUHjiTGxBIJoF/Uj+ILm3FCJUlvc
Mc0PvaSuHXnppJ7YofVrgmFqf2eCnViKHTeVEdo+jcEziNWHlOCnFPvr0KLwK+uipP0aI0FiNI2n
uoqx242ik5ezTcjKTgRw8b0WdRBZzKMKI4UCe3VkzgT30eWqHhaTwOMLYmJyPyJQjz1PVdXajnpM
St1JiL/JiFI1eJ9NkiPqFZPoVZcpH2izmjdzJnujV2lUakH862JKzGAA25IA6YOmgEGo4vC5JyLk
KbcFAVs9Ab9MegsHtg3EQtIp+JDwKgyGSPSm9xfjh+oxYUa5U2YycqkHFpHK5hijWEWuECe/OXhc
rz/uuilGb0++bKtNqmVI/lFgxxBeWDHa3iaU0EhD5jibAAPEjFNJXOPifZhiO7W22prsJkrzCQ9Z
WpfGVe/XSpwY7AazEy9c2Js3juN1WxxO5ulUxSviryuDHUoHSEhlaYx3Y+x0ycnssllE0Js6PDHg
DMuaCEoU2M+aWzLvSXnviSVop+ojWW0LDA9yHRGyD9g9usgPiYa9E5Yp/AfVOWG29WrZXcZ1MRjI
ZHRza2hB0FMBLeFT2BagEk6yMEi6/bwYihk582sDu503Ntl01eL3LGrsjwgQcNLzyZMETdC5u5dB
G96qJQw+JKpijGRpP93FXodRtsaNgQUA7hQafraRwGusurSZ2U3ijpn+yYwmr7Yctk7ZEZidDM38
MUjAMlyQeydSDttjVeBs8Lo5QpScfMWsOzM85qJmaxLExYk1jdLbykr0OSw5lei/CkH/fwb/N2r/
7x3CP//Xf5Y/q+cn8N//h7+O4K7zL0ryaBD+QvNba2f3ryO4I/5FtXOVJazqBM7mXOR/juD8ob+P
3KDhVmT6eoRfhRVAQf6A52R5ayXqf8ufFHP5D9oDzO0wloR12C9s9PppudLD1GykBqm6qWpuiMvi
jNwkOkzYgTGLG/gG2s7ILi0X/8CJ65fLB5/9On53Qq4BkTmW0Z5YACzIrsoXzUbBwoq49csKi4s1
2D7mp2T+JHvpfw5quRBFHcv6E3zinJCvcSS3FQJybfgjBtRaB1/0YMNUwr4QOJQSFdqtFp2GnGf+
kjQeBjKHkhrKKbs/1H9Zp3LjFx4nh3BcNsVi5YdMaSapCRp4zs9nI7OIBgc6arDPsckrucQe09v7
tqvSSw6lxnhVjFmVghE1rXHvF3OODdhegu6GlcEDsDanKTvUeVHufN7Mray/BnrdvwbsgxJykPws
SNGwsHRj4pAusCRZFylItxFbzGXaax1XmHcyNeM86d2vcQ2O4wE5gTuZUGrtxcab6hJ+nV7kiigb
AmaDdvgyT92kHhUuFTLA1FQSZspMUubYmqSVM60Tskjg8Qws9nopWPZumSbDL1MJAPMMv96AdhYN
OxM2yGQbvxuMlTl2aQm1MrdAa1Qx3ZMkWJrSOSkJgu22HNzoSyvbai0WgXoMGBlr/JlKSnYSIndI
qYl9MiVZrqxliZsBjY8xA5kLl5llZSuqJk0fjTHmEA4Lj/resE3ssvKJl3T1ZOvLAtkh/0Qiayy/
W0MxkPzdYJMlf1BrpzwlMFFlv1YSgnWPLJu1G7JWunGpZD7GZqO/Vmi8N2BfTVY2tOxsruK8uGgL
sEtnNZ3G8spP12NuXvnuE0UvZZ+y8fGa8wqid3IKCXjm1LeA0CeGq7gd47nbaidsb+mckXLtpTVw
gG70xK1t2GR+WsO4a4Oyf7SaMXzSZtl8ozQCBbjxP5kJGbNUO23ntrZV+d0iMh6Rsd077BvNXj0B
HM3Uhyl3iicy5Mz7ltQmBHZN+JlqTHKVJJZfbSnvuICK3bBWRO+hjs7ATTUk0AxtXVzMGSfbyJld
/WV0J/Zp6eh8sRyVY5NMHU13qsdsIQqS84IxwGZi4HYtyU28kJVp7PGPbeyqqdgKT2ZUdW0WBZMN
KAB9FprxeqcHUqC7xXwYCt3tAjhRl57O+SuoqN2R9nU3dDaGscKZftVNrshMg/uGngBrt+dAsM2x
ydx3xHtjEJ3cHL6p1TZTFMu89LBgStO78OvCTjGlxrk8b2EUhxdZhoYTK92og/0Qxp28LkwxkWwN
RKt8Yhzk4w/k1WFIWQi2w/UAGLHdlm5ieJ+THOIwO1ISdTc9gnAgDhzWMZ2T6m1cL1PcLVinVOZ/
CA3teztgGZgJKOSlvySsapJZY6+5w+oU3pDZpr4FlFd8XNTYnzfBpC3N35TVjyGZWd5Jjq2dH6H0
wGAKS7KdlYnhaWdJoPrbenZy6wYjfKpXh4PGE5CY1tMoBnIFhbBbRWhi46wsapKh9qlTZ9VXCl0I
b6Uz1vmpwXZb7ArPj0tyi9ME+fYUjunwyfZwG54k2ESsjd2DA7jEeVObxJSqbuHEHbde8dMfKyu/
cZoW8rS2a6XM06VV83LPMUmTANy2FoflSpc8nQ7OVBLZA1Fnf9T28e214QDmhhIXmO/gleQvtSZL
uj4ACWq0Bu0OPzfrbdMo/f3ZUnrz19L0PArlZc/h7+vAR6InTLnYCQ9KxO4opsW3iftaStF+a9Jx
/kYA8LEkgMNC9Ho3Lp0b0m5C1AuHTayFk3ThjWy08CvYpzb4p31YF9UdFhf81o3sruaYj+L9WzvQ
7v11bzRz2dMhZAD9ddCLLMYqDHhDMVq3yiKjbd0MU8zVO8df8l1PCe5k9UBRvCPXbWfWDfvBxnT8
j+//jpe9wr9+BuoBFKYCPBJqyZdV+LCo/dzuVm9AlXwC7pFcstQSVIut6+z9K71+meyhUa+iIkDs
Rjvv5ZUC5k2IDosR6aQKH1yIzvulm8WRVIzX90PXgq4GqbcOMpFDJTRcynxYKG5GXsj30IUWII6k
ii9nuud//BUQybIqc3lyqKIOJQMLqZ8Jnhl8O1g/L4JZ/EhH65jG6437ATe7ilAQzkCpW1v1zzrG
QEzgpASQTloE51AmHOxrGgH1jQXQ4lj00BuvyENZsH7Zq6j0t9T32cXyLvWGBFEWeMP2yTCHGLO+
zI6Mg7fuiH2ocNYxQHbOwR3R4bGNzIGiuyAaptbU91peyKHCTVfVXTts/3jYIZegSQ30H7G+fdC3
9GZ6XXyEYSS9rt9bCh8COebH7AAvFROrTmLV4Xj09NFpM1kdNIEJeglHp3JCeCs11ZEhldSm+Lip
Y/XndWX+eP+m3rgcxwJqbr9TFvBYvxwVvg7srOlwwxd0hz5NrWNfGEVoXag+rK9tMk6PpIu8niIR
F1HqRWTIbEz17+X1kmXEDdsRLuiHmC4LnXy1LJz83iCuYakAABjKI1d8PUq4Ik1BFnymOaRlB1fM
Erg5FVdsqcaBQWonsBNBuFEmDpP3H+abN7dOGoga4fIdZo246BiHIictkt33tJdyHPcUk/sHH0f0
PhF59kg3Asf5+1d96wYZ/HwFeGZotB5MvAoXGzMIlVTI2gMxllm3s3AE7rsGg/z7l3r9WQMDZ3bn
v3FpvcY8JkyAbHoJAhiSNbHVX/eZxMm+f5XDMbkuozaQPeSh7Kl+t5ufz1QVpSQ5+VTOVTGk36SS
xkkoymqn52L4ULpGvP8H10OdZNJIZgE/nEdWkgwFQCKxQj+ft9R+5EmfOfPTwLTSR45PsfH9C74e
J+wNkNvStWbhhk73ckhm/WIMiOOCSIwVyZkVYbORlfrygVyL8VyFRFFsZq8dzSMj5c3rMqsApmPb
hdXx5XX1NAhF64ElYCydh6KZBbzOsL6tlKu/z8Ic7o0VVPr+zb4eMyjAKO5BdecZv9oXUB+bfaML
AbtnuE+o0Jv2N2tsqyOz8+uvAOGKDUqWckTI7HlwbwV7L7FyIiPPSEkPn5MfzEH1SR5O8ZEbevNK
vBIKLlxspey/WEiH3FRzq0QIpkZ0nzlOE7HgLB2JcWBpjumiXn8L7I1XISEfAjuew8i7yQMMJujw
RPVaeyuWlWjgfx8Tmxwju/kjL+G6hUPHAVMDVYZl0+U6mElyyqbxYlQhtZXB3JhTXCNcqMMjz+/3
hPS8evTXZcJVjB0CUD60LKYp3ZS08oNoxvAab3v6U6sOwOrnLcQYGqjDHPBM88FPn4wB+d62NWmE
AxehYr6f+TxcKD8p5vI+qdBy/Ol45SGsWwp6Uwh23YPX63LSjDubu/Ybr914cW/uZy8+loH2+lMk
yJKAN1Z7FPfMPS8HUdCMcUqGTwAeVhqX9YIaMjFtuRVB19zPvm6fMsSbR4CYrz/FVXnrA8pFk7ne
38uLjjAz+gH1e9TxWE9Sdy63XVikR2a3l/YXRpGwUduzyLt8YbiXDm6NfrwhDTg+EQFR6rubzXQs
skJSicpw47RbFVuuQQc9L51L181s78j4evXJCH7BbzuKwxqFnfrlXfpLl5Xaa7g+9enLlY8HPlOJ
icr/jJttgaWxe3/IrH/jiwHN9fhEcWqsGF68VC+v2NMiy1Km+WileFWPTlzHyDXqVbVOI28Mj6yP
r14j/gJEU6iuMPsgpbNeXs5qbL2Kq11auKO1Ddfo37qe/niRWq/CjMom3mNz/Rtx+mwLX6hxIO/X
dmmmy25vVzVxwJIgIQEJdGPLsvnRxu5w5N29PswK5gNQzmsaCJc/pNJWCxrIwaGtjRQzoZMxPWWe
+FiF/jVRzQ8uslCHdBzHHx6AmPTHrr7uPl++SD790KM4xBYVZ/jBB6KB9Y0CCUU0GWDxDMdcztIk
7zdycacbr6WM5rc6v207orONziIKckPys/Pj/eF08H7ZPwobeRxLJef5dSP08v3mEFmq0MYvALYg
ANcw0om0/Wnz51dBI8pEgGYXrfrBvRLROi8NuouNO7VklLWItIJFHrMVHEwGqFktbOPrDoAtqs8/
vryXrLJGJiLARbQ5w2RfxV74VXcZ3FnDstX8NYatSe5z2rr2buznYvn6/l0efJrr9VFJr1setuOc
Fdd5+Nkodq2kCdKl0Rs7T4w7Vg6Ea7X93+ydSXedyLat/8odp88ZQQ2N2wF2oVqyCkvuMCRbpoYg
IKh+/ft25n3nOeV89sj+zWamnezNhogVa871TQ+OAQZgWrT/9GrsbYI6kgFyPO8fDwAeLbKsXbwx
xloFVYlbzyQ3ABVwMXDGyuTXV/ujTvzhcT1ZhRF9eFtOVloWuw8r3WJuqSpMuMDCDoyO9WAKQRF6
avDnwwRedTzXJapkMpjKWx96ZHFr57V05lFFa6O/dlS4lRBCUEa8VyVS00+caRiBolmZ+QCPuMnh
mRW+rO4qsNoOIVSm9hMLwejLWltK7ErMjeHeS81tJCCNyrl7hh/mlH/+iv8rCv7rdL7//xtz49fm
rfuWvf+oCp7+xp+iIBUoYVD0dHiLmVc8bXR/aoJofP/GqXsaljyN0tLw/H+aoPNv7zTGDpuGR4dp
2/9IhER5s6fgoqWIZvnBHP9PNMKPC/nJ+GsxMmRig8Foz4f864tHwmGzaWvRx9Z1h4sFjSUJ/Vrt
isUihs621XU24WG1clftK/gqGADr/OmHm/U3Xd8/hvN/eEFOH4JjFl+HkoeZnI9ZCC0M3NHgPTiS
R0LexipYdtDqHew0q69jWdTi09zL6c1CAFj3K7Odx4bwoo7xz7Z4xF9b/2aLodfMF//xM52mUk51
Ebqp4xJA9aEDErrZwlGJlEciMGoRGWUwe5FkKpkXCFvhMy6W7FYDGkDtrEFnVzrneAj+MJyTBV1F
nq3hAo5mYgJm3leGMRRkHIKWep3dPvvOoK4vIquE5hO1I3i+g08gBFvmuGzPJM/pSwj8+iseA7VG
rSPJzxxtuw2OI+zpT4sFCupoQk7ur2wmd6bYGO3weR2M4LL21Tsu0fw73Y+8jU4PknsHfjTNdoCm
bURQgTMDL01geOdt1eHDYwHpy2Nh9sG1CCccJuFsmg2Uq2DJLsxs9ppD5y5TuzfaTffREGw4iqzN
kGCnasv85gepS34EYDq+klqHYmc5YEJ3Y6PsPiH3M4NLnBqmsZ+WEO5X4I61GXVD15OkvVbzN6RN
bKaT378gj+gZKQpA3N7M0Uvwa7uYBAkq0Jfw/bpnQ3r0KTElMVWDjbhATYZhhz0STGQ0K6ITSTbP
+TxupqfwYMK+siOnEfLMYoRtiRC9YL36aC+vhkvWNBVgO3S7YK6B2w3+glW3pWVycp85LTYb3ull
pzqt3rZhciQpX6MqjpUXLPISh00jd4P02UCUS1JX7+itvx16F+04TFWOsbyerRsK+vU9LeyRhE9c
8IzuFhmkecYoHQTZVJyNoGGayxmj8MtMJjcmy2lSlw4rdVIELYDEiT7uUzuk+bgni7QkH5HIGeU0
zvVqwJNNCntuHp28ymHZA4eAOuxlgmwHwo6vi1A0TryUuKv4YTZG+Np6hoVemGiA42J5F5YzCtra
fIb6AsDr4qKeagCD2EzlKXEJ5lWs2MfedD/PQay3xShiR3PRiFYpXOrcnx/k6PEyhCIlLsqbVoyD
E0OGCalk2Kcc8PgPrGZYZ0McewsKpQ8lb+Txy8qd0Tqj87DJOrMui7VFelZ1hT6SsSGm8TANvr4I
ZDvjOJ3LNUMAlcg3JSata/imyoyGbBvvJcMFsMtxuVlxXgfrd+2o7XKrvL5O1mBs/J1oyW0789xx
8pNNN6G9Z6BOTVEIYx6GHpLi5bi6mXuH1xkPo7M0pCHBRgwUn7dzPwe530eryJ9kU++xWr+ziPsZ
kmK+0y7CdW5M9yV2stIXZ7ii3iROpTN728TV3FlfR1r5njrXqWNdVb4iq3Rhki9YgsdsXb6Dqe1j
axA5s0yN2jNiFAlSUNd0XvE5804VGHqysPkmJLYjn549N2h1i/NtHPat8q8kzsOeNQ5E2HLnj9Nl
6Y/nRWo+dCfsPx601hG4l1lISqfa25l14vprGqz4G2WR5MWDCIdPuiqTzh13C0M9l/6ynXdyRlCl
IkShPoWym3NnfgdsvzwHor/ASx8HgZsf3e68g2gYnZpHGDF2M+al0V/4/5SXoUe7zC+dxG5tnPmN
6zwEWYrr0232IGLjhk5aBFPTxRrlc5eF9nf01smKgSRS9YqxflEnrsrv8sn4JDps1ATmJeMW3uF0
H3ZtsWI+aFZ4tcvyRTXmO4h1eWdiB4vwY38m8vWqF/UNzUpNU22sDnUHWAxkzMkcXm0XrePctNaz
O9e3eWEeoePuVWWKb1v2vbdwUKy0jGPgxuf9YiMrIcmWFzns3ysNOS2q5qZ4MkP5mEr3OhzqvYHS
kWhOlolGuQWQuI1VYnlDE8kcHunYzBgVuxRuHvtGM/R3Q948psq+c3HkZr56nagJM1HK72naYilM
ARCTfshkh1NY8CpNO1pnDYFa9PXBhqm3I+PqU6PHObIxxG3Tej9kBjCONCC02NqvjbQPWeF29zbS
sNUZZSLm3WoWmGwKa6Quld8znVWJ76yfHGnuw7VaYmmmPGBt30e9tPVZuKw3A6plZBAFp8PwDizy
Z4YIolO5ELCsXNq29WR6zX3Kih3ZPMjBsmH+bjI3xh85vm5bQRghvgqnNfb5+jVQ38w8xKWjrkIg
cnMr18OQhh3uHbsbj3M5MgESDihTs3lRdjCEZe4QbJzeDJb2odgW2/S2rnjrcLfasTeIR6PJD8PU
XiOLrF8WU4pdLYEzEWpAJqOY1FPaTJGjr8wRpmoteN4YZIk4KgDerOt5H+KnICcb4ilYm3DJLv3g
DlULHLXjXUo7u6xrP+nJL4vzrdh1ApHfMiPpOy+2gLdXOduOrLigAOO5qGjL92XYGoAWNT6A3HgE
lXo5+9nNitx/vjnhs7nY/QGEzIztP8umvagGuTdWrCoYlNX7KCEvRGUxQiFPYRWYKUZHGPVL5z+m
VpVfucK7tGwUKF9IPJrlFo9M+WwZfy4rNucgi6k49J2VBAgen3o4zuAxsDFy8hkeWjm6UcvvajMw
ktYPcGRjDOjPmxGetbJ4aaz8bJoCvcu8yWMoyMSnrFycUxiljdjztHW3iOE2AHuLGVOAWT6ysNoH
TWvSVk8hJh7TLMzIx5exU4geWMMh+OLEZEcBwZqdiTLMQZA+rZjAz3Q/HG0vXC8mY3gMO+zOzRYm
UIw0FRIRbSAHbpWfujEj2RcG/xmaN+8ASGcXb1UVCW+5KlPRVRdNMxFObLkQl8t6PxDGkikH+GDp
F99WP7vQqmsi+OEHselTkkKQJRYLnQ+1H1Soz9DK5uMBDsVgYFVurStrbdiTYApPsWo2zEJZWuyd
wTO/8gVvPOYHDrDfNvZy97G1M03pEnzvDXVy72qLqGx7OWc25eBtVXGovPZileLcLAfzYvGMG8ox
/7NVre8cwC9Ur9NDOxlX5D4Ht0unlyOj5Zcsv+1t4cr+axiUilGd9CaomcvChbKnkxgHg3oaDGu/
5YtDUnAYXoqMtYE6NO4mDUQH+9EU0pD102E/rLiA3fb7MNTJ4j8LZ7pEuKIoqiU5UTZVWpbYJ5eu
Zqqinc9OLnenatlYrPW1hDl5i1PwFgUL4JSSzO5n+AlQDL+tRKw42VdmRS/98mQO1+fEuT+1bF+x
7UzHtWy/rW6zHvAuH+bQhm7bbudDY95IFebPrU0WMpngED3b4UJIC0MuwwEDkTCv2gk2ln33TBDr
cAGnE2xuFVysIqMBxG4OGP7Rx0t+vw6DQxnaDfKpXnrMU1a/kIndWn35bgyd3UcluERQs01R3s1q
zSXgaINuFYbskT26sm0ALiBpo5q0GIVr3ycchjyA/oGTdvBS+kvx4uKZIM5FDMGNGmfje9ljhDyK
gTfeYiJjjLStZ9RTy6icuB1KdzlrqBgpe+oikIdK+AX1VsUcROR1w/YMo7N5xn7OMcA25pfMCso9
wPT6zRtF/d7W2/LYp3XJAUTXQzSjMFzas91MeAOVcyUkNMC4kgUwc7WUTFLZpEPl3Msgr5IQZsQr
HG0q96BOqxOf17PPqpFhR84rQ0iJWYWrPqw204dtFyonchBncuIYZiClhhrzHWOBgbxqAQLzvviM
a2LeLH0n0nLo7yv6uGrvO+2U7YGu9q/OsomvpeAKbK9+8dnMnGCOcf2R7kACizhriV64WadQ3ZQh
XoqYYe/auG5CzPB7pO7AOmx6XO6lFOHjBJN3jItU+LGV2ZV1sQbELUSz0Uyn/G2DL+RuObcTXLN9
RgVbALnLRoO7T3bRacgoEz6mtwBAxyIwUmA0/SPxCeISo51GcFdozNv0vGBlo3WEPWResbJmUCLh
3HMNnrsuL3mWR0bGPjtdOssDXRjjHSukcpkDzfXdWjLClwwUgYxu+UB2k81qMkhtciF9hagJHSRF
vhj3qrbfUlydl6ILw0TPzhnEe8MDKmFoRmL6/BtvutbQKH2VxvBpsy0WKijfdMO6GPeNNx/GNWve
tyDYnMifF62vOZOQDgN8ukl3eM8rjGFgly14HaZRHvsRXySZQhV5w8NQlTKh5b1e2zSUrGRu55Xz
aaUcc9dQDL/1oauHuFIMptzI0q6fWrDuZED1jM9EbTOmNKfGocRo5mkYwsHohc0xNb30hVwmTB4D
TlvS7QP6wpVDiR3PxabVviCw5Y1wG6tIgi5lCg3fIJqCmB0ODV0auM8zudX+Li1DyK+VpaeroZ7a
FjdP7gmmVEWD0zEFrruzS623Z1dU7r13wpUzuASWIO4nG1M88xPNeDQY1sBMSLn0wOhHft8DkX1r
ltl9AR+J19SYumY6y+xUZJwZNQj4ghGIxBia9Iuyp1NUk5mp78wAEF/jFt30pWhX6SW+cOsXVqhy
3AmONwwBw2ZmL8sXqpPJDfqvU92loOYQsGNlz6x7YZ4z2dA30JcTAGhhuyP+Dwd2M2c4i7O86F+z
tVofwlGtRJuUfcgOm1Vue+sx1rY3twVCsqG34k4FE7M1HLUKEnLgpsHHH73+ySUzcd4Hflm9Zsqt
wrjvp/DCzbd1iQWjrR0jNZ544fokbKzz731RH5q3tEgw09GhJtaVFvVPuopt4RyqRj0c3dpKzzoc
0wxcmOGBtSn7TS/1Q8/9z0thu0HoQKvGJPXXdtVcjLhXO490Df5I4ppjBVZS/y7x9+eruKDZED1J
Qqbt/dEgWEI3shq1yWOmbGPPJsrAXsAK8+u21wdtke/i0lqieqTz5QscX3/9LoZduVIFBvO7dMeY
ANUkeZmdq283woMeC44PDzbTgr9Bp/3Nd7M5eqL/AaaiIv+oJ1AsNFi22+N28skKxaPGQ9cWv2no
/91laOeHtPOZvIO+8tcv161BqJdKtMcib4od6eTllXaX6jfmv7+5hRA/eRyIcPORLj7IFkZl5SQv
nQSeIJ/3bdisDzS5p7O1DKkV09yMwLZWv5Hff37cXSfAQIkdC5iC/1HrDxkMZGNdh6Nl4OxWlM6o
wxiAt9kZd79+RD7IMqdH5CSy4WY7GdnwFvz1LrqlQxCDOJ2FmJx+R6Kg/+Q4A15nBpeMu8nTOYVs
mzObZDXgUX599Z9/QwdRiLYswgVYiY+OJbPQ02iwNR7FBj0Biwa9kGLV/0zgOr3S3E+8LrzQDo6u
D690vy24yfthOK6qNPfBivs7rH7Hevybr4KnBdXQ4xIYHT889RnnJF0yzH4sl5ajO63Uz8GAVf3X
N+znJ4NVg7Y8qigWFgTZv/5c44BE5zNAfEw9h65HM7o3Gpv7maeL3/Fuf+qZc9tIDcLiyEQjafIf
v1EB91e0hMEcTU6hMyO2HZ2hcl7NKPDkeG84RupElt95j/nKHGC00Iv6ZpenyRdmOP0+rvxw+Ycy
4um3hHSE2xfuHUe1jzLeVo6jXfjFcGTLewvA8tQT3gwv+Lp62TtCdhs1Rv+bleYDC/kPGjncX54d
9hQXIOmHB8jSjSnx1amj5HXdO5ncrpxmmc4tzCfnSzlYd2o4DX9D0QC+BI8/lPV2wRCLdWPbtX9O
Osgp272fr2ufYbzYamxxKrHmfR/Y1W/e6A+uhz/eaMw7WM/ZLmEHnR6hH4TOpaZX5Q680cS9Ag9J
s/ammZVXRfaYyquTlyD/zTbz80OJPQ/3ASxhDHt4ef56RZdKhyigZTq2Y2sdSCQL9wyqyePKn/7z
Vf5f/e9fSHQ/LAXJ6/j6X+/tWIzr9Wvz/t//eqwUI5bvP+p/f/yN/wHziH9bzEwIDG+eECcR8P8q
gBbzfuwjJ8a9YBVEEPyPAuiiDfoEXwhsv/xHekz/kQAd59/MGALGwv6FBRPL7D+RAD8sjcJFbj+Z
8WzUZ1TAj+y3Jtd9aWk1J2VlhXQfS+ecs+0/tBf+eRXchXxFV2Bi/rCT+YUMmuKUOGqkxJoQBlaN
x2Vs1rcfbvvfSIkfNkwuc7LXQkiFj8VL9tEnPRKobgMO4c3y8YT2sFbitMmMI6CS4tzX7fBotMN2
0VVm+VtXyocX7Y9rn/YWJEwmPIOP/NsmpS8o6m5Kugx1740puGArorEPUOeNqW22HQx+uTBv5Nan
gjLMnkZTmS8tdqs0yYF+FNT5dr3EmYGyvyOcpWuvqa5OYtavb9PPvzmTxPiCucgJoftxFXKCaao8
LYDN5Pb4ycL9xLCnAC77Gyfbh/qMW+KCSXMx6qBwc5kPaw9rbzDPiG7JWFfjEOW2tbg31tj081XQ
zR59fInTrXzOCXgdf2cw++lLEqzIocTH0AKVlwfirwsfM5kl8+9lkPiD4SUbUvIFc+tq/+tb+dOv
frLMnGRiBqN4kT/u+b29Ykw2GeEu/XJ4mbyg5xxoyydwls+/vtKHreO0cDDQgH+EvdX+2Y7srqFs
OK6YCRBnOBmtl+Jkm1I/oa9kXNSV2/3D8ZA/liqeZdsS/onT+PG0VWjtaMsr7cRdHWKZvGmOF68z
/lkR/z9XwRfBhoj1+I/9/Yct0UUTJzGGq9gwND6VhOjsa5/DeLkU9pkl+ie7W+vbX9/Lnx5MFmFK
zv9c88OD2RSws5Ak7YSYm9NEVrolgHi+ysbzPo8BhH0S4fzfVIc/X5MlietyZvDFqU786/PoZ4ui
b0LLxQqM9ByZfbwl147GMLGSdeSWM+gAkMRzuvv1d/35ucHBi+ORpelkQPq4JmbtbGCbH62Elkj9
aUJGe603wFYsvyQ8TV5T/eaI+dMrwQrIP1SBjNhhe2FT+7HG6aogHereJWdoDOQNwlhPx0kQIp/0
DIWd/frbMXXzYdFn/us03M4pCU8X1bD94caaXS9Xn2zMBOBVPR00sReAbUpj3D6Xo8I4m/El4eQ2
m9UerLFmXNpK1w34GpbKo2uq3nxd6kW4jMxW1aTOGckIsvNV+auxl2rrYX3ZgHCjZYEEgjRdOt3O
VG7q7dqpayfa7Atxhqs/LPZRQ7Uw40kVtH/hthaKyVL0txuF0ca5WCffbM/nLT8dQDbK8GQknmvY
7DMMvqG5sxvzJFG22WYdyzxcxjen6Jca1806d5dz5/XecRI6NM9LLzW+mqqZRVIQ3fvcteCQzjyG
4U66au77kTvpqY3TkUy2OAPiaCbka/G0TyqcDkXNECnph3Kk9Kylrq5KEeohsgO6nofMcMtb8Ga0
Tzc8oNOtUc058/SWL59JCgS5RVqrK/cLcWDBpeMbzHbXHIplbCqR3wQ4m+wjBgSytIDSo06YGZhM
gHJyzb6yOjqLs5P0X9c8TtOh59bKmfYkkD/yzx9HgfMikh2AvMgaW/woHV1HayeYVMoY6W7HpxVl
PjuE9Ul9Wzpki4gxaxDUG32WI3Ymbeycyk/BLtlOehdKHEMHsZrhlzTwRy2jbp1670LMs/JV5NRL
YN7PbBfmndO75XBo1rWhB907o5wjg0B5RIawGufjsoWbBVN7mozLOV+I/zLoQ1sPftdABuk2DP+c
v4IMd8U4esbONksgZwC0vOrWMod2O5v60SGqWBBGd5Yqzon0gDN08qBszc9laQREQ86VezEM/O45
KpUhgZOURfiQrSPwTXqCgFZqOfVPwGksEeXUqWG82KlTXTNmL9d9YNkpAdZsgHRDc7LoulF694p+
CDPbdtV3F6zrFBuNDLM1adVAMgBDXS7BccOJlx8EBOlV0pbBc8/A/jtowWJFidkmE79E3RQckQSy
Nly5/mkabePBQmPBUmAb+Bq7OjXRjSuQ6hHejg0ZLzt1nk+PzXee/K6Ive7EVLOHNH2Cmk+/ffE0
BCLLWwriciQJu0mRZsU58Y9zTpg7TJZWm1m7M3Sd9glTOabNaxVq++C3XfaZ4V0GEZYK5CB5fBbJ
N4Ze+zc7m8zwmkYa3LrG8lY/hp1KAkkJqd+JNlKo53ieU/Mb2ghRAo4knp3HC8tezHXGr24DKSYO
/JrNaHBmXgZtqLWjc2sXGB0YjV9pbzHCsx/s1mDkwQ5kGONv3fQNluxxTvycHM2dWHlvHsDXZNkn
NkHGjbU35Tpmf+uvERxIZzOLsXnR2SyYpOjLG0bEXIfppgVjG7PwjGQqUc8Qi0PDCh6x5YlzXl3x
Ms7Tmu0UWdX3oHq28EtlrQEiTO64eMmqwFThFzvLm/yWqGxU22iiCcz/p0FnRggH3dPnh35ymvGU
D6c+m06jhlvb12q4KIjtvZ+I+oLA1ilsTBF8w5z0SlGxKdOoqa3szLZqgdzSalwesqbK2ytrHazb
Piv84dPsdxYZtAHupunYbD3BvG5LYvG3Etrm8kDSPGE1vJttvZudwQneM28r0n1NbVrGlk5zwbyJ
sdCun+fNQEuSQ/vJD1FLVtU49X7x2nGJ1WnyC4SE+FIEhtPSufcqPrM7VHeBMVsqwcdQfaKIFk/5
5owNqAeCpEO/UScbRN2fBzQWXwh7Xd498hO/I8V59sFVfX4jQWDJ20Y0oMKMVn5xO3u+syoZDjGR
s8EjCXbuk1Cji8jtZ2Lnh6yLpKX7waeyDo1vMiRDm1nCjqRujojlDsV98M87RLKDyeJJdqGggIyU
cBsfQ09WHhuYbc3RlrW8NlrfBlRQWhvybjlPe6x13ZKg+2NIwBM+cAsXi1R5GaTysgqBeyF5sWJN
PSsjpqbNIeUvx7douG7zNKO1tFHtj1t6wNHlDwgxrqtgKE76ndjMwYwtOGxPWV9Zt62hDTuyLKKZ
kwFayDuRl25LBHVnj6BLETsDME0Zoz0db3s6BjVhu0WqzgY9eq9zBVaEWblFPw8meHdMd0Y5JhKi
wzWWmO2uHgpMCDpH444y14OYKjNbbLtGpBgGzLa2EKLbsntvard8tYnbLCK+cDkkGOD55LXr1HM8
bZibD7XQdrbH1BLc4S7q1cMsYNvEpran19NP+7WmTqHAGmd0JNRVaGamV8wFGKlKX82+WEhlqBcA
KVNrg3Arh+wWUYfNp2zX/Jl2jYJjEZQk1rALC2iRJ9x2AuHBnuMMg87tBsJNJeMAKOs4NbDEozR0
enZwX64lNqXCeFNMZMp4NjpoyEQgQmSsVrv9MqLHh9frUlc6Afi0tA9E2zsGGY5TfdXO2jR3OfZY
vCulnR79oS3e8xoPTdySHQcjE27sV68Nw2FfaeCPh4E7+r3EIWAk6YqzkpW1dfhFbTXtXG/M0sOC
jYkMemu9SQNgIwecZITeh+uKi6JrvPqztZTFSQ0NSdZ00xkmXFC1xRZD4lzxAm6mm9NAmmVDkDHp
sUwId8XtoiSCsc28/+uQQd4lU7sg5dqtKjiyOEWD17pu0+dOEOuOXwovT5w6i/24zSZ0lSI0Hc3E
j+5eDaP1sHpBJCbLVVnTyjzigtyMW375ElgAFfcqLKCWlD6cVs4uUsekBXTzAcM8qSRSSn9BtAWo
tyPOVuyZ/8DrwxvSn3uD3awYUXKAXQ4lz1vBovgpYHNukQpTxZQsJt9hr9oqBytG9TVCAwxYNs2c
+AfAWsq394OzifFsgjtCimhQOS91MA12UuFYheOZWaXeDSnTbwRWTwMbuNRiQ4pGpAAppx7WIC/F
WdrWOsCAxuqZhMUmxfWc9a2RFLLiV63GMf/kU5cayZxWiNULrtopkbqQO1sRELXfand6KwNAvGQ8
FujjBjBfhirJzy2J4PbwFTr5xtTI2uiJskpV2XUJOh5gHUSwGqHasQkwxet1VrTSooaUaLNxnrbL
CyGiHsm1TZNPx9nzx09p5rTjOTh0lx1odnA/MnK74Yh0JPYA6xRKLnXrHMTsZd7RB6gxotH2FMCF
ORRkX6fTq7LmMti1ZhGchhcK/zuUIwkI0k5zVHyW6e+T24b3Xq3DczHDtk1w56knOG/V04juL1lN
wO4SqNuYhzEcXBF3IUgVvj4mVbyo5CwzrarZ430t35Yu74i6BSU1KLkF1ONSHn0oe3akZOF6ceUS
q4x6noVlQmZ6kGyNA4R4wZxz1y5TidJug31EtzX7zwMppxbgYNGedwbuiSTXpjg1daT/ZORQoCN7
zQJFDNYWzjurmfhEnPaoTV3aGwJnmtXLnaPoTPGmhbDi/dabdYQtwr+wGg5IUU6H/2qrmOMEAOwr
AMCL6a4xGRx+EeGNyYnRHsUw450GLXS+ElUyYQz0vPsWy3J1gC/UXrlBuj0rKjwoO0tDmSiGkILO
Kkqcn/bWz2f+mLefmQyH+dXgxLjm5+ytaCqD8WQNyq07pP31S761CtjOVDf3I3O095a1to/sQA3z
OfOYvk/F0sN9Rwu6DVNil6M+qJTBs7YG10GKDBKHhGc/hYz09XHW110IIDtYvk5501479nI6c/DD
TtgEimHYTYuBLTLIFtCNTZYHrFqjaM9kUADtsdzOwvfiGRh3Vn+xPhuOdvtIu+QxUx2X3PwJB/cZ
KjivTkrBerexQkIK01NX7sOwSO9XAuNfaazVGYg8x+p3Ba7w7yb/GutBtvRvjJpOE1woW5HAm3Ik
WPyQoc9+gIPAfQ/lPYKw3PtdirUIbzoVSLEMtsKcMIoiLkgfeMkyFw4p9nb3yphZ25NpmDvcwJnB
4iwLh3NGZuAw6VMna85T25qzaGEpepxkmb8FYSuXY92kGFEncnwvWCKbl2G1m+4wzktwX6dsY+SJ
d/rLqDzyqI1stg/zsLhN4nRd+hTwIFRnjtU1n0MBAjliQtYcIzE6xqXEnpRFSFHhp7rh9Jo4wDnJ
Zy4Exq2JepqqqSoFL+ySESM/e0VBRrbhYrJUdWY+e0M+nLm1z3KfS0X4iapxsDNDYGfvzGlA5GY+
MSWFIROY5Utih4fjZjI5EWUGFtWxIoYa4CRH2WjyC3jH3uLUnIJ8cObx5gv/4ACwHeJuCBAZZw2b
9qAyAxBQS6rHg+l0LM7uHLh4EoGmJKZbypsuRVnEb4zmBMwYCTuyqAQu+kkKdqshLUE1zuaQ3mly
8mB0enp+meyQGHUOSzUra4lPVJlef01bkNFmaglqDyUtELty6SDzao6oJT/b0DOAMG4a+1bW9V8K
aymgaBrhXLBMjpo47XImd97VQfNgZtJ5EAS1uFhjAvs+rzImec1y4gjVBxSNnM4H4KrOqotXYAJe
Hzkh83R4HTmeBQwkUPTCw16iIoXkGunUKr97i5vzyxU636dTVn2BsDW9Qxpe2j0gPLYmfg/DPSwQ
5IEoI+qmUecyC3CyzXjfvVKs3U272rhc+2nDJt05Gh9ryqHVT0oL7Xh/+qbvuUEEfZyXeX0w3a7L
z9OWonagg2THNeeLKoa3UL4XxkyrsWkpgeHuWtsa+5lTeXhSqO0ja17rSyYdumeta/syG4SPjQ+s
Gzcr8KxXy2yMy0kt48uUQZaLfMVywrBfOX7qR1wfUSBFXu4nIiJFUrkQvoGnQgTfe6NM3ygPSOyj
2GeGIzU8PgdEelhhII0ZMvFIpbv2/cq/N9zWeNR+3b+mab2xs9tF9qCxIudnOGk1UbUq9e4XiijQ
rk3Rp1cNjAX7EDL+ONOVruharBxKvlmkbD5LBLPH1LcK+vk1AORjVkEciEbiXeTp/DTYezThbTzj
kEp5qSxFMnxQUXUc5Dw2DxU/NHOijeseofE6/fnkhCRVijEbL9SW6SQXS3uBKOHKnbWKYj6yom5z
3BMCZcSZJe1Ps1f15o6U7Ql/Z+v2gHHnhnLeseHo9G5TUkhvW7YlZIZ2+Hz6jALUwNd1B0gVyBqH
NjCwKWnvyw7zbAF8ypjc7KDdQd44hmG9hONozbElDYpH1mUo74GG359IeiiXulk74wAYEKK2dnKY
25vTuvQQlO+oYxqmRfDaonNZid4afEzL3DmfJ9XBI/XCOdAgcgV2jNl2y5tFB26/o4kFlacn5ShP
+qYJz4p1DL1EteukE79epqfRL2nVOONkvmrqU4NT0MpAkJY8m+etWYH6m8ICFLE1GdVeLzx4ZLKs
oUeaQzPKi2ZeFX/C5YQaoE48z4vEiu4W7QR5Qvl8hhZWwWu/VVymraYmvFBD2BlH1S34KkAg82A5
k+YK88p8apy3uece7XTj1uoVcj8253As9pwIh6tCMK90Nodk/0WDbtjjINVLeBoyXwFT9bh496oY
uxCHLGaqBGtclmT8fNO+dHqDsY2BZ2UnHLoIz4JmVblv2pyVeTGWMYiWxpVebHOK1LHfm8MB+/D/
Ye9MkiM30j1/l9pDBseMNutNAIEYOAXHJHMDIzOTmAF3zMCl3iH6Yv1DSq9Nyq6nstrXRjIpjRlB
DO6f/0fH2TkqR6PZytjwQqOa5mfeYMJniWGW92kz2Pmx5QjlRHVFac2OqHJ9ClrbmX/QwWG+cthY
FpaKfv1m9Y59NsSWgKy6xHm1rcX90uZG+y0hJZqaLCv1y50+T/YP0OOSccRKsjYEiXGXyJ2M4fvk
zsTPMaijnK8dcef1MiHAMEu8Z3atxkVCzHN6GMexuYfj0N0br7XkM4J1rCBYGfwLicLFK7hGjBNB
S6mR6dCFUK1Oaj0mBHfb97WZkJ4d+cJ4WmyZ1bioOF18I6cSSIZ80ynsZE7FBeGYBPEbvZ7IaPQS
68PM9fix80hODio31u0b0j+bMsrpjP7q/rQcir4EbdLa0ZyOpNmU2aWjykaG7Zq2TWi6nWscs17h
YHJYZsN+MmVth8QS5vBbvL8XY4Vo3w2FIz8JthpG1OwmUwRbapkFY5NmaZDr61g9a0XePC8KLgcB
bj8/EaRHCcGAjKoOKR81KSFze5xGXGzbDec5l9fNTKTgzppGn1VhhGEA95OSy20rgwkI9PN6sEqN
xrYhlXGYaDPmfGZHVIOIA3w8D8k67kghL96p5zCGaOQlXCINU8gYzNLxvugVfgfs3tJHvdwkOKTm
Jl8YCbrKuVtQm1rH0gL54CFKky++BrgTDARFkkqeNlvZdOZa3+EaWoHvBOf4Lm+l1YZ1QzsLtvWM
AbPLPTLzCeTPd41BwMWRpXl89araSSJ9sWvmbx3oaQuujAUB4/WASDpW8kujmuaHFeviMa+9Pt6j
e5q4mcBX9M926pkVc6SlzbWxdHPQNHY5C/SnWXbFh0F+NoNAOWvkRuM8MvfWMorXGH9nHgxDS1/K
OGXDja08PQlQQitnPxUbdIJVO+Pvg7Rc+F7ksJ1sIGDQLjLdkyN5GTINFs1MXvFlqgtObeJpgQTi
+6WoTRTjhF1e/Dk3LGC72jiiXR79yBJjdasVS9VFuSZiau6s2HvGSkZaU9uZygtIIeT0qfel4UUN
lcLpHuh+ZaJxh8WLOFWRN6vXNADaSdJ357ySm5l7bdQ+jnF96n5ilFFNyS72Mr+UW1iRzU3Lbe1r
3Nu0Sq9chCYili2lnWIqKQQxG7++qDX3vqHJH0WQekn1RXeIkg3lKIrnbGzaai+MGr6om0d6BHoc
ks/jXCh2fdaHOSrpfPgG2QyIlFdZogVtW9rrdVMU+Gta26i/1stiMiNluqk+RmnRvdErF6CZldJP
Ls1o6+WpmbTph2kP/XfaJeZiK8Roh3PWw8oQhoK8OGrSUtyhlxyLoBBTp+/toSkoqUG1zEEH1OKm
ZZ3QWBeH5ehaZAdcW+zPX3RhaBPl4MI4mRO6NhaP1vpWmluYq1IxuK3mePWXnBLNOIz1xbvLHWk/
LCA93wgQxqkgsFJ+pEh37AAfc+YdHN/ugTiEKz/J0Wu0ECogucU/ysHL7kzjCKldyjOuU+8qWQbV
AbhLptQe6PaHTzEz69OgVdeaJl2U3l2J/c3p1+Ijmbbk1y4jRg4LRgOh06jMdnemnzFpT/mW8rkw
ItJF0velt+PchkGx9QSyIkIT3LNG89j33Na3LiQN7oBVc8ro+vC4S5G1oC0mUIqyB0beWGRXC/iZ
EY6rm70JT/GwcGKb6NF2Ot5i/CL9HdER2KlQGHHUM31eX0bRbN2B4nfqQPUKpimhL+1TKg3rBybt
bAxz2c23pTIFItPYJFnCyBqTSCvyyx/MdGC6iK21K0JtSUcgD1J1FBU8cTbuR+jMZau3WGmSbm37
bjL7seOoao6gHVtg8d5pPRACE8jG2DM7SHs3khXk8VXSKQn0YfWfJipMYvKHAO53DjOjcyWdNrNx
rhHHeuo7z76dGqlfxPZsM2Kx4YaqlwJIliRbPghSeIIakvb1NJc9lFFtr9qdqeGK2qMxIe95KrAw
RGVL59ue6GneWrPVYhJ7UmjKyB/imOWpnotpLzF6FISMgslgtWra/BDnYBrXDq8sY6TB9nhTgItq
YQP6toaVM9ZvledoGmH6hchCoo7ae+YRrdkzbjJ9uctYPhNxTy5zvtjxdqDGfbsXvCnNgXIlt7xM
hsqmvVehPArQ+q065gYJABKXQDsRoo/OAsCSiRPkSZvHGFEdK9ltL0oGTIr4KKixe0N6TEBeAT/l
f/r+4niH3sVmt2ub1j3F5nZSHzmb3mAmNYwwRmPE6iWXtgsqYzTLQw0F0oYkAI9XQyGd4dSnhnYH
dkKVTEbSZYJNxcQD4qss/WGtdKKEGZRgGRESPTsRJ0/HC3SqGgSZNnne7Pq2XZ54byttL7CYMoqt
rAqRdPX4LitN61ZvzOZjhAxYgxnMxg2svJCc7OKZ+O5yZRQKRJk7TWjzzsU7UsYbEmBjqS2scUv8
YJex3x58Ohy2VTxvzJ2bmBxd9dHXj0zDVDoxynCK1ktt1Si3yFyBZSvT0ycdQLv/lumMY5E0F9w3
WhV7GvgOn1rcNbJ22gPDPiB9A+pZXU2pDvuJUNzbujdKen7kwrEsklPXXnk9McHsmb0BIaDYb+vM
0elgzlWZH82mHO5IOsL+wTEhVg96kXIcali3nF2SuCMOCQGKvEKDoSw3Sk8sOzMvsjQs2aWtKINz
8PZrQ1A64z65Tw5NNMZO1lr/gGop+9o1WQYsWwLX7lDoTqzmOC6jwfarRzTk/g2SlyW5sRJLym2c
TTFowAqkUSVqhzYiVfvDbpkVZ3fTXociJHKFiJcu98uYxcggPVOUI+ngZlrFTjSTpfOmuW6nh1Ry
aJDo6+i8tXIcSpiDTCdex2gwBeu0frUnPrl880dNvxpVBz8rCz3/9JemeJ0zdHU7uZbDN6wssv3O
KQYxVkQDkm29EdgAnYOFCgBZBZQfVSXhzD5bxFpaWhI6JbbRwM+bdjmDjTXDvnUGCMQY7xOthz6K
gp07S1YIs4RN3LVm5o2fqkpTFreOYh3g2zqJn6Ai0p4z1dS+Y3Fh/SAVTSUkPqANPkwpvMyOs6an
BcqnEycoERUcExqUBUiyn3l7vUW8tM/ZKR9rL2f+BXUaTrPv1lj3cKC8rOnQ1SF6uKa78iD8TQLa
hcIGwwaxPi6ZMOeDlXq89nEscrp7V1xNYPbEb5+bFi4y7BmCUrBbJy1xpii9oKBrMLWTnGz/4jHs
VXsiAXH0gozlsX0ElxlVgguLEevd9/thfZGJyFosH6mk64ZDPRdKuYbk+B571V2mcjJ1dJd3Y4Op
ywTtbRuDuI60tbBjdbVp8N4OTY80zGFbsetGWyMasgbMa1QMTedpGmZUFlXh0zbKZgZPZPXYaQqH
Q8Pcpx02Nc1viNDWpnU48Y8aPtkrZzrwdjagCBduESZzC8nc2zI9ruuZyyXzXUlZCCeaBtI8gMXx
ePWk033v2aYeNRLvOBNq5jIGIp2p+ioXyz5Z8dS7e6rRBvBFKj+qUID14uKxdGLFzE70C0EUAPlB
1ZDifWXXrTddafbI+jZRN7sSR0Fl01lAct+sC6Eebu6WIqrxJ6WBU1TKP5AJohuBpQYM+lla4n/s
8xz4fWiN7ID/yOEvt4pmfZZE9eZH8rXI9BiE8rF6JjyX8wmXsfOtcRv/m1A92RkTmgXid0dXa5wb
zg6U4PVoFxRCaN2tnm0w/vRCZVkpP73aag8FXWzV7VRCAZxG8FLarGc4gX1vuekdEFPX78FRCBQQ
GnhdskNQM9QvC8dXPLnz2rmnHqUlZScGJSSnUozEXrCb606U0UtV7WfhAfr3+EHIhSCcwrgWicko
v4Jv6QcTRjG9m9vM8vep5Sr5arAp1hdT85VGChbSD5qnRlBAM3PU77qw/yiY/7Hljf/PCUYoaLrp
vUZ6/7us+fT9f//8id8FzIaPFhl2iGheLD02nPR/C5gFcUQI2khCRvVv8JTzJ3/UmmjC/c11t1Xc
tX7XPSNM+6PnRDOc35DB6SiBDZqR7U0S/W80nZC79ldxHY8oujoilIytpxRPlbmJQf8kIpy8PoGH
ryTvPAWAYYsLo/iAm3E5NJdi0gMLeqALsY+b3p226A1sGUCsN1wm9pYstJXGAEhgBOQYTLSv32SV
NkCiJ1MSRyM6bJvgBXJprregBDiqnp4uKDByuJ7dGccaMR9t8iUbBH4Zh1c7vvGnpHzXp5WQm5rW
En8D3Lx306zo90j94RLPnvVOGHu6L2hHeKVWyI6cCYpIgdy+WWNNGaMdVx8EaWbBOmdeiBQlv9US
P3uNZw7ItJXroQ1q+UWr7fJr1pX1nnWjvLRlVgdoscmW12eOWNbSlsymeXrxljEmh4hbmu2Wbby0
PaeQLNFoshFNWU/GLNVdix+6Ctkzk/sBHOGqosfksKLjvUVuMyJXo4IRFU3nUq86mrdi6vEiemp2
vuuqe/NJJQtcve538dSKS5eAFMC0kV/QWGu9p8G5gX8d1HwgFgMLc69icdY59CFIcRrvrnPj7EPU
gCOxWz7ZSO5OdJsmT34i6crSANEBViaPxr3M42iq83MMjbSWevFn68m3qqXpahlWqk1lPpzZwKxg
WmZIutS3T5ojykOVyOLZMacIJDtMG2tidOdYEDXU5oWpU9tREw/qqpdZdeCGgYeaXfdc9ErcpbG4
ITfjOTNRZUP4t34IHZC8rEsbX1VJbxFcF4/V93bk9KW15XoUZjVzBOvK9MaZtHlA59Q2wbbwM106
iMF09uQ77JzzudsOxDN4tbVrpJ+ehhiYy7cM7dFHMRT4naB/hWl2zxzZUBWWrmh9Bk4Zi26f45Ke
RjjhJcIljfMm8/m87tZJ6Icc6MVFIJUfSJoSp85cUA2P5k3dcuRwcH9fA3vc2qo2r3QKeHZ09WpB
2rXGARgiuYlpuHiqc7e6jZs+/75aK2EwCyDnqeyz8TCbS7aPrVS9ODVJXdsOzFTjpd+6rlL0jpj5
gYYzO+xRMdwqR/AAasZVy2W7ZKbXnTpInSBFQ3Em+TOLSFMgtKeSxxpd9c7yhnw79mE1piY2CRCn
SG5CBTyG+Lvb5TY2I4cMU94poifpCBAPCj75kOcJrUXZ8mxkfrLD5wZYSv78EpZefR4qW1yt2tZ4
a4ivk2nlp74ykwfcx9PCdl7iXJdOEU6lnO+8mnwfk3SNUAcyD0pfPxDpU93hb68j5FrmDWZw/w6e
ZL2tCaYh7oEstTXTAatl5VvfG2DeLSxgOiHqy6446LgRx6RX1P/JvlHwQ4u71Dc5A0mAr+olgUyY
r5LELwlIYOL0oplbTyKMhoLKVwvZYon1VMcKChvVjxvFQzK/9istCGu27KtFccuxxJdfvdkogzjn
x/q2Rgll0dOHSpF3a7OrA4PeeemMN7xIJ4SAqCsxJHVwi22bb+pEtTmUyi9QZ+ZZTcK6ote0CAhz
Mc+NiPe6234nKOmDcEP3ohbYqUqzs6CTZCjtOjDQl7nK1+VAK6+O/tZyfcgtbu1RI4eEAKy+0Kbh
gwJPasMdOp+wbFNzeUXnSSyIOqpv/WGizlHhpyBZZG7eC2tJiCWw8DjnlnNDIGKJTpyoamLCUMU/
uJ3vkhLDNWwpWkQmeL3aCasPkkBrgxW5kfdzl8wQcglksDlBxUNzR4SO3cxjeuwajFEG2W0c1+/w
/Ze7mMfvaCSLOIgKkUe2MPKOZyUMbG1tca2DV/ix+2FZ8pxbKcOsFeU985uylqNeprcbjAD2Wz72
JmDRHK9BQ8sNuT07/vTQCT0imY3/bo6lA/3nLt+s7FEnFE6D7FSrCKBUI9GOh2Y0bjyjjZDDBh5D
lFkRJ5t7V5IWU7RwV2NlXgF6HwhAQHnSHtZUYYOVB0o+b72WQbPNAzn6e0IJEPesd4u57BEYBbRk
snyMzM+I0EVP4aCcJYesrjujGlM7YVKzW2jxg5nPLA7GsWAjGijYmEpip63l0mvQ5b1uPbHA+WKn
CVhbdjGkQhQU0dFdF8SJuYOz3JsIJ3fxIE0kEum9mmjaGb36TpnmdZPkxEigHizbQ6tRZKUYgo9A
gtZtSU/od43csvWcFZO4JyRTP6Va0YW1FzvPykhafH2glDgD0yN5uCyCrilqGlcXjowsplE7ZVVk
g9DuYaKLoE1ce2/3/qdRK/iIyoeDrsU1fOY36bCkOA1D85hSfzQunCmI8fuI57y/QY/YBfPQEp6h
0vjOmYnnUi6gZm025xkGP5g30gKLPOgPNiqWRXJFJwQWdDdMod7KUDTpMZH+XeO2SzD0QxoSQNGE
ykzkvoldtZ+QQbz2/fg9Xpsbkc0n1yuGj7U2MRr7d5WJLjye/JaXqXm0YTRsreoChpf3HuMEbByt
s3bJ4Zt4eYBqGaWliqZcuxWzvt6UrrsEeTndj+yLPkRDQNYyD/ucfMmJRA3n0T0PS3dO4u6ekspr
NRkskmN59LZqC6/Vqy9TRSsqUwRCIlXUN4rGBs63vn0ufVUf4j7GOebjFI5MoiShnwfxllqbfoNF
vIODHfZuhTaqGqX32QlpXDuEVuxtlRWvtD5qb5OLezNVlEwOHjFCceNbPzK+klPrBjXuAxpgmsED
CkWTHWaZr0RYeIgcB7G3JySyOyjfmuO19yZmuD6StB8nejJ2ec7qh18dVRnCGVqd2o7gB6upLo7B
cUgf+ig32ZiwqH2J/YoUuba8K+CN5Qhu3q8da6DZ7rj311QW5+eya0/jpL2JjLJgnVrj1OuQhasS
4YF5b6+VcVvl5jVNkBbSY6EdtHxlpTC0T05J1g39Gg80dz4ApUimFMHzK68wJkTa0IRz6hefpLOa
AeiSEwKxUXCcrYecXqcjuYBumDKmgh4sDkNdD8Oo9OW52wQdRckgJhdtgukx3zxRfdpxbkQKdvi4
SHnluADdU6W+IEK2g2SEnSXGBYgvJnHOkVSIUzOvK36ntJU3Mp7L8woeErrr9GQYjFBOZb0D8SFO
QBtzKkbkay4WX20UD2kHZp7bZqBiJZbrNnW7S+e6xIb2qdgzEZehgrE/FF5BlqqxtiUq+HR5Fqg1
CYdp4+Sd+LMWDV4Jg5olVWdyAF9gvub+vuGK7fzMUnqgzfqLEc/+zvYmM8xXYz1Rt8x/D5NataMo
fDqeNQQJx7iztRBRoSv3BChPKHfUuOjn0iFIGdQ4BUVPFVI3GtvN+7ozy68AQHygsXp39Ji1N71t
SfLi5vg2ceb10uMbNo9VrWDmZenUN91iqK9QolAtzLynwtUHdqN5PGE85EEzMGgxGXgg/C5CFWPl
2aZC0KSJTyKgdgr3PLvUtFY9+IghVkF0mSWuOuJyXrsFk39eltTY9gQ2zhlxml6aXdZUbIfs+WNG
HHosyLurL0nf6zK0U/JBXsTsaflB9jGJmJoGgLK2KCcPOhqpW0olliskpZpNq/286ODuHfk83SGf
m1V8n+21O2o+KTXEowndCavGe4itrJqOflYSQm8NlBWmpPPxDfpavI9ApC8ldDjxo+VsX0s3hRWE
Me+nQ+WSbvKddB446qnQuPmLMNJyX1OnZp71ocqcG7IY6/qKtbrVDizjGQxKVmOCarOG88XiWT3J
OWOvoxzRFz3uD5tdQo8Ml3xN4FNH+V/qWXndQ5m23BIg4ll7mDt4xyNWcavodjOlg5Qcto6j0CZ1
mnte0VAar5RZC+sI65lBVNmxCy2Q1t1X/D0EY7lVBbFdjHmSnly2HeMyWiuYU7UuW72BRbciZ7TV
Qei54maTvLBJSm0bWpUPS4+rJ2VAIp8ch5XmUY1VbNxy0GSbdpVTTNc1VBB9W1RrKhKhu3Z8r4dm
C4mLByu7Tyu/kmegVLs5ra3pIWBAiL9bF0Qy52Is5HBFswsZOG3F70Xe/W6l5gIhQtInaCc0DjJ5
k/1YyGI6mb0oPqhw8MN0Ncb7WOvtk7fUziWtPOSTRMpE3B8NZrHzgnh00B+hT/bxE2rphQTM8gnu
PixdBJqWOHkEIYVFilg414BoC1d7rksIkWpE/yAcqIDOParCDc28a+7YNkj63JJLCad+zUs0x86g
1L6peHoKOm3dTqiHIUMQQR+9f1tMY/XaNN573HXe0XLGl5poPIAet0Vv0oiLEav0Mdadx7Lie9IZ
8LwOabNHOxAUaHv9KvGDfJguJFOGkyTD0Cy1K1FsMaGa+dQZ8JIAmjvRlS8TqabRks3FfvWVCPTG
ul8a862t/DOnBIgQ/G07TTYHGgB/9I2zR0vwMk3+7bTkX0hytaydGubNZpW/cKvfepVeUshiCED1
XjaXpi9Odt2TgNUcK2e5Xlf6fJGUvjk5N2Cma7AHjk3dYHQmDD1SnXJyO1EvaC9GrT+oTo/SUdwN
fkvVY1WfiRT+ofug+jKh7cnQukcLFmOHqO2SWNNDsaoboQwYwxFN/SrHG/oRr1ArXXpI7x2a60+f
dCJbFecinhdiGlOm0JFhvpn3mUbldqLG+7UpXxff+8rpfDqaRXxysLYGrsMJidfQ0eVh2wTr7Fip
zxzdrePEl9JjKzPNfdkPEYsvfKTufC379SodSpr0KAalw9mKoCAPK8eNpPQ++oXrYS8nPEpvC+F/
NeT725IiGY2n7LSsMXLq/JuFm+1K6PVX8I8THCwmmIo66iVZiXGoXkj60mnMw+qnu+9Et5WhtoKn
t6j6o1GfEEiZzbFlF6Tl9taV1jhDHazvZDgSxVjnfO8RPWA9WKdhy3NWuhMMzmrSNs1XNvibjK5+
EzpNjQsH153nld/bTIuafkP9WdADtGlXc6lfe64G0QmDrq3SI9yCvqWdjlbLzZ/rwr7H7XnAB9ne
ZzAXgetxlT3n5PoZtlbjSJ5dsPL/C2m5B68vH6XWHXuUhdKtD0luPNKmcqvPCLeL+WVWU/xcDtUe
+VnoGuutSVmqiYNb9t45HfVTI7VDtrZHd3WObUvibdsNyFjLfTJ19UE3pquxj49tvJy9oedsXzyX
BBM6XgmJlpxqv340PNkB2ZRn0Wbg2lZ27eviDCV60DPrZHbaM8K5OkCF/mPGrbMv1GoedNrd46Xe
J4b/YC4xyR8LLzj7vIKWtvZKFPaOFx/4vL1sSp270VF34CgnIJvXvMu+k0O/W9miQ68v4tvMtIZr
fRrFjl38rSW65MqXRn3UDTdsU1aMfKyxWqcLcQWt5l8mQkPR/9ZUh+uds+cc9TLPmMMIwLZQf84F
JHFfUagKmO4Z8ipr2X7bvgSmJw+2rPRHp1N477Rd7nQ3ZDw92YUdrZPvPwxJCm6hoTxYpB7MQoFz
+HhETBQPvXVepXUWZP/aIwWphOkdAXh0zG/G3rDsx37lubVkwN6WhEpTV6vyrKggq/QA7HEfm8MZ
cItTOAjlcYVwnWNtn+Xj0a6r+qB0NzImmrX6xv5Y0R92mn92C0mAgMeLAt0YEMd4a+Ym3Kl/UgnL
VdGhyIb7d8sVzpck3FqecorZE5w51qxrN1p72zbqupoUslDsNEVP7SNVh2GBOrC24u81+dm69HAs
zB7TRB/miMxf2kSGvkq+dI3JE9sdOrbshjOja1sX1utdjfNlsvPQhUnbV6QX3hh28RDHEOM1Pq3+
oZTuqd28UuRjwvs8oNfZW357GgxOazUzOjEkmD8jxx2Gnb6SyepuQoExti3O5usUcQSnYL1Q7zRE
7JMleWonjuIZDG4kYMyIrS5kgH7sSJHqj7rSUB6vn5DHQTkUGSok/CQGkjI+gEgIyrWeMne8SQRf
vVNM0KXzkEJX7zz8CV1tgwnqvdqRB/N9VFh1i+lrkac35RRHvZihB9cvrSzfBJI4O5YMK9IBmKnR
QmnTxUvMfW33V0utbiZmDhf6SzbWy7zCVsHjf8kxW9PuhTi9u6qVhTlRc29IIYerircMcewHKC6S
vbPYbyQ73hV2e1svxrwTBISw4pdIr3txYpB4kY0X6Q2j+NC8gaedSI0+xENW7oo4MU9xPF3rPoYY
5QD1GhpHwnkwnhO6ovoqqTjM9YLOCxJT14FKujp79PTqDTuLH2azHnVTt2BKRDZdmPYZTZqIBC6M
Q66q91JUCebibjfMw+CdREoGMIPImzUzUCqy3qOScl9C1DkKLqNsz7JCdVUjnkRknn0M3IIw8yf3
MKESZx58K7YCY5G2e2QrcchIKoOx8++rvHyu48GfXn2OUYyyiI9JUsb7Um6uPVllTexgE4FWFd7R
I+aj1B9p3q1KgcJVzsugBW7Wbm7OMa2LaPUqQ4Z07rVrRMJb/NCl3mJGGWLY5srKCak9kAtqPa+E
AHC6iB3b3VuTI54qCRWG9LlEeZLFtvu5Cndk62SF7ThyTfH3xo2x5xVFb39mde8+NOs4PSjdoz09
9TUklTPTExlv5FuCZZbWAMIptbXb0xsm3yYzEUUgW9QdnKS8mp2umorbjBynZ9cfjWcmZ99CQOPB
duKZXl5njGUcHJNYI4a8GlJO9SnrBN/Ry56NOSZPqEMyIukMmFwHL0q9xsdCKW4jirSaJ0JadqsO
dbq63YnERQhzbrs574eiGwD0a8pHZoQIX43c6u8nyr3uxFygla4FM2/wk2r6D+n2jy0A629It/e0
/fF//qv+C+nGT/xOutn6b5T+kGflkWbj0HBLAtHvvSH8iQmxRr6Wb9sYhrdsoj9IN3g1gv08wtqI
G6I4ZGPq/uDcDPs3m5IN9myqWGHLHPFvUW5biMOf+jHgA8nbon3O2Hg34Tm/EG62ZpswGAsIMQVp
Ed2BKqzz0nzKSca5Xjc9s5mz73NCtQ5x6q9fjbTdVJ6wC6ZJ6umfLtw/yf35WYv769cBFbeIYuFf
yGX+yv/BEk2aNmeYw+VKemqW4yPzW9aaPVHvW5dDFr9rlhpJzusZ/qga2GLNMxnUdMvf5PaQfrUx
SFw8JT8cuhDD2JrMR1IiGNIKIJsXgao9AFbQ3sw269D4tyj/AnT+vNGzjxHMSKwh6NxRO9ALl+nB
gsOVbdhxePExXrKuIlt8XFa7wR+YT5vOE3CotXyOEzJvbmytT62gdd3xB6el3kJRRwM8ZNG0fCKy
TojqLiri10c0WF+XDfepNJ3h6e8v5M++5F8vpGkAnVk2H+D9Gjno9SsVs5h8QDaHvagYZyYjWFCS
AuaB2GvxDeSWYCgcy3Fvdl/rygPff1Aj+iUdG677GJMF7EaZXHZ+jhgBGHAYbLzmZMB2Hcdk8EOB
xpBEGavR/kXg0C+ZPz+fSl4AfAbEwUED//IYrKrogZI7vn0xZiH6WCsQRVYf/v4i/RI48vNTCGMk
eosCPeH9fBj/RDYLdyXVEqg6hLVBJ2xzS2tsRhXdK9XX1QU9Lsnj+32V/Db/r+QHZ8Jy87D8uRvd
4K3+6xvHo2B6BIjx6yHzMHm1/0xxJ1DaWCb7lhYFVe2lVenXE/HYdINgtX23jdz8wUuLisYXCQr7
yqR6rs319JvE6XdNwV9zjTrOuAyWXukcy1PtWs+N/EvOkE5IYGmGqp2Kw8zsYYQ5mvl/9WhtoTp/
ebT4BVjNiKDxDEGX2S+/AAsJJz+CQMK0HGco+qkP7AJac12RRxkI8qJ2MB0gn9iNHH0oo2wxeed0
Sf6K8OaT3VHvQbBBSUNGo5BNSlxmQExhNdneYSnbs+1091XZj0Glmjwk985FlqhNd5OLtceR+kO/
LvVdkSd1ODDh/otf8K8aBNJiaRUUrNVIJaCyWBj/eoPsUTP52pMK8xFPjNG2J1KFR7Sl1qcwHNh7
8OS/fxB/ifb5+YkGMzrpN8SoEKL5108siQ6Ca+YTZYuzmKrG3TLQNVho5wb49F/kCIn/7wHk98OY
YbrCo82MXeSvn4aWW287q1XYsx1YOLuPpJ65nB1A7vLKRJy+AL02F/3oMEgyR37+/W/7cxH/ywOE
YpFlid9W5zEyfl2bhpj4jQHXWZg4fkKHR2WdORLHp9Jd4wC0lxQ1ENn9QBvKDrDJD0h7Z6WxXRkg
lIbZKtbuWh+BuBq3j3yzf1qpedlbJO0EWoGYwqAXEj6ckB9UGtSTkyrL3+aY1A2pbiuMsJ/oVrE8
Jt4e5/qlqovNumvbe4wZyUOXa94TyR41g6Qs9m7e0sXgs4aidFoqLIRe88wzqQdDS5HAbDF0lSZI
At/thXzs4YxlcuTowa2bi3X+vWH7P2PWP7ZMy/95zKKd7UcLMvHnMWv7id/HLOH8xuPMI82qSrwa
Kun/HrO83/B9M+ozTWyJrmJbcP8Ys4T5G+lh5vYg6gSPki73/8Ys8RvmW59lWgAx6zpBBf/OmPVL
lBaZjORnsaGhaWKeI0r511euEzFZIOGoD/URM8h6pcxp3OfaukR/uib/ZHv5dSn5/ZP4IK6G4Qtr
W9z+tKf1An8+qQRkqXs0B1D0yGJi6VkRVa7+QZoZIR5//4G/bqLbBzqW6Tg4vbaH/pe1ax3iKbXQ
gqYpnRhtP4ueiIl5+Vw8bLXkgyBZckbDSsO59bWXv//sf3ZZHZvd2yL3ksv7y2WNJ5E1qZOFnIQo
Fuqk1S4HS3R9/X/ZO5PkuJE1W2+lLOeQwR2OzqzeG0QgItiTIimxmcBIikLfOvod1TpqY+8DU5kp
sfKmnmY1uJNrllciQxEBwN3Pf853AupDovwnH+3fvRobKS4gJS0bPuSPH+0Uhx0NblVQC6+Ud0bY
lmxNRg+pZaz7ZvgJ2u7vPlfAsrw1SUOqWk8A33+RiZjjsWI2T+FScYBFxAgsc+8V+JbjsIJZ4QH1
v8rYLfzkdd+vfnyfii9TrScSkIuW+ePrDo7NbJ1Z9uBQmLQ0DWt7R7TAsV7CNoenbyzRr19BynVM
LiPOQZIi2h9fUZaUnnjMQYRVekwMhetzxoWim7nLSojJxJkwlyWQ0dj/ZJvpqPXdfL8UMX5VpqDc
zOJ/Peut8/O728W17IqAktxDyNYlJvd2IUal5Jhveh4nZCFleB5XRugfufQoN3vRxc5xTEs1yB76
97YjQ6w1t+vM14g3uFhK4VmvoluGT3ZKqGJbU8NOm8+cmXKTMyE6w4EWraGnvnyGWrbaF4ErXRm+
006HSWpB/RudaajV5Qh2ROspqrDENWR9nClkaDz35XypxnS4jruqm1aiTfmRti+odz1ZrXCX4687
MWSV4HNJgXhtWNwpeMupdpp3uJlDGSyZS7uZkVQ1qblGVNWpFyXZku6ndu4IkXe2vWaOCio2xLaa
U/TvuVbgVSi8MMkZTinHhJQVldaoYSy+dHk73SPkJs4hEUl2bS9KOx8Hv7b3IxuNMqhjh51EPC5y
mxMnaALLaspk1zPdACc6JwPUZ4kJDS9ImX8maJGle4PtwOPAPAaREtykRWKqth6qQadkAFBMyJO3
VfYYOQ4PmlZxgSFwluITc3hVHnxN3oTZKVa2feoRYNppSU56u5jMEux5kljBtaeOTTxwr7EeunnX
eX76xarEzJEy1CkzCiWcE8dOh/AorYiffbbiqEzRy6KsPC58jZdtMVDYHhjVEcoe58EW9+QnmFIh
+WICvLAxq5ItQKaaq1060aD3maKwirYK1oswDCaytfXHpchM45R9X25PW+IAtElSHEg25d6g+sTd
d7EdxxfIogZmdqPsm2y8KKdONZeZHKDSFqpS6T6mCccO6KWBVCIqUBY8C8ve9IPZBIV5bdpJEp8U
5jir8zgeKtLNMCYrTGP0jFAB05DHiM7oQbSN+7jg8yhJCWORx5BXOGhruEWEPT8w381nBiaQxM7G
xtK0mOA5ab401Dbib40pC4hICjodLR58QXwvF0KFSbSm7ypxo7wptPa05yACbuqGgXpgMwgc7xeT
PohN7ZvsS6XdqvCB+6ulQLE3ZRRwFMcjV3SV+7XPIX/QZZjRkDGLZeR29L2etFjnZmzSnXG4xVTY
0QYGxK+hXCziaJU5ar6PCd3eztMEWkfXpMK2br3EHnyG0riJANze11bCLFOxUm/Foom5t/7ALMXL
sxDPTes8WJEOD8UibOhpfYV0NxspWasJc+CFWet+7RqiKG9D/MnoNoVDoOIsonGQuy+dxQ1wmOVT
YeXzi0F69sknnPxg8RR5aaSPn7Th37Ryq8z8Kipj87nVnv8lI+z1NGJBYMicI4TsJ68ZkJD7OTSp
cXGMjw4mJpq/XNt6AXZqS6CYpboB5QaOxox9Ps8lTcfPFADw3PEYiWEs01n2lW5Ru97myrOf3C5f
sDvaRgUQbTDn4rHBFzszIkE+XYNhqkwfRI8HGosx8eB5wui0aZx0wfRchUngxwpPZ1YW9gOz2Cre
Nj10s01hp6GB59msP9e0tM5bapBssYk1gKJgTOriMxgFJmWjoB85GBpJEjouHWq4I4ogIfOocGEm
YtXI7p7M+OLYhQuN9xin1uiXsIg9mrtuMXAuHlJPjMrTJoN9X3uZMPFUuhEkgtBY+8Ua373uEiRU
PD6wWxAuVPGoGef6OxNJv9grCBT9xsH80O1sa0mKTaHLojoNUwbz556/MC0djZgsM3bP+TwkTz1v
GGhxXsj6bOEkruNjz63r+DLxGGHuCg0cIiNZXuQ+tT0EZ6/qtm+TY0sQZzqB7COXzaImdzzBwSSc
gybeQX6Kuy0MKvBA2aalthv8Pz6qc+xDYXjrjz7JGmWCXeHpXlrDTYGgnTC+cVqTvz7nXHejBkmg
0hFvmtE4U75LYptOC8onPKZL2lRx9OrXQ+R/imr8HeSQ52ykcmzx84OLfb0/7dJ84Sxfg678IpSm
w5TRD0cf8rJqPhZNU/sBduGxuQIJU6tTnrluwo1Y1eALop4moSwzdP3iU9F0ZvBcM3ZgyhLCQr5h
mvSmMcNX57yvBa5e702EJ6Mwov2RfUnSXWfAMeXl4NoRbhmAdu2BnUo7nAJgMueT2Fyog2uwuFBw
BD2niZ6dUg4g1nxP6Xqj+9kesXUNVhX0gy6SoAYTd1N5JrafmkcfnbKo8VGf6K8x/QHXI008px3l
g/jOKsP4ohtKcIRH+cBmxumXYqwhwbIVs7PeeQqDPhmpCA+edHipPYYRZtS+F7WnlWejyVC6SwBQ
L5kN2y5sJn3oQsBjgUiU+zIgTTbYQX3QD9Ql27upsLsHPebqc+KU9JcBF/Je9FxWPH8S3TyPxBqt
XcbRlf7bSETFUWR6ndqPUxl+dnKUWL2pIqZrGATD6R5YAZ4G4RjZKcqtt37f45IfA2OpNfn/fDlh
9U/qchM6IVUjTtr2Zz5sjOV8BF0qbqwp9j7jrWWo79Wut+x07BKuhzc5yB2sZadjTpiARCLprbzj
ZUXeBxEuDIpXM+EWJ4OrhuK8KoW2Ob3bXXGXtNHi3PPwJoiB1LH249Sh125HYnBfGPrY983S+U82
pNWLaBQl32TniAurVPl9SERsxkGaUGmHkYZZZGw7dNt1UYVDdHImhnxYkT0IBaFBodKKuFy2FiJs
wWxY2HiIeMqD3+T2GQlBzuvHahD4QLhtZLqNqiF6JAg+nzPDgyU8DGx+yDnGxqOsHUl5lUjBh9mx
mljTMxgEVugsX9RSaHKUREnwTvY4GTOMIMbeIUoOUK+IvPZuNPqOJGWiLed58sCMHFyS+PkRtjrH
OJC6W2g4ZmzdnVBrMWUnEw7SeMsGown3RFZ1tDfASSRMgObGPm1a7VS3iY1Kf9bSFB2fmsnEY2aj
HNLAu6KPSrZkYNWybaQiboyuMjgabeC1odQRKFT3aEJRuCmmLvUJNypKA2cyfXo36jyM2ajp6AQ9
zLW2nR/Xz65YIK1GrpzZkPozMbcBNFobrm64cV6DfGKE5hKQ++cxDOQ7ERiIe2s2AmxrvfMF+pRY
vYyVauWW/pMo/Jpa1dAepDNxT5pJnKR3xE0h1m18Pj7vxU+clBQnl9hnhnbVs4Ezh7cj56HdSNOt
si2cavOpisx5OSl15yZYCGKQc1OeXCDkTA+6KYvrJYaVP14n2L+qQBp+4W8BLnJ+6sbO3k9lPB8W
qgeMIzfV8QUg0/TRcazyjkFA6zJ7s3on6GEljBtviJLHeQBcCOYQnt4mMq36YvI876uD0eajb4h6
zYO37UMj51Rtq2wkQ+8o2MBni0zny7gd2ADy/I3o7p1hSAVZPXG7axLpeAWHZt4l/Zx1Bxg7JELZ
GkONzCstn5YkXe5ghclya8wUXnoNcuROlI3kOzTt8Twmy4uimjXeUx/7zQ2oSmBVfPUmcMAqrXZd
Hi5XSVGaDgt+ax4xk0cMIEWBYEsDGxQEKsyPh5rq0O2E5QejKud7WnLnLH/qde9fqVHahtqCWxwa
48BaHuMfyTwdSMERhS0XoQnGyy0mrjIZm53PjtHd4QCQqGQO/JktoZfiis5bn/pTJpn3BHXHu3pu
yjtFh+EFOzJR7tmIEk5p0/aBmng/3VuJyM5sq8tvHb8BSyfUCEMvnSB2syahoWIJMaJHHldWvYN0
Ed9D/y0AD/ute5IYCV4gLUPnTpBt+qjHZbntIjgwG9fFg7j1o2mA8t3P8tQuSiiYdUv/2AZclnVb
hz54llpx3DpNqeB0A6cJM2Aeid+TC5aeYgrGQv4xr0MmA0qxMhbMMOS2tySjnDICqAZXYrZuu7Hn
GEA2vKaMfS7KvaicFdhg5d2ZhFFRcWOn0xy8KSL/Fgd/Y6PznTj0P6pbbnuMCMnr9+Lg2098UwfF
B0alvuVbyrEEscM/1UH3Awq476L0rWILI6E/xUGLP2IOKRAGlO2Y9iqlfZvBWiZNMGtckh9lFsD4
9FfEwXWe8J0GIRGUPHQWJEg0EJfMHn/+nQbBZJUdMlcIDBKzeMzTMaZTOMHtGfbDzWgA/p7bZbpy
QTufCqPVh+8+p79RDN/JWrw8IzCmUQxzULipcfjx5dVsdU1CSpzFmkW3ghXxnOhwuunc+BdLNhg1
MLFGXGJn4CDYmetk4rt3ShxRTXp0WUOZMd+yEDnEaPowaETu/+Rd/Y8PVVGSYNoWM23aGkz7nTRo
tRQ3t+u406S0Fhu9AaIu84fCBj1qV/uFl7x1Bq8Q+zmK/dfVKGMd//MH+zZI+eGL5V3SXoNpBmlJ
Ofa7t6uTlQTeZgwPQnzbR6M/wka0QcbaAZUyCmxCU9MQP9d057pz/mBHCsfqYGX1ZytXHRJI4y5f
SJ5oScYHr+xPhLd3U1a+DnLmTFfRGG0X/Xb9DL/7OpLZg3RKXGBTorSd11ADT4yiKX7Sl/Gmof34
MbisG+sY2nyT+N5dYE2f1n4jeK5mRkn7Iv25MzusYeGwabfSfHCnKLksekNnhPGLccHlDtF+M7qF
+oJ7ro0/Jq0kaERHaAbkZ6gMIKPoygGlbOYNLmX47z2/GuJklbt76HmaDlq3g/cxkmo6tNksrf0c
WyvVIK3Vyz9/ze8UdylNh9I7m7wyRYw86t8JtSSni5mbrNjIPsOdlpkM0Ljd1k3SuNNdPP5EoBV/
84I+XYyMEt6aH98rw6Bu+9Gr1nWRmL2yQYRLywmGsA9kmD3SJsBRx8bipZEW1QML+4kJDAng1oGj
9Xm0fojaGH5ysfMw/OEhxqfg8xk4ihYqkynMuy/ZtQ3TNgaOiHFrJzc1TzI83fMraCDvFJbSqvvp
fPvPn/z761c6LmoxL7ne4dzt7+6vBTvYFDF7YPvoVcexhHwB3GP4iUj8d6/CWIMXorYN0ffdq/SJ
DbVdgkxt8hoqyNhZ29DRzk8+v797FVYB8quMnS2cAT/ei/PEPn4o11cZ8uhYcBYKACPnF7/8ibHG
Qd8UzF0V692Pr9LAOjQmVNNNRl0tdr7xUTSt+vKTF3lvcWAVY7fo0lMjzLdh+vpmv3uwTMLRlRjs
F6odeNiDrrezIydZ/PqV1La9HWoTI2qE8/ooUsqQQZ4tRPkibNdG0Ix1Pl70nVWRt0AmRG81M7e6
sDgm6yPtAIzZTktXNccdBBFv3RayqZMwU5HytJvbH4uBANepdHIPbKkkN3qhesK2J3GIvWgDI1As
GBPDtD/SVlpmBGZjjAtuXKrLpYmwfi+UdRZBSBkCgNDW9w9o1XhXB74Q4MUFVmHyren03NkiS4OW
4gNSitQQYJskFhZdIq1YR9PcTvkd9ipOURx9DX2G+7BfrnurWUws2FiZDwN1Gctu9EX74k+GAROd
WnooSZ2TFkcuQ2WOC0kbD0E5r3Z4kCwEsTuQwkawniuKfVPbHjw89MY7szaGIujNMOr2RVjblzh6
M5OGBc/DpEycgNRHaVci6HJOlOeqpn40GCWZiMBGl9CBCkV8C/0UFbOziYDuDRCcJGzVjFRKt5xH
DBsgyMqbbcG8A/oyWL455Ysd+h0KrB5oizGFNok1LnllHXuCcVWQaXs59siZ8DNA5R8r3AUk3xOF
klZntsFQBQBMEUT1+gnaOcaP3ezY0ceOHA/nFdbsi1km7bSJ+EijTYpVXvNlzAbwUuJ4DxMi02sL
Vkzv3CjN/F3Fv/5TO7RcBLlS19BchHHJL4MZmdFwXexaIKHTAXmr5viVhctdRsDcPAeUGHc7MZWm
v/dnoLyzKsrwWGqatU6kN3ecCMFy51fGwNRnLzKJCcpOY8wD4NgNcuB+Ne+MuimaTZ23+HCtoXgO
k3gA26CAOJ6T6I4wRqfOlF6IamkezGnIvaBA5EqO2sRLZaDBGn0ZLATUjS+T4YizUD4HUcOBc8tJ
XR9XS1ymfPB2OW25lmZBZt8QhHs8F6Lf0ORY4garaDu2jcykgU1N1jOoVc9AVul8bG4FKuY+dieR
n9Yi4zAEtzA9Qa/Inhsac8Y1Wg5yunYUMzHKjWhnjiqj4rlX0ju+TSo3eqKpyVdHTpOrlqC6IZ+9
KZugR5pVRaynmAwVRGbRXRTNVLrHtRWV7UkaNvNwBemCOUxjjqUE8CpDCVq8xQ8PDElYgTuAg98P
M9rFLgJpj1PIzigclRhtGdxg2ZkORK8W9wppTz44RlPXV6Geo/ATqWc7OTHmOjyOkImzbV8PgMsL
PWBZ1tkknW1CY0NNt4wxPaSjpoc9G6ahCsLJFcNe+7p8nP1k/GjFeQxoW4au1+28ERFrozN6V/ZK
dw4d70MtnG1TzdlyABuvWniTS5cfZEx5W5BEgrlDaw4uTvuyXwgYzV59nEQ6K8nMuBNbIGwH/tYD
NQcgoo9AGkyLj0/PgjN02tR6kBsJpw3GI9VPFzmJbObACjoaKNFCLVcUUsEZ82Sj6Iq1QnFQExnl
vYNOeSfyqmLsSN/Al8Tq3HNZUeews2qTdbif/BQJwdfGtkw9cqSicW75J4XnYaq9alOS10HeJn5q
BVPeNEfUSw3ctmnL0GCwS+cmsVp1bEDLGAMwY+o8I+RCa23oFuD5SloPVkM/A0/0Ov+EoGDVnmPN
YDfE6ZrAtaQa7ka5C++YoHv0xY96cWGoxW2OC6+aITt6OaE0YDT9cshyf6kDy66RmYewW5xj26lV
tMXcDxuYXB702gIB7am1vfnULASNRqrKSFUMQ5wToSz8alfztKJVpiRhl5ex1ewT39P9FlsEtECk
vE3nLuISLAsc9NqwIfPHC+sa3ECA7HGvxAn3ZmGdOb5hYPUfkewH0r4f86Ih7FCXwBUAEowjEUd3
LdeR0B+QpbyUHsR2IijMvaDvZyaJT1VdkbFniGLZG7eIIUUNVFMgF8c1DHyXaothM05QsLdxZnAc
rJ2ISLvpF9jTp9q1H8lCAixgeEdIuXKHDtCWjjv0oagwrubBQCAzsc8Sg+c1XxQD5HAP3y4hzc+g
C1drUrTmjjHqKHedBfE0ZXEqT1QkY4EhryKO2VaOcRmFZLuDAirsTeisakoqkpgLJ++T2wzy9Cd/
qsOvBVINDU0N/NszTlPAGCyCMSXEgjr6qr0hVoBWreLzzA7OJ1irbfjYBNXTjZOElrtpjMjzgJq1
7Xnfh/rM4KYmsJG59RXoO9yqOaHwT0iTnUfvWeE9LF1Tf7SNvPxUZVoJUNixhEZryhqTApDNtefE
mfGBMfT3Pro1Ed4j0U+0KswQpA2moWBUrNKtxpOYcdAQxF7bE/+wm/GlYMTFN+GYDU6Z0KAVhac6
kk+d2osFI31ALqdfZFMMxUBujML0Vb4j6X5ksetnmeq5fKEiGC7tE51cbyuQ1nyrAybPC7UIvCKO
nxFk3dAlh5ZMb5sh9lNtutGVFalyujEgwuTtlklH555U/H/o5DOTJo8MEAZVLq3cieY8mFzA28fA
8uy1EoyOMJ6ys7a+9rESRTA1kVcWO7qmHOdb+/a/xaXfxFpG+K+tZ2dP/3H93/+FwlT94D57+6lv
Ln8blz+9l5zKLI4JYvXyf3P52x9w/wueciabYowuHOf+QGtJsgEuvhOUKeb9pr/KUt8kJkMK2oF9
xzY5U3oYuLGt/QJay/rxfMYhVOCAwCbBEZWZpIWd7YctufQWNpU6ZEziZrFx4RKIqkCFltoIhsl0
3D3CPSwGBdUqZAbsD2CfJASCU9GqdcRdOkuzs4D+LQdjqCa6ohbWkWPBI44hV8PA8MQVBjzM2o5N
oPlgZmDc+B79BNoyuVvsNqaOqnUNPLuxz3qicDjpjSiAz0Qq9WmCa3rrustSTOuqrW36FHNfOwEU
QX2kmPP128GqGRc61UtkJMBayrb6/ejy7yv8N2Swf7rCL576tv9ePH37+39YK6G8wVvCuoj3iosc
Le33a5urGv6bL78x43is/nVtmx+4dBEFSKhgsfSIq3x3cfOH2PawVntIq76N/uT8ytX97sC5Oh3f
/hEoMCjwa6Dmx6ub2E0eA84Ir1zuJey/GHu1fp6bdj6qPUkOWhocarJl23pRGHBaMJpbw1yGoHNp
TuwKGoyMyf0syM/HwFqSinXBDImF9sOLscjnt4/231fZb2sM5V8/Rjf//V9l8sMTdP37v19k1gcu
BYGPk1iB7/At8YD6/SIzwQ86PD4R6YEWAv5an9V/GHhpVweBwwPUgUC46kF/PkCdD6tJk+5whGAk
fPTtX7nCrLf64u9VTEymyKXSprfWxDTsv3+Azlk4wOTA6xnbU3Kgf9ejhk9QYVDuF/Y4ez2RGdhS
20CqcyNG5Xm7gd6115GxsqAsTU8vcMvBksVozeAVKOBhHzqF8C0AdCchANQU4+5YNsRyG7op7B1n
90zg8hGTEWCTFLfdZDsX7KRJMGYjh2z4JV4Dg21qicSPfQ/KJxvVosh/09qz7gZpZlzicK62NmFL
Wt5sMMCnlV3R1QKKNOqPaXuR8VXaGIRs6y6l32Sgutnc0txAD6x2zfhOxhG7Gu3jAzvRI1P7Td3q
NczbtQDCjHrYw9pFj50IHDabcFLzKZSOgeoNWqfhjAFm/Nq4SXrdp/bs7PgVSm/7Rvawa6Drx/vG
Us2tKqkYxpbThp/CWCcgbezJp8WCjsB2I3Wrb2gOrqmnirqZ1aPWUGTtuhqfkqYFjAV9sMVvj7uk
hOqxEINJlBa4nFTb7wYcYtRf4xtpDrGBX243pUYU8xH0k3fJ9o7ZrbBDjzAmx7x+r2u3efYzSX1P
mWmJhS+bU1pJ6r7+3DVrmdPUC3N1Tw2R2tnLUF2USqZsVOnsteFpDUCr8QZzxCVcF8472WotD2gI
gPEsQwmXAGfoPqZNP2I8kP3rYIKNPrVbGp7h7VJeuJ1km9MRYtj5fOzj+eqO+qHAAGYtI8H+MjRN
9v/YcaAi9TGPMdF7lnMovT78SjHYJA+074p76DWdDbggLh5piRzJhvvk7L1NbTbu9GmcNCxtDWgr
OXSyQ3+hgLMDIMwEKN0WA9lYCkKG4sqe3LDcxZWfPnCxa4w6me2oTR8PI4cZ3VnIOrX7lEpb0F+0
WM2VEmIwN5I6Es4Pvgf3B2QYiWUacaoiKJLBOfMGG0+8qYeo29AuSd1g6CFlgcbLKnerjTe2W+9a
4aXd2x0Ywii/MaPQvCn5gFx+9xDjsh37mx6rj7+fvSxyN1WRkdbOp8n7kg5a3aUjGLCtbKFRbsJ6
jp9NpJoLdL7Q3Prw9kCuw66WW59O1XuaKK17etcgAeWN4ZnnRj1ZjNOT8CsU0PhUIc5+KWnhuu7o
fnnqBgtkO/Jf+NwZpfWVnoD2QVKFe4LvXX0KQ6d8MK1ZN0dWOkTArNs4mveVjfFk1/rldGI62kDP
hDSGZKRMNvtBR1ccFyY35IhLqEoe3Ape/B5UEsSgdRACYoHjEAGdYaDJyhhx6W5cM6WrDtMqP+oZ
3gL70Gl6mMdize81PgA5N8o5Jlnoz0Fqi/wqaXGPBSNYzBhHuxM/V7E33FuUtX1ibxjdxOCrC2o6
W9yWoTf3r87bd92JRl9w4JVXfL3s4mAlHxfkDJ9ppugKGJqqfTbShjfVJilYFFdbg786YA0ED+3a
rxHzRozE7VpdFNcAEbG6JuIRvbc77YAKZDRyKgLvlFeELv/gyPX3GY5LpjuQBW4Ts4PE5xg0Dp4x
4sO/SavX4AeUkTjtlmfWxIdndN1Mb81kFcsewmqb73oOV3GE7IsKd0VTvQXJq8outemARndzME17
hnPtM5Ymd+1ZrbUKjArrzH6JouLch6nqnCFZk+1XNE5sR6cU6XXS+JXY27MY6oNTxYC9EeR4PBZV
LYB+Uw3TUE6S02yxQ0ob0G5t5e3bQYL+DCPhfCpEXfn8s1LhNJ88ELNm4LhefIyTKZ7OGz348aFO
EIoODFNacUdDsJhf4LvIB6tpTVqm0N/6I7Kn1RXmO7BbmVesrhACnss2i0HLx7UDvzIDKsOefTTw
LJaGxEpms8V/iiJTlrvFbjDrhmOI5sUCHpvARrL6U4Jp/jEK0/AzJ8/wikudmyWU0MhGd44vWHMT
VA9gc+JMxoP9+6ji35uk3+QaePvXuyTWv6cuKZPvd+NvP/JtoyQ/YGBg7+ywc+ZcJ4lL/L5RwpVA
YJywrLvmFk0mz3/ukwxS42Sj1g03zimSFuy3/zppuh8svixpcmol3mI7v+RmILPMZvuvnRLPKnjQ
7nrU9QUZP7wFP27G6SmwkNZDA7dUdECevVUTk0HgyWDgDq1NetKzPXfnRyULSJ+WlzX2rNMxbbL7
3Mz8x4ll8sWIIT/z5JIgSbyskYBxksuhN5zNjGMYq3FnbMc0vsMCR7lN8kyY3Nrb0BrLDiyCFXq7
YmiDtLNveS37QAnxsZzbfe8wJu1L/5Q1975vm6tVfd1S5hoHapLTTg7FrdWzNFhTqz4X8G92sZmi
ugBnK8xdaNBqdqAxoItv00KG8IQEqneiiP7dTDF9x9tYEHeiIyv3bmB4xjs7J1JiGnZE9fpoNhdR
SXhnStruyrALYhQSELo8eIAnUPkGu4k+o9iW/a0w8IRu2dtACevGWAxfVIMvFQAxFsWA2saYYaSB
KrkZeMQBMa6FiHXAkEKcVyB2zjonNHivUCSHu15Zs79zUpeABpkBihFrYCfsSiYJ0r/uo4+xWi1l
mkcGA/rK3bQ1FUiBtGaPjLIRRreL8Jv+wqLM6YAuTk1oZeLaUtU4gfEDSErNWnE+5uLAa3/sbfIF
8F9iZjYmyQ0TJJIcq+iMS4daJmTXuU5pAata/9gwe/zrUodHlFVsKXLflCnBqj4+UsmsmFPU8Hsb
V52ytaIeIl+TCqfEAW4biCE809ob3+jqfUIjwEeX4pStaSR3i+3H5zLGu9smtK1v08KRlHLNik1b
M8c8Sj24Q8Wn2CwkpTtdEVdR4EZ+NwdGqawm+31U/UtPs8v6tbzp2tfX7vyp/s/1R18qiDR8U92b
svPXf50nL22lq6/d+7/1ww/p//v2x8TOVzfUD/+xK7ukmz/2r+18/ar7/PcX+PY3/3//8BtD/nau
X//Pby8kL7v1t0XvRDBQav/0NGNL8h+3T2OSf/84e/uZb48z9cHEfeVgoiA++EaQ/+NxZn1AX8At
xIlQsk1fH3R/4DHkB+xSzEiYYK/S2HqM/KabIZvxe/hDi+mi47uoDr8gm73PSnOE5MGI/dfH5MVv
XAW67yfZhCNoiFxQdnN/0OI55O8AGV8yv/2K7TbGY0HouEUoEGnWiZoyLzVFTJAHgBHYTo0hi/Zp
QfvR9a9LCP94Pf0vvFKE4hv81+veWfL82iZP318nbz/x+3VisEhRTmD7rvkmAbxpTb+ve4YQRHxZ
91jAIK0IUq9/XikeHj4WPX7KZI3jQvrrSlEfcO3QaCBAMdg4Isj5/8KVwvL247JHgpHo8eqCWYEq
BCjfXSreDA+I4N+21ZZb7V3D8VmmcnzGtBknWPI7uRI35VgSIgBoy16LoXp25TNNsjewcjtn71Gw
tS9okypAgS8m6fSSujlGRuFKalzqGEzrkplnZUQRKXxjt7+OZYHcMJc0xlNVFS3GFrBue6CphIGg
rhOHYiQjq/xg8IYWI3DkGa9TGLo+ALioOK3YiMPDzZeRuu6eHIbVcP7j/0DLZe8+UMBcYKE+HW1p
3eVWZ9wVYBIFpvoovfUok3p1yso99oy1Uw6Qya4A1n80UdI87/xSeVuHwt0kYCab3rBfLW9J/WiD
1I43PnRZLk9AYa6eMBpCc4D77vAYYQyItgw0s/5AA7pi0Z2psd7UuvK/YiEePk2cie3TqhnVvifj
QhXX4lAVmVSIBIgGM/U0nam9G5fiozVPNJF4NAqrvSaEaT2V2q+PtQ/I+MSeZ1jkKNjLtshy46wc
57qHA+DLu4lZV3kg6eFVEGAESwToFgWOILWG03VezV6+l/1DSir1NGva0gGARkvPenyrrxY8LCUn
0QUw9+L2BEhqd/S2tRbQdOzxOlw6uuQWt3tosDA323TwBEcpL0kkZ63OI4CYLEybrNqW52QIxUXj
E+Lc2jOBmo0CkXHpWNjcg5GM6akFNfvelSUKjJ13bnUy8OZusKBPHP06znebfl5P3oLOPW8jUU6m
YECOusz5FQ6bMa1encl/olk4ZfCZpYwUMV7Ra40e5VyONcW6AacofQsce/lCPmz6GPae6g9FRYfU
aRLVXX0AdAfvjGbkLcoWI0dV4F+5DqlpfS31XH0hVjWGxwMLwaEOkSOCzpnTS6p/YUm3s8SboVO2
YEd5lltHJNjTmOsvdM6thVL647k2Wrnr88ixNjNu8DufmBcFQXUyl1tTFOXd7EVAGGVjyG7PYDD6
hPWuxYmCLn1bMLRcqxKn1trWkzE/COqyGFJHWY0rFKD3hUVeli4vULnY2ktRXdp4aOA1M73TOzte
vMfZ1CZ4CcYn447EjzOcc+yzcuwVZCE3fSZmTClN33gBQPk83sNaLk/KcewHir74xTsMEwh2HMco
BSS572GkIL1Jc2S6EEcze/w+4G40ND+TZtPbyTKLrwKyi7XHMkYm1YywmGDgKNj4TisevtGdS9C0
t2W1Z1Lj31f05SritGXvbEwxCq7DRl/TgCXO29J3H0IUEwQt3w/zrZm1Rr8Pw3r62kaNqYOCaBB1
ipJRsm5MTsUh894t7bC23tZlyUqHBUQ4QQeWj+WuM4wnZvpqSyChG/l1pu9RSUmBnNdwBg/C0LL9
o5oYGJ3kce7aKHs9UuS4FFgZnKre0/FU3QJBsuzdTGxLn1itSL86ug0vU1hainlQGM6A7fGJXVNG
Ej95oeTpQ9u8Dd7+/3F3ZkmSI1eW3UptACkYFYpfM9joo/kY7j+Q8BgAxagAFOOOeh29sT6WzSKL
KcIS4V91kxSKZDKD4WGG4el9956bEefCnu849G/oEcHqaTTFoPamkXp4pJzOv28XntMXCaCpAwS+
SDioPFeQZX0W42a99isXYddCNM/KvN6CIO6+UTfYnUVPtGXTNvX0AOXXvkcr6bodjYUBRq9Iqi+k
LHqvES+4Xwe+fr61ZooLMSN2DWKyf1DfQRJimpeofaJPjwhOTmztrSxH+xtAPB6u+DWj5hlmT6sg
3deFzh8mvIXLQwVledmXE6G/mD7YaohNThhn35drJbdARqIHIo1hHmy9JtX9rmbhqy6e1eAsipae
Xri1DxErcULmV0hrQvvx3Hf6jmMWFXwMKC6VcHxWsWXyoDmHkHneEMbqFiNOgJjrWV7PJ9O0kvou
bzSsBZe1c6otYRA6VNAXEqCC/RzapzCdBn/fAAaIcTDDyyW0CO8zyuxLUi7KvsF8BOgTObfjZk2k
+7Lko6iOOc+tu4WM0/pIcnOipa8Zi0M6pyiTua5559lVAWcMq+L8JOZ5Jhpjjy7ur6yeEnnjOMKd
H0JjEvtkh7OKxu3Q1/qBw2U3AcuvfTvGItM/WnyRYG9HHmmcOHLIMqofhoPlNOPx//+J7L+PVGyy
ZjDf/2lfc/0F/3cei5AhXB/nho25HVEX0eBvc7uUf4SBxOqNFMHG+c914X/O7fIPFt3Ss+GtAL3z
HH7Rf87t4g/kjOu/hcRFbP97IoT3F5M0MpjPqg+w1198/2lSkzEwgXsMhDWdm8ADYARj190qq62O
mVQdTa52+LOrMy23kqGfXiVQGIS0vMoxr4o2wDe8zO8ciPOUtJQ20aY06OSgrqm53OZBmF1MXY0l
YWToB5yXLeciCwmUMrPL6INdSPY5uZ14klAdmBmYF/HxUF7HRtwnIfu8Tn1wRftbYXqLbTQ49+Oc
PpHFdahwoimOlY81CJh7BPd5BeHOjANn1mdSq+lbK91kOXp1IACyCdot4ty9mhF9vTwJph/1aLm1
gu5AcwMJ6i6M9A7MDM+3niINCOm0KWNY82X9UlROfgmgKT36NaYYLyr7Y+LhQbF9ik08JpC7zJnL
TxZCy5mxN7oFIqeOgkXXttQT1UJ1TwWSo0TDE7HHL6nbcUtP5HQonKy5g+FJ/c1VBDGOe9ColBcq
O7K7NmQa2zjGBUDqeetwCFpe/KRwNwPPwTiygjdeEczHwAKu1D5KD4IAa3nJmPdRKov6hDT1bzHC
tDfkFfqLCYPnFuPwMUnSASirvR4oWaXGWdJcmfrBHeyn+Qd2Ikxg7rLc+8ihEHZhPoDe8l+0DOsH
RFCAb5OkCMkTFvYnObbvBlTUmZZO4AO0Y4WnpbHSDvEkhP9Q+PNLUwH4lnXqvmIgD3nnA2EVTbFe
Vq5MJnScdDufLp2ZqGXeP+lVu5vRGXOUrZ7Cx9ias/XgMZ9vZqsEkGHb7U2bm2NlpXR4t9o+6Vwa
wuCFf0PXpP8eEu+NR99+t1J7vFmcwr+bqjF9T8YB6A0pWo2c3sIT1pQjpIYdIIAIlBQ+AHqjMrkF
5vAOrkJsCKP4x1AgwHFRsvzctHMIVtEaeQttA4DtBTI4SNNN0iJOxQ1VoEBR1sb/aTJw/FBLF32i
d0vtFiWdQ9SBXr1aRknG54t1gy2KIhoYjmyQiqW7tsG2E7TslM1MfeWA09gmqKNRa1Dr/Ro4vOrT
pHT8LY033sOwzGm3S+k4b050V4VyE8BTQeorl+mmzirnLoXP90bsIJT3TUkPyXFIU+e27AL7RUXC
Wg+qltNOGI3liniK7zx1UdCGRLrBQRmiNTmkIsQ01+JXtulZFAUHqSrjjTjped7zWq3SmGyPdcFD
3sUurvcDKsH1tpta+26xAvNOFkPfKbeXjJFLAyczcCY4ilKYA95CXVEzW9Q7lsH5nTXQSh/ier1h
BgDP21gVe1qfrwjUi9/SubRS9T7VCxZkRlfr1YaHc1deLeIsWu0nP2hcHkr0SfIO9Idp49XRdBLB
GJy8RDu/wyVKLqlDAwinLeO+GK/HrzyVxuX96ywIrklgzaDQcdw9tNg9QMonDjhKkWm3oHJ5mH8M
VliehFz55npjlY9ZbpbzUGKy3uRqgloy9z3nPFQTmgGoQ7k0wg33Vg2vcUObfH/gDNmctKhAFg75
ZEFNzsvQ3gBWmSeewyl7HoZhs20jhuNlmdYzOg6EKKNm7tR8kv4jF9dy66LtXbHZq8Y/LnBrbOwu
j+KWtwvAfLaZx35U2Y3XeNDxYWvcJYS5GXloAKFubhjd22Uk/b0FfJLvai3lBBCmoufYmpi1+6ko
76mmD4HIwbrblsAXOBIuflylMCCjmbjuxm2H6jKmvcG/axvr5FjjlQNaS0VNq+pvK2l17y0Q5IX7
cRzppk+WJ4K7r6EK1bOIqvlDS9F+yXFiMOOzd49jMk+//v2pg6cM//mrVPhP8uLhV3MPPq3/6z/0
P1AlunqI/rVIBMNoqH/+027k+gv+piVip4P1RlMlMrJLpPzvHhKaL5EEJXrg1WXH9oPB4+8mvD88
/t5VTiTKFSIT/WMosfw/0BAphYTAi2vUDv49NVH+icb8r6sRSciO0cQlfcPv5vwVvQhrQVm2p98W
gF8X6k92VQQ6orCUfZ57CXS/9M+ZwNhLoxmNNR90oVfcLp477wdT7ETwPHrPgDfoByxQs8sImvSy
XYlATUSspAUY81kv897uKtCRN61JbsHmQjWZU+fdS8+e++RY30sjjq5JKB8B5jAMo/XWOD/1SDQE
Lp17rK9KQ/9ltd3NAE/gVHd+GYdOR80yE8n+GmjM6KQMGYZgSMSekL9goW1qh3jE0KttIT2onUOS
U8oCRaJNHwAKR2xAh1NJnCeqgq3ISdF3cKKelEcwE6fzM2ilTTpO53a0zr7kRcTCOBhbd+MUjQX6
x8RsPzzOtTw1waFSFDcekq49WmY4dG4Vh315yAL7pmVtlIyfY8j6h86EdcuOJM5E+rOpJFav/I7e
poZmt7rjuck6lw0o4i4NfSsw/37k5++HXZ4FW6dOIVZhaMyvrYbWfroWppFhs91lN5nfVpPFssJ1
60HFoK+te4XWk2FsX8WVzL9GT6Pv3LMu53g5GDriaDjJi+EO38TrOgtx9Bzo6jNLlD2YAzpWgk3g
s7kaMnBUE+5IinsCgClFmL/lU7tv4eTUdX6UhAk2DpGXjeWG7Z2t2KOrPCW5eev6qFnBNyGwFEWu
9bFWX3k0x6Dpp6gBiFJ45ABgdUGhZ15bwVtyzr9hk9ff82LnhRK8Dc7V6RzQO8aXHFzJZjihU96p
7STYjyRvDhYlRwUuGI53Il2Hpp/uq4EJcUOG6LwE62Nk1uyg5A0AE8WHfyoJdQVlGtzM/swE3Jbe
nQfJgO6xvT/5mIbmHZ6pm8ZhVMuHXy0Hx+3adOdZ1Du70SePixQbwm8UdiArsPCiagsgfw9cAseS
D4Xfokhpk67Dde13J0qiLBR6t5qCjYQhZIvScX29bSs/BCDETtJhG2mBvDa1PIaDveNb3uaWxuA+
QSmcN9lgxZPMwaRdQNkI2O8LAQ2Qe3I5WFrCBVMPSZjvAE7tGQAvhAa3tnz2UZDsDuN6SpmoRQ2F
75143zOFBkc3bdtNaJ3V6G9zLy4tta/7H33zQvlqZr8ldOG4/nyCD7Jr/CR6dMiinLC3we1fATJY
N1o6vFJpeBg+Z5r8BMy3QJ/czHCdkvKiC4cKHzil0C2Osz09DXNwQOV68DXWfhv50lecBmoyV9J+
mpr3RFlnBxkFNg8dNmOM2aPf2/N9DnaJaijGLfumz+ddOP221ndlf3Mxc0A9aC9TVcS6yQyS1bR3
UU3nkwmeih6qfFX5w94MF8ALG9u+guTOsz89D21+WvsLkDLSXOSSRF7f5nN1VNlCN+yDO6Y7dOrt
AGaDqsR8sxRfJkzwyYlxm3Dmd5XekYI7JLk4IS6SGrMem+JDgP5IUvohfESX8WVO1DfkRnSGteaq
+qqJBYecKTQYoM7MwP2+DL7+Oil2VcadBkFz2+JATtzXCpRMy22uKdRcWnw366/E+l0zlo/EFXXw
NAoqVPMLAgKPiPsxUNHN6jnfMEBwadfb0Um/HATrTdm/QnmgCDC0d/RZ3JJZJKN2BhOznVuINN2S
naU/PXZdQf/HxGNtouQsq0Pih/lx9P098+0Yc4KeYdzxAFyTzYDrwlwrGYqLWd8j+T0iSYeuSK6y
3jeOveO6ox/EpqMGByw/PFZwzg5Fsg2r8XfYAfyR1u06P9vZKTMHe/Dlxff0Sw9uL0u7D01tTZZa
x8KB6d5UtTiVdJlWILii9VZi/yaOk92T6jX3JoAAlkEL+OqDjHMmclgYtY+AAj9H7lpVmws7Gg51
wv4gNPfUURr5SWtjjm4aObdp0e/aMT1ECFcbYr3E5prsoaqCC6flTc2SZuEPpm66vLjvkmr5jHLy
L5TMJFV/N60i1kEn9pqu2vvmSth1GmJrhTvswQfZx9Z3hl1D89iGAPhTW5FpAa/OZ2cz1HL28CiW
6sfg1mON8i5AKx0oZu1evdrZkpAyWxtT0a9xQvx37L44drNA0BWQxxm8i29dDRDPp9MrCSjLS+sk
Nknp78YeIlw/VQOyqrP3UZX8Vv6otJPeWH2XMkyzcM6niB1HPgzncgyH1yTgSEcVgyLCxZOoUQFF
GkhZG4I97xlOHJVRv5ZG6g0qAScKXv5ROF3IzXFHcnqenVeQZjuWUdQHNikJW+m8RQiWU+c/9Uqk
B6oxHkd0tVO5ggDn2IinJ8EWSSv0fjY00urfNEpLNvR2/QWEIDynfWLjyxCDAxoGkz/5Qv66gFTI
/ZQ54I4TassGwF3ZcY7Wd9N1lELNP5QpZMyfwN+7at4ugThFoT45Rqq4r/mCaU6Jr6RHn5fS1oON
z0KoVPs0Q9Vss3e7nr41gfuuXb0jaksVaj2esqp9rAAjQKN778LpgIyfxeh9nMEcwvVo8scmfZhx
m1FYdejD9fp62WgbMKngEE8ZvWUd2T6AdAF1r5RlQN+km3GFazYL+buSUXdDlruHEmvqN51Ycr8s
yRy3AcRm3IHkwyKQR7xXDRG6gy96czFQ6OLK7/0H2jeTFYdkRlOYDenopSaZB3xapZ+Cc1zAU7br
nK3OfJiQPSch0TA1aGpXEKoXHtpahVMcaHLBYtBkIhKfgUjl/V09FeGh8xf/IrtCcXias+Et4Uyd
nYTx9YXS82bZEFrm5b+MnjoWvaI2baoPdIcVmGTLNCx5hEpMHJAWcjxdFMEh8OLr5ZuYoGEMfVGd
i5b7iKOuFd5wV/cPBVDyD3/hlMUhydziUp4HHmF98FnbWRPStLyqL7asdEu21sCaAcroOBhA2xmu
23Q/AJMDPsf79SxHU976A7Q0zHPmxDMx2OGRXfbFCjuUHWjIW7RYDpVVrDfGS9OLO/HiMM5S31ls
CjeFT2r8pQinm4Dx4g1BaCHoPVH0VlxPrJnwbr05mZ6tPps/fH76e5HxQgJ9Bt07j8Kd7HtxadZF
3kX93Fz4UZKTyuenkDhZXKGa0xzWvQE2jShMofs9qAYfk6uzrD9grqtD6RBXTYIyjiqZPPIypkUn
8/o4nz3U48m+KbRn3Q9OU3/Vyq7fsrBpboPJCG69nEXQIvn96nVJqSHTQ7WlFx6af/aK83C6Vbo9
RI6OKXvfFVZZ0VYaWhsPvusZ33IXW0HxCkLoncBycoiSlO2csNJt3u36IHc+AVY257R01a6rg+XF
Wovme+VGwRtW52TXQJ869jaTcnl1AtFwl+zdRYrXsI4y1i2Ne4xE4oDQmIhOd5gUTws7jX1UpJco
d4LNinf4zu/a4aaBlfHkl+IH3Tznrjbv06ho2Lmsbf+RpS9ts047OxmLuyLTpyknYEpqMjwmcPeS
NMkeTBJRpzWNL0om6Hi4xblHo+zWn/0XzJkTGNb2zkomDkAJph+s15t6VOpXS8ctG7WFPXQRogLM
z10zEwplIGE2PIYFH65mE3mr0MfWUv1I1UhRdC6+OUP4lo92AI/d7Mc8eKT4oz+L0b/Ni98l32W8
lIpe8N482jlv4iRXNS4qq9jl6frO6fy9DmZG2zzFXJSxCnGpq0zH6KmUKVan9IbOIqQHb7rgf3uv
R/OIwNKfTT9wOkAtTZ3aPURt/7qM/kdzPbe4HFLSsDg7yLMbRRE7oNribhS0clHTxoEp8uc5BlEZ
NyI6442lXLqQDMUdyx7UoQVU2xDsQUC+gdfr7gA9uidjsih/DGHPxivX7a88yIDpZkly6mgnJYhv
SWoDl5pKyABEAi/ZADguzYN7bvr+riiH4b5QKj/gJc+bDf0KBXdGdW2LAtObduHQx8hpYA7bFHUW
zy+CLtboXWUUCOpMVkgr0BdcPpO++zlOMzblUjd2XHF9x1PXZF+9YQm6eNmZBtu+vzUj6K2VVuZh
00xwfq0uGfa6gEcLz5EUwnoMPL1+I45T7FqLBvHF+ZXTU9gNbUhRZUMQ3REfHIqv9Xzz97QpKSi0
0uj07ysp/9J39U9iyv9rvptrlOZfKyoEG/XwVap2+PUfP//3/6qaHx320z//aviPbVOnzX915Fz/
v/4mtpBPpL4EdxZSBvCVfyyAHFZD17TOFVIDRJ841t/FluDaeISjBdBUKBwcqf+w41iO9wd0KMYw
IYG2oqT+ezZUvK3/ZMiRdHFIqEuYUPkXlrC/ii00cI10CaFAqGXGyxiRrK44i6tFN7+5egcoccuf
Pg2vApmwgKKjwb1z3Q/NJIjgLyacXLBbc9biNlWacULK5jSaCFBfFVX0xiTVuipWDXb46KcQVVDT
ETIKItg7r1DX+zGZh3WTd6TTuAtRdCEzIOqDNOC0oZAH8Y+xKaEsBTelRx/GpG79NDcQHKIBEgky
uPtuEXT0SGaXJS+RtEl3jWdrfyuSFPKAN86rxfp/7bLTMI2olQOnDcInYhU/sizhJRlEuE0a1G2L
GGdT/ky6sOAZ2TTZ3WAztmxMIcgNRGvYkTvOV5I3i8Cq0MkJnEW99Da59K5NXtFq6h8ktNbhOAZS
cVBTDQkdu4fU1zcTjl/LV4MEU2HVn4O/LtdaNzY/NtGSdQOmo97zdA4JeASGNzjtvcsGQwOpb85q
7XvrRZ3GvJgjmUARCfhv49XpziSkprZRi13ngKfGLreumTHqtAC1vkGRYFMBZwRYK2NK+Sl9WLrx
SOCjw9g/+r8Xu1gfKncp8BAVfvo0l9bqU9AZ6d+hJS0qdAo1UnCkV6s+WomtVuAfbQp8wb7iU328
9TO86S5wKT6ySj4RNx+ebSghbOuEZb/ovAg+VThCdGTmkW/BmPXjwW1y761J+v5HgYWR03I42ze0
Zee/vC4d30YPJwJXBs2qjO/CvWSN7/8MyY7QJqJSXnhzxNiAn2l0EOm0t+Q7YkbXJqlhkBQ/j+zA
L5lJWkxPfu1byamaJMu8bQHs1twV1FheTTjEJyiAbu1rGE3ae1HZ2juAVLE+0a6Xe3IjlK4cHE2v
31F0Ol02ZWLyc+elEZ3VeH1scyeJ2zLKDisSnQ+vDZqDm8LkHDleI94nNdrlJenD9pq9KOoOHkA1
m5qqwrYKkvuOPDwDI0vFZCejdlFvdRd13r4cg4INhqsK36ZXKlqCz8X1+XNGvALVDtgqpSprHkXj
rZ2pZD0l8FXsvcbjM/ATQ0jZRSj+IQNN4TZnLcGyYKUiLrg1IM37WCRlQYSnpgjpGzBZP31evZrC
9EQMjNx9RygJmTIr7deRhm6gQLWbJZ+lixbyBgzPne4pNhf6ZiisPPhWNyoqb2rKSFd3Q+GDjr7W
NNf5UxnWY7af4VP5T9iJ53abTQglB3uep+le6yEcb3TBaSieiyFkCE9wbfMkGOTkAV9dJvvZbz32
yW6es0OrcxY0rFsUv42DeYzYkvGCjxK/TLobqtbp45pT3lfFaTSLbW+txUdaqowcWD7RimxRNYbu
1s3ML1ZAk3BXLfJ2wdOyyUMT2NjQS0I7DgDVX/4IOvduCgsOt2nl+T5iWTNbD1Ca0ZsSHjPovUnm
Dd+XzF+fGZpCA/VYYtCey0grCosrP9mJkS3sk82KkGGgkf4lnBpZ7LMoGS9idt2S7z3joYSJcMr5
4wRMwomYpt/0x+PWSkbuZrghMA7Y1eOci5BFMCAxlT3zfsqr54AI4ZMqOtqRi3pNj9Niy5r97piO
Tkayd032tusEl6Jf+h+rksM3n8n0hwpzGyxyME9fRUqsM9+YqauoU8yJ14BsZUVGpVxf5SSEhdvH
hFM7GNBC8ZOkpgytHeJF2V+i+upfGWrg9psSn3SyNYviw7IGG2U2TRxDyQqxsAeugd4/KMqNiNy0
fnWXudGiYktkKwVLuHnqOCIP9GBkEBWFt9FttPx2NSeYQz5IIDgqTWYJygcK0h77otSHcbTLM+6g
K4g/SvzknuhD8Srcsu52s3B56EbUaT+WBb2om7qcPcXAZlG4lWZKfTPt6H2U4eLyvwlHf/giF7Qc
LTWk9UaUffvUAoa+DVaO5aTFKjHzBbo1W9hlzaK45HZ+c9poWHYOi2RrM7hq+qjTPHy2jOh6CiFy
Z7lzdErPJUz9302vgL3UMl1fmtTQDtA6XHhH4Y30MCWSHTa621C9JMgWA0PnMGPZ5J2DDS505nDr
E6WaNiTTmgMIpMiAJrr+qOzRS8oFcqOWvR+k7CATtp/kHwMWgtss0ZTYFVgXyt1YyYX29XL5aBEg
8l1GMwZnOdN4XFy+ZadniewPm6XqMV6m3oy9LcuG8HX2skFv3SUcEeEtz2Rbrlzv2Fh4RUk58Tzb
JN4wVbsspyNjl1mNfVtpWgfI6kU1wqyrerE17tqJYzHNuo2VtscaXx3tDxAVekHDfFeGhzmgWhFP
l5YvblPw/Q3TwjHDR0ugJkDlXwB8yHZMK/HFbZWszWPvOkmyXXLHex316lFrMZWc2nVuEyAN+j6+
2iBB3PNpfDHRBOwqQjN/lPVUfYHqCzPeyO7ER+y10fUy9qwXyEPZt7Voo58ELycKARkPxBYkDz9E
0C7IYWFU2bw2M3kiWMfPU5R+G9za3bWleHCGggioLfCWRnJaue7nat70bNbrXaUcK3iW3DNTjJUy
WzdWSvAx7ue2r27Dsk6rbVc51i+6MeiK02bK/X1qLH1iAT65m8Z3UrGVkxN9G6O8eUD/ZAmBmYvY
DxWn3YObliB5c17XaufO+fCYhElrDjNCr8Ifx3AFazito52raIbeFinPps40CfwKHE8e6zYHjBpk
JRtdSnv844laKXirm4EVgyKxVO+LmbqffUoc5naKpNRHGP8MaDCtl/WwpmtS368KI+nYedV4CMZx
/e11ocfFAIdu3gXUfFe3/SzFfL321lvRefonuXHrvcD5/UL9MT3w0kzRl66bAsS/Wy6/KjsknbRy
YX4kM+mU/bRa3i3HJfK2RFc6f8PfVMdx7tfvXjfIAMXH8qkSTjxQbKu0UXz6BTff4LCawOjQh/cY
CDQ9mjMPk+1UTgH+5q7Lb7y5Ne6uVW1yttmyebu2G82lZpz9OaXIl5sV6tFz35XtZzTO+c/UzFER
w7SqRlJKnvpspxTrE4jt+nXI6uUXSRf9mE+KLZdc7egF31FxbpGpvzO+Jnx/ztT94K3cXRot5m47
Ng5ejLzT+ZsKlPPbxcj9HDXtesQ2QDBeYeT9HG2rehosh1yj05SowzhJ1Q8gXBwKwZVHX22J92UB
+vc9HBBM6Ubu6y+9dl25HYolujWeYL5KsiS7ssM7+VFxpdzNIXHQLWB/eNI5QEeWAhRgQC+3XVou
gU7JWxKO1bpZoPy1cUT1YLXFlEulKNpJR/2xDr2N6Qb9klrzdKTABI2+Tmf52AEIRZ13Obxysl2j
56UuA7UN+3U50TWNuZfN7fTOMw1OOATEjjgmD27MPqsXMjB5/UhRjF8G3U5frxa3GNmFtkKV9NBV
HUD3XnaUWwONNb80hvdP38p7uoGmJsl3U0YweuO72PSTuZp+UEBiv+Q8MfQ2M4Z6csWQ/7oQawVo
tuZDs4+MWI/rmngMC+U1ikrFiUUJH0LpsgsC3OybQmcsVZLE7pqjptkHltO0IL8op8PbQrO6iY4m
7zwG5jYn8bWGzNNbNHzBs77xNVvixZcVqxRtvSSsQaetY/n6zC9J3lqo++XGZc6yYlnXKKZOcW3f
Tk1LT81cJnV17KIVFZUq2onxUoziXVBJ4aCajSzCJDlutR1NhbOqgHyEsRZh49c8jyLaJRPzbkzA
CxdevkS8WSzh5d8NVwnqqjfz8tFmtD8RMa7QvEz3gqdDRXGBTEKwU9rmN93RP+9943vWj3SQBh+d
tDzAIEM33bOjpqHAuIO7CdfIyJ1hc/2WVWkr8YJZ2YqQVpF25wTmr9uaBoJfq51j2XMlzu6t7luT
7rldhmPSRCiliVvCh1hrsAYAs2y6kTqOek0s52sRAKokZndqsakZL9tSZHsfHBz2ExoFPB6+Fbx1
vMOuPkq7wk/fBMY2eNBqJEZ/4Fmz74OS1J1LCwpfDTufjHotAOWHnuIrZ+Mg2+/z3F/mTSDMzKkj
XciWS99CzSrddeju8Tz17QEsT3UXUgLl7vNUOs22na0EMSngUUYsYoGaQDOoo/ZD7TNvhqODDa4Q
SY1Kf/XwPdOWWLqxZ6UcSbFxqfTYeA2vKRqvIXFOjRhzanYKEvtz0yCXgjMU9cnIUtYUJIBi2OXj
wgvdxnDOLL4mEfoibxZSzQQU6wPDTP9iiaIpzomwJV7GUhc8MgpHi7jUmqfsmAbBfbRWHmpcOllP
VBKE5tB3A6rYIoYiugN/tsxbJ5X80Yopin7mHaiLLbo452HHdnWy15w2sPQHol/OkCVbdQTbPL62
ZTFYBy10xEINj7gLCc+O0lc7ao0N+bKY2g30OoyWXRbktKuXjupj7hfSAGu/kC0JSZ8WkOp5DZFv
V1FzALQos30nRuwS5Shzxk5CNhz9vCxzYloqSkBOjkPx+kifPQXEwzgCwiMBjoXEoeHhjIiNq6Gv
ykIfyzbMs5MbZml4THkxN/fJVHb5cZWpru7cKlHqyPsfJl7NnJftwO8s5qTtssFGmixE5A0ZAY7m
mPmyvcQQYF/d4YirjNkTaDTA/e5PKG9a77Ww6+oew+ZKUgOmQ3s/Zx5vSqesVpIxwVRlRz2KzNnx
AxbNHt83II+VIpVyS7jBdLuCJZuOUw6Iv3PKTJxDeH29A0K1Iu+c8aOtG7M2gXwYOKuX91aozBrP
awuWzSwEME9RsPgDDM1lVlcvrKtwHow1e1vC7PqCB9BWcUHLU7DXEq99bEV20hx8m5zUEEc1wyD9
PYR+9qM39NOJ+EVIMkAv9nhfmmaobhyeEdRBNCRfXpIQUPDWqGScPmgc43rcKGddwycWUEl2G3kA
TciwFP28HymXfl/02P1pWcCzP7k6CPYe68LkZSDWTF4HoAepnHVo62XfcsTtOKajnOy4oNpoAz0l
crfVQvPRbWFaLI1V663Nrpx92Lic4THQtZUw2dHNsQLACzAaswnJnzbuM0WXkhB1lH8VsAm/ARCt
2rOmC0bGaH7NHON3ZQyRLHbNbef1i+GNipR9MEvqLbsVegngA6/ilAm4I0eN0iPrVHho8LuVr2xo
g5PHl+FShpFhaySQthXtLMBhFmANT7zgB660oMMt3Xp+BiImrJ2WZ/uqq0NYeC14hUkNMyt2Vbux
s8Jb2bKdwDTsRbN3S5PLsMSEYUWzxUWkls3oet1Tjgvk+1SnAd6iXpNjWYaO0bfrVwsqzYDmEAtd
9vdS1OGjPacVjbtjOXxK40CLnPtRHlzuKLGjEJASkZqfuNk1dcBImDVc61PtL8/KsRMAhisA/3hx
y5ZvZpX6RdhNRI3b5Biqqyi+WKj5tBg1uyKsJSk1Rzas7NfyEXnApJugnMUJ6a2ZtkuTC+o36H/7
kPPcJMA9InOv1qZa9hYH3W8KQ/NbNNaLxmXEVYsPpgk/qRUqvhYWWBYmBkmcj5Q6m/lyVOOZyD++
j8Llc+ZpiYbI67ziLMtmkZ2p35WLjl1oj5+lZRw2545gWnEYtniV5LA1N13Y9D+5+a0ujsKuXc7j
2DvLe6c4H5wWujTehgFODB9+BxaDCX5mFIUpOzSoYWCDML5G9nXbsQC7nO5LPaihPKim6xmkGpuT
s7cd6oyeLmGxswVooilzyg/J4Mzd0XCV0HXHjJO+VMnMaPHYOdT/3PeWE41WCgLeL/S+iCpt9rYY
ArRaova9fgYkQJtPgKAkdkGSF9OPQWJZpUcMI21Kd3Vns2sIElzJ+aYm+Vi/OE0VtDv5f9g7k+W4
kTRbv0pbrS/SAHcMjkXfRSAiOFMcRYobmEiRmOfJgTfq57gv1h9C2VUiSy119vJabcoqlSkGI4Bw
uJ//nO9I7TL9pK+Q+I1CL6r31dyaRF46G4w0zthY1Laxh9eN1BmPMZOxkUHSwBPAz93jHF4NRa9N
5dannAXHZYfbXKBSyAFVHAil5aj2KF2xo18xTfjjTb7SLY9t8NQ2F9uNvJsyI2P32o12yA61zQdO
lWdT4jnVEcKAyRGmaCKHJw8H5JjlYrXIDy+xD6DlwoROEj+20jNHi/k+UH6Kxb0iEqTwJ4JI4LSb
Ym6ew7Sdw6deuNlwl4GQRLxMzJBTAhVYOIA5g1ddn84bZoeO/ciGOu7unGjB87eQ8Ii/icSYmHWz
eGv31qt9Nt9+AdMFMlPvE2OE3D2mnyJujeqGB1LoNBuiDnVNkLDpcczlzWkqo/m+JWGQHo1YBplR
q8G7NNtV4E09ylNsyLDHHP0bd9sIA1oUF66g/RSH3elAu1K87WM9YtrXcf5qzmHzWgM7/dxbKUoP
fTQQDmRD+S2HCUzOLK4aDk4EYTDe+la5GCc2nfJMAY3eO/fqvrVO89rHIj3VKuyCybITZ6MpJdVH
ikoa2n8iGgI3FudwVjGjnm87QzGmn7pm6k/JMeCsU3ze7GEbgPTIkiVATthlGQGx2epEUPuoSchD
ZvPIFDj+tjaj+WhJmXFbw1bCjWXV1EzPKExL4Gd8sU9KXcVXo+AnBdBb+gtkoghbNyNc/rfqkx2C
pnauSlERKEb+VxGWRhnqTRZP+bdKlfpzt/iTAZdX0VQ7GjFNg5RW1pQ0gkR6s1BBeQu03mF+bx2N
CABLXWyZXkSMxSs1vjSSFCDmEZqa2Bf3lgXZZmofq3L1Yql8FDfphA96u3K2XzimRfvEy7ObrNQx
BakqNjawJ8HbVGlaBMPieGD3IP1wdhDrbMUaqSzemjVGyKnrsWRyN3Ma19JqdLDUi/dU6YmspxeJ
9nX0htUOaI7Z9UybT7RTi8dtNppLfZxx/9+EJW1lUM+j8QZrYFZtOeTFrz1bxBvkED6dsW+n296f
yT2wqIFvGo3OuTIIsZb8ckSjN0bKNzlg95Am+7pVw4zbLokzctTV9FAQAeeMUdvLhe8lDZYuvbDB
NOqQnSixf06NU4z0h1ckMTPo4jlyR5a26quR+JNmyauLtyrK+9dRAgoOEYm2c8NCcW6EDo9vypRC
zugI0TzKCLdifS1U9sVmNzxvmypC7Z+MebqjfsiPT/zciCbGUFSBYY5pUgDKhjddaJ9cLSqnnb5y
jqIVlEOEOi8yLPk7wGHONh2VK4K2rA19IsgCNQEW2OTNoSsqob65ZFzj1M7q2yGv7FwCcjKXbQqs
ljUlz+wUtprb2DsDlcTatax+8Wk7RBVb5NXHVGU+NYSdCaCXOoM2MTdLY1h3UUTyYVOlCSZiBvJd
uPFZluxNbUTs9JmFldmq0DAOclXLkbNuiWdwU7rubThJ87PCVbAQk5DxtWzNhrsopdkS826ZfMtY
3JFDJtXX6Dgjx3FkDNs8beu6ga3f6HuLb5JN6tLqLrFliCbw3Mq4pvcySdDFqxmHQdcz9RpyEd61
thUOCLaSzkpoexzmG58hyCVbQnVd62rAt1pRYoqW3fkAoNF9veOF3AOxw7yJH30470ZQjNI9JtyL
e0UBL+iwDlNfsuld6tOCfkyH4oSzn7jl5OadhhFb5F1np47emmHNCL7VzOU2AjjUQv9yubiBbGSb
fumWqn9Lm7FYU5L5+M2jjC67cfuu97fCXAVgZBgGQUpVw01fL75x5nqlvOx9KG6bhmKZR7fIzWuG
6BSP2bXdJucdv995ozDQgBEMl882YyfofzERP/SeEr9YXVGuacK/NjadYeKSpe08vhlps/1KhBds
12w23efGryK9Meu8evnXeL6fT779+9+E9Usc1C3QzP/3H9HXdwCVw9/5Podf6ReMuU2CBQ71Sg5Z
xb/9mcQ0rLXdikAEMUwfz+U6Uv+v2IO15i1N0MJwK8hcyh/AGMzviTWtdFaXmQnRh79EHv6IxZAu
zUem54oVnwkZmV/hR4JKFRIBnovw2k0M6xEZNL+XvknEDI9ZIgO7V/q5Ai549IOH4SelVtgSfmRQ
EYPDUUjTFylTEFTugVH18vUmKaPu3/9m/R9PRXNC0fQ1llp01rlIbkHSJWf/ixchHuLSbqQs4CLv
3xpNfI2KenWd0WLyOHsAErKoAbrw61fh8v3TW1njKXwsvIz5EUEzwIVvV89uMcQ8YpSI7GtbJeMu
8ifz2Cy9p1+/3BqQ/SGicvjkPOwX3DIrJ1qsroofPrkstaY1xnhtZVZzxmpyG02Wc94xrPzN+/rZ
JfrhheQHTBjHTsH4zLtGeCChRmZuY7bGn9wl/DjAjH5yH/zs7vOkDQYWfKvlrQSaH9+Nu2JI49i9
xmbm3/Af4anQFAKeUm+La8JP8zwgaRpvf/0ZfkgfO98/RLaoRFod5s3mh5clMZcgVatrmgPa7WQj
82ya3ra3YezI/VL52S3n0XBXern34KjO3TuyiJ6TyMX2LsNBc66vizOv9ZvTCWpHuM3Lokx+cwF+
+tkwaKRvyLE8aa7//ocrPbSI1H7qXZNb7DhEZIsdqBTnZmGq5E3Ixb+qpW1+j8n/txfkJ1ddmSZZ
SUljExblD5/MPMSxHU/iWqe9dSrayd8ulN7+9S8mrW98+V2qjlYO3ft31hrtGM+Dee0DWAsEY0co
VYPa/foiOx+QwOtVhvLDS6xhM7qbPi5tdRylbVsn53oZqS9qwas++nTNV6etos1imygfwxH9sYhI
KE3DWr2BhWPDsN8ajmfTbN4c5YTRdgFAO206z2aDPqHGYAIG4VBs0zYOz138vP52YiqfBlQouTfZ
NOczXZcyvFpSMHibJkas3XACq+89t6jvW7twJ6hwTfsWj11PlgNRbtw4YB3AuywapLAwavmgx5bY
ogb7etfXJhe/sK0Tmg1kT5pgoD+FbBEnAVe4lABTBE+bpRj0eWRMkj0QMI4tlojsqwPfF4+mt6RW
UHmudaQaKe/DyYblMKPQ3bRsW/QePANYh9Zqi+sUKwP1HvyBQAjD3U0i05memE9TDpE3pYk6zfa7
XeuUVBFUMx1IfH9C/ApQKowgs3rjJRoE6BLk6hNV9l66dSaHjnSobvEtn6N/InRZ+CfWQjd7wFcs
OnObqipOKvK1d7i5RIqRvA9PStObDJR4sRZyYqaMdmFWTfER6SWKYSK3y96YR2DGjAxLkFOhWb4i
Bp/IbkNdM8EgTuAAh9iXG68tYVCqoVgTMNri8DoNB3tSNLY74qkMXZDLha+XaktRKzmxVnFO2Dh9
6d/KxGmu8Fs2l1XBK5AT8/K7MoUgtaG2R93zUImO+Onm2snsTl+UMQ3nCjlcEonN2qtl7GgIRhH8
GvseqbI0jUvryGUD+UhrZpnuk8wZ3aCz9XCeqG7MdmKsmZHFSz2FR+bKwcG/6U+wV/2pXlEl9kgo
zyX15qm2sbaOG5VfE2udzUsDF9TGWqb6uegANnG0dapLi87blFZhranC8GO0+SX1SF7PSxa9OCP1
KhgkaiZc9ADNL7gm6NZg15vspM7Eg1cPlFUscarxqduKwy90J9ls28oKL6tsEPkFo0SCDiTi4KwA
W+AIl2T9eUMC+A1rojtfZY41nYkomy4xXmGiKgdBoJdKeiIrOfooYZsByXlTLj67XqZynDR9emON
PRUfdOj5hNEQ9gg2JJuxmLEdL/1g3jSwhfiKmS0oJ06qAn0dVsnAaFCrBcJl7L2Becau1XCk2hud
yfeGYCeig+0Cbt3m0ArTHc4BshLasu/BHHdPE42bt97kcQwYU3d2A9QN+XVCXbq3PeIwhL4w3GsQ
BBy0/A54jF9lJ5Xmbj7xUVwuKVWqEhLudnUyFJUBUIhG9edETFygRTnFs0kPGGaPpMOq7PW05ZSL
dzpSH5ZtGdj4T34uQwdNrgUbXPs9oXF7GeYvISe/eIf1mUFlHzGv3Hr0tV9go2qfEnuZrKDURfpK
vzpzxtAqxztLpNUL1sLwiyppNsfiK6InQFf2Zy1t5nOZD+AzLTmhb0w/wyxMExUsXyJFjuR8keor
ZTjQ+QErJV8oGIba2IkD2jJ03HU4FLt7FB+oLhPKNl5pVIdya8CRuK+IXd+Z+XoPanP4rDuQ3qin
AEnpJK5Jg/S6mfHBLPb02dJueE0JXJ4dEaTE2r1gYUiOUD4l3ebTGF+YMiHwgyPQmXHuj2tukIEV
XpwmstJ9ts6op3aA7xOzLKOMt8yftzzAoPfEQkxXfR3l1xgm5zhIHMM6R+xDtHDGXpq7wRENEULD
j/xNl5cZpKlpzK+puhnURitMqLu2t50rgkSGBNsQLfdWhKnvdEyn7GREMsHVzUpePxVDS/9XYIsk
NPZ+iQp64BRhxw3cyimSc9W26DaC5bjEOD2Rblg2g0c72q1TtHSuY3wVl31LdR6LswTDZYzKF6dU
bccdZedZahCSLVdmQi1qP/D4/yFx15YDHxhHUJyev5Bbbp0IBGjNJHiL/yPBd2N44gxhzHvDRuHb
DCBoClnkVMNyg2febbCPIMGN4ZgfO/gKz4wyFZwUZeR+aUGcn9u1qUY0andEh5Gu8W3MjO5zPoa+
s+80nvMd6ePkaSiK7Arw9PgKjcl6Zf9tYy2l3jsKMJnE08kQRnEKu7nL9c5o8KLVYEARAiv6EK3P
lDmRZZ2bNN/W4IcSmKM66pk2JSDvMZDQRQ55lgloXBdQX3udO9Hey1OJeQOnE1lahi/HLibYNNBe
Cldmmai3Pl4HjMYO3QLHRaeZqjGsTK0djptqDJj7GcluhF0qg7Gwm4cU+VdvKYwuHkKTXjkU2nTo
z0Lq43gJX/GgLO31zkJlQSBsitrFWYLNn1JIDV1WlqX7VbcT8/dQTF4dIDGPDfPCic6g1iWZBiqu
KeDy003KI77vyM5IF9rZzkztONrBvXe5FU3tauJdefgitW1jjstNXGZhy3fHankQ7dl65OEOhnyM
OOtn4NM8n2FQgEoRhxuvkPO0cZKpgHQ4In8AVK+QnROOFUArkog+hCnhricpGw4Cr6KD1QVzFpC4
1Ih5zLtt2JFhFkxC9h3oDDKeXcWTiu7GOT1OwtI1zhk6jvGp5lEAZBbjtD5Bc5APlEaoEzfuCnQg
w20fERALoDomTXCBkwHRZsQLxT4oDWyjd6u3ET7UYkHVQlFrneulsLwn0UzkR0JMqexPFpDCyspC
NHIPSzg7pilD4KNmnXe2SI4MG0YfxieaJZGFFDksPB4S/uFGTmPBxxkCZtlHQ49Wy9NoSINmKAHu
t55d4s6SdHthZ4usaYvzwXrTgxyGYxF2DGI047YjsWL7rxIofHrPkX01TlG0YxxPFg5I15CDOm7n
yTOCJlEefwmCjBhPAZ6Y8X04h5kPyGjxi6PWt6IF/wvO0H2OS4WZB18Me4tZjadaR81g8jKquarI
f8L8rkmN+J15RDKTsjDg+9LD4rH0tc72g2V62ScMI+eVzsrTkRrA8UQvdktCzgeVFkwoeCW3Q1S/
4hsBk2M7ceswYqNqEuQSnYss9U5OxHKYrfMB+N2I0mf6Q8AemLAhvg3IhItBa2EAKdL9lFo8XzfY
3vL7DK6Bv4nxt7MuQ1WIj2iXd3YaRflOO5bbnhXuODKWTv1s3JIGSh+HBHr+v4IhsIFX5enXPNbb
Nvm3869l9o7Iuv6V77qTsuiu4tBjYfNzbHDkCAXfeayej+okIfR5yFK+XOuC/mRt+H9w1OTEiSbF
33pXqe784cPYANCBH8O3Pc+x/wqN9b2IwRbRkfxWZE9o/pFIT+u//+FoW7PbxlU86J3Vjs617wKK
6l2AAVRdFNP+1+fA9/rMn6+lCMKYlAMIsi3vXyvReQYDsiQqD/YRyI1RXiw16B9czdFVlgrrN63H
P3tva64GNQP+Gqig96/naXrkSq/Wu67qou042QULWlZwqiDw/uu3RhrnBy3o+1tjHSU9w1GX8uMP
b81OqK0V+OB3tr8yCUg0Pw/hPNx5k7DWZpYwvGiZOM+MTFpABn/9xRXCBPIacF/hfLiGmnkJtQyG
hrZZlsfS69hvl4vJblIk1QV9492VKVLsqXmYfheb/4cixff3jVRpOrwNuvw+qkYisqQBRl/De0+x
w7hFdiwZXP9OJVpliH9IbYeXgT7KftRBvsUY+OEdevmcO1ht9S63dHZajT2HOjbWRzXdkrftektF
SYkVzM3n7MqFIrJpin7m1D8O42+0oPeyzJ+/ClVJtr92weM+e39ThT3HN12YmgQeRwSDFshgiqvq
N1Xahx/z8R0j/HgknYhnoWi+fxkIrTpJFddUsGtkloPIeL7wSMYWaRvzkw12xNssU4epiIdB624Q
16I7S+W99ZsP/7349f0NI0hbrDrUIhw6pX5cIeyo9cek5zfxh849VmMRfbb7yT4zBh29JBwIKMoT
/s2vb+mffco2spFQh+Scu37ffliWlGJsWy9EiMwQtEbkR68WFoqjv/4iXEDpSDR8Dwns/Yv4Pcds
lTvjblrJypmL9ZX16H9xwyB6keEzOV6zEH24kijSdTxl6w0j/fhsKKI06EM3P/3L7wUhy2NwsXZJ
KPVBoiTJErojc+CdzsjfdYopPqwf/zcr+E/uBXakLHKIeL7HyOD9J9YSE4MPHk67vlMAACwwRMgH
SXUPnNbcOro3jlAC+9/cgetP/fBdkIIHnWVLlhnT+fDeCBT2a78Sn+BEk7dNkimIRtYcyKfyN+u4
Jf/5tbgTbBpAoPmAWP4giOZNbZdFt4w7+FN4YZmYyq+MBxnkqqWloAGoUlMeaQuO7pGRj2WOkjen
r1ZXd59ii97mbZk1kT5RlZXFv7lff/I5UP8HtX2FhbrWx/t1SWeZsIvsOVMiCReTX+4tjpCnky3i
31zon6w/XEg0W4R5ZimMbd5faby+Y4ebYN4p14SQWR/xfLlLDHxSZkSIn0iok3o7clVnKBrNX11j
8SWTimWvhHQM1+7DF3McQmu2lNHtJo8C7EWExY6sVPSb22p9Jr+7rVzLgULI/SSlTf/Xhy8mUOLW
65OaM60hqQmHA7lpTYvc0hJNR5IS8F9/Q8WHWQcrqcvTi35ITzBxc/imvv9McXoti2Gm1Y7sjOyD
HHR6EwBbc5AGySfKIFax+FbT9YHtMdNQja2cFqZjs/ZIM7qTGUvkU+7GvXA5vZ0Kc0B+0I07nAPm
w83s92P1wqmeWOeg5jnZ5znt1cQ2OxJUNLbb9q53oB3AChoxkyNaw0XxgBsm+7CMvebIZqoxbXun
xlAiibld06C3pIGnCvOzlyqn2uQqjB8LqPdUkic8jPGVkVXa97li+9at6NZdiogs7tsWSx8kdQc8
lIcGJ7f48NL4Cm5pNZ8tJd6pK/yNodyBaucTgPwYv6Brk/pT86KNTYKt+Li0iVAgpfnDbaet9Bas
gY6wTWriu5OBs+6WRjriLni9BY721UYdbRs1skTUChNIYEdWDzWxQ5YNBpr9PmGYwOC8VFl9VZpI
tIEa3OZrjimFFkCgOIgbHi9UAeyIg9Dx0q84FzjitmEyv3YRlvkgNfPuNcTYvOwGFl3z2IjsOD7h
cJycp4O/Cqhca2dnSLFgWSG86eO4z+wqyIalsS8F+dDqrHFkBw8DUsXqm1HUqXN10bvzS8xbK5WZ
4kSyE/4oRhIrTLkC7G3oGp5TW1jU+OYjeBn0HZwQbSufGEaAXYjQI7OAeiv/Oao6Kz6xQFZ6u2op
kj1nabOHGGeJSyG199D3+GaJzXrkIcyMG+VmpD0vPfV6YVwrI3OtbRVW7KVwiqOvqo5NyCZr2XOs
cwUTVjb94OO+bxsY6JWK/K+1S2YP+b3H+GPkioTg6Pbgs0ZsPh6//jz0BEgs0BnlOIdn88iWDwpL
bpw2fMh1AKXITve+3YfVmRyJoG1JsEJY0XNoX0Gyle2pIRrEQljE9t2cL7o6pTgeOq1cSGqcVZ49
fCo4WNvbqLCSaKshujwghMwg//KIui6iJ+JTMoaMovKGPJgRD+Ube4D5gcUupscAce9LNJdwPcGi
YbAhsiDdfZyFDXOFQqXFBuNN8tIrLwVHWM79VzuvHSugMDFE6F2K9i1nBfAxmtf5beJqfgYRtxQM
XBov6bEX983e6czGhU5IuBWWukrnrai4tDvERk9fLXpZoNPborLw7Umw4b5TU+dY107Xc0eYHdgd
U3UGbqWRGuJANBVRmt42c3VSKXfiRmZRgG+F1da4BH5YDy9eBFXrvtNU/Gx8d6jvayIv+hGWYHet
RwaReLzkulbEcqVt1SFBUcPhTufLF8c+yRQWriDDwHCCGOPAn8F4BQHH78MH2aHtbNjY5Go/4FT6
dFg4V6LmP0bTVPTwz38v9vnwj//3/1PeBLuP/yFv4meECf72d4XBUn+46GcW3gd2LGxo0R6+KwxY
XniUslNjdC3Ystk8BP+UGOQfHpxPLC084i0hMLL8HTFuOH+YlF9bvqegUPAU/kuFL563Pkn/8aRV
plqxoZ5Qgh9JT5H8sJkQBpuZtK33wMP1VkbVHF2QRZDyXDdLU56PrcFqohYaNneTv8T6VMOweozp
de8CDDkVgu1gqDVqO83pdgpBMW8jEi0mLJzKrbZDOs9+kPlVcTsX9NJCUEibijQECXqCapMf4C2k
Z6USEzq+zOLwrXSY1Oxna7ABC5oVfSWxN1zQrRhW4AzkIo8H8BzyyLOredwBSvdIjXvsDLZ6tXI3
B1f3cHB4q4Pb2zo4v0fKBfDg4oE9Fgdv+IhRFM93arB2kngNn2zwMPV2OrjKWdRbDOoHt7mZVBHj
GaeI4UmWTnLhH7zprhjwji4Hz/o4GNlz4QnvyeRZamL8dPC345j0Py9JmjzifiH6EGms8AS8agCG
fm69VRgNgfUdfPO+XbmEMlY3fZVUYIsPHntZi0qRSIjAJS22AcoCJwue/KRKQg1ZD6s+XKi25S3R
M7Z1JYWfmJez5XZKEraH5Wr3XybmVbvpkAKwDokAqRMiNWY9tMzfZP/UJSNTRX8NErih215SvkG6
oDkkDfQhdZDDG4ZKTpiex/8aTIB+0N5Uh7QCAC+SC20+gRH2Fk+eE30m22Aecg4A49fMQ6zIP0B7
bq19a3pNcSQatCzo6G6a3uh2BD21FM2UHDNWGbuTGYpzfdINaZOAvBRZzEHTGnhklzmwwMJvITKJ
Q06D3T0oePDK5DdGjh71Ecwtm9xf1C8gMx2MmudZ7g/9eeKmRrGPXbfWW4RXU20Vui81pxRrPzYE
5dNnBHvR7WJ+D7K1hk/KhK1kY+1ouADXHDGTTbfFIZVSfk+ofE+rSGkO5/MhxdIl5JM3jSaTsGvq
Fvu/UTBQ23vw0q3N+D0Os/RNZNxV1eQ6dLswUlnpmB3AimwyHpICqMU+xikPI9ZNowTgFrVQNwkO
l+GerBjOb1338/SlSNKCUGQ+9sldbsRTepGVYXeqJ2+k0CbpxXhJOtOfPrW930/gA0Fc7Oul5IQw
oqyHj73wM/uN39uojoj4KzJY3ECMqubZSrZeJar62jmEjCJzDRzFh/CRprtm2GIc6ZMTK1UElAAm
cW0Kd25AUreFpz4R7KciMS61ITGVR1Q34Qw26dVb80+eU/bTdvWtZzvzEJEysxRqXZsUebVvDjGq
7BCp0rI3U1CLeVyRyC0ASEUhja1BTndJcUmVBisXHaS9+Falpa43hRkO/ZV/iHINh1iXw+h6pa+s
ca/mEP2KgYr0J9UhElaX678VjMySY4YrDTpZPnXp8WS2XXWJ3SX2jqmszeOTjiJDImf9it4Q3EcQ
xcBKqaMS94EFk9Fp7IBEbksxe2JRMOIcIm0VboV2k+OytW/tlGbrTZ3Y2iFGPqvPNjUjZcDV5y+V
KIOnoS6pV43xmH/JhNe+NXPovHHaIDy4tg89mNP66kUn+QMjHondajM0iZ5YBbEVZZNQYH0z16yh
K1huYsCGXAm78XdNqPJ8bxu6/yQ4oY5rQNi7jMfF/FaTJWmOC/LAuLzCNG6Z63rJK8Qv7xIePHHs
XAzVQ+xW7VtvLmZ43Nl2+zZrgySbsEo20AR2nU0JNYIva5xXD8rqlGBI3lXfQkAMXC+YLi2LkUkH
yhDWHJkk00qH1OP8BQdgOVLjwbmJLJvW9ibV7Fe2CfGpmdnqoNTJarKj9iBxyMG17MqGPYYr/Xki
qNCcW0WS3dVQOLOjyaGk9wS3tq4CHhhGvZWhLR8d08mkcYxyB+1p05Ltpxe6HKrzgTYtQUEZgCPm
P9xsQWwW431hKfmaTHZGky3YiJvR68CfhdqMJvj+g3kXx45z4obCIcFYGaF/bFtdeDEKW35rh5xM
+WxRDIVRqO/AEqCTzdvQHir6jmXenwvwqmXA1Lso93GnqsthGkiKUA8hAU7kLVFgyVx1U6JZiQDR
owXSgFeekXIxX7dC2fYR6B/cJwDmoQiUs6YQ2dJSlmdN6K8uf1Lgdw0vT31DUTrxnoOMOAsjvYpC
OHKSYIgyhogm/P67muDmtSLB9ZAa1KhvyJjD0gyTogcWMcaPWUm/F9l6HT0J1nKuNwiIlLl841JG
5DdELzjh5HeL2WbnrokBe2+0afulR/a8AG9Et7zMw4wmo6Z8qPuC5HhuCFhp5Mo2oS2KK455xH5d
OEwFZ2bYPHB+orGBfdAW91ZPInsjrUzyjFEFSBx4E/EJrqmqMY4gPpqGDZqC/fBGeGRkWGTFHO3q
pXAs8qipcANiH943EZaAd/TkjtejV3YQjyhtwETmYhMhWcPxIVWT+sQmoG+PzS6GRQ6lM5k3tVqY
qEMiolHVEqR7Bkz48abQSXvTi7B6XqkKtEEDxePBLCW9m/7YYOqvC/Ls3FceAdjeSqwHeyrbl7xc
L6Xd2skV/l+DxqC+6iisp83+xpO2+Syw/d7niZ9QkK4SejAI0dcj9JlFSAKDVkVXhOST7RoAiZwh
C+AAjdM+qcSE5jM4+Z2IKufMijXsJj8fsq2t8+obs4ACThSQHX9TV1qSoeYHN3vXzyviuK1jPzSs
ww0R9mi9yK5lHVctdtZgUKKjFXt9cASMNjuQNF4XB0JXBKbMkrgRzA9Gace2spt517t2XgHW6PWt
keS1CGRepOPWsNPxqhGYmXfcT9Gr4xDNPs3nMYbFMlF3bngm5+manRQbwXmGvur0bkeWy1TxCxZY
Yl3QW+yrftImt35Es9XGR+nP9ovUKiWDY6cQcKO8S5FaF2DgCw+j06o2DOwDU70GQs0q21kcH+3j
ECbaVVX3YtqTQ6el1lwfpxuT3DquKbecviQUgZ0NdJdNm9Y3sAe2NNCoo3Zq7DowvIoJd1bQW4vZ
NWq8vdNCIdlK2uAvjIgQ+d6iV/bG9vHH7maU3ysobHFHoeAS2RtVkUtkF5KAk+ZZGz0aRiTfWjPW
xRbEDwY0YZA02pDAKO7Z+E2fSrYFiFFZP1/4FLJidEBy5D8LSfeBlGhkETTjUkLcQTF3MCjMEbnR
dsLyhpZVnNiDnJrtmHd4oBtGm091qO3PaZXCCTdjSvJIOlbgbLSSaufHMNYokshhIRF49RVLmZ5f
054gYwEDOAyIwNMU4eTdiyS70lNorMdHr+p4fNi+BBWNaALTjE0z+9TEFXo9a5NLB3HvFldtZyQv
yi6cL5aiVWNDrYXC58YCyz47MtN6p0OO+xtuf1ucVew1r4m3ZsSS6FMj/Ydb2Q5y2bjXURd7X8Q8
0s/emG78zYyRL7dNOuI+gvt6v3QRroGwdcCQmTFAto0ZtvW3LPGGfMcmioeQP1a0wug8Uihx8yDH
TQLd9SktCONvYoU/jWcbbO+d45TFTTTwWMMzx/ket6uZXWpSCykvHjeAztw4h0A8FwRhycLYL7V2
gEBRyDFCMaLunaI8q37BihQSgWoyiPOAxapl1/KAIyBNvwqZI3SHOJh1XZRBCMUOv6RjGg8V2gt8
VqeLn1s8wU/zMkVXitzdck12H6RJuUwTnHd0IWM74E5gu44x83pGB6i2OUM4i6dbS4uTY9rheUtF
Lo3Fg2uedo4asyMIaCsbSS7tsMXsGV0TxnAIR8KqTANrmtKXpNbmayzmHDK/r91oixyrz3tjYF3p
MnriNiFAg4ueWFa+d2XW3eILTF6SEqAnlS359Nmt2+EBsbB5FqOm9RmMBGsU5XOIrXRD3HZVvoYG
oVARn27G7CHFARYxmeXWCQY2qtc2jvtLNFooKJlLa7WkpMI5Er0av3hyxpSmqybHjWyAMtyMDRuX
psEtHHi1jJ/xmjBDMpIB2x5YCBoLmJn0X4suSZ4NKFDPXef3jzCc0VByY203HDwnPbfaCKcKf1ze
EGOrnzjegO+kmWf45LR2h18aEoS5LX2+Go/DmEQ9jwGOb8C/ihZgvV1k95n23XuzrIxn0x9ljfMm
cR4XoUhY5REgOsjuasHOa8fDTQsDNwGDlTgX81QUb8ukNUbnaHn2NBCEHSf67nWI4fPsubGKU68s
8U6DkSGIqACvUVjdrTUBE5CHx5w00xNmdscLPHZ+ZEqteFDgDooR5dTJycwWmsftjpIf974neD5d
4t7GUpnWua9OB6CpNHJPbEUnmp6inUkG5ltCeUOOnyiy0+sYiJAXiGp01gUMw1ZcLuwHi8TlD8pJ
RRw9RW5BTCjpqfFACT3YzsBuvcYNFe067HMvXTYSWrdhJ3xiUyzEJXoqnzEVCabEzAx96NaeOE2R
tusbOnJcpM2NFDPWbsGyTT9BsvDFjd067Hi6eRb4365wd+EKkkavrrx6qxo2iju4klV4AQeXHo4m
g3VyY63bVf4jHZtfViM5eyno2YY1YmLM8yWYWlXRM7IskXggp5pcRbWaCeq1TtYX5/8S1L77dKx1
uvrfK2oXX4c2eXn9EdN6+BvfVTRX/oEDbLXqEIkgb+MjiH1X0Rz3D8w4lN5ICSXVZo77dxXNsMw/
YHB4jKt4nuG/8JlO/tnUZwgTf8866GFaB79lnZf+heJk670LAvWMFMhqORA202pWnA/zoyVtcMRm
noaP41mnRuPpe7fBY7stB43vrp+GfbdGwNOmB7PH7QzZgdzQW9PE88kPn9vVd+3u38qhuGLi0RME
e+93OfwqFsYx3pVFgOyfDBnY+Ul0ezTqCIK2xw7BB/zPCdzp/2TvPHYj17I1/S53zgK9mQYZDCMf
ISmVOSGUykx67/kQ/VL9Yv1Rp6qPglJF4MwvkEABpSNtbr/2Wr8pEiy+UzVoHlAn8t7KAdDp+aZP
y3YmzxtIatTQ5okA8qLOFdwP0ACdrEZfo9yB+10A01WaZlnN39FgupVfKhcaY8o/Zi7nxjRLY+JA
CKjABBaNEQPpuFOY6JAL6uiMQfuqFETT53v0dSMmJWe6Rblz0UjQZZz9Gu9IGUW4nZATx5LgUo7n
W5lXx4ckLEBm/j4zBW5FxvvJXKyeou6aPJPaxom7/EETuH0Gv3y0jOm3L03f8czege24TyrrQt3z
HQO0aJgEMLxJSskSXDk2z8cJQ7O7EvwGqYhEQyTFbsuQtEHcm+U3jzJO43ryNIjIfYivijdNNwNK
/I+B6lGyLLvcS8nuppGDLEKIOlHZm0+ksSzeKzBEvoUKMn9USgT4HgJKeRN6DwT/jqVPqKvVg/II
UIG/ViEK1bfdxOMO+T5vh0TMdDsOvFZ49U+QBWWw9DyckRA3SFv5sGIgExjTSqlU1BTQkhOes0h5
5nla+lulajHAk5rWkNYanAgQw0VNimLUNdxTzs/ap7XBRAMAsij6G7ImvZ8JH1Z7jsCVEHd+66RZ
Hd8IpJ7IYME9Pt/Kpz0FcITCtKzAb1MovC9WYIPqXSo1yOf2YoOMW1PB0BeJqVWYNG43oRx5vr0Z
sXG6JKhWzLam+AmahmbMP//QKwRMCq0NMLiRgB+vBIQWVz00ecdHqZELM9ccaSzNf95JMB3AHWXN
JGLTFvV+ywpmkprXOEbc3tdVEW+bAFnTXrHuszFMLnTxi4kDuyQaqgQAkatjHvIPXYQYKnWVZLYO
fjU4KlU9NXmL2OL8QC7wKpyGFiUc5o4zWOXS0pczR3037Dm4nF6Lsx8mUbHGg76g4ozpk/lodsW1
0FaE0QQWcWqPpZG6+KRWeBNSSHjUx067C2sgGH91/3+Ldv+jcRf+9xDj//6f5HeNGnwef4wy5t/5
DwldM7D2leBzwofUAPLwo7+iDAHJoHdbPq6BmYNLnPF3mGHOqF/E4hVQMaA73vm5/z/MkP7FEpjh
l6oMuVo3/pEe/Ok9QXzBIc0pIAEMtijZLYt1BiIpLWwD5VAL0E7AE1Q2Si3GptFWXmX7KG9CRRwA
Qk3HDwP1RUxxumPeG6ZSqRlwkBXNkN5JpB92TDrqqlYDfTgoGW9JVO7QeDOm4B9FLnP4BA8dDBsq
8aLKebfYMBp4kTZtG/EB1M+NYJQAOQSISMKwj/tfvDSyPaHhhSvw9Hj93Obc8w89g2FTFUMkYmQI
FyRFSm4j1ShVFSJv66K60Njp2fpXYxC4yWMBG+e0m0O3j41RNugaINgPGICLjhW36hqZvdEJu9V0
TMX+IlTsNCx9bxD4rykBZYdCbM515I8Ndm2tVB710YfKjw+yp9YIsZY7ItUdkdpjRfJ0F8rtviQd
1t5q0OYunYEaDfx9m7x/gKFxNxqmRhgONO70A3KFMI0Hn/xAU8p1q8q36ADOiLXe2CKPzRtQry1b
7HIoukHWHGO3k1uqJEUWfQvDbCfsGoKjCwjeT3MOTBJUGac/sFmcAxa3jQ9GUyqS0LifVIxoQ6pd
K7QWSSkWxrQ1h/LSGpM+jQINagA/udgIJbXlvFedXutmOen3mYY6KZnNYyUJV8j2lW6BDBGCl/L0
mGSkiQOYwVoPrAsLMRt1JtzxMq1yxDQ/+q1h/HUTnKA3Pj4VPp0nfJehgxclmuKdNB+FH5cHlKW4
T1FTvc/Fco1L3I4U0w+SGOV6xiZsAl28bgGZbdF2rC6w278cE2uGcerA8ilZLDZ7hc0TECXaRqLp
OjWiP9bYKTAGoQ1pxvDNsNo77PmyDTlcFQUf1d9ZUrfJDQWmUjeO19YAd/v8KffVurAItzQCA3iA
4uKTsIIbNL+Umaaigp+HzL/d+O3vWFC/ZxS0LqzC5eATbbMaeFKIqizOw386+MjbIKrDKXjA3/sV
pcldhZpDJ5SPwyD/CKbmaQhhhWWTd+EQet/0H/ekxfVGwVjlsaHwVrMWs96HAeKhzSQdVOsYorfO
a9BRUxBue1+77YRrpM26FrsQrMnwGUa03lG67+dH+pPqwPs3EBYBGjaxujXmHfPxJEQdEyauLB1g
IZs3eLUGyk9Vdlud+rHNWvhj6O6AS7tADcYuchsIHxYk6j89npafsTieKLWNOHvyGf4fXXWrNyQN
AHZVHen9vU72FTtnVKVe9Qrr2L0qXFhv0vI+WDa/WAJN7qcehXXp0FPulKhPbrvQ4fWXGXc95con
VaLiQdnhKcmc8CVL7muYu78vTMUpAoiFPi+HD1OxWA484TIKiqJ0gL5ua+X3To5XrYkxxvCWiQ8F
C6SyRrse1QuHj/xl7+Fecekr8ky0Ol0DnViFVLoS+aCm6xg6sGjPRpHUAYdNNx08f0QId8vVgHDt
TYTJUtX/mHJ0FPcjPOrk0fAh6ilbvITx4cPTEJ05qOi+fiPL2/ND9B5Xfdox7BeFm3sGPy+XiUac
nseKdIgrLDI2U7e6QxMdp4McB0Dk/XMAGQ6WnNkRtfvyrftT77RsLWwG4rLELbJN2d7C5qeqlmFw
6Iiu9lwDjQpIL69UCQTVVr6UipGXV/88rbB/OGSIFmc81OnoFoHpwcNG1y7ONn28HV8r+Zo0s5B9
NyA2p5g0rIxtqPLx6zJaAyid/IepfxqENXr/w01w4bR7h2wvx/Dj9yxmGxQFNSWh5XtGGwm90beN
W7O78eP1FLq6sYZXGsU3tb9TMGQY3LR8ipQtfqToKd75PwBdRslDKl5pyAWFyGO6sfgNNGQFYrvc
GxSMK/WqVDdFuNEzJ3mJzYfEQ2R2JR7S6cK2nTfEuZ4szi5LbJpWaBjZcPqBbLhluEm68czXdnxW
lPvzS2+RWGR3wndABUokzYBGEwX/02lUhUCzrEyVDhaukw+Km27zjbe1bqwfxr78C835X8MB6ImL
ni0aW/Ssz7FRDaBLHtreKRT+rRAuDiFZp8bayPcaELFsD3dCja+wVFM8vEOg/U6HsN/m416J7rr2
tpHWeArF12WwTvOV9iBeY4k2l/iwVMK6MVlJx/AYI0ENj/FFdXOJSvNNNCuDU4VW+sda2U7dTYA6
NvKD4zVqCfxy+AaUMBAOcnaBm/MpDPlrfOfsLQw2wpHFNiHaRKAzG6XDuIGyK5Z2qrnSm/LSozQi
u164mUvzhhMG15T1qTmcn973xMbJWppHnEuY/5kT1MvIEMl21YqAdx1gUIFyoH5tTejsxCu0b7F+
hnwf3WbaJu/XkTto2yCxh1+IgfWm06AOkt/g3ILFA+a0OPU9C5SlMebxVl76kHWOyl5Lrqf62USu
5yhvQ+wD4nX1u5yzmS9WfqD2JOWAuvA0eZykK7HYol+PUPAlBubns+i9l4SMyIvBjn1nX3y47YHo
kcv0GeQEC/HJjpENeBU5PZ+pf8KGaqWb0nflYZ95dnHbzuKC4IPsoXYj3RHrTXPp3l+gXv+9qwjx
/vNBi4sX0pKU1sMgHUwMf0tbkJ8j9XpWjrkDGdQh1NLcdeFdp+/b6ErS99kEGnAlH/ESh9Auoa+P
QQHnp+/UQLcyni7OwKSA8b+jcgtWrf1ZPxtvhTMeggftVUdlAFsIIOg7V+8d5HdzCuoH0/VedHQQ
nsGf+vpK/cPVYlJwfU6x5VhZd9Y9RkolBhod0iqAKFY8koq98Ov8ElQ/XcPz5MB/4YUGBpk8xekJ
Q3oMZo3QSwfhaN1pb9EvMrjaz1S+atSdKLm64LYc19fVXvtdIRZDqfuOvqevBOLWC5IK+asgOelt
c1DWxXP6WO6o+t2y5ERkal5QFwa1ILyFh+zau0JBQHior+tdfuk1sQzd37cxApUycS29Eedg+8MK
k40ECipQowODW3UY1FE5X6W3JO6ralNoGDJsmTbjN4AoPIiyTXZpJ78zhJY7eX7kzYBt3tzvS+7D
F/S1JaR6EMiH4FcWreqnQLDDTYzyurrxULkFIgPQxHI5NFHdEF8QwbuqH7MDE9ruUgB+wNtUXjY3
zRMOEeZcs9mcn2hpnshPX6iTviH4J+O/5OpZqVEVuskYVa4IsA7IwyP3v/awjkK7vm+erAv35MUG
F5FllaStoM8rC1PYxFvpv7MC/YbVWDlAF6cbMFQZUd2lBPbFZhdrIQMEa6bzWvCeprdGXvW37W/z
UXqIXrtX6zm5ED9/esaxfbS/R3XJIRV0VPneW/Ofgd3AGjFf5V9aYHeTDffm/BR+vcg+NLagQPpo
EAe1xtNtnCCSQPcAxnCXI0yTAZgY8pfAADIEQYZ4Kk/cUATxCdkK5SzwNI+tsc3le2vaFt6tqCHa
Xj2r2Y3KcsMDo9XuvPKIQMaFT/4ygPk4PovjJUA3vlVQjTpghKoEzviU5cDKHAAOysi9DgYjiy4t
vDlOObPSl5n3rG8S9BBpE54YUi7juBYsN6uPxJh4jitPguFkh8hH5HiFx25xaaN9Cr3nJYEGBAKn
5H3FJZkQNeNMbadUPnh/xFcwbt53S1pj6XOF/LbQ3IXphdj684v+tMGlCiXwkQwdlVI+YBcjmzj0
2ZrlpuMjanejBgyG7R4iFyZfGcRZsai7cn5hyL+6RD50WVkszK6yamogdLl7RCafZ1GQrYjTx/jx
/A74FHvP4QP3twj9hYzmslAU+BUwI2x8jj2SCmDNknY/lm6XeqsiQK/d+sd5ikV7y37FbWZUIe3F
4zoxt226brpNUjrInU2inaQOBu5y+ZBg8svj+al7AO+rI5h9YYYvdXuxiXr0/j1kp8SjKe2pB3k9
KPC95H8PsdIx//kps+j0IibWonyCSkprwLYwti4HJ6/dAF0rDX8lNObWnX6X3phA3Mw1fGrxO+BB
AKk6SrgB4NwV/3zRnS0DKeqCvpVIaZLGR2nLPb8a3pOEJxt98aXq6bWvxV5nFjlfijtG0th+cR3g
utJtIjKFt0G9g8tZ+JuxtOu5XrzJ2BAD0lPa+AbXUy2IsRHtNjA3mmXh1eqmN/dTeRtXJMCcUZDt
IeEcvcaXBArdphUDW+Pi0u1BSHAAae12BHywzTEPEnmolsYx7X6d7+GiiMhKn3uoSxRHSVZT9lmk
HjSBEmUo08Muu/tRWGijYxCm7yoDhsF3Jd5ZPO2n+2Sw0ce70PSnxNCi6XnPf4hoLDO0xACCwTFQ
14a1gVSJVhIgBSuwa7YCLGPvUpOfTs5Fk4uIIcNu79/zmVzn4g4eVbfvLFfUf2GsNIk3irU26gvH
9btuwHIRIQGOwLIMkFJdRm4Bvia6GI3SkSxcU+5UVKTGVQCtAkwv8ort/GgdnzEei9HKC/dR7BrB
Bi+MoHdlxNgbbs1dmmD2MWeBgJni/g6CXY4cFV2xQ//duhHNnae+CT9G+KuzX+M8igHGc7zL5FWH
tqiromCJ8tiNicSk4CBxypuAQDWcAajXVjFTSL+Z5abB+bGye+xfzAtb6f1O/DwKSGxTK6K+LC5O
OtDQrew3gngMpxXtVbXtX3d/dDubXMO7Q39UzJDN26h2F/xs880UOmyf6huEQJsEgfkoHOKZgs4A
3BDgqcFaNLdK7aL3FX73H+OblH0JHHgdIifZbYLxqq0RFV3pxcpv7WB4soR1q/5phX0i2iD9AUxN
YBXNlbwhVTQxmDBQSMf/9rId/h3o60HOOr/gP0VyLD4ZFNl/RmBxyDZWbUE4Y73X8kODz063CYWt
vnstU3MlCbvzjb3r4pwb78UhGwjmKKAMJx5JsuyqN4OpNtM1YnPmK9x4H4Qo6IvfCWTnmaCykQma
97wxeVe9VT+weOSi8X7GlzJAy8BpHoL5qMHVHK3u99D6w5YH4iaGMRq4x0pxlHrV+TbvkvMd/xys
zG1gMIGiMRIyxjLjkpVxAl9pkI4GeGkZN8gVT+PmV/LTh8aJKW3vTFCQCqwIt/63822/45k+DfqH
thf3hTKg86KmtB3WK/XZ+Cb+Not5CWrfum9Y6KA624wrYOv+d7I9tWT73zxyKlt4W/ANxdvzX/PV
pf5xIBbZNvwW8j4ceumId+OEQvBDqtli7VSIKFwIHz4/iRZjvrhFMmsahbSapGM9ZlsTF8ac3eiI
LVKB1wa3OtKliiuIN2N74Vi52PLiEolx9cLUhk5WpUOCqxxWfo+flo3SVi6v1AJFiJUG7ufiK3Ce
ynNTvbhK8AlRFSRepaP+o32uvrPG9NcJs/JsJTwLvwPRLksHpyYik/Oz+uWN/XFa52Pmwx7ScGI2
jZix1pSDIjlqh2fbRoRKt1buxlf1dztsCoWZni4sp9ns4Isez+V2EdwWu/e0YSsxGqXrRYl6iB1V
jqLYwuhW3gbjRmf8oSNM2gaPVf6SAZ5TQfP7x/FpKvaV8r2UpFUq3feILHnUYikFetgzybYujysl
xBENW+m0WJ8fqEufuzhu8TuWOuiz0tEjCaDaBfdMvfOkZ8qPbXkpzftVYEGNSeWeBwpB2u90bJoE
D8xCLaRj1qxLXVr1kHwklVoBUIProBBwz3WLYH8x9fnu0fBpGX5oeLEaSiE3i1bL6SVhe4K5zoqy
EepkiYx8jy2qq7ZzUP+cvlEIiWUX9U7QmEgWZzWZ4BXg9xZSbrsO4JfFu3G4kimG43cSuYp+rRtY
Qxz90I26XdfvtfZmGtAevXBgf3kt/t2DpRaPmUGXrHFsJwy0GzLTFeuDbOgYfW+G7RQQ78TO+ZXx
OSU5H1c6mBHU9bmPlgCNBCWnvMeI6RgYO4iiqyq6riW837TMURNgoU6Nnm27KUW7UrdjnboDb0BJ
sfXUTSo3yZ619CZJbki6yY2jhXfDdAMftRMctNqrAiL0jcGryci/VeL3sL2pu/WUvCTqrsp2srlN
zHIVT9dFmuD0Wa6ziHy5TE5FOqBkH9bHC539tA8oACAoCRoIvLYCzPF0aeJsFEIdJBCwipuc0E4F
mNjiXSTheflcWTujeYiKO3Zrml756c6I3CmhLPugQXTQV15sZ0gSh471u7Fs5Y80rtFRiGUQjZs5
CCN4wOF1XZFoz3i3XTUbeBuli3zbULm1setf5CtxxdXLgDQJ3L+H8917r+KebIBF9xYXgKBNY9Nh
tnNUB2TqeCHadWnnr6Yt7K1dF7vI6GbBOqgeyCIj5BBPa9+4UjUSUq5auaTUCvoGuxncqbz2fNvq
/yDvXMnrlmFSNrkOJdGucSotNvQdyZVhq2bHSlwhft3X2wahMNMWA0e7TQ1bimyGpjIdtKvSydXj
17RdN/INKfY6dFD3pWJbIf6urMinIXWP6VnzA+pa8YPnayW7CZBm3bNVAO3at8L6i/zxX+tvn0Oj
eaxm+UK4DuSNZq2Qj1dHBUcUpI1PaKSuR9kVYfJOzX3mF9hg2Ya6yVW7bu/9cj/Nsfew15sLycx5
Mj5N1ocPWASlVSf3DbwF6WhGW7N8KppbQ7fRxO69C1v88y256OoyEis0BUwUwbborRueluP4IukP
srFDfr3N95a3jasrI3Ty3Knz7fk1KX060haNLyIvMVXKwZvXZDnalKP1xMGTSx/2orDps+u628GY
1hDO9PZhtZGiW7/a6BW0NIz0eLRdGopP7+zF1ywOgKnCThHevXRMs6vG2JpUJ9q1esx/gdsrgQ/U
l2KyeRbPzfJiS4LoUasJYP4RgGM2/iq73ewppyvfxPSQYdBWP7TpC6NO6OIN9e784H9++IBMmOk6
GjK5IGY/Ab9qORmySY2PqQYZTy8wglabNFw31vTdM6CdTsmEznPW/sAbFg27+flVa0rv1AavoUzT
tM1Yebd9BetLHcc/pox2qyThXNHoP4j5xg0s+TeEz7qpN264sR6nuqouBFvz8jwZQjqBao8umaj0
6ojLn+7UuVRvYKcYHytcATDkntUdubY258fqc/Kcx+jMozHAb1Cee//5h1gSySkF11AjOKKT8n3I
02mthPAYpNlnssaseQ1U+driVAOeRuW0paiudJf6+vlYev8K4KOaRgIKyaDTzg7w33zfG4Ojjijc
Kkaw1yz1yM7aWt+plZObwKYgLvRrXuhpvhWE6zqSj0YpPbV9OF1YvfNu+DDyyF0BsjapSlqghiwo
OacfUw5D2QSe5x+xSpCRu0iOwVAbK2wUsTaAwHp+BuTFXpmbg2BEAo6KngZYdNEcYj2aOFk5fe+U
a0RxJFfCSdkuG/nJgxSaFGq4nUmT6yJLX8uYl5Qi5sJVLU4vaOGSSukMjMv1olz7SfpGAdRHomtb
dgqvzUFVoEZXtoRG+y7QtUvCo8u6+/zxcxXCZO0Q9ora4kUwjqiuIdppHZDV8PEvJH1YSRmiZV68
85rkRhMMaYfuGuRRIQ0c008F16+oIRUlri54Cz6PeRnjqQoXpzB9lBev9NnkHkWDyNbadt1pyqX5
fddjPp3gd5gVbCjquZqxpNL1o9d6suGLx0GXbgOoxfDtUZbC9OBqirxHIYyFBzmdfKrug7FNggIP
zloWN6g33GpR0VwNA8lC4KXXY5iOu1aRbJxbb7CJxh8Zmfl7j37abYscAHWr7jYQIbWHiD/aeRpN
9oX1M18lp73RAWBZqOVSYjf4d7pc4VZFFsbi9bGLrHKDpY3q+gKiBuGQGWvkTABiRS9ofbauXBMb
eT5AGixVZjUMYrYK+uBeEDAjr6gsZ3Ht3UYhKTh/0t2QIndeNeVDIxsIH0rorzZdYa5yDEEdtBnk
C1thidkEKg1YFB869h/qY6CZT7si9oPV4VFsHaKiyq+EsH+SCTVT3bjVWEg2XsG1nUA01CZypcqg
IRUQAGhR4FHvEylet70Q7RWUQ3ioQhFUpMiRFa779xH/X3bL/8yJ6f/ObsG9Ks9C4r3fGQol79L4
8y/8RW2RzX9RjIR2gKA8HmkoHv+H2SJL/wL2QZWBH1vgFlQOuH+r0GnWvwCFEA2aZANlfocJ/zev
BaIMVwHcJRPmK0hpXnD/hD17epuivmzI5BxpHzYqL6Dle2+SC7mpwkiCLStSpJzqlwLTqo0gTdp1
M43WHkml7AoCDgAZdFc3SoX56MowkAQGkIPeg5Z77T7L/OjpwxDe/7VPPwLkTy+b9w8D+wq5V7Nm
euTy5kN+U4iAaIlOiVDkVdYgEb2Sa/hiWVwB5BAwzT3f4OeRoBBBwYcMDretsdT8V8W+CushkR2j
wLtVxOyG/IzQPJ9vZb60/j6USLlyldE5iNPs4lkT/3Qnq62X+rBbTIT+W/F68CalwbIsnIGVivwE
/d5/8ttSvi/GPrhwIC4C/7ltQiPoQhqY47mni9jbM9F1yI3Bh1Cvxz/8NE/2uKqRkVK1WZAgUbJN
2ui9a+nInwg1vmirKWjlDUa4+m2Ceshdo2Tm9/MDsoAB/vVVc4zFYQTHSn0PAz4EWkah+njR+R4B
ryK4xJjGtpQwD19lApDdAuXDAzold2HZ1lfFSIY4GKVgq+ud+C3OqAvBU35AB8MDPE4Z/CKVcJ6Q
0wnTAQfCFSAdAkVqmZc3J8Oc/CrznMG3TLeJLcXBA6d6xcR32BpjjLRQKqCPo0PV3UjSDCOstGDj
DToF0NpvLsCtltuCOcRIcObbE5iiHjwHTR9GS5/0YQzqKoBia7IRo4BXNMZF5tooROEFxOp4oS7x
1aoBuMQhNMMkSUYtVg3CTkkUBmW4tkqALdPQzqkC1ImOFW4ydoC1NUSBvv9TMgWYW9XN7VhoMSlm
CYCVFwhP3F6XINbz1b2YFJbyHIxqnAyYO5yOwlAj+iajg7P24Ng8VI03rCtRBnfpe8M2C4GCG1Vq
XRj65QGhoCE6E4k4ldg/HJinjSI5qbSWF0br3PD8janUHQyZJL8w3l+0os7nHhQpsHSGNi+ADxNM
XaqyQkyE0FGqGVC9iXQ0gpX0cH7bfRpBBLSBoiHrMGs0gGtaNBNyTMQRIM9YH5ObXA6wite9pF3F
yH9spjbUN0jt6ffnW51NXU4njma57+gamWAExhe9a9CQQRYwVB0eVIK3BWIt/FEl5EncfCwDN+0l
1MhGJdFEpxeqsVqjHIY7VAVhpbdNU6hyR+Bu7FaSVUFZE8og2OQK2r74EUWaXWtomZLSHosD/heI
DONtPRyiSPOvWUrKXdRH0kNJ/kNbFw0k7BU6f/W1PynSYEetBoKxQMfwBgB/PmwIX+VNLUZyfssw
osfTdcGwbjCQc0sBER3SQDI2dj6lS2TYAql5DopBv0XYrc/cLpDzPesEqNOAMyIGV2qglHYc4g65
QsksOdZmiFSrKZU+Rph9W3S7RO70DN1hym/oECfmRpFGLbTjqUt+NJoGHclSxuR5sHBvs81YEDpH
InmBC7zYoEGlwOz7Kch4ijpCKiKN3pa7urA89Ei98jlBDM0O0yqrnfNz+tVK4jji3c3uQP5i8UxD
8gsp+plgjciZ4ORhQtkDid01KA3AHVNCmJ+Y2fp8o/MGPzkA5nUkq6DyYVhAolkcgz2v0FbxC81J
lUpfT3g6rMusIFtMYXd1vqkv+kdMMAtd8BKFNbVYsnXtx4ROFk2xK66ksRJdL8AUo1AKdc86HxHw
BZTyzxuVSEqLMme9Dv7kdHsmvt95wxTrDmaLzU08DndeYCQOLhMwEg3iE1R4LnElvxhTpEtUAkEi
QahBi0M1xyBO8EeVjpKlcmdOhF2EJgqCJX5057v36RbDtwYGnERLtEggdNq9OlLTXEIM3ql1VNe4
taqdmIXhOhKt6UZK0+FCe3OQvVwvGB7B86c94uolJScxtBJl+MDgzdQQ4KSm9cec+uRniILSYxun
8ouKZHq/EfNKQk61KqeD6Bko2ooxupUYoJj5Ru/RCHHYX+J9iXRs4KhIg+7qTDD/obWHyMECxk63
CBJRdUHZ5nR4vNoqeqHJgUriQX7dtjxVEc4TbZ55w4Xd+8Wk42MBS0nCOYOrdLG6u66rrTLz0bAM
0gxygxDugI2adsKpfGESvpoDg0QOryBD5+xf5LLGQK7NqIsMp54077qdKJehKQ1jBUEu4BVNEl2B
xeoutPpFB6GYUMjCrR7VGnExljm+xkMgTIbTGtgdxgEgrkquR9hug7z5p6uaF4Qyo+ARJkEcYr78
PlzdOM1hyVR3upMpSOpFqkfBc0LnWY0S0ZFisj7n25s//fQQVETiQNR4JHizWIKctucFSpzieISp
o16iHCyMzbXFDXthhXzeq/xlSiO0NIsbvde+P/SqxOWosNRac0IdOXFBCluyvEF7C5wnt/W4NC+0
x5/83C9OBhJ/83yRQ1usySRG4i6RM9Fp9E5QHOyhsYzMJBU4mgTVABJBjpelU49Bsa8RS/dXaPfp
KB5hr0iR1yyig4Ffe7WuUXpP4Ifo6WMedlEGsFChatcnGnUwVP/BVaYT5Q4/6p6J2kF9eWirvYVe
Pm6CUOn/1GmY3/ltk8huabTc3IkSAI9CPbotV7Wp+bM1ZRneDjgc/EDLgLBFMFT0o4rK8kmY18n3
MhogqKiiD18rEqv2N7ZYIRRP7F5R31Hk/qeXE37ZlpcbWMEiZ3XFI018UxFHQLZbl/AnILv8FDPb
f+KANJQnDxYew93kwdCrGpFyWSlkeEaiYgJ/oZYQttTEIf+pzbqFe8tItHkQvfFeEzCas1U9STy3
jkOAk2MaVLeqUA1oUAqtIa3QL0eOXGhC40pp4xxf48EffstNafDe9/X0VS+aMl0PbSE/8ljoviGi
AEosTnrJv24ThWSnNY7DT6+r9GSF/zYSjqU+4dvZ9VnzLUD/tcCbS+EdR54sTdw4ROvclgKcnjfh
gD612yE9rYDFo8qwQu42fZuQ1Tog3hJFTl56fAiqLgxhi0Cj6pIK5v8hJNTe0soL/uhy19OvOPRb
twp7/4BLGkgiueyLu0oXimdCN4ijgofI8SpEtpMSB/JIM91HqMGlx4KCMEEuR4Ptq1LHuEw1Juld
MyjgixX8vq9x2PDaXaubzVOSwzyxg1ZHR1kpx2zfyBn55Rjj04OFwrm1wc2lvxKlJMMLAg/K0S4s
q2ZYw3pORUaZd8UMDpJN9AnCbJxSEE/ohxr9PLf8hwYawZMd4QB925p5g3GmUBmPkZhBsAnz2DRB
zqb5TtCy4Jecoyq+iXLF26F7po9rNGWzXahkWYmuseg/dPokP9IQBhZDXeXPPeWgA+s6hCEVFN3v
Er3PdhPnA18rp1xyK830yju9ClFSPX94fX4JEECQZoa2Q/1dXR6WIQ6ciYRpl1MGorYpM1iGXMHy
TQttBaRihqWI2PeO4fUVqQl1d771z69agrk5lQpNV7R42i7y85kslaWczrSuTAAwL2Hz7aAiOznm
KBV22miFi0UZLDNdyJyiruCEqblxJzPhSHS2/XUhCeOFSPPzVcV2RpFhjlJmEbnFVdUIqdmj14VT
gsnrAi2c+F4wZ0n7wEouYAMWhSWyLhICBJQmRK4qwwDpcXp3oH+OhQqoJYT49X435PgHjFGeXc88
tasRec/XQDMyp4vQWsXLV1jzAMnRz0DnptThdhjtyEFlqpl7fmI+Bwmogsx2bcAyCIGWsmhhove1
FGWGI1Z5c019wMIyXkeeATAPotixnj1DAO4vLMYFVm4eDnUuNBFv8fampmieDscUFSImN73uIBPj
3xZQ413SgMUOGx1SO54OJFbhbkEzGtWMsDF2ydRS1PDEsP6BJV/6cn4UKDUu70ASxogOQbOg/DVz
Wk4/SKoG9Ps7xSeC6Nq9irYtvGudZ+GqVLwC7edhDOVNZbTtre9HPEfkguUDz1FU9j5r+Fc3kjMF
yJQZuyGWRNZ0EsRsqklTRRTFiS/xcYqB5PBk5qzLLG/Yo65ptU6FyTGu7r6iPcetKG5lPe5l7t8S
od+0ljC8iAK/WHFLojXdRhLXKGJ1dWP3o6Z/CzQ/A12FjUHtaLEM6S5t2vA2kWVEhTvsPyAwmrFY
26TN9LciGzhkGuwnoFTpSQVREB35J9OscoAgajMCNlZ7f4dCX/iiFEi42wqyuEA1qU2DF9XCOn0r
/VxN1unYiiai1vg/UDcTUBYdbGOQklx1ldCQ7zSlqJ/0qZ8aV5qU8g61IwS+vUaXfFeNRnFywkGv
HmuDVMK6lYdU2vamLEwYf4k3aV7p2X3HmdKsKHJR2MoDMXkuWxDlwQDHc9MMGQmvoKjrzCmxZVHw
EsFrwh5GzFdspS2b+yFvtF9RbmZAZkw1SX+n3Sg2j+HE+nyarECTt+WY43Tij1UkrpWsMNo9F3e9
wyS8vB3qQu+uSyMCk4OFxBRDZ0UOfRf1TVltxqCJQ9fQukp6kGOzdYVAVbDSqEzRWw0hBl+UDQs8
1POkDjB7Ki19VQD/eBT9QQMMHlBwYDZ9HYZNWwkNn19IpSPDQpDdShHrN0q//QMXtf9msIjC1RSH
2k+CXl1Bkzgb5VWuCsULjqxclFkg1t95T7Ykr6IKKXbsoUpvZ6L63Kz0uu/I1aXxO0ASAnUY14IK
ADtoHutan4/+YUw2zZibmN1lqfGYlz0qsnWVDG4Rhjn1QgO/pZVYe3G8xoWzFXElYJmiKBRDnQ/U
zriLcNWQMdKOUhzsvCZAfl9u6meihlpE1tjyqddRBBydid2HNUoSpk+zcUG69vpeI7wTuuJ3P1KA
3gJfbOH9ZEjQUzWOwUIkbZVUmzIJtP/H3pkst42ka/tWTvQeDgyJaXE2ACmSoiRrlqwNQrJlzENi
SCRwR+c6zo39D12uv2z36XL0viNqUVFlixQJJL7vHS+KtQ8rHFdpYF8Qx83r+DSK7BtNnnDktgtC
TiEGb0fwS55F4zpjcOEi1N2FHhLzIbMaLkB4EOPNmwvfj8gyHvxNvw5uuW9FmT2nrp6pMglJ882T
UJt40yvneW0W79M0TosRjVPiidguIRM2y9AzFo46z8n06AJDxstioqiivUu/zPgBwWR0pZ9XYyX5
OQ250iLPFO1O9vo02aTBs9Eamuj3oQybDS47OTGsDubDNIzpEOdcVOc0eBfvrj8YZICbCpC+ytWb
5WW9Gc9+ZX4qZWjcK537+WmqNG7q0ZmdKAemQXBNqdlm9lT1qSS4/lnZ4XTvWkX5dVaeuuzJOkSY
PnSLjmoxrA922KVv1ehD5U/mhB26IDiY+h1I2RTqPMAWtjRzW20raQXMz51GWMRiPfZR4Gm6KBL6
R3B2+7SxRCeiaWuLFJGnnVRWzm1ZWR8rhmqEebls613D2P+i6qykmK2Uy3mg5o7bwk0L+2AYUjXb
aWxoLbCDPPg8kFmEorocS330K1+os5XN8jrRcn7WdeOJyPaa4KGcUvd8kNJyNnalNC7ubE0vLZUg
yrbIrF1iQvCDatPNgy1iq6x9inGaxXH3PFj6LJ7b2W4OKcUS+aGbfGlsS1XnV3XTS0QFIxtg7ARV
YG0JNFzrTWN5yU3Xte2jlWWmhzNP5OvWttXwhWo1zrMgLYyPilMyBdJvJhWPfLBTLKl1gIXSpfk4
jwa586SIG/0uXAE449wW2aOZ2E7FI6Vvwphm+WXX5mYrSccsoa/SoC3Lj9ScNt4mCEe97NYwTL86
C1Hrp7wx44lvupfwAg6VhDKbGbPdtPJUnCkrLyNFRN3zxI6AAiItym0RFEAD1Bd42Za4Nu9BJQ3P
LDLgKyKw6XEG7/TLp9FM5Y00IRo21tQ0F3IhjRrVwSrcaJiExtUgRJZvTDEa/XZ2GtLaEdXot9Qj
Npuof7d5Tiy5vvWZkah91jY8RUfllM2GL3O60ELSoINWAqx2bI3F3ybwDLPfO3kUjKfpbGon67nu
x67fZ41DpqRp1yrZFAktJoRCGNgXdA158AdC+B+y/R+nWedfk+3xa2c8Iij7kW0//Y3vQZK2/YE8
BSKnaf0F0QpPdNX3IEnb/QCgGgqIdUZs2+QvfafbLf8DFWwnkBcchYnrpN//Trdb4sOJYGJXYCpl
YGZQ+zfodvHzWIcW6ET7EnyNxBpux/+V/k1rz55dwZ6pTcM9lKLmX4H7vE8k2goaIVfnpWOftuOq
d+xtl8kxzsPScc6aNKhfW6s4z5LJk1uDiu2NLqrBplbErD6ylYtXEbT2cQpM7q8AN1/JNGjLNaKP
KHhOQsv4SA0ScmWaheqnMJmnC0NDa7aVT6QwTOO+t0LjCSFbgKblhIBMwn0rTGG8inqhP6GzKHI3
yzV2vdWJqkotByiUGQbJzh9++Eqv/8CwfiT//8ktBEPETohfAPEaq5Dzy3rSLkUly8b5yo1nPzhm
gyWoknreuRPkv0DP1VMMUdML5tITQ/b89NldQlaFChCrjYw01RSgFJZJO52tHk0PMwyuMk3AmZFd
Mrd21bYwTMU93fdpEllgrNumFOtvZMX/5+9B2Mkp6RDFHDV/P4/xjhpS353br7LLsts6Sd5BcZZd
1RVTVHkGGcpp+wWghwKrJnV2qcq825BOvngE8qCdrisYUFPrLakSdZ64o4jC2rxQxWwfgjTrj2Wj
xLXTZMUhtdr8N86Nn4E/rlUQTEQpLEPcNkSa/7ITMfNVzsAR3tRJfdEgm74I0nSM0ZTbF6dKoM3f
f+e/lCufXg+lB/ntfKd8q7Qz/vxZAcfnC43k75NTPRul+8DOQ5J0V4x75DfVkanM5LDFdz13pH5R
1PKb1fObU/4vPPWPN3DKDgCOQCYB8/LzG6hJOutH3b7nK41DjIhuPTMGFfJLmzT217VKcD0kSJQ9
Y3TzrcTb/0ZBHik6a+4ur7MlM7Wt+zq4qKhTdRvfZGZZK/miElXR8bD4UAbmyDyx1kbO8sx0sG0t
33hs2a+VB9VwlqJwHCMi+m7XkPSGfV316VODvObWQDtHOlwVdL+htf/JvAQyDteMsAJVAXKbU77u
j7A16tE2zbLxM/JVJUm68ZbzBfzpuWeOyYDo8/asdXLza2ZqW0WC7prTWZAMV1VQeXcZyStZpKeB
j6ykbo/6iFO7cr900xMey/Eq88S6kqAU3HjB4D7qTM9X/Kc+zjIpIo6h9tB0WX9puW1+r4PgBtGU
/xu4558uZQyPXMHgHTQEAGWfEOcfMGxuDmoke/etkz6xK0m1bqvSyCIrtXAh0YTyGyDnG2vy05XE
6/GPdTI8nS7n02Pgh9eTxUl2tci3aQz1s5ukLjVEOc6iaqyLw1SH9qtThv5eGeuRiusOKXwy3NqK
8MvIVpxHiDDVBSCyUWP8bbz9YDF0bnohjF1Vh/7BMAN2VwgvVvyppApqXezhJg+kuod4s41Ijul8
b2GKHn1vPFKf5R+p83TAnZvRjvsTtBDBup2HTj595e63PrqobGOj6FkL//6+Ph0Tv3wWwQk1OuWo
mZ4IfkEyapELrev18xwmakNusrlhIPcjTUXDsYuWaODp8puX/BlI40Y+IXpkJ7kcYZSL/8oOZ3nu
A+Dpz2bVB9j0x5XBm8QoMgvC3x1a//RA557hkORrJkOMm+eX345HdW3Y/fB5CdWz17cyZakG9bfI
0yoQL5exl87rnobggOU08KuXvCdrbxHe/Dsm7xtk9/MH/e2CQ2BmnoKYftW7lqQM0ZQevrVCs4KB
JI/RFIr+GsaSui6tOqLfMr34D0Uymw7dOCmCoWbAhlR4WJmqWX7UDuP1xjKnlatUN++gv2ADlZsr
ohZVMu2V7Poh8vu+OdpJ7jCgOxlbg50kHi9JzNFvvslv6qKffynIUO5aRCoosLh2f76TzHwNZGV4
r1VJp0bkUZX3xRz6NUbuE35UyzjSEBU0TDkVJq9tx93zjmg+jIZciGDjp3bBYmMR/N7l5Xy1tnrc
WnmGE95trOZ1Jgbz6+IpTgWQHrbebLXvxFANVyVM+POqHfUo28T+yFlMeEVh7am8zm/KjFWANZ9q
CKiCgA8ADTzkSZ+0zd5epuVT1RnYBak/u6vK1T9n2XaPomunCzSUdR1ZqqAGnhYk8LwUvubG8pxx
2NAtRfjc399+vyrRuRlOWK8P+xlA4XFt/PwJOmoc5iG1X3s7Mz+JCRwLtkXMA51cSLkxsy8kWlih
ro+n7uuDn2kDyUlRnRd1nxYbRGimjOaK3rG6evLt0b2VeT/cUoeWZXHXOSj1dOpNR4giKC5jHNqb
b7/Bfzadf5xIj3+96eyy1+b1xzXn9Mf/WHPor0a0BdvMGsOE5prcFt+3HOeDzdPcImAPGtrja+fE
+nPN4a/BTnMiIkb+Xoj9fc0RHwgl5pskLvzEliNn+bfWnH9yGqHrINSDn8bChJH0V++GW3aqysLX
rOPuAJRBJRNxddlo5Z3ceOilbVzUA1FDEeNAl8QNMNIaLaEkGwvrRHeoM8ediQTxiyXuO9P5ZJeU
8u37rBby3Fp7gj6KzGvAn8EXxs1Ir6NzndTSVeeDsYZdTqDApK3IGaHYjgMcbHmxkABCwC+theqY
KLsiRsMjDSSHkKV/Jez4aU5TFOahYnlT507qDjGkXzHeG75v3WQZ9+hmGM132+u69AK6fbLiROqM
mlw9yqeycCa8j/At49HOWpo0oBUG97Va1sW8WiVa630QKmOIvLQjd05bnLYxPa7qa3AqZt6GBQ3M
h7ageWI/JXww9AAj34tq2hDLQz8JtG4hncPMBD15q75S0xZ9KkcgFUj9sC+GrEm3p14xmwFtooWN
eCrvQlOFMUSuStx3zjzjSJeeB8ZWOSQpOWEhASzN1X0IBobZaB1AsdETFASLdCps924ptblVUyZf
Vi+vX9HDqQopnvR2aWIQ0eKmS30bgqv3UU7NImtLJsoHp7CKd5HWKYK9tssvOzOomew6cucpsiUn
LTfdrL/Qa2pQ5NosyfskExLYKwi3BwO4FhK2CqAJ6KjtuW54gLu7rJW08Jph0u8oTy+tsyYJE7n1
RjG+CfQWJnnVhX9nWtTYgsjaibGheBU6gvY5RQqKX/vJXi0ofSOnRrXDJk7IhkhF/zbWjo3cme9l
jO3QKD8ta1u/dD5lvzAuI6M8faQORmZNJmpjMi8TydNnPH2aUJ01hjUfEl3My8ZpXDFt8rIxqPvt
VyMGis3MyOLKOs5lmmNnNrM8O5TYl5zIUxNvtTAGPj0rMww7ojcP0tmD+jVieuHqPE6DKbte17B4
c1Sek6wkLP9dAX2s8eLa45uXLM1z73jTQNaagS9kNrOTfjSTMwrktaUcvS0chIt5e2PmATJAOtTz
9wk26coJKFnallatochroan5VkEPON+n9Rdj9OGr1eLbA19GTbaZ48z+g5+IkkzFSlFESgfu2B7d
drSeKtevrhCRUf45WkLTC5c2UxlhDyhxOw4u3Y4UGXc7Z0qOnnKHN/YOsqfTUiTPVEHDvQWjt6wM
hl2exvQ0Ol9NcyA0IjAzH13qyiAZaVAa6HWvmLLdbOb9lzxUJe8uZLmPBph+msjLcfRjlQxwVJY3
pTTjlejzUmXT0Uc2HF9obg7yIknc1dylDgLzw3xS3OKObglf8NIQMjQsGfd2ba/6u7VtyWQPssEm
NlQJsE45emO5FeWaLCQT5V+qovGo4hbsP2cAgUEVl72Yt71s9RARHmacW/TPfk3SPCHfvGzsL4nv
FOVdnvnzV9/P56+ZNHHSZaXRzhu6qhJagpvAeqYJyn+GbVaniiYreOzzXrnb2WSOFGSFXeNU0qxo
s1V8zbOCmnAQn/B18cYmi/y6gYAIcaBcemmSvjuD6PRt0tl8Lh6XZBUbjluf19Jc1y1qKIIYDL6W
g11OHDZ13y20ALmh8bIarnHTBXa4PKa1CJ77pTKJTUDgASUiMhyQa4JVOfXT2YnHMczyXRUy8u+b
uvPo6SWBnIFIJaU8J2bLP3BqEP3ltr7yYrdtHXiYtfWf/MQOqivHn0z/zKiS4Gs5jPxyMLAkf3VI
Ri6tMjfULijz8M2yZ5SJKZY4YqL6uf9odWGaR31YNKgzO4hO3h8UHJpGzrSGF4N+OFUHU5M1Xgdr
Am/nuyv6itQdlzEuJ73AdrhloPdDrzosr9r37t1WJ21MVkYKY5bMQezopL9tjGrxo7WX7rotiJkg
Q6aqxE1HD3oYqRwcMc7GlXSVwh1gsnNo3i6umgqVTzLb+OSLph/vC6JKwjjwBrQxy2ClVxVBc9++
d8qxWZVzLqVafuFhAA+fWy7OObctSqLZ074cYpuDZj1zLbFgAPA41KKx81Nou6XPPFrg2pPoBZ/s
EFXWUPjPNlwQp6QvjPESC8+cHVKuzxmFcLtyu2HAc04KIgzZQyPFo0wMu9tOIE3lcRaLYvJjOQCr
N6vgrLQsMrQqsys+e4zQBEknNrfbBZrVwXrUZV2Q30ZpsEuuQeasNx0MoLmhFVIQ/MIu8bQWC2Be
HbYUqUYe3JeOfGNOugiRirpIS8mx7DhpRhNsNpFtRZ/TTTrOy1cdlPWpeadGhBCpVdYv9JXbewuJ
wnRF2alVPmvelnNfUXtWclXgENw0rp6WbUvJ7LukFTbyZ9fb5Z4ubjyqdGgEnt1p2HCvXdRPzeiI
LvKphIMJXjhUHC6J/KLnzO02YSXRiiRjkIRRa636a1I5vHVRzCudzE6CimpizAoPwVBAKbEEZk8t
rchvA2G9ZpUZL5DLzXU/9n63l0XV3yWZ7IwLo6OHOJ6ToHmWKW4JhBYqBeLegLJMhC7YK13tjnS/
1Jh2yJSXwrtI3dChU7oJSa+aRJ9Y/+EXvnvzTnrDfz11o4R74zzPfxy8T3/jj8FbOB/4pi3LFMjB
v3X7/Dl4i5ObDxEmoCmQ6al+56+52/5AO5LDUI2gBYntSYz0J71gfkDqAtYJJYnVGSjh35q7f4Ja
fDrxgPCQ9bj8JJBz+xeFbdga6VSMTDfSmtM9lUAjfuE63P3wefwf4PxpYfxrJf/+KpzU4GhgaRxe
Py+UssjXcGYoiLhjlouUGuhHojN+63n9Bc+gb/3U8XfKZ8eoggqUleQnEK1ScLE2KraTJYXJdMz6
xdrQnxJcB9MUDLul9MVGlkGPlFDYPsFtIx2RoVDjdRd6BPmNamruGyQH3rZmT2kv6dq1nXNZmgK1
XgrhfUZnKOb5vEEeSp1EQu7Pyfc7EEZiTwdRWEm+X7E87SzOiazapKO1MMEmuvV5K2roeGZMiXub
Z5Upj2nYIXchNoAM8U6I9AY4wG325qR8YrbyxrO2Hia3zyJcSXEUerR2fkJtItl9DbHMxlQWH5NW
nJ5bwEPHGdPJrevnQf7RbLX5uNj2SfHpFeWDUnVoEgDatFfCRjl9NqZyas6MotbDTo5JTZzdZJJ4
JDRDFo/FE/xEYqdLSOAKEBjzH8xu2/eZJU5pK4AHe03u6CP5vSqIXRvYZ9eVQdttmemTYjfVXl9t
eW436mi4Oc/XEXdjEzfNkh56Gz3DxezWAg6qdcN6450cs49NL7pjX6xC7vvWhxjPTXgbq58dFVXh
grLKt8ngiRgU5WvRJeErdhX90AR991XVzmmkSsfqhckN2Myc3M8K4/VXykLc5pPhJ6uMu0ora2s1
2Cj2rB69G7kIDvK9tVrzvB2DuSv2nW30xW3ojeROuRDwOHZkMMgjVe99gCZTdyW+Cm+yX0Yq7ptN
a2sbnYY9inQrLKD8nRnKbt7CL2GqWdMptKnxhn849F6i8jNwZ9OPnbQYzTIqU2t+DiYKWKOM6kFO
+c4rPlKGqf7TVvzn8fz3oMiUN//7P+//9b//I6fXEYHO6yk1/C/j9clx9h0jsTiqrVPWCRaawMd4
++dR7X7AzIiTnnJACEZg+r+OaufDtz/N/4KmBUQ2+V/fj2qDn4cT51Q6imGb0x8i5d+ggn9ptuH9
OFAtJ60nBjze4a9hC7kORQf4RtVYUwZbQee2h6lw7eiRr/PmGd1M8VKEbctVvpg1SMkkG71DhDT2
l1WX+jNeFgdpi+3Oq4nJzM3QJiivfG4Gf0DsNZuncSQ0ps84U41XV7pmdRRmNnTRSlDGgL6Bcp0t
13xwb7KAsyWbM8WzmD37j6x4IWG99imrK2nWaWswg2Vnicj0QXSO3VxMvuHIyOhEPx3+/vnyM2HA
B3OSYhLcwLMUIxII18/nfoplz+2AnX046nPYp+nZsqb6oKs1u6gKw9oVYUE6bFK36dPfv/KvT7bT
K5NrwoPR85EP/Gr1yqxJOPxe6K9TL2Y/xsqKPPE3ro3gZ3aCn4sbBfsaV6YNSIcn4Offb5nl0lOV
S55UYaWx48sZamAt6WsxKN1xDm4xcMrCYMjyxlCmuikMZEkcKMY0ldthXpFjbxDgly2pGn2HanzA
oXwhyLYIqcdY6gFwJ3XI0sJQ2BFGLkjishp/EuTmDmKMhSv9B2SbLbljpFgQjQeqIWKhXVWRfzaP
Ls8Th45WtYi7EmHCF1wRst2YGLWc+RZAu6KmxtKfeulnVyXNC1/7Vnvgaam5rOeUn1FabPqQH5m9
KCgta0k2yAoQlS+L7N54/FXvXUNJcWyCXsvz+lRmvzEWbRTbvlrN4lLjuFs3oq3nNmYfA9aSwpRI
xmYhtzw9+/eAnWeMNUp7e8siDtjVFsQU0QxSJWPcLpNn7oWshuUm4Wq/DtMKLKNC81NsRWdbz/ag
kiROjIk44TxV7Xs92aveq1nqu7UZTbEjbwOJ3JAXmbFxCysPN6nZJeWxTLxcxzPOxnbjB73Fdira
9NQNnEY6ceWbQNdEB3iYDcP27y/Q06T4w+zFrIV45DR2MeOF2LZ+1RMYa5uX1fClDTI6gWRv3CgN
00VSsaU3c0WXpewkGWpm+2nOTiBN4KATw300yxKuxsrS/bc39B9s/h9MnT98N5vX8fX7U+bqtX7/
739cvlY/rQjf/vj3HeEDDkpoF7yf7h/Plz8fPIZlf8A6jmUdJxXdi5gf/v+SgDrpGy7P2YP1Gu33
X08ey/wAc4Mb/M/Mj38LnOfZ8stFBAOAIAUylqOWtNJfTdiBZdCtWA5nYtCmu28LzhvyWM18fHZm
3hk4rtHj2M3ppwyQH2lr3hhlKuUx5GkS7lxPdurW0Z3tX9asG8XBTKn1AcOy2+Hoz4naQkV202Go
7BI8qZgcoBoJd3cQQdpBu68AlGedWzXTo18ahBJqBwxrL9e+tTaWnrLwWfp5i/09WfJmvguk5ZZf
gllTc4822AfgMJu6Hr4gfM8/1s7Qd5usreb8ix5s8vp6rye9sVjELD5meZ9v16y0mngiuMG/wfIJ
rITxpSo2g5tZyb3pz2G/Q8enN/li3I9z+LkN50vlJ4hl+/ImEcYFer9vs31VIK5yxUhC5DRaIDpU
knXDZdCGwaNp9i/wCFZ6QCLhmDHC+ZN+wn8QefYk5BiScB8OzbZz9cpHWqxBvZuSKVhQ6jrMsdgw
ObqhGYJH0Q606CSgC4Lkw25Mj3MIfuYHeTY8CqMw1p03ZAPKE63mx7XsVxKx+A2I0Sx163xsmY8v
JnRyw1lbGvpQsRqCVVtdfRhsrxriDFYUsbUINToMhb4qmJIA21Br4OpLpLBunVrAi1i5hsKhrCrT
bwVIiD5rk0SbO70IJ71eDZk4BD6Fw5s9WMmVkxQreQzAIaBVaY9Qui4X+5Mtp+W15NS+YRc71cll
l3PiepuhdIwAWlyiejLUA8eufVhyy3mvBitbiWxa56GIOo3E5KzRiC0+C40WF/xnKIudKxY9XXaF
PqWVjPDvOQ5X6AVSSXdlVvXVC85BuewSaSE5Lsa+I9pxnGVym5ET/JH1yyyAWFRa+u/55FbWO082
T9+Vyyjnw9IPYX9V6dpsCIrvKsdOYxMTZz3unNV3JEvaYK2lsx9A1wlR8e2iNA+dqXP7s+cnPtJ/
YzHnYmtOY509daO7+p98czHz67p3k+k9N4xi9KLAyeh2QnrTNmo3BNgAWy8aJb45RAtUO0y4631q
g/Dg9Eid7bDYlu0wtG8nBV96cJWW/l2nCfF5cNJhMJklihyciiKjdpjZY+Q4XA9mmFdXY1D5FGhk
pllZ+8TqIcx9h5C9yM0nxgGLWaRIA4OYeaf27YPXzu2xLLxgV+Iq2Nnz0FwheMWLPDiXmYt1js28
WO7GNfVfulKmx6Sw7DMEb+qlbDyom9Av3+oZKXfOmp5G6Iy7mIbsGfPlHJ6tZdbsjbKsGeiSpmIW
8L0B597UNsj0OhuwVK9HWwVkRftLU94jrQTHLZaJy7ecpsdlmvojZ1yx98aVqrCiLTfJKaS0EOkV
tOJ91VvBbVuu6blZ+XzubSoH3jORYbgRuR96vPcf604790Flk72Ws7HuTE7C8zlge4umpJjPFkMt
Z6mlvQcTPucm7JbhvDLG8YJ4ChWjt/c2JMMYuxEphI6D0FEkwohObZV0sMbk+PWCM9gxug1sqnfG
gSg3EwSD7h8Mg7uiDNR+7Zb2k910ZazsXGwDJTqaDgJgCpGj5gFWCDbWSNzK2NHtZdqDcYC/NC4n
NVxbY8bnNQ0mNBrTEjyjC/tReh7mSS+IyTLR977bUYdVjNNR9zrcVjNWidWqcZSr5ZKxS7+5ypj3
LiPF7TjQ/koxQxDjQDNjQ9masoWSxkFhWEeRB+P5ks3YEsBfYvgKn/gJrz/z9ZQc8lrelX6fEIlA
Tv4ceCkRKbqnu2QqrvLabS8Ko+9vc6PLDwo/8ae6NxMMIQjT72XWvdloks4IZp+e08CfbuTYa4za
WIEsuVR8IvPOJkfjaDYFGc61GTK/1ejxiuo1XRUmRos/fLrkrUuU8PyRAF+n65Evq/Vkn9XdsMSC
OlF4MifcZyfn26R9+xKDuEAFY3tHEajuoPq8Ox+T6qjsnjXJG8fTI8vdtv3U7AVVBRt45vly8lLn
XCs3uUzbLNk5Bv4d3bX964L5dWsNjjx4iMs2g10T0riObz5f4dbNbftWzuqsxpB1gfW4oR5tcY5i
TYJPlenRhmIi8ToTpYHtHw95GyNBMq+7piruZwIxPtl5zmZHVHK6G3O3OeAbdq7x5bSxkSaBiTLU
mWgfogrpUVTuTQtxjuLLtG/Z9JyNMWTyzDO7ZWNgv71RvnmHMs7fOyjtX3oEAnENX0yB1VDGbCPB
+Swa5ylEs7UpbFAq3CifjWriaMmd3ubnjQnVAV5oOF5ULUKhvS+cO7P0TEwSemH6D8zpduTO3WZz
30ccXUHcg69vZUIAMeSwcTlCcUayN5EVp9j+rjLr9BQng6fJkKQlBEs3q+PfyNSTF3api6/zmjrD
Ba0wRe6WXATOlFuKVOkp5348W+bOysZpN2dF5XQionkt91IK8dLeSq/zfp4UDoRhSDxjm6VGIVFA
h4BaPe3fquqRB6bQfT4xG1TXBEXmEELGCZiRmIsCa6D9a548MjhUaeKDDzwyut9Bjb3k1fampSTU
BVLpZRys9iBXCfdLisOZpiYvLuvxpZL1EhMJU8DXu/l1MBhZ7HlZdV+6DZkvBv4F88wkrLjchqpP
z5pmLghNxOR7Oxp8Cw3ho5cFeBbwnQta0KEXPnPHAZXZOlUbwDWoBB9NIVlZVSTUQNntGDj9Aee+
wsSy5Bdr5taP4JwESFW0DH+e7YTBym0R9Oic2N+kaXxiP6qHBs1olAsqmZ0cmqsnMujS8NPitZM1
XV4TMRXbcXRxWpfzeF7NK4xW15H1Pwfh8jTQjLWv25KQ8Hl134tlETFacWOXrv4rbA9TXIqwIlBV
eB4QzHHrTxBcET+Qy6aY/OmAIgJBAZrChvGMxpeh9O66IUC9VRS4Ed3FCD7bmkaJcISYlm79jN1n
vGuYa1Lo5sK/GWzlnMnToWUaeMDpV6EWuBpndzx2LbZeYr16+24WaEd46FRNsVudxrmc5Jq9aB3e
ITIPrjum3zMvm3AQLVlxLQtjdhHUDUmHX5TVGN3IVGy83qtftBL1ZV549n5t3e7SWahY8V0JJUp+
y77NlG0jnwum+wAC6iJP/TEmncKmJtFwFfUqU7upXenxwFjfDCyBgNgWQEwjmufRX/LYT1QITYZF
241Wuz2JEeAGl/045EGGDiR0ILUC83lyJIoaxBx0ek6oQJ7mQIrPa20ODzwZ6XAZ9VrxAU7lVdaQ
iwIubR0Kr7DusyWwiSed08e6TYq3sl9SvUmnVj8olGB7X58Si8d6zrYNPU2XS1oNl5mn8UhadXIO
NW+FMUZAymfr1aMHbZRHsTg57VUwnWJjrcwxnbtkD7SUpJdiyPWKudYY75Q127vR7dEAlavWQcys
kQwvqadySax6K+Z3XFXBLe/0qTeSNiraZC4d9EG5Zb8FUo7uZS+Hfvm4JKZOn2TJPobnwVJBEGkv
WHUE+DNP9xbUZHeJhSKhBoPkN1qP02lAI5mzwYgwqtqyUOdhLXmeT702XMxa5jps09oxS3y0naaR
PJ395sxXYRlEyg7KdB+AnoDvU3dlWNXJX58nOCrqQwBxFyv2grgY5BO/V7dNZxLK+o47Cswaeybz
GpInZ5YXxmwsx3ly39Aj6MtldcObgQzWY13SP17XIaTGPMPfTyhoax8jXGURIzFaBurWrjhmePsj
P6u6/Zjl9cHzU+/guvUnVVY3k61gXwUPfXjNT4nNhN5xV1NZVxk7IIvwAAaefeEGde5Sju5YjLP9
aZx19mDJsDyn1jHZ5b70LjlMweYN11rPDMfMXwdPVkedKOfV7PCUX83QFZ/14PnrXvTGkrEq0bVy
UAvr4MaqvL64Yor3XlyA1vV8phDWiMlIGeVHa5yK6qnOF/2OLJJHH9REUO3xxCt5yKqEd4Yp1ibE
d/ZfpjSvm60j0ACdiTqfKK1yKk3PIaagw9ylfB5GTp8aDS8WcdvmvKgCV19hYCNIvFbu/x97Z7Jc
N5Jl23/JcSEMgMPhwKAmwO3YUxQpSpzARDXoe0f7RfUf78fegiLLSqQixYoap1VZDFIRwr24gLuf
c/ZeG9xbI/aeqtOB2ivhEVYlJ7OzIeOUcW7PcupvFm9p589IhCJ7nwxD9AVqsEDxyOgc6bJg60En
pdD8DxX6/s9Kl45xFSWeKt8ZauTW/fBMYGAj/9eXcHPPscUhHkWfNychyqhI7Zy5oZUqxRArorMj
qwizqW/id5YsVHTljB2cK7pVyQo4P53k3uBLfRtdyfTHo/RzNxYY9vBhXHtgJlkBfGYFDtbuDJU4
l0nN7QssHEkUq73ddqfWStF2lMMynIxs+ICHujiPGKvsxTJEhzTzzZsGv+6hXSPnZEdZ98VcdfI0
jAJVyVq4j4bO1n2zWtUxMshwzPAnBBzOvS0xiakQDey5eF6YtpEwKURxcszCvvDmCkiX6X4sOjny
5JuqPE+63jiPJ3vey7xcgxx7/S6DJRowEaqfR7QSLTKDVXwp09FFzmYXPj7vEt95XhfdyZCd/roU
a31uTjJ6buigsAbKRvi73Fydw2I1FcN8z8QTWuk1IeDAoQjMTNEcDXOF3EUfxAhMFAxHO7b1uzKy
oovFisejMnz7djGrdT/Vq3VAWfFB1ctyUAVTPDOCkD/WADz0WtmX3pLbpKlnCjJ403kf/bTs96tt
6mfsxMNFYXbJYbYVS0fu2V+NRncXCT2au3gBChuYrTcdMKmidLLYbTCbDkUWgsSbQ1hK1O+88AdZ
utyUdSPW2dE7sXRU1rOINmmGQwoiih2VoMTdR7njX2q9ZLtIRvJ9vcT5g47j/AyFJWh39G/DmYwI
WasH2zqjG5vtimGOLhJMpjumsPlJg5RDYqKbfTOm+gq5hxedoqhtPmWpzvOMgqAa/BuzLyp9rg1D
Sg6SMoaVjMFe3TTAKuQxtzqGnAHRwL7+k4/4747jPzxcK/9al3D8XD6/ZAxv//6fHUfDYm7lY5Xj
/6GNI/Tmj/6pB7bcPzwaxvzvMLBokWzU9v/WA4s/IEsTvGfitEMI5v7UchR/UG2bNpJ7vFiwiP9W
y/FPYtn/aAZoMiJERqrskKhIRwFu58uZR9PPFmCG4h2HNbYvY8m8p4o2yDsaDexfrcyiqrlxrFT7
9+ypfcT22fr3Zienr2sDVItUSy8je8PDktXjO3oUi+nNO6PJ/LOir8XjGKW2eRSt6RCSmK53Ncyh
MmQ/mpJz+uTKAJwAFPE0LUP6sKEfnjpr8iB42vOkD7KL+vYqNWiNBHFZUJd0iKxB0DJ9cfNoSydp
W+/JT726QuEVT22YqoZ9wEOtaQXZuGLCdtIJVKVbCvZgIEQ4O/MkcvYuCh0dep3RiXAZRnAHi+cX
EesnKrADfyXVRtPicQw6uj6BV5vRl34t1BygvUL9u2ZOEu/jyqoxFQvOoP7iWVCWZmcBSLS05Xjo
XapVAObTgK4u78ctVp0SINQj0Ku9kc/jfWNq51oPm9yppUOgWABGxw9Xx0fJ2slO5IzC23mhzdAa
2ZmAVLTHZcQ+IbRfom3WigkDAq7HqckLvEd+a6R7HPYVFV+XpdZ+beyiIvpqpJRgLKIAu68kp9tR
szXlJo5kJxa53A4hG5PDHaPbmE9GUTOW4UxLRpCzkt6MNSE+MBmdEVukHa2jVqASDUaabGa4UG/0
CJxzGzpSaaqYOKchJTpnNtZ7Fr3FtD70NrKRgOnYyH+1ylyfWItoA3TumBE+pYbisgB4oolW3Fjv
qA2bcl+U7Xw3pmZ8XkpYTbsCKMYYlAkN8H1fa9q8eWahpgSVBHbg3yOUPyHouKZ/t6K9r4evn6uf
h/c//oM/lzTh/SFZxrBIb67ZLYv1v1c022JBwyWKTZsRivvDW/DPBQ3zN+0sxotM7z0cpBtR/Z/T
e/8PB0uxx9/jYGXGHGX/neH9D4PFT4M4JbaVVMGnw0uIzUK85qY7HrYDIsE/4kUa3PukHVvlhXGL
faC7BF4Vq2+xOXVZstPVyqHgicO0YS/7OKrK5UQ5RGetW2saZebs50TxlaVnEZ3A67j6x95ZizSM
GiG0fS3oYVf2IUqRgcN7lhnpSqV07f6Ul+2whnU6QbZDMu/22dVQOzF9dao5+zqbYZU0u8FghAIR
rUb3kx9at7SSYzz3nvscR0m25AevXqpeHyZPyFydVN6JkSCaQmH8ckXi7o24hThTzSsz1tRvyE48
erVbTyFWgDmND5DLirgL13ie8jwwOAdRBaJEK/Y6WrbwTEZHtOCK7bc8N9pGAsGp0B9d1dR6w2FZ
aPmjqUqcCn6N3ZfUwiuGiKAdkIKHddVRANdZRWLN6gxlHSoYnXrX8ISAg4AKddXW8doylZkWCH5l
n+XNd1HXpAUBOyqR6JsiVu1zNqxJe+3GcU1MNm7YqsI12eUyaOdiHDY/udwWwdbbmvkORtQz3Wde
/n2pncomD9aO/eHC7Etm8MaUYEZb7CIHNyis+jGyNqkya/x4liCX2BxR5kxyRFG0t0M7evRifWd4
z88lh4cegJS4aA0nR8ybVYO4oqQeUqRsa8UZl3yki2yIe9KbB4gXhzxeJz6eXawjqzbHuO4ITI6l
Uiu/IGK+Q5iV8wA3nOQSlkrNXLw6p9CP6z1wGfsriYKVCtsIpTWlX0abtMpFPJxLdzIfPUzwHgpW
m/8ylVajaf2tpXpHR3PbGCafKLaqdtlCQlMzdQ4qUsAr+i3bEI2uLN9SjdXqP1pF6Si6i1o1ey8X
owyKlYPhvKtiVk5mSnObILcqaPoFLbwmrMZJYw8e6AI4QlmIPlnMRHnX6dcpgrJ4VC61g3k2WnIW
n+Mpb8VHs6ljJgBjazRxBojEGe2zqu5XkR3HfIqmHWOQGlxLsdIIn2N0KjuKRHFT+XMb7buVMJ3Q
yuhg7tYUBEBYO7LyA2jKRRcuJZ39Y+7RxcWUlCW3gyX7rw6cH+Jbsm0jpMvPLruIxhyCaXFTusLx
GN/yxs4feGq5jZPZUwmlSyZlaHiTvumSnL/aTmz+MBujzt8DWuv9gz+IBkXv1PZ7DuLRcTLG0tnF
Wac5Frnme8RtztNqTupD0yLFD0AiVpdYwWvrhIc0ni6HJBkU1YadbglNpj/tYBDODm8IUB2aesUW
gNzZygUYoMW6a03PT8+VNkk59ia3PnMgl89MZObxziv97mMhm4RUOzr7ZLaohU9dRTmPCrPW8VPr
sMTgElqK6bR5uepLjC2ERk6y8J7mxNQ1qEcH/fONZviNgaaJk+0QNNFCCYrZ6+EiuikQNZaqBRZl
bUuim9FoFVdVrMmQyifcNj4KzkoaQFnczMlwfKBJB5wtAaStj4D3jeSOMR9oo9BoJ8w2vIAL2kww
3E7rXMWC19QKeruL2p2I7DYNx7WR8dH2+wRvpqJbi23BmUyrO6OrgEoRW4VIGXNbrXthxIajz/Ja
tj1RrIlnXPDeJorud115MG78FniEoWrT5Wxldt5KT3WsKIgh2NTxF1uYyfg040yqAzlFzLnofVrG
Y+WNmb0ku6LpqGAxmc4LzsvEger4DG2f8v2sygxMxG4Qi47zKX1hN35YzV6SO1jitcVY6jxM5qiK
y7iPHXG03bHriBIcZtMtP9owiaoQV1klFopqayX09b0LEU56zoU9pNGKtyHXj1mf58blONjNcFel
rtWcJWCPcOXxwiTvMcWIjg2pqMrdLJiaBqL2OUwq2uj+ATGRnextTffsLi571I6MKfU7CGvQyTsm
2JzySiObj/7SRCh9sqm8jsbW9nYVYojPHsr37lBGwwxUEtPpdY9OGlE/J/SNnr49ksD3ajv0FZSk
sJ/cinykdsqMIHNcF1ZnKzjLM9LNr0eB+e8JGq1Oh804YN/gto6WY2sU5XSECBvdRnWaRAHKuWk5
Q0xrkhDv6vZb77rNR7daqfp9P1NXDN+aq5i9aXs0TPMcab0sgik1/ey0gtLqNrHUap6lbs/uWbPv
2rvIYlE5KNgr8SEZCreIw6wZl+SwBS1+xgjSfI19LApXRmfTw82GCjVORK8eu4aJrCcY3QmkQhH3
+IzsyDHPJ7D1HRxPNgB6GmUfwR0TRkUCOdghQER+6YJWYhqZ7jwVWxepAHCEqUdOTx6w3pkZH47A
A9VTRzs8V5pVdSxiM0w8DM/hgmL43FGxM0MWxS0R4CQcTzl529Mhzhr5NDfbACQockVMFpRM3YQz
KUbrifper3du2xMs5gshjiORAPU5D9Q87Fp/drFgd5P7nt5KA7d7NukcRkVLtuSgl3O7iCpv13S2
Vx9E04zd9VBF3XksoruiXQmO9MupuPb9EYafZywVWZB9c8/h3vX28+hGJF/Rh6QPjyGUZyyl+lke
Fjcxkl1DX9U4Rb1t3wAdwF/VE5qYAfHK1/osY0YKlNiIk3esJOKTAPqdnmCep+DKto0O/oKwP47a
dgZ0xj6wU8MFe8l8zE9saF/OaB4rNbbtqdJqZQ3yS5ZF5bTS2mu3bBvjHeJEob+mYLaIJHBR22fh
tGHLoy61n5N2jt+3wqnpAieW+SWak4icqWIY2G3qlrCOhXsN6kEw54umTm0bX9Ldu5Nlfu2cgW59
l8TUfrMp1i8FrW6WWVmWWeihpoFvRqrB53wWHtwfK0G65ntCXJhaIvZaSJgmEI9TzLS3QWGcyZIb
EbiVk5YB2VXjVRJbePa6rjEfukpbtIprn0MF0mXOicaKCyWY2niJ99WIljBEfM2Hz6y1fcYKrsBv
mon+7BOBd04TNHmkE1TfWYm72Hu15Cj4iqYer9IaQEPAo8gxizEMjJNU61bvKnbYsz4zy++jlMll
r3T0vZ9HRhUc/ZrjMgp5dAtzyMMuXac2qBnX2WcaBeQ3BnauRYJ9G30w06n/jg6xjh4BlomcnY0B
GJOyPLE/QY0ux/vadXMwx3EyVOpop50FlLmgVhB/OmT+ZWboS6jIVgKgjsBxAS7GJiPGftXT8MdW
pgZfKtiETyW/RFMU8FzM/l2q0InwYI7dP105//trOpg7EI6Sv0c7BxPKyz4KcBM5Yg1TgYITd+GI
xjuu6Hv2C2kB+xxL5huCw5dSMb4j11MOYjV7uyBxiC+vhzErY1Ogf0wn8R2Z1GvIPR72FmyLfWwQ
GK9na9zZA61dwRnx72WhbFcnkcpFKesxhmEa8PLqKwQ+nVg5p+faNfeMPBF82tXXn4rOv7CzvJbj
Ur+hybUpNM2tz7Xp7n5mtWS6qZKZxTwwRofEg8VtmTPSTtvH+Vh//r9cizwvFHhby217pL58vkur
uP/Pf1j/EVlZH3cpAh/Guf5Ox0b52E6+eTl0CDj+7Cv8y0flh1r5f3pu22+39fTgA1DzCsm0/OXF
DKtFozozIaZMLEJ3URXn1tJcTx2jMqisxQQvwzN27ZyhLCuF92x4yt0nouXAicB823ccBlat/twU
1XK+Gg3z/9/fkNeK6x+fUSlo796fkRAvP+MYx7R3Jm4+WFSoq2PKsICJ/+HHVf7dM/6HT4fjNz3j
7v/915dvP3dYtn//zwaLTcQcL7aPBoZ+CcsfP82fLWPL/4OVbeskQ5IhDG0zXv2zwbKZ3LY+Cv4I
QWac2iIHetxyyX/+Q2ygPADKW5iQh7HC+lsNlh+v9k8Prw31f3sZmRrRAxLIDF4+GGiZ08pwJabk
eqnPSdNab3yzTU7G7Ou9vXbDtaOm8R2UYpRX0NtO6VjL00836+2V4cdnILCPXhM+EtrgrxY/FO2T
IAqEQKLBsU71arbXyjK6i2YBLfP7S716D35civvKt7XIJ/H8V566Gfa8HE3fIKMUwLibVxMNiRaV
41vv27ZkvrivnKc5am6+PWBr4nWGa64jb+LMFgPwjOR+AIhzgiW06RP06F5Pqsw2QFabiaCtUE0A
ci5d44zwg+WLlEt2ReaXvI8Yz0E6cLumDb3V9e/zxZrBJY+VtMJ2ouAMKFU5OOlo7N3ApfbK96ax
IYeXSaQ0/EFZf0IpiaaqUVW6BfgK5uutnr6qylX7fp5iGu1Z3tecZFWKlmiZ5bJfUamS/RS7+Moq
7awHCFmoj4YpUQkJYCuJPCpF4RT+zV8HdB8WTXya/JPm4usHQXCeVYYZh0k8f3E54sEBMPI3cHuv
g/Bs3kPeRo7tgtxScHrbM/LT5tC2w4Q4hp60invrZMTOdMG27nCIt7wHnwJtbxmSPoRn1NSJsWXd
QP6Pw7QrCWRjcr4r2UIpSxva3CMP0xuPzqvjDh/PYofc4k04PHImePVGdjYBJgVKmHDtqeya3kXo
1MBQPLQot/YJzpz739/1H0afn59VrshMCpspNwRN/GujzFzOEtE1gGNcG+mDxfQUjrS5lqe4Ltov
gCPo1FXOWOJNBzSDVGscnj3OEynnk1SOIf2J5JyyNSoPY166Eqgmm0uYFc3y2YOUkBwbOwcWbvZ9
4gdm02DZ//1X+It7RuiMiZkIIxMetFev9bBCj6Grx4Njlg9rV+hj6sSk3WvnqrH9r7+/2KuDzPYD
+dgEMAFLWrW85S+fHyPtqgKZHHop6OBXkbNiYamK5aYyIvEG13KDCL1YRrZrceYl6MbhHMx28PJa
Cc0hwx2MKKiYmtR7NDF+etiY4gzyLWM5tR4CuQDoKPrtRTrxt1V2/u0cEyAANKKxJHb42GwPs2tk
3hmg4vyh92d162YqkSHMGWEHph5zuYMVIxI41EtxHW/qjBD2oj+Gjio3E046jrforDriRcScFHvk
VdoICXUzl3AqaRQGdVzZt9pxI3BhxOu+m9ZFPkMjREMAEhjWTdUZLSyXnoVKu/XKZAo4xnXPQ5Kc
xgRQ8fH3P9MrIBdeZu4dY1XSyzBBEb766nfKPb+18XDxOyV11IaW3dDh8+w5oYOMnPShQtrwkW4E
Yh+o+u5xHbHe7TdlxU3nL9nXueihhKWD6J672o8+9qCmbyH2uLfKHR1629mUg2xPtP+hwy5EwnTr
5W8cZK3tyX31brLT2yRoAJqRrvvqcKmLLh8LSQOkruqsPEhKzwuBKAstNOZDE0kZ6jLX9hB0Ufv1
jjWDkUP51bltFK5jlaEVQZZ2Tr9weCDgQewmg21nV+qcqvb3d3y7ob98VubjcIE3R+Trg3CER8sh
uYFmTU6WvbWhGWSvsv3vr8JJ6tVVbNSxHOphbLGvbsP0n5fvhvSAOGIUEVpNpEJyYuZLq00TEZRo
gokJmsj2FjFhYpXndre/v/Yvx6Vt87CIpMTQyltJ6PjLiyN6I5wQV2iI12B5bl2R7mTSLNeOTOKH
mlkM7he2B7bfYmY6jK8k3dmmHN74HL+ud3wC7C+s2MrFh739+U9bmGojLKUOxxgjWYdDAjv1UtYt
8TzI96vApJB8Y2f+qwu6LLEAW0kv41T68oLzWo2jYNQR0mTdWgy1e9Iu9QvgHRoGWpX3v7/Rvz5K
NtwDjFjCxSpK0f/yeprHJhkWjcK2aMddYyGkpGf11lb7l1fhGCily/STA8fLqxSz73cFAoIw6Xzn
1E9mt/NN660Qvr+8CiY06msOBqSfvLwKAB1oJD7fxffRR0kjRzCGhWn39++YsqXkvfNIffNefZcy
YokeHfAmeQt73kFTtpca5tT/4SoePG0O0JS6FB8vHjzgOA4oapYjfGfYIKVGdTbpYb77/WV+fccF
r9nW+qE3L+SPpf2n59tk3ildmN0hBorpUItZHBgyucc8y90zXuvlg585Awz/SrzxBX98g5eL2IZx
JBKNtG7+8ZqO3MwTdXnEIsaQU+xNvdb3KDWGA7ZWKMKrv4Q1E+lw1XAgBudLX/j3HIJwuILGe+Ol
29b2Vx9FwBdk+aZsJJ5w+/Of7oKc7T5NnAExcjM0n+OWkdwinObkY8h6C0786z5DsUIlyr3Gjs9B
8OW13BRMh+mUEXEkq/+Bt93vgyobRkLvG5CGoVulk2KuRAdfdjmNMa/IostSbCQvKx6SDw3K8Oim
5G+5mxkfz4FJg804lMxKMTt3w8qiuKa6pMu9wcaccXMswxEinbCHBBIHVmeOOhycmvtY0Ms/9mYn
ThhFQBf9/un69b7ShJQODlG1FWlqe2F/uq9z1yTTEtl+EOP6hvhOyowR6+G0gsJ44638dd3k+CBc
nk3XBHv/mpBLtVDMjqWjwCgb+qs10YGYQvOdtv3vdVvp49/9ZiglEF5sqgysNT8s8T99M58ONg5P
LrcsmAMwdzEK0ho9jtEDz3jjNm74hlfPJ1+Kep09GHOJ92Oz/OlqJcZNJ4fAFBQ21rrGVIwfvb5B
PkbuXbRW5mEqhPpQFp59N+DyQzecm7scj+nZ77/2r8uFCyaC0hGCPbf6dd0oRi8dHXKxmTAtzaMd
Tz0Rd6RPBG3XCtREhPicFQXOIgtv1BtH9F8fpm1dR6TC2v4XNWu+OFaJRTUCC5Y7sIip6/u0a1Gc
z2/d8NcbiSOsH6Z0Ht2NY/FLlRORl9KjJA5hbn6xKgfqorLjNx6hH1v5z6sOhYakCtzatMRl8X8v
344sZ0RY1gRZNWuJtssAD3FcIkGLaFw2KKMrcilO5JoQk2K41cSJR1TGspvH2ZLM1hmAI2lPmMXN
/NwDqrWqvWyZK2Ofn+ZRvWMxkAOwMMKnQ10Z6SO+FMb5a4ea4DYecNAfSH8DLfr7h+T1D8X3osSF
aY6aAUXTL6+ichurHdDsZWrNr+M1Gw8LhrTLUcj6jXv46w+1YVmBamwZ3Lwfr3b8zCHRjtztJsSx
pE+zYfg75IvFG1/olwKHh92hb7+Rm5gZgCp4+UstDKncoeh0KKuxZSiTZFlA28nIKPfkdDMC1vdC
0x+H97pHvkENabAUJOTwfCx7PUxBLfRKy8dF0hmUI/PI0EhSTUaPM5XIjauymnYYeQAlTUKQGEN4
gk7CYc2AmPz+x/nlYM13ofFA0wCRLAIg+9WJ1p9SvaLq6kLiae8tv+w+99NAnueSqnOnd9h6QUXd
zU2Z3kfJ2F66diP+3hQEkTcvGNssAcZULxSOL2/nUBZqxPrQAIgbi0MaRQ3rxRq/sSP8+mxAK9i+
IT/bdqFtI/5p0YxHnWVTjVKVGAMRNLYtz8gteCtj+kcT6+VbDHJAkqhlwllhtXh1YAecnaYDHPyw
VKAUSQ2ayOLViM7eO6Mzf1JTP9503tzfNSqdr6ssnx/wf4vp2DU+I1MOZpuCxeAgtBkLp1M/ek1z
HIvG/I7hqbuK1qhwDzkQkfjQZWP5FHXjhMe9sNMl8FGr56FFcf5A/3rUO/QKzbUZm6iAxq6NrlJS
3B/rogIlOUULNvm4n+crPBYOIIR5cWPUCSRXZX066zM5m3MZRlU7PpfNNq2tMc9hQXVcIuhHv3oo
YlKErBj86htv2C87HI+Ey3CHCaDin9br0SOJ8BQ+FooUjmLTI8pm//tAROeJjDXvfkgZi3Z2XzMW
Tf3kOSppoIDIUm3gD+vQvPVhtp/s5U+6nSEUW/tWf3JYe/nkJBacCAR9hNXad3kUhBo7ewwUIHxr
WPQXL+OG5WET4D2gzFSvDoPNosYyNgo6e34th0syntaS+bakM9t3CQaLKRljhvnKqRZmW4OLKW/A
yn5rDrF9/8bK8MvXZh1Ft0U14PKl3denjLknDw8KXhXaU1RNhCkyseB5mXwfhCypCr2S/XxkgyoI
agVGfMH4wqLjBSPQYwsy0w/MP4gJ1I0xvLH3//p88NnE1qLjHIQW1n+1aqFomqzWyOswniEmHKwl
jfZz5g3fJdSg4ixt/QJNZW7WuPC3fMLAGz097B0rMi6ayUdz8vub9ecJ7+VDolhYuFc8tpK57qvu
8VAOFj6UsghXO8OnYkerpHnoE/GCM3YiToUKwnsnKtxGRIx406dMVxqeWq6MT/jBzAeNAfTRqdzs
PUiJbk8MdPFQgOwpYJ0O0yNj9/mePlV0H0mSBeF2LNaVDX2UZFvuTwoiUBj3TtQb8W3d5wtSH/In
a7YUkXnncprlFfFP4ilPLeN7KbqCxFwbJ84e0V/0gSjCmcWnIUyzt7T/hdMzovaSFUvsE291PFwD
tRDoohKiBBLOS0w9/DLD0O5458iGgAQtdm1xEqQL9i3Fifp+zbQT7R0zXm1UF7LG1cmq8pHA03g9
VCqpnlrJakNf2krIoTELut2226nxgOxSfmlRf7KAeV46wPTDe3qo5GIyCaj9wtnp2pvNsJelni7R
WBTpmVcu8omI02nryyVYw5lgsE7FronVMSbsDhvjBJ8gGwkkOdpj4mFQbn1sCfOYd35Y2vQLcBUp
/6GH+mcc0yxr7gZRdw/RECPYWZnPdQHlKAeKDfp8nc+p/iDYRJodmoX8WwOp8MlLluyyjvpkCmNz
8JKdW67VF3NGJmLj7FrOHAbkuBuG2iXkM2u7C2KUgZS0dW18a7XRzshDqvUDCBQeYbzOhn3WQ8Ee
dnkFYziwcYekBz3WK8RuZ1LPtVznd8sU+e+kGoACko1qg22IBvByFs9PQKgWAFyhu+JzKasGSW62
rlcVYqwV0RMBNjSUqo9kw2aPbVPnQ0g6p9WFzcDM7uBQ9VDvu0YNqVjQVr6okzYLtRJReVV3pT+D
HsAVTgObYNlgGcryGmNp7+3XCsHi3izqAXEUsYzLrsg3GbWxRMi5pdKI8LLN1BriTeGrmu7qW3u7
Ji55VwufnaXsB/WtXlFMhk6N1pJWbN7NAWG1rhtG2CKtGyUWxYiO1Dt1HL1qY0IsRo5JpO1ykpyY
DqA6zmAE61GmCOEwiThBXiDfPdiFZZ+Vs99tNw8bHIhvbe4yaa4KxEo6AU2s+v7CqEmIPBhlrubD
XEb6voHRzMSmzJKPdddA4sbJPD6VSGy90FWIgA8DeBT4L1RMl9GaJdiKQXt+GIhTMhB7NiBT/NyB
8dHizwD3k3jVsC+IwsLqLKm/YX9YdDvG2fW7C3rdzUOaEr8VWqMteCeh7L8rVEL5zhlt+TaPnrrI
m94ujqqaxvuc2MQe5h5HfT5OWX3SI1SsQM+qv4w9DwKHNZYGXnmpPhVIiD7OjSdmdMvIx5hkZBBb
XEvLEiOkn98P5kJccr64GuK+9qrLcWr85FjknEXDNGPtJcQWQnOoe9PG+zoP86daJgvJtc243Kaz
Y+KNUd3gnDdNYZvntlmU+sKMY8nMNRvEoZ69LU98zKu71PaiGmOrMbs73mBfXPiVr+qQEhioZYTL
xUK3r/2jNnK833gwmwlr0FyAbW4Jd9oxRqivyIxlQjJPmQ9xtB9Ka5dmkXnEi22pQ5I10wLcf0m+
znG7IgTzov5guK06dyvfuLQFDcNwwfT5TG2F3zFCV3BbxGPj75j4cEzOvdL+EieOAxKT+BMkoB0n
k8BiOnOFzsMjCAkxc8gykSEZanA5MumsUHwAK0qaMwRmER5nglWak2mW6YNGqpcQ1lIy4lGRwO7N
Eo4gU/gbuG7055WZcgmdPljgNNg7R+dVe3D8DoUpImD0vXMz9GDiMXmGtj0JCBSgBszTDAa23bdC
VndqbZdvRaVSECNai4/EDidtSLQvm8eEEA7C+Wz75T538S8XdbeOu7LET8HKuGlq9JqO+Y68VGe9
hV2aPA+q8KZL6bPpnTQZBmMo9cSMB/ME55WMKhkn12DWmFTZdoNkSNfviCKn9zP6YGTTMWZsDOtM
qKxl3cWGdxyzoX0PF08ekta6ohMlAyAjF6rr6SWU5nU5p3u4DM9Go55LaRwrMFv7LJp3Ja97YLjz
vnEMWEzDfZWq21lX9x7WMGj4FXD0mxRzZ+HkZ1SNpJnm38w0O6BXhS1khngLb2rpXkeuydjSx2tl
lbuSZ9mT4APd2T+iEH+fteVjz+buND322Sh7T4jFNX7rC+kWzxnqa9nVV6v1qR7u87jce+KLBVSl
tNSZw9/QLylIhgQltjiws6oDzNt8lzqdxV11cZaITgaJ5mvgC47EU7zZHCqgWLBGzJvBKGDioIUc
7qJKcfamRTGfmDVc0Enl3xUt65rEMVf0ZnkbR/jYzLbFyd7fD2N5MGNeDGwlV9FUsOzigmB4986Z
C6SHzso3JLO26x45b9z32JMDj4TfJ7NS3clc1LFe1ic3kfu2969iMn74/e+EXT5Ig+SMlGjcXNt3
Hl7uzFVnMn/w4ishy243oCsMSna6C54yvW+m7/CTzhWn96gEGlTG+sFqoCMkdhNk0DNgTiVnPbpP
ppPTe1K4j9NoWIAH1Vlnioeozz5bXRW22pa7YmyO1YRjaIvxpZg54Mn8OBs2jBh6bwnTGbM239up
3vlwl8LGw6+bGTsEm8Rvw6I46jp5L3C7JdnGixmxY5dYp5FYx3yMW7eUH0E1PBotuDgrRD78JdPF
1z5iwDX31ZWdzZdbgKs/JZyHypuomIewMKBLxJZ48hCDsglt6a3TfG4l1S6OIB6slGhrtpts82vN
A7Rvi/UrSbwTM/pJLjdTLB8L3qdggDK5QnaMB9neTfD1iLTiGEeIpj3tTa/+6mBhXubxmpbAUbat
hPOc0SzQ3Sfb6Osd89DbIu1O6PwDYFdmaK7DMy/+Te0txRlGKERoiiWO5Ia7oUOFGgn9BQH9OASp
QfRwYJUdh6RZkTNRV1eThnMBwUEd2Ji9x4RHxzkzJ3mFjOLkLf3JxIl18pruMsfvUirvspUOhKIa
9jHo+GsoSSsbtmCMms6niHPMEbTZV8reBGpB9y2zy/vJsz6pDhRF338eR9dosH00yjyb4plqS2rH
JD+nrqPLvJTzB0wzxpONOuRraRcxFEpLLQRlcwYhd50cAAMKZOy/Q6xKjoakVOQMyQELMWK/tHez
n7SIdHVio5o3l0WFpF5YmFq7zeye9EVKSICt148ZTIUoXBLwfLsxakgI7pIxv1ag3Kz9gjX0sRDb
3vL/OTuz3raRbov+IgIsznyVKMnyPMWO80IkccJ5KBbnX38XfV9iSbDQ30u6gW6EIlms4Zy911ZG
VPHz0Cn+8YfQ8QIzrYZ+7TeVvmtTUK+g7zQRWEokdyEMHmtd8FXEqxi9jQv0ZpEgYZHNfuEtM37p
xA1bq9ZUM4ysoocSgxQGK3xFNCn65zIW2nowTNlzsijkJRbhcNpgmILGTNl3YI70MmBS3LX4WehW
+SCNeHwki61PsVnFFP7JLmyGtcizMEQWMg9eIBvPe4+7NP7RWj2sqtGs5INLpscYyDzzMEB42cD0
1ZLmOdTmBA6EutBlW46wxkJzLgl2nlK2jYSGkbWduDPkkirM4PqqnLySldVIWQAydbJHL61WM+sg
oAbNByGQJYNYzFoaLj7p9Eh/hg45vLBGtiH2KJrftbJIOSKzGIKeLUlOR+mAYwJrIZMlUDEIQG5f
i2kbD/VgrQpkmH+n0CIFfDCIEgGFnfcWMh7f7QJzMO2UZWRgd4v1mFS+mKJXfyXdGTnYJHrz0cxR
e9xKJthsrbNHcze0paIrP20SEZj6oIpVr3X237SUvL5KdtGr1XsLYc7N41/Ey4p642Rt86K1goDD
SUWLOqGbaD+GneS2Z6W3eHhwMroe+JiVkxLbDFXbJWChSiOSEQZ7wJ5du7Jg7Pi1up9pYspNMor5
W54iiArQXYQvrlTlL1sDtoUivhQ/jTAGaKx1OjZzyuI32WTCZin6uWBbZuaIgxK5NPZi4Abpls1m
H12i1/enwOsw/jFCJboECrj6NbWQ1iPbid32OsLd/ZgNorjSZF69uuRe3erOMnbJGeEp04fUlmry
MODTqmCZIPQAnLKWM60puyrZnXdZaPxg8jagmQmgQXjKe7Zvlt35gHRyLyxXMqyjfVr0yXeQ77gz
tTRx+zXIJKR0YBG7X7oVVfc6eng+bCuHD2OkxcuQ5VUKbHHp7qK1sVFghHyN2E9K73vqI9RZzZNX
lEST1OSAmCJfdkh6cZVg1tLJRkecBWgpTB60SHV+QEWMvi02Lij1zgDegRQPx7yw56a/bchTilYD
QYO/OGck6FnMuW23dZ9VN8KVMYaiQot/oa42vzuZ6RaswZ4hcZL4SHrqovLYQygNvxlPu70XYV7+
nP2cZl/facbPygmrG2RInVisTtTTNDbevzU2zg+JKGZOBm4hQHIqMDKclzwqY2w7Yd6FqRHzRAeO
Ytt27oS7aoCRmFutqpp25SOtURjxMSRcRDXyxXvTqmGJusNMoLBn6W3gFaaPn2ogtSP0+rdcVBzl
M+RIT7HPNpfkMaDMK0/J9i+Yr/BRQiF+axtHRJtJLXNTStGAQ1Btxdi/OIb2N+nQxhckKOLbifQp
AsMP2gjDS7hY1n0fygZtMjXVwQB5a1yR/tGmG7Jzk1cRxflr6CN/XVku1L7VVGcNfSynuGu0PIf2
yHjBLwX7Rq5KSgUudLAZ0bYJr+k6abQ42/TgneARERhAnFM08r30bAOAxnGo4SixpKDRpNffB1dP
3KC39ea1gm/cUnPLXYCBThdf4o8qrfWoDS0RiykDYBVBkBZAmgpnV7j2VarAacG0TEmvR8d7pXNK
pb9hezcYPJKOD1eAJR+xri22W3xXDEF1pXTNxovUaeQIyjDlA28AqDCZN+n42ysn5n6vHEJ2ttnY
vbCjBQYgrJBdVgRlkFUltuP7aSqj50h31LdK1TELWFQM1oaKBWNCQjFo1v5IvSNoyXJvtzE0XnM9
iNHfM+Yw0TgkYZFIMGQwJyp8KmJnV55+KVqUocGoXDGsSaT3VDDMfnQfu1OFtyudNLpQbUYIj+pt
ziKY/3oPM6bWXiF7MC0AAxxGgjru3Rt4lVq0EUK6b7J0ynCFElr/OTGfGdu+bvS3zmnmP4Cz619h
FFpqP0P4vGkHJ3ZX5hCFD1Oc+MYun5r2SWMnIclMSxhiYePUeZDi9pI7DtFLhcvU0z8i7wSDISa+
LBgU1acVpPzuV87ElcILq6YE/pD0k0BFMCTZT3QATvO+0dfY34gU85xunjaUUWt4tJoDk5c05PSB
cgD2tYmlq+FTjma1k242B5myoruWmne18aDkzKs46k0Nk2uZ24wr1q+g6qLo3oZp5N04ipooHqvE
TNbpNHdYd7WZ/LC4Efn3ou3sd6GzyLA+dfjI8cyygmuUsUdjTuadNTvVjxSHlrlxR4hCU67N8qIr
puw39Ufnxhyz9rZSDmMKZ0ztUGhshp8eTuKbPvIpMiEn/NADWFpxRjl+1ExZiAAwoC3EQksP+qDR
ZqQztI4UAx643/RqLIbxhsPxGW3EqYuYgA5wkuCdQAP1ue4uep8ucsnplKNnAjedB4V9Oj7Twz6S
JVt8ATAVsAEhLKMJdlDeNzQAtZR66nWTRvXNJByXlUBZryXG38CIc3EFhMW8M0vK2tTa4Y3kxbPR
jUtSeK1fSmRiwaQURz2LTdXXdeWj3unHbyPpF332En1zUFUm/wTWAtthgvAoXxkloCW7Ch9LLx03
X1/pI+38UwGbS+Gixy7h4ZuAMfH5aaOQSLEWRzXTB4ErmO0a969fWexcigovugkM3l42eFXqtFvH
Nf1122XR2yw8kDIopm0YJq1+rSJz2nRjVl56hAqubVi926oxwm9nfu5y54c/l2MtSnITWTlN2M8/
d6QXDhqO3DiNsKyLJJV0SV1fbcdGGfuOiIdtnGtJkDLhXDr8+A2bie4y0cNXv4jAZ7F9eaREFXGw
MfUbjwBZk9hyK0awD00vH4U802k9MZpRlTN6HDSM9AkOmsbsCglRnNDhWJqPW7fM/V9xLdr/fhUD
fjaGVV7hYtr7/Fh0sylq8jXzNWE/yTWF3TbAotBvv376xx1w2viU2xbjCl0xR1+EIf80Uzl4+BUA
8xIyG+iI2jMwUddT824XZMMhPPdvyhEmw9zETKp15dzIcam9F0QwZiu0strWGfsoyEZR7Sa9BS0y
h0tWeOnHl3nuqp0aPfvJcqZhE7F5Db7++cdfFb8e6hNSDrQrNPU+//qkMpRX6rJk7WbvwPsi6xi+
c6Bs9V8F8svkwuHPgw+F6Ing2c+XqodcDO2Ay6MmAnBbJVG0jvyK79lwflednpz7ig+lQVzP0tFY
4SxCLUpg9+frdbrGYV6MeITtsL9NWZw3lWXJDbqCZo80x97C6NAfB9eo15TKQIi4oK/pURf3Xz/j
QwHW8kPY2SAWhgiNXv/g+9TFVIwuteq1Lbr2j5aqEHPLUG4damyU3UvnjPTj+J1iBUReolPsoXl6
qE4ewyVulUzTtQ8j/s4h+PR7Qe719WBl6Zl16dSlWC2WqXl5tYcqE0+LqSsMFKYpY1cW4BQ4LVlI
HRxUqe+f+dSOpw0OtDxGvJuW43Jzn18op6TRNFmYsMFglvIaMBpxwTLw9dv6UFceTKc42xihLAHg
fg4b7ngUUy81E5QzYxva69K3w1cPmVm4MaCfYKTKTNGtkfyPALnnLhlXYEsgieR0YfPAzUaNPWDd
y1tjpla+arCj3BmT5zz3KlXQIMMCszndh+hl7nVnODPrnXgj2L4M5AK8e6SUBw8J2nZC8SIGvu7O
dmCMo3aLf728DkXnvHz9pI7HNX+9h96NHQPegI9Qt39mPgnkREzeDFt0yPqLuMnmvSaKei9N+pGZ
Wadn5qpT1+NAj8INNwWkqIMJPQ3JuQT+DCA5nOwdRPxuRUsA2qdfeHcJjPPszJbjeGG1WTborrPp
Qhj0EVj/zw32rRhcoVincrTZnAKM8Ck1PHnjNsLdZSqjrNZF7dMkvJm6aZnl53r7x0I4B6EOuj4S
hBiMGBQPhjwn8BYxbAF8oCzeY3i7VyAM/AU/pdlQZKZs0JDBjo1BuHsGVsCPLHVd1F5EmiWfYby2
o2icNoVWe6+OILWUzkqjKHoWLi0RT69CkPPFJKiqpxYtgrDJ499uEqMTUElp1ZvKs5Szp90JUcEm
gPvNZDPhwqrPpvEmS0LK1HTrLUqsSd2MMItbj2v4qe4GXVZrCVrwsb2JW1daG8A97pPoAIzCO+rh
yprQrvQrXvlyQEWxBALZ0KkRInaIXrrON/7OQ0hBPY2tV5XIpF+FXar+KjhbJB37aXeBLGSEO5Th
a1wXTeH8wbkp0pVveqMMLA7B/mvftBWqSKO1ycLTKxvAX9kB34CJlLy1RinfqH609xGHQj1glW9f
4q6lKAuuo0YqTMnP2BJikLTXMzDOlJ6NhW+JDZeIoWfbrb8mETb/3iQZMtQKvnpKbYsj98VAdVnD
rhd32jqZ+5b8Vc9/t9ymWnCgJDLUopzfRhisiGOhi4qtToBhvDJgo4T4IvuEgjmnSSCCtL6X/Cf5
qgtr+GZYVQ9Gt0rpOcreEZLEQcHheUApE8HI0bxylWsq53VAjL618hJNyFTOYxQgGYc4SsR3+ZRR
D6PuR5HymrsjVbjuqQO2U9FrG9VZyV+tK+QeYT0k9zYa4+c0MmcBv8eLrpI+J12hhl+xakKLhkvr
S6tZQWHIfwnlzuuktfvnr6eb4+kf4j0LqOD71/EdH6zncjQSvyB9cW3bo9rQ2jc2zoB37OurfEzv
n6d/9ops4xBJcSHywT5/ciRCF6g56OkWk2wCpTnZz4nn06wKGot7juPJpp3zejNq4bguZdIEPcJf
FJZ1taZM6F6lnhpvWrZa65pGarISKtKvscAhjWj8OmiLBnx6JwDBaZUMip5yyde3cGKe5BTHlMXG
B2jF4fa6hhBj8ZUV0P1L+9Yc0igoDbkgWXRaMCZD5+vrHfkVMOXgt+KKjFQuK5Y39888SbyGToAF
WzkRaI/zhf093xa78GL+m18OLS3bM6/oxArN9RgAuHMgmvJvn68HIK7v4FDU6+DH/vHP436/W23W
F8MqeBhWZzY4x4Pu86UOllO6Z4VOJhmoHPU6VvRF/HNOgEN2AxuFz5c4eHpge5NQX+7mavu85VZ2
u93fp6uHMzdyYlwvl0Hbipmf1Frr4PxcDXqE4JbLyA1c+Gu5nu77C/sq345r5CRrclB3qE32NPqj
YL7Xtv7b16PkeGPCtfGXcxbjJxx55ijNNJi7a4TZFCIJT+u9Pd9SvW3a2Ttzr8cv7f8vYTJAOJ0d
Gt/rsDO1RrYJ/hkjelWIsdn0+//V6MBmlBBBFHwQCxj+h1ZDQ0Jl9qYGRNmY5M8yKu3HyUrpZ0Kv
Ojfil2PYwaSke8TbLHnD+O0O72h2BhCwRAusEaZ2l4Q5ROump50hkaDktJ706EdeaEOQ4gTZpqUR
d0Fi1M6ZOMNTrxBrvMWXx/7b+qib/POd076jZ8CLpOAuWjhA3UBubvniE5dx5ghz6g3SDmCUUFSz
OTd9/sIxjaWVk7CSploy7JEpz/t6nM9RfY6crbw+wZikDkHSJw6Sg4kEoY9n9C7pJ6yFfbdz58ha
xCV+i5bHJDCThCzxXLUkvXK6L/S3pNa9p6Ko46c4soxr+j0z5QXbBeAY54swxaav1q7qkMijqJIw
bL7+hk48FoFkm4MkaFr82AdThUppn6FDWsqAirry4u90q1qeefjLefRgsGGShamKnYa3fWhl6XRf
iYm2Em36vrgOndJ9iE1wQ1Am0m8N49NE6jCqM4Pr1L05eBZYs6ijsO39/Mo9CYY9Nylx2nFn731J
BvsEt/fMvR3rivliKdbAN3JwrxzRqROR06Azo2ydlpAwEc1m6biOLJlyJisc5VOOqGNjE5okQKxE
NaMx9tK8v4IYqZ/D9pz4ngxMxGiVfJ/d7eGBRksyJT60zByW08AzKCIjUZ12ntHEwdcj58SlKA5i
JWRfSVHzQ0X8z6cLFTQegYgla0O5RGE3KA5RRoFCZAv49ZVOPWH0yIxQanw4KD/Wu38vhQjKZr/P
XGXOHNbnHmEWNun6TqPm85D2VrQ35rh5IMjO2aMzp8+olf7t17/iMFGcVZWZfzEoLXMV9ZCDbVzt
jChuPM4fY5stUWNIam/sarKQj4cKApoX/23G2NwAzNd3ILSTBz4t6330xmxRnQj+kH6gqgLrb5Vb
+2bG+ymQnsgd6ResYGhC4EZrLq3lNM+TTa8v+r5Cpi/jJMozD/XEJ2mSio6l1l6W8GOYlMQTTGIs
m35zeqHP4T3RsyTZnPL3RuiD/w0AQnzmGZ4YM7iShYcamwXuyAFLiBGS44FFB/AGuo1OpNeqkwjp
vFg/c9LlUH086dBEofXgwR7hG11+zD+jhtZzFhcxHMgRwhqHM0FI2QryKQ86zZGb6X1FR11ZOuI2
RN/Zc5LBJdMjUz6UsfIRCJikgXSkN3ZlwuY9KfQwKMWcPs/Ookq02xxVZ7eoejdQK3MFXJPaxlqH
lWtfRmAcfhpZJX7Wzmz+qnDpFButnYzbHpW7xonRdrAah3QcMZOpAq6HqHSUauNYfJuSomBbU1em
s8JPrN0DMhvIUez8/BY/q/Ndy0r3qspqG+U0bPTbTM7o9XtPilvk4VEbWL1BMhREx/pP53RVtRoL
o0JgPbmqQd6r1fmq7lLnuWtt8dpHY/3dRC4uF19sPT1qrleGW4PpjBzfQmqX7VDTkqRjkF6SkjFx
Wqfh+wjo3LFWOPYJt2zI5+qhLs+afVdlQERIy2iNbNXbEUITnDuXdOeQYUIIlDcxNSU4q2quw2Ca
PMXX5A2Dj/Ff51cvhRcPK4ypuYA/C7R9foFyas2yi3TP8UtaNrYRpTpZdsUUggRxkztSs4j+UZPS
gOmpYbrtHALIlvw9xOl55kjAl3mUvjRhEU0BTenmp1MVUDMapu504+aYxFYOEU76yodWbQTY0ptr
BFMwzvK50QnQCUsAl53WGslWIwpnQtiW1hh9iesjum+E6L2byZwHqoMIvAoE3YJLEMjhFNS113+D
v4LYSqNPBhF2TOt9boducV2MPYgq8tPoZVJZfV/yIGdSEnXQ9FnrxDf9ws7coObvbnLpT8ZOIc1C
AjcCkl0jSfX+xFRaeLfc2rVb60a9sfLOZ6yOmQKkrPoe0eQo9Xw1DmBGt61Vj9Zm0jPvnUrRmF02
xtQQS58jw7G7etICtOSjvfG0YX6rx6gb163eD0mQ0BZCPFCyZVzFZYKE1hjRayIy8KhiDLYf3ent
ZDKISTAlyGVoJsQ2Bl3MDejb/DczChU2WWWltpqH5VFXjuhbUsuittiIzBjr7YydUm66GpjrRYil
DLw0/T8iTaQv523hDFZNUaDqnYsZVxblGiVqk5EfI15nIAKcnuLKvJp7iLzgHbPpR9OIsL+0jbrt
1lrm5O6m++gNlSHZqKSZ+wBfNVlCOXWb3LfXMo6yGaIkAYgYQkVV33pdiWbSR1edgk0PB+QtteYa
QdYkbrmf6x55b8TnO23SxhueIreKrAtWKctdkR87XFdo6smYcOufMbaaZpOxSCLEKnypBwhCawEl
3enMO7/LYGkloxFhnkii96TVy+eBCNYhcJWwq2tLDUyUjd4xWIjb8vUl7BE8tteE4S9rmtoX5WaG
h2RlcP9I9h243XoF0bNEm3o9CLLc33qP1utK6LT2cBSE/htCxhBFT5/e2whsvgHSNsg4HThx6wOA
c9SkMII1LyfxK7dbcZl2RWNuMt2J3ifM9N/QRVQvX6+1J3ZubNWxR+HXpW7uHHTASMglY27mZIdK
31vnbJ9uC03P3r++inl8Gf5uHEWUAzl5YT/7vEI4XoSjvOUy4H42cwAWfp3fmHtQIIEZlFt549+K
nfaYXYwX8RYw0NbfVdt8IzbV1t5gMFmVN9OFt0HDcGadPNE2//zLll/+z9rV1G7XRIJflq3cVR78
AYm2+YOWZfWUbZMAQ8+Z3cAJz9fnCx4slhUNhwGQfrIuVr8eV/u39ebh4eunfbz2f77CwfYpmSI0
gyNX0GDBGvI6Amwl0+3XFzn1RmnlmM4C/mM9OLgN0ZqkBlis1jUtyI0rSbDnAz/nkDtxK5yV2GdT
oQJffBiBnSpkcjFMoHWm5c3ebm1966Rjca9q4g+/vqHjhoHL7mXpaOs2FITDYyupjujq4bkgnK2Q
FkUNde26d6pfQ0hobdGPmEmAI6hnqTXRcGGnkXZuaBhH+yg8gHg0Od6Q+010xeexiM6QPpka8nXf
N6n+iBuxAFDeCVGhN7NDLD+Agu8HhCZvWmw6l1qPBX/nW5Hc1Hi1OFpGc3LuAznxoukOugSdw7tY
3Jyff1QVe2TrgZRDT6WsbxMaE2RWPMMrpyqJkFGFZf0eurw2UYT1bNOcSOQLrH9AyNXpZvHTjvXp
u+UkJlGXU1z+/Pq1nWizwL5cCooAcpaqw8EMhj95ckWPqF5kdlpe0/NAm6mUwD1WTuikUdAmNupt
j3jmlZxU+26PoZdvylqzW8TaKvspCy+573tFOgXKmKlky9jW+MTJQN6RjW4WWGZtTGuulJrcgaDO
9o4XeksygsRSIjtZqzOj8UR5AzKTTScQqC7HoEOwJgD0qMMriW01I5GbQ3tm3pSh6t+JMx7u2VbX
4bovDL/j2DnVv0kGqRPIgrX1pMWj06LwMseNOZB4vLdF1j3GDhXllSfhAa5LDBLW5uv3cOLoCB6W
LRV1ZJRU7kIj/XcipXJGEIhPhy9fVDPg/OYnzyy6tXTL7En1HQRx2Fi/52xOfsQclbc4jIzizKx0
6lcs4B2fU6yJYsE+qER0NfidCH4MJYLB167YvCN3Gvo5eSEZfML35OfTj7GtgBUn9TwOm4IazE81
l9mvM89jGXefKzEchzh5cX4VLHyHLJU+h+eXLcxyu2nhcdZtBUp+dK4iwxovU7N298KT+iYrk+m+
TePxG5IbnDki0+7cEjz/QAVkQ/t2uuAklW19ETo7mtrWTUun/sxoW1aEw98KjxBtFhMtDIWDb1wH
BkbNjG8IRQBBMTIsQO5oRIx0LB0hEetnHs6JOcUHuUKhyKcxyGv/PFb6bkjdIhyhHdMWukWwW1/I
dhovzryC48orGu+l5AaFBHHmYZN7llHhp1GSr5Mkp+ETjgo0gYhsDd0qUVQRSkflEJjhtPjIcr0v
JyLWk/aNAD/nzDR6/IQ9fSk3ozEEEUG35fMdz24+Tr5HXY6ghu57IioCq/J2erFn27xEpJl8+/re
T0ibmLARlRGihAiOmeTzBf2upJVo0gorG0+FW462dCfbTNP/pt4wx5ui8Z3fjlmXZKwjiLu3sSz8
dbKiwdHldHSJXbOybgA+DA2NYRP8B3G1ITMr2PgY1bsnf0YknTxY8+T+ImFAH8FCY/o/tyYe7wC4
DzAoC2ANbs3hBy1J6jCbkjKv2/van1zBUWCZFg8ypUYg49y6YdMpcTlYfdCmdroPPXcIzBx/K/l1
WnE/i3y6ANJEaWgO3TOFzxPzDUsPFTNeKwMZ2tbnxzyljW9EMY1NlVXIU80w1vqbqYpGKPxwsv4m
k6YeVUdKb0M5EgF8QxavPzWEunz9wk88J4Pi66LKg2DEJubzD1GGrtKRqKN1O/o2sbIa8HKnta6o
vJ9Tc55Ym1DmoZqFg4w460idZZjJhPkEPKOaU2erj6Q2l7OTP9luljwJoDLdis8/2rEaEM3gCXWX
m3Z0pYRTX7hl0+/R45a3md/6qyyRFWHX6XwhOHdlZ2rux3MwBTBq0rRfdDYJh/3gNkad0IK/JA1o
0N/MkfgsKCLtVZUC0nIVMRVJ2td7FKvWOUrwcdWPSy+qD4+9Ad2fg21Jp4dmM5tEB9du009M5JBx
thl6TzxwZIzTQfaSJYcnSq7CdG7pv7vS/9Wn/fDN13ulb3rU1B5utlJdl0lclsGsCpfMoH5CfOFE
jTDPLALHkzLyNpeyK40gG/zpwRTlqn6eY2bKtZl5+TVVjChwRDP9D6/Ec1AtUh0GqnDYefMlR/Su
x5fkRVX/lBUu3lsWpveRXct9q+TIYThURDqyHT8D6PkQmX1e5jxWYoc+F2OBSeLwFIrgPdcGjyR6
ukQXNiCgK+Wk/brFh/UXaWG6GQmsGLfYkae73EcMt0pDU37DwuDsCIsNH8j+Ii7j6y/31M+i724u
qZs+X/DhySMy/IbuXEVImGhTwl+x/zxVM/UVN/NNpNtG+stqbEw/hcEk1pTiucv0jCzewnP3oSxq
3HiROqeNPzGhUP8HBwnXD2Hy4b5fG9FWZjE+nZlEtqeC+suGOqG9zzz6bF8/gROX4hBJdwNSDnD1
w6aVMwkTNEuo1sSc1EEDsiEwkiS7qQbnnN7BXSbkz2Ngkdg5wKKWCQGJ8ed5Mg47wntii4QKwrem
O2yCBakkrMz7WET1LW7wDgZmXGPc0qoWzUfjhBhIlW8SrtlQn6mKOX6WCAjFKtG7+N4krQx5lct/
DCxXW9x/6UxQg5tOr7NhArz22evY+HIK3b31+tZ0ti3SlB/oWcUrlBX1mmPPfBGa+G34tf6C5U7/
0Tjqkg5fvp17mfWb2e8T4CXlDCwkzOSw0gbVRLsqdZVO5GBrPihf6TZyLh0tUSu59VVrJliP8B+B
WdFy1Nprre7pzPUaMVKrsfbDP2LAILnLcn8U2xiNTrcCsg/rpioLPydXAuQGdbU8orPmZvYfH/nr
SxI2hsTXFI2/Boent0qHsR3RjPbzqz2NUBBEgUVrVemJxnahdSRSv8Ec/+YG08mOiDLsrvj+82cz
cpxzp/jjaZcuGdyhBWO6zC/LPuyfcg5ud+xZFsVQHme45+xsBVbjD9s6s40LuCURlsZRnZnTTshA
WAd1GjwLtW1pTX6+ajaM3awatiH+hJvORv51beOSv59T3aEuO7pkPWLkRISn9RcDva2AXma3y83C
eGgIJdoiGrP2ER4tjnO69K9L8KlndqAfUuWDkb8kNdAYXjQAbA0PfmQ96EYSL1o7O60EIUBxXwYe
Q/1PN9Q1Z2Np2e2GeHXzccIK8zx5VWIg0PQ10CT6aDcr6DukCXJOgMNV+YRF0pGYl92g0ody1ZFS
wEasF+rGFH3qophvNC0QNigLeNIee0qc+cm4sWSX+Et4V/RI0Gz5jgd0StZe4pvvJArhqZzJr75r
JoeA3bbsum3kO9MdBBd5yUoYW5yjTO1P2+JnObdqL1//wTNaSpQL6W/ZNhxu50w7LLSOVsPaBVew
cXU/CyjXppsSYcePJHL7W9TCHpJMGjOkVpp3FXvM67x3xt1cLPGzoqJ98vXseGJI011Dfr4wolAG
H2wxETRGXuhItbZmjUwvoHvvlIFE0BQR+Wk02+hqxef0ukdTsot0A3EFlR9U29bh7B+qBC8KHJJ1
k2vFPnRTdYlPj91MTejV1/d3vJ3kWp4Bs09HtUCp42BgssLSVrEFzfoSjtQmHDX5TuNCPCcEn/7Q
rI79pB0BhqfHOjyhmiVngnK1fRMbs3hvDPHXaToIhJM5P9vSnf4Aj2wfUsL/Xs/80qMtEroKhFC2
ySxIONDHnfwzu3AIaF1Vy3ptasQI7OaolQOpFmRtbC1B4tuNIM/ODWry7CEaNHM4ADwYB9qchMJS
KgXlSBAsFf5p1aVJV90VfW2eOZJ8oA4/jWF+JN17+vek6GK5Oth5lnwYvD1yAqPJyn6OlKv+TnaB
PtcvjPDVtcknXbujM/2O6jR96Wcd4BFWbjY7Jep5ax0JbHvr3M0lklgxFNFe72scEEMHOJGcz5yd
vP9xhGxxg+y4P9glkVWjGoYwk/UBHCSv3hhWTgPJ01Av7nyzItX+zMs4WsldUnGo1S6IOTy+h6Yy
y21Ld8iQ0ShCOfekRtN3MaW19WK3p96SewFAwH7TUShaxx21Sx8bLf47ms3/yy9ZaJpEj7C3PDRx
tSyiJslLQFu74s2jGboybLWLDe0ySiKxM/pxi1Zl707wMOVc0FbLz81cH7P3wVvHM+6gLrIti38e
nP9Cps9KuctvMNRwO0QoBgEjG86bE1leuFJRIdbIR9hEuDoNpwhEDBGbJKSgerhf5CWBist5P5Sh
e6GiWL/xLfqQYafH181A/G9ShhKozjjucnLzAHNR2qOhpmPjz/KNQ4Ljlq872hSywVSvWrn1SngI
ld6CK68848prmvbl6wd/PEkZSCJBF3HoReKvH5xY0hRApfJtNjbKD59nQlI3bdW5W9iy8vG/X4oH
u/gKESWikPm8eEKyyZo2wU3XWQMN59wZt3WLDxwJe3WmbPWhlvr8KjmAIX/kEyYIgbf5+Vqtq02R
lClraTnDxZXDxJ4NC0tOHSIQWQwNtvJL6u3gllY955wAA/dIOA9lnUEswDDiS1e6K3XiCHXnh04I
6X6ucizkQyVfDROtf+LxOr1IWPdFXGh3FL/FfUReJejspL6wZB9tx6wgMVTrSn1vkl+/L0kTuZZT
VZ/TjxyV6Wi8QE4lDJEGz9L4+Hy/YqonF5I/0aHu5PzR45J8euhL2n0WoifZslb32i4fFdGbMUW0
5IIDMtjKiP4wCKkxit7ZmEhrzTMVF2PbEaYoStuug3Gw9ItaeLgM5ODGBQCS3H4x2tr8/fXoOFqi
uYMlfA+q6VIF8g+WaLaEzRzPGWCftE9uRUfCbt25w96fjQytpU+RZE7OTTsnL0rtlA9g8ZccAonJ
4WgTi2AldKVDe88xrgQnCEQM9p/zfc7G+dlqvfqMPPdYL86tss9F8obHCozoweqSVHAPqfNhOjSz
6oL4A3FRN+zpVyhW/Msws6r1zB8cMDQ4hNPCsxn0GMBFJxrMC6l2ruR/vCYbrANs2ph3cc4dLgOm
BYByyOF72gnXkrT6d4to9MxHeWKTQmT9x22z0hxnS9lRUpe+BYVjBOz/BFK0SFd6mHpOkNLvuiSQ
GclCMaqp38bVHMOh7eMB9U4nx29sKFS5gXfTxRutqxHIzJE3hURRCmConEZRVMRxTcHl62F56mUt
TgLHxwzh8PsPxiW1hiyjc4lGfGq8a5UU0bfJkPkaM2e8J13WDsKssG4rwGr3k4VoEo7MeO00vdqC
mprevv45J6Zryj6U/SlSfsQfff7OuzkZBkBuxVokXfrmpAVg8MgJf+iRz5bq62sdF2apYLEa8qbo
n9EFWHb6/2zVJlACfBtMKpEfjps4cS7x1m2pVg8wK1RJbTh5Y1iCdvIgSBT57sz1l0nrYBI3HKTy
FtPaksN38OjNPEMeCnxmLae0eEptGW8sKDRIv1kV6zkdXiea23ckwBDTqWprNydlAySrMJ7VYE9n
NoUnPhLODigw+IPP5LDCojW9FKRglxxQUOVEjmZfkD979iNZHurhTS/1G8EOBBHpIQLbtebYiHvi
7lOOvAQeeerRmIzmu/Ajmo9Cawt3q7caeBdKBy50Q13FhHhmOf+bxWKWlXqUUlAucrn5+n2ceACs
24TuePSI2cMfvI6483R0tLyOyKa42AJfvXIyae+/vsqJEc41eL4ACFAHH7qF8edMrpUQ4jN5kJ/m
PiEKL08RYwNFOPNtn7ohRDuczCxyA1AHfx7fXuXTIfaZ9shJ8K84gSNrJcB9fvr6jk5dxsOJ4VPa
wEx5+NzIn4Da1uJHqmZ0sp6y/CvINOeytk48N4qfFMoZNItUdlnq/vlYq7j6P8rOa7ly7Nqyv3Kj
3qGGNx1XegBwLL3P5MsOuoT32HBf3wMldd8imUF2lSKkKDGTOAdmY+215hyTOHqyxQkxjkoIcGq3
MRSzaJDoLto3j8JnxQ96Qnb4vCs4EEKPD5VyawH8iZmfo3Ya2R4o0FaLVisvygKMaV5pkAEXYwnd
snLOdIMsxawqlUBEpnfBRFEJpTpQDrdefzUh/PquA/GbU4HCnQ/IFJvR3cfXmVajWcCnVcICbYX0
mVmpb/oS2c+rQsM9mwU14yHFunxep+RXb/q8HK75Tcw3HW44AcBJLTrfdSbIKWTPFqXfIkD+Tqvy
m/sCo/KqSEd7sULFP1yxKKFniOwwoGfRHqSOF38xvnu1f+6MM2CiR8v6bdKy51e9PwpZLh4SUdkS
09WC9h8mwLj1IkOdhEBUtUkSOqC8ztOqi88rWLl5COM8/gkq92HRFCO06WF/VwisD9aHNY5wSWMF
E9gUEh8DfsqhalGzmnCTKme8qs1+RdA12S8YzsvWHGe5R0S0UdLijXCEYWNOXr0baQt9s6B9NtLh
PWD3u94laEc/bfPVXihoQlXaiyPOToZJv7yxqXbgqvIN4630sqU7fF1GSw+VFzZpOswzmvjxNXP1
K32E0eO2g/mrVRsYI2hjNnZTLYepj0Gl1I7zzftwvVLvzxq2bxREtPn5D4/4+ysJ6taz6pKLqCjI
YPuucs/gqXonuTGRg4S3bKfko/vNwOc3BwW8z5OObYKMFfPDTbrU5KNbEvJSJxYWfTBYZ9B4+l0z
VXPQCKUMKyaEwdcr5udmMKG83CBEvfH4Ynn9UCEPsZ3ppuyaYGqL7mfMTXRTIZL74dajeQ7tESwa
BDjvybZjALN0W3QtKC3AV7iTRX5vx3383EF4OUdFoK+aM2f+KfXSfvjmc/7m7KzqFFQ36HUoktaf
/2XRbZBBNKlVN4E5oH1moSfWj/z15Yert1HBO0svnmsznS81JZoeZkB0q/XcLNxQ1L21SZDq6/uq
IvR+01K9HluRZm8QGQv4RukE2Pnrz7uetg93EHc7ih5KR/pbHz+uU81NPZZ83CQ32jBVMUTn2Lm2
SlwYd2PZGY9On0CTjlGifX3kz0syPA5bw1eFwYksyA8nKsdCtpoi15mCOlJCRvF51NPlkKhqv3mr
/+5QoFzWQRgbYcx6768JdG/6ggZdnAGb+waQoufXbjr4M3zbb77Vby4/LxkQK1Spq1Lkw8wiJugw
UlRmFk4FHhTxeuU+L4YeHRVPnSEBQ8JGC2606nepGL/5jjwWqwOOwoUe6ofTCdIrB3ioAm7R2mYT
dYMXlmaZ+Z45RN/UY5/FgQ4iMMQoyOgQdlIqvT+fbpmi8AHeHRCEWrpBjSL7rWwJd14zTyHcZpPB
BlrHn+htJ0dY48ZhbVr2dW5D1FcUQJg+FR2xsziKFPi2BVNKu3DjKICK1+qHiGhDcNuRbDZepDci
VOCnPtZ2Wq7h7F3jkZJA9f3NGvOba8eoePVtr1lr3C/vv1bdeKgoClEH2WTF91Sk8mQ1oJ5ahBFe
oy5Rw2JJ06uvH4PPr3zKJbS+bPrZ06CVfX9QN6KzR14LCJemEpuabqRvpKP698szDsNEAEkxJjCQ
Q+8PM2lyxFrn4dpOZh0Lw2xf2dOCOx2zCtNIhrQH4Jq4DM26Odaq1XDDpkQJr01giJIgiiit/Dnp
xE4bdVrQX5+F9bF4vwyZSKpoVCF7WXkGH55QNzfZvtQq1h7yDR7tPMaQAJoonG24rn6f2/Hu6wP+
pl7FRquuBDn2RFzxD11OhQSOmZSDNtBjVx0gQ9teSKaD5YHs0RYvSOMRg0FMuqzqm5HhbKUmmwWW
XpPnEEaFE/lllzuPsVpkF4noJMBKmX/Tiv1NqcZttgrBwTysHIEP54VlPxp6hVjVomqMDZQ5e6ur
aCtSiCOPVMtxirW2dYl8NpujlU/jtu2IYAQyH10jdLVPGE1/J4L7DINjXsaV4ipR6bH9/bDUFEqp
wR/WAfcQ7lPjn3Sdl6yO05+xVS9vVcZAeOvRohGbrMaEshkqKW9oXBXVVgiXBIWcUQr0CLiVD0rb
G69I3jszdLtFU4NpQUusMYB4+eaCf64wqSvpG3CfkdeGVOH9EzA2iNzUVlUApgykjQxdzpBptqaD
3szZBrmvia0xnrZaa4/njef0VjiotfEKEtnefv1ZPq/V67qJnuzPCoEB3fuPUoPkpQYHRtlF9RMm
X+3Ek8bLODX9N33Fz4sLB1qRFzRPma2568//UowosZMUxIZyoHYUgaZlKVNf5hZff53fHQWFE3cp
ZJ51Bv7+KJ0u0rjp2QxlXcxNMZTuZqrgP399lM8nDWc6wwJ8h9x7vMnfH0UfKpgQtpYFSVy1wSqY
3ELCjI6dbr1+faTP34f5gG2wOKyx5VRF74/UsG9e0fNEw2ZleeKZFj19khA2Xx/lNysQgmqTPuJa
BVHWflj5e+KoDK0R+HHHzDtL6ml8ixCKhG0Htmnk1nyI8j718eSSmiyXIcg1OYTQV5sgKlsmntB1
TvIogQufSeebd/zns42oS6OShWEC8eXjEIi5giZEnmM+NZtXkeU6AMzOuE7drH/85jx8fjBhYKz0
OwZ9aJc/PpgG9B+WkEzxQRP2PH6LlvmppndHxJ/pZkwn0ukV3mkBalg9FHbc3UpkOveUzvrfpiww
6cN8juhEg5OHbuz9pU9LNoYjgyJedwk5d+oyHWw9yr7b7X6ezVAdemzDkfavecof7uVIkTN6I0CM
pd5mdx5FgJ+4zGdALyNiMdWUDgXI/Kwf5KvB7jIEgzE8f33eP19hlNGYb5iEMdeG8PP+q2Jjxu/I
Kwu/g51s45nNIs0NCaO/+e6s/uY1xndkR8SbDNsFB31/LBL8WHMLMgzduCIOyKrytVuf5L12MlRW
Caw3tqxfebU4ib8WMWfzzOs5EKqJeMokmZa8LnVgHLJ0bup8U/b97tNxGtaq+U+l/seLXs6GGLWu
KOi6SMqvASLjTsf7e9ujtrwF694eU3VQkyAycC+5eRLt4HRfu6WLhWRmI3GIDKAF33ysz6sQGmA0
9gwYKIl4Mt6fM4In8ljps4L4FZmjbTOLgw2O++++itBYI2tGyc5/rzfE+6NoU9qrjLfKgLmU8lzn
SXXCKH1h3G+p3zThPn0hDrV6ItdFnJb5xy8E/8qsSxdBijcSyTekRrRj1/63O7gMJ9DB2itGAuLj
R9RTKRSiCkdg7jgU6j2KK9jdreuEXz8868Pxrl6lXl/JLtw0PMGfGt9J7iyTgH0b5G453TVZYtwZ
MMnuHaNTD+igbT+y1XY/gWeHcblUf/+qmYaNDo+148/d5vurlojBq0qbPRZilbXZ6pW72pUExFQE
OX39TT9tihCDsJPlsq3RmFRO7w9Fx6CIlQ4Oh65XgKsKv9Q1IqqOMZWy0X9HREWY9PnMsvnCmMg/
lEgfxUDuyCLvNmSCsDcnN2KUQPcCumkqEpRSH73AyiYyJKbCiC5sWRBiN6PufspbOmS+WxnmaxIh
CtzFVjQ+Lb0xnzBDlrsGHKoeFJqto50vSl4xUW3NmP+Zfy9IdLylZzHOEXUukSavkT7YPQ6SRrVu
iJSQpo/5AKEWfVHSt2Jtbm9jofdWYEYj0AnRj5DunHaci6Pp6Og0Sxa8ADc2NDY1Ughi7sdBw8fc
m1kSxnaln3eKJ1JYIEN3IuElgcAvY/etiOdhb9dTrhB2lC7A8NGVYpYe7PZ85TqlUA1HAhe9Vhpx
wCRfeUqdZDzxYhJxMMInBvdDFBGZLUdHeaygJD5EjtAZYrfzD+l0xmuUVspjrSZWCdLHiitf6pnj
se5K5ZyEXIV8dXOsIQZSkTSnw0q7Ceuhh/BJPQOSL1MXMD5oXVLlsKhxsptMADy7IrLjxW/0Ggak
W9WY/cmQU0Ol073HgrwBviBmsR81obemr0qVMCtlxsV10ccmi4IGJxExXjERiyTz2bY30mrImsrT
BY4z5Fou00RSerplmlr/HIqq0IGedwuYrj6dbvu80c3QASpwRw5DUYbS6wksQX3bOn6FFr0JMb0w
crC0GXhRh2279se5lvcL8Ya30NCZLqd105fbnLskQghYT9XGI0OxOi416CIovWXBPEDClyWjgOZ6
OEDeHnzuMtsK4SoznWpbm5SrqawBy7F51KfQXu1qYeYs+Wu6dBMPEVx73Y8mV/tpaEhO/MizSBlC
QiXvpVcsKmzBgaqO1m/mEmQ2Vq/II+R046myuc9My0TThwyKO4Rd3ykNelULeq1DVZ1QsMQooozh
Uu1BLgZl7LSrWd4FxFHMcb1GnmdAJHieYj8So3MH4SOtAiP23PN6aYdTg7PJr3OiNVTOGMxls+Bx
JBO3WUak5PkaUsCN6Kxau4xAs6oiWoO+LEve1wvP5yWWF5OmrVX42rr7+GYyEQEsMqfY1RoMMQFz
3HjrIRM8bZLEvFoma74b8xpQCWmDfkFn5ZsK+E9G34c1nsXVRpxEsbtub96vfB2oJ68eaNcVEC2w
s3llyHNbHBp7dNFhLHaoZ+mwA/ZrBIZLahjmZZo3LtIsDYmKTx2fbFiihuuvT8xv3qO0QA38j//m
hX8oDBAyLUzpTbDrau1eVGU+3XSd6n1z+j9XRbyr2QPQNlqNJQgz3399GjF6ocZpESgjo49x2QrT
IxRZvbUia+uU1j1aotPUXaBCEvo6m8gymki9aIvhm97Vp0IVbTXWcaTgKM81iub3H0TTa7cfdVxM
wpjFs0coRFhWS3fS2OQb/d1Ty6PAfIFUAQp0+kLvDzWazZhTf67JBbWzq41c/Ko7529HFzDeW4dL
9FAxqHB3vT+K6c2W0zFRIjmzz7ajGZm3SdJF3+z9f3PakNasDDeHFhfTxA9HsSf2uDX9mVYMGVkd
7bIl3mylnjrf7OA+35CItNbJHUqe3+hhWoMJuUMwd2C5PBRZ4sxbUSPJ/frafJbdcEWIxWQ4CF1w
ldu//0LS6uIuTchv92CQkJZU0rcJFjVb3I0Upaj9qplkA5iFXAJfSefxoTHssQoma0xX0HwjD9KQ
+fDNg/Kbb89Tgh6Qjg7r1McJShc3udkOI4iRtrQ3mBLdTaZB/vnm23+ui3jrUBXRHaVJ+umm0Rke
Jnq1hj+NCZEGU5zdwJXBat/XzZZBrnVOs9C70iaDGO7SwiKnK31M9kRtXTpant5xbkhPo1/v3Rq5
Z/s02se/fyoAuzMX9FYeCeX++ysklilt04xhkhcRdaKqPVW4h1vm61PxmxPOb/+zdUtdyibp/VEy
vekI56Rz6+QakXKeHM/VPNe+ud1+8/ggMSJViX/W5uuHh9SSmT2MqVavgTctdBy0dlaRNPtcmOV3
1/ZTB2T16K8XF+EEQsdPOQCiqnifN+wmnEG9jEmOuU8Xb76TiRXvdTLdL6XUsqtIRAkRFrr9YA6Z
ddsM7Ja/PrV/bnXfv/P4JHS90AWs6S0fr2BcQ/0WCXo8G7ZYcpzFov6IM9k/sxdJUH3hme/8sRlL
9wQqmHGvjU0aHwc7mfOgcHvzRjCpudOyigDAMpOqn+uVPMy9M8WbHFrnC0BWNKU6Td6T3Jvrbrss
o/qa9SOxqNStdNXTuih+uWJs9bCKKhqKibnYd19/z88Xl0EL4kYmDdpq4/5wC/WpPdUaYsMA1Gwa
8mo34Ran+g8Nx8g3h/q8f8KXDguVzRPqJQgk7+9WixYylpaeQxlGoh9bVV9cv04r89w1GJztHf4H
bfhoNd9livzmyDhNGKzS5aF/8FEAbLfNDB6IcKFJH/v7MgV+TbhGtzWcxnjU42zamqLJ7r8+s5+X
KdpnJDpwHVmv1D9Hh3/pOIPD7riDAKK6S4dwVIyW9QDRyzrrRLJQSmTfmZE/Y/JW1Cz8TxoYTD25
rO9PcMaeR81NnBRZpjU3hbsQkqzh8zS2TeRK4zBHRtSS02Yo17HuYRl0szq/cbxSEknW5/FlMgp2
O1WtQPXS0JHeZGC9Q4Mw0Q6xASTZA5Of5qXqyvY65u3CGNCKk58kNnlgP0njuuywP5PzWDJIIg5L
kb4hlTTf1FGVZaeTyGzFJw6ywbsl6xZLmKsUWmibiGlCtmHmL8WZu3Kfkgdt+lS7MGSblqDSZMnm
H63SOvEqbRRyP0WUCX7JZl3+3dUOTQWP/do4WdOhPhZ7rUUoKQGGZJMtXXdKo19iVyBA2cSpEH59
h3xSHNCycFe1KhcN/oC3Lu9/uUMirFaumgySnraTn2U6xrCV0dXuySZp9uy4IywUjn4uqgw64NfH
/vTq4Nis5lQP9PuYW3+4V/B7KRGOSvApOMKOKBDw4Ome8e+dw/96mf539FZd/nu97P713/z7S0Vw
TRLF/Yd//ddZ8kIqaPWr/+/1r/2/P/b+L/3ron4rb/r27a0/e6o//sl3f5Hf/5/jh0/907t/oWmQ
9POVfGvn67dO5v2fB+GTrn/y//eH//X252+5neu3f/5BuEzZr78tIqXnj//86PD6zz+4bH854evv
/88Pz58K/t7ZU/40Jp/+wttT1//zD8P6B5XBOvVCMbCKOTn549ufP9H/wSBx9cQRvoYM3uGWKekI
xP/8Q/H+wVKCJA47Cm09/KCscl0l//yZ5vyDtyY7M+5X+qNooP/4v1/93UX6n4v2X6UsLquk7Lt/
/qFTsHHr/c/bb7Vvss1ZbS8YX2hUrp/jr7dmIVLAh/oCiG9yIS0Lr2qW047B91ZkorqPeUTGNUBu
3AB3b0lUc61DTATXZeJJOyxdvTjp9Da/tfvExeihtMdGU5eQPGrttPMIorPIUgyIi5tQ1AxNf4xg
Fhzqup9DG8xvOTYnDB+JjS70N92bfxYDqX2LuCYJYcOHq4OKYL3QHvWcTNv63uzVmU8CuFZvzGPO
0WsiIvtxvDDaidixumwOtAaxHOfgmxVaV9s1lVolf8W3NeWXonsPssq20SI3UBu0w6x1K2OxAwpq
KuD87fpYj+MahZxUmKVbyKOdG85ZK26b5mmeWf6mxNpLQo+3kWlz/Ea7iQqwOkZ13puKuV3U4pYs
711U0w6ZUIAIHvGU7OV23lca0CT6QN6GjnvnY1e8KCGctqJbwlg3A7CRZ6aS3QnCF4hWNYvcu9Dy
5CFWUfcbUzAinYXUGUZ2/SjsmURtaJN+auhvatfFP2F7lqHaW/N+tlhoi1pbAtnkxgHDKft34QWT
524cxCc4mDGXJWWcXdNkOEEf+dKqRnGSgXnCWdDFFAcoHlqpvhg9eey99RrX9hHW51Vd3FopCe3F
dsjkmddXcAbG8am1RrlDOxddu1p73mTdse4fyuwoZqyvaQernJgmcjNGEu177Qd31CpuHk50r78u
9fK0Jm2UEbVO0KG0L5dyfmvJ9gjxOxy8YQJSX03P0Tjv4VeRdCGyIy5C8iKX4jVJ5EtkWhewek9a
wnn9QgVXy7YJzOg8/oJuC8TJLA+FBb2mGGe/UxdjW5ky3U95HioOuAYCJ0n5HFRV9xEXphepGuFD
job8SLvtVCfPeAcxOtmOhrjGcb7tSg2Lg0FcNMjavVp356RDMLfJmxchtRf6fSGU7oORyWPqQAYS
Xp74raaxKetX82uUXkqC17vEumL694ucUOk7UT9tKi15M1tj6+mTry4zvV+6r8gukjvX7O+ytDuP
avXGBKlE3k3hO/2shTpOjNCdSEUU8QELxjG2y+eOkPkNLHP7aTDbZ3MYfgyeQSkypdoFidZh6bW3
XsVL3yWcQiGsUYv1IBX9a0SnUyc22lDtm6SdyssmIjjSMEq2A6rU9mmkv2SxoR9jpXUBlnroMaoa
94qSH5vMetJHY9MWC/fOGjeLc6nxh+RyiU5wvgRORycDAMGs7UVGLJKnvdqzddRFtKvlUQ7bRZv8
YbKikBRYl4cf4Qm6CbsoDmW7MxwlIN40rFqxnaf2EdrD7BOXjROdZ2HMh3AirrfMH4zuppoc+pma
nwKZ0BM+O488MTRPowmMNQ+c+mFw7Vc0rpCcqsFR+UMI7dnImZFq+J6snPpx7EfN4/EsK6LXM0F6
l29npCJCpyVkJaZTbcTztavOynwcWvJAOE1zYr1Y6WB6ydZk1Ukzv1QS1zxgHlHjRzUt7ZHYVSgI
5ZVqd2Z54Wh10fys6qTQ9nFiiuRIzKNWVH7nFJTJYtZJS5a9IbKTJZ/BjQEAiHS2muZKTxgQTALx
jozntiYASYUOQ7y9ogxXfSxNJQBtgMxpjQtC/0nMSEDjmLwWt0/deBdTEzzkWT7ptIXVut11tA9e
cHwy+GvLdDE2XToMrM7p0vSGb7dR47HnT017k5c5RnI7MtIh7AY69pseo3u6XXjfWGFH75b2aY3X
2i97Q4VAa+TV5aJbuLK71t2BW4p+Fvj+xZzzwLtWoGoxqnnbHMozsokOOU+5NffZj3yxcrBq2jnV
/IXppsoZValxW8FmD2AVprpv2vONodWmjxKs/1m1Ltg9Ie4NAlyCZJSvTLPqfV9PxYXWDzw6tOVb
qw5cb9oziz4ybPCOcGpner39lJ301nhm0uImMDQo7DogDjWQQ7df3fsRpmQyyS9Hg5xiz9tlBtdd
0eBhiGLDSjvvo+WojWWPyn9bOkpxNnhTGmZ1T7sryRJ/ED87SOieqEliG/g/ZPe2mDlbokLFyhLv
waPsxxbiLjuOcEqTnj1/tkXL6WOWZbdMBO9mrKU4KnFOd3/cGXKwHh03wipMH8SfLNIoF56igx1J
JMD47gmXDszk2C0EDGdYsaeBR1Jv4ms7EWduHW2XIb8hLk71a3Zmt9EcF6cT/I2AFCb4QNNVDpDq
YOb5CUyvnr3pJII1TY+psdhxNXeykrVfz90b6olfLpp5HOtaso8HIo01L8v3RsReuXMcPNN0zqd6
3tQTz95Cl9UVcXE5op5CdverhdxtRv1O2B2gXvXcjX8aoIRJUUhOSP287EsrMJgBZQbRDEnKSPqi
zJkGDq53HyvTaV0v13ZO4jX1xRC2cA0C1YbKU2c7yO97R21/qXN/6YAcvig5cDiZyw76PmKySTkd
LHnugNgL2ox2JdCrKrn1zOlJjBcig2JtpYq3GwsAJ7QFvOW0XSdO5RAOlEu8St3htbL6ezNNk6B2
WPx7fA0bbFiEDk/G1oG8tKnn5o7GwHGJh+VcgPliYhqd2sa8tRL9srcwnBJkD1AeMmlhZdluMEGX
x0/l0G+KRG6HZTw4TO7DWZW09+qjmNKfjE/YabtQZpCKikaSbNynJy4twY3DGaid5Lpj8NXKne2w
Lk9qse9AzQRJbXsnShb/coxlgxrxOW+rPeNEX4duPE7E2CNuJ9KpCNqGG0DOMttlyXxf680WMFkY
qdo+coqfkWjPkJHtSXDeRKrD+K58S4coGItikw/UYiZHTarswbD6vW3xLIryIss7HkM1creuNZUH
w5p2RlPt527ajrH33GdOaCaXnTiNE+6tBgPPjELIZTH2brupPl0m9qT13YCbWaj2rl87n91ene38
XtbMo5cLb1G9XdFXB/T5ex1BGACDwCi6AFfrg9o8DYXy4mUxr/7TSgzqW1JUJ3qmB2YnfGvqw1x4
O5kod3DMxSZKHX1XZm5xX4/egzaq+Q3P5OqB5y1XRcNZZam7KLd/2SmzxJ6SpvFGVl9QebwqiYiK
2+skZmREpibjR6t+UBq3DSyhbdx5LMmcNgU1NMlMLUuhSyKXmuG1V86L1OArP9rRRs9OuuSqSKxN
CqCdYLYlDqpkiS7Hunqw3ORcpmoWWr2541Zz/CjW1SAR8mRgRNep1dNk1id17557tGoPDTltPq3L
fUYnfSEtnuRr0NJNvsnbbluk3fJjTKC6VO1jnXtVGDU48r3V5eTsoo4X+aCemz3mXYdwwD1R1+Iu
HcXeS/Z1Of1YCvsq17oJv77502ueh7wJpR7vB0J1N7NwrlBojiEKeVaGbvBVk5DpPpPdNrWFE8bj
GCTWHJgp9w/KXbuyzxGz7CKPwWdiqQ01UdHeVWWZOz4dveWlxsRG6qozr7O8IQ2xyiLn6PUx1HQl
O2N8nIdNbd62La8Yje5wVczTz0Xvll9MIcJEjr6qGfFZyj20aeWl1493y0xSNUZkZ2lW6nsDMZ2M
ebR4c0OK7hydGrlDfLe9ZfQaWk2/scy8D5TCUa6W2SZqHjbSfR4vt4VOhaXMJ00/dptStDKomIOI
RHtQhH3SOmJvFMOh7dswd6Eekmh3irj8NE08cqbSc6V0H2QxvdRdeh6XV560nkWSrC+XHw0J7HHh
boSUG9IqEY4RCX4L/0TZL7aV+J2ZHxQaQXZfnQBgOtPTSGP1x2vVCj0AybkZLPWGntZFgf99EpDh
YOD58LpoE6E/2NcuwOCO/V3AAB1YvHNZu8ouRqQMnuiFebS9Z/cQrw35oLGj/Qp9Jzp+DIaak9dZ
duXD8Zj3GOfvDFWymSsQG6l9duvxko2LbEcQ8sEY5R2F4FFWq1q2M0kpb+ZjAr1Y1R4aV3qBGlv6
RdmZL1aiHEfWL1EWzx5pJhuZi90yE8ZmXfFaubX4S60px01m6D2DaSJIFYtIvEHIYz3Jh8xQIIXK
86XWiJhptV9jm7xFk7qVxAzA0zyVMWr9Ukt+mMS3mfPAs+3tZy6LLfZ9PlNxPAoHzx57ApPyluxn
3q8q3jldw3JoZ5s8Lx8g03n36Sz7U7SQexOwcNDkErCLerGg5AwSp5nph7InjIzxwa6NxzI3tdDx
kvO8V56ahXDvsriLm2kO0sLD5ay9yjVh0GicYzdcNDo6MafdN/jxkAkAJq7NS9eJ25uGRn2Kld4n
cjjjgaiv8sbdjovT+EYy/oqWlq8o9IolAp1Fr7Ouqh4rlieHTTPpTyS4yxV/8ypiu/Uri4jDdir2
Soa3qrWy0BBEXUPyZ+TL5sNwhuKE9ipVovlkOiXriAfBMbLmG5f8jKitbtnea2ahBA5xC8Lb9jCY
sORmYZc5W7OKrkdZby2hX+P73wy6s2FuRXa88Vp27d4dpxtb1D/w6aEDzSmV2COVedC4J15uEhmW
34nqtOyKK9wGzTW0gjAZhn1r9muJ49fxs1xyZtUPUoLrbJuGYMnFTh+zzG03pibQJShxcx3Zg2Sn
cCkdL36J4mRtaCZ5/BYZcjlLyfKKfLUqtQN3lIJLMpVcYAoSP65G4xAPwtvMiYvXmqHtpaot6mmW
ce81gp5/ribyoShBKTDmVQ+5Y89hO7N5Fsty1hSUuGbt2EFnVdWWej5mR80NnOgRrVJn7HbLIjve
Fep29NRnYcZz7KtqpB2yQvMCRIvTvnGSfNcO4lHR4/JOU1qFDV2kP+dT3jx0tCN3MdPprRc5yY55
IckMptsdzExWl2xhtSv4V+NeCNvai2aIOfdFY2zj2EXbFZfWGJDu0WS+QlLltbWI1OL4FdschUbT
reBVdqxLdDSLUhJjvdpWQoaNgqo+s2ZeGnZWnfJqyZqdky5gYtY2R5f1kjCRWLsobTEei9JNii2p
BfMrIwknIH5iOrACVYeoi+fDUEXKcelL9h69GVRoYGkYJPp2Vj25UWNnesi8pTggi51+dBClkEsO
FS8APua1PU3jL0E9FSI8d3alMYi9Ck38YhLF/JpZHptetZjRc5Q5dPQycr3ASdkFQUAnuIGWeLwh
SmLZ9XGEBqaN3J3C/fAUyc7eedacPbOQH4csjzeodtQ94oJ+CnlTTW+m5dY/+mGwPKjbtnE72v0c
TLI0Tw1jQoRTESS8H8Ci7dXG1MOCrXqXtgVL5mAw4C1r9r9NcevyPiSTNUnFVnLyz4qyQxgWMQ/G
maHSRHIGS/fX/mLNUmIbNzRhxJpjZp3beu88T3qR3mLW4HwxLk93qCeULa4WcTuMcQW8tDZOiwTw
eKGpJxlJVIySsSutlml+zahW/ZUDjukxIo3rZ+zoKmtq3y9XTtKwIXHHIn/Gjk+xMXWVEupUt3un
6W20zLOxb4j4q/zCSqzXUgU26ieNMaLfEn12aKykPWkJzz1aSpWeppRHP/psnA+pNKwTJUmiloha
D2hjpeviaHBUf0FlYm5zslUp17GGPLB/qvxa4SWDlfmQJOWmF8vB8uwrzeIeKFvvepLVky7aHQ7o
45jBOcQRPfhE/ji4OKGhFwcEUz1pb52kA1A5lUt0RWHNJ3WSsYyIgbe/PxlxugREse/cZBxCNvLD
ra2MethCi0W8y74emQzCWfYeRPAQ96oGJtvp3ao0McLUdsR1NZbxTuWszNZMlhTPwC4TBNwRjyvZ
7EQwWHYKx9m2bq2FRReTrAp++Mntq4dh8LRLRZ1M6oASn+t4RpJJ6etZDpzd89Ir6PLOmWI615VZ
bAu3vJqnbtj1xgKbtGog8OzaUTpnk9M3RdjmnbyJyvoxK7X1SR3j/lAkaWeCpp9rx1fqNjlpGHjl
mz5jSc3dpd0RPvNsiR7khUbz9SyySm8iTauwT6mQtU05K3RbC0PHfJcMfXPUEI/5surFzm49EK3Q
oevXnBEo8GfHjriikzoFsmyv0D72NLDYS1GMyOFnXBdz6aOCWlj9BNxavMmY4RLgNcHSlO2d0jX1
jDSphRETtSmxYU5+ujjmsE/1CBSJ86cmR56NaGg24AP1W8Nc1tJjcYfDaCILCA1HzEekuRqv16zu
zib0NVuJzuFUr4XesoRo3tYAYMWeT1s0mip9f6Aps0kKtoGlBKkbSXXXOv+HvfNocpy5uvR/mT00
8GZLgqArb7t6g2gLbzOBBPDr50FL38xb7I6u0H5CG4X0SmSBicyb957znHH4aoAgDIXiNpy7bruR
Hfo5d8RLau2Hbo2RMdWDKStu94OlT9+8stE3TkkdwoW5IE3ATfx0m3OIH7ledT+cTKTR4ou85Fsk
/bZkHH49Vel0XlxBu8SEioEeYmiSkzs3d47vYL+WVdLfl+B4PyfcwYJNN3Q1nsOJ4Oc4T86WwY6d
QzC7Nb3kxR46BHBE3DkyuTdGAw2oZrrQxFDENVzoaXfYPN5cgWzrWd3WozTJSIrVWxBrzVVp0WkD
6XYy2Wu52mSfLUNLD6rs39wqvzMm+TTGxk+2kS2S1A1lKfdw7WbsPUZec0O3xgZdpotPtMD4R+b4
k4wNsF+lr5gj5qylxg/1xt1qds01bHh1yoTMBUVOUue9mY39SCfJ2Md9ZxMOZd2pCVmerpp9RbDz
is4+ZMp5EV2Zhsliy3v6THdZPUUZvdVcf2JY6101TvF1Yv8zSkbTFIgoCoda6+41jWa6cLRst8z8
kBtJcTLyJvkaU1KPfl06qyg1Y/NzPDfgK+mDbRUQvOcMx5cvtC3T/6eZ/vxm8v3bSVA5OEH1jUkt
CWCokqiwh3Dwm63t5HPUOnrzjUCxqGVXDlHp3OoF+YopHjK/skLlqcfStcmn0uv2YRx0f2faJLYW
5mu9WN/AoX6R+bOIvTW8bEeytIW0/BWxoh0NU0zPSZKXlhTtDDfzCwNiHmLmPSs9uF6ZnJvVYNfP
45YuIgpW3aCZkotNK1XY0BtzkuZupMs3CvTkbQuEwI4cdoSY6Usl9Yh7MwF3Hud6ZY9IcokYU1BX
MhJVaLjaD15Xx7RN+yc1DLdxMCC8zGl4LdY+07kvZKWp79BP/EjF2NOL9B5GvSOniTrtin7DofGT
7BrADPpn34osrY7vIMXAgw36HxYi6cPSNPUdDeKHiaof+xV3ZcbujzjgTjNiobDLvGAnSdQWmTow
07E/Dc3IraB9wVYZcS/qQulXPwi8VvsybWXIyZTrt1lea8/ovuqjCmK32luu9kbn4DzU9KoNX734
JuNib5oOgLXvIZh9b4ch20JnpERrqp8iyWlv6T+n2nj1uyEPG4vhtW3ju84SJ9v3flpEdFSeFVGP
iKS7+0RvixPt5+Vay+IuqlQiIntFiniuB6JTWFfNPGEOLY9BYvDk6IZtVNU80Y3H4Vbpp9jN5L6f
bHtLjhrDI4YZRweVR2MLhu9m7DTXcLKtMChcuN/+XrdiPdSNjicXb5vRJMHMKB16OdOn2SnIiB6D
q2JYzGtNYMkpNF/dT4OhbaXOLTYN5mheGnvHzWDeTASk8xcuPmfuctV25X3cZvjgEvPJMzvS4PLc
/Dw4qTroihgEq04SAt2COb91cy3fjHjlNzAOe8IZv/u9cI6LVojHeRmLNw7y6YxC6OuixdkbRnn/
JhbxAYV5v0k0l+tJt45HcthteHe5FaHqiHcZ7EIC90pwJYXFO+GL+coNCi1CYhfaZXMVD/V+WNod
aq4vU0fDjraHRkuKwVhgzdfSMTYKS5rJvtyVxaeUOUzDeAhvaXFY6OKwo8Vb5D36jiQN59rEnBK2
k7ETdvHdzNOonvmrKfM2noqj0iqeu166xxJFlW3QqDZI2FOaxo9EyJ7GPS62njMwFpuBYTv9aPkz
Fx3AtSC9Crw8nBPPACjDoUKFsbGSJd+bmbGRdn6qO/0oDOj8HNablBtuZizjZ4dAod0YC1ihtf+8
KOsbcqmzlucnI/cOeVnsg4K6CjmT24hDqkiqBYx3lYFvuFG6EZNpgii7NdmqAz1eQkYaM6FxCVr0
LGBTy/kj6V3B7SMz8IiBraRqHZyDAWbYdqqD3ZbFqYg1UjFa29m6bfEE3fGVdLKfTLH4c5db16wb
tva1Qkg/BTSYhqGcQqvqKfWV/pjl2fNEXghZUCmKkOU4T/E5ro1rp3f3OUOsDVO/c2arEwcjCYSZ
QSAdc81IOlYb5jZXEY/pRl5YdByhGZWGmWzMxXkVKxg/UaiY/ckxToxDnrSg2o6E1m2J4nmLmW6H
o0coCmLzKmrcVtu2lYus36Fus16a/E2on51g2KGx9An0yalSMueHTNzPPdTq3rMPTWUZDLBqGr6k
2zw3jlWdHNIGmdfcWOPy1GTZl0bv3/SJsQKm+90gSDFLbjoi66gc3HmzlKkd5YnvhwE3zAB/qYmu
ZhNTnlE2JKSY8bGOMO7HLq82Fc8hz1QUk9BHi2rb6fpZJnZ1ICKGtD6MZ9uC6PJNqmH6qPWdY0QK
+IQgIyFAEr8RbaNvUz2WwNuGm2pCoVM6BpOubDpNMLD2aWX7z15BfxkyTBoS9iNuUdh+G5h2jELb
ryPOUUuLLebwlAwNow5Fu3yGCn2f51cgVXfoyPVwKW0uMGXz1PEUrpbCYAM33Cckc9tizjnyFr0P
C4OQeB40684Z9Z+u/i0fe/WV9J8uIg6CD7/T3ZX83MTBDf7x+94Br+5Zt3lLH0i11UsBzXnlSFNx
j48atcZhATkRBMOXnvWVb8pAvVg0ZPPOp0kt3Xud0L5Fehv+MaA2LFgntZmQc7RP7OO68aC7ROUG
vKxLnz8jwGw2mbJ+uktUC/7ijU0sYlinySezzyNV+kwWzeR+qRg2TpNx6pLlIaYEsfWUuTMjkqT6
mZDMQ0eb2Ep9UXtnoGzlqLnt2OS9tt5DMCIECudfMGFkwOuaqOpskTEOkgkToVdUh7y2jkHLWV3o
ovzGgZJsRwgGUa2JfZPRXRdN04cBweRMcDOKg6q+5dUqQkw/D9yFtq7LUC5eMbqyt5uwKZEHm556
ogNMu2toD3HKMNj4TuF/wAd1Xbfc7XOv/J4Ide2W/asdgGSZwd2M6R0Toe3ISkaHNm0aYYVEhZIy
8dmqXks1HBEcgi/26akRv/pSGWVkLXMSZtKIH9CkfVNW+SAUb5nu6kfbxVs1ZYQsIxgwkk+FxwS/
NdqfVYMcYdaSveQI2Ro61GblzjT9nWTemGN2XaXGV8SrzbU59PHGEPZZT4YhLC20DCNRpLWaP7t6
1b9mixz3SqP559EUQtTmHeSsvU12satJnYpsR4XoQBTO34X5a3Gyq+9lHt/IeoTInnI6Tk+pnYS+
rh4bo9n1pvxJr5N5ph6vcCD8GX6efR7G+m7msqrw4ejtuCtGjeuQ3519Kc9mO9zVy1uiL9vWr9AO
GBtQelCmy72V2vshxkGBMsZkLZL8sZ8MmneNR2Yq99XIKtWxlOxJ1izCCkSoJOO1wlAVIkW9gf63
awiORa5wy3jg2OZGNDXWN61j3096eV2PRFGyxwcd8jxxP5qCOhNJR50Mt1bdhaP1Ug3JJmHwF9iP
tdec5Kyf0nQtBWzs9JzZ3AB1kGaciL72SYOSueGSdRaeQv0z7w0L67IhrvImjjhlQ38cxBG/5xZc
ve5XFJGsvczfyzn9NpM6LRvikkngK3l8UGw3ZeI9CXr5RROX+8GGhk36IDPEB1N0ryk4G2LYd2nu
b0iX7kIOyPQnGd0nJ7EQvbvFkTv+pq/c3bIgaSLX9di787UwMt4sE15jkbwSa3AqDFor1T3lporg
w6KJwPVd5V8cIjkSW3uSldgBsyawmtHuwr0BxKDoDcYG5nno7SPxwDJcNIsubiVpsztRZfZV2Ag9
3TpjdqgXlACTDUZvIS1anCrIfWT/beKSELvSfh29+ZaeWxlO9Pbd+jz23aHGUbI4XXqvCQydzH/m
aefpM336vJ1/mDFXJ5gRPyfQi7BT2O/bB8xSj4tzCmoZzqX5mNXjjWJowsYON8xtBSEkmdzlRYEs
otkzaky5nWvco31W9sz5uKu74sYqu+VZUJ6yQaY0XGmnYM84OXO98wfAH8BSvgkKp6wvHoOSLDah
DtngMyevgut88XEn6UN+gyRpuW3G6QyhgFIn/v4PVd1/pGv/lKr9gsJcCNWA+659UqLKYPtdCNXa
YFwg77A04sZzbucCYePerofie00E7Gs3KRqpWT17V9PYjlSA6SzNnSIYodx98E3eS9dR863KO7xR
Dg7+P1AZsoxCu5KkeyPfE18CAsGQsNITJGu1qouHrtK077Tt/adyaMSjLy0VMbgUMsQ/Vfz49WX+
v+7yf5kmBIH//T/ixt90l4/jl/Lrl55V9G8V5yrV/PU/+Y/y0voXlQryXt8CbgfQ0Pwf5aWh/8t2
yMbUVzQ2bq/V8PQf5aWv/8tDqGn52PXJi4dU8H+Fl579Lwx+a7IA2AEd1pn/3+guVwH8/1vLK0QX
zwziTWAIaED5hu9Fl5T8w1II3djNnlC3RLjNmO00lv+mmVg4V0aHjjsaRKLNmwapt7zSxsrwXv/x
wP70Sr1Xy//7a/hrJJWPg2XN4Hr/NWrU5SKYK75Gn1HExdOE3a3xgyVGsQV8KlsWJEa515afhs5F
kDb0ASDS3KW7f0A1Ht/aPHtgSQmPbmuniTghj8Jxo8/dSMS0Z9fJ3Qff+b2cGbftigbAS4ae2uN3
vAR8IlYNyAVrrJ2PhGIDinXeZ7EnbxpXb89jYjp0LeP0QUiZo2PM3SMuV8qXzjbOyeiKTZ/H3Iu9
NPb7D4TWF3m8//5qfDfG1g7ueB7q+8c56Dw6wmIshlhGdYZAjqh2ToiCSq0xErTNc9Ddx5qEBM4O
wzhki8PM12Do/sE3eS83/88Xcdmj8CL4EE1Ww8I/5OaFYn5qAIPe2UtAooJNCvqPudfKOy6I3BbI
Cys3TKCWzbxQVvz9B7pcU+vv43i/UHAYlnATvf/sHsuDQUAqv49rcUxN44RBFBadHhWkWFPptU5R
YlujPPv7B//p8dPfgZ7O9Rl/hH7xUglKP135rbWjSLR2lTYFiEbQ5R9WfkaOGb3qj3q9KkjUYD8A
m8HRPEwMDwtEzx88hYvTav0J4FOaWGcAP+CnddfH9I+fwF383lnwiuzMVqNflnlaDmrQIFIUqkfj
mSEJ3U1+6nNzpqPkTuUXtLqGxZ25S7588GB+/0lcm4/incESyRZ28Zor2605OkWww4bEBNEeRRd5
FPHXyVAkFaV0Gb9lNkTpRLXlDQrE+XnUsu4JcUBUuoQyU2PP7Vtvo5FCkYbKOqDj2y0yfv37N/19
3f7aF6HEQClj2nfxC8osRyKqq2Cnzelg0Uij9dJhW7qSfXJtlnF5Yw+2/TjPbXL4+yf/vnhWAo61
wnKhe2Eyvli2iN5jijCRRf6C9J1R7oy4ZghoUymt1d+IbDNf6SwtP2nOTIep8dPzZE9ZVPie/IA1
+ssv9M/TARCTDat2XUOYRjDOvl87Q57ApJwT0uPI0Bs3RTfRvKWtHKdX0iqXByK16vlELnJ8u8y2
b6KP7hiNy2yi4Ja+sdwLkjWyc91pxvhqxEnY1ImjRaJf0NMvzdCPkaXPxpXmIMzb4e+e5B5EgYdS
yyvLgEv5BIHugye8/njv/yq8v7iWbDwL7JKXyVZ5CTAgM4qRO5aUh3FQw8FAwbNVKf3aEYdMRNNu
5u5i5t+mcdQOvjHR7fv7t3hv1eK1/EVhMZh7G5xMDEbfP1q25CRzm2mITBdS44ZwEQTGo54b6Ni9
57oq7f3fP/APPyaHK65qE7MRGUj+xSdaQ4/tbg6GaLJn9aZDVogKWdpPpl7WPn1qtA2taOnrL7TV
AmYCp9lZ0pPD+Pa+bqrvwpxKonXcDvyCmb+0DUowpr5neBzk/KUVaX2OTloOXcCqsbeZJuONa2ne
t7//HReQ4PXJ8XdAxaKqYiMx9YvDzdIse/aLeIyg8uh22Nu6JKtlEJ9suofnxhhREKx9fpqJ7aFd
EoRuVeM9KtHez3bfRkG6Nqli032wOfZ2TIXX65jlI620GIiyg35wHlz4On99Y5cSC4+XbmJzueTm
w8IotFn2KvK7PvtpmWWebho13JIiNt+ncWoeTF6Y4+CY1YOnqW9B3QRXZiPyUCSdywwoJ5DLj5fq
qfFdeWs21hBKzaoQEsYLiXwNZb+91NNtPslnL9GK49jH15qV50DpkWVsuGmS8mUsxQc10O+LeH2N
oNfiHiJO8XJ/MKXf+XltjBGZOvOVKLRhN1pjc0slNx9jy84/WMO/fx5YeOo4YnHAfMBuf//SOAN0
zTx2psicpvqTJbXvFB3I5jrac6SOyo/sjX/4PBBxmJw5B9Ykl4vP69uxkk4xqCgTjv0Mlan4oS2T
d3Yw0yI66JwPNlxjXbvvtyYw6fCmcI6i0TD1iw3XK/LaR/TOSK5vSD60vEQHF1o9KgQRSGtH70ZL
OXe6QRt3tvJwKAxDjVEvaHQD2ZBMnvDI6FspJ/eDc+nyorDy4fDYk3cUUMrxYr1/9Eq2ASAigkQZ
dRZ7rDTGSxKnNZNPd7iZpB/sKtc1fkg50u0za/HBVfdPH78y8bj1QDHDxPb+4xsgzakpmhlPUzE9
61prfAZ0tgeo78udFNIKJ43ZjXDaU5pr3gd//AUtcH2DWQNrmik3bdImLhee70vwrL6jItFQs2xQ
AjpPPbDWbdnhRA3zRTwxQvDuZIL8Iw3sY6974601OwSz5r6FhGJoaaW4eSn3awD589/3xN+eDlgv
F/qjhXCPiyZXwvc1XjlkCquRFbmUAsjOcvN2dW9flWbXfVKO9Q2BTPeQ8lZFdSn0x79/+u8lC7EY
/IszdY205hV9//GZgLJuBcKK8qw3tQetGRrGu1agbnLBWxWi5naNbcKsQe5EIVrMEEnTHwwjxXYw
5UL+16U/X2ilyhq/SJLB5a02iZcBrVFts0/QhtoAca1Q5jTyetIK9eYZ8mpAJ3b8+2P4w4+Aug86
xgr2YzE4759CtdjxBMrAjoqE+A8Eu6PxUzrOsp8r19vbo6q+4Xs2DpIs1f3caFh4/v4F1k7C+90D
TBgUKmKOcdcGPID332BKlYsowyWLFVhLsinkArqnyFRWH2dUtKe+0fPqOGdDl4YF/8gVwd6NurNI
Z8ULlXf1unjjqvng3V3bJb99L3Ja8MHjEYdFeLk+3NmUhkmIGdhFhD5L2THiCLwBkpbURxK+fDJO
Jzx4+VJDl2GWuc9GIZh2Zgwtp1ofMVaOpj8fAqOBal0XM7cHa9SI52uX1HnMMoUKTMuGJd4LZULw
rDFhfATY+H0XcAwszCBs2Vr8lYfz/vmSkcAA1ZD0QwqRx4e1W1KSjNvRckjHFENmXGPE3KaWwLoR
B/5EqFmNtsRjklfs5lnOck9Sqrg1av6X21b3GBVa89zlH6yE35eiyem4Ii5ZieTiXmzWHuCxMqt4
4BrNn7AoZ+coB/21M8vg2kTtcPA7Y/7qtM1+ds0s+vsy/O3QpMChQAOs69D1Inr0/VOykWHHRZZ5
EaRB7aGok/HOTQPEqAaXB72Puw9CYH+VT+8OTT6QfZmjwTFBpnoXy4sGg3CNFEh06tXD15Yh777k
zhsiFdGvkJWSKBIzTiHTq/GJ6A70HZnlzdEs2Yg88nvIimKqh+NFnK3KaffVnHXaDlcZEvhk8T+l
Ho4uhR/kNp8z+dH9fL3PXXx7jnoAmPisOfgvD9Z1oqHppEVENSv8xuqD4IlYI3FuEiN5qSbuvOVE
HgAyffLdcQNBEk5mybC/RV/mYXqLOrdI6g9q1gvMNCeew1h1xa8QNmFCO1x/5X+0DXpaJghOLcBT
fVIym+Hcm7GCxe1z5tpx84qkS8c/OzM939rm6Da7aujdK7lg7ZdOjBAA0jwqCzHk/XUwEwMRKSJm
1Vl1wahjy8pG56o11UeAgz9+cbC5bLQubQ/vF+LwH1+clUCuxKhh4/Incny7oFL1DmljcFd7bvxW
yw4BLEKvmvahNfjGLjcM9XkQNSY7jmr8XI42GiiDUCVXhPUk3oHsO6bYE65klC7G4Nynnq3pHz3x
33dvTivytYI1kNU3vYvzQ7XSS2fDWKKs01GcJZYhvziFj+vaSu5r5GwkXPraZ7sX2n1iwuH1mzJH
GjvVN7nkxf77W/yHw4S2MEZ8wmqIAeVRvl8A0hq5dVDzR+i/5yiJrRFU4ZSdGtcR17Fw24p0Te/k
Nyo4NQRQ35RwP675N0fPnD/Caf1h62U2y9tBTA1PCFTB+28zk65gVgLzmps1+xKzbbHVq1Y9aHYa
r20I82wlRR9JCBZXidsPz1OBbWywBTnjwyxQGvTLXYNgD7jYWH5Qtv9hB+IGBCiNnCdOuV/N/3++
LGZdJ5D+cG5C+9LsaxJFkQS6cdbeaVOP9qFk2O+9Eqss946pIdHytdmaPmdBQgFE4ofWYMyDxoqO
x6aXHDsuLmY/xs671YolrU6LWVtN2CJpbsPOidMmKheEMEfk/tYH5LI//fCI0NdqkuYIG8DFoybS
pbDyYjQiIrHzTZaaPddQF6RCnmhI6RyxXKPgro5qTJ40nsmd1efuwWIUT+o6B/vf1+EvsNj7/ZGD
jNxfetkWmUyXbXaXXw/7MOswdavlmOt1fVNLfg3EhPqysaVl7ORsiW0dmDY5y7OkoyT0O7/CKJJ2
o36QUqFAANTmcTNJAubSKQkgm6J3yu2SoXPblChbnjxnNNGxkc7c4Spsklx+zRo8jWXluS9//5su
6H7r5soV1uSvWcmG0K3WreAfexSYrlkrejeITF6w2xQ11jWO5j4CF1F8GT2BRbzoiBvWMzLC9Tj4
AVX1Kz9Ei3BuTh+kXpgfVAx//EpcsIAH8drTt764eeZQP0wMDHGE2aTHUCraq4z1iurIXkJzNOY9
0r/hE9q/5IZ9Yc1wHZ2N1htMuPlTbtGG2h98p3WHef/L06bzkcBzu1lRzBc70CisbiKeOo6a2XFf
iRwEFeCiIqSmH3ep1mjPNsb0D656f1hvtHxZa8zFfoXIXPw2BY75AeW6zeJJ7D2NT/Mgsfftc1FN
eyOtqjNkq+ZT1uf5uRW6+5PQ0C8I35YchqzT7Atf9tdaCb0exVR9dkzh3oDlKjbFYpBpwXAddUw1
GihZtfKIwSJ+QvyYP3HQXAltQafxwWL71TT453O0+VnXF3kNhvsVw/Z+tRXQedcjUd+JrOsxnk6L
u4QAlrynPDBnrJFjuyJymUischIHzYs1mMFxqqRAxTRz5dyUhSR+Y6ks1b7UgPCS0Kzzedmh7tfN
m1nHu4MfZwSEMBnlhBtE9/eAM3pBOqqJSqWo3SenSOdPsWWsUra6eGkmJFHJkI7bjkiGOtQ6Q6JD
C6AAgxHp6hatWYHTVlIfD9Rutror4LDRf049lW3d1J4+O0DA281SZAZdzSIuT5YQiSLyYgTE4Fbg
u32gQ0toY6omkad3EFR1Lv7xY2zr6sYzS63fzo4V3/PoMmub533xox8yK48wmg3cXMckGUkHNNr4
YI5C9SEmaiH4A7WhOFIhFPc0cvqfmQkcGSWS4YZgPTAYMR5Q/rYzymWXNaK7sdMRfSDRG421bSZN
YDlQAdb+znM6/HqTVnJXsGYEvrHsPsWx3bpbnekttyVNoeIifiGot8PQcNhXc490pXaH/iCcbjyK
EklhBJ0YdViceDaCkd66DcSs6SfsKX62K1DzuWGa+J0epl2lx3slZWvsrUKUDzw8tsO+WB9UXCT4
+BC5ydBoXO971dUoRj5ckRcvNguS7dwEv8yITueG8n5Btp3b1ylb+q7CTwjdvagjzUPwYhpddg0b
ogTTO5VtZHCIn+zGKo7cH/9LwixDHbaUtdm2Dr65NtsX9ZZu96iQuTHu5ryVUB7i5FTnjr4rMTAn
g8IJnrhITLSMbmrSn6updw6zF2h7hiLBLpEwd/0hEz/+/rpe3p7+/a2ocXzXZTZxGf3Qduz+6Pvi
XT9XiuixCbH+4PV345CUn5yk/Ahm/lvtwqWJmxoHLPLBNfLr4q7YFmNau/3o7aBQBFdYp4sTeOLy
zR9HFD9Ox7uR2PXNMlTJUSxVVm/0FLdJqxnZBIPEcBhb5Ony4s599QAHL390qlYozP7utV4N7BFd
sXibYFQMdXRh6B+tJhDLl+uJwhBvMLUGgETKr4tfEjKC05r4b3etMSzurrFhzh+7skPh6PdysDfu
nKYnJE9S7PXSWh471l+y8QZ8+ZFyDHU9JWiJ9oWaFoLQobEw/gTG/5aJXHkYLjBnpTXIbKMW+pek
KKi7xzorWmByEFkAP7fypa/tsxY7SbVHy4UdsROir7dZQarNPdZoRLSNCchhs7Re/Sl1F8XGJwVK
S5p3vrGBpZPlB6ESKZDWTnG5G4eR8MKEZAp5FxDO3OPA9Z3Ter8OQlPvDWdX90kzHgtYyV/blpDz
KC/NYtnF3CS+elhvysMkcqsI3aCncISUionTRaBtn/JltRcZfj+jgqU1FhYJvxdNu/47G0Qpn2jC
9F9ToKr8kqSPc51KwQ+c6qWu0dtjo7dCvCHOTQlBkRdBzxBl5OOivtj6XJlEmOc5MjT6fmo/YEYD
nOUEdXJkLIaD0WVsa+9KyGoCEE5QDki9dQxsPH+n3Yxl5quD0RI6e/LKwJ6vMSQOVlirhdhJXcXX
psnWPusYInnW5kPcBBREs7D6AqxJaX9jA/LvEPgNLZCZrAoJZIS4gEfajEgStQ70xTrcOxJ7OvJT
7hJW7hTOxqFRe6s00ONbyyFOZzOQZ5+HaaGbb36mBXciTyCTpUZT6DuOogDIRS2WJ8BZvSIV1ynv
tEaCDdOKcbyeagUyJbP4Gxvl1uJQTjnYKURjaONjMlonuF96bUb8tyjuoBoi1x9ye4GP2FfZDXW+
l54mPxn3ntEn9WOmIaXdLRNY7icTYLy487ymHvedzcGEdzTVvpNwPRpHbM9zt5sXgW/GjevuWUtk
gPUWLxY2RgSCIqJbXhLQPdp0yWSGBbJp27kBckDiFPf5IkUggTULfWvmksF5Z40ZkFcrm+vnIKe7
dDX5PISVfkVsmKPnw77iog+Spbd9ucdRrsarcSQvmsSAYujp6iXoMHP4Q3nULG0J62vIxtCqszl0
qrGo74Txy67pw+7Z6pNh1iGrsQhN/ILJdU0QZr7DipE9AJnL7E0+kA57ZQpraR+1pXXVpuTdVMes
9ywDnb2atf1UO/64sf3BYzw2AUC6WmY49ztecGxH0oLzvyfMvkz3hjuOoaKhX/0oHGI4NthEUvtU
tSPmMbqjfncIxjKY8L9rAzSarDOGDRBrx95pfrsGJdCQXW5ZerAsK2WTPWinZR8lWjd7kesTVG4I
w28PlRZ3bOrcWrjkqeAzYW7CJRghnsI08/orfkjBnL0YpuNQaJqzwUcSPPY1Y+Q7NpRxDmtpkBI5
LusoRjEFfSqxgnB6+eCskmQge300ODevW0DaYNsSStnIsHu07Muc4uidE1uRFNiJtsQ/UhrONrPn
4LESg22c6mp2HiVOpe9OP6CH7Roo7BhSfEtEpioroEDIyIutRvcRZly/9G+22ZbOth3Luls9WmgR
NaNsiL2OCV6gqAwMddTNHC6EgnDwUqjB/6E8fAx20dfwMzTorBvdQRZw7sq6smF1Kt/ZJXONg7MY
RmzGdmYFUD29Kv8aNzrUocVqxIvLuBcOF6tzoZ+nLZhEEs3292VDZsbOKBMJd5sVI7eDXbfYhyFa
0ceQNRXjZBaZ2OXYp84dVKBvuQEUdCeDhoCDLnMW+16XrTwpGxAu2+ZCdoTNL+Nep3aefgbij4rH
HAiN2mI/olphsN7LXee45aEXiSdg/g286nSyVRAmo9Tl1il9ea93g3xeRB9Djh4LmV8HXS7anaRf
YD4HlrB/8nSd+lxxwTJ3UMrtF222tQ5DrL1cKUB9PyyrF7SblxHLi+VJqR81bcV9gXPo3QcirLQ4
hEerzD22qrrbT1TE4w78bPI8wOVyNmCO0O3jfJ2O+HHK4VgMXfMo6AMAS3JlNV9PmQaLtELNVUSl
ZqiRjISFbI7OkxRpvi4gIEL/XnYOvTQJdWIlNNBDwr9Q9QBDQstpnLAotC45ZFLH2IUtxNdDGzDR
HKYCSa/Vm1V90qhOt/gSe549QmW5n02MJBu31c2nwmtEBtA44ygfShX0pyYdFnmoqU2p2OTw1AZl
e2b8nNzPBe/obnZz465IK/fTKL1m2he6Pg/XcyOmR88SaboTlWktt7JY1Mqo9UjKKITNFpuCOMZW
1skpZ55HokAoiz6l9ssbEClLp6PMyA0ZA7PzKsUZnZmvKaL9Ho5ZkFln1oGId41TygeFcWfZotvF
3oMKr+zZ9JHNA3WyWv+e2cHURJPRBj8QjvNcfLOjRWn6UPs2mrIXWIGpwf+Lgxj9OI0OXlugZwNE
PXavTb8knIKSioBYk7m3Uvx3Gc23YKD3PSskdWGhujmJiIaIm0jyH1mHcrTHYBP0+ZpPUuMJrlVa
vszQ9fMzNI5iPpLPA06kMCtVhYrJ9CmTuIJJWrJr5xi7C+oPbSj7bQA0QOLZ0vWbAnGhv/WwWVP8
UGKdZ6JsOXtzb0jx2CyOvkX6bpwbV1sYfSZiWolYPrPZpeyHCG/eTINsosF8iouJg7BmEkJVkNHw
ssTiPiA7kuMWXboePFVlqvSbirFZeh6Swf2Kdi3AF9aYEqRRDx2OXkTSVyTIdPJLSsYLZunB4tO4
5S9voM+8/0PZmey4raTd9okIsA9yKpJSStmnu7QnhFtGsO8jyKf/lw7u4DhPwcYdFFBwlZ1Kigx+
zd5r9xnOdRJLI5ILgtQnS2OG3gXD7rCSd/5CYtA1UXq3zI/FCPurcOrngqeFzzUsWLM5XRgwLV69
nsK+g0tid7b3nG87HszrlBtJHxso594qbbTrYVFZ9y4mGLzhsVktfkYMKKZaK/AXxu8wYBA3JtJm
WDfMolsUXWaxWBZ+GtAsve00xQeCZHiRMIlbbrQ/yeJ+KlokBy5TLWKH+i5Wh3JG1XJmJmPOXVe4
88tO7ol1EPvg/xStNM6Rms+yn3drFB14vDzMj40nMQFBzNmytSJAGpGOS3XU7pJyeJpwbNOpYy5K
SBSML7xX/TlFpkqei0EJu960divWI6dGCJyoXsMtEXGs3ESsjORuck0IU5Ivnv88AFgYD3x+62YO
9ADyl4P8YMIrzzSoe79P86AHRSja3AH/BSyEhWA0WzfLGO3zVwaf9n0XTridN5aWMFSjfeqeiiZc
8pPdh5K1puNVNhZpB0aZ16uWtlpa8VF1ltlP0NNnBhCASINT3vs4+i3WouWZXzCEgLCU7hkBWg75
RG9awvJbgxFZH1nIp2pznV8MnTx9MX1tW4mPJzpba79xMzGTjJs2uEI++sqexU2rHLirRNR7Xyu6
jiWZLDQE6WzqfXwgyY7Ksuv9YrjxpwpCZT44okt52DuRdTFMv2JJvK2BlSdDWX8tnEZ8qOMIipMb
LlhSXdzB7lPcTpzp7NEw8IaWEUTB+0X01PdtOR572Lj4lvtSrjdqWMLi1WZVVtzANJWP89K4wy0n
OHMYIV3zoKOG8ChP+z3qNlaEeyLMoMtjRexSADVlX/Rd6fOg3kFsmKiFe1/VZ9UUKs9cNg1Pchio
MGQ/Ru5hMWPHXltFUt/JePHl7aAk0JxIom86ddMSUmBMykrJu+VMVZ7XvHDLo2hRSGLRXPk1wHkA
Hn53dLqtvsUh6bfpGmyhyHzR6zvXyWkieAc7zn2h7RWbFNqUr7Mk9ibLN7v7UeY1Vrgyavoz3syB
+OySEfqNbVfBy+ANbneD/5FMJRqWHKZlSygQ8A8bH39Xk9Ka+KDvNZipsNLJ1pT7N1sBHzloJaEa
tNAWEtOXXEJr4JWtmyWaExuFE3ASr7WsTLECzrSzkRdUzcXws/BXFl/ER2nvobRCDxzZ3nzzjKYr
NbqPEErNXYmFzGqGn2akfjt3Cm/GKYCTRqM/GPwiuusUPncrL5pjbK0tM0N/W7pjhBuExKwBPgYu
88l6adp5Xy7VftXFBo0/vr8+DZo882CZk1IXPeQnNbxzuKNVGuw9JIe+NNrjbI6MnWBwKvAWkp2D
g8/xVZCUkzef5s4oQA5gMd9rxyl+AStR1e2wwNFl3eh5l7kW2Jpsv+/VxSpjrY+DqEkNB+dzXc94
q5vWgtbqjud5eSpIK4iOc2O3Xx3Yu+rUKxIWr/zQ+VnTSoRwjJrgx9BqItlTcLj2u3j1m1s1F+0N
c+4WlMHgdCwgSTH/Gge7/aBABweHph7hHneljt7HM1q/NNp79hWTTauQMdEHDx4ayO7ZNDlwV4gu
KeqMhMH9PciMfj2zUcrvmj4cw6R0ndFPJTLY6eg4A/3sWKg6ysJyERia412UR1VwP6R51Mqvi+gH
QPbOOMapcfk7XuXySzcikshMIpcQtMVSHxe/Wcl9KnrzjrmdfBmHDiepFVZVJqmQ2oMO8n4/U8rP
hK/3Q6vSMVjrH5Mjpxt/E7VHRLpFfSA22W2pD4bJPOfUFjaUkg4IV9FIMvACZ3DcE5aHpTtUFHDi
Tu6tG92JduDjdNu0xnCcYmYGo2AngkFWF1d1CmXqo9eEhFLzOriGGrN8DFLD2O7FR9Nl0n3dI84J
BT8KDx45s80TVVCFwTqyljsprPAmpo5z771tEQvVcxOrJ2A0M9ERq7UaMLYQRwYbK9QBGPO0nTpe
LeIDW552zGLUiBgzCiueM68wg/fYV1twMuVC1r1t5fD7eGLizx460CxHTs5LgKJlP2OCDZiguxZJ
A0Mux+KDLAbKAbcuekrMRlxgA4xbag9d4QOWmOw8o7x2uosvRwWJFwUJxxOLvJtIGBI/25EpkFfb
q/9ATHrXwWtGmZR0pbeD4J9ieWtv0v6qZxFZZBbjRER5ZOvLZroa1gGb7LvrWAqcn1bOlg2RW4cE
ljPhJ8pMo1bBxt6lgehJ3SCdYe1Oe++Fj9RYo5X50tG3uQh3OGDdgitVtvV16ouKMhR4X1Ytkr3A
inZA7gd+eBuraCGAmtHzhE9wG6oz9Ja4vg362GZMTrACA2eV58/jlFvRMZc6OI9ajHNa5vn6Re7M
F44DC/8tXdgEDI+yi/FDxwM5hhjwRKzQspSCWTv6a96Skf48xi0vK2osqoaWnS9GYxI46TbrdT4s
vcjbp8iiYD6PZZu7Z7H59US6XMsrZXAmOdyY/XpkWvXQtVQf9MvnqFoCPIBhM9kfDa3sls2ayidb
HcCpx76sHI0nvMq/lmXEMWga2ilWDgjvUyvKy3e8Y8LwhtWzC1doL2wctg5Ts1srUJ79yEUW36QF
1SsJ87zcknHoTfnoGAwfpMjvzvfGYSgPFA3EA6iIXMmsDVpDCgRm/pOoOq8870Zfe8Rpri8guyus
sexNJjDfjnlVOgZdaDoz8RokBJiwYsnNikVYxoluGR4AV0H+kirhj5/2UKrtumQMAF1OA0dDF/T0
rgvCWnkc0cjxagIwMz/MYOKA7AWUXdrtLAUoadUO5aKMhrMY6YahzNrVR0P68FdvrQKA0kTAFDdu
GUZEFAs7HM7rBLbtICctX1lNzcnshSCvqCu293tbF+wVaLrNhUZnYYHXLXnW4sy9Zm5M8qIIXbNS
tUjPSdphILJOFNA+8OGW5T1Onfy2FAB07rAw07dDauvxZ/Le+DyzMFWQ7rT/LWbgV+C3z9v+3vcY
ihzdXhUEN9p0+LAyKlyZAD5bcxvHYG+fe9BRyzXUbHeTiYH8q25EOd5yY2rOYytcxWdvGptXZ5Ms
JFseUTzFVrkHCRyoRZ+douvuK2k10cdxdkuEHoQGXeq26h2KwoH0l3idGAWGYbEufANMeE7T2mN9
ARZW/1xFKLBG+VH5i76+I8yzr/b8gVAOVrAtaL1va2vsEVm7Ez3ImH8W4F7sRidHjXwe8ilgvrh1
AG3Tz/3xxORIZSyoc4o2U2v7HhJftKV8KdThcMO955ZZj0N1XMQ/0cItboa3vrRvyr5kN7iuon6S
xGNOjCm4kjSGeqHeJfCE9qldbyGaYyCuhZS8z7YYDmLsbAMcHX4j8NxdBVggH1iqH9h8T92hVqL5
idBmP0f14nxjNoiMpc4jLGj27qQW/dZ2KEFZv247wEC6pk3lTztpRJ/L0YQyDdEz9qlZJovEgLyB
LIcW1tmptaxpukh78lXah9MvRt1aPMeeMuMxiLQ1vni8nMJsRB4CtHEXkeGMzL06ZSYR+xd72d36
WupGJomtqJH3XqvNmEJwKqzUUnQ4B75rfQbLGMsUJFqPvnzeqd4Mzfq7aWOecYHFZppLLwf7fvY6
9U57IO0PU7SVtDsdeaHzbrnQPcHxpwL8eZtuQQ2h2e1Xk6d+UdFF0tXIp6IXDcz9CcrYgTGGuCf+
Sg2Xa5rKdJSe3eqHPh7F+GCLLQgO9bKRNGqcoZq/LrCLWUxGGmKfRCle97b1pQmhFSC41MWJChFn
dFX1/T3a1C0+58hSSyoGMjiP8VrWXQoJfiRtMZhX/zqzEFHCcG8PTgNya/FotxUunHnvcP4D8dxC
kPFN32SD1zWMWlQzDDf8xmV/2FAwTlmOz2q9DORFWu9KQnT2y+w6i7pRdRXGZ1GusNKLyAYrFqkp
su4U9KPqGGhNJkHOibbfri0lqtcHK5U2TtWBSqJZ3NMVZgFzAWJJ7T6CVrXP1JUz09TdHR81VZNz
oxuXDLoeq3zwEjP6nL4ME8qZBxzQur4YoC2vflWKb6iBXQnMbpb2KawH5z2MgeIZZiOwR3u0J1qG
sSq3W0yec3uaCg8C6Mg7HUZUj3hrGzpJSGbTLttdQLX3abdD3k268Eo3hZoYsV0Od35DjjW/Sn3m
Zp8heESfRGuuEvmcCVTa0BASV+dMW1ZRDX/rqkZ+s7ul+JKv5bQBFiALIrHI4PzBiG85+3pxxHG0
841bMx4glwLGXd5hFyqcAwUflA7NN8PIV7oAXtgGjddJqE226hCMZ7d0xKeBCNcflQKzeyYertNo
PRq7hMpNrMWpUEzIU2edPYiaVaXFbRdfp58MhrW8d4y7dkBKYMSc2nW0fzJk9fNXMZRd+IXd7Zbf
0T36zSEunYWs2JbAuZceTZJHoyfM+jN0t3hNXVXEXupoH+FqyZ3oPe3D3oxJ5UEtTSnmJtAvIflA
U7Wy/2M9XH3tYoncKNgADNbGF6da6ahlDumN0PhRsZy4GPyYwclp8d1gZJQw9jEGhTLfpvFAtLus
H6QIdXfc2Ul/WQ3OiiecQkomllgrcUspuaQh75xs9FtlHQfmbBpmxwAU9CaQa/Ojd+F8phZB1vOP
rZsXBD7w2olrH4vVTpBL0ddvJMKA/uusKr6XDK6e87YKe3Zk6D2SmDXIJ38Y1HaXa0x1N4ZaC5Rs
zRtBM2nzvzXcsB+n3Fn6zPbK+iaG5ONe1DKz3vdU4XqMdv3FTatytOtfJthL6JTIM2HHBm2435Yq
loSBMB/3c8RKI4CC7sqc1sjef9BNl1u6QYL+xduYfqq3lqkGFWtt9rsWVLV62DH5lTzEcX+jlC/C
u3b0kCyZgYE9kXtVFydN3dh9Oofz9H5q4YkcmlYxR1Wyj6Ksm0s3TkuVk5y6SNMXBzNW3MJ5BPfl
ZCkuAESElWCMCLW0yGwoqxeLOGH+ATu8ZnCxnE+DrfS8U0kCaZPYqCZFWnasv4kS4Ol61eMuYX02
hZd/YP/WPaIWmYODXMa5ul3W3rOTBj23OtVzFT9iGwvzA+kfrpXouRiXjD+YDiWu4e8RVqb4IHfj
34BtsT7pgYMLksVe6ZQzOs9pu1wONWbLNv48FB0vhWTnfGAW4J2tWgdwe4rGC5Nl8ooHNTfgb9Zt
mvXJZyUCGDJ3iJuYgLiFPGAR0zkvLPrpnK+GDKza3xh0TmGFzkUvakH6629hmDI7tErWREjigdKo
bkn3cGQ2tzrmiqAPlKLTGJsO9tHkNFDhIO99NU44vR84+l5Bcy8qw0E4uCyMZu9eukE3EVZu9o+b
HCLngh5YVqwUVo84k9GzrcwDHTSdo6UnCoCQgMi5CdTefWfMwLXq5Xx9nOZqbdLaVb0+NU0dnSbJ
Zi6x67GOTzM6ZtqpThXw1qfcfJwa0X2HHqvZp7K0FImXw/fW6IvHpKXJK9hdixECpY7823Xodzax
FvOyQ4Ezm0JOTDI88bQv/i3VKj67aQ3Cn3RCg0nmaOsCOo5aRxcMWEhI8q5k3ybWETZ3UxZIYYyz
lBlbpeg6FnWdx7rnlod4jayZlaJEZHBtgO5ttNt21muHvIE67rejrPMV6hH/l+emcVbiUbq6kmfd
1fLOFmqVd4GCvWcqvyHNZa2JeqFyqxlbYMc/VpzEy7FtZFTeNCvzGyZrrFFTuWvdPkpho1Pq+D3D
k0DCCtQPOvGJHYIaoTfbzAnbLXd/lUXl8XlEbYJ39ejl6piHM/IFj/iAG0ctbNMPlsf8OhmtDYhd
SM9KhNEWMYhxwtqjp4JakA3QD3kbmiC/TKa3i2waQvsLbJQ+QE6uSRL6s3Tkf0g5cC37V/dHhNgR
esTvupqiIokzdpY463JmShMzlXQGZXqxLbXiH+yKHyTlGTbVjpiODD6uSJ6QbnvZvcsWRvlB6t29
LPse3lTdWCdkPcgPPc8sBXxRfHbsOsj8qYvhfeX19OHPn/764X5TqYGhCDDbETTmIUn5Jx7sX5rI
utnIz2Bbcuywf5Jc6aqzFLATt3D1zvVUs0RpBalEMcu7v0hIxFsNPl7cq9ISzirbYf77GwEJS6o9
8sk4P66BOz0uARK1fPYd99DWsV0fQ95YULBKtt/lacojnadjeMU+NUJ7QKpjG4QDgc3hdDP2rR2g
dI8Y7dNlI5HTU+Vz7FBkA8ATa/E86Ua/L4Wr9wdHQSU9UK9qUrucHgGzcXJoUGYIm4JCjxFd5tf9
Oh6he0fRwWX5w4KFJU2Qjblp+oei3uQnUgyvHm1o7WdjQUN73iD8f1CYs72k3ecfHnKmhIFu+wkR
7PLEomPM7Kg0QGrlCmmwmGZBMhTSUuj50uZS8yWF6pkSZR++yjIPAaHObOGA8bnl193sbrcdKLat
9pWhM85wwEOWSGTQVT+avUWf7mye/bSsObIX1rfl+iKLcQVB5CO74oTOuy+BiXAcT522vqBcQV1u
F9JfGGX7GsofDzYDba/KnWOzDsPnMoRp8TfF/X90Q9evneQ7F1shYrq3z4vPrJfpO+QlVVvzkTM2
OlTYkc4ulz/z5tpJtdjXb2NcfV7DgTSsvBHHttjviXFk3Qxw9FErPvOfH4T/SHGvdyMBQUAAfNAi
aPB/f4wlMxOX0aE5IkLpH3iZ2R9jWc4nHzjLu47V/WngboDi9U8m3JJ7H4MQIpaHaDe5Unkros2a
/xer+Fuq4r+pR2/FuHwoHg2ukSuQ4oAW+f1DzW4/LDYm/aNV98VljLvl2ikM5VlyKB40Tec5QHHz
NxfC9cn7/VQIsPKFqNNww0b+W4dxKGBj9z7LrKlnqK3Gicqz8scHtPTISfA7s0Gje35nDQTmDv76
iX+mfayjdr8pQmEfR8uJnwIAddk+VtRKf/6q/tenA+/BWRtirLff3kAOYuiKLahz5IR91FU7TQdV
NcN979bL+hch/H9cllR7fojMDY8BdwaKj9+/AcmSWXpLwaFtzf63ZRr8AvftNmXzaqsfLllJyaA6
N1N+v923HUmeUd0LttP5nv3//toCbBF2T1STtgBT8fsnIUKw16AEzTFXen6BzArYcVJxnETDXv74
88/672shchFCOjYyTczHb49mhpML6gq5E5zb05gTENQc2tVjJ9gFtFjwTuXrEtHxLxQDf/nZ/9Fi
otAnWfwfYSTO/beJlJMhCNleuecX5csX3bAAiNy18Q7RVE+ZEwhL/uWGct239zteeibaLpYrXA/k
bP9+aR2SBCO3d/JsWcqabxDAEVzc1SbuwWuo6T21rOelCO0V8V9FaPXcOgDVREmLT0tkn9vIpyJp
bRiLV0n3HDzZVlVNiWPtjCkrygHuGjYBXpZTK6bkZNHyKX8epwsystr6m5vk7TUMYhgmQDCDK4KG
m+aNG3CuDHfRIGngkTp/o9/ZSTXBtfie47+9HYpAfx6iAZVls3GmNQQGoRiLmWaMV4Msr1/ir7yV
afBQ2PfLYnlfjCjKuz/fZP/rQ14LD/yK/Aet9+9XnVe9aRrW3OSHdcI5brVatg82wF2olWRnTRfM
b8v89c8/9D8PNJeGW9QFPggJJ8LX/vtPRb5kjz7En1PfLcOZyU9PZeYHL9RoebazML/3wpwUkY3l
yUG314ZRC6+4YRn9N7vfP+bkf5+zoe0BsuJ8udpGsf+8qYAKi2BCm/XTKQdq6R861IG3HXk795CY
d3HXh26jbnd6vuqBJyJ3TjjwSgHTEJlkWgm2GIcYV7yX4mSM1zsErywx0JCNzu3aA9NLtnriT+xx
4hgHrhw8sF+p92PoRdNw1i7HGQE30iZxferzu1gh4DiE+8TYuDeuGu8bRA6EBvucc5fSAbB6F+wM
2NJJM9857L6Gj6CYzEFRB7YJ7rxDy0tBS491h/h+eg1AyWyfQRfb5WM3tgx0zbTtt/2q4vDW80ff
e3BnhEwqKO3wruBWqxN/kfjxOgsm+wE5bvhB4PHOUx03gX5C2iZNwvgSZ8SIEfb0l9vj7VEQ8rq1
r4YNLP2UxG9P2a2eW+aNxj5hPLBzGAMxsFbmntjMCltAtPIGvH/JENjRivFJehaCwCu8Ps7VUt/a
JtJofgZ7XM9//mRv33qcw64nwDBdURDI59/UJ9g8beBrxXba65k81rnoMaZWPK3F1an6lwOEF+mb
IxH4Bl4UACO0NtQf4s17r9tKq5nIlTyhXBPQKUXldI95N1S/Gs8iwM/DFIGUq0Qd9rzEk/4YL5GK
LgsDwuJxWzGknKqlCMgOIZAcHm6A2OiZ+Zt8iBtkdSQFFat/W6FJcj53Vlub94NUxI8NlMkm6/tp
hFccseNIA21T7k8bLKT7vGPejpHlnwveAQF72O28WJOFq19mwuiiPuWVttyCvxZUzsdFFWa7mSC+
7x+Eg/z7oAffY68H0MS5iau4PfkWlrb0uh59jZ08+jl3OVOUwhGA7AqmchR2LZDYDE5b88VtCudk
O2EeXmpnQ4WLSSu3k6HCt4TRHqIJtb83PSLhHgPW59RWJzZijUxJs1lC9lHFMmWLZ635h4ml/Slk
7l4nENu778az1/aIBmmM0CX3w/t4dDGkDIO1/Oq7Rhz6Pdb1d94aTHya2FuaV9Y0LkxUqZz3myEm
JqEc8sZPfRUU54L2idjGJVhfPPJZea3leUfalsjND4+TlSOeqAICFatleR95bazPmu0hgSVxMb1e
X1YkSaAwBWlaaoJrO19G5GBFtffLgd/PKFbN288WFeU7r65G8YNcJeToRCqFLbTbPK9KnN2axDU1
OfCUHW6Wu42BZJW0kzbhgczLyWTIbeoBAVYOfVcQcIOa0TBXZPlDF4P0ZyFFL1IAosuqqTRun45k
hhDcgcdr9Johy1FfFqeQhnVPbGdpP0eGOfBBNCv5b3XY5194Qe7dtWyTVnkiFzbIrklowU1hys39
iHkWx7ELGfjik3hxFqu1Rxm6PoD3iHJZ8Evy2qObGtpRkwYymn6acmXv2DgFfeQAzQFc6+yzd0C4
NuvbgReQPJoC6tbBov/tbphLiPZWLn1xq2EnDhdm7AJDlhISarIn1be5bMseq7GGAec4qmmSanQ6
thfrLvaEM5uvgUAmHynxurUugcpu8URMFT4QhWAPPLanIWlbZNf0iRdOzTsbqTMc5xagcrRWPvaB
IQx+7qXLoB9nStQnusu3x4a/Tk4Bx2r0yIwcIUyxW0+mE+NXuv8wvk6mNu6AZvrmV3vgHimj6HUE
jvOk931TJ5tPTC0LYrmCPCI5JXHbhvJJy9wtsnL01CV0KgfA8rwit7Oa9n0cltu5RUbwA03JcA6r
SLEWdqvKP/YevJRz6/ENAjCp0Vzik4n61KKP3Ulx7iDssyn07pQbxLyliZckpyOAZH6M8MdSfMNW
uIBblh8Zxy7jfTH35sUGsAzTsiGTHEmnNabbTELFHYNLeJFiFwT0aHeX8W25TmWQomzhJo3G3f3c
OrBtsfBd6bwM1LjcLbJFPGUOiQnpSBlrsrAyhuUVpDqC9Ya8erLqWhLBbRhtIWQrSQOLCyYdWHjw
KVxJ7TNXI9gVQqO44BSKr3Ie2PPTXdurTWdQL5XHJNpqn1HtD68+QzJx6PYgeFGrCcfEi4rudr+6
5w82JYIHGBztyGEwlf6kkQN0lyhafWjVlfPaUJOStE0oJ6nsfVmY81pG9SszLRJ4mL74RbKzlGkS
bFslTKdYZjwVjAR078KWcVr1ua4wvICMH9RnTIxYaPK40MPJrff+Y1GiCwTaJgwnH9vElrui5t7m
n4+IuSDJiYVQXn4itgmbHjJvU2c7yp/jTlbIkAlC0HDYueQNHFtZqh21pVtuz7PfjHGWE4DyRBgW
K47Wl93LBDSZ2CW7vcpDdrTSyXWXQwo6UBrF/N71v/cVdXu2Nrvoz44/76+E6lKGeBN3qoLmFX6q
EeQjN0GyVKaM8HElugS7HeQKpp99W78VSVd5RGbljEITx8RBZvEHXSJ6gSBX2sHwPZSgx5EiKEAf
iObFM6x7jp9WzvmXpmFXnywgijh+ohih46yJX122cv+wQ/ZqDsYf3XfUbW2ZhCuTiDOksKuePcav
lOzB2KVGskVkfOVa7sHYvtUepGuL+pZdk/lYGralnOPGyJegmKofo96d59ruBnkTthA4ObCspTkU
JneCTw57lf4QjVCCLvAXLHyVYcHriO3aJ6dqcemv6Pm6jFVnmNobq56idkz/aeylS4Zu1KJK55hi
2+zDJITvscX+/jS0dnG0YoRLyb7bSt1sM6XSASG3Yx+t3mtoTtkCEOa+YvPTnolCQhFmGR7LzomG
RE5u9xPH24Qgpu65zpLQRIj6ug4jJIkiw8J02Ub4C7grF5xhu6vMdYbdDd+JHuxtRr6up5NwMzDc
19DL/ff9FHkGvfWyOk9AqKPwQw7rvkzw/vJSA+XEbCteSfIUhI6BjyLZ78UtMfPgAF/NaaR6mDjI
sWodYkRtXJGZ0afoFzJWa/Z+D/GEACjl0i5fvK2y8vpQFdZKHCSnBH+HrHAYeIVVZ6MweENt49oT
b1PCx86rsmp1S56C88HRW9wQcUd7mTKun79X6LRavBdDbj9HduNnYonB4SFGkiMSMIfIB6cfPs0B
mWSZbBGzHR0hcXtsESAs9K3V1eERNyzP6qJ4qTiVv6P9LuHIO54fnvSEhwP5bquOmzLLRwGs/jvB
VrEhXLwwmaya/mtFo7gfB0Jwf4oiQuQ38mReg+rRX2FZ6BrSaPAWtxxOFbMwrZWwUXvw7sKHEcx7
QlgIEEqtB3MraHnYBjv7SviOdU1Unml+6YYBej24NbieD+B6c3a3lhnEcV668N1clU1xDP2Sc6wO
vYm/b8f1B7FvxHIHJQEza1fB5wQG1J5rl5aAB2/hWyMTAFVrF4R3fQ5LMrEjDA/HfPfxTBoVYfWL
jIv02Spngi6Dft72Z8x8PdDBafTrdFXGJxWtajb27ID3S7bbnf/DjAURNpvqXf9UmkqM3OcTQ/3d
Fmg754j7IC76d05D6hhytGX6sPZbvVMxBn7SuNcJkeQ5U0mx9azDm3I26M4YnREbEg9mOHKn8AQV
Hi1fU+3besc6Z/gK4ArngWPsNXi0WCrrJFKb87AjqOPo2Z3epC3xpPKundtlPIT1nn8J1iL4OXCc
BCRyl0F3226r+4QZjgUP5ue5Cm+t1mtNWvaDKS+RAvWZVg2H9R1cjL6/Ik7LPuN9oPzM1Y6fP/DQ
7xG6udVk8cyhRbqcXu6dfmuD26WnmH8mvNPC8COBeV6ili8pvbbSyEhktDaJZ6MsO7rlGNxRJe8b
8UMkYGH466JXqzDS5nBCAnFoAcNEN7KoJA7gTe0W5QYwoGyzUPdeY3TMGj/InD4idVxnjxJDgvn+
WAUh4Z2RRz5cRlU979cUh3xaUknW0QMIZtdJSxd1Q4ZeknCt1dQUigXp0OVrj4QkONZrNzi8tizL
SyfXn+9BSlvNpWGg+XW3F5cx8DKo73nId53griHLtXOQyd4OjVeHjyCPwvXXRAg64Q7I+NdzW+7+
s1UqPzhRUU2c+ijcDDHlaD+ajNIm/uxIv70xBIxGB/4VH4/TBPTmicS3iBXE6pLQIhhaNFlpWbjb
CAmbizvlF3H5Uoda2seQ04sMu6gu5HsihJqrHbL3ikxVpd0Q+ICe5L6BFlsfcYcU+tVZi552fNoi
2aKBBv0japmvJ5Z4RK/W4LGxBwyr5ywsfcJpO4ZhQ3JYUZg6YjUrHWyXSDGJXg0HVCoI+S39BJ91
ZKRVk/FSzGR3HAW8O514mt3VXaGZl37ypd89o37E675LpAGUl6p5tbdCxdNfRnf/nSFR6aNjcSIR
ejEUjd+nOW2hAuQBxXJCqtY9AIH40mPgI6bQYLrvlfkbnPct4wtyCHsCOCIRwA6IW29M9DHNd623
bTmVW7V+nDylEt4E5QspisuRbUW+JKSNvMKZWe6pd//mG/9fP54BAHAxRkdMKt/8uksUMmEe2UqQ
Y4p8aeksEBeT748ftC+nj7EzFb/quUM51anpzvKsX38eQrz9+deNDfMRxNxcCIzr1+nJv9aFjE+3
ccQsdWJc00UHHFxMYajHzsif5gyKx5DtUbde1Xho6qkth/TPH+DtWOI6BWE/Q7HjMJV2/TcXoKea
sIG8b+DCUJMjuS4ulurtTzG/+l0UEiAZ8C7+y+T9PzTv609lFAQuLGRdSZn/+69dYM0j+UuCmreq
j2xs1GXV7Zy4aFVVapeYHIoyim5LB7hGjez7BbRE85f5z38uPRS84B94gvDZCMXX//1flz6KNGZh
vpmTpAztLgFxHvmtrZdVJwAQh/12gBzVvsjBH380cWE/glSZp+OfL/8/g+PfJpbulU4EuoA9bMiQ
7M2VgMvSdo6DTLzcgs2nj8opv+2x1/uPMRj0+oJsxSXFl3FKcPXIzb9cKnF1rIE1zfdzOTn1fe1r
13oiy6Obfum5rzEBq1AUt4VP1NT/MXcm2ZEjWZbdSp2Yww96Ac6pyAGgqmyUPWlsbIJjpJHoOwEE
3Si3kUuoee0gd5IryQu6V4ZTzcJYnqOMiEF4Q1MqGpEv/7933zElALHbg99DgBmahczBqBFkuegJ
eiQ7cVlwNTmrbd4iiwm13ij0/TJ5CGqnNqnHXWPrZHVnwKzKL9gv7PoRnbhnXniZwnjhJJGKj+kB
N4AvXPBUx4VQox3mLl2Qnap9u8BCjuMwmAig1ElSc5z6gcH7bGyVMsvvWEdJwR0l8sGwARx2R/vd
4LgDNaXY5+UUOZ90yX8YTAqDwbJPI86CjeMI6+CS64hoZ5GPOMvAOm8mlDG7qPZIyWrN9D5DCHLm
FPX0np4e1FTXl9DknaO8WWfnak7DWm/q418/BsYPzwGDMAZwHuRLQZcN8tvHp7FfiAzS4NDt/M6D
8zTiNNNO+yoztPt+JnAYw+uAMxIdZRvGlr9UWyWojC4k/TLekQpW6P1EQoU8QdY2k6VKi6AN7IGm
x3e81d29h20+Pp4jGkbbkXDOJ0HMA2rPaXIeG+V4LrWraB80om6y0ylDAVwAym13cakv0bFtYi0I
VGtCgp3MCnEGnAwUL2U0UxvGtP22RUpaYTiqfBB77BpjdUr3w7GvRyubml1hQ5e99Xo3bk8oO3ud
8U1NNhtG91ELei3zznL4h/YGlL3zYLaLLBD6tpOkWa6i6qkhtSm6nHtbcdIF4CF3dUb7hDQy0AAY
t2k9hUbfO2guDLPPrmYKVXHK8YeBN+DpJdvOUyYVeXmyooNYtfLGzhqdDRV5znxCjF7m3isDblas
ZRbiKfQZ7peYG3U/DrX1rdMc1ey7ifYLWYXw2pDAktG2qxbGKyikO3S5iVkvy65AXpZejL1ck8e7
xbuzB3t2wrwhvazjxapIieRURqhayc+XkUZXTTjlmHKeUz4e4gyfAmIGhmHMCf3hwhkyv96AaaBj
Dh9SbrkLS7TBYzjnu87x1LemiG1yOkCunE5GjChWJRkBvNOcuSFVHF8hUYmLgmmE14lAwO4CPyoN
bduBlU8vhwzEzWmtlzzmDoKiIRRxU48v8E5R7wc8ALCZoa32oHkYhGnWWSz99fxqdBqfFbvFEfpV
b75q8k5vAgKEu0eOZBTCSF9QwnW5mUyXcee37o2h6uIUMZOBctxziwTbTqqOED3Vxi4y8jg5qrTJ
cPY4AfnSKZC49AKgQfSI1R0Gup97tgTJAI2qlEb0aidkPlPpjgjGRqiNp10xie501iRSJs2txvsy
J4o6oBOsq092scNSCcAhda+zht+s4SnWwZAT4nmjJ+kSQ9cCjhdPvrxeJCkvlDPLScWD9hfnuOvn
USesUC/uhyEONiyKUaUGk8+zSs26hV/8MuNzScgvT54TR47Pv16Tfhji8nmgsj0fxhC6BRisH5ck
ofnET+YFbjhBMuAk5HSZxP5O4oN8ykrIMkCthmKv/IFQwHS0iVz0zemIWbv3ZLrxt1zoFQdk196M
iwAxCzs688IqGtOIUPc4CamHSIVvhuoswRaN3zS1H379HQ7H7utX4BuYpsfoxfD0g1WV81mUqBzq
XkwWY4nbwNgJfFEbVyz0XGMTIJpOG/BMYUs4+vVHm+vc8887O3ocghlIPWLy78NiO5jG1rVCF6ki
d1elWG6QL+YAcruxwkEW6Y7yLypzwE+E3Bipa+fGaD20MVsep7511MbsoYCHFI2QnTrO2Bj1LGUe
c8jE2wB+a3lxC5dnzV1oTOD05BAT4u/xk53nKMTMcWto500qfLA59J+G4Nff7odnnyEA1xbVCEuQ
YR2WLVo1RHFVDw3u5DnbuPR73uIMnqthYDRFia5ln9Sp1jqO+3g5IQ0CsUeFRsVIzfzxaYxhDYIf
itujcdbpekcxcTOeKqHU4bxkI7DlmO4F7YjyyIylawYZhZW1wQFkqa3ep/kc2rWOwQQ6h89cx5Xl
fdUVdo8CIcU0wHkMH7JIyKDD9jyDrCjV9CU22zQ+QUpEsz4lNbHgVKwf4+YrObPaWX+So+F4aTgd
bsd1eszq292/X+q/lEh22bxWt718fe3PvzX/e/3Rl7ohRCpO+vdAr3/81Xn6ImtMof3hv/Xhh7p/
ef/H8Wu95oB9+AvGBoyZrtWrnG9eO1X8/gF//Jv/v//wjwyxu7l5/fvfXmpV9eufFqd19ed4sXdN
2D9PJDtSafXv/+f1h5/4PZBME78xVbchtSMmQNxCMNn/SyTTDOc39Nyg2S2DRwVl038lkhnmb6xW
DHt1tD82lC3OOx1QyOTvfxO/UYjzd/mPbzj8E+uvJJK9F2z/eF7xkqx/EvkHCBKAY7qHbwjtKTAX
mIE0OcpvUzFUAAIYIrxmlHr0hdPSvnIMmrabHB+G2iJ0Hup9WmXZMzt6OZ/k9AI+00d8XA5//50M
TJFgcPmfewgVLktijok/OV9I/LktsdU8NVQE/gYUcv7VZwbxhXmo/+g4yjA+0X19XDD++GhWCq6F
bqMpOii6KUE17IwZ4aeZtotprZ2NJY11BBv6VT8bySeb188+DiAcTkEUsS5y2I+rhVVOjOCL7Nyz
i0wESSLLl6xNq6+RVxPKKUrxyd68/vqHd/vPn3ew0Vj0kKXi8wymXlsv15sTF7sQmmz+8tcr78dt
5fcLyXdCZKxTDFjvR+s/HVuTVDY1DjfYnFV/nml5eYLlefgEBfyzB4WMFxzAYt06Dz9E6zLcj116
XnsosOchM95ki7icbOHixATt+Ex83biRhWt+8u0+Hsr/+Ha0nnSHT0VHfXAduxwAaxVTXJvQmgit
ttcUozG+8RbHu6kmNeynwh/CMne1myirSZ77b1xd31gf0VWDbq7P1Z+uri/knDs6n0/O85Ys8PGI
wZz86+8CaHmWGPJmQLi5B5VB7nhoD+vkPPVS50XpML4MotevpzxPzk32kqtff6cDhdb7RTUwQaGi
4OMoVQ8+j1Se3MEqcZ6ButjLqdEe69RMr6C/RNeeqU1PZBZ2MPSRlegKkemOeUMhQh2x1u7Xv8pP
XhNex/W/PMLWD7d3qAZWzSg+R4VNFkJT2JuIoSuAuvoznelPPgkJosDCboHmZM35eCOV1PKqjMTZ
gNj80ULKcSL9xd2NbZYd//o7HTSz3i8v3SP0TQx/ONibB5e3bFnJRMYEXUc1wmG9+yqwvjw3PmbX
01HE7r2IEoLCVFLm3yJNAWCD1Tl+/fWv8ZM3h0YM3xYFHuq3QxjzRABU1bgGhlBFre10AskZxOnz
ZsmbLUe45Xw24vJ+mYvyhFiu7jOB048LIIU97Tz2FQ5EhxjSckkyMVjWWR3n3jH2vH4HkQ7DVT5L
znUgE3/9bX920Vebw6re8la++8HhS/kgB1C8niHbZKxEarZThkr4tU28m1CP6OWmM5l46iHVcCFp
UWU90Ob9TOT+s4v+59/i4CljoY+EaswzOfXNpTnP8YWPTzXEKuRe606nX4MXHkhJ8Zuj3vKTT568
n2wFNocah0Y9wjzaxx+fcbfKk5RJ9Rl6m+U0703nmAGFmX6yJP7kTbLZ2jhvcoQiHudgK+1HYiAb
hB5aREIZiQjmUZ+UetgZVX/6yU392UfhmrEQSZv6Cnv++IVEvAyaMxhnfrXQuSCLRCCVTpJ+p1mD
J4II98X5rHfwEQHLbSpwRGdOprU6Nb3T3uHhqy8cu7Uu8KuTTYZ90/tMKr++ywf7PCp5erbgPSyC
cA8eO4b39H6c6cxoQI6OsrOx8/gFwqERm1mcTDeLkPErcMzmswd+/ZM/fjLicRucPe1P9sb3ruaf
d6ak12gAMnmc0xxEY8pYKbXV1h1caLBOMYYJxIqAt1ALMYLN1/wO5dqFqHcCTnEUNLo3flIl/OQl
BFZLd5pMKSZFnLI/3i9mMmNN6A1x23WxI8xAnceg3G7TsjE5YifxjcSoQ9rNPGwWg4Zrinbu/pNn
Zn38Dq7L2oexsVe4FoLOgzuSJe3iE0+z16y0O2ekKM4I6YB70EkNEI2oyFZo7CM4rubpRDs0LJnc
Xrk1lsNPfpEfH973K0FwEhfDce2Dt5E5uzUY+Ayjssu+o6tpNrEznaAIcTdqmAsANWssZNzL9hjJ
a/rWWJH1aEtfhUZiLSeJ7rpYAjCFeONsf/Zm/eTpIbXv/aSENNw5fLMMbF1cQAuOexprMPASZ6Pm
2T4xFXO1tvwW6QwGKLKqjT0NsKRZccNYRfWecUTSIqkb5m+fXK+1lDu4cSSE0mBk03QELpaPD09s
M8DPZ31vYVmNAkuUzRUDV7lpemqPuAGuOvudDJXqvgH9Yjrt1RAHhpqsQUkf9JPK5GfPMr8Olj2W
Op/683AQNnYZ6RYWiqA8PpKCQXUgJwOQ5wQTc6n75s625/oGEp7cYN2+0Cz2ml9fkh8XF+ZwDtAJ
x19XwEP9vqJ7LbrR3OtDjwYmLYgtMJSeb/rWyp/U7MqT0eiecoIFP9lIDkYiawnDJ/OZnqD2Xc+r
H+9FWtkKv5yxz6oOypvWp0cDjKOdgFx4XUjf+GpMnnz1y4QFOdfT6GTyC/gLnh2YXJ5NWfqfzYV/
vBYORQS9R8ehm4Kj4eNvhK5qiohX3ad1vXyDEs2jusxA0ggJsrvQ6mFhA3GsymM3kp8lH/+4r64z
zXU14VLQxDt4FDToL7nlZ3uPZtZNPzKmhGaUP//6Zh+EJK7XnE/B3YopiBRTTBQfv6GT9g1jjmRP
b7S+mN1uOJElaJJBDinfT9g7aGTkNRRRCs+eJBZkHFY406CaNoWylqcahSxCQa+Nt7/+zX5y6dlq
dDptTMfoiBw8DEXUFC7e+D1XxySZ1ygv6JhhHp4Q5niYV4nOZeTCS/vJUr5e1o8LAvMp6leeRB1U
9KH0IO8RqValdopbyCs2U43mImzGoaq2CRTfdFOMEdgMuF/TZ6e+92Pd4UfTwue0a7Cr//CVe8+H
qDYleymc+sxqNT1gHgPtNjPuuzofwt412m25TNfx0Lp7OoXOztHmbqdxnAB/IPMr2ZZpuCpRb4Xd
XhKpvlwvhoPhox0gpA/xi9TVnRozLMpZlG2rpvXhgHQadLYo+6RWcH+4kII5Itlla7VAwXZQlQqZ
AmNX4tQk9uDYLSTMxiWJrCMGyn69tRghXP/6ifnxhVk/kLElCyenrsNwbh6X0lxs93QSfryNldfi
YEeF+usP+cm34q3E088EZD3hHLyVcOWbRcuc01IzoqtBEMIetFWchcyMIaCOS6Ld/voDf9zQkQWQ
2OPygq7r8cELWuWjpOqQp/3cphu/m4ZtkRguYXSV+clXo1Q5uGX0qCh5aRdy3/iCh7MkGPdqgke6
NReo2jv8ZGYddrFePeiVO1do1ganCbA9LA9mw8oFfl+TkDxHa6hOXFS85+ZoUPI6Wmcd6yNoquNu
NmUSLszw1Va5M9ywsYMhTzKrewQfbYpOym6uvyNmLl+1Se/a2xlg+oJZqImasGPQfD8CNzgbrN5/
6Vpc1RthJM03g/lyH/QmKIGtTZbsuB0jr3iRjWLGjzJPjQH+rOwCBRzGaJX0nb8zGfTnoZxKZ4vW
VUMPDCfopY/N5aw0WqRulWeR3ZLWOITYcH3TCEhOz68EhvYckLKlXnj55VtbLNM+r8UAzrCG6Ai1
TBVvpA9MPY3+2X2tRZbdcELV37pqMq8tRD0wxBopxjBmXPMMdhw7ImFUSxMI2lffIM6YiCM0Pfpq
k/aLeaAqCowQI3DHKrfza/hxyOoESWl3NAHM5AirIYPNLK06sMbo58dQInDB2WBO4NhjMptROkQZ
Fw/mRtA3qj7JkBKGZtZqr5LDz5ce4weQAqb1PMFIHoatqIreOKLjn7m7IpEPJnG4AzOyfmx3cNHa
dtvaEWgmzGqAT1AG4+gzXQkhq1SR84bEX57iNXcfZZX34waMD1qivqz4kbpbfDskgWnGu4DHSQaa
Z437WgPTvFF0e7sQKMmwhAVC3s2q7lu5N1Uy4hOY/SToCIxgPGURZdB1pVUGfcv4e1NbCFtDB7j/
ZSkHGM4kXaftBuqoeYW/XEuOZDaMp32GzSAw4PjHEBtTF2d6w+g4bPUOtlrkxpBPEoBS085hNrjS
VV1So1SH0TLRcu/FyczUDhE18myhDZsGPCfVcM/LgMB8AvGVBb4jUUpZ0p5PrM4qnyir8HCx/kTP
yknWG4OwQgVlOucnyhQSB5OaJlSkk3VXVkbymHSoDLZ5N1nfXdB8KZKW1r6RhWXiK+3rVG3KZZ5m
rqS+rP2qNaiY0bpzO6Ijf/LWmMytwq6UhY1bjPvCaxmjDymn5kD2Q5sfx4P001PydPHfJCCjsgAw
+UI+Wi80EejAq18al/RZRIxFZTJCqo2jFA+cBr5kKcn1AuMJpxDnAqAoDdNK0PEIqb2dgUgkxkVQ
oPtm3VZHYz1ZhM5IB+lBJEvKJcjtGaJjwag9JKFNITpGYlRxG7AkB1WcD89uNgg90EGIfxWLY/Xc
LrQeO0DT8Zk96suRP7l6jk+5j54iv8y9IK7i4rKhJCResC4NF65xYp9ZBRyXzVg5KDyMGmb3JGeC
QiJHT73twvQOQP5UrREN+dKGeH+SYZsC73q23Ri1LBxkJBSx7ICuj22p9cdm3fRP8CKy/pJI6PHG
mUyzAJaZwmu0uJCofS0vuq8asmExjNWtHfSj3nig7lOWGwhObb6RLeCTTbHgYQrSBjX4pk8HQo9Q
r9RWgI5AlFs2TP+lmXWDMI8l8sTWb0SJHmVuNOClbY3hPkMlfaEtGSsPOlTvOW5tnEYzrfEX6OPm
KbHF3p2V2ahiDZ5IHTxLrpVHRgRQbIuTZYBLk8cIuUAydbeumwrUqpI2QdDjtrJolkGj3ELRg5Mr
mrXMRhmmvqQqd/LQGLEG0vMmYTNQRjVfLKW2fMFyyuITD2aJWK5GyuurUXsTCGbncLRX0b3rTNp1
hmiWBPuZQjvMVqtBkJvIWhXpZ2hVm7q+Rhwu00BM/vigG8P45JjSPOdKOWbgQqD5wg0YbuJI6Lf4
o3COeGU1zFCfK+zcNdJuWMkuovwgsqbOx3RhII4141Tc+pxpRbCgWnNRdGfmmWs5y5OvKMCQChQR
aQiDz1ieAT0OIE82mP3rdGwZlg/eUm5mm50lHGHtfXe8kUwlPF1YcPmGzbGjLcmtaVvNQ5cu5jPa
/+llEqUiKgSE4hehIhaiTPr3mmuPFzCePGbiZaW525WQo4LMjpcUhPNAanMxt06z69NRv9YTeEAB
OZTcGR8LjhvKxiYghbhbYwkoy7Wr2jN7NkBkq7gfrOzBtAfjlYZsdIWQlUrE1Sf3po5Y0MJ2WQTT
NSrtsyLjzm0Ia0rFEcV94yEtX9grMd5F8WbR9fZtBBenjll70VOMJk6GbeOBsN0QL0MGxsBDSXai
knl92jGtfgQrCT8FtqooTnT6QY9t5ufIccgZ7E9mzEFyj05Zu5s1/Hlaq6zkqBjLuGe87We4/Kqq
+JIbqGyCpI3cSx32RBGqsonLIJv03iB5TABpRXGQ8dCr2TijdKFtn2lTI0OSSVi7HSeRDuqtiMga
Mljq14nBDdb3mn03nBeb4AEh8ZWdNFNenUIZO8OeI/LLlBCN8dVxB3VssOMowGp6pU6n3jLhcqdY
EkMbKPWltAFLBwA7WNItpNlfbVIr2g0l0VKHbYVpBISZOzzl0k2xX3cVUWSWVVXhNBjaTVWUbRzM
xOx8X+OH8BclE4hOIgGEF0i8iVFYwRO74cy9QN/vrUILkcKVL0igJqC5Qg7d+Tg7s3USF757XLVF
t6ZLUJ2yoBXOCwi7+KJf3OZlxIAIyKlS+bUND/EZIBh5FbABsEJ0WiPJEFEEPYSGjeIgBD/VsuD4
2a3lEjlassoz06JqZ1NQPURZGcWdFixtoZ/qnEnIF4BQpj2UtTPlR/AOfQV7scEVWmFPwk/vRJp9
brD+UBkiKO6ubNvA82lpRZ3Hge7Dz92sKKuBBNGqsLY5ql8zMOs1sWdCeW7gcKJ7vk38Rd27NSTZ
YGjThlYaQ6lt4TrysWuNDIuIAFuAaM8F16NL97uLmqeCsETxE0xTan63lRivHYaFHg4rTH341qQL
DlEYrID47puARDAE+9D60aJFHtV04ICLo7+zzLiQBkCtlEWe5TwmGraMmczO22WJ59uZxuudhebf
OdGwlLOL8sADXNCRHW69fiKzM06GZt/rmUw3wqLjDxhtfkUZRWpUP1jAGrpkuvO9GFQ9zUzWv8WM
QGMLvYkuE6Y3484vVR/dtI7EA5M7Tr/WWU7UhqO1dCmiPK8ZwkpkMLrW8vpco1YAeJ5V695Ty+Fa
jHPytdTaftP7i32OCrrbNgYG8yMqetaUceywuGKYNtc0xYFc4hYnR5jzd76adS0J0Jl0b9riP3DO
HWAgd4sD3A4Gn901x+04l9eFA6+eRSat0Mw39rIlE4FGQGTihgjs2o5eo0QvbxrQqtvGxkEbgFuC
RKePC/ukxfI5hvDsSzdEGIzpP9NE4++WsteSnV2MhrE19Twnk6pQ/pvRtQ0mkagjOKWsB24fwr7e
OPdBGMS7xrcB8VZeb6NoUAtRN/MSObdVMRRfmoSf2uVs+YDeta5/GhKMopDfRVvuPeQ7Syh7rDgh
zVHnezbX2bc+nQjHdAX3ZIOCvHum3PV1om7HuNqROk7jBywf96SYPfxmfm+LRwSKNAU0dynvdJwu
lGkDFfvWGWhHbxEuxw9NOhrnjI+XrxMBJPd2X1mnIGQTGTbmON/4hL0MSDI7deRiS0LC05CVsoN8
TVYobdPo2Bq6u6HO/CNLkxjr0pxi68iSJuHalF7W+cTFuVboyrLjJnW8M/ZbUA0BGAdK7KTrFbVQ
NpRTgnl5qG+aRQ53lR3rLuG6+tJtvDHvn0u7Hp5m4pxvSh6qYlP56EADbYIKsCHxqnfhiLOp4D0x
9DxcsqLdM4aJQJrTbubuz400WLft6bsseh6HxO6mc/IQmmXbdN3wZMXkCgWZEZvfpxkpWjiS5bJr
WsBvoW/10S0M17oI4ZuDxpi14k2AmBg3vljsx9p0hmSrpUZmhrFRI0RPs2kaN2ALpvFYCjh/HK9a
ABZ1KwHzeU2bE5xdgHs8tv2pR03bTNIONZBk2BgTfT4DoKV4oobIyXcR4mW8DUWEGbzN4ldaWmII
2XvdflP02vToykzZR2LUozeUbOaJY80RnS/Wo6d1KHGREK6ZnnAXxi3rexVvE9Oc7nHIQfQquvLS
I8coBnltJ+OZ5WnFbRRzAj4WLT6kDQpb93zJyRQMqf1I/Bva2eZQomJy4zqdcIWmNt2NnyDowBkS
O12IgUeF3lhlKgAool0p+At90MacaoCSuuMbUbKa2snZAL6BIGTESVz54qni75zPY9vdEN5sXBUR
lwbLVE5cVOtG/mOnWCR2TdeDVR6muiTowE1KDXK60h7RK80tWzUD792IFv8tF5V210Je49opkRaU
S77Pn+QU6VqEGii1fSfOCIHD7Q6AMKNW25YjBocdrvbq1JFMaHcSWbPHq50Cai6pSteaz6bMJrXJ
Gc5lA6pg6wIh8cNeJf5XG/l0t6X30uC+9rX6MpaxD0CQeM4xABTaXCys8aSME4u2hESEzk+9tFor
LHqi1nZkgHp3sifuhiA+M/7y3rD5S0q5f6p/+6CZ+6We7n+iUs5gFPrPlXLhv//f/vV/ff+Pf/23
k6FO5esHydz6o39I5szfbKhAhNnQ0mKCCXL3vyRz3m8u5xv2e99yVkGnR4eqqrkVf/+bof8mbJ3B
CK1ZASZrDfP8QzNn/8asdvVNYdzCyyNAh73rEZELXv3eX0VpyJX/x1//Gc6GevWgDUaTDYEKVvY1
4BdeykHrOSssIiNb8N9lFPd3UxRDDgjVUrvqjrdCL/GkN64mn1ydGedXxTHPvOliZc7yREfxWgKc
9+M+875PrZbDXU0a7OzfR8gbSp1PxF48LpHMVs5924CLriZ52/aA4I+ryK+uBnPgZMe7+axXUfLg
JSIqwoF0Z/9EpdT2AS/DkoQRB/I5aIxlevN7LyLEtoAMxdpgCICq8FrTM7CevPReZai7QZHSGJRE
7TmbZSzXSPWxzq91K5EnTexZr3D/h3mbMOIAzeIKI78kEjKz7mpDM/JHnP2puohr3zhGTFR+dZKS
tYLjB/tWmPTj/JZUBp2uYoGrsXgq+Wq3GhnWth4Dy4T7TNvQ7/l9I6DohITniesMZ+OSOe3GcBEw
QI8nKu4aXkpKJd/FOTlIvaeMe5LhqABhGq7lYQG7AHcqM2Vv55qThZuyiMcHlXLk3c95YuOV7i37
vmiFSwYwQDnyWRoyDcIxdprxhOC1EbQebbT+nCW4ZcMzukw8WlZqQIZtE60JEbwS7+vU9AxZD4fZ
D5B+YkyioMdJ7cZy5X81Vs5p3ABJzTwVa/IGt2X7PRKxSndEWzVnpUNJGi4dAd++C7QysAo6E2T9
Wf0dsR6AQIBYtnlIBVwvFxo10J2wJ/aeaJp0+0WYE3kbFmcwj16TEcf7xE8IV3HocOd4LrIUu7vZ
Jt1RhnKJqGIbiUcgehIvKXXBqId6n6hLbvpYbsmWLKMwn5ZRBq2uejoudkXUOFjr6kl6BbEwYsEG
EYjO5ETY6bl/X1URCQSGEUUnkPVXA68mqHDUSFRk2MKA5OjCDp8fkQXiG6GTdGCiXKF532nm8dAV
fgEtIaWdMG8k1XgaFEAUxB6cShVzpln8K1CDy7dmIoeP9NHIp9laU6aAn8E1RmeZRGpPM6cbQxJV
0zVw+gLPhegdDPCq4t2oyDkEG2PlTjjEA+EWhg/SzmV7uE/bHn+SZ06VE9oxf0bbwKyCfFRdc0yF
XINFLX/NWqzEm5oRyzOuZft2Hr1xDMZBTuS8kT0VyM6Hb4MO3DrqUlQhx1yd5m3MSJAMU8fyv2hJ
Vt7zb4or8mZlshWD6m9Rw1hnpZ9V7ESGlZi0XCtQIbSySw6Eth2rDdEEwxP2nmQOFkM2E5e1UFTl
pAS8GeQs3VQWL3eIroNsAp0+lRvM+dg/xBidl9DpepIVCyMvuB9zW1xoCOpqwk777iVfhH5ZdDGc
gbmlkR4OxeJejFMWjzsJB0anPukohRX2fXpzIvrGOCnTtpQ2cg5au8/2plFyQtQw/Bb08CDcBLQF
kKqbKOtPXVHNT/rY9c8WBhdIrEgNLha7H4CSewsSRT2nF88JFJfeYmSNHXQOVKeTOJb9Wa5p+nOB
SN9iYxai3eh6XV7zoTZRgbLi8OXUhrg0OVQ8mJHn8NAZfbvvGuE+13NLIapafi7oyT6/75SfXHRt
1NxydFm1AbOovsSD3t9AXLH2EwQQ6GVmbuxqkaK4IsdSPabEYS70G+eqPW2qtO12Zdc5T0XWC/LM
Wi2iI6tF5bXKCdXiG5dzHVgQ9dCttHp7LnwS68ABFtpFaxFssok5qN0SOUYVarIj3qqqWU+cTl/u
+d613KQaCEIEpCltTgbYWhZ6WSvLcwdAyhPWqeq+1XAQhWU3jPrGH12dwPW4aMetY2TpWdOzYoV4
GJM+jLGyQ03GH0XUhGXGz5pFt46TTCIE0bGafMklGTZnQgm4zGQUFq9TSRIK4DeEKHQGWUuXdB4Y
marxyopp9kKK4rfGMFlnpEAkSfIC74U2y5gPPREdYAFU6KoWzgi1H+gHk+aP2FpV5B2ZXST7YB4z
qE3gdvI3s3HVEwLkuKDX2i15GMc6HPQa/+Md/HbhBj2pSoJgjcE8p4XfkrDi1RDmMkqBL30eWTc8
KfS96StY3/2oJoXX1KvkkWQcWuSTPk5hZBNVWqwt9Fx09O3MfCLnOFub7OXY0pwx19b7WDizAI4L
6yxQv7foU1fdY5mjcZ8tguK/Z4Btc6vp7ffvXf73hr/93vwnkZpBQMkxvw7ZFUpgR+/DAv6/A8DL
Ew1giPeBQtWV42k9ayQgkcVrXqGxZfgQ2RqDCHudSVTv44nufVQh38cWuaaPx/37MMO3WNIJaNU5
42tWxcDDadgNJ0eqJezfRyKj582M3ddJSeNysKc54U1OQEoyw4vufbDST4UuAjrxCKGXdfYiOklc
yzqPofVGA6UyiogT4fvgBox+3W6994FOqY/lsMmBLExHgNcY/PRY5Ltz9T4WqvzG+mKss6IOEdzd
6Fp5CuCi4Jv17xMmliaGGvyBFdipni7HnpGW4OT/Pp2qSNm7K8uBl2GaS4dX7n2eNTYJsy21jrmI
SmTiVVmm8y16n4NxnGcmVs+5+cx4iEkZYjamZlxz8zqyW+ONfkd2Y/SpeAULzaSt7KL8DWcw87fs
fRbXrGO5xlDyTayjOu99ajc2bnY1vM/yKGoW2PkL7mAuez90nIq75SzuzPyFuTvzwMHqnK3xPiUk
K0/6O7wIM6mC6yCxx76Bawc3Ek3QddRo40Act+p9Amm+TyO9dTDZwUBLNuM6rhwdlZ/16wiTvU9k
e57/iNlcufTnSdz0Dem65LXuIezZ6kjm1XQ9ev7y3TckJ/3GpwmRVkApLJNwGyaCkvReBhNMeITT
2a+NL22y1Sw8jYbddNPGYfVj3javrVM3A9seJMbM0EC5mX7bK8+pT1ViNP4RCTL9PtWxxZJNUMhL
RvMzfkmeIZLa89i4yOik4dpawFirUjASIn50MYN08GBGzMnYAvpZRP9kRqa3l3U2fEkbQlqJngDp
XZXLqMKKJ4ZidBDNlcwpIDYsexViStGMe6yg6olupNeyasbj3qSyENRaFR1uMr68GtA/m+ZRjFDj
oRxnXg3lK+0sm0yNyfA8198krDH9VFYGya65bn0TvZQ3cTVF5mbobeBUnd55t60Dm4J8IbNbMXda
4vJeyRmYy9TYu1FojrNnIjx+MaTtv/lzRSCvj1FQ31oTKsIj21ZDjFNQDF8dktSKYOm1lK0g6s1T
bH7jUzzPUqOkaqo7YhmzW6Ap9Fo8Mt3o1BXkcBVjkx0XGgAQrRJAQ1zNPdF7s3hdY3XuVB5p+nFu
9drDxET2IWpNf48Ch742uGwwhezoigNu7I46w4BlPI1JX+arqLjcG//J3nkkx5Gk+f4qbb0PWggP
tZjFZKSABgiQBMFNGAUYWnnoePYO9M7xLjY/R7GqkQk00tg2ixmzrqoFrZKAp0e4+MRfTKlLPBl5
2mNaO0QINX5QOI560sZmKs7jeBuJRO5weJi1YAIxGm2RMqJrSOGuvy2i2EXYjorVBUY70YQJNpSy
dZwOCML7/aIjaIbdV7Fti0ZuLYyfnK3dVojt16mZ3Uh66cqjrRzcFWA+gn6/SRB1yoYI99+i8bg5
/p1Vd/Ppj//4u6lgFv88q777Wv3tQ1X8//+nPXbajUzK70m9l1o//fwfqbX7DlQwACLHoXkFOtcH
pjo+tt1//N3hEzhXJNZk1SasMHCQfybW76DWKvkHR4E+SLD56FdirenvwCGSivMP6DDE40xh/05u
rbL+Z+gq2B8YrAiHQxv+BxBQ/wBumQtzIvjqifJF4FMRP9XLpZ3oFAIYyVGmzUJTg76P6hjQCK6x
U1I92PTWEltnQ4ye2hq/8OKjPkXNDV4UEfwNarhf5gajtYij4wNt3M48goh8Apf/A5jFt0bPE3w/
YEhgcmiFKNzMM9RzRixBOvNAwx8JhBBP+JsYDzb0r7I2fR9ZeC8ij4R4khXidVjQNkE03Wl+eqZp
XZL4YdENLuOTpsv0Op+QYQ8QoTLOkfWj+edqNDvRMCw/8KJ1oUgSGPjpiXNh8BA11CRz7btE9fFR
T4b6dkSZc4sj8/AtFUNyqdER3QzxoK4CzJsv5spEBKnnttYXqanELmuXlRct7U87CwlFk8qmR45D
MB1grTqGINp7u0hiUP5j3cHvATEJF+AAq9QBZMxd9Zzcbg0h5ipGbAnFywr9KbebSScp7P37WPjj
WDBM9s4/PxbOH0uFdX584smqY+Tp7/9xDAjjnSqDCV/Vrqj3KJDaH8eAZfEJwFr2uv6k9MLR8+sY
gKwK7JFimODn4NAosuKfx4BQpTd0clSJDTsGmPi/dQgwyN4hwDGD1LhnA91E8gh23/52CmmpzYBe
vtkTjtXm5wkZWeXSGXcd/eQpr+1bjPhG9OmGPn3059lyV6VfTtoFOsHhuO6Ft2j+TnftHlFHXC26
+eHZo/xVEtwrAb7yBVEd8KFuQSZi9+9/QWUuiBd0/2OKHQOoohaKgtILmB90I/va3b092j5uEeQt
QDxk+aESGuok9g5AxsMySUokHCIJFghr0S75JxrV9fvfH4WCqq5UcWAkHyLL4xh7phh9kRWKhDy1
Im1Pc6z6rt4eZb90+sdcLEU/MwHyI6rFXfL8pPT0Ci9cbDQpTBa4R9WYzfvIrJ2Ujh2dYyvpb/S4
fhSIaByZnjpa/nFE/xrYAqYNSJIa8aH+e9P4QzuKCrsvJRY9E/megmvNtsaME+Dbc9xHSf4aCsYk
9xgETfNQrWspUUZEGSZdkaMjctrRdYmxdhm15aduFcaRy+fFxDyq2qYityAhwe19sDpIA3Ij1Q2M
C+bovhONvvFE+zgTkR+Zltp1e0+QK5khhGtwhOM9fXB4p7RbpUCte4UqirY20wQDJzGKDYH5GNjQ
MM99ibLw28/yxdr3qNj/wTaAVsTC3F8vIXdYivZRsgLmCgZqGev+JwiB+Jgr0avjwKeAswTNwzi0
gRkAc5IyMA7tt+qzHQJQi5I6/fb2bIwXS4PpAHx9+ldxkg7CGztFY7czPfJ/xfKjnpdT3xjELomy
D7UUlxis4/Qpdi2gj6aRJyyXk8xB8UyvLmcfcVdDVleWs9y8/b1em73hCdM2TZDR4Er2n/IAKbOK
fQw28HktTw2bWnE2hMcW0CsrVWnYQ95g5kqPY38UyMMF8sQ842KUo7fSjYo2g90i4hzkYGSOsR5f
e9aEkODLXXWdHIKVkc/ALCVFhFPD+Ho7Cu+LMXjnrWefgeeMjpzRrw+m6AiuhQrNIXmZnMkAUc9g
oyjKk2LRu/dGUhF1KeGUTWg2zbGl9HI7KhYAtE4uSgNq2cE7C22EokaD7TgAaLxKY+9za3hnfjWO
WEs6hHc7rfuc+AiAI6q6hPWypicRuAPJOe3qdiUivi0eW59ijcrR764nSCmwlJ7Ey+i5qfX2LB4G
Zat0bigG9XS9VnwlPTAt1CLeHuXlemIU6kiw6bi16Cjvj2KA/0EwEc/2BqzcfD7VscpToaJAh8cX
wD8yqQOCOmsWJwaWExYiSEDyng8OQGsM9QbcKH59OtW6s2FwgKtWS5z9FISw48q2ouhzSjM7DTTZ
Rh6GsZ52r8ep8NYSC8wjdk0vNy0Bv2mogEu3gHOpJfnsIePIGXmFZPpF5vftCTCdfjqZZlBoRyZ+
bCC1Ep8NVKXw8MaYgcoGk040sWmxGfLY6fAiMuDpcjnTp1QcL0scrBmzG2nqDjzdshxiYy1LS59W
XWg5n2hP4KbbUfCbT+lAyAnH5So+dly8tprAP1qQiOnNkNQezBKt+DkBXbTKXG1Zz5yH6PKTp/h4
dJ+8vXDJqPlle3epugV4ZwbYT/rbT/fEs0eqt5ZWppZSUI9GuGzgRShXw7Jscfsby0jH2cXzP5hi
KpxViEHxEJAXA1PDWNXwfxih4eE4F5YaCDVqLB3AOLqYihegDV71jfi+Kb9LVU+/8qE8PKHFYWSt
iLeiOsjSpQkfunrujTMtb+mb1nqGpxkAwyl7r41GDkld5rN+G08JF08JFkSiK94tYbnTAVsIEyz1
mGlrY7aXbh1W+nIVIzxI3yjlOwVYdEqMss2+6TYI13coPcrJ2iHXrinoYpr8iDR65muqwBF2MJW/
4FJBWzzmK3RZtmupLoNdLcrKgUwwWwPMgCqU606f0E2S+Bw3Z+xz+wsBkVVcZDKX5q5w3ASoLugq
dwa6psTrAA26cR/EAxJ2tB/jKDHH8FLSMIry9xQLZumf65gcy/QhrUsjQpwtj7PBXw1xMfjiZMZS
V8OAAWrS7K09PIT6U7cKu6+isbqbusiT965Xk67DOaiGdSpphGELJup5neXGcpf5WRPt9LTWEYav
y+zL0BXFDynpcYATzYx63c4uwPdhDP0bWnPhQ1KkBrd/X4XRqme3JWcmRsXeqZFLL9t4k0ycdTKh
vr0Woz/EZ05oJQ+Dhijo+VJC2VRCdbMlg4E4UH7WRwEaKI1y7aG1cm9x1x6PTRWofZt2aReL5iwE
tUYvkwaRuIn8BDXCppAKfgsqIF339ZSiAeiF+Q4gZEXJEYAqIFfDir42GdScVQiPAnuwTDPijR/l
SX0OunH+JOzC64ENCpoIOHOKkwiwZbiKsNCmS2VAbGaLZ4Whr2oLjD7+eg49yjTup9tYlklBJ3z2
rlOv8d8XCuG8Bfu0ZChwYr7YruVo1ijnuyNSv5dIuWu2T+EeB5mScMqLWgbOAZAqy0h5H/WGXwRl
19XvtSoftGC2HHmBN4yfrImHDPdDaS2TjuVYKkEXWXSId7UwltxfAUkYyk/ThMR0bUSdfgdswpEb
MJmaAeEgR770TIhKK73zEoa7lpymXFUYQ8Z96ZwUGk22AFHDvNhNqaffuJqefoMB1cWXOPb6EqeG
HOBwpuWgw4wWy0fgs4DMsBBBgpmjvwHhFC1lvbLnERAd6Kf4kZJ8CBg9bid/k5fkWCBabUqzqZlS
fbdtsfi4ZQ8WXn2Ub0OsRGra3L7Z6f0WFjpimk6JO8jKiTz1Kw3VQ06rlEdHJw+HP9MCnreuwYBk
J47XmWJt4jtwAZ4ae/sGhZF4PUAahQG9+O01uVzlb2q3AUORVhK34Aarg5z6epRfOAXO6CuU2tFh
h65ZYyBVWvTpsiIxcEmGumMGDmLtGpiubvlKg96+R3FVAJDDVeQ0iRAYXA9oMWVrQ9fqBwymRv+B
fvfS3tOMy/FDMsPse5N7BrtgkQ6+OpEo/fNKwuw484DMYGTqushwSkAWKZCEwvoyhFTPt029cNfg
K4tcaQhQ53vs+fmAvnCsn4CVT8pNjeA1Pi94bMBJoi6JtbFMGxTcddAjQUxhBUQEGxoeA2ImmLun
tPBg1yTNVWtU4nPu9+nPqnOoqo0waXqKeo1rrWIk/j5nPj4Wq7Ewa+qBVskpYcHQiTf9OAzYK4Xh
lKFxWxUdFveZfRv1NHoC9PEBMzh4wItpNaaVFQyIOeTndOea+a7DbsU0oD10jdjhTFnWdOnBsOHm
iHaX3PQDCGqQvVNyrS2uEdErKpMl+zQ6uJRkJwT9BLGbJullzVuUrtV33aOLX5J8KOLa7nDbHaQB
JMGeJTusJ5bvbyaUPE61dqm+jFEKdhod3DJFJxQ39bO4srFO87CZnTeYZutJHUh8+GicS/yBHHtN
IjJGYuebs541f8SG/wbZ/Z2aHZRzeopAv9ndgnLcs+hDCeX9KvpdfS2Qtfs/t5u7ze2nzfr//u2e
Sv+jLP92Byzj6/PS4Ku/8o9SoWW/oxiE6LhSDyU2UlW/X6VC+51rm4YAbwdLA1ge8eevUiFVROjR
yHKBeyaSI//6q1RomZQKn7oJVJjItanDHEDv3oLiQXTdC6Re/eLPY1PZ9RabWoLsLYAdSxt3JwPp
4KSql5OkS8QqGYd4VwEStXNYRmL4hK0IYrDGaWuL9Ax8W7aSfbnLpX3VK4MjC/iU315lTZt/8bwp
BBUOTrmYQbOZZmTuiGfuLQmIOGE7nc0GBCYPHcZrQFHJBiObn7kdPdBLRFN08cYLjWxkVU4zzuHF
7ViDrS+yOHzfd3NGLlaJU2D3deB3BqB0hPRG34d0CRGvh9pQyeZWmrGziicDoHafTLt5hL2JBMIU
GGW6xdNqI8seuIQntv5Q3mdpXN9gAYxzkwc8a0nkh0pYX2OZXJWFc6vHYI1tHCXArMSEgfFVZblX
S5V86vzkfarBndH1yzgx4WBjpqw0aS/swSOcsK1x7UGVDWwz7dfS9XdC701FUrq06uKnHuJBxmlp
BGIyL4p+uZgXfJIsAUiyGDz8QXT9sY3zr3CAr9CfaYkfNY3PURIgqLG3U4fdR9p6pxR3e47sOcIT
yZ42iB7jGZOd0w+FKlf6d1mYn1a+d017cdkVXTU90vH+SXOqxRA5sld5Np+CFFi3GZi+0vuKGcNp
SKeZxm9lBmmTFoASfMjA7nWZ5D/7mWZ/WmOT6JRFtTIxL7jGgHob9bkuVmma48cSg4TgGu7aUw4q
ZDelJq6wAyVsg8KxEzxCqKBCbkJ9OqmQKr4bjW/AoFJYxW1yNifxXQyFGOZIWXCRd3LA5gf+cLWk
90myfEStAvgY3itB74SbppyqmxkjhQuUmccbJI2hmWmjdraU7UOLCf0ON6sVooHfh9Jqth308i42
w42wB/fMsyEIyWYqz1sDoI+mlzttmD62hPqBkXWeCMy6CSZcnipUmyk+nfhucZ2l7YfQWDYIbq5T
Hc6Z/FkCU4TPFaRWt2uQQFi1vRVA+tsMuCKCTTitoiSQ85dmNlZZD0hOgzo3l+/xRyU8r1e0q86b
yAxK/WGoUHFOp40tiw1yqMFk8TLKZt2kNpvDv5m8fOfKGwxud2N3lqLg4F9lvUd3GUio9Ukk9iXR
yib08CjTNAM5U89cdWO00fFmKYdhJz8+HY//PTfH/0TQtRJg+ed9oIvk2/z4/LDnzP0TaW3a7wBT
q1KcQgdjMvnX4e6/43/SI+b8dvjItPmZfxzuHPeoKNAn4DpQegO/2kCGD3BbNYKV9/TTp79ztu9X
1FxKLWgFU/OlJ/GkEXFQD2hnq2hjuWSraShgDnft1G+8UktuiF3knSud6UgRlC/+LCd3Ta4wU/W3
aILD28L2eb8AYLdQpp0hFsA/craRITQsYrRvA9y17bM3cPNHnv+8fYSY4P5YdEB0YmQ0PKi2Omyg
g5IK6nh56nXqiK5nMzI2ee1Ah7qrfUuzZrC/DXoiSGWhr21sIuy2EOhce4VOpotFu3RAcsEKjbss
MYLQSKOT2UGWJHART8DjUUxBBfU2whWs0t0Lwsb6ytVCMwi1MUrWUJezu74DP7nNvcnqcLZycuvC
n5K8OY1B5+YBMCC08yutMKrvkyFLOsoVEoE7BKkd3ggIzApv0KS1oy3a/61qumchNBhM03GZh4sp
rlCcK9qbCg6xuemg4GSXaR1N3/s6ac9lstTu1yKdKrhnS+TeRHYSXmJ3kHzP0aBNgtI2uOdss4W6
sw5dOGoO11UEsBWQWZZX13mqh5fVMsH6XyVuhvYBzUGe5RqdHRv6/2jMlXdhF65E5o7cd1wbseYg
F7BMTsODYXl/j6LByB9KLe4AgY9akTbn09wD+Z10RHcqnF3nwjj34maqCXoRemnxD82MxcmR5HZa
e1YWIGKBZGkA6ZlAa8F9himdeBmyZ02PNv3nJk7H5tKOtLL8gJPHPMKkqWybEkPaoPX+yR2nrEUC
kaSrhfyShKg3bLzRHhfqJ7pdQUVzJq1UUMoQ2CB+qFUz+jAj9Rai0FmKhEHtXndd4xTte9hyjZuv
a5Q7IBLpY1h4KMQIMdddUMW2u9y4XWOUGVTdFCGra/g4vX4btmVT3Eepj/PBZsb9LSKz08b2K+JG
VaNyYG+e3zMBmrUgk2H/lCRwoqVtZtdxBceogY4MQxMR+rm5JW9oi5si0cR12CH0sW2NZCjWk1jk
fRPNLKJmaOdiW0uz0uh16E65tpLetxGrkDGMuiQnBFs6Jy1OhkzO0PoMV+G5yeK+L2ndclFRQhp2
i15b0ace/x+4vfw2fUBzYuj66BqdENy3BxOPacVlQ6CftiZQ2AaiMNFd5bsNOfDYVSsBPsrfhb6d
nFgjdg1rvYGAhk6fZ1272dDyNmFzZ+vSSXrrB+iosT7DVs2urgwn96yLfJia/BzQbGwNFNHgMAe6
WOLpjouzbU/CplF/NZ+QLDXZFeaVo2U6TKgpJv/ZCEjVJhDLLNPxVanhU2MS7tSPepWL7ASGwRyd
w/yPIEKahvzW9j0+lJmdTKeIMgn9rNaSAeJETgsyWjAfRiUbhWb4B3DsIHwsUKjgbmlOsa1sxRHv
sqEYdnRI3WjdYQtg7NpWn0s4vwAmaa/PNZKYrSPAodUZTIMEeBz02NgGX1drZbXS7abNtsXQ68Eo
U7s8UR1DfRt1JbxaCIw+yDity6hlYaTXntR9MX7I4PJFlyEb2dvZjdkbd9EkWL4b3DJF+qnCddc5
sbqpnuLAEiXUuoep1DTFcfaNAYMur4RFp0+LhtkgLp0a7X0oqCvdSXQHZzEoGRfIUevxqWbixLHD
2iD+UdIsXcAgQofAKy0DZGL6cXQ1R+hlINmkL3eJkQ/x1sYlDBc5r2zOMzwvyKqX0R42Q9HbA2WP
0i7WmYEQxx2rcgQyH9ux+IjN8ASDwejyKFF8cp/D+gFV+LrIdhKuabo8KEtK4zbEz9pbUxCd5upL
jBqBaT4YWgkovCR9Vwl/tC7qpAT0IlAUqpxNhelaP/6IMEFpG48qHta97bcBrHBiRZBiyUXGH5MZ
A7r7+N8Y9fzvJqUByALiQgX+nwdJ//mt/9slCn17cdJfP/dHJmwDgIHM6aMqDH5JSW39mQmrTxBj
R1DKICP2TYVX+RUsEWERWIGrU11VpSf8j2hJfcSvEUQdJNAGXfXfiZaM/XagS45NFwj3bhSU+bXC
PQiXNOhn0NNja9100Zk1G1jfQIRHT2tZ64tpbOw4zTajHd9BC11pizOeDHoECgtmq7BjnAUWYz6Z
Iue0pHcZAKv+hf36rbj6fx2h8e3ayuXXH1+jr+33r3Jv4agf+rVm9HfAJUyFEtIRVCFa/nPNCOsd
3nXwGmgBGaiSqRLJrzWjGcCzwGUpmX+qK6AuCb7/RFqxakApgPJwEcMBgmT+lvy/WhTP21CUdXxT
fQUHqCHNawZ6Xj3xapwUjTiGBhTn0ykWblyJnObrZ3vplXB3f2k+wVOYjOBLO+wN5nwwClxNY0LR
gTJCcx7rzcehH+57snvEfRBaEARAbw94OC2GUkhWykzEHDbwqf0BJ1rNIY7HOKRDXb/mXgt3PpX1
1W+OYqIizZx0CnK6UpjdHyXNIrDn6SxV/NOuEfw1d6K1xJGsRL2C56+I/jYMWLY2DjeYSh2CJpDO
93IicCVLMYlgURIdGKZmIrlIvPYDgrHf+yk/1r/fT094Y6bpw6JlfmBCYN8cHCbzEkUUZLQ2EETL
awOrza1bz9rG1sz5gpyiPrJCVGq1P0kL3C8j0SklcVSb4fk6dGcIfgBiu0Cz3M8umsBrhqvg5mXd
kZFeLA3qkaB8OI7BH4CCPphZOMvKTNOpI8WIp7N5wVndrPv8XxjFtA3GUlqRAAf25zNkY+okHlWl
uImb7AwBi1BjMTawMN5egy+2lkJZsIdBc5KJIxm3P1Aq/CHCwLwLcqUd0I80T/E5sgOPgGGL+pj5
s+264uTtQV95W6TJpu+QSHAYHSbKOqqzS4WmXUBzqNw4gvRQCqFty6Y+hrk4fF2UEdhgngeMjlDy
JWQI/nU/opUTpPQXdlXlWSjK0P56e0IHTxHcAXcwa51b3MNy5Qn48awbL+0srrwBTlo2h7fIqYhd
CC25HpPNVOqnfuZHR17bwf5SAz7BbokJLIdu/MGJaGMfUU9TnQd6P5/D87J5a757Bn25Om2yOD/y
wl4bDiwOEBFeGyh99ZSfza9pAT81vYHKA5aD7QY+Mg7yQ0zqMtAPRdsEH4XyyDM9eHNM0YS+r2oq
4Pgtakv7Y1qlQzk3S6hyj452ijrVXdbY7W9PDFwsSx/oo4p9Dl9cbERNC+uEQaAJn0Z6IU5JgtJN
HOIBPI2WPPLeXpuUOp6QEKASzgW9PynhqUO/gKXJpofI7daYuuH8/S/MylOD4BqE8O6hoxnk3mSu
0VsLpqyCLVlqUNWlOQdVV7TwtrNjPqevzIp7jKXI+7JV2LE/K1cQPLKl0WsJizTg6ERLyain37uU
WRC8IoIM/lPRgHcwij/Te7dnJwuaGhAD9Dq5zvr2mFPuwdmkRqG/BB6WIAmM1mFhrXP8NkGiKQ88
4C8rkz9u6KCn5PFWeGRCrw2FwQ2YVHSpWesHE+pMACPL6ObBtNCcxcRiumsNH2qtOadkGn9lI69E
UK8NxZNzccAFJYXb6/4b6pehz2m3o0TlRB/A80znQ0IVv57HY26BL9cCzp5QgKj56qy9w1gt1GFQ
9lEMXsKOIIANTg85LKncf2FCnO3wfIh01bT2JxRblTt2LTgjJ9Xay0XTF+PK7Bt0ynSopUdk5V+b
k68ue657IdhY+4ON6F4BBaBho+eU8NhdwyWoH+8IGvGVUTwHVBd0ZHBdT/Ijzw/ZAuauPbNFKY3U
cpO2y4OYc3f79kJ4dRA2ElE0K528cX8qyYB8LnwG4DEgAjaUDsR11DXjEWThK8vNA5721ygHb8ek
2ZaUhSyCJBzjE6/O0WvrGoQfzdG9e3tCL4dCRgWbHY+SNyvu0I7AHrVpbgYrC2zU7bIVVyFaeaad
3uderx15Q6+MBTcL7gG9apIuJSvz/A35mdIWEehSeXYqzjNMPy9oJCVfySXEkbPh5XvCNlrdTbTB
CV2e8H/PbtwRllo1VwxVca7S+5o19CzBR7z98F7e61AMAJMb0KDJ5J6a489GKVN3zJE6R4swqqPh
0oSu/znH2aY7H1CPA+hngiw6sgJfjkkSAviAcMIGUGYdINjR4yrMsYpwQQadjFyLLhEqtm1M7SmZ
C4vS49tzPGAEKlAoOjuAbx0sKsFQH9rHKPE/I0atAaMHP2wD16p9GhF+3Uarzp+9T9ro+JnSQOul
qv+2M4WPWn+gd9B+RrV0wFsWC2gTkQUTDULHR/ZEYGCrrQwnm/KdoCGhbXuBZ8kirOiI3dHLJYcM
OMHyE+uEjtrB05JpG0WGxXU0LjD40LSkpkxSsITfAAbk9pH18NpoUIV8A9cXIq9DVCmeyAiYASgI
xhQ63bbAT+sjlI1OBhLj1PjIaK+sBJwBdFj/cPkUn3R/O5lArBPo3xh6Wlm7mvDoRjB+yGm8T1Op
vLzrSr5/ezGoX/ksT1RrwYAYptscFmA/XGt/SJjO6KdnoK5bX8emxXkEZlAEmR6vkwapLyHGu7cH
fG2O7F4abQQs+N4fDNijZ9hqDddhMk4aaHbrnjbZZYOJdJDl9u95GD0tdR4mlSJqjHDpLHWqPNvP
Vj5YribhkkXkKrgOdm39QZub7DQF03GEWPPKWkEOHH83xRmizXowllfbcpzHHBVUr502sVNp58UQ
pWd5QYfl7Yf4yltzFVZJtXQVv+bg3C3jEnVM2kzB4tf1umky96NJM21TCQ8VR5SJcEaeoyN32Ms3
h0i9i9C/2oCcwgc3JfK3/ZIkOnvBadtLejvhBo6SceonqbFSDfHt705SUaMI2lViLLzDc1EztahR
EEKS8GnceQigoS6SyP4ij0f9LMUb40YzG3v99qgv3yLlZfjaNi1m/nBI2mvFLGDrM6ocFyC6DRdZ
kzUFDA8axG8P5b3Ye5xfFp5phDj0nQ8fKCKXLvagdRGkGKsPCLiK4qbxpV4qkdTyU75k+V3WYhUC
TLXvf5M5zM6n3MB6hX3+VCU6OGzyhGgoqTMIy1J2l1Ve2AHa1oC3/GVMrzQ7Tz+ENqJaR864F/e4
UpSDp8z+x7yNk2d/R2aoLM5lBYoXuQ3/dEKi8QJdFu/Io31tFM5QqAA0lnX38FhbhgVkUZOQn+Oe
snYzKQMwmf2RFfpirSgjWWAbPEE8XbhL9+fSdZMcDKSHAkPOuH8SkKGh3vG64nH5V4ZS3AaFbtBR
+9ofCpU32RV2XzCh0TlBAmVaC30uNjoo4t3by/KVZ0eAhawOZxnHi60+f3ZmFkbiuQmSMwGGkUpm
l9NmHcq8+s2a8lPZ0IS1qpY/Na/DMGQ02z4Fzkxi1I41YsVhnH9xPA35srfn8+KwVG+J0gm3Aacy
Udb+fCLEuoBVYBPoN2ZSr1ovHDSkStErzSZDO50qzWy3nTnXv7/SSWWppMDLBwvjHBzSmZXaqVOC
PUEIuzmToZZ+tTPLTP6lYTClI+lD5dFXi/TZ64owS5KuA6COBASpQbdOhioAqFYfWRaHZK2n9wWH
nc2EH7fiGu8PlCG/VWFfUARCAjac0VuPPmBagRqVDYJQtxDBpXhTjubKa7x+5/qleWQTvLYyn32D
Q+cwP59at3cMEsJec4bA653yvheLffv2gjk2zMFFh//tNNPGB45oTdNl4XsfLcgoR0pSrw+ijg8M
YFT0v/80sYAHEhKqWAtVXrkFjAe4vNB8/chre231U3xASISmKcjmg8ngcT6AJzRh06dI1oxiMm6V
yB1VKSI+sarcJrxAuP9YkvHq9EB/cSgS7VFx3p/e3NuVr1cMi90IyjTxki73edRbR8LX105gWF8k
RpTqEco094dxhlmjYkl8F4JDW2GQLLaz21FmEaMVzr99qShsn3JHZj4k1gehK6I7Yhht5qTVY4e9
QVxj2JXI6vd3NOMQRJLEKzbmiwwe+k4vKg4sCxecdNUOItrZEJWOxHMvnx2ZuwMZnDMRmN5hJuXC
Fa5NgQC91c5gVJd2Xg8xDg2eURVHzii1mPeyDAiVXPiqSkm+wXvaf035jHueQyoZxFjmbtNKa3Y1
cvDXSuzhBDO39kh96sDUj5PeJXsH5GgQwakS38FZlSLsNptaPwXYP2bpdZ0jnv41JyaS5Fa+7N5j
96Dfl26HL1ZWu7n5yU3n3j0lZtDqu7ePkxfP2fVQB/RoaFIqoRlysBVkaYIhrwZIOm6jbRPUbHc6
xYz3seUeiyhZJgdP2mO7IRei0Avcq6jH7z/pEJxL2IWJG+QVjCq0Uktt8K9xCBXt59Kq9TRHsGps
egfioyZCpORcb1mu5RB73U5wdSAMSRn2Q5NNWfI1nVtZrhMMZZDAXir7KifTurXpLNpnKAGCOpf1
aEybGXLLZ5FmnXM+NQXOEo20HOQc5dREHzXup6fuSAIVcTUshHvWxuzE0GESMFUYfqN2Vuq8Gh8g
9XiVVJT7bkN/gpmK+PQUhp8KPfdP2iIWU7aK0izBO8bPewcHFzbrWEPNdhMkAMxqttBET9Djtb6F
5lzghYyAJyKkc5xpLtqIkWbk7crwZEEFDqHwtjjHKIFF0HeGk0rYipFlXbZJGqKNuThYakA5BoR2
UQwZ4uEb35cFTK/UtkvoWbi89+mPyUbF8gzf9jwMUqwppu+Whx0qFb64GQHhldMApSFCpS5ByXIp
0nsLvqFoVlMyh84tnAXfP5WhLO2bqh99d9vMjtWedrxgM+jwEDY2Ti1g9KxgYlko3VV+2uwQyHXA
dS/57EOGGqb6IsyaZr4eF5lrH7WoMNvzEFHJ4YM3V5a9hlahnw2RchHSpmUpHxsznB/TqtfMC6sf
UUr1YmRgzyBU5culI7JUnqL5PfYoicIU3SD4i+q+HzYQpjgGHbCxURj9EARVHqDbKBM6CExRRufw
0aIkWlMMjJN7DcsruK0cytVqEELO38vZoqcP4RFv7C/stixch41dhndhiITTmWHXngvBypzMh2Iy
khT1y1I6XycZ63lJCSQpIPnOnYn9YVa2niLuSbiGUdxhdyOgiTvXZWai51ksjc58xtL/KcEYPeLL
1SLu6jpFdGL1epwTENZ4JYwZ+qXbqNK165aENFvV7ZhMH6xehkaQt/Au1+Y82PKxSUL9wbLi1gVL
z3fDRaLGEWZpkrLZoiY4XuizU2Qrynn6ci+x7e1WWAz1gO3CEU6rURC8rAyZJZ9NaeZITwAcVnqt
IYD/niJjj1FJVEWbXKDmukFIyrXWsT5Z342hAOFmowpcBj7tMYjjPvxH1mGVXrddanzXzTZL1tUw
L9YOHjFuF2HpyVNwq2OLLL6rT0Es2koEGRg8Z43gbGNvy1o3HyOQlenaw6MIBCiJOFYDKFyP2xB3
gge4tJa4jGaPgefFceDWsWY9SNbaXG2wpDE+1COmB+tKVP545tY2OZeMszo780K4HVsB9/r7WJGm
bNCfxCIGGeQOv6nU7j4mBMM9JBdtJOMFtCm3FICbuxaM9Xzp4prUBc0Y486IKVAHnFUOUAev6krH
XwJkOZ4PeeHF+nrQoCNfxjWynUEUdl57ljY91OkoQU17yTAMul8Sp+RlpKiFwIyErblNO0N85OCP
72s88W45u80M9o3jpB9xGSk5brxGX05GzsyfUhfdgz0UcjqnaJA+IHyTFOezPqIVGLaNM62JwUNt
raNi+6ibofExHmhU460iULC0I3PQdhTREQEap7ByvgzVkOjvEfo32vsC/6lbXWrdtbEYFI9GDaum
c86h8npY7D4/1Yrar05snHbgCrlGc1d3Q4ZKQqF5P4c59KvTuZv6ZuenvYl+bWzoD1qs29EOV7lc
24EMih6t0TBqGMGtP54WfmP3665MUeuPiRi9rZHgZnkRlaNvnIlRt++dWG+dlQYs9HOqk7Dj/IWh
UMNmnzz4N5HunWPtViwXdR+X5bq1ISuDsYaKHAC6HwcF9I4dlJ2r1rrBqwLxAdhfxaCUlYW3KVB9
7r+FoHQaiFaVi6tXHw/WhrPEHVehW8xT0Grp8j5fKKl9kXqrf/Fw9Mg+AnnKjPO8xdvpZBYxRz6O
iRbGDL3RmYHRZ1q24ywZzG3htTV6iXO4OMY6Qv3KDlprKqLPuTFl3+qhMe+dvPLCrTA0OKaplRuc
DQl3gNzgbj001GOsqLkNofMXH/LMkv49BgdJtHPxr+LsRkIAc7nKMm/x1dThAYFc/y/2zmM5b6Pb
2vfyz/sr5DDFm5iDSIqUJigqIQPdDaARrv48kO3vWLRLKk3/OiNXSTJBpEbvvdd6Vnlpp7GrAG9r
IO0WenGcm8rX+R6v+ZjuW8id7W3WGlk/EznnOqcqxkR+FWbIxp7yQXZpMknJV7LCrYtSljFhxINY
go4GRj6BgjVkgZ30wlP+QZBlEuzI6BovUF3P07m3cvMOcVSgBUaWU6VJHIN3PWubee2+aab9CzWT
aV5BT4RfFYHW+jNEPBsBlEFKcChEh08VqbpikyCbwH/PslG7pC2mtRXfs1qhwMZtns2gnCn4dgWJ
hEiJxxmMQOJktU6fHRWo4kFEo2XzsEfBsi8sIoRP25zfvKvgpuYPDTxPj6g4m0A4YqZGrzlEJmyb
RwCyHYTePo9GnpKVmLtrjUO5uujhAddnWebFCOvWyFvSpKCe0c+tGMqBvAuozQQkVqtrm49DzFT/
1R+yPnsHv6/pP7sIkXmFijT3b1STRV+9LjV87K14INIE2QaIjNJe1vMlMAJnVMeyfEoDwAkoBnBs
G+iq2MvVe3ZGiscY6bYJz+agtr1HryI/7lZjqbeeg7Hqs4eZKz2eFqOmmhyrVdlHxou5OZXZ4ua7
yB3r5wnu4fJuMW67ia/xSXxi2joQT1At3njuF46yzi0RrdOua8cQZfQSuhd+j1v9RaLBBg1uQ8vF
zhGtl6W1TtEZ9naa57MdtwrXnyFcjUXCMmd6MY67t6PClrf9oieWIDlxz3e9N/BiJrk1tuJj01Ri
Otm5AlouLI5w5cEGCY/UlbV9jWC7nXfzsKEzFBY957j5MdqkyVZnvstgfjnvTeCC6NZjFxIc6gfD
ZxlbZrrxsqWj2xJWnt0/5A76kaTpJ2c4DoQP2XfQa8voZA1e/CoGy+rfh+k0tWjkZAzHaR7F6B/4
PNERFaKEJwt6LlisDrdaHlmvMlsm8aJwzvEpXZrl6fu+/bfktf+fpopsApj/qiX+YXC+ftXd5x/0
t9u//0N/K2yU2YhaqK4c+habAvcvAa6ww/9Q62/dIbrnmxGZpsBfFjdMz39Z4v7U5v6pv3UIGUHL
S/npRRujFD33b9iXmQn/UAD5IbMCrGDMcFGphsjp3lR+0cr2qF2yV80Acr1soFs3N5Kwh2rXtKNS
51nRMvsBvdKAUBhmFzFeIolk7YVDjEZJiM6pLpw2sHajm7XjcjfNg5bpVUVXm+hmS7us/p7V6G/N
vKwVnA2gQcNjOblQyelAkA6fntPvmWlpNi4MYi8JVB+r58xBe+QSJGqjk9R7epEzgz1qYcqoaO8w
KhqjRxbyzjMM7XNraK9jvL+DOY6rX48POi/H+m7J8Ky8oGOonYPcUj/vgLQg30OObMWvRRM35QXq
cwqfuh3n4BA3cxdSeWZVfaSOs6yLzOlFigVwsNRhXjz9DZJLr0987I1+8PnOyXcESlrDrQya+oNQ
nQjPQ5q1+sxqSFsksjfIXstmGhVJm0BDtuKtDJMwi2aLRDf2Kfy5dvbeIFS/xwOojkQvLVCLx6g1
xxblQndL0WMpiGiyDI8xaW3ibNBgTO670m3JkTIUqPtcD748Fb7yz3qmlwQRMXiVmGXHgKW+rkS+
nyO/ekEUt1zDgSWyaRr0/A3jXz9+JvWham8wK1v2pV302SOmtaDbVZGbfmYq05cndy7k9CR9qyCP
Fzr00leHworW4rWxYFFcuI2uo69KLnkJI9Nb9S0g+ri/tAw/6YDQirIxN6FxLxqSH+7B48jo6EV6
/tSQNpIdhjathqSkkfROdD6FBtF8cH5EDWLjUKybykDi3MYt7wf5vCsUuYRsOiL/o98W7cPa9Jm7
13NmHvEZe7iEShNBstBZeBc6KaA3ukjbbD6qZnfPX1FQZB36VOPgg2SEa8wDgYobgC9sfaLmckvf
aqDhBAMWI2at8hBWdS/Vka1ILncpe5yFnCnVtae2WNgWWkUdX1BoLTqprMLpDz2RGuv10EZCH1a6
fnayzML2D3nRxtUNQZeyOuIAXJ7kaMnrPGzS8oL5y4whvIiK7Jb8CrxwWYTPMRlkYH9EkkJTcrVs
OI5GRu7J6j1eGEsJN7iuafd5+4WU4ncNXYbofJrgh59MjTlrZ2XegmgB3vaxIAPT3xcY597V4QSN
xaQipuYstOiOQeCRuDuTLbdSNOJ1TyzMn1Bd+kFrKAZrpBBmyVCcRvTR0dmYSvtDoS255Zh1bMV3
DjGA7nmvgZ7sqREMt82JU5A54ziW6cGaDJbCGnQKeUCzp4ij7AjHPJL4OT0pz8mbk6AHdZ/nnRT7
iFxutVNcky1aM2jAGIdBi2kpnScCW5paXNGlypYkitRMdkxVgK2xW5gkSRUtPda9Wa6kigHHe2Tr
nj143/cHaTTq6OCk6eQ9Yua0plMx+lN9UwhrzPdZWjVrsk7pSDQKgKD+WAp8Vy/GkJbJCZCjy/OI
LH6/zo0NVdPHJz93gXdfDtvObpocIR4wZZkzTlwcxhYMgD2pTp57UwORz6QNibslMkdiWjTV0wEu
1OweMdQHEKDGFldXKe1qhTbUEwV8Vszk7tEKgytwdOD10wiTGyZ7vzaRIz86Tddeotnz3DtHTiga
ez7vPs2ioY0TNYvidYVLcd8QBk+g4xyM4YmQ5MmFAZmpbyH97TPDKi+fmxGe3wGWjYpOhUL8dVUN
hEqD+LLt7DSOTvyyYAh79OjO1DflJOR8hf1kXQ9BaEwIaaGNSL2cfaIx1gbFxq4woA8Jnw7g09xM
RnrONVVWiBqpl4HzfiSu4xVaaDU+98SvDkeXSwOqZybs+sFP59hNtLDc4mwip9c/9+ZgNkeGU6K7
AVMADSl0VZ9AfAnKi9xjS3RkGEfKbe76ZOhUU9gd6B9U7q3V5BP3Tsi+22u3avK9t4TCYVlaV4dC
lGS8XU8Tz/uqYB8AYpgaG4bYzthVNmO+hdyNB9fKK7XcgdMby3CXNj2xw9BwinTk/VyXcHYSp0g7
gIM6H4UhPTHM8kuvQgYw7NYqGMIrH8Os/hRl9IJcyj6NnTqB3D1hEvabTH5xiH8DxGHRevgcVJ31
1Ed6gZqz+IaA4l0smpSFxQA9Cm91Ni7eGRGyzXIMKzVY+wm8SI6Ts8XXx5ePYXVpyma8M0wvl1PR
Lnwf954GWkxatu2kBO2C04Bw4biV864JNsMAYY8IxuZ5trdCcPbXm7LP7fmcFG17SZbQG7NTh6+S
xFoU2PdeVGAhTqrGVRnZYmK1Tz6RdVVSL2UPyNuN8vGEmyOqXqqOMXMJDawsjLOr484FpJCPOaXn
jvTtfPhabG2Sy75CZhAeulTOdXtMfRENr8QctyRTZ7xh7d42hReR3aAWp31f1uXsOmSPRwTyJS43
V57X5BpZ9UGmQKvmQzwM+QLDIQ1RYOSA1S69fuyji17ghj55TlNw49acrgV0ymYe54PHV66nakjT
yDsgdNp0W52FJR3nckwFUCeha8+4Uuextc2J1jlZkXAoamuFvFVlrE3OEof5NbQnEXxUg7/018a2
5Hg7tXoKVOKS06CfcV1L/wqNmOOgndMowHJBfXYXDdX3OMspDOsk0N1q7mTQiuVRpdoyHwbyspAq
Cq3WgRSSmVBHPPwq5INWNFrTcA4D2SdtmLnfOu2VKS2ASbQgOnS9ZZP7ZKw0eRQ+4l6Kr7lw4bpf
Q6/9JImDVnh8FBk7Hye/B0DW5kSQXsayCryLgt1A9bjkuKRfCeBpPpG3mcqzmihRczUHvMbnqVVi
Wmjpi013VSPJmjXoR4KzinzO/HLJXK+5SAWZkGdh1a7DS8OTzlOIXVo/z03pP+iGyC/ojLbzFDQ2
uoc2WrR3kpiti7OMJpahTm4NPIbAqa29YyaQeERdFOKxrutuejfFjIIE7y+4t7PIy4G9mSG3+aWQ
qb7LLRb9w/8VPn8S3gMGhD8rfEZdDK9t8fWH6mf7n/6sfrz/MGh3qTGoLRhtMm35e/WDrsUKYTSh
WmKsyyT2L89q+J+N0I0hC4IThrOAv/qL8AHonZ054nAkcfy94/xW+fOm+MEYxUHAhSB7ocb4x1A5
YJ5lxuJjwYgHqNEMFIdwu18M836cZzFG3g7CiCli57rZGzZZ098EB17ThBlpEB/ZSeZn7TJAcSuE
uLDkFPzWwPXPI8XBpuFhjoNk9ccjZT4C/XiJP9hLTQCxDZ/x3YB4qNr/7Sb/ixfgbcnIu8dIErXQ
BoXnzr05zArovgwUVZUyTXSg9T4+dktufqV8+lHutZ0Nh2FtwLfpb1TstxN/tsDs6tyXNWfbVwLE
fs6AKRP87dikzIrhmIYEUlYoRn4x6P23A2/6Gjx62zNobTf0bzes4gEctWe9uA3+ZddugKRYfdHx
BUeBHlSNs5dMyW4WUahfSCJ/nEb+ccoU0PBuWHPx127ihL8duSvQ1mh7fVEO4ZxPc+PBREU9uPpH
NhUk8RBj5Tn7gC9ZDVHBGfhIRpJ53s/v7z8fWPRS+HrxsKAlRCjz428RLAVBVdJ5AXLuHbBfPipJ
9FQFK/O3D7Q5+DbTD8Ywpq9v7vAkRE7MmfsCsQGo4eirg0HdwVgzy85/fko0Vfil/3ekzqVlth3x
x+x0CDNASvvjSbWBEJOl8psVPHG9WzzYNfsNciiTqJPNQ6GnjTmYV+gXmV6lF2GcLUNiBQ3Tun4J
VjcpA+PQbKWXNu/bLi0/sZ8ARjXqwH1tKA/bLQxQozFtVZvuA9Aw3cHwjlBgLasTJY4uIh+lUVZD
nFUtoWgoq0BV6ZWtTzKlvf2Zho9HprnBUJmAl3Qdxn5VNiQC2UED/Bhx7kngm2BU6drrNbSt8apY
we4eG7+KiiODavkK+4YZVC+YaN3Du82f3QCyK4Dz2erOnDKL6ceUJQCYynbNrVTBqKi+JtgTKzp2
RL/oph4CQxd8h0ZhkAfJnn/YNWwL6efUTfcFsF7pH2qG4+Y8Jen4cTH0hpNAalHDP2tEiLYp689l
KnNrt4qgm3dK+zKg39HxFacxvZU56TIfjD8v5jFk0OHCjw0IxGuqwnzMRZt/QdnpR0mqC6eiU4LJ
On21NcKfT2MQpO9WA0H2xoAsYww4a3Z/OxtSDRf2ZIkyVxdqIIrVesAyl7vWHrW6K+67MeiDMrFT
4qbildkJW6jqLvWLSiPxaSCCxHWYuOkw2AIUjdRGJp6cwATfiNUXWn+QEl2te++snoyaMxw3Tf+O
PGebEoCiVqTBA/PmbphPsVZ62Q3uWA3FZUMVQli67ZFeBV618uFZRiB4/2hfNUu4DtFjU2eKsSzw
YovuzDELC24+GNrv/S8ybr+3wwKiP9RzaoxL4V944UjfrKanSxfNSMITIJ47GEgfYV5u3TYCsPW3
9XsTrvyjI2f+6M+ZP7p1vlOU9O4qV7q6PAXl4k9N4jcWtJ0n4Fdlp/Y+yac0/TolXWJ7XQ4FP7/I
pDrf7MTVbhyU1dzksVVZl8ZAMj31bqG/TUs3rRDJdXRNJvhGbLOb6NnVBuHW4AX117LunOwbfoHR
u+mXGtmuJiyTdM3MiNshQuF+mln18vdLlDtqB+LIck6hnpv1Lu18c89nwc9u6RuKNbFVC7WlG8rw
ZDSurykZvNXmYjjT3D3nDlv3U77i4byChpoHZ5BiNCmSPm0qBAeZzSSqzdVLQNeSLLm1b4sDmCUb
yzQTAuckpjmUn7K8mgfydd15pZMW2PxTD1HHnGCBHrMXpldGH4e4TcXTMg3GfaSCTNPbYsD4eowW
uLwv9FV995Gpt5V/ieGkBp/7QrkG2Fyz2DaV7Ng43bPq7JiieeZ1j69LSwUg+NKhjIdrw6ymhrpq
DVMaQZ3XpnyivNRYoWEXhdPj4hI7XyVdl4F7FRbt4yuB/ZB7mTPhJQo+uFuwU7WHKBAjc+nJ1Pe9
H1RTYhcWq47x6V8ltjBkzBVlH8hkGaVzRa+OQGdp6/oeuOV8R75vOSQIRbN4P9QwkCkkU5/0Br+w
v42KC3pEFJJHaFWNV+9cAlKBVdl2AN4YHOZ1w8pCqC4TyOKE/YUvbNHM0GtoTqTEVdXz+35Wi7Uj
H5fXhUFbanGJAj5DfUaFTzywMY9pFvpPnVgVBUTWeNk+7lY9HQ3O9+DoiNSH3Q1HsN1BkM2vM1JW
P/QLfWeW+XK+s73cpwTvREUAVA+YjCxg8gmBJPrN7eTiymFIUvjvEWhmH9EaaNCJlUg/WE7ZfabS
M4+0OUhzCXOn/JozS7R30Bb7j4GAYIlaoAYZPBQ0D8dxsFBNWNHyoeP20cr2yxAPjtsLPwkJJ/7o
x3R89q2n28t1yYZgx2y5f+6nPv+wRH7ziUGQnPh+tOrT0HTga4Ni6s7l3HYF6XnORC/EXpvzSngQ
lqMZLu6+dNfiExmu/j3z6PrJFqNLE1rMBBxGS8tUcGDsSEBv/xG0p/c0WmL6zApVloduLOJoz2fO
LnZlSHDqTpooOE6LtY5gW/Lw25zNZNTSejIUwArh4F5amn4A7c9W0DUE6bViqpg5iNZ0qtgrWsQR
r3WVRFNqiyMnTfJDA0htONW8HKCbcAsBgSaZkddvdBZvD5xe2YmbVdONtfbT5cpedLlbfM/5NhbV
cNUTSvZQcwemPSmidAPaanTqa16d9IawWEft8UgQINLGxAez0FId7yMsuSONPTUCqC4jhEetpD3p
mZmu77xW2eelDFvgjnHuQsJeBGshdEJkVXoBo1X3KfRSxofyk6Y4Rg5gg7NPBpR5r8yG4YkDmxPi
6C6tbxI6NG1P25cp+D6j25ae+Ncasl3Um+pQNd14BVgZc1hT9JBUifatXnhl4FdOaevkNB/AfMGL
HibM5Y7037nobP+Uyf/fzO7/2QE7wJ+Urt362nwq1PimdOV/+qN09SxKVxiQ1KiM6HA8swv+Ezts
/QfuCkFYxF7wHyq7/xauwt5wO0RYYYXcdtDYD/5buQon+E8UMLDDXeXiK8L49Dul64+bdH4Mkk0L
/yMGz00k+tYXZrEDE5nPus3AhhhqJiZQb6PyXgU9L8PfLs2/FHxv5Kjfj2UjyfcphrwISfuPe2d6
+Ch4ah71KDapIZU7Mgj0EOV97hEGXLqMSH5Vg/xYY34/vWiTvgK5Qo2NpvHHQ7KbbZCiKoKHg2nY
GzSFh1bnxS/Kgn85sYgC1qHac0jNeRuGVGNyVilke4ZkcZufh2CmdwHbBzj1Thv5bBBaKJg/v5j/
cuNoamDKRalMb/ytjSOva0mjexPujEuMRHEh+b5G722SIaS1+vOD/dsJxvRYUMxjfgPK9eNlLFMW
UQcBa2L6Vt64bex/8Ug+OFPCyAvMYUATf37A7b78b5mFGxcbcIB9I/Z5THh/3oyTeSAt01UdQR9T
fmn1yydIw/KSGex7yHnxVdPS4lT94ecHffuwbAelouOIsMfoJbk/nmU+pExf5nJOZlQpidUgpe3r
rv7Fw/LPo4BmwcCPuZ7eExk8Px7FKAnS1KqZJtnS3BQYR65VH376+am8fTpoq2DgoxhGAP3d8/nj
QYgejVapGTVI39ZP8VQtdxXp5+e9Pf4uRIdDfaeX00sL0R+8PZ/ey0rYoKgCy4x28o7CDvUt5O7p
xSUx4jctmDwYuABYr2BVYZRihfzxxKaiU01HVDdZWFF6VsZL+pxLMz5rVWbXjb3kwJbLX/be3j7/
348KDwHqDBeVXNcfj8peSikZ5SvTjmC4L1Lyt8sobq9cSrsdxjrL/8Xz/y8PCQ1NQEgsk0zc3prB
EJmqyGq6NSlSFR3iwk3PGL38puXs+8Uk54JGH+sjPYE3r3Xhe2IuGrkmriPZrpSEMjIq+1UD7l8u
3tZ9pddHECbfOufHi5fWa5ivFuGsyBPUqat8cZOqIrxwilB9I19E3f382f/n2rHlWpHyu3UwCTDb
ru3ful8LUuSmk2orGtczrrJJUKeopBvGF9nYRLHoYT9o+xfeh39542BhYoiBcEnL722KWYD/soEv
TATtsACzx4hz7GhKnqViHZ9+foL/eDi2NcrxQRyh+XGscPtV/naCCtbnSM4cWTeR219PK0CplkSr
330EIxzcWHxodG0tr7fRZ8gRrdKzG5c4RkJME0xShKnQ0Hj4zZPZVinw2zzlG6zlrY+uVBF1wlC5
G6u1+56Kzhfa6X/3ZEAJOLAzac7TwiPq9MdLFqPNQAzHQx6rkshHk5LQRDbN/ufn8o9ngDcW1BG+
R1ZC3JVvjrIAUjMRfbMEtru4QDm83mH3xA0T9OXx54f6xzPw/VDb0IENFS7mN81zBgHFAg/GQ8WS
u2gsmtHyzhdZhM7h5wfaFtQfvsQxQ1IfCw1rLZPYtx4ibaKxG5yVaAAEPjZr+jKEZ4XX9GLnhMu0
wk5biOMLADZvDcaZ9MNooij67fOlMOPNsuEmcAvf8uF4X90yK8IwKWczZxdLitDx5LiN7H5xvv+8
hwGWtm31YKPKcd7sGEVaNpkG0ZXUc9cec7TRyUrmzVnmSufx55f2n/cw4ABgY+iRs8tx3iy/wWr7
Cl9LhNVslbeh8Foy6ciz+O2j4E+lyNgmSKz12wn/bbVYYBZMbo2YvIza7EDoHRPdccp/cdli++2F
i6hhLGoIUAV8THDF/ngcvyjL1ZCDsytpPs6Hmu8XhLYpV1/CaEj1B0EnxyOXRLE/3Q+FTNGoKJ1i
ssv6Km8fAt2HzdFBqMPyKQRGIO0gc9pDv66sqwItzZfQNy7wEbpf+iu2FUxTXuqRNLcUvaUfMrc3
4THla4xqpCQ8AnlqZlf6wprTNcXwkbvwLi762ISkQy0kcvi0j4kl8mK6siNui3PlkNtwX+azZ45T
H2WBu+d7psy9P6eAQEimir3D2rajfR+GBYJxW5ajSUJZxeSllf4SnrBC6fxyLHv53s876+R2BmCT
4uzkberFIvyAonypr62+QTOFKy5ktm2C1NpZQJfis6qI7fZuZbi+nM89zdd7QpkLdbR7Mc9X7LeX
hhZ+OM4+XbdSxifTknDVJqDEUr6plU/20TA7hf+u6+c0P+b9Fpfh0nX27qvG1wVUolTdl9geGA7A
r3cSH+fNmlTYb7oEP4z0j6PfO+2Lg7rEuugG7NNPwNByrFe0WYv6tc49omlk1Lq4rTI3zxNgJ2OD
uyFSw5n2DBICZXddmOhgyj5W5RRlNBZnp9rj3ymerLwQ63kUS4FecSm9fKcd/Jx3IfaFJ7q09XLW
rVE9nRsdut/W3szWvnbhhtGjDjvNXSPxTu9xgyCgm9Mxv0ekEna7Jswbex90FYaOuuGn35ONR09G
NMFE8wbDNCztOpinJBiberhBmxfEFy35IXejGt3gcfGifjnve/DdKYtZM8XNgU5zSVNwsepsGPfT
3OfiE9aA0XN3q4uI9EaXXqMvUQ747kEKmrdfigZRu3aXKKVlWfd10iI5Q3nGWo29zSnQJRxprw0a
U4kayb1gqAEasm2tSMcH35WD25OWGwtkez2hhA5tqUZloTlkiliDcI+nxTJfYrezhiuIiHX/dVSl
lriUqoEMwqO3uPaN1URtjoYfsePB6MBWZ/wS/ecKaqIPKj4s7qLGUt9EH/SARDoiIy+zKQ5nQlV6
MmTulC3swaPkc10DsD4tuauIS2JxHs9rYD6RJuO0J2BG9bB3YlWhsax8tOpgJoZpH5e6pO9krVm0
04zN5nNtijrcrXmhsnv8DYjP7AFa5PU85LI/5RkTIQgIgznlTJutz02PW28XMYm5HNbMWq7qGVfI
cYroI56TdmRbB7Qx/rSvc9/cDBOZpZfzGA31u6hGRHfUTek4B/wzyjnY7paoijYHCVQapxGt6RQV
7KEqyYLHalg10Skv0wYBkRfwBSP7nMsglpi0m6BLg9vNr/Ge3EDLnEJ+pHfwesFj34eQOw4M20y3
xXqCNh9cC2SI10uV4lM02eZUCquv6xAWbIBzjE+JbDrPPvPHqZ0++JWn+vOciic+KwRa3EvZN5l3
N8bZFDxj/B+Ld8zEWnkeRFhWTk43jYRnYvrwj3E7xM/KH4prS8YiOzjkOH21mCBlmLLUsqHOPAYQ
VSo7eSCfLKoflI5qSiers7cbNE6vHpMAYBNVlz92U1nHu5ZIpJJGttPeVHM7keWDiWE5C7PORRGJ
xA9nZUDBfzZVue0TfJkzUYx5G1+6UPTbNaub+37ULcOguRY31VKpBxb+EKWWS/DkyXUMqwZY+EGT
ICerR1kpae+cjPikU0bsWn9cIxKabpfUod/NgD4geqHQ+LILV0TRQfolBnBI/RrZry2V3nUzNrCX
jF0NpXunctKf4kHoG5QLxXnHeoG6jVS4creETtF+GLIxB/A0rvGHoObDuXOiaAq+4eLMadvbdjtc
hsysTIKbanL2aowacRUoq9D7qK3r4IIefe8n2WSNMbI9e7ESVOPM9D0H/d8RAbC9wisfyDqVvSuw
HoKMJIXbAop/kfO22EctSqvHFNTOw4UyGd3tOZA+fpyld8tzZVlIy7O6Lp2ngd43guvQy+ILi085
KciYRpHW0hRijxIssTq6LY2bQ+XI8BPLmrKugy7MjmPme2prukvrKIvUB64Wdl74keBME+9mQQjL
xTJmGTmxud1tosSRpoRcVs5kyiCw7aW3FOXOB8O7HmLtZYg2bVppyzxVFmktBnnaKvGt7sQ0kbyc
zbTWd6st2RTKONBfCf3AweoVS70FP7QBe/zYnc5m0xPCahamcSQqV0SvDHwDPhbYZB5Ku/CYERP1
ICEBa3ErRRraiSNLMyU1OkhJXruJoTuBhNP7JRYFc7OO4NNjmOMu2xs1Vx5RkWH5DeMj5L8htqdw
14/N8imSqje70nOn6FBpNbK2kx2JxsuysQLE0u7Hg2PVpElZjdzGoo6hXjUS4NPoTLWzY9GNU1Zk
EzxHA3yW86JpBUkVuY0rqGunNNiFXbHc0/Vb2l3QSxTP2hHo07ugrC+HGg3iLgh67324GgYEDZhN
lfQZI/C9a0YGVU2VTiswkQ6r/IoRld8n920mRpvNSOGhRdHbVjECw3ptUBRMFRUntP/uBcWzzSvf
rsRSGaVDh66jcr/kIeGIiZhc2lq9aXtmJ3wJHISWRomdXvkY4JIr23pHhGL7ikauy0gyxWCK4C7j
U1A7QFQsXTIWF+VUHzbXwSHMTB/euDhWoyO9hTlig1QjsFYyS+Nk9B0LmwSu0fII3yVVdxlRk9nt
ktcSOwFhzwN63NKY6ZJ5K7kzRPxYxS60yG6/rqoaGWWtpnJ+cNYG5V+H76W88UpvNaeKKcp8hvGP
Z6fJl8C+TInpqC4le4nhsS1jNMyoF720uADLkskwEXlPTHzSoQK21mMjisg779TaDdmV4zKY+6wR
vkq+r44iTSTWfEhRVqP9AKgtBfO7j2xbHNS+KzJ8rNZTmu490YxnBR/E/mSCLPDPNsFpmci6QeCA
o9fH9NmOPdGkXQuAwKMSfFECJe0F1gZEGiApbbrCXbjcR2Oh4j2xMYQZILIoqqNOETnv1ygruj2N
Hy33bLpIZclV6XD5FZeAfNrRvxh6t+8xkAz1vSXQxKLw9Ndn8nGyjj24wtycae2900xKMbFVLtkh
rFBXWep65S5bdDDs3Iwcly2XGfvlNKSxeQEw6L4s1LY8bg7+zqOVDm2YxFZTDUeD8xCDBYkszi70
0HOrLPhCrz8Iko7EISaxlqvucg+w9jaxJ7dT9nwasbS24sbSeMB55NuUX69baJEbegrZgVid8iW1
clYQIdJmSUZ3M3kzpkI0gXRzfNV81KfdqASqX+M0GA/Rn07PCuX7yjLs4GOWtgwe+3Kt60Nr2yO6
2boagoQko8KCgpJpc1icSJszkpDqEnyhah994TDEXYxAL862L7wLwPJtWNV6JqKkwH7iOIUugWya
2cUZULfkUKEF5ugMZxI1ztE7eypFs8dKSNoSMzoUZnmuzFe8JgHpt4vkNSSqD0LwWI4hf+KGw/se
DfvnrtK0TNcITsiemm36hj5VPgeoKM7ISmEvZWHaBApmt12/y0TVXy2h5l31NaFAfG9gYCVNSRM0
MdCbMSJRDr1OYgiRvxC2fXAy8pEPc+3ndzMrnXyKC60CjO5hz6M0LlW4h7FGBhdpHOKoc7QBR9Qz
8AhwrUxwSboWH7hxUL/uqwVT8NiWKIhgN3jk8Zksu8hJyH5SQRZaTzJyCIfUujK3q8I9QMwwNtUo
98Q70utzcQgsExwBVo5XyjLemCBkVhGrmuw+gS7o7sxIycgWu6ophp1ArTtvzAHJNDZ23e1zkKYn
B7X8fF4GFBr39Dymr1u4zLdaGpidjej5ehZ+5eg9Udft6+xFxP9klqfnftemZrHhHGb+QBkcLu2K
ql/qlmWax6cr+8uQ1Sb+IJa10feVJRA9EEZYjejhi8iqnty2aQemy86SOeyxXe0Mtzk0a95KIa0e
awkbIP4mtNLwPXb19Wki1m041DUT3OMo3brfT4Pvv2R9aR49SsHNbBUOOETXtkOAMZYLyVZo9qMj
ZB1zOa9s2nfhiuc04W0teOisMcgROjnekH/VSvQeprdofZ1VP34p1ZCbXRfz1eE5JV4Lq6xCSeQ2
GUBLlowWA32a50egStFA/GRDQGOte3bAK3SA913xP+ydx5LcyLZlf6Xtjh/KAId+Zj3oCCBEaqZg
igksFaEcGg71Rz3qj3g/1gussn7MLDZpNb+DW4NLy4xICPfj5+y9tql/HTJWbxZbCSgFQp46ZGVp
5mEjJ/2itEwQx4VWOwlChbh4i1VU+XvXS/KH2pbQMdDTy11eg3fcOmLxH+xJafWVyB3kLBvIr3b9
olIOcreyYEj2xLWdjRD3azOHoAbQY+aTcu4SDMc5OAWGoBtG7X0aRGYxDLsYN5F1WrjKvrUcoab9
RCmIfH6gm+B/0WhnZKelq3lu4LjIF0IxdMi3RNG8EuxOouXoICffuKAqsLMY+TSENJsoyKveQkbU
NjUnhaGb7AN5ZaStN9Sb3UYzpuWWMG71FONTNIkG140Hb7ad83Lml5CP3rNVpKMzfB2xLpEO2erY
uXniqB1on6Kf8RC9VBvkkYpIzqKt+6BpSTHfNx2CAQKdhvIVA/XCyseUdto4dob8Q/Vud2KWFQaC
OfGReFCAopkcVaWetTFp07PRrgwsbrPn4vA27SjaUGqo67YrkJcaxDRdlEZX+KGoGs1nk2+m66VH
BbZfShznnJ41Ld3T9jP5U5VHCIaxjM7BdUd7oBdB43ljo/lpLnCxETieesSDnw2FET+UrVdFQerU
NVQHMqlutYpobNZQit1Nh3Sf2k1m7WlaIIAO3EXLvlLyzRSgCXvoto1sXv5mBDKxba2SdG27Nwod
j5Wv3O2grPbVreIRUoxJCOwmc1GW7DHR93XAc8lyWE0+GYNQVggykHEGljhXqXxqRpYZ5JUWZfai
L/JOa7zlck1OeW+LZuEtn9K2PxnrYXjjuYxNzBgcNb8tc142e53aWDuJjLQ3NqpfEubTQ2vIg9eq
vtx7hJqk28bwlLnj1KvruLYtXBOlmeVN2Or98jI1KeuOKhLjSkarpAb2RfuITrWlaBrS1ms35pLP
WnSuzd4kiptkVhbvV6PmbD8SfuapC732ZiLUGhKOgmrhpPpK4yArnnTkomQCt0bX77u4pk21aTLO
6rc5ZVzDxjcKR3uQOB+SG4aKLhG/UY1HCIu5DSX8WprS9rc24eQwWfIxrc+9yBm/kdanAekpyR3c
snhzWnZzziup66Rn+eJF7zai7G8Ut+qxHvxE3JPPpuS3bKL63jkuJfTGcCphHOeuzqobVGF1sxfS
65Nbp2dYTRegye77uL8u85lEWHvojWRj82iglaHYzbSSYxEJ7FFtiwPX+akrjLOmbC/LyvrGeTcP
ktp9K6WYHjPf64BXxD6pjeNJt5acGpFvXkH4SW6MwnqNPWtOTv+j5lUiItcvN0mrGWUALkS70pzS
7MI17ZdNsrboGQJq7x9pS6Dum11asHvRjfblf3jVhI+K4x8H9DKeMHUC4WBQlKlLX5nGDSczI+WN
TihP59HrruCDTOwxjcrvft2x/VsnFck2ExH81AaWWPszj7/0B5sn0yHTnquNq7dKYEJGftDpaLZ+
/VGfW9AcDJm7MENCS4DW/7MG357MqV9FRRtDS/PzmG0QA/E8/cORN5/CSERn5L3KwUl7+tga7nAz
9FWSwR223PaEQ1B5hrDF/M2nfKaPYW8C38YBneKcQaP4DuD+odNNsnFriR5BlT8CpQYNxK6ziQar
bEK3y+eLtLe8i9HVOVPkcaPdeWx434itovT59VX92Q1EjU7DfR14Wu6nIfVgR5ahadxACmW1HXsM
jJoOsb9stL/GFf9WXv3LWOea/3/l1UUa/9f//hT//v1H/tRdGdYfWB+Yd5hwD5iRrS/Rn7orwT9A
NQb0h4CAeeMa2fCXYcgw/8DEsw6NeRtIElmHuH8Zhqw/eIAB2uEyY6TsMn/9J6orJnQfxmoIwZAK
MdZ3+DwDUO5ni4YLZd7KIGfJIUtr4tD1KZOM4SvdPy5Sn72L2o05uMMwy5NzKoKehLueku3IpuZx
AMLHRzUvnPbWxefbBXU+xuOljweadGk7BXOwiVWjeyd1T8A6nX4hhKz4iVyn6uyQ4W4a5NnpLhdu
mx0g1WX2Fk5d5ZxbgGH17RxX6wgm1ZW9KXqNfOzKUX2yHabMRVOsGVW5cRj601aQFYZ7xQnzHASC
9kTApWNTWIyr39t253Or89chQEoHEeY+zjva4TW/rwCEBzEyT1eXdYwJx9L6pCCadiyWbRaJDM7j
mPm0eZypbzYJKQE9qbRJY+7MwSFl0tHTGuhqkzvzwSot+eC7ubiwCB03wj6W8WW79P5zYnj2QxX3
3lsdCfCz3WxzQEwof3HIKmU4D5HgI+9jA4PlJrPGqTifhfSLkxGYy0A/m8lKoGw0bUdLlnN1Yy6Z
0wdLvYwizN3FB+Zfw/ML9SFBkJpBXCAOtGPPsCsUMOdse+rMdyKPIPlek0yw0k4tJ7KJmu6y6yJd
HtmevB6Jq8hPCWOYelrw4/RQxjjMd43vJdREw1RGX1lFB2s30ikoDl2UtOYmdprMDJu0a15aTFrQ
0RrPfU2ckhG3jgL261jY/aNOd98ODQ7Fe8Wy12yTuvRemS1UbUBpPHZ7AqrtcasbNKc3aNaoyjwv
bk9B7hEsajhqtndt5gC4ILGNiYY+OwP6aVWYLrm2fK293WGq3rScOw59pWlvCUwfZIVjmoJn6pJr
rU+7b8gZ73pE/wRkdAx6wXt7NcGvmZfeqLEqUy4QHh4JLQon89K22sZZhHkvqglbTQ7/Y+b8ZtvX
yhoysRkyBZMgTbAZbQbJvGQTibFDyTIV08NEwxHld6PKV9FrKScuk2ITc4q9fGkkR26wPUbKxNGs
UDrKciA3iL5H+56IInqN6LJeouszXlJ9yeSuiyvGRsptSpJ9BypG/puO8LEYD250pYt2H+mRqmGG
M5bZqKlcni3Nri/B8qw1W8OpEPBG5fWBThkM7jNpkPck+CaqE9G3TGVTklPTbWx3FFeQ62gri3TB
xUUQQfRajETc7BkdCM5yHp0tHt2i7m7KWFhJ4EY+Y66hF/mVkdniOprr/MzQlp7gzDbX35oGv8gu
Th3ibbsh8x6wPDhfenyLtO3d73w/w6VXLs2+OiY0xC4bZh0g9SS1Ia+cmzEZ6b34XXQz8fV2izqJ
fxzpAxHvijrENismv9E0ybsxiTEAmCJB95JVMn5U2Xp/fJmlBPJiUsZEQ9wPLJQU5CUt7IlsqMT0
SGi24Dyd+15W3OmCTwsj6KBfF7T2yeVQdK3Dcwjr6bqdrBZHna45eRARu30A99CM+3Wg34cxeeoy
5CCFa0Y1FZM7U5MFLxQjWHbg1IIn70dF3OGzRjCy0Sju8KOURlEE9ZAlWP/hPijKv3z963xMA4Fm
VTiFCwK98UMh191UyHoZ/i7kTgZea0YO+FtteNR0t3osLMKBgTdoK8sCB94Y9FOKREMqjx4h6XY9
Bz0XXKLsyvGlYwp4Wk/xQha3b8NIyOd6qoMOpPY1D+xkhHNU4J+OLSsZw3RuHBmkxFPpQc0LB8DP
XPpxG1kKxt/seNkY4mask0tC2JNjm6schb1w4+sUgBZOi2hRoGAa1uTG4hZ4s9QKgFJNV5yDbCur
U3whGcPbOYuZZ7AHKehewAZ2XlT0fuiQRI3LteGhUGk8ldu+AUyK6wHMB76sxAlkz37HYz2lj4QW
rJzBjqkmTRkjhZzh9N1miczqJCqE0YU5RTitSAswGZOERddpxUtF+kkjcGz1WgGqdDKk1nDYq4CX
VJkovqZdAnDA7cnN2jT8h9bIpNdfRVr5NLRVvrpPUujpkHgK+zGhjxNDZY3SoHUInw9RXaIRBGJk
vU1+iveGvT57JMDa0cujNXZAOL5GGGsEgeVJa7yNfVFewN+GpSGMxT3SSSV7OsJMtp6G5IU9Ofad
0NLlUSrRviZE1zJoqirnjXECxB/Cc/SvU4VSkZZmW32zYjvhTOtWpxLgxVNqCHXuM1epNklUEQJf
M8itggalQg6bpjKu534x7ukMMKgp3Cr3NyM//QAcZSTj1BfLdc4w/Vuu9cMJaL803baMUPajzHDu
wMnxL1cyAerMVVuzGZDgJRsMjBU64WQwjrZyeWbIW3RYGnlpUvTE48CALh2c2zzW1iN2u/oVZGT1
GPyyuFaBNbVYGgY7188T2SDfnqCY4OGoTWtrS7QmeG+gKm671DHNC4IbaSwRUD7OOdLasvAN9vgh
NZ9zX+8TfnDpDXWKP6aYrgCd21ONXWJU3lnsG0N+5sTawPScBTQqbx2J7CIYvcziGcixWh+gD7Y6
YWVxoXMcJUBB/9LSXTToULfA/Gg6+yXZ5CYn36rx5GnZJ067AYVpvLpePI5vMBXj5qwixgZlWJUW
rEzSV2kwj3lkrj85o2qdE/MllkxAtiaI8o4Dk2NFtHNUyjxggcQXHenrquTeWXoaUESOltltPw9l
Fcgo07MDjYHYYSLAKm9sC3vmwvhIp7jt6BuiJwUp2EQuU/oMK1XluXBbfTkQbUBikN+UO8grg/5O
JgZfXvM40u0xD2sMiwYk4j24S3Rn3pmf9tH8rYe1k190LBAYyczCa88xEFXteaTnmX9M/NxY7LCg
tphGutalLnfJWCv3NM4zRtjWAgz1TGC4il+qVmv9gOaszm3K7KLfMlvhi4pERUzyIlQQ06aYYtN6
A0eo5EmcD3N+5do+UmCyejxtTwB4r5+Qmz40SFx4dg+y0RpnB+YTniaPaWUiT4HL8rXT0Ubs48al
FOZBtqc7b8hK3GW2PabMXgTSoEcfhswDSoBJ7GEYRt90hbdhXzLJn1kl8pmpWqTrxNQvPMyk8xWK
7n5Ds/VQyjafj6tcTW1nfUi7rdPSOb3MWHjkaZIJ9Q4Wdzz38EU/ueWsuzvDm/N0Z7QdkbimN/hz
OMKIEtvFNfAEVbYT28GyQpC5aEN1UXudZoazMvR6Wzl2HJ+RTw2Z1dVMBOUepfYEudltXlgTUrWz
h87jUQf4BDTVHAfvske6j5jGk2YVWpQdDdUaWT3s72L1jDue/q0x9ZwK3oemusGQ25ihowQDPbgY
IH1xL0+SGmTo5Z4CgciAxp5434B1sOrV7Jt3lp/iFuZVbW4ri2p6p2a3t7ftOGKlKyIDelntptl1
TbjGt1I4Wb6VA3qZDTCu+bSvIetsOkrqPkBAacWbqu3obnaNM/qb1gf+cmIkMZe4dfXkXjPqtYHp
IA1HGtFmaxwfZj0mlGQdXZkK9syxtCuGuAMDpOrUGiVC1pnePz75UcvKgz9WNSQ15oRIURQsmnMI
TbS3Kuk14jSHtEmgltlqScggZMBrhrZBCzSdu0Cr2snt0EJLlGxzfpkMdNUk0bZnIteBRppB5NNu
nF2IN8nICBxQ6+ugLcB0li6p3mOiFZCHRPSyXmrJOBzTHRYZ9uQurWGdOLA5ly1UKESSzNJ6p6VF
OfRqajaL7dbGsOPY4dsycIHR0sovaVtH4TybUFPzvHTdS481PzpZyj5rL1y0gNk9ipZJRegwaDet
rWmU27eUnpBSN3FbF/3yZwfo3w2Ef/2yffC/lvf25fm//s9b9lz+SB3hh/5sINgYtzBqcEK38Bkw
GeUE/2cDwYIdwsAC/4FJlg5Zfygd/2ogWMYfhCfRhUIFjKOL0/3/ayCY3h8kKqI9duksmKvg/p80
ED727VyMWjrZdaAVGBDSTv3s/lmo7gDnJzq0apzwGqnMj5qyiosfOio/MWx9d2T9t/j3+8dghYEi
gXZf4GMzPzbu6EQa1Dw2k5qodI9Am2rm/xRljpjH+5lFn+FrfaCoKEJUEvOVQ3lw4KiWP1OE9+fO
gnYOVWDqHCgWENLKHlVNGzW/0d5/VPx//5prF4U0eYxsAmfIx6+ZWjp6xbwUSOesbj9VSYk/GLXg
qeqndyBu0XnqDfRybbxYv7lC6xX4dIXoIHHLYT9aNoLhjx8Nv3YE2peLcElyeT3Krr/vixHTM2vb
buG8uGV8ET0XUUztD13yvsqS7p5RZndeOC0n8mH+TRv0J4+GTW+JR40vRaTwp+ZjRrvDgC3FItUK
ejcTJdxOukXx+uu//GcfQ2g1Smmev/WZ//iHNx10XatD6FslRXtE8dds2abb33RSf/opvC8r3oee
m7l2Wn9o6VZOXTYIHKcwlYuPv63Wdp4evfz6T1nv0ad7SMN45avyCIEQ+aRchq0/ehAr5hBWAD0s
R5+DtXC7Fp3D6XFB0yF9S4a//tD1+nz4UFYQJPUgdoD58Bqvf/kPf5kwu6jsh0iEoxyf6hz16+Ih
Dsz8Mn4SVRnR58iLXVeQfrkGoX/99af/7bqun84KQkw4VhkOXh8/nalmMnWNL0JnkFe2XyF+iAZ1
/esPAcL2+Y+0UILz61Ex05Un8uTjx8S1ATch6bIQnOkcjHYynmcO2XxgOtAhznGcgRGbc5RzZXve
IuHcL6IAFlMuMpCqe/fF1D/V+pwzbdXjctpYgzk+xcqwDzKyx9MkH+WJ8tJsR0D3IChzRAhykv0X
bGP2pTSWJt5w5nUeo2aVq2m53jE46ux+k2ZDGjLrLNG/CWtA8xPr6k61cxq2vSlOu9aWXyazGbdZ
0jqPeV4t+4zoOM7aMvvmNpZ2SwzAvBs4LgUzt5nOGItymDXOcLLGkJ9L+mVbk91+Z9ctQ/BGvs9x
V78rOzsHTRCdqMwzqSj1qAqFjd8cZiz6LJMG66k+wgA1OewbQMLN5W2xpDqhaVGfJNGY3dE8Nhvc
upCpgZlyrIi5UsWGXprxqJh1Aykr76l50UamqIORbVvuWbZOhxOnV7Sx4mGnRXO3AGAV0S7uuhpG
ZtnvfDkP97gW4IdnhR9QClkXeuwhYJGYFJ5jA+Ii+oVu3A7gYUiTQ0Eetoymr+dCDA+dKb1QNsR9
icxFl0HD6eA59L+KCte+nIF9iC4zDy4c/KNrgY1vK1trTkxuITSC6QEV0BA6JqQ2m6bI4bvkm13a
OAIVdY5ZBlV+Gb3hyPy03rNLu9dw/J8Sbg5OGwa0i+njntf6qyzDnB+PvRP2OiFSlZUDeRtxyw7R
zay061iBLmsAPeatO9OsrnYL/vkzZRtoYhG7ERGlI6qprQOBEmILBV+d9ZOVbhMmoyGRmYd+zqeT
LKOgA9bbPbmqP5g4ZLa14gmqow3c47MEQ81Wjem9NJCrAzZRqUCjyfA+tuyrNIf5QlMiXOK0PvpV
7F85rVccK80Sx7LiTFLlF3TvbXo65nDAYfbkZYcKbkRvSsgF6mvJyAuZUX8S6eUDGvLhyJgUkbxj
a6FR2EMgYn9Edox+xKZTmcLqGdY60lZh2s5LOExEZhp0MG06dOhPsk1liRsw7P5BazP94KNDDnKL
ppGT0Fyd+y/oH4j7KK0uyBPzUveyi5QueAD0sAiBHiCCy3M9AjKRdRdWZAiOCv6x81IzUCW9CkwM
4ohCKroCWPwC/aTbE7I4nIskGcISRubJYinmhForg6F0w7Qo5nM8DxJ36aBvcSoMh64yT+dmPDTW
9NjpwIi8tHwoB/qS1WRzmiu/aKXp3flVNVzB9vMfB9Usx0yXl3AG/Su6QjMpqNA+DK1dQtEOb3aD
DsxEtCbs+sqJJ46T6VtElvymg9WDlrfuSLuw2y1C9LtKWGcVcsfTKF/bmsbTkNLpc8X8LIGIBVrp
vdAXPBidMUDmEcIH2ZSK/qafRn3DWaQNB2/k1bKs4jW25z1K+NO4qdFL+9WDAVD1Hk3rG0pnzDpj
sgRSagcLvu4FXZZXLcGeKUsfMK2ZmfMlQgJ0SeNsbnmqODjpPFo9hPnd5HQv0Wzw5jnJfvSTJ1RB
l3T77z3mJ+cOZq2dVnS8oOsiONtHYcfw/PMp26OJlEhN/X1uRA4jCS20pvmLscij0awEMU3ILWf8
9XWSV7CgPDIYTDwsKHa9xGcB79x9t6otODSR+3GiXGWe2LHi/FbMz0PD5H9B0IkASwZVre6Jtwd0
3M2PyncvlCrKsEG3TZfcjkILUNkLzbiO7+EbR9Ayd2WXPczMd39TyFEr/m2vYngsKHcRZjB39z/t
Vdg09Bxbah36mrbMO6nGutzp02BFO1u62ru32DEhRvSVHXX0naFNwzpHXRIMlWii3QQd9DrFTUuF
O5k4aTFCVy9jp/zn1QFr74xOL8Nx6MdbJh3dt9iiOY1YR4PH1smGOCGUXPPTnPrJC91E5hqMrHuK
KoZAxQ69Z33uZ33xzEgCyTHDDfsVudd8BWStiMFUolYCvukV31yp5c/KqhEgLowb+OBsqZuAnghp
UnPsEhI9pBPQzVoXl72mt1ekljCEEUMS27s50dIrfAeca2kLo7eMdIJ0DGKNihP0W6NNHk1SdwyH
pq4INBXlF7GFEFKv+yXbe50Y6uM0xtNzojGsM8kNXJ5HhOXwa1w7Xb4kuhmpUG/aWkfTw/kq8K2x
cVFijKRtxJRiRF4VHI0xekTVa1S4Tb3zEYRpwdiWLGZ03YpLz8omErOqwr6zu0LSERMr7tSKTHYU
2ipcTFRQcF6l8M+0fI0OcgR0LzogWFq3jNzwjTT96IH2ITDhGkQ5XJdUthbqKIGdCx+AX3CI0JOI
PJC8Lc5XLQZKVqdFXQcRDOG+qbujH7bmCCeg0LG/7eq6RH09lll+P0EFJsxZDejZtL7yZoxktJ83
UVyIbIfyv4CG6k5+QWOvjw4unSRMEHru6htXWfB18qzx54NUSkIgFtK1A9+2a4yWLvFPtlsOCY3F
uLG3eKEqP7AZ+r5bnWR5LwZZBqKeJEw6FIgUB0nB7Egw750QLI0k39bWYM0YvuPCOfC/4QlBqHCQ
beG+C5Vgq7hwFq3Iz1y79SI6fMyEjRPpDWWZbkt9aqMjjwVESERz8xBosUiPIMmG5avvDRreEk6k
91qHrnDLIMIn48RNrRNoj1YbTNIwp63KCOJj3kYhE/bAcu9wjLAkV2403Yx0h9D/sBvUtK+Irdi4
PAdfGkEUVRDnMZ7kKU96GMM2TObtMndGWLeYYriAMYlLwnQYHM5NzNB6RjjErIwo2hsH2dRDYhja
F4ekpQd+ZazAs2f5q+Kw9gzfaHoWc2Nf8ci3Derk1FaHmZ5dFehxNlzO0PbERi0FoZ+GalHu17gu
H+Pvw4qBOTUpa6M7gGUzIlTHWb8sYOgGpz9N1Thxu3DYwemyWdy0SPVsjWaCD7OA0GDwvA72dRq7
LaJlraKASgfc0rgZqasDG0z+vaatSWc2ScwpZ8plOKN5nT1r3dBFweQItjDLmNKZd6jTvhqRx4WY
awOpozQayGAVdEBjAyhOnFiG3eeXrgGXfIo1EW3W0vqszIlvYz8b0Wc3Yw/soPD8Dk+vGUfnra8z
ACZ/Ef2ejDvvaTTBE67vCqJ4rNXDZQViibZ66uf2vusLEmOsCG3eBhWO/7DAmZGnBrNcdZIRz8QO
vzj4p3yPkQ6DOH06Uph4zzZ63bu5rYSzMwyJRSYdS7PfsUzYX4sZPdZuqPAM7WdiiljAFKJc0TsL
ajOaeG9ydiBOa3T/EdBW2gUj1OgelqlwThDixLDYuGEAsGxCyE4mK4Pct0yoJDZ5Sn8b5H0xjYfS
aH07sJd27MO6tObLaRRdt03mPPqCIjWS2x4Jc0Z1wjuzIZCGZNa5la2+05D9LagF0vqN9dUSm7rm
2Bj0BjKMDYNE68a0SYILZ9fsrvAQLeklhl2j2eeIcy8GIHLe1pR5qiOBZlqz0UvqTxK60jLH9GRa
t76dWrcS8li6HRhlpEHireBJ223GS4e4gBd/jOmkzkgC1gF9T5LTFKGtj5Na0pe0zUvLilAqYv2M
XxwekSNhPxweGi9rvK1PBEzHRInowW23LlakOHkGwDzRtl9dxsRMsW2LmR8JhXl72ugjXXadUPCX
BMR+sWrurDUHV3QI2suY7rQ2+ddlteBshN1FKhQxZ98RcM13nuRrbWn1zTBzcNlGXtk9R5amH4sc
nD3LKRFzK7WN7MqWv+xRm5LVc9BnTYN6RdZ3s0h7Wr6GZJxbMjVMML+PLnPnTBFWgFoyehUNGHYd
6snIlFQbrnqv0t59G3YCJz6EQ8GUxQScVzE7Z1mb9pNexFWPG1DF9wUrPxoFvRmIW2s9bUYTES3V
GQBG5wkRZn2txj4lgMCuYs4Js9eQN2LFZb2JXYK8N+5ssDW5ZWrDCTOoHCV2NuicZoeJxZrI1AK2
2I1BkgIePLo0xy5TXFBfWj1p2AfsymlXO2iHByVXKCcHQ+H1Z9bvLsfcGuSzGXfTDgsaGTxY59iY
IOCODAjT5K4ng4nSysllH7KGMF0XvWkUxwTWmRPkqvbqLRrPXm5xb2ECprOyhJjfxluRarGL9GSp
rkfWMR6s9SwDPOEWff943TvKnMgbKIqrsffH1VDZYUKzXI2xLjLojA0vlfIlGdYxZFXomQraru2+
5p3jXRIRiWW2deE3AsdLBlh9PlqB7TIk8otoc5eJ/DRhOMX6jAdJxlHLUjolM7FhoiPumGC++35g
vrWd3J4dXYMuiNhpGBiTlH7XID0tpEW1nyWPWmE4SDgzbVhV49I+HXWvuWAA46MeIBk0FILxF0ce
fAZbqSzkgsQa2CAlJ1k12xiP6A3bhUVYtRd3aFFQmPm71BkZ3msa0noXjwtDQFFnz9M0rhZfJTvv
noMRYiyUPsty10WmKEmV6uITdzSix0FUzFIYx8WEArJBziHdyv6mzgiZ3RJq0eMqI5XLG7k75TKG
2Edn4j/1kRbE5LaEZWPxfrB7EoJOCW0Zv0gF3yp0KSDUhvF8X+EL7gceaYq4vTn4jRam1dw8msxF
/N2czbN/Xo/dom08CGTIujRmTxxyXXHeKXux4cslpGyS4cZE0OT/2C8FvR0EA1Nzg26dFI8mHZN3
YsrZCEfmuPDvEmKrNg71nNpGWqvi0O8s+U7AAQuIyDEIrdULqQpx0deXVp/jEc3LFP3Gr3tNxt9b
TcDSCDUXugcUBXHfx1YT0tDJFXHch51ll7cE7PrFJgXIimCoqsEcNxaZiTYi48wictyo+zZEQEOa
jigHXhfpd9j//QGbcq0R0WeLEigaV8IwQ7LejTeiVKY/v/O/Ry//4ib8cPv+lnR18z6/Ju9Svnc/
jl6+/9BfwxfnD4Fs02P8gkAZwiL9y7+GL/wL2knkyibNyz/HMn8NXzTzDxfVLVA0wbYJ/HrlsP8l
31yJekKHk8YwnE69uw5t/kHe1dp2/u/mrScYb6LNpoHqugI3m/GpfVrOqhX0GuG8S0vbEWBDFyYa
zQDptL/94cpc/flL/wc6uasqLfvuf/7rY6f2r49yQf2A1+Iv+twnLq0Rv4Hw0OpgRw4guTK7dYEL
/9NPQZLKpIf9QKBG/S6t/qEb3VTNPNAp1ICEmEUArMIKSxQb+3/8KeC7OFtzVEH9+lkXrXT+hki2
uOTRARyKyCQPr+/S3a8/5dNSsF4yhmwOGnpAg+tQ6BOjmz7ZauNBAQQy663Bc1a2m4ntEw/eNhNs
o4t7UnNoZnR8ZpMPqQo9wDQZVHqLNIYEyupK1Pq5uyQ3v/5mHwcN6xfDUkcgm24xuHMIoP+4RvUJ
LjXIZiBSCvxoTV/cVHjSqIKTMeBJmoOoQ8b368/8/oB8fFbJjFtVy77JWUF8RokNCZlTURbBQy8z
7zih6j32usCrOWFfRTVSBwSJsNtA6TgOPk221nAuysSZ9o4JzDBxMjrNduz9Zv4h/v4OQRYCswdQ
0LZ5Xz/dpXYUs99DSKadpc1zUPmk1rYG53w3U5WzUd/95TScjetFTjfOhJFqSf3q3stwrug4UM7A
+Ld74GK0+D03ftfSOHbhhBCCBKyoip/UYmunsGqWa46mU8mpC0dppqVWGCHjK7atmYriN5f7768r
f9WK5eIm43X4nO4+Om5P1pKebGFxT1vTTDF7xdb4587xOv1n/F79ZFFY15dP9xT2F0ETtL4ZRX+e
8S25OTt2SqylZutLCO6CWoxzfEAOHhtaTqrQrx+in90rHkzPZULqccc+PbgWAJranWzeqASEx9gM
GnjE2QnmefyHxM71HWGIq2MJZNlnsTA/viOtpLVYN0aydR2MW1hkBt5bUf7u6fs4fvv+KnI4pygW
+FJgj30aXxqq7pNM5woull9epKM+XYIpasMcf/i+r119pxupuVMKsK+UnoubzBAYwAiDHc+HaE2g
G491ftMnLdl4HB2vksInTQ4Y8wGK0BNANXKhY03BqIjoMnuiO7XLSQ9lhmt0oOG7xS7lAMGJ5G/W
v4+V0J9/mrNuSyQK8YBY6yP6w1quD3AzcSkl216aaAhdr9sKpFaBy0mYdEXPofes8Nl36W+ekp88
+8ycUT7YOmEtlvlpVxSt6XSotxIOy2Zy8BugQhpdot88+z9ZRNl2bfh3+ImMv8VKgFCXbSlQtw/w
XtmvoCIuE/DocvCdLRrDhAhtp/nNh/7smq4eKV1fabL65+qytjn0sz2Sw02q1xYUdH6m+V5+I3FI
H9rUSO+VOUNn58R3/PWr95OLyr5MiYGbhdfBXr/ZD3cz5x1Zxpnz1Iy8cKuVGoYLzmW/eR9+8oL7
bIt0NdkkKKI+veBeb0mqayAMEjvaNhdiOrgNc/A60+LfPJ7fi6MfF69VMbPmvaCe5xnxPqPcxJxQ
gPS1tclb4wmFVZCoKQB4jRcSEzXMhO4m5oC307w6vZrb8jZBab5xASzvS7yo+5oT+hHprY9ZmTHi
P7vcf345F6QELiCT1eHj5fYjq/FMgy+3KDv5MiJHPY/QvP/mTRGf7+rnj/l0VyukfAhFdawWCaJC
A7EaWt2aWI9lXl4YoCVH4um7M0aX820j0QRWyqZBrRL1hZwuG1ti9DpxINqkKT661jfUTpuLR7YM
DoREgn+BkUKnixz50MRgQ4hlUYSG8t9/fbW+Jxt9vJcWdTANVfz04DZXhvWPTycLM6lzDaOdHjKP
56fNG/HM/lde3FQPUvf/sndmu3EzWZd9lR//dbPAMUgC3Q10kjkqNaVm3xCWJXEMzvPT96K/KpSV
rrK67hvwjSFbTCbJ4Ilz9l67e22DPKbewXZUrApg097QLMCcbqLOKpsoeylbJdRgp5MvS/CJHa4J
iFkmsgX2mYzADBUFNU0yr3NbSIppPECI18w+BqYAT8r0CQAANtGFfeiRwfEVBPNsKsT3xWscNb27
VGus2Ysn7dcTrOZADjaOIUbEDDNJ1hleOK1sPcaRe6DqgNGBMNRDvVKv2eAMJ/acNDZysQ6k4qE0
ML9Yic5f/csuhg4log3B3Umb6vMHakB/uSmhg9Q8xfiYWcYHTvOl2z2Ha2Fm0xeH0xbxy9kVts0F
/8m+GknR+aIObcNEwQ8PcRgIo+6JcsSD4XX4h+lZyHqbLjaxuQF9UztVCl8Q/KXhfuUg/Slo+/wx
eCRY9KlfWX1BQH4+bSRW9bKjcJioSmhWahretx0EE8rt7thFOVEaiJov9awpLvC9ZN7gQoYi5gBg
FJOqVVgm2vdSlywfpUwPwDBaGu2me9+nfYUyzHw3GBX9+ek4X1TZhjJGhM+tabQlkNF9/syaVcCs
C1o8TMwMwXUpP7JQG2h/fBml9S+PBKKTja1qse05q2baqiprgs8VelP5h5Sy2pZWPnjEGStf3A/n
b1/OCf2iajMWo9lo/qzqf3kdTYhgaWe6uK4qRDjf9iPwkk0hh8EfY6zTf/4Cf7vXsWEgouT2Wypp
5kRnX+AcdRX6XyqZZta3ZtRHnpuZW3BmTkbWx58P9vuZQZbGMWqyr0cZpZ89WG5ZYawcWKwCgUUF
BkCBPK8IKnrcFlQQwGkXWkQy/Z+Pem5axna51J/UM0ye2aqeE+pJjlHbViFKY8wb31G7+16Ol0Vv
rpLavUji4ZDa5hZ18pG67ot33W93DY+Tjk6QmpuGhi3OdmDZZIGOHwhkMaIeJEJQBmTYYy6lk/zV
lfzty+VQgsIQjSQnrP1cZX65bZKgbCvga9QXYQ6kC8rHKhpLe52XjeIDtyLttqzaryqNpWr5tGjo
YNZVly8YiSyileX++uWovV5Li0kbRTCbsm3VZYmfkOp7qIaB8NEUHX/uenZilNdl2JpHaKTttQbQ
cF/ToP/iOv+2ji6fZZmcwn5fYK9n97IT99U8cg29sR3xmdjNCDCk6ui/IjTwssAut2XQq8R/b4CK
4d1E7daq3ReZdL+/z+CBMFllTTJsbnNx9jHUwTTVBuCVx7BGMPl3y0uhlwX8BzH7hhu+pVYdbKN6
iAGtjdo1I6hmS4jL5NM5sH6M0tj+/GL+fxP0v6kafrlHfmuC/p+PeskN+a+37r/uurfPjVD+41+N
UFTjbDkW/atQUTj/okLXxN/QqSz7raXfxWX8RxdU1/+m6VBpVeADDoNR1/xnF9QUfyPhgA4Fqyn3
4PLr/oMuKK+zz08YWzCAQTT0HCoS+jgs0Z+fMKzA9At6XV/FAo2IH6oDWjJewjZ5Z3bbveijCbKw
V/LGRgyH46fyjGq0Fx2E1ZAkoc3CPArZVdKvy3osPPYMDHeZg0bzlYlD3rkdKm5LF4VaGwan1DTr
/pgj5qrWhlq69W6WImGCakKkQouutdlKy7sIpBqj3v5OkJcOS3ECZYRJW9Hnzg/bamq+Z2AkBjhz
Ug81x8dPFN5CbJtH33J5WX9j8tbCqkPnr4fbNBkdi0EeI5vxGpH/CKgcylbQr4caLBqwp1LYXqWb
NABGZ5qza1kgStkCl3GSO1VXrPSElbeUr9jC7FsrzIV6a3XU1AdRkH3mG2NhI9nQRtkzhiqrYpf1
gLfvceYUFiKt3qFicPshz15l2JbJrnVYt6l926CQILFiKKp90dY6FMHZxnEPEcFKZr+VvMqRgGfz
EF5pDqyf2OP0iunFal1lPgxj1ZbvRCu7DIzbvmhi0L5FWvkuIgcciUv2GSNoiyBofZcymUxvSy1K
6m+RZcfNVSwU6ImGKAdlL0sjcT6crmm7nYZ6qHkHMaYxxxsZYJuMtHvm1rqfqY6WoY0SbU6nKqop
o0efCX4x75KQS/JBSLxAN5rP5DsFhVZw2aplCMViqJVueJ0PWBWEB2VZsGAhoGYyDHC8wre3T+Is
AEJXyTprrrOuL4yr3iW46Vlh84AUZRzjbiTfLsO3880ctSZ4nvVorB5RAhXFDd5uxNhutZ2b+N5g
kHCRDkb6iFm93YcD0qM2tZ/NSZRvWpESos3k8VlFXeIHIQTj5ca9JW4c+KsYQz8qBtofQHtJqZdh
iP6JKOzsJiE+zHgyiNnrXio9zYYLS6/bFQ0VWlAAjYkcXKBRZuf4dtfn1pJA4kpS+AqklYmZFBtS
HefbQGnLDRdVwWIcYX9d2YrFbWwsusAGpizAGA3Ln+fCk3up6LMnexfliJt70h1iFbRrWqs3A9mO
YeCFZLjVviriWCxAa3MiDJKGg7qNFX2cXwUNrJbE6zG19Cv8g8V8nellqj/ZTFBf0mzS14ihcfoW
7cTbocC1uOEJC+D2FPo2KTujXDGzrJBwk0uIvztDT32gu1YQA6nWfXtS/g4saiE/IykoUh5ckqtN
5Tnup6Z/naTrDm/Eu7vOXhWSDptSZkN8WU1loX/UqpoWG0RxcXAQiA6TdYT5i3yu0eiy9hrYWtHu
ZqWRJyZDDGDbqUKlG9XVX9IhGOJdU6trlVR7UI12L4kinJTiRemjKvKT1CiB+nUsHVclWQ54bAU+
9tnlS10NDioz301TZ2cDlbM3zCOQSxYS0p5rt4W7ZjRveXAUgWPWnZIc0wkZ3kpLgWVcBHMr512r
FWbE9Aj/3kotQ0df60Mhn/EtooSbKJQuFKPub4qJVEm4SYnoVlZpIkTMDCt/7nQ5vweFKRDXxDMI
rXh4K3QHUHQxiBPh3M8zwUSngH2osY85aSgKEfJQNC3pVqYK21R1Rt88VqyffBDFWc22WuztKta2
c9FjORcxnwzAXvMyunidSdhT4h9MuxSG3X143fI7Mck28TqbjOlk5UuHBqjOtiKY6JjrmbwPEznc
Nnlq6IfAbj7oWqJaDuLc3FTKXL4g8i4eYHs4tPUZcX/0uoZ0rbaEAU3YgSE+x/YAAKrV7rEVz3AD
mdh+qK1hP9toezJv7OCOxRPGxbqFxHjoRI1Mn5TUR1Nglt7OgQY9RGbIm/VCT4+YQu3I78GgX0cA
2dcw6px0rcFlYIzfGON7V/cPbS16YHdDnz+bSNPuWQGwhGumAtJWSiXdd45jvjmwdK9iMnB8B6Gm
b+T6hO6/Cb4NzMW1Y1a0w7rvMmDCjj4k13aV2Ld8zeNeoJD61pSLtkMrgHz0Die1ykMVhVxIgGDs
jYxBvbzStHJX6qJ+GnjZh7BAdVFt7d40T5mCfLHV7OiZENj+Muwx25L4ad6LqKlfEPp1+FcFkXuj
HZ9KEwrWwvLb9bZyIAoTAopR3qvpWF0NpjsE11OjpLs6mTTPKEGGekNtYfekT8Xf2x0KZn3BUtTV
roPOfTAG1XqotfjVrMr8oI3hEeM9jvxssNpHrSyhKlOXX9pmdw0ALLsv53n2J61H6VDPAI2LArpk
HBxbtF6e1bX1bZfh/3TnpRQw2Ki/xICzD4xAlBMOzRQXWVFcq0Ea+XqqhC9u3NfbSoJEr1RL+chm
Hb0b4R6Ie0qlMG8RJlfpvpyIkALqLoQHiDTcKGoSH7O5+wjj5BoC+j6vKpLsNf3GHtLmzqyQTCRx
bT5VCnmPRlxeIZS+rLWq2ydRGbO/RtXyATpcrsAyX+CEUD2tMqNHVLxgR8LGJ3XA3LthT7nQNIfK
pX8l1YUBi5cQXd1Y4/FBIBTcj7B6Nrz53nQjiHtknSCYS9lt3TQpLoiK3eQ57mQElplV7kv0MYgv
SpVhSNxe5405XlDkODsWVNKw5kTZShlaj5RBivhWYaIIacRN6DPULK9OacakAzwtYmV4FhiHmQe2
T0lcGMahbovx3nIK1Lw9ssSy9O2wdtsVocApxHjEUfKkIUKxXzJX618jRwrwFFM07eKky30cFqoP
ju2jDLt42rDIyfeUV/6V04mnrFCSF1lHLM8gdxlFqNLrAmYEF0bZx7ugdTW/VwEPr5gtsb4w6CHa
QK0uM4ACOBbicmO7LdiKaUyPspwciDi9MiHIMKwtH76jIxdlIUE7bfc4gudQ9lm5rNqdFtoCdHmM
+duup+nHGCmLg7mPi3YRwVVbvLTVDwsp0LrACeHN2pB968n+WOR9ovcD0aMfqRXd3SSN3ayTCetj
UJbXepIgzDcdO/DMqAh9pcqmaVVrpjwGLYPHIkwgeQ7z0QqGKtzIMs+PU8D+1kWtvS30vig9odja
RtGGfh2kiqIv6uqMDNiG9XRFXsKwGdFJrhusTkcjcGqPXFQa0uxJhzc3SfM73An5i5Na6fOEBAoz
fNSeRlRTNFDtudr06uQ8OXXT7vo+zTdjV7zN0lZ3gCWQzyaqc1lqubwsxNBsoBZlb3LQjW0HXWeH
nwokpAuCQy8MeV33auRbAhlXEzbxqR9MpIGRojFhkfKBccJ8oGGnPUV2+ZDF4J5gD6lbYjP7d91i
wjVm9juBI+kWlEHjEUSlrMoIHSE9txNlQsPLlCQZsNGuBS27cm50qEX7ZLZDBKc2t6wzhrxr1eAy
LZr3OLMSmo5xi9rZNKsTeQKFcWhIe/IbWpFPpiEVPOlqtu2LLHpFFCh20bSY6hpdSx8aK8+2pIXk
VzD0zW/QhjKIwRKAFTsRTPPKqNjbdiwpTzH/R9fmUKN11ZKUyAAM8qmXtyngOHZ9kCe6sR88K9E/
UPh1+ww/HbL1UbXXgw11nDa1jfXCSvHVg5bKwIqXg2BcOFM05HVOzaDoJgkRsgZELx2tWVVhHSgH
Zj2QdoLR6dDQBvqDTEgS5+YEHFo4MFcBuOjms6LX1oclpuxVh7J1GUPmgbVp1t8mdFn+DJ0C1Gai
ElDNfL38jppGHrR8wVHPQYcqeCaUN6Td41dKXfW3MiPFABHAHFLSNTeZPphXNKHqraam7loCzzmR
P2hdtYBSWg+bL+z7rIDPCWUbJJKOuwasTQ5xW59RUGRqzZ1o1DbxSmObdOkl4Go6xqVsPG2E/enh
qEKCFsnU8k09y/yAfLAjzV1bvSy4tzM/n/SaU5po0iHIMNgJcscOV0BC0/txxjDnKyACyouRBNxd
xMDmVGH431VFaiaHvo7tYOnoNg9DSWtoBdRQ86bGnCyvs7UI3XWUauNT10yXzJuKhX2YZuRBZWq0
m6LcWFPCWDdG0CtbRvfih6UPqkEeedHdOCzDe3NKkyPx0eGr3aCV24dqqNvrFHPNejCtCT/hJFi0
0rjQvdhNRpgASVbPF1YBlw0ITNxvXLtLX4A3UwRmINzCseFRLKgbV5FtqR+m00pYO0GyV1jlnjB/
xK899Mk1ydT9c008x3Vnsj5poq5WDGdIhKnbSLkmpyi8HtpeDTy4s9ljQBbNqucFA7MageeVmbrd
GoyatU5IIoGwQ0PyKjZS+wqE/vBdo6RcT5Uwf/QFkw4P5xlWrgyVxXXGorjHuG0eHVPk9znhdy/Q
UyinS5Mm+2os2/JUksm0qYhIuJjUVv0m0rBZ50kg9mpbK1C+GKa8mTQCfU0Gw51j1MPtnHduvJqm
ZoC0HyWOr1qttk1F/MMl4uoRYBYwHaxLly2dCHB0Mkj8qTKak2bm8w62KuaUKbeTYxU7DkT0YtiW
ymSuBjLfD5Vw5smH2/aE6j/Y120/3U2BkryLNsk8OF3dRQVreNWpqIUBYjVwqZvoSsgxPWksirx4
UO6vcEWlIP3djBtsbL4XbukSAagGG310m7XQnL0l1O6YCRkeSMYEVOZw+sh3s+rOMWXwrW0reanj
UDgwvIqPEUzyZd8GkdLiLlb0xcyaBywgEPKQEEjL+AbTV14IpSmPEFk0NMnFXYNLEPCephUb10iI
pmb9BmddJVMM7SeID3QuM4wJsVVT0dbZozk3g+GFMy9oO88K35bsCVm/pXbrhnrzlFdQqDxRTAMF
fBemuJGCcOZ/DMK9DUNBmz1ha0aOfR6xuaZ7QlENlX41OqrYtVRNOU4Y2q4+aer996ouzOdubIaH
khRpyzNHRGAE1mjOo5bPJtQ/GNv7trNK94KQiTh5nQvbdcHgUuMTtJMae9NMq3GjssdrtpTKb3hO
bT9Qm+Gmz02AbX3lfGA57F+aGHMAIn+nS64LzaKf5FDoq6s2W5yCOAsbqx7H+6QnV444gThfpdUQ
PrnBJHbNaDZ3ND6CbRWPQvHgDqnW3rCq1PbUOpx2w1hbJvoWK2aAx1hH4qKcBHJcZtEHxTIBHw6M
JY55l6vJeqYDh+kIlfvGDYiRIKDSehOhWm2DtMCJm0VU455NNeUNdkCzW8nUd0E+tw9hTV+Pri1J
x4BzlG7YniL75R7XzH0phr71R0efjjR22hLnRiXvC16XGQiVXgkXrx9EFLQyD2NtxlBy2pyulxsW
K1vG8kfXatahiYB+dba4i4Ou9+tuUH6ojUT0MoELk7Mx3kVQ2RgtjAY4QwnKT+rqlZLEya2WzflW
H8hqcercvuwUc7zDtptecaZsxDAHkZ6i1pAniRKA8iWJpqDpnF5NDiwWWc/lmvdqEuIUc8P1bE3T
ZdWCSsFhwqriFUkcb6yiTk7k60ToZnJIK9Fk6iqGpjy7EfBoG7KdCku91DAFFaB+5UTAhToa9qGb
o1k91RlRXlQP7ZRd0O0IHT+Ndehb8dhZHdRtQzHu6rIpwhsFejH7Nu6sgdQMPY1M8W7KuctfO5j9
1oamd9Vi1XBq4tprQTzEI5Qz4QCXwiBEol2QjsFza3UODLm+EoGy1WUfdS6KqzwKt1lip9ZNw2bc
3AOtS1uPvBI2Mqjk3eAi0nu8tg6YH/EetZZ9hHDlfAxJm7jfRqcJ8FsyA+qnNcxIUR97nEk37BzM
5CF1B9GuzCmJm71ZOImziboicC5BOI/BrRUYQbHJ2DUM+3lgqdzM0BORCYTSesvZK5NJ4CR4epkH
kCQKxT7pPQ1XONL4kkwr158sPdDA7Nn8vIdEbNxGMimzXaL1mAw5drsR8C21ddj1LXCeqI03g+Q1
c6pwOs2bONVlsFV5mqzLHpTdfFGn6WTuLMhZ0Y7+kLQvssLUuq0xgpHDb9PNWnBSHIuDM9tXHN/h
RMMtncKp34duI9ubSWnBPJIGHU3bBBSrsiGnK5e7ttEV5QZcqiu3pI4xoxNToxc71xxFcMzUReKJ
vWBSH+ilC5bdPOkAmRHPxczVZpd4Q4Y7x53bmUbt/2hsXBvqiOsX58V0BKWVUx2b391IKw+NSsiF
N0VuOPtO0BRHgE8jlsion5yN0NlbEXqDjgZlpBQ3zSiHY9AJWswBkV1RxePJ7iTbzWawFQM241XW
CmwnzSy3BtA2j9AS6g4pxWvcEKnR12rwQBsDM4da2/uO7iFOGF27ENNc7wNcln6gs4tPe4zdEZg5
0eox+UEdqUduB6VVry7pv9r36Evr6z6jvMC5aS+ZOWzdrsc2f6uC8WEkeYVjOc/1JMdVMruHuGyg
TxKH14uUzj2kiTVVF2D9KHeh65FDMad64kUtHa0oi57qmYqjT8hVSSql8YZWgTBmznJdQX3cwpRQ
djY4GBp+lGC4rVdpOmwbw8aG71T4Dq152ARSJX/Lbbs1jXHtxmqIyur10CDAoS+jYG81PdSGGDMk
TZUlGBT13trJtfg7hjlnY42ssqjXNCyzZP4Y6uVcz8kOYeKF0jfhLjEKuTaVaNpUenZqHOt7LMAx
rCRL/G3oBNoWq3i6F4NJ8NZEqGObivJjckR01bApqyERyuwmmx3eXZXF+lUW3aXWddULyoTWUxs9
21PjY34qOdy3wVTZN1m54UueqYswrsYPJ3cLqGUND7aAS7ENSk28Qm499vOYPWZ9Gz71pSIAQ5b2
D4McmVdVxrQs+WKf7Ya6o2+i+A4sHRFpo9Zf4YWb1jUjIvRBZb6WRk+rqSfFiUCteoMF29yoJeg5
NLTJdvGbsYgRoONNuhuelE6Uu0bgDk1zsY+r6dqgoQiL1H7Q8gj2f6qwVFc4Fs0Ox7o7Bh9mPyR7
LZLOa2E5iYeR+abS5dtUGoIes1nCPLOeOmFgDLZNzY8GqnWlrYKL3q7LG1uO3ynpFS/PeloePHik
76ThTexMji802rG+bXe31GCvOFLBrQd4sZDU3WSMb4j8iIeNNkf580xGSr7OTA0jXlxWd2mLGxBu
x5id5gJH+uLPV8ZOXc/KUO5lFyo+eN5xVQSq5k9ZrHnkV9wlkYRcULn4+AMe2S1m4PJ7n6qnuTVg
K04PwEXIddGYdrTFs2LXxUWCKzbW1HBXpdxXiTG85ERBXMbddAjGfl4Lw4SBEJXmNljCwvqxLi5l
7owHzaLdM1DX7itdYd9TRuNKiy1t6855iMi03YSVo71Xbks5h753aQFjHRAVjnLbqH8QUkCXhybX
wa4gBzljsQPJiqK3dbONWlFvJaa7ZdtoApMIJ5/wocHTG/HMGtq/dOUAeKQP9tjzes/oSA5Yd5W5
OIoTmLxucZgy5NWA4DK6i9JAFR9oMH9bvTeukdSTmxUZrSXZQZn5gZ1bHvkaz8uwzQIRXxhBIK4M
wW1bzvG4cw1JSlGfPZUqYJFVHWgPaoa1i/6M9Bkv5Qc7QmM/yRrtlJU/1KF4DmvuzDQm6iUzcpZv
W3uS+mx6XKxlx5YwEo+ziW5YDDFizQ72Scu0H4WIKj+FY+A1ppBbagG57uPcOpp5p7y5waistIWc
Ww5EQM5R8QCCIt2NHeMu/PXUfhBQ9AP2NIceSxU+oYWl9hu7ZhPboHoRjVUwhIV86ZkfrmtlGv2w
l45XJgzb2Dgm1i1BS8O2JaCPqOywXF4EU/jGRpRaQwfRghs5i1gHS+7jIiwPYBtA7kG579KgetRq
8u3skMZ1EuBa562T72wNsTr2eGVcq6Eldl3YbdnNkC+Ar9n0GRBOQFyG+NhJ0R1oDrKGRx0akay5
nZLEuuAa5u8gAgMaDMS5rsh/eDC7rjmS4pfeRwXFxkrJxpxTSyTzBZrDH0pLOV1A63vQJzX2OzN1
aJowOvIlNk5vVo2O89WUwbysS25ZCC3Wt5Ee8h7XCbACGp1Nux5t+N8uiisKw06/EwwPfamNr5Gu
uLMPuSNI1gGwHYgfqaLCFchNUWwHWzcO5PS1TwGd1Iti4mUZO1F5y3Q7B84X25TotNI8NYYjaBAQ
+p0GBkU0jBi2PNqlDv78YQ6SaWPMSJvaKn6DRRL6NKVutdy9bRcE6VIpCliM6ewnCOJ8XAc0slMT
tHASwR6rhxT6REdOnFo6P+IEbZZkHBGsIZVWIdVSjZ+2AvBjeHpJxkk9hTSEBcJ34m0FVa3Ur8lF
G2gAmQ0YhY6u0Iieu0XQyZS5LofNNOusQUmm95tymqYNnnV1l5sOkzwyvt67OT8kMBrpvKvTRdxo
yjXrtdhOE69milXFx3Cv3gNkw/U+Df0X+o9F3vFPRYwliGEwkaSR0IHoSENy9HleX8lwUIx8Ejhg
AcqMVL4LJ5Hi/D80FGmOoaIKQOiDhQv/ybnINxisIcW1n2CyyM3qIEWsjxeTNWvqF4K0M2U2p4EI
3NbQ62qqhe3nTGRHlicpuJKcS4Npqr0uekzCK6Yr+C0LakcS3UowR6HlRvdaKKz+L/nKv3VinAtq
luOTNW/oxDcvyjiB2uJXjdFQoeAvhBuv41wxs1VAG9ZcWTHCBTOyjXzjKLZbPqOfSPpLtcu0G3Uu
6TSYlRX4DNSVCMptqbqXWts11l/isv9IW3NfsC2U/3P5Pz+KcqrjMGp/aj7++bfL+Ac9o+Kj/eO/
2r4XV9/le3P+jz795uZ///wxLpZF7/LpLzCnKKRvu/d6Or03jF7/oTxZ/uX/6w//6/3nb7mfyvf/
9d8/ii5vl99G0+EzxBHx1b9PjvAKwCCv8fuvkhuL//GX4kYR4m8OMjV2oVzQRS3FFf3Le6g42t9s
nBpLyLUOP+3nj/4RHWGBiyQ5Aoueyz2vqr+qbv4G5YcficX6RkuN/JN/nPvNXw8nX9u/veOss2cY
s5RLXgQaTDwBCFDOjVPIberJjQrgcGuzPcrH4tQeiRY7aZt5E2yJUfPmDdwowiOO9d7ZlvvZLzfd
VfWtPpFq1X+k9xWQXO+AfMUnFs9/GPy7I3YU392qK8wsq2YfeyRvrUZm8XAUN5AANunbL1/538/q
V1vjmUmPk/h5FiauhuUs0CSdPTc8SnbBpHuTPXfr0q/3RADDGFZX+g3d4vFRbJI1W6m9vDBPXxz6
s6z074fGvIn7QBeL8vLzoZvYnULNrED/b+cN+UKGlz07l/LRoTq8AD6wnx0vs/05v8q/AFX+iyM7
ps1xbfSsMJDPll8sxEOGRkZuEC1ucic9MpvdatF4lfXaF2f526GWTa7D9pi8iMU4evb9Amk2OjW1
YkY8KVMXsmiydQiHuqi/cvItX9cv7xSL7uanI52pLAUQAnOuOVJvnAbzLhsfvrhen8WjXC/UuIvT
x+XBI3/l3G1Lky9uZV2nG9KbouoJSYjQN8yDB8yAqSKrK0KBGKZayhxUH7J0RnEnGpSN+7TJmvER
rUglbIjfxdRclJIqaIdByrY9c2rN/lG6xJivzb4Oups/f/DfHlSBWJp8l8WEtQTKnL2aVBSTpTXJ
ZBP3D5O8ERSgefmFxvz3L5/nB+GwK5BHc2OdCfCy0Yhl33CMruepsQ4WkKc/n8WZQvnn1886iEoY
0yosXP3sEB0vVHRAQbwJrPaNQcwaOdEqbYPDEPQPDPmZd0DiZ8Ov5F/cw8tv/nxncWNx9/48MgTa
swdVrQWgQpUji8vwNF0GN+0hvhm3w9MXZ/j7s7Icx8UQyMwSGePZY2k1wNoL3Y03xuobVJ8jUycP
wqFfeO563ob37Lm8/K93879dxgkM+hcnR9uJpUCnPtLOHtDcZdiWk4qxMbfZvrgCKLgLNvMhuRI7
Za/t/3yK+mf58V8X0bU4NZMN+uJu+rzmKUpKi8I2aN95YmselOviqt6b3rh6b9fDpl/369kb16RN
esRyr7MvTtZYfv35lWS+y1OAH8LiUf58eDugGNRjPd5Ee3GoONnxItjjfvQZUu+UdXppn6wTzRay
0/Ffe8QkJ+/Ju/Jm3DhX4sreu3uyeX31gvyFL76Zn9/zHz7a+et0KEN1mBu+mTFcR9E65P5mt0y+
HHRLGmHI9xgA52izVvKOnU/zlQPgpx39tw/AOq0B7jDxxi03yi8qdTsnv9wIBkxaq3DHFMGHcXvQ
vWFHSvWV8owK7qK9RobJH/MmuDY3+oWyV/3hWNwXN/XB3BGZ+8Uz//uqYjss6yS2QVrAjnt2uXBP
l8TAd+xpG/rbl6rl1KdEs5Px4s+35e/HWTgOFFsajjt6+2fPQEFMW6QLYqJj0i4zmjY6jUvWu3hc
//lAvy/FLEQWgmjevOwozw0yA7YpPCoVBwrNH+iNHY/GIdBE4P1f3Oq/rSWwJXBKaYAhBO6scxa1
ReRB7pSTQvdQ2YLDX+vuIWfuZuRfveHPPFE808uh2M0RFkg9CFz8841D6ngTtISMrK1Vepqu2mvl
tb2zLurr9EDD9Dq9AaV4PT+M4yr/pr46X5zoGVjg5+GxuLPj0fBRM2VeXtu/3LcMe1ExDJmybjfl
ni71AeOv71I+6ZvyijAd7+3P1/D8ZsFDhaodlxfM4gWxfmZXWQSO87Q8J+Bj1jUQNOsrc9P5tVtc
WobFnMPFrmJo1tmTGHUkAnfRFG8mr/Ccm2xX7P7DUwCtpi8RhVTtEErOvzJ0AkZlT0q6DpHGkNA5
05hoh/KLm/38i4J5QY3pUNsy2EFFfnZfKKmos46ga38iWH1jVFV0kTpx+x+eC95Drjz7EF6dJvua
5Y3zy+VHgwU1m033GvRceUlWa3AKZVZ8sb/+7VzE4vziAMQqcYcbZ5fEzYambyc6fm5DT63Tgs6r
nC/pQf/qKDpRfHgZOCvcEZ/PpaxmmrhtLtdEf5D3VDc833RdMVF88dCcr0O851V4xVj18K/rXKbP
B2oH1w1BsMl1TneCtmWVAyBgABxL1fziUEhwzo8mFkM3jyGeNmxHUGI+Hw0sH1FtbszwKAizKyPM
bT26Fk1ODHbsV7KsJS1IywaIiaLYRq8UzigYLYWOudImw302h3TSMonEmhGpihQAK3LTe7VrhJNX
2oP4aBkKXFOikiSUZ626DftGezWiwo7W6hSqNwnBO4WP6EsC2KPfB77dnskuNkHh0QRhK0tIu1mA
hOl0J1rFET1IeAq9dU96rkYOee1oICrnIbuoZsVtfeZG1rgWROdKitAO869IiGi7sKWh6n4eJUzs
oP5W42NSEczloStwxztDhHgZVpEW0eJMjIjRBRbCyPYsKceOD5L2t4uyDfkUee03WSoImdZgQ1zP
SKrvnXTig5YAAuDcjSYfcezr7HvV0dFeNU5Ww+wKguYE6tq6rAK1bdYg900yjUtbIzAONhhy6jAl
3ZBhVHCNXA00IlcvL2mF91rpt0o/oexWy/6NDrPBmBzJ5ZUoMQGsaXEyxQUtIG77khwUbyayRm6s
aIE5R0vwTM6HghPPPvCJYChAlHEU0kAMCrXCjYx8YNjEYw3QNJoFVhWttbDikVszEJKbDOmRxGHr
ximdIYfd0M7El/AsYrkwdUC7pqzyktlBydGGGcTWSnZqSc43GZTaSrhD+a0yJhnr/5e6M9myE9my
7a/keH3uoDAwaLwOpz5eV5K7dxiSy526MKPm63MS92ZmyOMO6UXjNbIbEQoEB8y27b3WXEdrlgjA
YrOQHzaCzoYE84wWQg8b29wMWVvDvQ7QOGxKdNTw0jMNXaBKjeg2J6qu2yVSR2l6KuQQxNlBYwn8
ltkz6ibS2bp0B/xoJmrddpqA7LV5ugra2idZnXlKG/ZkBcXbHia7BAGWBWvnb5heElhqUI2wlRB0
yMziQfpwS8PY6etplzS5PzFypXG3bcDkzJssrWYw0GWpn2IkqnSvRe8slwPxmCDu+qhJQbVOkb9z
x4GYuaTiDQyVypu9a+F2mMtq9KGG0XsIC8YTDTbkKlZ8TYvzVVpV9QWhaPEDQZ77TdYmydt115fO
pqNryC/M2nMcndR64Jte3KNmwmbtMv7rb6VXZhoKnfTf+jQgHCpu5fDBu7XO+CviZoEWBTPstrwb
SeK2WxN3IaJaeeroPRf7GAKiu2V0hmqs53Ui4UC2QIr70VQvSEcnXm90TUa5SfzWfwJpyufFVL/E
Vd/kZnW0VZN2mxGEE2DKOar9LaqGgDFENKPn9AaTTKUKidOVM1TNTYaYzw/NsSumQ2xMOjlNTDnW
JCfHfEN0mcYggAvjwWTeRL8pwfdC9JZEJusx0iD9aUl8Z6PgWA6bLsiK4oA0KkcZWcOpxRUwoIVD
iGu+kCpu2zyXST7ZYzq8NG7WxNvYQOFoIFEZgBg7xaEyiv7alzNeqJZHf+mWLiio2u26p96xh3u/
qwbA8pXHLF0xk8QrKrLuosVmsoSS/eLdZpw0IuBp5XXWcNgnVDBoCQ8y1ISGZiJT3NuinnKTk0ps
XFaIsrKPnLLX3Nm5GEkr7Gt2LWUHw7y1BqvUO7d3Sfyup5hsd43YHUotCqpsG5BRhKeoLM9TZ08P
bgWw1sY+hT6bEE9y6vFhvsdGJQIEpSLRRz/osErEKHQ71NQI43ZFZxcgNciFFcStIOkJ2eGsa5vU
IhzUBGQP8LBaUDY5SFuSwplDk7luysoFQwW5PTQiP9L7uAbtsPNrWFkHOmaxvSWmKHI3cCSTKtRJ
ROnJGDRjeJlE0RpPnltbhAnFjKM4SF8xbgT5LhDGUl7HMi+hpaRr8ueoSFTzkdcCNhwUUkkmems+
59BYrEpLOwGMiOv2W9z3wt2BUi2ci35OavsolAXXJmkS/33EV82nlrW632aZ8rKNP+t+2LiO0jGj
GW/5GrRNYG2MOVDQhPKmuSx0Y1uQ0v2CK8NGhhttDdF4NQ5Rmu/URDTgdR/71rARZT8Y2953APnP
eQDTkSaIeI6r3nY3Diq+D5UZibfjS4/8EK0VigJRDRg0Ml+ztI9LbyAxjP0W/cJgtu/NrAgAxe9S
wxacJ+e2IA+7CcfoDx0n2iAPPcYc/ej9MvU2nGVwSiRidJmYJ5iCQhvRnSaVD71SmIvKZcA1yZ71
aTYN6CAgUZHvmYGqN20Z1C+ezDoHh4dFJOtM9gzRF71rrymptrxgQRl4MQiTEvxzP7dUjt5CB8NL
3GNF3GWlP7MRuFnXb5tIeYgGa50+1/jfOAqPcb2y8eOKba1srHMyIbPc2Coz5XEFkGUbDgXirqYh
9bgEA8DMhQPgD4JN+ovA7/I8NBjYxCF9SxSFJUJLRmoNorQGtdmPBZF0cxg5nCoigOdg2FrAIpNw
Kvv0UQ0mSHJDO47Y+k47EpYxxuJb6VbyfZZMgrl00kvKmXgCZTxoCgiZTPOhVus/Hnu3/h7IBdtM
Y65lyYoiQarcjZB18PXNvFpla1kAtfh0j0S48htvHG8wXjppoTZoWit39knQVK9GLQEH22lpNzha
dfbcCc3Ka3qKmoN8xOx1mGrWH6UWKivupHkfvKbhYYxmh+urEPW0UXjCxc41kfx6gw1JWY5CEzpK
E5QYPnPpXnTplP3WwL3mhByg+y+FzfB9U/oO9k83s/QDSl7w1x7jpYdo6gNzFwnBgNpDgnkp6dF8
E2m0fhyyTQUfQ5HOPzIcg3GI/GplxAd+UTXXOh0m/8DuW7d7MirSb3oqrWXj8Emdep31LmL3xv1a
EP7bE9rbJYj5ylWAo4PlfiaqmpC70fJ+EK44vqXuiAYe9Tsk4S5zo/saDjHvdzTKx9Rz560ZE/ix
T63che3cEqh3XCIsK8ThpvR6L1WQ9K+D4oHgyTXlx0JHINmhjcNhXIwdJpl2GCwLoQc83cPCWuEQ
leCIy0Ap6kG0OS5SowTc/M6krfCEPr5ZDo4Ru89533EcNus2Sfa19iI37L1iBhDMeH4ORSun2zV0
kYk0Ma5vMQkp3bYxMAVs3cmxP1Qyw+JB7xFUq2vMhReYIevpLZeI7WYu6b+OhcsSh2e5uyi48AUv
+5BuLWbZSLGXJnD2Y5wTpeoWTvYR+Y320PRVETaUriF1AH/ZrTlEFDGzNZdfPMfvrdt0zow8Pkbz
qNUHk29jfqKL7czZhsLIPPdBHZS70lA+kgYHKPr94nQD0Y4U/+PBsL2l/0O6jBV0GRrvOolUA8SM
XFYc2GUc5XdD13vdsU3weCG+HgcnRJQ1PicpLfldi6DTYMStq/mgNKG0qymSXBPiCfHzJMjryQhN
c5ne+QgkVDgXlWkybkCgFWZllKOfdeLkjVau/z5NwPy2MaFA1sFQZS6+dLKKmk0phfkCg2qMTxVq
YfPKUZz3zrTvU1IJ54DoTawXCCztbd9FarpMUWTiGinZtC/xfrkU5gTXDsFO4gISHpwHtGX49fzI
D3boyefvA3JtZ7d0/fLa6Vh8cWinN4ecg86ASCdXxlWWsd4eg26M9IYF3MXCUVvs9tMWNJxNkyXF
ZHrA9Binl00zW+PJaFlG8nCMl+yBHdageVUsRXywm6WMb4YBC8/RIE8TqX7VyHKne9dbULClw4g8
hljKMI/hqJ9Fq3R1kA2oblb9KChYW6PgsfP7JcXzVM3POJ7s4BCNlVzOU2WYb0i9cBOUGXjgI9lN
grwIOCVDG7pJMrqHbInN9KQY3RDwWC5WvWu7abbu6HoN8hq4rQp2A7G1E55LLYxQ+isFF524Je6z
0sThDle+lHimSPl6t+O8mg5aU+2cq8iOinMGRDzdVhVb9I3IkQ0fVIYX6EG5Ul9PbjH5d2Q/9mIb
QMTLxzUWJndPPnWi95Ka/Dbk+IAbIiuDr+SqNXsWYrhejrnV5B+mW7nmlh1gyHU2mGQTXkjuVaSG
FshJ4lsogcnEUWrpEVhnJsoPLLZTvuanRmqbLbYR76q+JswUhMLMF+W0Ndp4z0KvzMkuh6ZKDHuE
S2aeB6LizTR+dcye+F3UNE17v/hiqS5dv0v9s6mX0tpgO67F1nMq+VDxT+6HoPdv0RA59QEFiX5z
wVP3Z3egIXJXIxn7quI+MBB/RqtxPNB1Ec6IW62rHqaXuVNywvVmQOoeX+xxFvGR+KoayQ8oBMhW
JOdY9x02r1cCv3Hiwn8NPiwQAsUZcQtZkS1UAR4Sv695JvO+xOWpdWzdIMDLl9NQatwdfN9tLtln
3QlJltEkPKyuc8mY9qrer7cjldq0oXQpPqyCmOuzaqIEona/jM14US9Gamy7VDQUiCbG4sd4pkdy
7TmrSM0xWt6+rk7ieGeNfuLe1Aju4os2S5YpLFJ6sMgJ09Ty6Z3Xa+WDM7UcwnQp++jsgD4UX2ph
smMWUE++i8ijNkkd/0tkzCiHUkK0nszWlcODkdVVuSFv0HhvIg7S+yVQ7ZsNeYCjeDUvpFKkaIQc
AmYe6gZ4wgapT/zemWLUW2GUhfOjbOsh+qLHrHyeVZKkyBdT0lTSNTHCrXOa+rkeOcAIugqIiohB
OgGgTz/sdlGoGJPGrZ/tGnXU1vVjWV3UpSZukRIrOE2qhvlOehKZ0KmT9t5F1RPmzWmwz58EAlh/
k4/2qG9pCCVPhUuO9dnKZZGfqrLLUB+Zg/9VVYtCEBp1w56Tq4qwoZiKYHFfpMh4XbJPOFML4uc9
FGr0O7xGxcd1ySpvusFj67URHhEqrAcOF/NkT5dFyXoSJhl4sA3h6wH31iL4pPavraekZImA/5Lm
D7kZUwIkudt2V8KavOphaolrvDUDEIvnbFm69nIwOKNoMA8qiC8botC/oxOXNFm6ZkASVa3corhs
lhoziFyqPYbeBE+Zzjq8nDXpZ0SEwX2jJ44aaHC1YeyUGn1FJ2hA0N9C5rav8iqZrYs05gz7RtmW
B0cinP14o4dm6C5BTlW3fZEAWmvinFA+TC2o18IeR8Zbi7LwFlYaQvSsm3xFTWJbH7RjZkWyQdvp
g/AzsiYy9ADmdukDXCkOu2/HSuBU2IU7B3NfqZwpuapVPzQ7MpaUceyoRBOitChjiNgah2yL6RP9
oseB9Ha2a71cFiRwIm8cDMSJL3Bom0dioo3sOMQGZ66ZT9XF2+Sa7VnGXTSGs9HESLJt/GEbinjU
tn4T8w1OdkRCjySOoA7XyfVr2/lDjv2UcgNxYe98GZNswW9h288juPv45MtslRmZMx+YAeZ+BJ+R
xGggu3wpbmek8HwBTttvB3cRNb2IxFsI3c7iYMNDn/HcGasnoKCNYZ5iDldEqnTKf6sDh+8Xq0l8
Zae9k4ekFFozMlK7y47zgMkh0oZ8jZYkuveyKIouYAbk0xaza3ZYEoS4oegJAtni+vQRPBrEgh40
R/ozIrGpO4NVSW5BIRGu4A7VAhY+aIxtQgpfEnL24BSNnWQkKapo6fJN/aIfU3imlGaqMgEkeG37
Glet+yAI3niIShyVWKIwUWA3b62J8+A4fGtEM3138tIluovWJbjVEv+EpQpB5IHFR7Szolo9NdIw
X5yI327X2sS6h80wsSPjj+d/tEYoe3vt8IAufXgiIxY3DLSh7c/WrSMhu2yNTLFNtrNqHuCP+Hc6
TsqbqaK1H+rOzJ+D2TGBddaIMOkoJ20bkiYkbwGlIBDExRLfa4WWclsnxvyjKrw1RICM8CviUDgE
4Bii0ycrz7sGa9K5h8ErE2PfZv1qNS0RXGwCT+vb0R3Y3CeFHh18jfGB+YMjlp84KBeJHbLtLWLA
AspAbvr0XX0GHKdIm767c5OOwA8roW/AKSmmYdM2VjOh2HOC8czns8z8SBYrC85kmW7oQQl42a0k
Es7EdRKaem506HuptEOymRKOFyrO/INNGYEGzwsS9BnJ+GqVDjxfVdXxUSyoeTettsVDHXnytR9Q
ARHEIfhxfW9UH5JQwzzMKsIIt6Ud0YvAnhC/Z4No3wKtdLMr+yT98ByAGKFjjeUTnJ7pRSVmeQPF
Zmr2BgSCmwmqf7LuT+17pR2DUIhR5VsMWfjDCmSAdzWjgCe3wSNCD4CIiFDb/QKoJDB6lgdvdMlq
K8ZkvvCIon7uaMTCsySS5pwi6SV/pYg4jttR5L+pERplmKbpcuEphdgmwKFyLpwW3buiLCjDrlpm
sWPDpvpYnD54poFHQ5d0neLVawWuPkOjMKc+ITF9I/I+t+Ck6foN7kGFIrapgSCTSq5mEg3ogIXS
85TFbznDs5bTUH0vxjo4BYLkwo0HFjKGnzQV0W6Be3Q3p2YJ/7yrqZ01B/B0O8R4HzaUO2RfjBbr
6jmoh/LBlrQ1UI2z4SszkY8Z3OrHHsII/vaYEMKeYtPaTovD4dEh4QdZfV0MP5LER/qh5Eg1WMff
ktSmRUjVlz1g87R36NfF2dNxvFf4CHtyjRgchdhW8O+gKx+/wvBY007HLLspfT946WhMfDTR2B5t
23D6HQ1nop5sUxrgHOeA6Pl97Hk9WIqgGW9W3uTjkgzFDe03cBKwitCbJ8XwagtaSXvJLnle4kn+
cM20kDu0Sg4x41nDIrPgVH/UfmdexJVvXRmj2XQbwyiWH0bi8xHRuW2f42XqX+qe0EmidLP5G25Q
LL62lgxJUuFml5zyC1RWNJ5xfBPLgXQhWNpvFgNvPlrpTB/E6Jr837IeBw6ORAQzTLz6jbmYwXfR
DXx4fHcauzxLJKniONZeAeoUy4YsJsTFNC8SiwVwlA9Oz9mWXa3pr0ojWfnYBcVEaA7SKyiufaHp
RdXqVExtRW096PKHbyr5xWQkjkpgmMvH1GyrJ7ujzYE6eiICUAKCB9GVZvaA3w534LYSncmUJE+j
627WrRuKJkUon5A7+BokSUX0io8ZYOMslrp3ZNJ8j6mfEE7rbO1eELT+vjgEOck50M/uOFV8mSJ5
p33JEhcxfa23QyD0ZWYu1RvKYO7DrUtixkRlOSe8Z5naBapKn4hK7s2NWdvyXsQZx+MUnGbNy4e0
DdaYX1h7VxrEsmlvlJKIntFpdsDDXYrflBoB07kQP+bYJjVdYhv7sdAF4VslTZEAdsyJ7OZ+UiFS
1sBQSBnL2zciRiYIhTihrmThWugR6e4bWyTlMUwhG2zRXkUpsh0j5+HsMGRUVDg5e7nhZTbfnGcP
t6PCb7/NOwtDRKfL4E5yQn9aMGvCdTSt6PvUM24MCbMueqZdMuDYBtGbiLHKfRH2WpSxnfUeahNr
dHEzB1Zrw0hMkLPVk+F3G1jlZNUxOoN+r3D4JKEjaPHtLKsHNz4SNVNuJ5JHTQgZePPDNEoBCBc8
RKJvqz6bCXtssdc7ZUQoEH62duZ9aRJ0zKUZ9cduicgI8AXHkStWf8/+jcLkD97hn1Uvq75TMgpH
AQXa1/8MdI0ZerlWqYpdI/3dlJOt654WdSOs7NyKJ8/KDvbcAZrA9C78bRwEG8Ntdz2WuGa+xnq8
VeLaoRvIeJrwhn7vDqeBlqcW06n0rxb4IX9vdL9ObgHYoLVDZ24Sif7zLHUoCjog4F+w37nqyWAC
dl1U8fK3r+KYDLwxyhLZgE7rk/BG+d1gBX1X7JZakfUDzO9aSMPY//pePusc1gh6jxk07djVEPBZ
dgPRRNjQcrOd2xXLoznq4YruhDz5FJgEQRCs/Ovr/XW8zvU4afuoFE3hfGaYy46+DXVWtmscTdNg
zihdEcT95pX6t3eF3pI/iSQGufXPv1DPvBcFkICo0ZlIymyjOQqXslXQpTk26GG3v76rz7LUNXcY
hKaPrJsXQ3xW/s/NUrgyd/xtua5rkyApefQo4Dk4cOg2birQNL+5xc8DfS4ZrO+F6bMMYeH4dIsZ
biNMx5O7hc8QHWujpL/dte7WMavqN3f310vxHqK7NdmmfE94nyQRRrvMnoeRegsDp9oI1TD2j+l1
TUPxux/u8+tBsgQQS6Qq0GiBJH6+FIuXN3fcLgEdmCQJkiOiQCuLQ9Kvf7B/dx0w1h6vPx8AiMyf
XxD4ZEQsR6nY5tjaj66krKgJjfqNLuavrwURrAE4ClZv9ESfQ26auWUujs5oy+DBuV+5vxRvxI3g
Yk7y176omJY4/WT+5tX46805vmCJwp9g4Q/4Q631ZzlO4VvRONOjqgA37OnRWCflNsn+7z5CJHSo
ySUyDZSkn3MCQD55DTlsOAV9PZzJI0QYOeq/u178IWhbl0AY/IxXyWr6SVrk4qcD75+J7YBmh/M8
Jq4i09NvpEWf1wuugvpwhajzhiPCdX6+StpxdOo7PHueJqoFNo61xxlQAVSJccSZqfqNHPzf/EIY
HQS+DfxXNqTpn6/njsod6Xw6W0yN/V4bwXAv62l6//Uv9NfXD/PJqgYkY2ndYde/xZ/egwWQF4Um
V+HoaN+kRPAcele1j1EljdslZwKV+D7F4a+v+tfVYlWuslRIJNQs8J+eZdAvMM+KBBN0Zy1hENOd
jQSI7mpo5n9e6m+Zmv7fHEs3w7vuev3+H1ffmvY/9n3141uHU+h/gYGJ1fBPz381SP3L+LQ6sP7v
/3moy2/FzwamP/7Ev8LTrH9QP+BPWgXX2AJWpPi/wtNM8L98UpCUHIDff9CE/8u/ZPGvqMJWXr1H
ZtYqTfzv7LR/0D4zkVyi4wLn5fry7/iXfv4MJHQQPgATP0dgwQ7GPffzC4pJfWx9CkJ6DkSWpozw
wqw38aj+6Ync/rOS/LPB6Oev+1+XQZ2KHwtzEfrBny9jp1kbRQsprF6RtZeG38YnIl1X3lxMh0/O
8uHX16Mc5//4PxUtok5oNSyKrsU2xrL+meQe5d3C5IhpvArqzOwI85ohfhPjWjrAFkuwFoxZTDRj
ZEzDCqAB0AKrO6ckOgNdFxi00SlUpdfd4b8u/TMNWRHsOdSTL3fIgfSidMFXnS96M3RGZGCTTrOx
g5YLYYVjvSESBzQWp7mocjZ5jCotCMfG6CEldqmV4U6cl16gbtAO9pc0lI0LWfNCD/k8vllWMwx4
vlg0xw7ujZDBsBlMZxoYugY1cVYb9J6l57xosqtT4rNTU8QQY0yTFHAYakXgMcDG8KUJMA1SvwyY
oBcx0M0krxyK2Xnsli9SWYUGxdvikzt2OuW/2+iuNeODKdRKFOggGCNSghZaR2k4jNU8kc6GUZrU
UjPKvDgK61rmjBRcd6IU8dHJ5RDYPE9sTe14EP0SxLWQAhjOu5Mb8ncBuOEbAtACrn3NTCrPFSKd
EGGUoe/Qa5jJedV7EIWac+NRWKa1Li8IZi6+ItdS3inOghzFUcMcrdmWWDri1zY2y/ZEhT7bKLcQ
2dQfc9bpR5RqlX0ygDITrAvIT6+8Ks7vlWuNATzP0rcfhQVxLgTzWfW7DJ5s9gNsIImvnmlI88Az
N/CUox/W+yZqguRtzMkmeSdKV9T457uFXpGdVU550SnH4my67qSkbsAP9L/naEHzfZPOXbIX9G5y
iGw2YcvGZlhIgb1OxShdOCk0yC8mMQ3lfbMYDH88WRkIBxlINKj64EoaxaUzMd97aGJteldF01fq
foYP+gfDKDevi9EcnYsasTMCEWBJE3T/nPlZCA2vcXag0RyazrM9DsIJS9ov9T5tg8i78LpYeTcT
scTE3gDka4jsyGpiQmlvock6WUSA0d4cirIWu2mk5NA7EacgcZnx2k2SgRIrZL2P9dQuL8HgUOqH
Ohe9eV8SNQviVxMifEUTOwtunRrR1bWOO0I9jdpHhWSsg5pril44RkK3HsBf26+MkxEt5XH2CGt2
PdjfidXlTBEHkYJUYo5XEBM2oM65GlISlnnoM2BONckSpvFAqwwvOCnQAakjkmN3cYDl18wnBc3L
I/m8W+ZrwHtYHHto4dZ2bNHHMDmKlyUptgsTkcw60CBM5ZFmkKdfmHK1412M/amAKsA8ZnjQ+bR2
ck1D1TCJkr7IX2t0eh3cExDETxkgZ0hYzKHhNW8ZpSr8KzNNibzfkLldquUe0aLbElLdMqSqhwdR
CkM3D+TwOWlwzZqFRm1DMF9c9CCmg2rqL1QjZ+1/XzrEgMupspNIP2IPQb75AA1N/DG1c9Ca1boh
fzgbZJztFNR1wCI1/dp2JzOPJKJWAkRC7pR4ibfh6D86ZVizlAY3lGbpYDMa0XlAI7QMZLtpmUsR
Om84TbwHOEPKn2w7aUJszYzsvBCCZWDS6eg7at+NjONE4DE99sxIZ56O2TcnmvyV9UQit3IPVZHS
I+uZ3ohz3jX6AsouPPVc8HMAzrZgKBRoa4CTzPA4UPwsQFYCcaydLB5gEWgEaZJmYSx09gJyGyjz
xYAyKS7ugsrXYwR6t4wSmD8jJMX+N4eWn/exf+0q2PUxIrO9yDVY9c/1nCR3VskITLChjMA7LeVE
9LY6tdrVlyIRg73/9T62/v9+2sXWY61Nibp6V3D/fLoeypN4oodFP4nGJ4mLRJeGC4nM20pa66Av
pqMkZvNbHjXjb2715yKSW8XYQUsCN6NDmeF9PgfW5jx4EZJG5p9RsUOXXOwhhpHEZ+px++u7/LkI
+eelcBRg0vHXY8Dn2p/dzS0Hl0tZJGndzAlU6Khn3vjrq/z1Wa43YuO4w4mBo+pTxd/Pc9FKhymi
GBfUXWpquJmodJ+F6KqNX2u2hTlLjoNTlL/5Gf96gxxwqf3k2rTCofHp+O4xveuIh+Bn7N14JVb3
DNEKb0m//voW/+11cE2s1jXb5iT18+vJ7Zto2Xg965ypNIzhZnjIah38/yv6m/fqodPv7x1V//+G
Ut9z/vTE/1Lqv377jCpAF/lfrAKHxGNzta0QdozPgxf6vyp9QkBW24zJP+ddXj3I/xMQ4v+Dnl8A
n2P9D+horu24/y71yRuhmUvrZ+0icBL4W6gCzDM/F8V/ABR4KThO2DQnKP0/vYdo2gzQgbj6dA7u
eZuUoDrOgQ3ptECOzPjdSiBNx6Glvfij1XBZITOWAQRP5CSjsaVXP/6YnGzuDswuY3UOStOE59oN
qf/uVr1AOKvLuEyuC4CyALKYJwLvI7+9LbZ5HEynBWa+9WoHU17clq7R6b2VWYa58dPZvFui3IlP
AflLQ8hxIamu4hTe/hZDyNIzahyfBQTneb8YPeA3P0ZYQUlT5iVEVRv55QB2cYKKFeOG0xfA7qlC
G2sECEfqw2you6gEfI+61kCOjubdI0e3r+veO8pEVvmBndINLUfFr/VipyHaieAq7YbkcUGZfJEg
HXiYmFBtmMBMzwqV73lmz+Ev1vYPul2afRrVLwIlL56M6keBsGRrI0y7GHm4YTeLDiCPVN+kySOG
LLucoqAsjqka9cGd6uzKNPsbY+3i4LwkKb0kGMgKknaXYyg5VsPYX7RtXm1T03mZO8BMUWP6F1XZ
ylubMQHTD/N75RU9kE7VH6sJsixSgq9obIcLx/WGcyLM6iOZ3O6M5tA55HowN01AUrYiloGNJLDR
Ssru2S1JuG460MIZqk6l2JHpzAyhO9aiu+lQYdjVJusaVKcMnzInf5q8ZgBLIVt+qFA3Zq3v6Fku
wcvI7K69YLrBHwmrKrOxFeteBlMQcvMaU47dOQzjNo6Oh5tsNXkYWXzBkdUejzpnJHHtzvVthWIp
3vle30S7yss5c9UgskHkuTgQ6P+5xNtXyvaebFRTYTt1jwTjNQgQ0BuYvjY2kyEYFEq9oKfOCbzR
alcFyN1D5qr8CUG1buzoovnBfUpfF56rEfRXbWYMxNHYoHFFVcnNPPjKeUgSbVM5uv3wAqfAF0eQ
/MRdLBlGpit46nV65gfP5aVVyO+JmZjiZDhRn5/dhkpsRZK9gkLoH2qvIqUCIRf5VwWy8uYYlUtz
LPzqzqbQQtPfdO+L27mn3PXEF0okDucoHW8xbhB2Pldgv1AxoyOyOB+RfsFcVst2S9IdIgcyOeY9
GDaZh6BFq/atZV9KQwfkWrZBAnywRplh7ka6wRG4mHWOWin3ghOx4I196yUNCoXUshl5olm9RGh5
79jNteoXwN1Z9+60jc2R1HegkyvnK7A+WT+3/qIA5reEHm9Jgc/PhElH1fdYZQnD0EI0wJpmUTDj
yitXXRTSazXJlIVBh6pzx+xtKHIY22Yvr426ZmyEjNsla7rvMUOh0UnUhlHK64zOmkDfWb6BdT7l
A2ReFihLwkdp+U3RcnoB4iS1Ck0QdH9ltHoW3Ge1H9FzfB/myiG5YwROjZR2dqYfrAVQFPUiCxiY
HaApmFE4RvdxOaUYwQd7LHfG4gBJT4nVzHgn2gXSXpXo7wOQtzSMnMpQO87sGeQWY5UasUW7YH5J
WQ+OhhqSbKe1Aa4RGSa+K8+97CrLuuPjnXbuXDLf9GR/aKAKH6q4WF5moUEJd95obOTQmlvTiX+I
jJhVhAL9plXCPK0Ufew+4/I0m8WNUcOTQXDcHuzcWvZzX7yjcp0vwBAZezsy5IWPC+GiIzP3LFAt
v/nAiVk4Y06xresp82QJgkD3GqOds5eqdfcy6N/zOA+gEqbzq+qqr5hN3H1KJOi5UDWz1zaQFxbo
unmpuW8U5JvKcX+Mk8HBrCuILxkrtePVEF9HUyNBm9Pl7JF8shtLPJ7hgDqiCh0x5Jc44ZYt+XDt
EcHye5DWyT3rbXQZcHDbgMsECQj3l/YEQfMH6ZXeyS1xsHWNt7xmXVyTJiGXV3q9EMuRQmWXWVFB
B3e9nJ4CBL1sKm8onD4mdM4obFAinz0/qi/LTq3RS0QT1JFr3+dQjJ+VB7maldYH3jfEZx814JMz
FTETusahcsQKwrG4HW9Sthi9Q+43O5vKdr9BBA1enLkKdoGdjrcD+Td3s1Bo3qJyLy3lHCdIccfc
VAbiPUQNzUr2dEYCY6phY7b8TaR3OUF3TZFHXMuxfaxILmWkpIJW7MTifvjJdO+6lThljTmsYq5L
/JnbPgIt3NUQChv7W2MRyuq1twykPOJZ5j2WQfPBBt8YVdldOamLGD+XlO2EfHMeL+zUWfZZ09Sb
xOmOme7V3p078k+KCcJmSjCGjZqi52fbazHf2/StsOEwFRKKs6wpT8Ja2h3PX3wJqK33tMGaDbqx
4JCkhAdg0DP37PqsFklBKtBUdptYGPF3YfX9mSQS++CCfdwmg6yv6MYfZQ2weo1GQhE3v5ElO975
43LSafKoW3DilWHfuE18JHAISQznVVoVhjfOmzhZDpHTf9RDfYfDKIxasw8757UFNxlnybmtGwJ3
eoBwEyljS/I1VkCXevMm1dZZ2vhySFjZO2kaX2UF4QBIKO4TqS5J7z0nhAHsIFLjUOnrL/boHhOv
3rgtgvLQVRkdm/wiU8F8mvLGJoGtRZ9v18sThFwQ5OijEEeYt97ocy/TPqhRP7pktiv+bi+eQyZq
NjH6d7t5nMNldhOifpKcdUmY90mO+jwPlLtZ6HY8F+i6voAtBIjt/Cd7Z7IkKZJm63e5e0pAmRd3
A9jk5vMUHr5B3CPCmUGZFZ6+P7JSWjI98kZILe6iRXqTm8os3MwAVT3/Od+xUDX3hkyEj7ifW/Cf
ldtBrSAemJ5W3D1UiTEIKEOUlfJNmOuNrG25c9KKnjOnMyNvgoeNC5/HsM679JuYk/LUUoOkD1fE
a0jgjaMUAWeikjjOUjCUMTDkxYV+Tmnj/eJRFERIjjjOgjObI2oL79o58ATJPZEJ84SDF/ZhPlY3
/TqmPbsMOV4IeqtQLoW+t6FnlVGX9S48IV+702reLkFvzOTLrQH254Hxq3qblsXD4jMLjY3kmhPV
JtRXc8RZi8y8SogNul+mBFPszhimvIZd2ye3Oma1m7UX4NGTzLwZOztHkEkWkgTz0hZOkMopP80+
FmWsO25zImi+3vq0i1wjBasId1CxWxUteVNSjAEGDvsoKoLLVMYtUR+X1m5AXNrqKvUrkaKrleRC
Ixxo43PDbvpuXoo7Qm7aTZHo8ItN7l08K/phEnI525PdXVH6eY9W97UlDH/nsQUPraa4YQuoLjF7
AD0xE3oZVDnUG1n6IcFwGAx0r4Ve3j3rjuogwPqXQl/Tg7LSatdj447q2U1u2LXo5Mnr67mHOZzw
QIdNox/1zOTbj9cfiaO9lRQwXKTuBGrFzY5Lp5165KE3KLNthAXT382knk6qaReAxyycwazm+pGf
dfpapdAttcT/RmUqJSfEUo9Nb3+RWt/hkfDM0xbvwoRTPxg6NyoK/5LuCtmjHTa8XUNNDmUWrFZW
7Xhq00vPZj3BkEydXqkm87Zry/VhhtN+QTzcjBbhXRFhsQ+2o5LThOsdqt+yPFYqrb8YdKUeZofk
vJUbMppk5u9Vvtg7f4LoafvD93k077JGyZdKL8hGVfqrOeCJd2a9uotjiLtGpZJvfk7pcOOt+gtm
zEOKJocVp21eIF3oIfqwd7+q+kHP6uplyMbvmtJPJWZmSvzy5aveT7TBzdmxTCrrvSn65sLW5Hg/
jEa3q7s4eZeD674js403XWpZT37R9TAyAZSzU4nth3rmEUucZngY9bU8a/TjoZCTbPiwF23ZwwGY
DoWh9wdtcFnTRE+eQbQuNSPZeFO2SOyJo2NZbjJqk0yrfITvyLmqbNSDPs2nMhvFQZeW8Y3WvwmN
VWhEfFT92hdtumsWz9gVCoD/JHU/7IVV3ZTeon/NqkrsdYe8Nqrsl8lUxgHEJvYqrzk0c+piVUuo
AKI340QJxhhKV5RhFq8w5d2VOIDuNoe1N7JDO2UqC/RRoP6VfofcHRvTQRK4vsNiE3mdN4ai7DBH
Oo2+3hY0IeDZHrMLgg/F01qkDFiwih54UO9JivcX5IepZJPxXbroJrZdpkkqb5pgdlP7rNjIRw10
YPJH7Ul3i10+gnPOOt24G7rm0dSr9qzM5CqpEErhC2B45ax5NAevuGmI9+ywAFIqaCb+Gy0UPG+0
63mWSm8ruJVnRg/iwQCAfWmxdOAeNzH2Zig7Tbw8xY1/Qc0MJvAmNe9ztkj7RNNJXxlAdZy6k1RA
dgR9oWBm0VLHy+M05am1K0ajp1GqXqw9XkBAQiw033PqqXdsbbNb+kjSe47pnC5jLGrXIMK/5YUS
4ZibEliBlyYUaGj+ZR1rGGMRrAOOMESGVnThGbM7bxBrxe69TGfN3mC2+AUnMA3hMBucfRIbGUCr
7GvIr8kVuXw4nRyyWB+xC8cWBZQLuvSRMkG+jblLogzf4p4cuH2PKd0Ms1lBbRbym+7S6mjSQ5cV
vhnAXzBMcqqOe5pn1lQhW31vdv1zrnDQEqflHAp0hbO3bI5LaUEIrjPlh7ayfrRJ/ZLrqXhaGRQF
dWuNQWEs6p3fy77Qhj8OytkLBA31wu18ihs89+4K/JciIedAI6Rs+fhOdbJkXqK6FdWGHVgSPP4a
1SVl5+tZaOp9Q0wLfgCRVfMCWz6temZCYN7JL0nJeYfYjq/AJd0LkZOF1rXseky9pyYjDavj9JW+
d2UuG/CtpTRvpnSSEhT/zo9tPzTGCRNim72hk1Ss+uVwcJbCOhtTehxrEPyAcU96QttVZc05Gf++
v5l0/5lkKH3IRurekN8rzzHFn0torESly29gcRIY58N45fWucxSIBa+xC8chK6GlUIVzIGR9liOz
BEyQdNVsq/Ngqt2oyeKhTxbKUVx5GROQ2yeWWz22bvHIBLt/7kd/viHGoUXLOJnfOR+8eVK7boz6
W92n9dus+u6yXAriU2Y+60foyk5oUO4SQDTrI1Os3oUr5U5zfO0LYYzsAFbbecsNx35Rs6WTfmwv
yylVIS8ZBqBiJRNGIWZ3pCbHOHIIfzUbUsKjNbw4lvrOLRLzWJjNjaRt4KDiWb/MavD/lpnsGpOK
BSxz1ocVY412EHUCP5+8cPQnN2gWUjIr9WZBkhXqOGjmt4nhIZmEqqdMudXtqDamarMAD7y30+42
7+Vw4sjmRCy8WiRH8gVSEjC3jMS7KFFRdhAvgNDZJT0MjCOxwgJKsK2WdjlKIQLi7e1TOyGNaGqF
OFHP652wrPKCek5OwPrHStXuHl4pFWl409xI5lr/IJf1ew6EJoDHbgU9cbarWqtYKyH0E8UX9a7T
bBUwYu8PAES6CJ+5OovVh+7SrteozZfz4n5he8Sm3Kr6a2hh1WkoO+uy9MwmpFiLRK07xO5rnXEA
9mX6oRbW8tJz2wh4Y3055Eru3Nh3Lxs+3JYN2ump/VySTA22fsBA0mlHps8HSpOZ1aHoa/VWDoa6
7tumPELLqODXrC/j2q57cxndSzJGFZcW1g8tibVQrzTrrhxbxdNjxpGRDBSepT34eo6/FzBmxUNW
682+FzidJ30715nrrEKmRGvUSo1uwcwjvKjxjicm4u5ofLsjNZtGTUfTH4MTRoXx2jLfY3JoUGQX
dpn4QIHyOELkD70oSNfMW49MK3C3p7W6m4rOiFA3P8SU++d6Mp1jJdzhKIxcZ+PfJrvK724J0Lso
LVsPipPZrIF9dTGzfwJyOdDACI4ceKuD3HGaERojC0Uz1OehDXl+QDMwsb3THApRS7iWyHUo8R1h
mohAJrujmDqSbXLpRhN9iKFrl08s0A2mdwpK6nhw6fSSNLVhYAu7VHtlxdN2Qs762XOT5pSQ0N/T
l3Kz1NUJCEN+NhIlD12TYh6OXfaOvB842w8eLU3WXOMl9bJjrlCW8OUZB0K9KioElHUyvP2usvun
JlHP9BxMIfKieMWz8F42zg1hri6qVnt+Hga/3+6t/oT1ejwggt+otdOjwrF+4INi1tukxW7uHGbe
mkvZTbmQYCFJciHo47uM8cHuZJ27t0WZo7wmE5gKRV1KohZcFPC5mTe9qSmOzQvO7EN8FkvK7HFq
+7Q5FMyGp0sxOOqhTWsbWvZYjOttnKDEE72NdZrgtuaKgII5e7npzTW/zAj9UOcYm/oGuCGPjm7m
T+lz62JuYOiOX3vx87x+UX1Bt8tAnw1tLE7lvTAjalqYg275pTRmSfCJ+y2AvaOp0yhinp0uoYsi
yH3FmdBLDUAlQW/2E4tlqSWcK715mfZuJXnl9XrJKWVe8gep94nxg04VT7tznXnWLvKuERqLnmlW
K0EkNYi7YdI5cOOgHdeIzudRXplzJ8RFa7TATtjQGulZLrY57WyjK5qIl6axXuByEFM0J0sJhnDm
WQrWlPasSxKxNK+sWixuhtxdPiZmfTAxoDfUEQFD1E8C0OMtyr9/xJG/0L+QPFLHk++nxWGbVl3F
o/tUGvFKqBkBLpnL7r5OaPSyjPdY1EtQlLRCUNVLpopox4Tp7JkbYX5Cv80Pjq4WfD9MPb8YPYGf
IkfqqDRf7XsMGSRxiIYFEkrflZ/jPKnDhgjCti332iHSyil/JmvTDXeiH2vuh065R79CSMZ/MtX3
GQISaGJKiqqHupvlWUcQCjHTw93pkupLwRxxDqqZjMYsV8YSqXEUmtHSvAUPAi+GtmPpbJ7VNFGQ
WT1WjHffOq+w7sdMs++lAXtDpMulEmwRqYaovw5Wzt5isB9UIjkW8JJMeSmJ6tCOsr6thlSeCnps
kTuRzJ/XPnZPpvTsfUuV6YtY0+XDjGtKY/FELYGJO5XUa/xS5sOySwbqs6kTMU4IAPZpNuL8w+9G
4EwpbwyPmUHTG1ee6gDE2Go2vitcvLxCVmkvQImWShyrbCrFjq14ax/NkTzCgZvez58zzB7grgY6
02gerowORo1sO/OsRG5nO0xoMVndjNow5F4GPxyRnQYRt7YorKuDyc93fsYLIajV1Df7onErqoxG
mOCPhWV3Ck2tyFhVl91SVKNaInrd17U9ksKre7ZFiTvPl147vzEKiinW4bfZ0/xD19RKQoIioi8q
bW6Rpi+SRV8CkQLdcpemOxqES/HB5N6J3jNYDpKE7zov+gUzisyCUUERnWXX88GpHXtvJsjYNm+7
QMzFGoKPufInPb9m3hHMHFe+Jh31eXhQoX2o6iBmK9kXZe8cdYIcN509NpFElASPtU1rebsbdGEa
U3uKpfT6QPaVONf6Kl/XKnVfElp9LlvDynbGas6vaeulFwqJtEEiRJUFbofKW614Y0baYb1WJRdj
CkJkP8uhk/w+GTB8Il3pTqZJoUUlt0xYdFRn7txU39gttU4fQFzcu57/uiax8cBg4LIyjNO84NfZ
2yqdP9YOMy5Z+s2RVWJdE5TSTMLBR9EPvRtW2SJC1k95M9k8usGK+SqQKFV7l4gGerxFxptcn9F8
WXvflkFCED5UbG+/Om3/o2/QmMtucC6lKWkN79k4s0tJEAxFczWodXifpHczYEeLcupA9+zQ/RNQ
E3XhZZSbBEkl7tLGvHb8Tjt0w3Lwpuy6LfojHhX/DLGHflNLz9sbH+jBlcV0IJx7fw5xoDCRLxPq
OhroB+QIIGppLNGPmhtfM+1gUeQwfde63JU6IuA9aYMrp4V8vdoXGeO8DtcjrIe0/tpqTYv47L7Z
Ep3aspgypX6e3BtL6hxRAdK70s2bnT9Z4kDgCPU25Y/2ffqXhF+8yzU/9f70VktqQhYfhdJ0iM2h
BsRDcldJXX3jfVt9mTpyd9z18d7RlxuSDnaUuAOeOg2FIOrMAhWJxMl8HGVnP4CPhhSGAyE/idkw
j9QNztFCwxOgnuXH7CRP2LQYf/Hcwcha1NFNZlqbPYB9fuVfO7Gb3IJFI2aTbXuF0h6700RNEDYo
Zk3UXndR2Q4rQSIyg81gatejQQgXa2F1Vlo771KL9zMPtKc9lF7TPlBQe59VbGKpMJ/2HrNNEH2w
ITQp1lMCzyIw3Ko51aP7pc7NjTyGC1Cb54r4m+AQiDOoFFZP/mzgzDom1+Rpm11ndO6OA1we6ZW5
RNS2HGSlvXSOMI9TPLJ9y5vntKCPtPDArhGxesN9BZJKY+ceLdRQQkjomXPSmHaVDNKJrMT5Vrs2
Qxp4mI+1x1pgFtMVxSCctYxqPZlJvOcDIkc7FLgilV3XeoF2XC87R83aq2tBoZO8tC7URA6L7qKK
BBOJgMfJYhU7U3k/dddLzzaJFGGPSa5C7Y9fu26K7d1Qqs2KFZfk9CYDenNu9mE8z4k6aMo86zCM
O/Bt7HZba3YunLgS2RODD7rw6BmbnSMGT1qXOBGm7Xvs6s65ix2IPO0oevlvxP3/D3v2/zSnxgYf
/X/XSjw2SfPXSgmx/ev/dmRTG+E7WzmEQTwDb4VNrOvPSgn9XwbGCAP7hu8TWtq81//t1DCMf/G+
wEFDoGnzTwj+pz+NGs6/YKKbzubhIJeGUe4/8mn8YSH5i+vL3cJmGJUIW3gO1QN4zf5u45E6AwA3
/3CzAhkDXVC7dPPaWq7GsaGop3P9bn2T0ByueSR845IcIg2qc+an15owqg83FdTcmqUT3zK/jJ9z
IOuv6VxINIs6hYEnRjMJdJsIcJAmOkdMx5+Gt4bTuRlos+bg2xMpxmgOtKyCBcGMG4nHmf2fnw4u
UEJ3a6uyrObWLK1uBEfY6XKHwcL8itvCWr4hanXGF2PM4/TQ9ZOfHoCeperK8Yrs5K9tBTAbVaB9
qikg85NQSwznCQBZUeykoXl7Sn1n2tYhf6kdFTJOC1upkYa5c2cJx8glpD+eaFSf5IGZS2PsgWUY
+X1vyc4Kh4RdFDQ8y7nUk4R3hsyLbp+7DVVOBY2BTqDSvnvXcoVy7TlUawVJgeregCA6zByZslse
a7Al4RIbHbIQnhJ6N+asm5abjqLiNLDp0GNsAsCJAkMS8F7APMGOL5ds49hYrTs+liCPstAXlPPu
13Yh58ucnHKA7w0DvYQqLEc+2b2yr7NaZaO9B7uIYxvzcDLebX76736SxcwEObh94E9LzlPlcsLI
O2vetYNkNNBaxdzs5WTYFaoG0+E4JlbsuCj320rGrF+vSsPbLzhchmBmvPPgFcJHQ0827mHXNoS+
JxL0RUiqbE1PKFarfqDQqr0c2N9MzL0l+zqKB6Hn2YDrPra6eBmMxcBd0C0lZCbH1iY4kTl7d6LR
a/u9n7w+PcxwPUAgDPSZ4rJPSfSvep/XQc/E+In+ZZrJmoXhu5dXCz2UsDY21w4hS0w1U4YQTPUj
Vqlz5qtaHngiKWOvsVA8tBNlWkFfWExlZrOEc1LYbnnt0/X2RXj06pwLqsxTJgl9CUzUnN0nxxxn
6l4XV/SYDMg5bF6T6jub+X6KxMo4M8IIrehc8bqk3EEXcK7XrM1+rJmXg6+rs+YO93oG1qxfm/eS
A8U5SVNgirGvpRUihg1hdmlLTpG2GN5zynvXsEkr94eY2HefltXP30GtprcQBCraXIjXa2HLdA0J
LNXonJ+ks3SBO2EExuFhsR8rUoc5R5HgRSGzkOfnOctSPWABX7UQC792I2rbGiNf5fMS5eYw09RO
yxWkgpSaGD1NOX0zQ4D1lCHOSpMUZjCMVNAiMjrlq+lrdF4PQ8NWj95QBJfE4rS/0GYXWJUHVUxv
AEksBFHjo9eICeZzomoHo5aA5roaOX/qAM3swcytWCewJYf3bvX8ducCPqD9xmc74KsptbdWNtc+
eDgARLj4usFqGQ8pLJVh0J4oKgTrM09Z/INhgd/uF4y+3SUjFwRCEuiDDLA+V3cgHNMrq5RaDVGq
zH8odi9PaekDQ6OykG9vkFV1DyMOamgvFwcSnZjKcOr08m0c0/aVO0bpOx1vdnOseaMwd09ieUFr
OLGUDXbyJPy8ZVfXUFkScqQgZV0ZtXa2WPR/zH9EY4xkci5RKKEtWWXJXDRDFk12sqy7/uiuLnH4
xp2mkRdqZx2AcJRTZE4qPcAacmi5bAgo/q8Xk2Kq0/f/+39w6v5yhX+r17f6U+5q+0/+vcpb+r8I
wEGPJy37p3fyz1Ve+P8yBSZMf2tEcwhSsTP4M3elbZEsotEs/0D8acvEsvnfq7zGDoDcOZlYm6wW
O3wI3p+aon7VHPWTVxcuiOCggOALQNiyP3kxefGKZNBAs4xJnKtdThErVsBaJb8JVv7k46bUCaOi
7bs6aV7SMH/fTCy+s7RVTDN7lrMQBrk5j9+AcTRfBPpT9Jdf4B9iXj9/Jpf6NwKpBL0wbft4Y/9q
jy9ER2yqYZChK3IUI80O0RqP5W9adn424btYVwWIPRdCsW/w+/31KmnPsY7NG59o0cSd3bc1/dIi
S28Kb8Vf5/V69ZvP9dN3SCKa7SJhW5+dn61/umLBqcaDdsO3Z4FlhKiWKdo5c4CtWZ6o46+/xN9d
7NOX2OoL+oYJAak1vEVxpGrMpyLBuxchILT/qTOdnJrg/rM3igK+8U9bzXTQ9Xq0wVuZstXuculS
uzzb3W+u8g8fiQ244blbK5tOV9vffzG6wp1BpPiOmS3kZywbw6EryLD1JPfCX397P92CfCASC/Rg
UmJC5vbzpbLSHHFUohQNEgw+HybkgZ5/81D901UsEhK8LEzeMJ+N1GU12tRjAv/pmKgfEBnhGcZ2
/puCsj86Q/4W/+DD2FvCG8YsZ5bP6XWhsfzqWBYAU6YetWy9cjDVeVLiT6jYlmNkW4epv5KT3b4l
HUScy4JgGDN62m5z3JBV1z2CsVmbsO59pj9AaSEkZ8ilV0ttQNExhng02Ix5CdB/NTBgdxx8ACHs
YuYEnE4hJHezkXzMfcboZjBX0I02I5M3apwZ4K61ma1hbVf9vZ/rbXvKcEt4EbhHtDZOOb/rwtnu
x8/fCDeqzg9MLNbfgrF/ffZ5GyQ0A0Cb85cNaYaFCryR24B5RHS4d8CFUe49GmjLus1QXMv8m//4
/iLGQbpaNy289J//gIGJmWfMUGUVfemojB0AWxOT5q+v8g8PDDWaW/aHsCBHwU8vHHJo+HIZqARj
Oy6hmIR9Zgc3RTq2pW+/vtRPb1NeaTBUDBgMkB8c69Prhj7VgaBfSrMABc/fAVix5cdgvMoAf1j2
UNuxsK9/fcl/eHqQTlidTYtsNMmmv/+ImlRZQ90scQODFWkk97gnerr8Zpn4fBUgVFtBGqdom8M+
Sf+/XyWjUjkzjXh7RjWjiEY76xVRy3nyov/s4wimZQjB+rYgwZj4nLrpCqfnQAqinyNtegHKxSB5
26uH//wq/94wgLLg1tt+x7+gBDZwXZpC6YVUpkwM0TKPTKTU39x4P39pHkQwAqoU1VC687l7pZoN
DpsC28gyO9W5aWAfUSut3f76s2xf/V+fYkxu5rbcbPF1dmKfo1i5n41tkrk1XKVV3mVGBRF1FMt3
o/ouxh4cfip2v74ihvjP12RdINLGUrdd1vlcv1IrJ7Fnh+DXDDDUCXsgLZSrMTAedx6o+/rkjb7z
xcLCHUcibisR8qYhGAa0pz2slcS2beilKI8py9e4mzjHeNEWIaHQomvHagfLbPZ2/ZwPZLrHanmn
Ynim3oN6+iosmq74WFtY7PSED52IvIYA495hSKkC3xywwTs6xu8LmxGojEyJl4woyuqRPc5xEIpy
rWVYr65FKbRpzg+2r6zXpOcH2gOMFCR4EsoFAqjK5CZE7ZhIvh1dNuSI425H6WL/YzHkjOF/Fs6y
6ZUNtm3p4g31DXxrAWdFEju4sjgDybhMX0qP6OjO8AnHh5YHXRE52ehGCNS4R4M8NTaHFn7RNPA7
0ygu1jEhU13CSHRfS2WQ/G1Ayet7nN42tv0VyPeYATu88lbLfbewpbdP1Ct4bpAPzGEwCTUgSpuw
M2rS8REmy3G90LFcME6xOY1+ESmBVf5CxTsXtmkmwwwWqTykdYvvDXTn/LiyEGEDxNSVhc60kBMO
+rmmlkSMHqYOJvA6iEd/YoiYYN+qQ+jx5je8+2MZad7kvA9plc7PkKViKkEmpHYiqFoeANlY7v3S
0b6rwnBVMFZV+ziNuaW9S0dfHy22JFk49C1OhMYx5ofEs6fkJHM6Vbe262rFxuG32lPr1YqYvJYZ
L4PTp6/aQlgmlL6QX3E7ofggmrg9xQUzQXoi4wUdEW3t0kfBiHFmbMVozts7ORXnaSjasTUv0LQm
egtHbXod6kmXr5Q7DNZOmwi27HHmofgAUzSXveZAHg3afjK1vdYnBHKqfo0X3LlzLg5WineFohuA
olpj9PitnHwFs5cm3Od+YZr3pY5GFda50w7frUwTy7mvYlM74d3MkBX0koJ2zSeBuC8IbN3yvRv5
F8Eip3/ryrgcnqjU6PvjCHSA0RYneTqx4oUxGnMU5B/adB6qDTh8qhfJF0sdYzudqoUQKuTyKcEs
rM8FRSRMGAHIUp/hfjiVjimAubuVf+vdUmnX6ENYNkTWmNkFasSQX7bjmBghzNVJvvew+3Oc7R1e
FZ+mlHQ92jzx8nurS5xnbBc7B/PTqkhoOUYm7xZ/TjfffKVlTEQXAV+W0ewYFUZJxziJN2ZUaTvi
vG6Xqn0yRGLhncWrW58RP7YYlb+6BAfMjH4MqPrsgXFAZ9WVwzmqv0qzrKhqWjlcqhMOvVnNjh31
HGg1xRwcqYt0z1SqZZehTtYR33RBnRwtFXmUcNTrw2RYm9dlSsSposh8vOWVk/Z7MXUGLpANljy0
iGyw8b+SfR2H4UeXYQwr8OHZf5TzKMdPvOKYdnW2Fs+5VxhJqGaVgUsv8yYwZA4kVA9cI08S6jfX
op3ngM5j8vhnnHWYMxSM9TdIhcxpXNmNaodpyn/0E1ZNvFejcjEfDu2z8ibs2jM+W+xSjVmCJp7p
2Q1my+mI+WzZ99DimEAHm2YasBRtolU023cuAXkSgnNIkMwWR23wGWKNZemM3+cVETI0p3bsz/C5
iUnX7FKRMNWUYNlL2KfuJNEVO5QI2VUE77rF6DnlunVUjqZnO33q82tNNSzZtjnb844oCSCBDOdM
HbYNTRghLhv/trSSVWIXMvjrc3YtmEQoznkYlO3N97qTcIxBTm3VwbHx0jDTtcBZLRLJKSShpd9p
JSa8C1qNqI3kVkto4iqrG07kGuN/8kMP/H84IAUhUa1RgR2+ODfYtzhVLH0DHx0GqhfOOTaT09rr
qsbz33gPfFMC7qo2Vy/43dw4NBqn/DG0LbafehY2J9U19rOQlw45T7Px4nfNcxd6RDhJQBuEdqGF
ctLkuyZGwNtDnuIENGga2QPFJxE0GAa+zxiNFx5nXIvD0GfJhsn38ATYSeWXe5e3yvPgDrqMdICT
j0rVnCElBscpwEXFUaInhmns1mV13iBXoudVusj0MNVEA1CduTOqt9Ge/DZjSCuwyyLwayNvaxdX
yzMtS7q5FwMc/TBzhvnMw2G3Qa7X8srKEeuJE+qjvltFTGN7qreJEzTSM4twq9jiQw528jTmvU2k
pJ67NqQIGPwlubGpe+LPtJtTV01uyQ2k5fYL/gxHEpLS3fGc9QMJzMpw4SKO3VjX4bghF14t/rMx
MvrWlSeDqAJg7M5b58h3RgtQRjqgeeatLpKHUVkkOWh1oMPC7cRMYIQRvX7VFxo5vWyiUCJsPG3q
uUEpT7qg/aNxQ8CUY7FrRKthsUJR0fdriqX6tOS+P13WBSiEM3BRWpeUwHiI6dhf7FdbMC7SAyJI
xXyqOtZk8lvtkj2PsFxiZgaCf84QMOJrWamhpgSzqDv90u/dloEJImvv3dlJK7v3OG2c7mPO43E4
1GZhV8eE1UEFDS/m7Iide/ECxknEXEh/xsbRp9MHs0+ChSTVtiDO2hOt2pVZjtXARiXHEp4sGa/U
mUIz4i3DCCfTcqoyAMNr9xc5WmodQCZk7p+OGVQZ5NeaBZW9kwkklSqCUKiNOV2XnP2PtWX5hHU0
ICphJexRnLCjeny7GqPbCPPFfPAak3do1nIa3BKjrGEckgEnlBm2swvbZxQW0MJWfCypZq8hOawZ
liv6H+0rdpxjZ9oCajQtY9kdQRXTIqVcqDK8Zj1E8DR5cg2NpjmSK3V89kyX6hCe/QJqhs5MK2Kl
80FROFDtW4QiphUAeK3IAAHylOIBACNi9nYfDFBusp1ccEcGTdlqz1W18ozQh0SMP7dLbd2zNkAZ
KvEjHaxuaC+BScfI8eS+tqYVBbx2ss3leewn7aYHeuxEwu+cD48fTSebtJYNQw0n1ncTZRFZzKl+
HdQHCED7K1ZxZ3pUqVLaQY/Zf4bAdhcG24ndEdJj6/fFLGKbEhld1pcFplgyfXrt8Vqjkm65MGc6
mAhmwvxvnBk7XGVnNZZF2wCiZJepPYej3EY+XUlJFWo9Mx9aRPSXfHQ1CmtYStl/qg4gn4avAMUh
bkxIKJXZnRLLZG7UdwChsWq7HOpd+gOoysHfYQdYW3wvaDSw6BioUvuxdPLm3XLjOT+0CeiQAyR6
pYdNsRJA8myi6DvKQGnCcGt0nb1DN6J7bWNG3CmjwP2NG6eA+FSK9oJSH9jIGIyNR2doJEz+tajf
pgGSdqgNyv9jISZUXDD4FHwecP5BRyW6CjgTgHdFjcE93XYMUOqM5jk8KBUm+H5s5Es3b7Qkikkq
xMO68Jcw87q6CAxntTNOGClLEcf/wt3VrtffjSY3eSSmcSHLUacGrvXe8ImRck8K0Di99SxHPYFl
5OTlmV6yztvbvcTgN1iT4vTSZMvdr49S5mfFgIMU424Ohw5OQaZwn5Rr3WZzaqxb9huTF8FaHo40
1AcY/5dNgpdhn6WD5h/IZlhrRK0hrYdjsS63qzEQEWiLrin2C2i4JUrrcmUyRKkY9ZOOHJrbEkZC
fW9NjBFDRmD2Ssxfy8UpmXLxdWi0mmpsxdvwjqM2bv9qqTNmV43jfAUVlLqPxuqaJ3uosVd7o0ye
LZHTPbmasY+TPiN7xSw4wb9H6ocCSmbEQJa6mST3r7+jn78iupppHGaxQlahguHvh/W0TWmPqW2g
woR8nzRwhkdceALOPtjup9JaxsdfX/CzYIROSGUqSAdYkDhnIEX8TR2YltzVi8Wp2Y7p5bdV6yro
Dgxxg2YdjN9oBP9wLQvNiAkJJBWmJJ/EqcIxyfZaGamJTrd2bVt7+3Jdk9PqFPVvju0/H9phdnmb
CGobyK2fucR+HWc9tYdEOT35QnfqckVZaveb7+7nizi6sP6YE21Tn881sDgIqtaZFBuTdMw/qlyk
t10l59Ovf6F/ugqgSQZSPDOO+1m/qTzy3CaHHJxn5bQVhmRbdKI6/Poqf3Ar/yatAIl1N0kFS6Cw
wYf8/UawgZv7dk/IaPuR/ou9M9uNW8m27b+c58sCGezvI5mdekuyLcsvhFv2fRNBfv0ZVG3ccqZ0
lPB9Pihgo2BjbzLJYDRrzTkmOUMUkBVbRAOzKl57Wwu9Ue/bD1FqLOJTrjQNQgxHuWXLkZ32pZhn
S1yzMsFZm0ciRC8S0vTcMHJL5W/ev9e3nohnOIBS0dXwj/Xv/6hoQYzXyDRen7s7PJgIPy56gtzO
dFPevIgAckgdlUr6aRXQgB0u4J5Qzew5hrCvbTrQUqg5/yFh/lD/N/5Vv9H7evVVgDdkXeNCDg03
pEXHvyav3AmZcoyHyhkGcg+SgeBXnCThYhFI8befIAU6uJA4G2hB6OK0IZUsI4Ure8EsZy7ddim0
PixG73NHMM6Zl/SqVMf8hd4J3RNKX52C9/HPElbnouudiQog1Cew5hrre1Jmd2lSxzeRk/qoCsi5
+8uRsU6aAjEVlWlaOKeI6tjr0MJ5NA/Ssok2mETrnbAYzS9X+V9x3H/Rt/7jgb/CGIVdDXv115/6
uJd/4x99nE/nnCauvyKF19Y5r/zf+jjD/BdsIyhGjmnTAUGe+v8655bzL0rSNN14c47O/6Vx8486
zhL/WnG0LsBSz12ZYuL/v21Oi8JkHeA/tNZHVgHfSVVfL1pfYRJfc0fZaPJRUwkRCHn+eB5vfMwn
e5x/X8bBmcgjoF7JUn487AspzKmOyHFzU2N8cESvf24BQuqkTLTdQ6Tq8ZOgRHuFy7nRwQ5VqKAw
7mkdQSBq1pC1u/pT0s9xjhlw8lDuzN2KIxeFdsXZpvyY5HNRXgF2QdQFHsq+9SWMEM49BZWmesTK
ujUFHpLAMg3tuSSC7FFyoPoMXFCN+1m6UEiScvAf09pxiUeJbX0DFTG7anMj10K2pN6dN5pYct9/
Muv3/p/15eXBrH1wmHS6QfdGnEzaVOMquyAfOUS3H3aVf0uC56NVfYrtb+9f6LjT9/pCJ29gSfIc
MSEXIrvtCdTDbUvr04FUCLBoywRMBou6HLrizO87nu8YU3SDWSjA9dLUYRE92dzEaYp1q9KjoCc+
Opzg427jjKlnjNxoZ00lIa82auv3f6uxijD+eKovV12bOp6LsARM9Pow/lgKW3rMRNOpiFLI6IcU
qNNtXlCCkng6PrSIo5HOubiqYI/CnWmHeq9ma00rN7xz6QDr7v3oVmjLCT59OqzsXl8EMH/eCgRQ
WyIbRS3m1DZu+jGxb2xTCFKYTIVAlKrkVOF8s/xbmsZSbay+KG/aFBvJAeq0X+70YdSvDZvWcmBG
3fyU1jJ6gOGFF26s/fmy6QxDhojbqGyBrtRmeELj3OzazsE5R/CuedPz5ze2aNIrwoydD0ozaYeU
JuTOwGhd+/s620DvKw2yeMzOcuZtR5rQQxNPBmceFJF9iEBc7era7iknTYWutmyLsq8Uj/X2zGSx
jsTTJwabjfYShyEob+vL/ePlsYLFSz2P5Mc1nDlITmo/zyTnfW+UmM+MTuPV8OTtrAuit4qUbcRy
x9cqh6Z30NJqwegYBX2DwUOS14/Dtak16YdswECp1qpe7wr9FuImCU1F293b2LkP3YQZlP6PNl7b
ZlLjoO8oHpkZOKMc1saZMX0yUdAQNU0SgoBKM4wEYqLjO/WgAudz3aOirTS5L2H2TmG/kJPIhNk8
rCiof9bz/3EH9tbDsYRN/qS37h0Mzzy+5Jh0TTtQDA9bvrEHu3C9X5Eoq+kryVgATspMU9B79KQ4
lDM0+iCxytkIzaqnGVOYdhxOWjRftAs1efSyRGQGEjDlp9QVIwnMMEXE/v3vfp0sT0YO0QS27+iU
S5h2Tk7SyzwNWUQrhUPx+NCa0HLpNFV87O9f5o1Bg57c8TBxO2zhXmafPwboPNU5BQeaEYtlzXfD
qIatP4vHVluGDxAFAEU2ajgzfRtvzCNrl5UpDcq+xwnu+GXYsWtSVQbaopOL5wQ0mpZsb+NLq8Os
HptnGoCwb9Fb0/lzLVXgBZ0JY8YuamYf3//9bzxm4DooANiCcDQ6Deqw5mlhU4GSxYxrYpUIyt4l
6ZLu3r/KS6jDydsE0srWB3kKqqBTtU5pF0Qb2I0W5As5fgg+622eS2K9iDBEypHGlvV1kqq4iERj
YT+l7sEsWCY/sGynt9T7KR6OHslLMQr+v5JcsKwhheRESBYFr18nUO74bcyQHACpwDxvi2TY2KOu
XbDFif/+KhggsE0Ig/0hi9nxVTC+YLTC5xXEmTF8cGuJ068R5tP7D3o9SZ08Z75utCp4NwwHocLx
VYj/dYxF8ZwNM6FuiP16T2emPEStudwqh2xm06IquSBdPnOGP9mTrE+RfafuUPPCl8Fcf3xlkeIX
yqhC0dLtUR8BKcvTgPGGcs6a/Q21wfqGqpn2xZ0lLXWcQNn9+7/95Hz/8iLR6HCyt8lpInvmZKcA
XlAfLW9dbGQKdEOroCdltHXT3MketFEWh4ZT6L4fzenCoiF3lWfGeMgNR23IPh8ujUKyssZzFA5e
T3/3/dt7Y9JfKzVM/brBMfhUCjMadUq+FeheDLDGHQzG8R6Ngt2Ehb8Q3VgYzTlp4VuDgXVwndjY
ur1aZhTuCbMy6Voyz5ZBS0f7ypJa/b2KfbpnhkmbxXTNmxkT6pf3f+sbsyo2InYaAk+QYHo5Hgx+
POqlXUOwMMeWrVhnMiAb2g8+SnrA8L0TbRuCu8/MZW9clQFI2USn1McG9WTwKxF3NIRH1jidCrIu
2/hZTmVrbDuEvSqw8eWnoZqWc4WlFx3YyVdHpWYNBmKbup4Aj39uRzsN+HsbI7pYyADLNL6Eg0MM
9GVcgc7bQh9qtO3ADuySNoE5XWJ01X7PwwyXQ5bEbh/aSdd/p8RIxoeSFqIRxnkpyhAkctZsCHtZ
vqeluYiDP67B8Ta1sjJ0C4vuG0exRe6MwvM+0tUgubgnZHQ8GNZozxc4L2crgHvSVyGQ+66+6vMZ
euFcp+WBGd+fNy18+U/CW1slAgvpLdqz0d+TO4qIGAwLDuPBBbyDeqZAQOwqrKfBTNwSzJRS9jfv
jxvcYK/mLw7CJoWvVciFiPH4SWK9KEbor3zCvhiuoljSdjaKiV4l7Ib9SA5BCKSUhMupkNeabdVX
PrELt76fAQXK2xqmGlB1aKP+bTuAYJjQHf1dgNHLNMP07aJPxxGHiO5kJkfoEPfgNuNQ6JXzM2M6
C9HrTF/ffxRvzKcUkVkpgB8jGj/dOVt+p2bePhuvpOGoUaIs2gicr2gWBvTONBHna8JJQPp6Az0n
mKr6mQ31G1sDj6QQclhsioOIEo/fxSDzEY6Yo2Fh0owvhph7AiNFfEaK+NbOlKMU5Viq5cxVq63w
zyMCBzgyrMmbJvjQdnZkmSKt0Ec78COr3AGBIx51Lhv/AnwbNETRpTvc4ukHMq/hC+EUoEsxd9Xn
pGbGJqhRR7O1hoPPWXGuuP96PuUjtyh6UKdhetFPHgj+nDwdchbXskJQMFRmsq0aPXuCtRjfLpif
L+Y4e1KD7pxZW180rccTjMUeeN24c2WcmSczG+QbDNdJrwEiBF5QiNi+qya/vtDn2D74C0R/l475
b0erCLCIY7rGeiZvOyAEG7tKEEa+PzZfjwxuhz4yq9i6PT+V4M7GDEGvbNk0aghOylr2dJvEOT2z
8cbzZujbNnlhhKIwvR6PjKQH6AIbQUNoJYatmUuURN1MQ95AjrXHgISQigP/82LoURN2SLUAN5Tg
B1O9tnaFblZbbCx+GfaZjdxPZcl3gRNpX7VY78bS8s58sq8PuxZ17vXoScoJ5eeTVU/mFGOHgfIA
AsLvVlajTCt0qDcpOWHDmVfweq2jxUtxmzEh8A2sRp0/v5q4tGrNIGuew0Pm3Y1LV9CFL8xP2Cmd
T2mNOANAqPP9/ff+5jikd0I2osfcArL/+KogHiavQ90d4N/65FpRS0qAzewscr0KoV8tyRZAE/HK
HKnyMIcMHZi9B/clV1TDU9v5x8T9P55r33rknKApdlJe4Os4WXkrswY9yWkKHFSv7+JWUYTSGgmq
Q6YqOneKeWNAWtR+VouTuTp5Tj5Dk/g/vkQeuqg082GUCuwCaIKW3Yav43o8gKsx8w2Ca18e8Kja
VQhGHgNyUkBODvHtgLnzhAX8C82n+uKDcKA74SRDRvJs5adwP0pckLPtwGJ5/929ee+MFA46viDD
/GSaxVhruPnIvbuTIe+nLMsOpG77CCumbl93VnEjcEKFMbaT/sxYfb2UMVdQ5ngpmfPgTi4NsaCj
KuFTmPHMXketMi2f4ZcOWahrQAjvB7/or7sstu1f+AWWj2oyYIW+//PfOIFyE5ZJWZbiJS7ykw9m
tnN8rJPBTVhV+pEUeLIpG+JSOmV/8no8itPicVTQzWE74jD40hQgslemXvapBZMfZjZUjEPUJPqZ
Pc8bTwfDHR0kj3nD5Hxw/E2lqFwLJ8ZjAv1oeR7lkDm7vhbGDYjaftnLxu/irUrRe6JlMtOLhsNF
8+n9p/PGhM57XSvX+OoNjgzH9zBrUY/WKY2pXFsIKAwJ/ghK3Jnv542P1RGcTj3XsNlYnM5ZFeqZ
wQMMB4fSp28NGjgBhJYRPK7Vjjqze3nzYpxKqTgQq0YH+/gnEU/mD9gfyL4GeRykXeZ9G6CTSqGM
z3/98Chw8tTMVa9LHM3xlXI3T+01AiJA7dReJNU4bYmdT88Un403xgmyI7qNlA3pCJ+ebtwCPKWF
5oWduIOyr1nk52ScehNbUd1/dUq4LBcuJvbNXBiAgGMjW3k18U8hxxGc+FB880aDehp5e7/LNIZ+
rDspbiaH7iUuJzTaQOP14vHvHw71DlJ1ueM1KfP44VBVRB5uTliPFBjVdMCGP+uNdWZyW1/myf6I
KiH1QiEMzKf2yc6sQKRgLDFXQSmFf4EZdZ+K3vhk1ol7zT62PzOSxesKHqIIfXV00gLDSnOy1LdJ
rvVshrWAc0AVNKrVnoRI2o259OOeuC+CNMgJv6YfmIdxkU+bAWkTrkwJDRXZ7XIBMBmZaI4m3uk9
Iuc91FI+x+MLCKvXlj9U/XWG8+HMZvuN79yxbD51rHk6rteToSqWWhmNG2kwIPOWY2mXHrRZn7d/
/87pkrLG0C2CM7PuXf6oqSZDR8B3wdm2Xnr7slvsBJF0N5y5ylsf+Jr/iLiH2u2rBW2J89SSEbst
VMD+piNmw0RRbqICM0rjnPfnrYsRLoznDPckabInA0wttl52xYyhHhPEdQrw4qLuqSVZBPVe/P3T
4xN3ceRQKWLJOn56vYmOnLwOdnY2KRMV9KqLYiitM8WyN/aPDqmWgFQ4X67NmeOr5GS5d5NiNplS
l9QW3+12yKEQ+fUPqocjMKXtmff1euzRm+Fz8VaHESe9k1Fh92nXgHWI4cLBn88t1dzZg6bOjPDX
L8rGW41/CuPuemg9mW8MozKocLCSTaNe7HBswPArF8PdGi7At799U1yLziSzPvPAq+TpkVidROu4
FnQUfYOepQ3itl/OzG1vHIOo4BEBRn2VwS5OHWH5nKAIRIAaRlOvYRdBDK+MMr5cnBZc1uq07sGG
POh5nN3KMmmv7GweD5SbwVXEGAtyXCkb3Ek/cln5j/gLK5C9S/YZm1f0D3LhL/bjvFwIAZwKrbXB
cbLVKya8JaXPsOqHhII6OYYwRQfp046NxPP7j//1EKZaIHDTMxVzKD6dgy07oiaC+QK/moumq6LT
N2vEYFRmh3Aq1rr4MfXkcC4E/I2d5PF1T36jjy1Y1TUDWYupY9qd+Y2AiGLHrSDp9Erktsih9phD
tAuXuPA7f8q/lbkPj2XW4J1OA6w+ID71t/cfB+vcq1WQG6OZQfWMLjVtm+NvGsohLWV/wd4FPqu5
J/9A08CmLkVxCdUF2OtSwYILRRwbv72e7xEUbORkG7cbsubebqbKR66v6beV0xT2LktGjEBUcb1H
2nyOdeDFF+4+jWPxOSOcoKIyqJB5T6QLaOyMfajyTVbPIZByA/4HLQATQ3YE0MXzyGkKs97v8svJ
XxZ7QzsLYx40fGSv9gIzZTOQBc3hQDr6r96u7YfR51wVLlKO9xSpgMlWcVf9mGojxdEy2k3KTqbB
7QyZWtmEAXh4WVrsOfV14VLxZK1dG7dDLSoYv202P5nIgJMt5Dw3DVFB12uMqWiuqB22+Ih9D3xK
vuTyh8JdQJUNoQncmda3rxG3DAB5iwFEp67J4h6VivwFPQVdCXlK7Xxtp/rYbwEsRm4wE3QzbvXx
BSRV9/OTzWbhITLGKpDKNdu9mVgkiMA+tBpscaaYN1Kf/Huc5GmxTWD9m2E/sec3PAJQQQ5zmA50
0mYhuVfCfHbbyvrZ900hNsqerMs4miCiFni19lVTaRtl6OT1UCPEOxT3bu6S9TEsPyCmNk/O4IBl
INbWRoQrgrFXHAUFO1aM7GYPk7s0XdI4Klx5gcg61OGozS0/MIzIe5AJvR/OS0kj91iUrSnU0iQx
90mXFg+lzNQXcJryi5rLe7MdM0JJnM7YEu/S/Wrhzv7Ip7Z+wvGwfABSU+chKbT2TxI/FGDH3M3a
24aOQrkh+oLsLQtUZH8ZIeHzsDE4JQ3yOB4+4i6BnVu4vfG5KrqYdZ+0R0Zw1vi4wqK8MW6GVOZX
kTOh57RIBC0C3CCxPOSlnO8dI9K+6Z0zo9UwPO1pSGfvRwYZawkqL04egYbR9Z5heS8QI/FfhYCk
yBGoPLfbaCRzfHCdag+laoaaNDhLtdXTtPzStkVqbvJoxbe6XjwYASMds81kO9HjLAvcIAXo0mvp
wHolzUQfbqc5Lb7nWSlvC8sdvufdXGcXrjSyi7ZgK7jgyWV8Gkb/WGf4ScEupynw9XkG7ZcTNXCF
9xN4oO2MUJAas26SnWMo3dkmvp5lWwclCGADpNwKKuOIwYCQcz3ZyLaJvllqIfwZVi7++XiJaNMw
/koMvw1RGRpBV2ADFvvRnjRci0vldlRTXVnEG0t5XbEnLmD6WfUZipG2xz2+NPrYhZDQKYNQ6Go+
E/VRrY7YfkLxSaPy++jmcL2aKu1IQYgtD7pFacJvU3SCyqCRftVtlZPO5VWqY6YNWt8g4ZY8pXz9
DmfzKe96ophKWPpXc0RnfRWLTb+xmxK5MXLexFVmyzF0h15eYnh33c0iEpjEmSzTX7VvwPZ0dS36
Ar63vq5mL5NIpSL/q15X0xerhh2Pa5aCd0B1S8KWrrU2D1OOe3aoExRwp60Jv/g/xPBRN01w3muZ
Yuwco0coUdU+UGhRJJtkWIbPeiuBxwF36u8Ww56J61ts8exOSfQhZdYmFqhPxwcKAss9vP0CvDEy
kRk9LLjrPRIFVuyIOJTpsvVWGGcKLq4FNln5d1VfFz+G3khAGWeL3JIIYmEOTTUy2HDmfG+nor8j
56IDS25N+nfZjgVZYz7mZSrjrZ5RCCUTzevS/DeJL/rTnAGzYyvWx/eoudKMD9runZCv2OYRN56+
EGG9kBQI16p4kJ65pu6pSWVhhrfnUjXLsCYQWuNNMQ74VG1rauVVRPaWwvGWFh9jU7YeAW6N9dEQ
A7OegwvoQffa5DtHNoroUWR539Ay5U/pPA6PlpjUctBdU8CkdSltBiiqhic9qaKX6QdMr2Si6Fxn
TIM40Yln80wt+l0re34akEvkj6h+iy9M3r53rVsclYOiaeofA3mtycEdNaxEk5zhU0L6+uQV7VLu
Ij5T9cGJU9iuK9xf3BlTVfU7TUid3AEdjxpooBg4WqboggSoScprc4i665axfA3cEn+mBnEeFyvA
24pPZqz0C60kZitEouXycutRfKMeXLUobWR8FXU5tPQxEx0rkeY4RC+kxu1A9oUMBtvsATHPDgbt
zIzyO/rV8EpREqEJgz1iEeJGbTJDPMTUuSGJwL0ZtZx4yaHVyRHJtZlUOL8UfRIoOkiPZdtGD/RB
QdoNuL2SXeLhLNwShpR8kt7SiX2Eeoe4rD7AQ5RcxpJvbdZwKIZMaSWWTS9tBG1zTTM2NaNvPsTe
ot32jo/ROh4r53ubuOXA34n2zmi4/a0xJsnBHhJKah4jBguLMkifg3W6yL2eJe1DDmMl3TENpOwg
3KpFg9SaUxFMhRv9iJlgPy8c3H9ahPSRpuDrDm1HR4oPgyNqTPfWWIsty1LrBBXdpTTEEo2orh8w
ZIYc1xZvjyfc+yLc9ddogIrJAECz/0EZBr1YBQ+YP4YbIYIalMt116iaZANdq+/iGQddmCp70PdA
tWV8GI3J/zIJb0wvsrZTNyQ3eOCek6L2bwsSBjelGEp/U74IhnoSyO6UrGebJmaDNi9G/1aHAnSl
E+T5AvgpMmyP6DwfwNuutTTCbNyEoucWO3kxXkep6/+0O1c+U8WE9DZnkftI1ls2ARsmey8w27b8
xj6wgMImfcgdE0hDeDW2NL/NqmCtTNjnaSFSRYCAjqvwTWWax1QbjbjpNw52m1unH/07LRuGB2Ih
k1tnaeM7CODE11U9n6uYTTJPS9NQD13V+RDpyNDKQzjEkOOyuZ+/suHzmqAhZTIjVZPUk0DHuTEF
0F0xZLE16e/hrYvnHEgis9RCtscmHx33tgAMF/rWKOlmJ/pmBLj8O+vJXBoFPU0An4mN9rE1MYGw
aEYw/uJqJ1I2STvTnI2DnXVy2CbkXcExFqnYufSm2wcH829GSpggjZHvg2Aa0rYjohZsZiJ8uZr3
TOhUQuYEUPviiiTtaQq8dIS65JZJh04Fe1C36ZMiyy9yW7duxqqsDWJ72tEONTYRWHBRF3Q39giY
j/WN0JRtaxc+IaFjWw17oc2jt3cF+IVL5WW5oA6YdfFOi/CF7f2pI8gmH3F5+tqoPhUwiR5rkIFq
C5RCI/qHwDQ7cOOq+6TXJsAJMu1wgafGiiJuBz/Ot8rO8nkzTn7+hCIKOF/k1/pnu3Tjj3atSnEp
XJVc1so1CAzMGzjiuY8KfGCofOjcPOlQnXrZwTdMmZHdN8qbijIZbSqFlCBAsTFWG0mS2hBMyi3g
WTi9u0rQWh/FTLqoQ5V7bNFMXzGuZ1tzr3OlGyC5C8w010UN2SRgMzWyX0k04KVS9v4DJkXp7Wr2
xT+naYjd3UJeILFrhS2qgxhtdMxV7SW/JzeLuDd2JzdFNeu30HWW9eIIGciT9MQPlksyGEYyP/Dn
znCNsKVTG2nKD42RJNFFI6LuWW/86g5tdh5tS122+1pOOboFUdKf7HEnqzBmN7/txpguOv2A/pq5
BCyJ3ehzed0toxZvFx266bYZVHNwQb33G0uyCwj02RbLruhnt991JC6ITY0mjThLd8yZkvLYGDdA
O9n9N1FFuANVOMcO8rFg2rdksnxGK9/e2ijXzUOyEDsUkBmRl/e5TPJm6+lFNG1iY2qxehptCTMn
Ma35YBOa2Ab/B58rCcAjap7aZjcVsCskb2CYtDak49KfS1d/o9VHScMFS4aiBlmLe1KuyYvCnycQ
JmE+wxEh1fTnmFic7eYEoZRnRDwHz6bgLPXvfTd2l4lOAmjRqOiX46jk76s64Pl016LpuEpCT6pV
M8quqiu7mKamSPbEQ/a/3BycbFpZMFbOnKPfOkUDP0ZEhi6KOubxKZr8WLbT5sAP5ygWJJPfb2Sf
9b+JVrQD2t7izLn9DdmajVkUTRhCqVWie/KkTeztOWDTOMRxOawnvYqFUlv8Aaez+hklJQk+dsUU
aEDRyDVo9e3sW9vRJsihjYiTYZPhE+dEUqza54tLc/v9J/JWocVBx045FzmKcSrKQaKpA1dukCvH
3CXcUg6kwFWbcJk87cPQoLkYq3o+U2Nf3+lxTR/FqIOOS4e8RdH1pJLnxqyOfFFc1axHMt8M6QX5
kIHSr/1l17vgl1KPGBDoEio/U3N7fW0G/6pTxWtl+rQvjseAiP0o9yqu3S3ZfFnn0jv0U9k/94Kk
J8+MPqiS4kCv4d7/20ftrlofkw4ZTW36gscXVqnmm7W02chocrzkvFNemnrUbheKnjj85+ILzfDs
zJN+3T1B+ooCh9YswlRojscX1TrDx6T6ogHOYOZU68lgYfNT22kCbbYu9u//yDdGPBMLFHHa0Sgl
qLKcXFCHfdI2SCExNda7eiCBjKjpIlwUe0zWNCcizEhZrJQe52+LA0nLmQYpZ/LgE82yWxDpXhpq
RJtkgfYOJVlS5wQWbzwUlkFmQMQnVP1PNX2SuKwGWDg46qlxQDpQINfr6yQzd3pr/Hz/gaxv9Xio
I78Gc4p0EB0hhtvj5yE1vShhgyCBmur62q/dTjvAT/KdrZm4Nil0vhU/Qd7RYopHup8HuucRrv7+
Tbw22lC+wf9BA9NAd4/T5vgu0NbZTrxKSkQ0D+VlLRbHI1wptR7JRJEPWtsaX1U0LcWmYtmxNjNc
JygVTer91DTdr8/MOm/UWT19lTuRk41rF3Hl8f2kpkcS5mpZmLJObAm9JCJ03WA0S+7dl0lNUbtM
mn1ctx6BQMtMRojZ7lryfg9dlk3PE/W/7dj00eb9B/V6ZKz3RcsJERSOllONdScAic0DIyMrymKj
gM7ghJvxQsE7OxRLe05v+HoyQtJKnwHHCPJWmqnHzwGUB9FcKqZXXknvaaY9RVjNAFdhINMNthlR
uXEG23IlcRG89f6PXf/jx0OTX8hERKeDKZFG2/HFnTEjQjGakbbKudt3bSPDgSPambH3xiNl5PER
YIrBKvlKWefA0wL/oVFNWayPALX0D51YQFVWS3/hFQ4Rcu//rNdtIlYUGmB8KCiUWXSPf1ZOXULT
CEoOQVHEd3apw+XMSLG3BkRmf30pQKQ4rNlMrNrWkyl9gtNiAJyIEQGRWbUMfbZVqGUCslDUuYn1
9UTCFRgs7G/pSfPDjn9W7OI1mxKdRVol5ZUzVs0TRp6CWCC78m6SiUSxINJkf136mn6Qi/gNhr3e
IKrUw2agYDxCmbu0OkSV7agtW0o0BLaMZERycnXlZYHu9cw9v/EmVkMjRFoWWswR6+j/o1k8+Qrt
Z8zXRLEq+0XHaLoyamnsUn1ZLt5/E69nFJrRvGsoSEx1LjvJk2vhj8sLUCEhzWm9JLBgZd8MdUuc
IpSvHnvaVDxXDuojMtEtEuOApSXTt1Yk+bDtlq4tQ69EBbYxaVmI+ybxY//MzuNFEHH0wSGT8JiE
Ob/jF0F9e3yPoExJTya0OFxoB85PMSleRiixb8APpFytNrE2zcXeMapE7gcl/PkTAqIeiXDuRhsF
ZEGFiCA6WhVM8bu2aWtcfmCTJNvJGvE4nR/tNi4G0e2mvB1k0FpRKgKBIYn41TGq5GVpm93NWILa
ItElVts+1hN1oY2RTs9By9V82xP6Jc58KC/L3MlPxxy09rx5AjCyT+aaKCo5rtYRuy62dXuptZra
kMibf6X2YNYb4ufLbEvB0M03OVlIpGhbtqw3qALnG4w9ar6Gk6VNQU2C5GMPtcv8WtBfeDSJE/tB
4A7VwsyH2RZCmQQ2x+5r/EoYI7GH+mTNxTZTadLTTUyTx/cH3qtJlIIlnlmfb5L/uafbSZg7Rc5+
Mwk1nYOe39lu2HSzPINEfr2tQjPA+ciEVe2xizwFVvOkvNQgTDDMxqi5zsrRV3uCffpkU5RWt0+J
t1oADUbwrVKSmg+dl/VjmI7gK6eGjiakJ5sAg1gNOLGpdERiO3kqW84omV4/DUxvCGTpUxKpYZ+K
dRxq24aijRfSuVH7eCToS+eAd2ZJeesq4HutF4gqX9LJYKImYmd8rBSREjemCI5gIJwWIufPjNpX
Uy4ifeHijGYGc9cDy/H3qvHnAoxbGkrQ0xs7dYwgolKyncuhqvcg0J2rqTNMRMiwkC47O83t3fuj
69X+gDtY+TaIw1bry6moR+okdLYLd2CJWtv1ll4HLk6za7qzAOlKc1BbSzP8vaAv+OH9S79at7m0
jwxqBc3hcz61CCha7SMZ5vRTZbuEEufJTQrs74FJx7hXUV6eOR698VLXUyjYfosfi4H2+GFHfOXI
aSm2DE2uX6jC+jnjsT/zRl+UdMfz0Gra5iS0ejPXHfnJVTgJDwXgUKB6pf2Ue2tmZ+Kvlf2OXUOy
zfo8zjc9AScTgtFx5S5hHZ0blGCS2hICjNqc7uq0H39AcSmGwKKBeOWOVj0e6CwUT6hJ1PdIS0bm
gbqnqt4LuTygXxO3hesO7k7I1B0hrNVmD1HSc7+qxvC17Zjnk7UB8WU7fDxgB3E69SXVNtutx7t6
bmAsFAgi6fFXmvaYogGMfnmF2U4HXDPgcEuQaP6WPmyEixeVcLHJNUQBm8Eqh2VL4bkkSjaPY2vH
Qq+GAOmV8wQ90Ik3HezKe84ksv5YU/6ZSUfMF1TmahraLbJr0raHXhVGUDVDWcHai/svC3IsY5PE
ja02WZJgME0d6vb7ISf2BSso6cWaFrnDZpp7OlUEnjr3MUKrlQc2ND987C/RIYHYpp4bWs0XttsM
acAxELDLy0D+X97Jf0Gj+uObfsU7uRvjb9VPSla/yBL+J1xk/Tf+zTsx7X/pOmgpzD+cdagRMPv9
m3dCUggGO8tEFMeqxsb9P7iTfwmTIpbPqQ2RLycliif/4E40A0jKKpWFI4EAbFVj/w3vhD00X+J/
vlS27qjZkV+hr1oXFEOcfKmymLNeOP5D2wI9RnAweHiq5zGRhHcp7QYJ82PrSOjQWk0iE15uW9zw
cSJFn4s6edakCy8ZIjJ9vs5w0nQ/iLEAlTkbHMY11yceuiB1D7BeGdO90QgZrTcJvdcvelHjr5Ne
NruBF3OG5TSWRh+nYZjUVrQeMECAdeW3+QUEyxe1tNetpbdJtB7hB0ixubFM0T1iGPTcRehKrPY7
UyQVHdrcEZ21TwjWFCQ8FihMHuUcJ8VVbPdAfientLAz0sa0WXXSkslgzNLHjvC/bq93AnHCJKcp
w0Eu6mSr8oXklDgdWlB0E1RgtKkGSuhRo7ZPPKw+hrEgWixM8B/+1kdhfWmdtL3NVVmZ/FVEqteU
xtXMBz4Kh2jyArKCjv4A+4fFaTiA30KhG/hTnFEhlVm1LftGP/hgQqY9CqP8R4ZSSGMOWWKsv9FQ
GLtJ6uZXMxPtp2aEhJB4cd3tvCVq3W0dU5AJJKeOfaFbPI/W6xv/KktxR+27wjPSZ2KG8x+wKGm6
c+Je+qdUSuk/C11rnjNV5Pkmi5njyUicCjjJBslgamAyB4m3fHNVyjjRkor0z6JMjXmNElMq1Jqi
yTfSpp8lxYCqpKyIh89LM7/uXAMi50oqp7XhtksceoKN9bZd/P5OsjvoNli07IT5VPWETFnzco0Z
W1ibFq5vfjBNZanN1K7gD1CFqgqcvjdRHYCLxWDnmjRufaPyloDRZYy7vMxrmk6V5kSbxp/MKKBG
v5DLhL+HjqCye31TVrBaglzV0t8alcmUTl8u+WWAvyKYIgaKHmCZaYm/iybaxZ7UIDf7MQxUwN/S
u+3EWr+RvuZ3iIayIbmpzCz/bjSV8QHIY1HugUanP71+kMRw+VWSbqfemT6mpSse5ABO0tyYedmJ
ZgtgWPd6+GkR6tUgKfI2ep5zbMa/47ItEOEj61rGC8rHjI4g8VRehwvlphXx6vv5jVbk3o/Yw8oT
jDr7pD2q6vm/2TuP5ciRNFu/ytjs0QbtwDaAkBRJlUwyNzBKSId0AA48/f1Q1d23a8z6Xuv9rKuS
QUYg3H9xzndUFFjEylXO6vh79oe9dwPh2AWP24zTS89g8SZspNUeCZ2d00Nt1bm3F9KYVFQLtzeJ
pVvyiy0D/QlZVIBVHZVnP6ciL6xjKFpYFzUOT++8ss48gpVX72RviadszWd0L4Os7p1QsOgC46vC
PTBa0MMK/m6+ZwmlT9j3U/RQI8IJ+mt9G+icQkGWbXFyq7IH7BGk6xMrMBdRGODnb+DG5W2YMKq6
EUbQDXHPRPZRsdp8NSc2kDuzC0dwLcDcn2dza+cymxs5Yv+2H8mT76llCwXaxMza6wYrYPfQzA7i
L5RtpIcXQd2+el7K9n/oJuc1g3v5q5OOCQi20lTCZemLZhckpn83E45s4MDo4Yfq1kvjIfTKn4y9
3eSWLCS28VBykQ2SRdEeoc44+lChgXLpnCENRhYy6PJoKbV8t40DHvfaG8U4+QfhlMjadjSR8oFs
O8LAxrYk2Xismh+i8nwidES2ikgBE8bEqkZ5U4zbDmfLHXSPTt0tP1JVqm1Vbc7dwQtrx4UMTGRr
lHhBYfKj0RHvajcrhnvXzHxj3+cwI8nuTYYFAHVgDTETDlmcwLbxc+gp++m37gGP7wbaGY56+t35
HUmhqw6+yvQHgb/zC1GT4h3ooPXg11lwcAa2wXvwq+twh0nfrXsM1H16agykuJFf5eEHyPUaE5FA
M3gJ1EZ4XdIBPQ8LZGQcTjK1467qvPVkhVMS7r2k5e3Qmo3wjl/J9/cM7dbfSiCd24kws7dM5qqp
Y9tfB/RJGPrHvV4cIz3YA2nVIKxGVoOzF0KXqi0DyPhYWlY0NOb8DO1GBzvTG4IL4wVkSZ7XN7BU
QyDMf47O/rdU+u8/fCP/Pjf19k3m739Fw/3xL/4slWzvb+xZGTDR5lMPiZAt2t/RcGSj4WPd1Oge
Bitza///Eapm+X9ju4WAHPsX61Z388b9o1iyA/4b+n/sDVudDdXwPymW/jpnQ3QPlw5EB25uTlST
9ctfm5rW5pde7E2CRTt6j2z192B5zd4vg//f6tj/H+6YTeBP6QdWB50z9R7y7L++1tD1IN1SnnYE
FcEO8kZ3mE1emoG5NjBOJ+Q8eBWuYaRj/q05IcttSR9+FDKp31rl1Lc809t5nckzguryNLlAYgpg
Brsqs79CAzFy22roWaFzGcbBuMtHW8XgZ+y7skrcV2dBtNwEzW1mwbL1tBfuB2/6WsA8QS9KnY+c
RLsoSNKXJESMitYND5RPwDHBjXmysK43AvIcuDenH4NUd5Pdqa8EMRY5z554D7xsOOYhRsmc1ISd
q4tLNRElmTRkcEarkOioR9QeCUKwzyWQPnC27RSecEDEy5J3j30n0GW0WBaz/bgkYtj5UqVfmFpW
HZO4mB8ym1KzdBAhIaWWcK17RQQE0ZQWd1wKNP8xzHwns4JTI7EHMJMcPbfqSAUx7FUdJo2ba74I
Eqznl8VGOLTL5oJ5QDgLx/vRh5D7p9IaPyqd0moi2XPzqDJr523QBGnsU3N0z7QFWPTcRi2A4wdl
vIbJ4t+vMmk+R+jJD9a4hEHUJjld6WQNXLzFDG5drZ0fngl68EJSCmzec2smyvbiZY54WZqa8lur
LUCjnk19GY2eztTq/eS04nD4OTD9LXdz7+f+xV2HroyJ2i0W2r5+bRGzKiS9i2Xmv+xmKNSFS3kx
STjBsIL7QorwAkTL9ZGWhyXo6Woc4W/IEpdEyAs3cd17nKJKOh4BsR1yNzG2BtEvqKyoyVdIAp7f
LOrA36CeCtObSV0IlwG6oTkCDtfoUaHFTBWvhmBUR1aQIfeEVTAPOwjLPtw2c7ARaS1mhlajFM6v
gZl8A5YgFyA1qM6+pmTo5Q7ZtP0ZtHTgVCND+Es5Al0HDj7Uuk6RhUY0IUpnnJn14WWd883Jguea
nPQJmSY38fbkNo7dfBTSqn647In7GPiO7sCiC9mh6SaPk/9bdZ9r6cNMn0QCeMmoRefHc1mNPZN/
t5sOUx8upLVT6C2cCxxKSzt8lX3gZuj0s/nVrQwY9AR96EtrV+W6d/wsRHo5+DYKR6Oyuj0xMXV2
6TxyTE5CKfnmF075svRZX+H9sLQ6EEnMm4M5xOz25FWkUAqT0tyqK5zacU9k+73DyO6DZyJ3z6zt
GGSD/qCeNEUREDZO1sc7hpvM3Su7tKtDwaUMC3AMOE14fORruZrGI37SMoiR/rnIb10M2vngVEHk
EmlsH8OGZ4bQjXS+l1PuC0wKPqplhJeUBYvrqGf4W+PPoa5tcVZNiXmEEwwU/SAMlLx6BuSH9r+B
Ha3N4YtVATaEBS7ivq4p3U5KTj6a5wYV794xJ7u4Myc9fwpn6DVl65YfljU1uVtE2xp3qdXlL6ZO
xvTFKULnU1ve+MG8qHroUX0g95/dtYgEHul115oisZiqSGYzHYg62gxEg9VqMxLvFn+4S9qZDnVo
x6zbA/nL11ODVu1h44QWO6ZHHCNl2KbfJXLWfF9Iw20vbDRaHY9JMZX7XlXwLEypmSSZtC98X4hC
ELuJABp00U4+ZgeWwX2zt+cuowhPJmFfkMSTCdKRcbTup4xMsVOovG0zWxT2y1gxDGA5H07HlG2+
GRldvX2RGFmk1wv5CxZ1z7z4+7U2ld6tttkZTzZV1ocq6cB27O8ydMg6nMhFlCqhMXTmlyDvSJqy
KKGCnaZhZJhtG+mWnyKH4NdQeouMNk0TJWnDOQBv3Oz58lbTc02GMdFVprWoG8ZkMv3dELmivgJi
leR3N9Wrfm8Su5Ax9PrOQ7RvWXNPeJ92g/uh8YzVi2wopIQAZBNEuf1Steb8GBpzmt9CW7e2llsk
dFm1HOxCke+Q1ROCa7yxiOq7AW/nceyXYv7B+wzTWQZGk2f4cCccGw4/n2lXbpQjGcqLy5+kSdKd
8G/YaeJ8FwaCvpPCaVuiZGMDH2yJut4iDk1HzklN90eUSSSN0Vq7mPzUhBPJFN3wcw5NLHHRWpoy
eBYLMxMO57ToGNO69HDBYtvrqV68xkUJ7IhqPzMx5ChRCShR4JQyv6S51fonZISuuDPQa3Tw/+yG
O5SLdnyRVlY2R7O2SQkHIlCCL0pyMG5LB0ICzn4B+Apoyty5DyWSDxcZYT+KM6r6kIgTuZRW8enM
Vhf+WgZfmXsEp4SBxC0ThuJjnZStntrRn+ybhaBveeN5rdXFkPGXnhiKuRHZdTvwgR4puWXy0wQE
CmrKdNlV2iT5SH57DB370pDzj5n8UEwSQZVnN5y/8/ylVpPIIJCb0rtHKe9c64zz9WpeO4BVQ5nh
2A0WX9cPZRga6oLQ0P9oLTddYqMJ0frl1PwiVuuQjXcjmoh3j4HR+N0vXZK94eSW4407Vl163dCE
2mdIGXDu0bWHuC1njlGT7rBeOtLsp1YX0x43So+VCYbN6l5Qw35qj+BprYlYDYtc3vqGQblAlSLt
uF9aBqkyXL3TWLXZBkcaiFEjP5wUKVoYzFEFFUfipSfP1U+F7devc9ltFgPptft8rfJ9mmTVLTWD
/vYaWp5FcWxhMDSGg1uTuGMV4MBlr+sfPTy+gz12dkswjseZa7Tufprm7gy+pTpq0yFWKem8WDAL
P09Tsz7X5eZdGVld0OsxfrIHyN8LqYr1jgRM46a2dICGdxuH5CEpMYF3y86eEbIQJ6d15msMMPNh
GsRnu5TTKVOKWZfJSUKgClDUsUsPhdKfiDbVEUsIjiZk/sw0mvFXV+j6LtTlHBUCmEbvu8VLPWfJ
q2ZkwfKvoXeMp6AO+ZArRszYNGwuOXuhyDQqD9m2EB1pYh7NfGrvXeEryDJytHmgW5y7NP6pHycu
OT+mWI2PMPHfeUyGO+1aRuQowbKxd8cbdpmgZ0Brkd0XVP0+Y7d5tzQVg6YFHErnd97Rwgj7AQLx
OmDoHndGiaJ8dYwfWF2yqO268lKIpX+cGJ4jxMDFYHKK9cWROPnvsd6izh3ChRFKuxCfw9y7VUzb
IrTjzyXpYtjOiOOch9lE6m1MMX52cUb20CAwreVjm+jlJrGC7kapoj/XlUfxI008CQu5YsiNZo5T
yifVEAnOnD7nZnMZ0fuVmV9byn7USJP3VrNF86XE+yRGW++7oe8YTdXpC1/ePhbpqF5Nuzah8mn7
hm68/UYxmNwnyyCwL6Fkxup9l4X1T7utoY8WBlIalXy7Cwk7c5hPOyrjmJ+c93h0mvEocnN5rhK9
dttq5rdHibubRl+f69pBqO2alZrjYOVLHSuk729jmIg7R3Oti3DwbnwuzmNrzc/MJeXrMnncH+Xo
XCoNzQEnQvPZhfYUOYNqLsw7qzNi/8ewY1SYzfzisUrQUq9yrveFI0MRDblrzJFt+z/DvNt2FG3W
fFkNE5g9ZN7+2x7sHIKVTX4iWOwwDlLWdruh3IT1rpPH8P7VCBqGDHa+doX6WmUwxrhQjH03UZ5C
7XgpSk/Q41RebMBfPXsKDeZOObO5t9Uyfhcd+o4/923/2+v/N1LH/9da5Hcu39/e56+/7EW2f/L3
vYjzN0oI1IFUqzTTJJv+o9nfxgAOpnooUBZkiGBDqfyz2ff+5qPx24KyyS0WbIb/pdmHBA+WgRGB
CZ5hI8H8J81+4Px1Kbw14BZqMeYQ8AgRWf5PWQ2xZsB9mLHvyD3zxhOQ00TVj2lbT0NyQ+pxYWy+
zcK6wfbjHzrLaUgPs/onjZttNyQduY7CR4XTFU0kmZc151Cb/VXejh7yv5bssty0HhYR/ILAciUG
G6lBm8/HLmARIBLU8kHQFVQj/XpVZ+l0mtt1l46h9+HWbhOLdniCgRocxlE/myZZoH1iZsZ9UKQN
hiPRaYwkrE0/HHOszgsTFE7wsSWqkD1Pwa9/wmYyPbZukI6UK01wxe7bP9qJywISdmFUpx5IecbN
ILisLGYo+eJa6n30sivHl/d8pCbnBS4e0LIJUHlKq8BNpite9A5j/yFc6nvRB7cdDOjIybPxSgB3
E3TvZU3mKauS/NvRJiZomWaQ7IFQWNAgtHnG/TyoS4/p5TofLe+tm6jDCvrGSJvuY91R9+FDQbvD
pJa9eRDua1lXh6wi414UltyNzFIPTFDqQz8ThTY7+FQMO88Pep0+JJPG+9ZeNhF4Ou4oXcJb352h
AOIs2puIm8BrJj/HWi3cU22Bx6Dx2Fw1WRJV2XCHrLw9K8PRZ9ZTww86EO6lYWqukMP50ajLLrIQ
v5+L7Tzq6tR6IqmxbnaYw9VHT7YRU3WY0Kuc3KvFz1DY9KEBwrqXp4z377yNdPkAc6o4P7fRLLeq
bmPlJphKE9eOCWi5HtVM1EspV1L9kv5QWtk2KqIyO7Wh2WZk7bVuH5UhwG6vnRih57KPAoUfmCgf
7x4UonESbZ/HmpnHvs3a8irYOnRTee4xrUbeQ9/WQ+SxVP5oAt28BIWUpzKgM1hZVJ9dDUe5mIQ+
4MLmnvIp3JkRNJcstfsrbnLr7IQSHyp/9W2QbzjbwiV5bW5VKLdMLOMwZpZ7PQMzuvILhqyxTIcZ
r+HiWcekr5q3ZZ6nIw4Z89gBZyM8Zp39k9MFJpdKQVs1h9swPUzSa6dX6xl2zMxzHZBtOCyMTWAw
M1MAfUjGlfORTca7tYRHUS9JQrznbDyHlVXHDVcABXcTvjX10P003Mx95MFZeVLQSA1eqe9dq/EO
rKS4U3HHflBTGheTOdBDX65G5PX5r1q64ujVHqle2w4HpRcF1Dpl1zNzoGhIpHNgQGLtoT70By81
Mc95jYVRwRxwiYNOFt/d3HXHMKzdK1Es9ykEQghpdX5fe/o4aQOhXRYee9mcBsOTt7r3L2gE+msG
qSc1d/WjWO32yGNwiybssQjrt8buKXG7/jT77OF66kHesOn3gg/1Zm3SB3dy31cv9XbgL/pj1rHN
jULMn0z72HA4eCnp6V6QkPvPYWgVB1ILxhOzjtMk5FsJvPBg1411q6vKiQpj/XB6Y3qfp+pHmYRP
TdMc2wVXHxNbOJvY4tb1pwwHmqPyXo7L22ynL8skfuJsj4fakIdA1Ri3mn7zS6GZNI8eVz7z3PSq
Mb0Xhhgfwk7oCrs52eN9ek/wSWKuzX7j3WSyBnyY5ldnX4nfPoSZuB0a2V2xfPvV5NYBfTFObhad
g59fSZ2f/cx4MaZZ3NkkAezzvPs1pUHkY/vAeolKuM3uMtFdnFYYh7o2L0xmWuJyrWsUqkfSwwjW
c9qDkafb5MDhuBAi6vD8PfrKHo5VsXA0YiDLn2A3ed8tzrCDIdJHx00YnvrLVVDx/mVkXu5aMi5S
5bJNr8lTwzO+bkZxD+qixpaJS2yP23EfyE/XKduD00Gc4My4gdFKcqYRVpfFb+yLdO3bMM2oAw1o
IROpsCe8YdfkvK47tVYfRai/8tU4egbmW9/NbgA2XHJMfJROeKiEl32kqrhgYHwKpvrkmxSnmav3
eZDcOA0zsWzmTlG9+EoSQhJIYb4nBfFJVuGV3pa1YrKZVRh8n8a8+EHg5XDSmWWTwGffz7azpwK+
qxDdfpcpzYxXKv+QKUT4TW/c4oP2DwVcbcY0FsaETm7xfw3lKQz9dFXWXrlMLV2PCpYBgxnbq7gq
9EQMdrb+NCXgkr6ACQy+hFTtWg2PWYdJfnHW3+NgTXvgjhUKnqF6CA0+NKfn30Z2U2uYL0odLVt2
H0EfagBn2t0hM+w/V0IAYwbC6gifCv8bq0ZBgvCcFVezwEZ4P+JpO7YrDg+aTBXOB1uEyW2zEB63
S2h9rair5uodU1z+SGjAlMe9WVdjFIAbm08joIIDYZD3Y0aOpTGGoFa2VE9wHR5hgGZ9sSuWdSEr
yL3cNFQENV9LleOqXxMjLtFRRb6HiYMP27stgg7bJF84rLhrZNldefAXuAbE4ek3MM5+zhjCMfdm
z9hklw5dS6vIMlVfBkUScDzlw6SfpM81eCG9EqiVLX2Fb9zHStLe6QJl68RsSrZdGxHNJw9F7dCz
J1sgB9z5sXnzxmxPN4THvYm5WcDQlq9mN+TMeBBS41r9pYtRnXlj7kxiVEVHu9WgmciY8c15uWd8
d5u4UB+rgtB0EnWxjOqNYJFbV2ZF1MW0XPvAFuJEm/dtsTTE8/h3loXvuTG5WRWUY5xUHX8jaYAw
LOR3QCxAJJq83CHz1awY0Y1yJofM6hZSRbqqeiuQUdLtskF3QUpQDKFeBa1NCusTJnK+m75jcKo0
1cGbjfel0cUPvxn6I/PXl6aRnJwD/kymWehcnJlM+wZsaLfcZFWiTmHnbLMlmISV0Ye7xJTtnu0j
m1N2+jRKyxonkA3O6E2dk8zNiWBWL1ni0k3nG8yJ2RXskvJUgXs5TsvCfx3qV/iHLC7F7JMUlDQ5
wZ6zSq4bN0hu3b6Ci+kZxfPcyfVqmkL1OAnvt8g6DB11YFyTBvGN3/aA87ndmzySzHKmM2WY/7sY
oDvBf1bDbu3n4dhkIduE5jgIEtpVQMekf5ULqNJqLtN9nzKGyBd1xRLpxXPlsDfTpXiSki9835gJ
j0AT7NjGcQmS3f2O1Te/EF+NpsYXA1IU5o5vHXhKhRaU4kYxOZVNWy97P7NrYnim3G5ZOQk+VAOa
J29A04z+qUz5PPa0tYZkgKpLNk11Cjb6Hlt8q0kqrogCjl23XfurRmmwzliddY/AcOmqJSrVAiBi
x3ZdB4cZcf9ysNPxheTYZdwTw+6A4c0CQ95AscGDPeFHSM+4Usx7syAhOpKuP/QHaa55dWeki2P9
HhxTnztsZQOUfNAbzTMb9cJkciHL7NZqTTP3OWAX8dXWRNmQBYIPsL1AAJrVsSuH+bPByzsZMXMX
VNU7k5TcXyarnG9tpQ4zUJ33BpqZbCqwJqZ2lV+cEcxk3JNf1l6GxKckNDC8XNUmuKL3ViH/QF1O
utZpzdeMcKPGWPOfLcXtpfVHHZUG59lOO12Wn5LCGaLVHNxLnwBzGCutx6uhn4CtI3iek98+LwBN
hH0NbBzEUP3tzHpvuOrLLHsiHx1PL4K4/eDO9Xi1LFPOIipHvbj0TtCf7Ayp1zmVoeQvHt2ca7+p
YaasvMRbIJaymyAeM34CaOGXjKnWthiokWVi33r+MtGZ2EY/nfHuyaew9Lz3sJCpye1nBW3crj5z
Q2fpyowU6mWoR6Ck67aadbEV3BVTkWbMzwqeslm3AXdXVg+/a+BWyA38IDcAUTCBPC1j3tovczoY
4lIjweI8qu18jBHgueXAxKfo21Oqe208YP1e50hqlFQPde4zabXEwIHtiCUnLKhisnnkO2YyuvDH
meBZlPQK/gRXm9qhc8mNuJ5Qvx7rpqlrSgCV+jdoonLnAhMjw79n5aqKbYNcA/A8adp/sneauX0y
RHZcTNq7Lp1k5d5LwvTZVbX1pjDfc8zUSf8zyKtFxlwNcj4lffJgKgTd8bqIXN/M3jqcct2s1mfg
TMFwROhvMulQlkXLsuuWcblap6K5NRSX4JGvmD9fGgWJyWT5WRzZGwbTszFsMdxFQQb3ndnNLZet
XGiPnQKzOx7yAe+PgexiYSu+H6fkpZGB/5CbpTznlfQQHHPn9EMu6WanPOonXcZ+XYT7olj0aXC2
9g4LxTlYHfNOgDy4s81+iqo55HPt20RuSCa7ewU7YzGWdN1XqAs/6Zt4Pq3RZGkE44QBKV++aLRC
5Hlotn5YORlTkamgAyx1r6Y4sPyEHRLM+7ew8t0lNgMTtWwrVHjqqMV/0fEphHadFsOlRbJjxjjN
x6tO1/4uxX5+CBOt7MjvIPyD9+hVeGHLSFJG60/lk6/TN1Xa/g2b9f7QJVYYjYF7u9rTuK/4AOp0
vGHBNjM5LO6H1EW2h1roIsWoK3pZtpB9WnwvHZZ5kTZleFhalqAzJP1916FZnJgto0BygvHNwHb/
v9Oqf0hyt4iof69MeWzGz7f6vz7H/3ocP/8ystr+3T+lvCHhFCFWhc3+BLjwnyMroguxSQSkEQWb
138T7P59ZGXZTLN88p5IAyHSBZ/6PydW/KMQQUm4+efwjfr/mZQXccy/CHkFWYKbeMbdvH+oh/E/
89//xQWWAorRoq9evcIynzwuy31Nc3YhCFnFNsMDvN5T5/75vPxbWOGf1oj/qx/eXhZ9Ctg64IGg
MBGp/vVlvVC6zsJmsOmR0yGvD1J9BNySvLht3uI0NyeEusumBAwn7r2IFFzxZG9KQcdfl2NP3jyD
WMQI1Yk1NrLC9g+Jof5Dbmj7g/6cNg0iqgDo5E7h8iMKC/T0Hn27Tg/tONL4DpuSMd00jYmiJUaK
sEkdyz9kj0NQIoj7Qwxpo/EbjobYRJIU+sFH/Yd00rFNUtfzPySVsud3GaPGQOiMqhQEWvUN9mtI
XsWfykzK4a3HF7zbqDY7xCbsc+nURU5CsU9a3Tlgc+C/wDIHsGShB+RkgvjWo4ltA3sMP8KGvWLc
0LDX93beAJmCWfbaZHlbHyHD9d5DkDfOjTsHc/rMfwLrxd6DiIID1a2jo3mkqtm5VuE9Ik7Qzwbd
JHuwZVjZb2UTPU6Yub0/IP6ZBKhohgljeoTPoh/aqk/giJhDsEcbZw5xlo3mqeOh4rQJVxps6hQv
P47aaK0jDHzjJi80kp3R1g6Mk5qBW2wOjf+jmftZHsCSt9ZJp0YWRsGWlr4D8xOGewnHmQmNZ5ej
GQ3D6DJwywOVPWVCvtv93G7wMC+YyWVhsjfL1f/dbspgbku8ebuUvTPAW9oKFWVgQ8bYWhWXOMrg
qowSuS4NUxOLuEC7leVL5vrTqxIKYuG4WEsQm7AHamaslkula4wY3xfbYRykIC6QB5yzLL8yVWUe
fK6xnzlKQq6SADTt5PO+HZu6UQ56HgXQpUmqzEfJOcjuhAB0PQMYTq9Wl67fzkTxNc6z/JIEkIsd
6S4Y77LBy74Gc0HPg+WPFjit67jL+C5Ga9PaJ8SeaRe1sqkQaNpuOjJBkmkf2Ymcr3vgb9CdXXiH
TFV9bTGISfJPVt14QzoYVi/jmnlEuQxz+5kOad/Hvgkqh4u4++m2rNwP0yqQzhCwwzTKlPMsznM9
10fp0j9FaCGTo0hwY0ZrUCTojEGnp/uqTHCtuGPqsalvh08ZhvnDjHmN7beW/W0eeM2za06URys3
/LXRF5u0uCz7h4ZVLUKaclYXpKqpPE74iuBemgO9WavFEWoxCDxgD+t1KMuV7c1aV3iuYTToKBCD
YOy08nrMNp3ZgdtGPuxO2jmtZYkShmiSch4UlKaJ4LrM0eV4WE2P4rhtxv4JEFt7X5D1SJXPnPyG
9ILpFWm39xuq8PrLCZMWiYNdjHdAwfPHzeN9u0pU3DFUqvB7WhtM97y7wrlYKTLpXcAc7sVFJ2vu
5grSkoVk5mmhWOg4DFT44OKkfkZ0Wr25U5jRuibKYizcMAvaBQRBspulY71rXEk6YxBSM+1beIDA
uwF0+qSKDiCgYGCkVkzNzjQ1tKbMZkjhleYBIU7X5DH7qTKIqsQrtgB0087bb6zt82NJ6l3/lTvL
inJKrOom9BdLRRROKPccT9ZN1BZ1O9Feprije2Je28heg97cBRjsPAokwP2HFfmctWGneg+VfM2f
epP2red9SsHG5UIGGK177LUzHRFQC3abNHh6Rgpm98hfCGHQKawVnAaIxqPA67Yp8ISE8JkPmTH0
2k+BiwEDl+8eUYEIdnyf7A2451mlOIlmqQcirJmt6ZIk6yHw332c0tnRR0gkygMi3xKOYN8GNUcR
QS2GF6/ZSi1+0/RrXsdDP5PkZzfo5U5ZbWduFY246DJUhN1S2/xox1H2bekGpKDrZfKZ+7ZSBhbF
4Wr4JVtWO8OUbTemGc2hKJdTsoWr9VGYNb572a4oRMGlA5r71BVjg7wmkCFnXNYVhdlfC5WvM6Ff
oVPhES6GwX9KJTlEDmuO3qJezMZaHFtkJoSsLpUtp6dkKjP7tTdbCauqR9gVW6rrk1/MMIbvxeuS
55loLBb9oAq+Glu39rk2sQTuRGWOG+hzZvCYZC53nZeZL5x2yTca5+xaFab8LsokODPN6hTeZsOt
9wNTIeQsDUSgnW6TkYFhyWY769nf7lP2rw9+3lHqAgS9GGam3kapGOxBiuvegYYQ+FJIzR88demS
7pO1tYAFkg4D+Yz4WLEDLMleqOtb8yeHR59FCxrFW04sA11AGZicuEY2nPF8FPOeSwhQ7TRRDLPS
cpyr2sqQ0iGoDxBmilq8dTopNgtei9pIaocVCa7k9WNglrbsBneErkpqpvnpBFn/BBkQL4bDRVfu
1qoUD6luAG35SHNx7Tktv/waVuZH77jot8O2Sh/DPrffQdpx70DA4w8lEFazG+mMqefS9dn5HNoq
Ywbn1yXMFJkV+t6bg+B5xd+t9mZHAxO3eT2JPcUCGAfdOEDi+qGT2GeKdB72VT1Mr7MjOLIIi0V1
VQ0u+bEV8xaSjrDQ/jTQ4U6HUA4+DmZUqCoOc5bPJAeIqjqkQVOgup09SLxhan+y7oKWVKxj9pYy
VsaG6tahHem0bDWq4HEsYri7jb1r0aBUB7cpxK2ry7qMTSD1DKaCknkm2bYMMziC6dEYSZlXYabD
JBrBFiMWkeXEijzMW/8GZW3FLdRifN7ZBscXJc7qU68Z22v3vtn652JyjV8lbE4Reeti5zFoWR+R
GXqNbu9q2XQnELBsP+2w5ET3+6XCBVLaGTYamNtLHMxo1o5rzsFEgBr1j15WsLDuMJTVeZibyd2T
3CBIoIZPs0bKQcWLhUj4l9zMOwQ4oAnjyU6YDOfJ6HMuBZy4/ezTT2ZFklyzBxQhjCO0ybtkSSYn
8o2MJ3XyROKdUi8Mcaevuvg1b66vKLRziSZRWsPnqAxhHbS1Ej+s52xZIlaKigWW1O5dYU3B/cQe
5mStJtYAiAucHylOIoQdhnc7OFn9O5TZfOPChwzAmpTrLY+m/g0WJLMPLrA3vXMxhYOMm8QPU/sm
2jZgUF+tWvXdvHqGOqBPMsAGsZnescSdniAsbDq1RUDVtIYsVcxtA/etEU3NFRU6X54lWr6dbgL/
rcCcxWmXyfSHrgvjN/a5/mMhEqbYzD6Iczq0ey/QDNu7JJmzm3lYIOCl2XhGicRoXQQdSlfbtJCV
5GyHGUTkDEK71XIiF00HarEKVPWxYSh4TLqBJfboGSCDpyYoXpl3YBSp/g97Z9bjNrJl679ycd5p
cB6A7gZas5RSSjnazhci004HZwYZnH/9/eiq02Xncadv9VsD9+XgFKpsSmIwuGPvtb7V5gbjqt5n
0EcwXzchYiuZm2U6QaTLsiqcfAUI2rsDXgz5v4zc2QiiZo814Q7ZR59SBbloyhaD+5DGCWaUCqXX
gNZ89gkj6V2wNybhUoxda8JksAQNGKdy6EOXg3vsWzHdOlmE5Do07I6e4BSYahPQB77EvtK+OabQ
DlNHwUhvx/A+FSz4i8oS+yZoGn/PbAulKtxB21hGkXAzloKm1L4KmMnQdxGWT3trcmlNW2F0zSAj
eC1yYT0B4cSaqyLN1TZoiNgUHErwdIHm1S42QUqE4p4zW3qkezK/epByFZu8ROi3CIAKdKDv2BwW
gMt0lKUamLIVf5QqtEIzhNg3d9Gh0kVB/ROKIljDZJ//86qV8RKtQNVsW6NtL0Wl5fGaSoY1GAdl
fSbzN1FLSUDJJpkKtiavcIqz1xvBp1w2nb2kT2hhYYSPty+bPrE3iVBuualyQ3slok2A64hFmx+T
EOzpSnG9iWjZLOlXPH+Re+frIRlhPmXigOQon86kneUMQeKYIg9xLPYutNvKOUKyhlkZJpW/7+uk
ugDdgfkKLXVGjqZu6i5huCHBtOB0fTVAi37KeQge6FUyHuFwg0dSeqOPmEsL8xfhe8NnIpP5uX2j
tF78yRynRWebjVrxfOtPRRRQt0rTw/ZH2fNQm0aI/0kLywsIg04t07Lk86RJnLykts6HMHEY3Rpl
iqkLxq9/n1V49ld9Da/dVh1Z5dnUaywLqXeUIEZbVStlTrW785yidhlJI45fombl3NOQfXwU1Mj5
OkC7lq81tlXU35oKXKS2rbUj5ArtYk7mIWZOK0KWwZPoPZR95WLpGOZtKi6+a29tTRcHNnt+34BY
5XzFy5gJuo6B4VOb++NNElKFrGcceLfGUUhCedhLL6IJqSHBo0RMxk3C+Au+a25JHCQo+BoOV2a5
tYyON+LgGYO3FJQu/mLSuwlVtEayluIo8mdU9P8XQ/3DM1EIoWQCnRKQJzfbqt9rN/3ny/ga/9hm
+uWf/9MW9Zdj3PuARxuumKmTBaY7M8Txn20m/YNBrCJ2VQhTNJQc+jB/uqCCD7PJfIYaEWps+dio
/o4u6o1hnIYPglvMVnj5HPgotveG+4TcO+yhikF0H6S7trvMrTD21ULn9DSkiKoYp7mF3EcKoUVt
jfXBqgyb5ZfmsvZvUZcLBJUWObOyfsIMXsNkZgiIjZJHjTTGFRHqtvfl+6/7txbeWb4Wd039+tqc
nuW/zX/0SylHwkWi5j9+/kf1xz+L13I2+//0D+vvHv+b9rUeb18Vb7X/+Lc/mmXzf/n/+i//JAXc
j/L13//xpURJNP9tgtiQH5cEPcT/vl/5n99E9FzEqnl++2f+WDSe/QHYme/YNgZl+pH2f/UqXf0D
dQG3D/gHUEjL/GsRWT4dSQKVvmMKIMb91xICVQCKwKTBCauNgRb/6p/f+/JHM5Cf7L9tGmKcm61y
f3UNWaWmw/KZxXUW6BfDe0MdaKVgEAy4Atd1nxw1y38dI2Gt9Kk/2nHkAintD1WTRIew7MRB66LP
HF/0jd9BkzdHsNV1XZ5Kd2A6xpTK2WgFr79FK9rUI8NAJzQRYVpwaZ02FGvV0Z1b9I3os0uaOKpb
VxH2Ep2/pTI9ulu0uErzi4OAo/6K63O4gqKotI8yMEvBOKDJP3WN150a23vxeM/eZEWOwMMIZquq
D1w0JwYjXYsWyxa2rVVnNyFVuCb8m8hm5GTMVpdCnnp6EhDCocsHzEvIVTkGKKOmXWwTU1zKbGX5
sj1I3yGBuM6MQxc1dIcI5Fg2WnzxeK2tnFB1C0rh63weDEJ4vorC9gl4QLnCfmbKhcHM8EDlc4Sh
jTWdDLPZnlwmZELU7tYtpnRBwM86UtaVEbXQAVIG9ZuumuU3gY4QaqkF4LjXjAHLR8W7AIf/Simj
XBqgROiQ2aNc6JOVH4E9cIAq5/Ms4G5Vicw95w1CLz03vrXaeEJI39/hJ7uu21GJa0l6RL5wdK9+
rGt74YAWPCn+ynbhTm5q7EM/5bpYvqIz3iQ8HXYW5a+KRhqhJFUq+w2u7sDA5txE5gpZQzfnADiP
Wl3Tj+2FAPhl6f1ESGm4LExzBibDPe4fx9GI7trAaq7qqH+s4p5zo9uSjMuENtm04BGuHH62i57I
fVtNCD3kpSQKZz0albnKSC9eidrdGJ16Tktkbo6hkCdNGQq5IFWoDtt62wWEDmJ24eiDg/VceLNn
LjXBaFG1wD4/ULBFF0G9rS800Hn9Hu/8+OApUD2rMZbXyvF2IRKcUvRTtGH6x2gHVZMM14wdccrR
uIrQBCYWLVK/P4Vhtq8xec/hCWUvb7I8mqKDjIwYzZXl98jMMsgcKydhFstYDmVfhh7MTjJnURGc
iQuHsMKt0sS+HZj1otRGFh+pbtnVmNAB5AxYoKxkOdj6dDdkTl4vtKEHNZ6190Y4eeek7dBssmmU
X3kPxBsFqmrRGIDbLX9AVlEUS/wueEBEu2rIQdgUdGcw7I1PcZd/K6wY7Xh5ELIBj5qsCPd5cQnl
2KTM4RZhHRw9Iw4fQT5zkmg5LWL8Z47gFE2qeI5iiajFLcNmW3Ioy19NHqYNa3pkBJ0mclhOU3r4
TvyN0qK4YyaMi80b2vY0DYijZu9YmB7KrhouTDwSMPZJh0fDIn1kWsYMEha0uHTAlIk6aKae3xa1
592JTj+6IAvwKkptPLR1N8drJ1fY91W1KKsgA3bculRqMYMDa9OXtrcclYX6a8I1t/Vj6nvMB3qE
1SOZ6mfMWg2OfZvuMrCEwcIjEQ/OoTXb9AbRrgKaomrJYAPG+YKecnHBO8LAVw4y0raN5xgv4N1F
uvHqHgFE5mFmWmI9XNrC9jeJlotvwHdd9jlmQHluYRDrU/dGA4TCyYLJRtBj6ciCtg23HZi+RRu1
RrGgvcuABGvhgNExim/DoXvGBhIcKtTcWD2MHA1HlC41YVn3aRbhkdU6hsrKtLbEImJ7Qruicd6L
i3TNKabeT2D+mTME8smmgXwIxsq88uQoxoWXiqancZcl20aGDofkurJ6/HlZwNbXwJYxIZTyg+PG
yPr+ucmYO+MpEBt+WJYZeT9l2RFsMA1gDzWJaXhDa6WAI+WKelo4mTEdytbLrxMPAXPiqd5Y0s7f
pm2ENkDE9c4t/XvLV220Gpx7aCGYY2mt0xwIh/pB2OY5k05Cx8vfuZxeaEJjuEHV/on9tT6o2OuO
gdMvaY+naidGefJy16FdnOko1RccFwZtXNAED/1VXiXNhpi9sVoox1w1yMqPoBxqlMP92QnQrXH2
zHK1HG3EyoT2BLa7kxgsbzBeyYOl4uJzhx/oYWoZAy4q0/xsBdUN9t8MJAqlfF7LB1Y5EprOu8FK
hhfWsG9cBK06wRHVKQyc12RMv5ocZ1P0djA7kyjUrzNUCqiLRTGwUeQlUCozr0H2A00sdolv3/KK
8g9xAWGqFvZwqnSZ3yO3K5hD+fna0vTqiEGSdvaUkXkwhTUHkKQ1p+dS1iviulYlJyZ6ygQ4NjXW
NfzY6oCjGbcQkqk1FTVm3rTrVrKurWqp2aJAva5N7ioLJ3udBwjDQiYPpWmd9EHe0nXHoQ0XpGCH
jd0w/FgVFOerOMkBb0J12YRasc04Sy7JARS7LI5TYo1jo32aiCa5b8DX7OPGLM5ThewdBavVooys
45rYihaW89Kti/sQzgk3MprYNYMiVeWNZqC4TnQrxalOUF1yiHiNPY8A9PNl3lhRvbVjb8RBG6Og
jhMXITeShi/4PNtqQwYAcca+W+mPiDoR8xRusR6dhEqjM6zq0DTxdeA4vFgmhZPaU7QzvUA/DrPO
1KLXO/je7MWPooa3gFPM1BvVfE6RbxrwdwCDblQQ5hd3bC2c89A3Tk2Klu+KltWA3HGQx6Ayu8+e
SGvzOCjz2qjTuf0BZK+lb0jYypci0Vdx11nZMoxSEnzMomrupzjVB4R0wdENyxzWIyViurZo3i2Q
DYptmnjJwVRWcG+1w0Dglpj9+mZWbBJelYXshvhYRdZtHBIAsmCZYLAVKg8ukc7N2cQh5SoDWRST
wmhoeWHVSegMT7Im+dtWJJOTgRaVTAsZ1SxS065RjriGJbfN4LbtsgGHS4uMjBtxLxr0VkBWb8JE
b3L6wY037m1JZbXiDjZAY8dRMs2StM5omnH+oCPre89zOsZJtoOXM1pF/ncdkS5ZQ1tL4nYhM2Ti
C7/VUONjxg3dXVLHGtDFluSgDWpsVW3pjfbfEvKUUjZQ7ZEgc381spR2mtLNjUuBMiy0BtDghmw2
99yZPLQ+c4BoSLDylqV/oO3QbMja/VhHUb2RBMBpI5spnkQjqEKaxQX9XFbaKh1oLWXIRnhQ0EFx
q0r5cUh1xo+jqw8GIjj9ogzaoaU5bmTphFchueOkaPhatCr8Nh22k8QDtxJRjolqyOdBaxiPIFDJ
u8lo7EOOdf0yPvQJKSFgHqpd05r9xiFEYEEj6jWLadUnqWVex3rtncIRE+Nygt5SEgkjzWudV+mL
45EBQZiQOul5hb6aKXPiyeQmGmiz8SCM4gDg7MpJDbJxQnSprZXbp9Fyom3Qanc13Uqx6rxYHWKt
RJ6Z1A8mgK4lVWz0BfzNDm1RsdIHpR6Bf6G97RLfegFshcbWL41v3FjUW1niboNeA4s3N5HiIi6w
8pXhx0Z6A45WK3iqKoNklGhQ8QGVr98/sHP77aGJQvMwOnW/LvPef4h4T+OQ06XC2JeK/qXT9PjB
CrP8qZ/6DpOu1eCfzTDCCWlp+6C0sufIStNlo+PiX5jKkF+msjAS1N3ON8eiilmDIDqkGlxDyDfM
MrcTMUzZsbU8dsqkEu60Cvok+zQNXf41s7xuPNC+srNt0bdTsAfvra0JZMPLKyccI6hV2/TecKcO
ohjco2zrm3lbzLJdlTNKGlxB8g70w1PkMO5dl2mB/JQmcbHuAmvoCUSq7AIxqajIGhzZrghKIsIh
7EFYrfjvOutu8IKk2dt1QEaaJlFDL3oR9JYJD86c9ZVBY45biCYk8+VVsCyQJhNzF/Z0lP3BfUm6
vLtk0YgJP+qp+IB+84wVI+7EuJ7uAnqF8olOAPW1XdV7doIeFmJQyfZ5YqJv7NpYjOlRTXEJCYJg
RB3n6sKrCTq7wU45fE0RnceMXQLK0DG0nfsG6TiFZeth15WgtECaDeMpR/Wg7nmP5CCGdFGHawB3
d0ZsZuWhEdHUMR8cDAYALQLRYY3MS33FBx+0G0YH56CXW8+K8ge9HtUnBnegXzUV+R9JlGBnT+qs
QuGlq/osGQhdhWHsvDCftYABkKn9ubOzgvydvhMOnDKCbza5oqDK6/pSIxpGvB4Fz3HG8WhJQXyD
RZP4odFlEqUwgGWrrnVQEVtFCsIgIeSFujNgJLfOCd7BL1TKmDY0L68Igh73fqszEab5OVOi4iYl
hL0ks85lGtq43qbqk6RfFC29SaH1qb1pODW6T0OnKtJ2siqTK1029mOo5bTNkdLCNB5NJAdofF28
RGnJuw1YYNweY3xcS+bkAmhATceXlmOef6tDx802OL2NByqYmm6R3c1lkkh3RYc9KMxF+TJghKsw
RMf6R5eASM5ZXVQEBJCl5QXqgpNt4yQsqOKsEk6ZbnUbZuZlcnI4qQXMPhODF7+Srv6JiM2ogtcg
tVMWC3fXlV14XevzhN6L4vKhAA0Qb0bRdDdZiKGtBn27lJMVflMFJI8UivoCmJResFoGqtmsltY5
0/tOMh6qSsH/Qj5buEwornX60/2t0zOCFoYzEZ9MzHG3Cku98ddwcIrk1AbojqlJgekuqkiVA1wu
n9NR2E9Fskl9x6wAW2Hv2rQIMT8OUsJLmOiuLzqIJTuLaNDpU4mMKDwUnOwUdT0UarhmCodX4pgn
T5vsWzvtDpnQIYpJqho0tYN56QJJbNgYji00ODS10LXGLB1OBZ4pQCtWo68MVcQfk6kZ8kPQwU3Y
K0PXKXoj9OlpNglxRCHFIaivBwvKR4/4FnZLDd7Zz0ZMvENlupz47BhFTmX0br9nfu0NOzonsjlF
E4e0ixJJkIAPJqrt0HLa+kI8U19u0kgP8dQAfIOlJ5vPgR0ik2hazb0aEt9cYxejrKmzRLsZowzx
B1JUlzfheOvWHK5an/ChEFcMpVBsX5te4u7pxKhLDTpvgYa7XGSaW3zyrFYcKUH8fcB55Q6OcPQE
kNumaACDiBzcZCpCtG6Ss+AYd5OWiF9j6ZtDD8MiN4+dNHTKnBzQk1ko4EDjdI5t7kM0xNcNw8VV
gE55FbIdrIYC0uO1h0yt2ZmGZox3mczsb5EFQ+AKxXOW7wIgFDvATh42o7AjnIpkSeiBhSvc4uIj
LAhS5CSug+a18YYieJm9BQw5KfTTp67P5bGueO7OnsQItutJOwkQ+hTtzg79tW71wA7t+i6R5Z3u
c2sD5+sMHf/YZx7PpFHdDyUSKF2rL4XDX6VnN70udmgj+OJhMp5b6j387Mh4Nc85hXg6HZ9UZqrd
x4YMsqRwDlWXv1C0PmtJdRMoecto5ZXk3qPZ6h4DlXxdquEZ+Xe8sr1mT0wsoqIsWDQqe67yAr2t
53zULJ7GzikvtV/e+Eb+2antu1jXzn1mO8cSoAItNWu2OpXnfFBnOjdXfcAiq43p2SlL5HKZvvK9
2NnkUuK/ZKsmfdP5gpbc/JoZGaeCJsAHWYtnKLvrskiPGtG6sH3po5Buu3RaOJoNHhuaRqgTfA3h
VcqRemGoLFzmVrLLZXwPSbeiD0PVyWp/7S1WidGZt1FSPtaA4oAI4ddyodQpHceMiFNV7zXJOWen
JzrhL6ymrHcegkJOAH7k2PIRPBfM6APoXvwqU33kBX0djjXvOCIxFsE0nJ0qINzKvaWpcyqNAgGX
u/YT+h6Zw75lcKZwxpI5UIqDV1f7Hn/jKjSTjacPV5oqri1q+JDI6sXkdhpAJhfYHl5EF29DIRmn
jl55hhhGXeI2n1FhTJu0jpECVXGwN2E+MN6WZwoutdToCURO0a/z1mfa3jQPwehdaiMoz4xejyUn
KXTkmBy8YKgeqsb5ZmaudTRG2z/0HcdcmjbVlZZW07XhDtfUWmQFAqbAWkgfDfdU4oavoiCzLQ6n
ZzTOnw03jdZ9lu5LmNhHVYoLGK5tP5jXXTPat8gIeo4fIyBavQ0OBat5DxOm2NkF7yZX0qHyWp+U
RoYNV2i1472djJ+CSNtIyQfk7b+gcD1ElKvLcII3YFTeFpnsdW04A7bABEGb8lYcIkMWXxUfS81R
1tqa73nIGRXT7gvqb3th2hwEYYSAIckmuSKokgliNjR7zyY7jVi6Kc9oI3VyPAdpN74o29+7Inxs
saURZXnIwd1tiWA7002oFqRl3RpU72A44x3Y7HibI6a1pOHsEsM2jjhl1WIkU2Cpq6llnXXT2UF/
uus9Ocs0O6imPcuJ3XuJ3EjdcRni0CYej/lAvfNq47nKqH4x3IPokphBMV3qO1cZZDDVJhl2fXv2
6ajNsMn72s1vnST83PqRRCSSf6PaoDGgh68k7s2u4pObU5ky5G34XbEkJm1wo/y6OJQozKhGMnhb
GQdpte7xfBMIaDkYbXTMwlVyJtLyyQqrq9JAped16IPg7c11UYubV/QLv7A+Kw2/soinaxSCLFhD
HQU2iqcgArNk2zEJv4BdGlJropEZ/DkXHvhSzttmuI4rG3OzAgTp7Ojz0ygtCOXBBl+YVfa1JskW
73kaHGNpTHdqlidUpBTd1JFv3btTMh27Alc5yqaPAcesdeRgjG0Tki0ZWKMrQDfR7/osUx9JEoSz
0o3e2otrbwM+b7xVYTRhGw3nMe2AxRm3ykI3a+8FaBmwtpbGuqQsihK4aQQEVndJiKGutgnv8PPo
yuv7dC8wuG+82ZzZSJpvSUx6Vnnv59ON5Vn3gjp/UbWVd9XV+bibc+ozClLTNrdUc/BnBwR6PFar
KEbV4QSjC4EFmjOHh3sjbaolfSZG0bFpXFUUKTsfNxgdySseXLI16cwxga8+1vqU7FO8GjuYehNH
F4LZISzlawMqlpU3J3hc2TJP43Ob6A+gd3a6knJl0z67SiNZvWoTVYBoZ/8ph6eVX9vHuFDOYiQF
A87XvvfwH+Z5CE+hHY9CJAaIk9TaC5cTJAhc9Uk6BS3DKbk2LW9HmnZ6sjJCK2uzS49x17if4yr7
YvuTQ9qVid3Wbx4mo4/uGQWhwKtQofZ+fRjw9G1FpO5rLwe0VpsHSFVIprqKPnlefDRjbyCyo3wR
mniRiuxGwl02uQNEJsj6b4jOdiVSYwOgTZlvSB+eb+w65Thp0d/gSMrfmpodjxII5k0m7HqB5tZG
rFJ/TXrtyRubS1YbOG8dtY/t7CsHHF7wmNrNChSVH30a/HDpGOMDmF9O0KJ9cG3pfhaTsDasPT68
rwRhn116IpDlZfJ75yt+ni1i/6cwLj62/KC+YfCZq8rcDmCD7NTdD2l46sLp1YSKu8yrPofnFlse
ZFRCKfYMxAhTaFHZADCw7E1cpUg+BnCyDtpnsWK6Fh5atqlH2BGfksZp1n7lP3ohMnVPfLOm9pwO
8bSpzOaaunBcdhZOTtFa2E+DcFWA3V7yd975LmKILuTW1fUEyIkNqE0q70KGzIYU3lNn+Q3tBMM2
n7MEXw42SWsIUcKhTKGfLij6ug7QUd4CcbBhky/iwUXkF6MQmvtt3rmPGu6mz2mBrF7nGBDvsR4a
bUsHxluLKCg/ZX7pngLu8ldHD9WzoTmfdISTKljUyEl4qrNEnR3mUBoDRyeMV8z2gmsqrsLaQRcP
zX1o10OO1ZKfYBkidnwcKkEPI0k2JRS8QycK6Swm35se8H9gse2zHlVuL7AztMshQ63Biy/rynNH
V0HwGzvgH30Sskltu+2masAtZdRtAve47KPbnJDEbOk0jGtGp/MPNVvHt5QW/klv++TVdBugFU1v
xMODk2adzo7gFTu/stQhxaGWwYpCw5+e+HZedI4qO3YOGR3aTU5vSwCNaCwUjy1uzAyRvBQxvKHY
fxrz/JRi+c6BrfIizSKUk0iYywRYdg3o0SS3FHCFTte9q5S81nznBGtU+xKz1i4G4GA8GPCYzRGJ
Yx/Sam54rU36AUd2uDGE9pXt5rqYrHXmNc5K+QJvbVRB9C6jOWU9sWkgBOk66Rrzq2P20YpHx14N
ZVV+qjjZMAbqz1WYRPjdRIlSJfC30sol9TcrrJEbwgCFw8ikdlCv5N8iV5+05AhI0zDx2eXozakp
LLFJkzADhSoRulANFGrWR2r48ZeOl06blrYorhIb+xohaelLohU2GbedgxY/KlACt2629O0/A9H+
lj7hFH+p0Tt8a34WI3wfrP+lVPjfpmIw35UxLJ4LkT1/fVXRj8qH+c/8IWMIzA8oFWzTs1yef1t3
zX9arnz/A1Ae34YQpCOecR18VX9qYUz3g8vdBiBk+LZl4or6S8hgfCD3hM6tjpLRJuvlb2lhuMQP
KgZQw3hZ+Psd2zNcPonBh/vRcpULkwOKFsS7KSntjRrGhFeN5S1dLA5bktTtzQ8Sjz+FFP+HIuBS
xjwV//6PNxYvtDY6DjLbmTNlcZMFb65XwIhUpJ+I3Rj6w9I2VHgP4CTfj5g3T2jj9KOZUYe+f9HZ
wPWXVMP7flGDVEOUHyhKECn+/CVN5fdtV9pi11SOdlRZGq2MwsUfw//9zff7WRXy/VK2bhK+ZNk6
4OO3QUDYY8dJuiYlMJ29YzDZ2oqOG1CGmelFhc5rtfHU9vv/i3y9f3j/m76Nb8SDx3QeGxsxej4j
A+fN76vVDW+eplU7uLBM8GyjNQlRgHbIyTos7duorJLbhOFDqkdkI/smskH6iuNxKFPizd7/NOab
u412B6Lx9wVuUGDAu/r5h+elBx4DGt+uo9UDvrQWeFWYJKlDZRpULVYdJXQneMfFrfzqsqS2AHSm
tcpGwJFt6Ee31hTqT3ZpgjWgLsS6wdzdfhRNK/c1lRjcCekZhL03BiTM3uf+liznY46OdI8ZvmcA
Be9zE3ZlOFuV9af3v+Kb+83vje+RdFrsj4ZBliAapR+fHye1eV85mMXTBvVOn8HJacpJu5iRYmYK
rR8/ThPZIEL86oXml9q+f/23cV/zDbcMiOIsvTmq2X6jZUv7zqHRZlS7sJ2fqnQwHxD+xE8pBdKK
LuHUo0WI7CucVRQKVbulgYEYWwwmWVFdo4w7z22HrW+0/SfWSSZW73/ANxvM989nslMFNilKiArf
fL64hPOIT63aVZBDFhlnCJBEg7vzMyJSGlFol/evZ81/4Q8P+/c1B1vN4KLzc/j2CZRNY7A3UfZj
laA7NhWVslYNeIWHDDnzsvTk8FgGsyZ7xGJ9rZP2scEbIY51azNTD51mz4BQvXSGo11oK2Z3GUGz
TwPHkPlcm+HAMuRnn4nU3lMtyFJYvfRXGvO5nUg7XwxF0+uMbDvr0VYK6uwcX3nq8w7NFlkYd+9/
3Xl9/cu3BYjkGmSC4vGcCXA/WGYhAJFRrBFiMbUko6IJwpoFcGr5/lXe3kSeYwy+vHEMDENYKeen
4Ier+E6Kt5vPtUNqJj5pEY9y2Kh9V0/Oqz8PVt+/3Jv9er6FyD99gKC8LdB8vpHWeYOqCHficlZe
ilPKDI8PNsB2GrrfrM5fbFC8GOZXLEsGWen8SX74YvmAjc1SKtsxxxDggIvhIXH17G7SKnVorTi7
g2ob377/9d7uGfPXoxKgFoC7jA71za+JmzrQs4bovcZuxEuTYNJZ41pia2QcYBB2D9L9caSD9Tlt
qP3ncvB3N/RXv7DDh4DybiP2fRvmrfWul3TEEO6Y1Wir2NFL1g183hEYTB6e3v++v1g93MlZ0Ru4
+Ky/y3F/+JE7PA8QUkS9k5qX3dlxz4Mf9962pNogJ6Npvrx/ve9YwzcPhYUok+gBLN38wG8eitLR
k7gC3bbTq2qalnaH/WQdeSVaM7spOyQeWjpdSHcqVpGWhIRqlH58HM0azQ38aj/ZlwRzn4owVi+E
aLYvuSk5zkG7QhEVu9oxtBv5+f0P/cs7gvrZJm+aJ+3tiwRgEXlPEcPeMcYQkpKFswm9rLgKhF3d
v3+pXy36ORhS9010tRyGfl70hR9XmL5ovc32vZPBUPfUqqFHJlb5TLPT4iqyOnf3/kV/8f0sboeJ
8ht9LtjLny869SCkzYI252AV9sazivA09srdFU6oHd+/1C+eL8TCgeNyMYuAsbe3PwKWM6GQQI3Y
R3hU3CQ55tbkrzu7UjdtY4x7NBWNoIFeOsfez8VvFvyvvitXD2xqawqD4E292eqT12teU+xyzNFk
z/ANDRjNZ/oRwfX733X+Lm+XumtAbggc5M3/UtpSoCPciKZ8Z/POOgwFR2jlMt1aQJazHgUSyWTl
lxMawOq3t/QXvzNZW5w9ifmg1J312T9unpXPeM3pXbmLK73bQoaLb4HwoX0avCw8JdPI3hX3JiRB
tAM8exmKqP/B/o3+2kGJjVTwX271pHwGUL4jd3akuzthuu4enpS+JnbxBnuJgRXLzH5XYvzi9rJj
OiYVBlhV9KE/f28i70gvUGyeIrGDa2DKlNgevbBohYwr+c2BYv4R39xgkvKwSlDPzzzXeXP9YfOU
nJD8tPfLHXSy4BoG5gMu8t99o19cBNQpa9UjC9sEe/rzRcCB1XR0InYEgY11wdwZoLgmSBd/f7X+
4pczdd47JiuWb/X2l8vU1CH36OVucCv7MY2VgpeEvHDZpRaA0Pcv9otHw5zJJJxt56jBt5VxXfZp
NwwN6ki+MfCIIDbhwXPEINE+v4oIFr4gFmdQ2mvu8/uX/tXvaeMyAONr4Ax4G9+sJZQAzVDUOxJ/
4fDAqdQS3nrvX+QX27gFMo7FD+T3X9/hZHdX3qB7+a7SHJYhSdGPkxjUATUqWua06km9CMTvipdf
vMx51lFt8s14Vb2t5yc7GqIxC/MdQjAbtPuoXfxpqO59q0x2qAV/94TPjZO3D4DFwWqGtNhm8Ef6
4w8PgCAgO88mt9wllpW7u2HsgD4ksRZ942HwHtgYSJJpg6B/mKQfXoKiD5CUo0GbIRxJBbrSyO76
BG3fqi5Gb4vxx0LW1kcvjh1T+6dO01tLygJGrX4VMCmLSEotK1PdU7jIj+/ftF88AfbsenLmdy/9
mzfvJsvVVQNRv9yZEncpqjzXWnlVqH1E/dGd//a15o2RF4PJvaIZ8PNTjRlGkuqQUty6mlg1Rj9t
plpT22DuRfz9SwUWbyADfhCV+5s33qjjvhjNMdt973go9BNLHaXeyg6jZPf+pebW15sFYXO049TL
jj9Tid78hMiztZ68FB6uQdDiaFyr5/jqSjgdGa7JBnEYnXannM7k9/LyaUff/apHaXanCMigZ8w6
u4x+N5GNLPMHpqAgNrkl+K/JdXt5/9Oa88vg5/3bZg+i0qZdx6b3Fi5U2aNyRlQLOzDx4goihXzO
vEwjq2KIMNLEsXhp9ai+b5yKwWGKEm5Z1uZ0Q0JedU4mGxyLoTc3ddkgrkL8cwsooFtFbqMO+Ef8
m94vhq0e9y3hOW5+1dOx/82mzYHr562UBg6llOniyNMD0+FXf3NiSVTdpYTtyB2DanwXfd1+Dk3T
zhe6LGS+RPCOHxMraw4IiMb7ok1FzPl6Ds9Y0tnLg0U1+D6SFAn+dY27wR6WtR9EpI36mv0YQbND
7U5ydbAsS9fLt7FnyTUwUgqXAes2ahyJwGXT2CiHNkmYCATXY1o/R7aPAjHVZ1U2B7cWxZ09Mbvy
y//L3Jns1s1sWfpdas4E2whyUJNDnlY6ktXbnhCWbbFvgxFsnj6/cxM5uLdQmZWzAn4YBvzbkg6D
ETv2Xutbd1VlySe7ytvLALDhuvpLes3MCPgxAAH0CF1va7A2EOMZj8jygJbPU/cZkNtn3cCpBWzH
iEkuESw7vZXykkaVfHP8CZ+59kGE+AR/WsNySl1H7RdIahPyNPR3Rc2gALGvx9Isa/NXqu15q9ov
2+mwIZFUvc9pxBdrFem4Fxnwg1Rvv2yIS+cbLYW5fycfatfa+PlN/xps4x9SC4orVAj7REMBFaRP
9/GNgTQSEQ+2z9mNlLkO5LrrI16B8Ixmq37M8qHGpLvyOOY2tV4H8kC+r+4AkaGD6njKg+VmJlcM
2dHzMUerAGLeB0UdvRZweh5bDLesV78l6yccQ+I+pj44wMgLtr2FgDMpcVIDAJJmunY1pyvdhxSX
xeCBgTEmyOOln38iFgs+WQjdupuCZv0BoLY4q3KwwK9SQx0hUuWIiEeSK1vwKM9UzfVEU8b8YO9s
fjvLxGzQRpBRN3X/HmUGBVigp6v4hwIMvzWWgXDOfzV++qKkeY+aukEJSEqqf3B9Bmc7rOjLo5pB
7xEJC0RgWzdtdghhIy+pi7oj3MJWMZPDCq6P6wOBsrtvFhlF9wUn+AfiLvQ+Y1qQ7ph2Z8tr8QE1
fnhdowYxM1yY8IfwLQwiCtlTZQEpQxT5XfaIwkRj5ZfSC/6UowkOKUDPUyM8CvIgfPGX7pckIuuE
f996mUw1vgYoA09q4xKq3W7xdt3YmIcGd1e1y2ximZQjDP6jwf3kyqKe0OUOO7xl1YXeqnvOBlG+
Idiy9nAtxns7zfco219JUytBGt/gRsIfYRWgTEza0kX37mzIgiNUMYVKcZ511TLwIYmoIONJY7lO
nYF5OhQG1MA57WwQv0br/YR7YQDvD/0xDld850CCmKRziB0dUjY+l6GouOpg3yFDc4urJQ3inrhb
BIohwu+tzu71NqBykbm55jmgmx1AUpNkRA+ct80hS3kd7PCOPBArbgtfo1cKQoRjJZs1yu+khZim
Yta4c27gJpNgajzrPVzz67Sl28fIBPm4LIXzFz5M+5VmQfZm2aL73Ian1JIu5zw759GJdAaoxy8f
ly3t72VbkGdV3RjFMTeeLg4wOcSVnJl2IlnD+TT3DzJy7E+Y88uJNIPlMm+W/axIhvmpHcvdm3pu
z1BZNtyLADCiMeAYnHvHPA+Tcf8KDfugpB2eKJsktKB1P5Tt0bSFeswwYlwmon1Nbq93lcQ1hpq6
5+Pqul7Hoh8Ajc+W/vArrnlZKwKzD9agbRCv2OYEzHH9HaK1A4e6UM1UM7iXvewN+Iem1IQoZqv3
uAYhWzY5QstTS+Lhh0ZBcQraxU0WqXEMFl4LYlIPC5z5ci2IXXaJucfr9t7neXi3MFCOh5G1lviG
gELChscqRpwLhNW01XTM26Lcp6QFn3yKmQsRperVCvIAcEcQeAGL2O2/Ba0HXnnNDaiOqkn9Q2ZP
pBk6ihHwLpihCRyoh6L7BezqwdabToqs916DPgJnzHOuzjw8d8AY2ZtjVjXNH8Fl5cX4nvep2i8g
T3S8N7/+S2/SQ9Yi7yCzIpIjC6r0gyflsfkuMpVxvlldXNe2fBmcJrqbJjxHEgUj9J/ZsJnn3pD+
EkZFjxNIKpw+BntL71sp4AEkBYJE56sDcigOTH4XECp2ahbIuS2IjIM3Eua9QtxAnDUOR15bfZCW
q/fb5vOzBq4GRWKsgwPu9zys0+0EoYb4OQtcuCB9ZvFSIG6ovtcWM/pKutPJ8YEwsPD7ZjdM69/A
6vUVlpx/XuuVwF8h6eHjhn1ygWIdVSj7l9oNUL0BQvgDwGN77xHh74ehJd3crZ+09N8VOAt0lPOc
bARfkw3gLiu7FxkWKsaDyE+acr0m98/3rzoMMhRfWqDvqAhuWNw1PwcrblVkbB7wFgsxLrkZY4Gp
qiW6cVQWxG/jM/FexdhdQCIG7p6/ECRutiAaXfI6e9r8sogBX4l9Y3WcbEFE7JRtBcWrO0v7AK1k
eR07KzwCtzP7MGCmIV0m977Bp4r9hU43Yd7hyyY7sSY0NUFf1AL0RS6X5gn+aw+ozrXy4jhPDtWp
kt7f3B6zg197hGeTuFU8Cfg2CULFwdmR15MB3Yn6M2ySLuHTr+992zqtjBs+MTlG5wWaOZ0MPzBH
kRLfkORAh+7Nuqk/eTrkQOnIUd6S2ic1IsZtKhuyjgt3v0Sbjpusbr9qotkeepEHb6RpEy83OSa7
N3Xh1TtgH0zmow6ikdICNAHRQfrJZDD3trDrzi7587sFJ+UdiZsS5InIH/rVuy1tvd2NDT+mRQQJ
eOQe0ZYSKOOQF/9S3APi0KoBeVkqvVl2bHKnRI2weghIaPYFrs0gx3Pq98N2x4b1N/eidr9Rrdyp
NhtOXWnaX2bJWPAyI5HNMudpioiFCwdznxUMHbzSqx+HSWZ7+sBg425+7d738ErM44c94ooEA+V8
L1RonaDyvjtI18DvDe6OLhIgodyW3rlYsCitXVPFBCmWJ7GRW4+bBWh6G1inYl6jBOe3d59SIrjz
3KF35uoYZ+x+KHE59y0mNzFa9fyFuWZzLLMxv24TThf+2LQA6433WBHm9uxV8/Zg9SupVrB5aQTK
6Bk+r3oZGZBOyKEWEjcbm4mevYZn1n73kRMPkUzzmL4v5aCerLkr8VZ1sjs0t49I3RhsAZi+ROIa
QK44Z3uv+s7pxy7eupnz6hOPSNm/Cg402+Zi4mRtcc2UOCNhzy7IIn+FuTtCRpzCg6sq++S0+E7S
eUDJYo32+EyB84UEtvtptna8Iyz8Q2Pw/CHH6FP1K6W2ZA/Ef3Caq6BImtH5mdoIlIGzlPs2a7Zn
WU3v1pymhxI00lMOA7DY9RTTRzzuyw4zJPR9LeZEj4yFNTkbYCOn5moLFe19MQ37dGjGu5D4+EPe
1dEhS8FJA5g++7IorlxCjisHbIX6bXVQc23Zxxjiz8Yt9+x7zWu9IsY0aiJzsrVWjNlpex95uFd4
B0g8S/1PXVS32m4RwD35hWKTXJy++FG0AskrxSPCLiJiy3DrkmHLw71VKgv3GpqhRRC42xaLAv7f
3grN8bqWetxBTH6PbIPpzgs02ne7X3e2k4Yx8H3YRTAAIvsg0zQhvEu8lWuzIceyBown0ulxq3Xg
jxXE+32Lrv9a1kBvnK0zR9NYFhwwr+cAaOS1DJfmcSmD/nfftoKQluVFd2lwcMqNnAxdNB96zsxx
5uqzx1T/OkSLy5CnD95vxs7rmGXzXgENvGbI4RO7OBV+u15qu7fPbj3bEAgmc8yhyJ+cIQuJrg0L
MuJ6ddmAN/1GGWcfJgEoKRskxRlxqG++v5JAjL+KMAOfhFtXEVBKVk9RByZZvHrbk47GCnfSkZZA
dxqbcsONUXAqgoykSrKK9gEoQL+vxkDv3XnwH0P8P2cnr387qpjep3TwT+zo5oK3iLZh6SBtxdfz
OWMJxcDR5sxBvepd4XD8BVG2e4oKUXxHa7jzh6A9Av/x7qY5VQlKkXHnBpEBlOG00alo6SV0/tLv
V+JMeHY11IcmN+0XYOMCKj6C+RIFoabNXNgn9Kn5QyTyAds4h65tpdbeyvVwGUnDBCibmoN0Ojvh
kdXgj6yREnxyALiGR4/PFLCGEyLRwGoyqCkm3D7YB9h1S2KxKT6hvllrDTh/roD2qah/Xqo6w9XM
Xjg31bjvkSvAsGLvEdxhMKE23VVUCyJLO5ysOCqq9gArEQsN8+6DNWYe+cAU9rhRyspc13qAjSGM
uKNHMx5W4W2sU3G5qftaUv3mDgT4DclABXiyqOrOYYVldJ24EQOtyJ4xLE87vsCcAK8Yd+go8OqF
S3iqLcwBi91jElEDCM10u6+74pPsRPFQD755ahCnmpYCn3i5Pz64klgidQyLFgrE7LpfXY74Ug/t
+rTJoD64xCV+94rVuqs76L+7ddEYBGyh31LjtvdDl68JYvuHyZifzASIPFH2R1tV5tHSXZ1ojJg7
twfJpwBDnmp8Ctxlp+qpNx3nNk3wnT05v/y6Byk4pr6+4FQouJgP6RGGaM7bviBnBhz3PjtuCTGq
+F0F83Y/KPqVCP02GSNkJngPpT18i7z5Y6itDhMyk7Nz46TNZdclrsueK22Kld04Mn6MB5x0P31T
AUxtamufYuV+g5mW3oVKhIcqFSu0NrSdQFHgyy3ZinJdfIZZvyZ6K+BAjrn8rIa+i7k3EX6b+/4r
AX8EYTaiTxwNTrCaGsAXhaglx0e5/ZSap4XRaSMCs8jeuii6dyq9nEI54xUgmP2hDrf2rWmnlgOl
S5Eue9VlZha+V2LFTFO74lWY9Lh2szpHfi6OIOfGX5POYD2Oy0NX43/EQtTtAtJZnkSGs8Suh3eX
rAP04RJ564rOeguX4hI1Kfk1EtdARVwXbmCh9P2YduoFafoc64b7YzzXJFfu+qWo7rwU6WWW5V+Q
BMkQaaxsj13FjrfVNBc7pa9KYHC/HHCTuwfIv1tSNuUJHwi5piF9LNBhETFwiuyrUlcnN/C3r4WK
9N5KpbOft/RqFd704mGkODBiQqeEHC4Bdtf98dKsi73BUlQHvHm0kAJcoQxIvpGdvCAwYXf8IDBg
PgZ+f9FVPjwAzXHvTL38jKrxb16U8oCXoDvNwbge7C2ycdbOzWUxcFN3dS/MXwu1TwsaojNvZbTm
H3VYAtUZvspRctckM/Tkpi2p2a1oYuluzY8MTkTiekJfRjP7l4pQum+bu3KEzAKTJLBHRVaFE+K4
w1d4hC7jx8vtLg8XvzvQt0ufs5nNK822+lRMbfnC6bpAsmzTpMxuvse+Wki0kn53qLuJN4m48LXa
MYWiYOyq/mfazMtJD6QjL3At9pMucj5WZ714Mvoc8dVfxjlKj1ghh3c60/IR9FXUgLuz7yEfZWSY
1WWMYKGLDiOyZ5sbOn6lAwHTpGFQRluco0GP8Y+0XSBtYoBQtA/8FdOgk412xjc09HOi3HWgOmYE
p8it3nYjV5BXKMntoaNTfZZV9S0PpEeEMyV4voV17K9VHZcVAZ52t1VnRFw41Yawf9+abl1gV+Nf
hOeDTTt24e0dxDRWC/wa7RDQSqzsXhfFMz0rJgIVLaZ+pRyUssJuHy2kp4iNFGJyiw58mfkhDVV6
dHDDPyygBWI3h8tQNzJ2kMYRhoDgWBe/CIDWdBGL6UTEZ3FwIsI3N4GvM7VpTwyRvpthMuNY8L/h
ARzp0iAY5u7Uv9nG7+LBXjDop7jq992cLh8MR8BgBNykO1sMX/iFCTbjeHwqLbPG+LmIhy/6/OiI
zLuC2XK/twIVL8hzmXm7pnHLvyBuHZDX/s+o75v9HLUk3KIcJbsP5Ki0nLusCz5aFbZn2ag+KQb9
RihzdVf7njlFjVJJMPikH0Xh9MMILcLjmmJD6HEPw57CunQkrzp4IZ2jSmpPD0evr/V1QSV46XHU
H3LXz7G7sBJ385iHyaDwvrp1qvakqBZfblgUD5YZEDO7sE0FFd9Fs0rvqAy6U9fL6KT8zIrH6QYm
bjabGnby3mgpRL8khFiYRkJdA7PIb1GUMbCZI1ZhF1KH65XQMqF4ZblOuYcMd9LTlhbiGxRwyLk5
HZ0gG/WtFgvu1GJ8irbK078q05K2B/DAB53NZ/hiT15h7UCziT8FU12o9qrAP+hCDZQjGUYTdcOF
DCd15bAmqShM5d0wCXLdW8eSJ+2SANJaEUhqOdDfGQKVft9k3p1Laexz2GXOu0OP6VBtFb51Qiw1
W6vZuCKjdPk5pgjeygI0gmMTh1bAeYcxoGYcAq0sP+zQG1+c0R8eMk2OIlgEkEMxRl3CeWHmjzes
SYUTMCvb4lfWrfzboyADPllJKsDHBHcOQsHyeyIwl5cHNE+1OsA70m6bHzfLGp/Ik3Lv6rTtX0tY
O1QT7cpd0FTQ/3NBrrqY7TLOyklXidwiiay9cpw/M3SYe8DAzScRXLTmc7GU38ya4/y9ubwEgV4t
RQDA7/JehRPT/mrAb5XIpXA/fPwpX0pX8C9WcCV3LjBXQgBKGVrgFdz0WzsXmqOXG/e9jT9guI6y
tdzYmQNxGgZb/lkLFLQb++JXtnZZeEcdJk4OlNIVJLBDkqUGPI7mvRrbu14QXZgUyhpeCZ7yCUZs
pt8Ay27IjDQrQ/YwZqQzWxWJaribMcHx7eoSg16m0XtVvvTe0e4PXz7giZ88ZLkjrDca9zMkYQyu
UPdJpgmJ2Iuwb2CW9CxkQIgLAZZwpaN/X7mnlJjwlx5K1cOa2x4Znk0BfzJz8YnkqmFWNdsTkWK2
T5M8yfVNFhxly1u7hShY4ZAhG/X/8X15qQlihdGxPFBgDj/UuoAXKSrDr/3Ejgcqgp/EkdEjTqb0
SszASHskytPTusjljfz62j7OzRrh49+2YecKXQ3XrJU2xCG1FAp7LVGUWWpn2VE2jEkhpuTqxZR9
5Rz8BooqYII2x9rg1S+e3WbVuQ7TvIgnE45Q7qoRzMzWtB7m7MinswEFhReoBLiuFEMhDoQc0WSz
omeLwrTBF6bqlyEsJ9IxGvwik9R8IAqsGjcx5EaERRLo7h9YpQSvMjCjsmgUo1uYNXzefUZ3I05h
KrzQ0si+04bnBh0RPn7QzmxDYSTqhv55CQqlrN9tMtTh0gbMmWqrg2lBhMhvNevpwYGcAFer1MVd
xLj3gYYs/3wFlIBdm4llOEWsU270BOR2LMwYgT5CvEj3P0DPpVeYEdkVIALyrMGUpzAVjHFbLIKf
jpWV98FaomkwiLTNfgTbWsQECfD7iqaliXvy3rvENmv3Ipt+IRdPVUQeTQWsj10GY+APuRb8dvTS
4l7TGn+nIwBGCawGvLmuxpXcRcHwWs7ksJYmdQkBCT18zC6yzKDzhle6mhaXO4LckiKsgDUguJ3f
RtsbPwYIRDFcqfCdO4PA4p1hbaurCCS9oD4YakVcI0ge0AGK/YqxKfV46t5UE3WfaRIRStRiKnCh
50PE2E1spGCjLRA18LgZrJa6RsPoOSBUErdPGR5o8mSyo5az/b2vq4JEgAkFIB0sVtZoSv89pEMP
i2zweBAkojCUwM/Nw4SAdmcK5LnAN1X6jMKCc5dmcPNItJ6VDCYkALKO6m/R1Kb1AZybj79t4aXf
eN40QBuAFygY1vyCQCx494aGRaBE/6N2J/EHsH95n/eZSxtyndke7AnV42T5oHPAbuAfhrZWrswY
bF6eurvpVMp+I2M9qIPoNc8tljyGYfiFPfxFXJFMjg7K16itTBmAEW3dEPmViZzmRI9qfrPCojwB
OOKFZWDwwngUq+jMwuVYSK+5FPXLGsjhtYrCHFYMDt4/XHZmqFNm4t0oJiTIFAQbQIjI6qjMJuR0
R+roDA+XDz4j3ugjfq/XzaXOIqVDnXGk5M8cRQOxwGOVlmfwCeVpDGU23me8H008M+L4CfyP9c30
6qGteDvXoKsOkBzZdas1u9Gl+Til467t46zClaIjzzZsuul2Aw8yuNYI0L6I4OjcPTQAtnvRE+ew
I3SA9xtAjR4ecMczmAe6cbiJWcD3qbYFgIkF0Y35Ivyj0Tp/1F5EW3iO3PFlAiLPKCqFNVbeduaW
A+CAr3y5J2Ewi6O26wkwaxcmR8607CnqOYEqwR/TccaXCIzlKuxw5DNA9/tNybQLflb1SGw9RaOg
iUpf/dah4iEB4ITB1+ZchsamIUpxdUtRP+bTYo7DNHRn2+rJve4s+zJtOc+CQ64X4BlDmtxyVN4h
WPiVhC3MpuzwRfpYB4I9stg89rkg7dhE7MHySB9TNsmq/ZAEmZU/j6zvx+Fmc5yxp+yJzzQnCwRH
3JOdN8YwzPiQQNQ30500BAInsm3ptLZEZlqXtSGjY9d1LDgXUJ8fm7U0R9dl5gokaqDYtumSku7t
b/cMTLdwR2ADO0krQ6Rd2CKQN096eCVCjncR+nP0aHrgZXwO4pQOER5pD3BAMo+3TBvSSC4d84Rs
54XIilynD159VvexwuWcUZd1wa+aA4Uq2dmGE6DDa9mMytwzCuXIAtFCcpyP+o/ioTyRWO+ddLkE
kLoDlophQhvDV6ziuUXhiKNznd8AWgvqxpFDKsDmerpFNL1QaFnljrKHxTuB5KA27cNbcpCsOTCp
Dt07rvH6cR3MtJv7nLCxXClk/OXifKNH9agxauLOtp2dAOYYW9aCBLpfLPDUs7rQmuCnCYg4hF+H
Vei01AMlYCMNe7zVKsyc6RT42X8I1f5HzrnXruG//9I29/9mrjv+7R5+ARX913/qn2DB/3/QgW92
of87HnhXjA144L//5Krjb/yHqw47ArToQCD7hG3joUn5T1cdfjuQvOjq0RjeNtSbWOU/XXXhvyEG
vGnCObQROtrIlFSnp/x//6/o3yKmn8ENN4ztAD2d+B/hgf9VJWeLAH0SGmTEUAyFw38RVOYB6Sk+
EOkToC5vS7iFcv3AdubK/06d4wrv/1AbSqan6Lyky+RRoEz9Z52XT/MUHWSLdTrbmMeAdHe3g+Ua
aDnNNjaPkUZWd9A1Vr8LNqaJtCQWPj1QEmnuZrewfSKeuBHuOvKXntdcjh++Tc8vLilDf9uzP37n
lOzrty1cy4mG+o2SmLc9h+JoaKgfJIgkLxl6ENnJZgiw2kk/lzpGGcMcxaF4ode7uuD+SYDOnWQA
PPQ97+TAl9x4hji7THeDn/jOsenMfFiHFdHDCEGGSSN3l/ZUM74Ac9B2kUy4lnXtrqrq9N7nm/nV
5B5CFGvsuQ1082r95TsG3unO9fCCz2L+y83LJ7io7MMzHJ4pPfJVnful9sR4SBH4/HKmejmEayWa
wzIFuIvVtuY6IXmhlDt6oAUG+yq3Z1g+FMtJ52v/d2/y6AdqGm3vKn92CQIAH07Jg4X3cVz6G8yA
CD4KMJ45wfV9n/2AD33jaXKjcGlUj0BbFZTFLi6H1nz0RQqFnCwg8TraiHNIz/LhFRGWML6B31Pv
LoGjX+SyU56OmyehvtQLiCDCxfmWct/Z4HsYmGVtgTF4J+USkA1v98unhb9P7Rov9ejluL5fJ7Nu
useumEfa23KEdMg8lW2+bkarjV1B74CIoYriKKiY0wAAbf4Mnr/AvBzl5uxIj+u/AzxuX4NuIDGt
AgCSxSIsy+sm8C88GkkjlOtVCho5zOzgDzFYKYTTUupPNQ7298Duh2/rulUz4qR+yWNVK2bklDz6
Szq87ruM0EzmqGotzvXoq/kSknMcnNfUs5a/weDcCBBb6H4tpnTOdSE6xGmuU1vxFMgJMdzsrn+3
mVi/ndFDBawZzmJ6ISJG3KUeoVlor8rW2a8MZrGKVZbNqRhqMtEKs4RES6UlJJG8EPZ5XSf1Wzmq
hGpJE4jzII1IF544WTB++VyZkEr3xoqRxoaITpvKexwyUj+S3rL1swh1+X0aS7e5QPAqPwRIjnCf
GkAMu6BRISk1PU58eoHNLRUEMAAYFkfUCAhSCK+kR+Ep/lYRzAk0Z+7LOkaaq/vrJpulOwUZ2L/W
R9xPjRgGKAiLfnleFc1o5le3RhiLmpA+MOq8bOT2/pYlNq89k1BeXG3fwtbhEDFdQeDA7KBaRkQM
fUluPSP8jfksMUbMgkvSMZDEec386Zl6/UFKmcXE0JlyKAbrGN4U8PZtmlTMhHzTKLH/dERUXWXI
nWWtSaAhE6wr/B3tlN4knc5QfNWk65AJYTsbPCcGAdaDRef5QeQSmOMWMkBIVNqhcpsJfHeS3mFA
FDOfS4+u560/srFDK1QPMv0HH1pRqUez2HWCCWmqbmZ55YMiXfHN3dGwCD8g6gAUbyXNCjpZgXOf
Wb5/6QmyeCUDkpRoXCnFFqf+YEH7Yub8Ns03sQOwBLqQC6Ik7H3TZh7sEPXCfp1c9UctdOXOxM9C
Ls8qe/ueVlXJ67dSnybRMltvA7lB6THKGbAfMsGkKh5d0W0Hds5lOo2syCURCKA++LJ8plZJyF4C
1zY/ah4mLU/6VXR5Xe1yOw3n8Slju7HeTN5p9Q/EBEFyTJCbPVWdfIyciDHe2A10MUF+hXOcy1Q/
IRVamY71aMN2K/dsSL7pLTgIXDL5IkSqsN8SqIuAKBAayIa99mDgCS0u3kLYw1S9qp8+QcrRubJ7
S2APGBVsaF/3itBbFfRIuWT/iViNdT2JGrlG3nTIYJpBMUdf5whElZ4Ux0xW9k59hlTEJp1Tvf7c
qjR19pOny2sjae2BRxLlsZx73z4MhYnqM5UZegoZOtvv0KjuW7s2smfE5zHPG+sG3LdhT9sOoYek
8lDcivxDiWg12gHmI8UL1ZmWO4H/stupwe3JH4RT9kShP6Pbceflw9/QDO8cvI8/ZOu5LinBHoTP
kcq93HnpwsatILX44LtsZ2EqyMpAK2O6loRit3kORdNnScO261Jzlrc49uwWl+cuQf6zWiL1vWja
pY2nXAQAarrFPBI5DqMJ5qn7ayvob7DjBxOgzyniSlmWufnCR68YIoRLAPl00s0ZI3/tXYqMXNK7
lmcXJd0CF3MfoIW+nzqvZKjpZkyVRE+O8m4Za18eRBCgVMy6DEkYAKAeeZQDQTzUIbJPf1M+9uhN
9Jj+rZ5GeAoEVCYKJB9CqrKh4VIBZQcdh9spZggQbAjfIr7zTbv2c2dVEyuto3UZ05Sq7peenTPp
9YIYdyDAqox9tn2MuFMrnrwuctuYvG2GJtKffnXt4Jq7lvRqfZr7IdTUSfUAtnDJ2NZwinCdXNhz
98hfynd7TW20/S21yc4BBGo9+l4+r5euEOR50ZGmKehlqfWZYcLNEWukDS2HGW3EXtAQ1nuOhnG/
jm74CR9yqIiCbPPHgMrIPkOWQbJcu8Uo9qCOBZ+MKtMvQe6QSyNpm09+NUY8v1oPL3SCMmKdUZWR
aWlFFDwqLILpMs+DLo5bNxtF2UerlnbqDB/GUy5s5mxZa04ZSrm9ytzQ0GF2wk+DHIdzOYKTUyqv
uaStL6GdVMXd6lvAQR3YlpiIh239S990fesqtmO76z/F5ONiGa+TcgP0L9zlx3jtwvEHignrh2KW
vJfgjgo1gnhu5rgPyvyM2MaOdTEe2hVUvd9JrqwIyBm/R6ewr89V6E8XLZDQ7BDf8adT49h/A+Gi
i7rttjmViLvzmcLJXcXEzGfulVVfG7y4WDNdSuZgZsBHFyap2zSo9nrbDMhZjmZeI0sH9w58yfqU
k4uJX7m0bSveJua2bPbizVvlqdHRt8pwG4dsKffa7ryE7s0jYYs2s6YJQJHwvjV2oOjna0qgnW71
Cuw6zIGejLjPwnyyuLNNIuKSR4u+yZeUNr7DPje0rnj2N6d675HrAJdjLcSOIBgLxhjDLagVOyxK
234pbxRCwFKxGxXOJxasIKYFvHj7LY3waDqafDAhxY+wadnUmRk3PgcFE7uBS/l6YHENsEUHh48H
uyMCaLB8swRy6y2IxLLI/WgsFLKqrQp4bpudfp/dstgvUp5hHZrl1AB0LXdVYPt/aXw0D4OfFSfH
MuY2sfjHo+W8TYBJgzWYqzH2NIQsVfikjKWQwK9bfmPHRwvIQpFl0c9pnS6DtAhfIO6G4XrxMMBE
IPsjSh+CDYCTTYcM4YIk4Mr2JVlSlT5BYLCOVd6NIHwR/vfFtB0k7d2njXy6U0e0HSkf36xm+xlN
5fAy6Ky60wZ1w42YHBfF8AyY0yN7F5kDTWxZJfiNywNT9yHJ0xYoANIUueuDrfvoEJbu6MAnhKxx
0e5V476rEV89NRGCb41H4GrD834lEvl+6PXG/ygbLu5YB9hDu72jh/d0rs8a8sHTxm2PKVIruvNq
l9ax96tkYb6a6A71hzdZeM4CsSdx+AE/DgtqozZZDBuvtyl6AkXQQcoLvuhiER2op/WZsLWfFPBA
H226YSfuJuaoLAbnc9by0cNEmZJgM3ZCua3fFpu4aMAWVHdVHx20V6anyWIT0M7QfwUT4SL+CKan
s1OACLMmd9DGksuOjcRADOG4N51BuUDy8d6zYBSyBZMbLNu83HE9mE9dM+zLsPkcW8X+klnIAXvv
aG8BfNyRYtSGPxEjjpmOZNatRLXfgj0C8Jf59hjqoo9zVMZ3GJWemXI8OYi8oVF5/k55rfMg1sYi
q5Opo3Y+vKi4tNn4RxFUsIHa3NVM5faFI/yjZcqDv+r6subra8VrhYtB3Tn4WxCFrIztyx/g2s+d
B/HSdz+B4Ak4v5XVU2vwUnoDCkXcOXkS9ch28iH48uaZDtwSQnEKVhVPrMDravGVQ3+eD+5tVI7e
lcuHrBWRCs6NzhZCL+zkTLD8lkskvTPjYGPp9p7qzj33Ym0Pc905KFqqg/Gbd5wE89mInF6vJv5w
2Lx1P44TvW3j0fnfiNOdkBPvQC35x8KIW59oI1N0/ijA45OGUo2PbEk/c2lehaYBSfIZXf9kLdp/
p+48eiRW0iv7X7SnQG8GmE0yfVZmebshyjLogzbI+PU62aNFSzOQoOXsGo33XlVlkhGfufceZ1wl
TCjPRO2zv+8RnFWUo4QzlRIjjKtjM0D6VRePowzuhsy6r7v5upcsp34zQtm8ZIF/14alsR3snFKL
s4DnzbF/NYGRLE1CMwLcUH/0VX8KzJ7PuuD1ijLz1WFHtJntRMcBjpmTYanhg0HITxZE3W7ExYHw
qTY/KR1ueHfgVXnpe2gY+zSa7ho/nAFGDDc1PV/vwSIqIVF0NlQ4Ik2uzdiEqMId9aMbpG8sI+me
2sTZh3autpllRJ8jcXcVVJ/8ijScpvJQ9ogw6A9IUhwLIMQwUofXqicN+SoZEU64ZVD3q7lMRByI
rgfKahxG6R4nbbcxqed3FHzpug6YyoJJjoNgoPGygh1vJhFdjnv2owLMSuYeSvSoR7x2vxnB7CzJ
+L+8yjc3XR42m25s3jQEgRynBgHI6EAT692+okwJhT22qjnMTuBvytGYqR2ok05FgzgfXEK0dghG
3xjI0xGhAj3y6jJmkuzvho6vnAzCnUINlZEzGwXtqZb+iUi392SekcQG/vdwjWMz1U/kB8uplcNt
aCvAnAPb7ZNhWPdkIufndkFfRf7Kln6BDMVwbzWVgK9XBCTYLNnFTp1dhylx1SLzQ2YUhrfU2+Dt
AkrbfDDe7Jo/yldltwkzPByFWT4sQepyFRXum0NxRrFX7pPFfCJp9l4vzbHrDD5J/I2kOHetGzdI
4xFT/aWAq0g2SXc2lo6Fq0xCgFQL7Xg677OlJH+RiV2MYn1mCwvQvHfznJBhqW4QEzrrWluvyzCK
DfWaRf1qJJ1cYcfp9ygQCMhvLKCj2DQ/bCgmMZJA4DQp/Y7XjNNBOHmfxFOXaiA3dC3rCKXFbVWa
9Q1I0uotRwPxkYppIde0L955msa3sQ9adj7ZHWmb8Vj3FZ1FFV00IRaTKyEI9KkG4MgI7LKQoGrk
LAe2y9DkoEg6yuolbM37Ukw/FmDcKjL1iphE0hnRL/GJinXrpBfMKV9S++NOWcZZ1sMAUzRt3qTw
7keFspEH+IaIDuMpIv34RvroCZqo0G8Zkaq/tnZ4JKCIu0wT7on0XEX9wtFUBy3E8ALDyjafHfO3
GHEBqNLi9R1unZk2NNSK/bAVvmvzipu2ceuIHKBiErRb4iuHN1ZPM9jQxm+PTYT832p2IfLPU9tM
aMmHc6HTxyHP+fMTov1HeYUGsxVLq6+kq+9mvI95gZmktpo7VCDeG/xbsR7N6tUq2yfHJEZ/Rl67
RnH512IpPHvQHAgSVKsRJgb4+fEX5spwNJi34HyJE18eleW+Fcawm2zX23nOwpikAatuQSMN+uZq
tbPlJi/m4laNofEcaXEx2LesQ0ZMq4rma9sqm69lGkL04xVxsoSF0RrPKfn8tlEdJ89MWRXTZwjk
GISDJu/U3CBERXbvqBa29yheTWu8goTNEF5NgSduOXbhuDesqylR9jKeyA1HJzFcklF9VK3xy5SW
8Om+M1iKUK7V7LjXRjWBsPfDjFtuqr9SgXSTBfqZzP+1ERk1vbNk2oCbdNiA+Oqe+hA1OjAcCAEZ
nRSBkeFfodjJRXWfoCbOrmtIRNBLoFjaMJ1hhGdFW+S/7Q196CfXZsBe3vjgvqtjr+dH89e49o3J
z4bbIoNNY5m3VwzAKqmBwjJ+yJyVRkqJqJPNXdSid8QDoKPKoktH2sUrv2dP1mwT5DscB10qTthL
uNWMfuN12ZoC66kIkE6BEAqm9KRyrR8AyB+mQgiIwmOUxZ4z/wZ+q7ZGyJ9GpMgl6YiRJbfmYHsz
FK0hgfDRyWBteRPmqWZfaT417XjMkRdd76ba02u08MReivZOwQ2Fv9ahZemC1tgHLFzBRxBWfU2p
g97iFvaWmBbu2CG9/vo1ZsnG2aAucNeTlXhPUnNAgU+D0BiBfRCy12voriYS7UU3Z1NCafGmx2Ih
UnGedw3Ensbxl9+IJiXuiTqvVsiawk3KqHvVVeDo+KP49T3my9iCwFdxIGwNmLxUWIpJ11oxXmcc
WC+Mv6apyT+WFjQTwDjNdTXznOWqa/fGyGIwsfGQu8is163pwdUjhvPoO+lRpgFtudB/Zs2q02Zo
OLq7JRpee8Z0Z69IjWet9N5S3cvkTt/4DzdRwkl6bRs5lQhNVkwEiRcL+U5wZSRPnRc+sN0IESFY
LVtQCIMplkbVrYQcP6YQ5Rx0bmYQM2HGuzGNTqGKaJUGl/lHcsUz+ECyd0yN3C1i6Rj487TObP8z
mkN9amr1h6hwWzdXgR4pPYcxCnHDlMNvbUm8kqp4ippyN83Nq47EF24ejYRa7hNaxs/FppyqkBp0
0irwGXX9FhOqPoZm8Ex28qHLl2MBq4D9XG3HU2+tVcGw0hBXgXKa1U/KI5C2pB50pctkvnjjcGBe
l1pvfJPLxg4sIH3oOhYazdlJ61UjDcbboXIZAeQ7e+hP88jgANA9KvHBYT4FTdjE2AkRw2prfYps
4RwL1OdHiNJ/xHyyO8Ry/lam/zj00qkjnhd1cLFkH3Rp5mZaAIhny3JTqf6NOLllHU0CJ00pQuAR
Up1rbpWO1FyCmKNTxA59xV8vthrvDmWnf6sZGzw23XIaWYBfiPQQqMSt8RZzyCM+M97itmniq5Q4
HbnLaxABJmcqu/s7xoS3Gcmwqww/6u6ad/GSBObfmNf73JvjZTFvl4iZG7mDL21DCCgHsB174/jq
yAhVV1S9BuEUHLoJbxNHqMmKAlpS1+dICYu3xeWsGeiYIiWyzZQSd+/zdThRo56DSTKqYv2GHsxH
yISMFa36k9+WNl02VhXcpsUDYJ/+iUaixZiprb2VLv0WAtp9O7nhKRxVextI6zi2eflceW7z03fO
lSmF6AjiV7HNorahNyw8RqT+J9dzjT01pJYxm6VCiRBAE+7zW3eEj9e0JlluHqdgJRtic3HvMcr1
Kq+9NRIKqq1dRD8h7mG6VGPvzWF6UWZnMTaNok3F/iSuygyJEAaOnbC1tQEYntMvp9ZGDw0W2Xxu
dwwnyQmuFEJkUIqRF2XrKFQ/SzMDj5ptmGJVm+JuLoePSqJ6BegQEoA9jBPr8GTaMSaQCJuSYxCU
v45fol5Q+yjqvuaCOXfr9/1LizEM+FxIF7PxpE3EvduHkGfqxDE3Agc1uhLtJzEPZIFKdyiWV1oI
Ei0AU5NWl1JresZs6NgIjLCKM//qq2mINgF9Y30tpomZLG8WlDbAJNXYLo9In0jCsjzPPTFgYTSH
pgcEu0/PnUiz/da+Sp9zG8QIkLLGxKhH+adorVAganXoaHZ5ihYJlMzU10q/YG03JEo9cP+NsVRd
scus6rEJQUjntfhcCofYdIIgMIYQm6yQz7EqymJ/6Dc+sb2oq1rS8lrJzdwJgDDaTDOes1rfuNya
66Wn2Oy8rvyzdfiWWzDcmwR2OTl3P9AteK1mJ3YESdTaH6one7pG2Jt9thc5GvJU98PRFVG6nsjg
/cHm4O06wZiP9IrhIZV6WOOzVpfZRd1HuzluYM+TogsufNt5af1K0nrcW9lXlIbdujP7XWpZG1i8
rHBnw7/gDrH27chDOxlJfbCqsF9ZoaZFW2qrZ8KKv287EUb/KIvefbe68leo7HOp0/uC1MHNkHVw
Sft035nJHFesSBEukGc+B9mfrtAZyUR9Qyr7wvaQb800fET606wlrsantE/Sj8QST6wHb700vy/z
0gfGsIzrstADzpX2hSUhX6ShDwB7bifQhHGKQFfGY2K/NrXzyuANyniefGu8z3zF/c5vaRtXWRt+
ihwtXIvzlQsMA5Q3t4Bs5oX7EWQGgzW/OFuKrZ+F/HYt2vEDv1a7IY/tqyqs8deU0mvj0RXeoVbW
Z5glBS8v6RpehjmkhTrk+zWtUyRuUuBhx77Ks9eGCKc+zx86toBrbKk2fbh9tVeJlvLXxYjt8IKu
/ASUUTz4xqWeBlKYzfoEH2mLOwA4EpPQyty6Y3E3Yo25g5XJMDHToCVn54hHpdzMpiIHi/ldz2d0
oPA7TL1/i6UNjkRnDC15ndn8olDPr7xARbs6Ijeugq4X1yHu0GZxQbx30uRwT4Otl3SnlqwcmJvO
35yLB8OyWQa0AOgzl6otDR/o5L1VOFGwOb0voO5U4clqjN0cOYcmGE9tkTYJZCmsCiipuzwe5fQ0
wqNEkJYdMN2PuJ5g2GzK2b3Prun6Qu+BprV7LDqsalAYHRGJORv2OsGmGAvmXEA1YE0ZzgORG+TE
T0otHyUL6QuSdv6zCjVP2jkXZy6+KkpqtgvqpWCfggA/c36U57DkioIeadUow6MZtM6hj2p0+9PB
j4z8CA/HfsMWkOPKNGtyZMOruEhCS8MsyEAB5UWHZdkX704qxZkxonqoZUf3l1CjMcy1bW+HGKx7
4Hcdf+AvWTj7Wm/riMBG6hj29RcQGSNckR9MIeOzK6w3KTpEtujLENGmSMqSNlDsBhKUPoRu6yTA
Dmh2v6ZV1Io+8trDZwbzSVEkbNJlSONd292ON3Q+LktTXgybbTW3MWO53kWI27g93iEC6la6790/
T3J6MXT4RMhIUU+61AV9FzE6sjCCp6GVpsFhYTm7Yk6Dexh8GfeI37tfTpeRGBIsQfUd9c20Z83G
BKfiBaxdH181eYtxS3L4uqndG+nOxmnI6u9BQ6rsnQngROPTenjUnGFWtY/azl8jjxRzUQZiY0fe
nkUgt6eTUrCaVfU4VlFB+TrDhSHnHNZCLZ8x+8/vBtKst86d37VyNbOsCh5xNNresa40RRzaKM7+
KV+QEPi5J86dBrpF3YXsYAWTgFiHojQmc2uXQfIOSWV66Rfc93MSdW+4RRFYtUC6WLsYacvKw3Uf
jMZmSGOzmA7WYC4mwUonDz+CIqtY5JZSP/GpcNzME9P0RXSUtZYkoDZuJr9+b1uXseGUgLrrwVvh
Rmm67+B6+Ix6hpyFVbo3+c+ZV6SXZl9oY57Za9xYT4XL87Om1zDKtVlG2Y8w5yzkWPODOE3mi9eP
xmZADhpXTi+PkFHcV3ZOyHz75bXu+uoWTBT3R68yTkTHuZnyFH+IAf6wwVrnrOyh9N682sQXaPU9
G5dZP8l0FjiKzXaNco/Nd8JN9o57oAfbOKZ3o9+9JEnNUdKxBMZD4hfZ2SUn1tzYhfL2JuzqHRo7
HswWQb1vTxaBk1F6TWvu544hqykO5L9jATAaTdy9Sk7OAsaoUhrvEX3YuSXQqeyA8/VEER7ckKcv
xyi4ptApbowhaBnAFskTMhJyn4tF6EPut+3ZQpxyxJ64dXsXp+VEHcVhne3tgrShVWqNz0EpLfbv
ZHR43G6bxje+8tHad8r8y9NkXDtGei8ms2Ogh+VKmHjz18hy5Uc34xzm8b3OJqqAXrMc00dMN/ma
CqXEO2Wbj4UVQQYl/Kp/Lwy0/GXdn2S22BebN/QXP3f6Rq0foje3655PQFQ7sLzEdgNa26UqpBr1
qgwlZeKr5hkX2LCujUIcCJckC0GBQ7DhbwRDiPkVJzCTpCW9dBplkc3CzBuqG8NgLeZyFqtNOOrm
1xlGI2aFPuE7KOGPl0wnndYbT7TnU2whM6YwY9ftD2Lb28XyXOB2A5KgQFsmc7mspc6uaG9X3IZB
qL5zmzWWJ9gMdVFybdiTZJWS1/DVYiDEteKo1zD3nT+j7ecY6a54S7GnvTKVz39G24Som7eBjnth
zU+oY7xjXpBzeE0hEi/QG+b9HGBcbps53BE53DyHmQt/2iNxIUa/A9F6iEwgKaKCXaiSDDNRwLjg
bixqvKhVwWY6p11k5mAQgxZ90CB3C0fcYj4QY1SgS8j+6sLl+6pJot3kTgISkUSL2JlJ6kuBJcRQ
RMu/Wlrj57SUYl9Q660CgsguuSIKIllQL7nDk1ENwRk7+ACKfSHvJcupKUINWwa50rywUF/Q0Gb9
kG+0hUsRMa9nXEbUCU8Ryp1nw81YuBrLTCYEMSXcBdpCt5S4IDvGWVQsmRP7BehnjgTLNnuQRpNd
3BpWtvDeI4A4Udxok9JuZv2Zac11VTV1QscpDHU0XeW9+zq6rqu60qF3EMVxTjT4XMHxAQyR2DkC
WSYsOf6i2Q8SgSVOQzXIx65vaLnCOUJLnJpwmdkcDwYBFLVeD2mLGB0cO+NRW9di69Gn+77RHtEm
ZGbs9A7Vq99/lXJWt6Kx5ucl4ZWohzS6MYjR2/iYErCrq/DbyqfpRLohpCY1gvQdSR2Bl25jBbMZ
RLewuG07fTXVMpy7hGlEOoZ3aCgAqhGfhEi/MxbCOKyxdvl7dLRJCe+5Kci9J2RouK5Q86YFYWU3
qEdmdbCbFOF41b/RsnVwb/DwLW7G1d35Rzm6rA+ZReIpAfqUFA947tqjzWQIyZgPFrhybxERrbEI
poylDN/FTyoCbLBB82CaTO9sn3xtXLDgRzidQ7U32gYimo/pYcXsz1klQK2IeAAm3kFz3Hge/AyH
GUdMxPVHj8EWuZaNvIWW7YUVRL9LTB3+JWEkkQA1iPNWYPNM8OJkPnwKOh+GKGHpYk8STxDtMDhA
IYRImSBjuM578JaWCdPuZQH2JCbpnVizVvi9XJmj6wjmdSZGc0vtSQ2IzAQPhgY84+F/fCWsgvpK
zU5Bu4wC7clI+vmI7hnpwHBVCrV5dmeiXNp1wAA+yXfOXn2/NV4tFBJu7Ec6emffC4HRxbHNWWFG
L8xwaYfsbrqIIYWEFcKOJm9gcC3BjAxdR5Yo59iHpfUqZls8eHXjrgzXVJLght74YcTZnVKr8G9B
Zf3UZv+cZYgfLGH9Fsjl9woVHO4JANeDia8st/qXoNEbTE/22kdVJrcWGy1kH07xpVhjtiybmPk6
D/Sjp2HMbwjPYi17ta0BQQY8Qke6rL2w/0nd6FEyNj9oYhgm8IoXFTBKCtIfzCzTB4lNP441RHfZ
ILndcBuNUG8n3pAecKuAJwu6b4f/8Y3iLHjQU2t8RMIaufiq9dQRpRsCKTBqwhTCPHmSaNw3rp2k
+7rX9ChOHxKOQ9IVmcI8pA7WsCXG1AVa0cu/isQsgbkZ77py/iourgMBSZK4leVa8j0tTjTeyiJv
TlJ5xxAgJKlm1kH1FTltNkzEUAiIl94F21z7GizeySDEKxvnY3MFxKGkqFY4ShDJITsmAwBvHDIh
lpH0gba0b2hGFyfuioWJCaNkBgGzSzySsth7cmztvYjFRCSLmyX30ezM1cMyi0eys+b10EQ7ssID
LyaMlRc5IT0bbjeY88/ZVfquwMuKcP6WO73+KeAlv3OwoJ8hYSp/UIxMD3kq5b0nC35ju7L8hnk7
KWBRiDnftpyBQVLhZMEdio682jFTt09dUXLtMFczlD4WdWLSgvBWrIAe1i+j55BB05UGBHc3LY9J
0/31jSe2flIZWHfN0slX1/RssWoDe7nNggYrMPOrN0Q79a0/w4Fbmarrws3I+FOvxoysM5LzaHp5
yU3vPLS47mwqvYuCDvvU2llPeeR7nL9VWyETbmdn3qC6BG/VGu0pE/06Q59qNG+OvBpPPIDCYqYz
kfQQuZZ3g1QX8ro2uh0x1Y1IAqUzL2dpVt4xVUEnz4ibZwJFIqtTsT03gkEEiRo9GKfrfSaMZBkY
AOT4J/oB8uKOQ5X1VVom03dmzDRcMBKd7Esyn9fcHnj1+eqJrKj+pFFm1SGju6Cnm7Q53XkiGLp1
kTjyuY3a+T7n8PQ+HFk1j5HKhudhllm/TiehHXBKNt8DfDYS4vEIdu0Go3Z930/uaJAekNT1D/ks
orweuX52yiaTdD27yMzpkBXoILbEKejkUPfSNjdRs9BV0IPhO3bzmbA/MvZx3HQ57ENyNiSMex9t
Z701Mt92cHVEUXOuexeuWT8Uvn2Y5gp/D2Dhuj47MxDauCRfQVBKWCJ8QRjm/zDrh8kdtG7DV9J2
yxOSQVYaYtCY5SNR9MNvxc3EfWmwdmMcRkIjhvxJWww5fbva+ktjh+sum7zwRKQPHnpjCoPpQ/dc
32dZlOXjYIfjY1Z0rPnDjmuWu4Yl/9ql67ZOfpklywZ5u+08ERjjLWvEEaFmnwVlL15SNkb7Kc2t
6J4RxUBPwZQeo7gYkM5hL+G1MNCME1IVWo23re0anGEWpiA5M8fwXpBillyC9VUjWSSW2cRBgr5z
3TEDNPGIF8vCUs+la3FSuCHxnI7Ru4+0JzsXKS0Nv7Fb/ThKtOegt4SJ2NVw1XZMGwbvI8H/fyUo
YwNVRVjcNSbDUV5T7fj7Qg0Zj5xesBNI5kXlMeq6f0wMiBhC0rl4dLwFZGnyEZGJbZcMjdI+M2U6
rHxEf+a+El2wbEOGSR3m4sJsb+e2sl7hoWdsiQHW9ruGzCPGHiMpGDtSOJYy5iHCL8RJ0YfkwQ2Y
5anfEJU6mSXJU1GL3WPtycgOjCNyIlAkZWBg11LpIfuTMNPadTA4yLYq0Sv/KW/yljGp5WQ3pRxt
f+XxGNjwLyX5cGyaNHpwZ4FvWhS6Gk+Zdgu5lnRu/m3NAsG4LTO99PvIhli5UexLJYdNg/W8VW7h
7RG8zsRctcLp871y7JBUH9aQDBdromShkbfR6+BMAU7r0HeaU9amLTcz6kOXrC28ASeEowpbKrYS
ym4K3jcMrBUTutzCDFmy17KZCJSFu3OyrBsOUeF76c4NCL9daQ8j009UwT4aaX+63D0TnJp2rw5s
o+V9IKgvQXnUpTdJkc7ZAXmjnh8pABqq8TwJx6sRdKqo3AL04OvUrXwPI6PpzVuDO9PeTXxk+YUA
SVCVo2EN/mFK/EHeNOTEfEk1WtZ2QOzkwsnrDBy4DZK4VySv5Nv7DSserleEaDHVKRYQmS9duWZM
nb6LCCUzAki24s88Zuo+SWD+kjgiC01IArreS57n7nLj06AqjtMi/WBwUuPKbSLigpyhCf6m0Jrd
17DrAkmR1ZbNvWhFUR8KszOvM20kmXjqXL4Fj6BZ8li5jXg0wW1jGF0RpY3Kt8nd1n285oEZOxyQ
DgbMVpJaROTGUsdYRIB/4+9z0w37vErcloKzgSFx442vsiT7Hp5nas/HrvTL5UE6KPm4Ydk+UhzO
qHcZ7bCGeFt8MqSfJdI3tc9hhJdnt3ZRq3i4rLPtiArT4ztA/7qbK9/GOw63BZNymPY/nh9N87o3
WzbkhgLlGZdZ2MN87KSr1oyr1T3i6Lnb5CKLLlPq9vOFIfWYohiGjIFTGKXV76TSuTlZZFc9IeVm
ecZnSQFjmD64GJFmSXSvJj2Xu0B7qC19j1IknjLRiR3jpGLZDAQMEHTmtLRSSPCHz3kkZ4JP9ipC
hQo6IflBPwV5L00QlUXt4L1IiqR0P5vG4DMoD8xoI/oucDcTjo1p70lYcRTiFpe0jYYftizwVx4Q
rlw/zodueRdoXME7CrNwkD4CudshRp7HrdfAFzoCqUzdLcGJICV7w0sgieA5YMTBsviX/hQVVD3O
g4yHSFrVxjFT/e0j3BXc0+Syrt1hDp8jIxrPjW0hpSzL1movyxg69oHnuMi2Q9/4n65XOeXGyst+
oNYrrWkvaaW/+ZhmCMhjEX41i5N9u8ToIBd2De8O2Y/Lu8zP0rdR1vc7FSlHbQARZ+UtgPpq2TD6
HkfCgdMyQCQ404OglrSdBypyTtV/uZrY/kdmv//fAHjOf23U68b6N/tnm971n/93m57l/Ss5+K4D
6tqzPN/Gm6Z+++F//4tluf9KxRgCASAcm4B3Mqf/3abn/SvfiGsijILVZofule/y7zY9/h3TMVED
WKFzhdaF3v/IpvefsuUjy0E7h1fEcSP82OF/JlhoDDoYp1R10NnMHD99NqjSN2lSM3aOlhdFpbKK
8ptiOlAsFgdSUgHlaXlZovy/4Yj9J8Pg//lNAP/YPnfI9e/+jx6+sReEoeLIOMhCHXh5WC7bbvbu
8bL8d3He/68/ms/QdlyUVg4f9X/8USxTHVNUmAkGM3lFH7CxZ/tmTnxnD47N2sqEiXmRKkbkVxuy
zhoayK7Mt9oGa0eXGW3+8UZ8z/8r/W14vZa0qf8ZCQgIjJ/4Txnp1z/e5WuA12N7qIP8a4b6P0X8
Z4QKDJkXkQzZGlxeC7LhZB9GVv04sZTbFEKfinHI2cNZZCzb2CDddROa5inist5Zbladlhkt34o0
iYdIeJ9pv7CkPUxlv2Veu+2zaZNE+ScvtVXiDxL9T8KeBu1RBeJCLjfusIMRMZCgZFNL0XG2hv86
6srf6Kuqd6yOmRGgyHoeOTJRkRvzJcEsp3HlnN38EKFQ/bNILL0D1DJ+2TZDXTO/jMQmMWQ17PWY
6htzNplxM0onlHmcTyK6pGSEgN+VByMEtl0XYmWnjK2TUl+aaTz4wZB8NRoD01ROj5Y1Dye3Mdq7
sKInH8gjuxNtBzTRF6TwTgwchMZajiV/+RJal69NFmw88rJD8udRATa0z211bn19rokkRfnN0Hap
3pSX2LhnQnJXSV3rA//siwiHZIQUpmIqSz40x+14lwTyWTnC3aBEpTDMA+yQpAQXwHltgYWo75t1
XZE31ynRbTy8cDEjnOQUdGjiOQfYLEukcfjaWz8Op5KQ8FJ/QF9CIDa1Sb1XCom5oRQqcACB9Wgu
BLhar43dePHYmcfOlcbZ6PQPM6b0EjDCueJx6ThSoqDwQK4oFvJ4JjdylS/WvKsoS8n24haEHe+u
26RhRNWxwqnSguD5rPJj+Q918nVL0zjdbV9iOMNiusM98p1H8uJUvBjae160daxN9+DYWbGBMvvh
BOYLSJs3prpujFcUcuziM6z2VbavKzr01GSP2ZD0etLs7eNC8r2KHhr0YlZUO3OlcU8wCyy6sD0X
A8HKydg/IfbCz+YZ4iaxNRx3J7Wfh9KKvpRIjTso5got3aCXFSCD8Bi4nfjuE7u/xTUZoH1ir7ci
QNj56NM8OqUILo78D/+a+xeIgzB47HNtpK9W6yYPDso0jPONt3yxjLMvTm6K28jsvHVC30KkFpCI
VeUbfGhBYUePCF6Y6pfMgNgiWewqqNi/ogpD/0ZCUTuUtZzuWFLPh8hHpzJ4pTySvRcehgB1Dihh
9TC4va7WeI/ave6z4rPOF/3HCjRhT4RVdXHqb3u0/FfTdLtPXDn13QRM/TCSuvCg5lSdK4LOz5mJ
5aAqjOk8EoebrhTxDCfP86KbXgbNbtFD6GDnIIHlEi7dsJeLuTzLNnPukFRNZy9f2EGk6rvo/bZa
2UGlfkvbOftjLR61tNiwtBjAsGzvLUTZAiXV3LnGyvHk8N165g+xCfKzNodPb5a32PSyUyg3AhnA
Lm8NphPVlA3Y4hAh9x+14uxCXbWREfBDXc0vBUH1+84a59dgto7Eggd3un71r/+81KQajCNxZ+Tu
l3nFydQ/O1A7jkSxEEWAJN5wz5bhvZGmVWSrJcNdjAcP4eOkYIG7H0uwmLvBbX/4SAi3H+mDk3Tc
lC6ZljLcL+jvADIVBEQM3dae0b8Px6mdt0i3ISDcJhNgdPa6GO4AsPNMsq1ajcZTYsqTXe08GkFO
WovABverRKAWD0SjNn22tmZi0jATZrl9DPFkkB71KgnAcOBeZyjHDUGK7XQYFcbP1Dlls95KhChK
BGvdbJV8bacT0i5WTqz9iI9lEYzQlqmUN36PqgbATbq4bmEYcJTQ5Sh7XwQsJUi9HKfxbNMX5vmR
pNF1mgfIB7q49T6hq26aUeyJfyMLz5ekSbDDpzWMc7QesUsEyUH0FOZ6bHGqQXNyxr12HplBMnw2
Vv30ZxBitFmwVKftsDI4YSdzPKWY1BS5d0mW3I1ut/M6ZnQCfSyu1fWk2e4SW7gi7jGgLyaNriZp
cSJHHdx3GTQstRl6GEFsEOiTmfcp1pHIkdbGv940Wu/K5SngQBvz21y6p9LknZueSpF9OeGv3xDO
Q25nuZMoYNawVS7dfGY69WjMbbBhPV/GgWXcCbtfa9L2zzMT/jllfdIkREZUDNKkjy3KU86lq60T
B0j8X9/l2I/+77s8BG2DKCMkjIB4wf94l0NDEhMZicUhYzU4NRmlEyIsNynXLUeH7LyXusav6zXG
Ji2ORHTYm8EN3+ylp7mZd1SM237yo01kNekBKkc5MMCuqrq4iAazh1vbAL/btZUszVqZRvNAmrp1
N0L55FR0v/C43bYaHWaTW29JdJWLmejebGuPqBWRjNtue79/BiMC/XQaeadIzkK9GvI1ICg2XUJR
kdPTkAZhnBNmsp7t8MJs2t4oJ2leusElEWSc6ne7N2hP8ua4OOLJJJRt6+XTqzG5MTaII1krHvtH
+9EiCJIErFSc0Y+dSaSjpafHTwSiZ1Sm7ImKozUa29BS4R6ZEwFfdJ0xjdvCBnB85u5KWMQgRyPb
2nrkWWFFUSOiZhfd/Rt3Z7Ict46t6xe6PMEObCZ3kMpUm0rKstxOGN62N/u+59Ofj65zT0nYkjIK
wxtRI9cOJARioVn41/dbkKKX7U93wRTh8T6ye1DsMvqPFCJ2u8aY8aDtctaEkTculqJBi7/1uM9Q
J7aLoZcDJixBIPmnlpyql9SfdMT28UAVtWk1vGxdVd1Px5y03aolYJfbrLoZKlBokU6R1NxB9qvM
aw6qX8elD5LM/J2lMLVb4aBHX+Y/NYMXU4OFg+6YyAqG4bou2QrTyfoUsUW3eveXFiKM75pqqx/8
Tpknb1iNh5wUUQEPVvtiwLChiDgPtzBMj2KIvlKfoF+NHb4CaLwph+ooLbQ9+2Pb9sauTJoTTDEo
57pAuJmR6gBW9GDio8JTFv9B5XzGMBgtBI8yBz0pvM/94ACNXtLvZqWbyNYRcCOIoc6m5tAL1n7P
yFMdPbqo5irTvKUW2LlopvKrqMcfdefan3Dq+GvWjeYSrW6+TzFEKMfh4PnUeyDZYlWxDrDdj4tu
Xk0ajy+NPh/KBnhg89PWNtj+8iE39IMWc4gj+YNCPbb2WtzfQteBSt8kd7FRoioJ9T2vZo+hZn6g
qLpH46fdoro+6ShI7QoBExKKvY79/N7njk0K7nFNDcqpkonHFvD3ufnZXJPH2XLuuR5caCMb1px+
8aCJd8ZH0y9vovlXFJvH3ITIQwIih9g6iD3pfvQzFHevezG2N17YYvmyHGpE1YlJfjGOYU59jLhL
VJN9KHkUFRrCJ95lZ/erNZR7EhgHs4G/MOgX3dBdOMWx6g/ehso0brR8/pA1/mePylQqFfyoeuA9
jDq0K1v8dikMsGbKLu49AVN6wGcwO3E2ONbIuOHfb1rGob1axonrC2Cqda+T7tHn71F3NZAebLLh
ODRBVo+XFU8Ia/NdeMsPO/5RD780KswGFJJUeLvpr17TD7nxEBmf2r7Zazyx6+YDT2j7GTI+pLlr
chVT9CstkTbHf88rFXfJZd3/ws+UqwFIQaQ85njp1be84PxJRvnGYYI/UTN50L4BUD8VBeuP0e+h
LOy0zLzY9g3AsQfNJ+q+5/PetbjFmO3tRlBldP1ufpxtQpSjSjKd6oonoJwR7qlvwE4I4t9Jo2LS
1O/sDbueheR67NtE9/ca56+UA30WMWvHYsueQPxl0XE+WM1PUaxIPLeagyttpR1SNx4JNXMcEW96
B3DWlekgiiP31od7Kur2W82T2ROKpLkb3r7N7tqmlNtvqL5MLzkpP4oGZET0kUPYYfQ8KC311aTj
LWIhk2nGyw1Q3+E5UIZfC2OlLviw+kiQmYE5tbbDPF0vPiJKcHNZy8ncXO4c88cYtajpNn83/Tiu
3m0EcLW9avT2sxNilVDa92aaBToGXrMQO6Efl6Lldaa9Ay1CWFV7Cjuu19E+rOlB2NT+gmK2RXsk
8XSLTH7vOHcoNbfV475EVezYQWp+Bwx/URTGnsLBD7wk3vvtj6kMopJy+OinqCBCT/fJ3O1B6O6F
TlnAFPIKcELifWWSrt11K4rYgsEDB03ddCNy/4ocCkAbCxVr3dYnRIQHRBP6VZEllAB6H5D4PiUh
pfkLWbrLaOAeAZnRoRWSo1a8XGbjiIf02l5ABeRhmkPQXFSfizb6G7Ld/YSZ1W2STx9nG61/aCBZ
qvKsuK3H7W3laaEcxTLHB5TQuAFfaXbk7ROtvasQsc29d6WjWqAEH/WVlv8Gakk6mk72CRpYJ/Xs
z0aHm0woiqv/0zm8cLmZm900YdueVh7c7nOz8b9itGtcRbARuYsVGi9edp7z0010iaOOf4PgwHqw
vBlfctD7d1kj0itENP3d+8cPw3xpt0YOBwmcY/uW49rslf9wKqsxrykW7BZuavLtxX5ym/mRu2GP
IsDw+Mehvg23+8nqUYtRt/r4kBsIePmrEhav7U4TbrebYrvnhH+uPN52+yn/XITSP5cibbsfhdtN
yd7uTJTzmKd5u0fZf65UdZNpjxrcBt755+6Xp6UoOY2Z5wMeXvLbru38O8im9vfO5aSKvN527z0j
7gP0gfHPzBPeraVxZhAJad+NLqw9CDgRf0WUQn8aei19rMGYHFHdEb7G8JTpXNGyumjvPQeDIWe7
W67bLXON7e4yNIWB1mI2uOPPUPpIHKzaBzgpw0+MxsaPpeV/sQuw7JXN8lrbXylN96l/jR6yHkSS
4LGrzMcfq8PzmA2R9G6uKM13xxDJHNecIj2g6SRxgRJaH4APxy3X3cSI2MPMmFUUfHnfuV/mvGVf
ssavGSouJmeEv8cNCdfha7x0I9z0OXcPK5LwaId6zb/lldJwd9TjjNnB03QAAltdzSE2t4KvxW/8
7kPBdPrYbVc66NvWQ7Vd89ztwod9Hne/+c89kNKkil2Ey+EUrxXane3GmG+XR1xg8od8u1DiazLh
HMUlc9ium/Z28Vy3K6ixXUZ53S9/jtxPefUIr4vtyrpsl1dru8a+P3tfuuyBCbN0lxQgCU7H1nVT
dq7Hx7JafF3Pb8JqQqkj/K94EyeHtrZveJVy0S5BEOt159P7P/tK9u3Fz0onds3JeIFplvxmaioY
HoJzlZF1Fg8e3of3f+mVJOfzX3IlKhrM7jjPWtgvcTz9hTr3KkTehK7N/YV85sxfZby8iGwrgel6
vJhsY0maU5f+rH+vVDEoyrt8W3EIde/O3lahfluPym1lGp0pAjLJaoXopbjRkm0Jg2BqXGXbuqZP
mKL8KwP7Hz0BAPvjfzKkj5zpT4oI2iSK+//7/x3vb8s0v837I+NW/n7+irD95//zimDZ/+UCtjNN
Tzddy7aInH+9IrjWfwndsHhb+AfsT/B/8fJg8OW5AbKDM0H+5xWBRwmyTBT92ELXWURs8z95RXg5
0TTadm3XBWb+8qYLB6rwHM+PHvQSNAFaFZeSwX45k65/q/Xt35/lxA2X8oK516KH0F8qEg6cNdu0
zf/1GvV27v3Fbf3ffd/eCJ61no2kIMPR8IKs5aDkAuMENWDXZxa0t/ou5fMjNJ+OAEAU1CH3WXxk
7puhdc+kGt5qXHop4eWCPJ8+i0B0/idLeJ8AJrqKgy4tUF7aQr6xTTso4vhqRiAwZcb+2aR+7bXj
1RGHlfRyxNfW4saeWjYpQ/1JhLhsZwVnyPcbN7YO/vsl5f99T9PftpZn33OqHB8SvWYH2N5nX2Jw
1cDm+vK7r8/uZeVZsNaqCj1R2Zm4tS/pHr+09Izr/esfxPR5/Hv+24g9HaMRrh205AKhxwgO3ObP
9/+wt9redpRnfxekvboLZz6IQCobQQ/YVbobK31tDo4vG9czTat5W7eCXi8zCrcjPE/Rxar1fPuL
nvXc5QjnzUZuBmJxfmKrRiLHYvn73/XxP5hKUvD2Ruu6yC9MjmB8yVVM9/Vkmkorg+lLsVsNNJpQ
Mx705B8vK0PD7cRLz+UJ3/qeUvDqVGFFdp+agU8O15goI2g9xQGXYrdeqpY3CK94KAoIP7B+MICl
iP1KacxlR3dh4W/TQ5t7QHRAPYApqo4yMzFGar3fXsOfTxdhNZCdxjZ+SBcMxkwU7DtKVT6933lj
mxmvLA+eFKJ4jpbCbfPooRTpk0muZZ9MBbWLFaUKO0Mrx8tJ64zfjj9ASElFiz60B46UFvPH3ktH
ykBqUyj+pVJIQ/dENUKxXRAaKTWZME/Q2BU37/+lb8wv5AEvhnEYF537Kc7ZfR5+DEf8WJwVPrxa
41JIRyZooLSvvUA0vr4TTf0XatYzN9i3Oi7FdNmTc6pqrw4SXLA+2RlFCJDBz3z/txqXYnrzqBJa
wXMVDxI8HNkwzPaoZjD5UhsYKaoba4KEXBR14CJARAE/wLQZY+tJrXUpsP0mcephDqugRNNAJsie
7sVsLV/fb32bGa+EhvxeYU3AUDx8QYNpBJ3O8xRAvKEUtwI7zf37P/HG8LtSbFsYRcQhRcYBoLlD
aCMmp+ZE7dO6UmQjJAWzg5QhGByARJYP8LWjEupCredSrPIkazaWMZsBWu57Mm7HJsrOCF/eGhQp
UjE58s2V6pPATBueqDUxLF/asG7U1mt3+9ln2y8o1LxpG4yuLDTwnvY09+7h/TF5a8JIkYoCv2xg
77tBYiOGCDPf+WyOOeUZyWCc+ajmNr6vTUopYB1t849vOy8oXFSLuW90t03Uf6x7t7+wsFty9jNW
gp+TilrXtfl7TcFENbNYPy0gQ8CJ1cYV6GzqlvBtdW6NTSI/Y925i+M5+xB13V+8jcAJrKtHCrNv
vGT2L4waqEvbFKZ/i33P5/fH6o2PLKT5g3iX4oJeN4LJ5YokqFO/TKo2PfMl3mjdlZYdHWpN21Cg
GPTmit4n49GYiuTwqNR3OVkx8XRZN+ZqBsmQ/qSKGhWY+UGp6Y1Q/3xyjpOVI+gAcOVq0xfLmR/W
tfyl1rS01uQl7suQcPxg0E3UDXodhK6vdic1HWmxIbFqx+lM45Fw75y7ySjO7H5b716Z78D3XwxI
OHim19NoADJDP4k67yhUQxfL9+V5eKoanHFrgYexYQfvj9MbUexs//5sfbB61OpRVruBTfLr2IR5
duuvcGCifhb793/ijenpbP/+7CfQNY6i0VM/qAgrtE/5vTvmancuR1qEqJATWZy3fuCAe34ib9p8
HcJ2vFTrubT8FGbIEd1iT/So7wN/8L024zNf+q1xl2IWO5/ChrXkBaQBk5OwMBbUYs28Q/4+ntm0
jLd+QzowZDCQvHK1vGDMcvdbtgAwrB1S3HGSdE/UdlQfXK9F81UAlzzE8GivsgTD2KkqjesVNvVD
sfAACArVOQAzLn8qDaqQgl7oFo+5tS4CHsTwv7UzLP/qL2ptS1GfJY7TCivlhOFn1x5uXRDck1bt
dCekqC8t27NCF1AGZm7mJWy19JKa2K9qPZficDUmzF700eC62W3yEN3/grovVFtohRSC1mjUmhkm
ZjBscgmshrBxqUBqqfVdCkKsckyXEjsniLK8BzPcfsph3KhtP0KKQRgs8KYFjVM9+egUvCMmrVCc
LlIQ6sJOJ6AxZsDL9h1CR4BL594ypPT7/2aihBR84yhsv4oaJ0jtKb9rvSn6C1us+KMT2i0OYVi0
7Xi16x/tHBKfh0b1Y7W6PyloLJ7KBKEayD/vS9wsuIcpfSVbijuskufZQpYRmLpZUz9CVdAH6F6O
2neypdDTo8X3iyovgkY4V2y6f0GLPCfZfmMHsaXIAyLtGb6NGRXGfTgBdrg62zoYN7WBkTddH+GN
5rkUQWiIfjfj6Ip6FbUNShaZYwXeYWhq50FR2h9917mKo2Kv1m8pqDWnpvgIkl3AQfgIVobyyVu1
lqWAzuzGiVbHyNHB5n+tyYpUI1OcJlI4F2tRdL27rIGm6X+VLUDPtocwo9ZvKZ4zD8+OdjHzAKkI
XL3UpMjFa2zFeSJFdJd7WW5ZXhiEM+VG2gYMyBdjUeu7JYWnOzjGYiTU5hibUexMaR3+EN65l4gt
Ul45WG4PR8/PYNiV68iOdA9ohP57LYv+AAm6fGxwUr62BoTaHViIG6WvYEnROlF2ZVPP7wXLUEZ3
lRkVB8C4nWLrUrQCYIQAJ4osKE3O81rYP+lpd63Wc2kTHiJduGVHgmJIa/cGmEx8OczuqLYU/LGv
enYOjseBYs4JCpgW5h0UlhGemaGfGZa3PrAUsms3GU4KByTAayk1UTjhXCyGKbdxfJ2gfVoo77eD
FqI6tbGSAlkXK+wz/M8DzeFSCEsRNVe81FA91dqXYtlfmrCGxpAGQGmAtKJXXSLNOKg1LoWyBlYH
numQBUsE2VH0YJbGXsxnptFbr1CmFMvUUlFbVGkkXZpkwOa4xCIWs4WrotPDrQAYB4LRXzhyIwyv
Wt/+3QOFVvwwphTqLXhiuE5GChyU4hZs5S2/PSkN2+Zb93wVybAjRrHZZwG60v0Q27/nsPui1rQU
1gXY02gyujWw8waZW2JSAUB1vFrjUlzHVGOAOQKe6RlOCEInKi8m80zgbbvtKyurKe3CJp/ORBEd
nkzd/qXl3N6qBuWIWselqMbCeKzZy+bAnTZk0BSdkDV5ahH2R0L2bD1iwcenpkpT3r7jot3xuC++
9YuYVJp3KGZ+OVmiKuk1KrH8Y9OFv5LK+ElG4fH9YXl1scO1R4ovAYaGuv0+PMbYGOwpdR4PruWn
p9RbBKao4B5XNGBnfuzVD8yPSfGUF040u7UeboY+5BST8kEUrsppiLalgIIzSulBYoVHeH7gXf35
sHE4VCYPjUshxQWk80oM2qlp1PPLWq9PEDNrleMKjUsh5VmTSX0HX3csPXvvUTZ3EA68+vc/8Ftj
vv37s6kpitnBuAbObNdBf9XwkAOTRAG3WutSVCGbGOLJRQsH3AiR3jyAh7fTT2qNmy+7HkGeW5ZQ
A5FbDl/yQf+V2OGZXN1boyJtiQPWvLhkMyplWlx7zTXGkSoHfr6mFKsg/CZDWw3/6GnVfdHUVPiI
9oPSgMj3TmgK5WBPW6+d/BsQFGQ2HqR7tcal4PQyA+v5dPWPFZVJcY2Ngu2pSRccqqxffkqmXWTh
QuUfSfWeymJo97GeJmpT3JaiM+GFgtffyD3OSXlVpiAvUw8ZrNqwSNHZIVTAZjxyjsmc3FkFLz8U
g6o1LYXmjBVk5YjYOVoTZZalMV2Zra/yFsaAS4EJKRwfGxAJgNk+40YUIMx9VOu1+fJTFl0V6m6a
OMc8IdqpPr/R7fJBrW0pLAtWJsNbaufo99pRG79b2fpRrWUpLOfQKLBo3sZac/QjnAycmFtKUJRa
l2+ceZHFVDAXzrHGMHOPAGi+IM9y7gy87cX/OBfhAixFJuicucY+wDsOpkm4L9QxX8ypE2GrQIVj
JfxfvoaCCXGQuNPxqflBLBfXS8faE4cNr8+YSE4Hx+rFbdFrJkUmbGgk6kwMMP0Qq4QlbQy1hVU+
MlsukAV8AcRxxuKHSd1dKo2wfF52oqHirY92dceZMAGs9F2ZqpzFGV9pcaLcucC21nKJw+wuTBoq
UVy8ApQ6bkmLE2XIvoiNxcGkDvy2XnzDOEltrC1pacK4uHFAwIjjgmPPniJmJKOC0hu1jkurUxan
VWdEkTgC3f8oss0HSRNnnmy2Nl6b0dLqNFOJGUP/EscEsh/ny5/+vH5V67a0PGkDiEWh2eLoNxY2
witQYQ9fHMVAlxYo3484mXUJHR+d3yNK3Z1ttVdqPZeWqDXPDLybRtqGSrBzAULuNN/pz/Tc2Abg
lTGXb9IUpLdVPjJbJsDKO8A0MXSsGlqqwf52UUae9QDZp33COxTyZdj7mEL3TgO7a+khaPbNojZt
/ygUnp1Iw64Zdc0PzaM3uydtrY9DaKnkhRzxhwryrOkE8B9YoQE4Z2wd8XM4GhinKX0d+XLqJcvg
oAW0jjjaip224er61FGLNVOKB9a0RB+wiD3WCShkJ78y1nNPl2+Emnw17WtRd5DHQUY20SER8R3M
hTNL27bOvDajpGDoNpZu7zPSTlWDFMyWv60Oy44Vpu1BbdClkADUCCvb1swjB+mbFcmKcrQZ0sW3
SqcUe0r8kIAd3pHT/VDnvtpU2VhDz69cBgcBfx4X40iGe9i5WnJnrJHa8mZIe5UukrquDfQFfoMb
OAgI6B4ZxWdK421Im5Vm1aZGyZh+hL+BwXpzb4fJmY6/MVn+vKw/C01zcO3Fxbn1mMCGu6uLbZL3
IzYQpIbPLHFvTPU/74fPfgJi/RoPtbke8TADshSG3+rUP3eP3obglcn+Rwf7rHHAiGUSYahyLOd6
fCrtzSRjauJvYk6ia+CMreKt4M/6/eyH1sTJkT4uM+hW/+O8aFcNRb5qn1cK2NAsomWaxHSElbNc
4zoHanJwlR7/sFiQglVHVdkCuJyOvuXue69rLvNEt9Vmplx6tb1zZdHYMSpDAeq994NmBF77/ri8
MTd1KWAx8qZmhUvkMWGxwTqlzK87AJ1XY0w99fs/8cbc1KW41awQwyue949R1ek7N88uKLY+Vxjw
Vv/lsNW13IRJMx3xiABjZNTFMQQeG4zU31yq9X/76WezMoypr/X0bjpa4IavO03DKzJXTVL9IYA8
a92GfZ5D/J25nVUJ3HPzm4WViVrPpb0VbGQ6F1E+H1cWzFzzXWDYtpJM2RH6dth61vHUHJCEDsV8
1EU1XvKkmVzpxVSrbSS6FK+AUw0PJsF4dLwSfm0bTGV3Zjl+az5KwTo2lo9R2DAeS2158DAduzAj
IAoqQ27LhUmk6zqYJnp7zAHYD+VP/MZVnggoypYidSO9gfiaOwydDNA8ZQUNIdP3at2WYnTES2E2
F6092loVXVDR/kHD2vig1rgUozwPF8Arqu4Y+58yvRi49mSq4y0Fp+YDaY4oHzkOdvUtibpHrVUd
k23+PJvgOXLbJseK+GjM0NYG4BdWn59Zdl+fg1TYv2w7LjAbFSLquGE6fxdYaV1oDtxdtfGWInOZ
yyJqx63j8bhe1FV46/R4Mao1LgXmnFXt4IxlCzFE3Ge6+wN640e1pqXAhCGIL6QZtcfQn5NdavUP
ia+2/9tyxdHQDGyjXtEeh0L/HY7Ok55P35S6LRcbkTlu4fzSdNjlp3C50vtO6bpoy4VGgwjj2jeT
9gi6P9rndWJcxJFRqM1BTwrLfLEpugFscux4BbsHEONcbil8tYVQrh0iSVflAqLfcfHnJ7M07uM6
e1IbcCkwbeociryK6qOzYFKYF/ovbXUTxX5LkQmPtMnSXNTHPpr/Mkv/OPRnD1tvRL0nBaYb+n65
Lkl1nN3p3mkxMZ9mpaS37UlhieVU1uF9Uh6R4diQPP3xRgcJ/6A24lJkwh/PBrue6iNHW6j9nrm3
5zzfKzX+j5qhPEmwcbXLYwlO8VBjJHdwvcZQ67pcLhSiUBqj2WyOmJLcCHG0RufMEWXbG/95LaJo
/eUaXgLRSHnDKI9+iFPzoRkrLP8ASVX4bPXxB6hY3rU7gVZXm5muFK94lDtubPSMk40fe+gO/kXW
tT/UPoK0j5ogjFIwMPnRbbWfTblZvzRhobZnyOVD4bLmxqr5xTFqq09QI1jXDaXDnO1K4epE+tok
AN2OmjtY10MHXStcfaWTv+1K8SqWxEe8j8cVDodAYnGohoNGxlBtyKWQZX306mpIobAVer2vxhbj
Cxs7HbXWpZAFTxMXjtuVxzVyfxTgakOscM/sHH+Sc69MfbnkZq5bz0/nrDwyOsO1E9ZxCccX36vB
LopTFDrJpWiM9aHF9eYeLTrMQaMybkSppax9bn/Tt0leYHLPCO/AP4Y46I1Oc4fX22jgp91hfNcA
3fF03/IvcpvjQJVG4/06Z4va+Mh4GH0wRNokRK+1uL9G27hqhkUp12DLhT2x6ULMrcLs2DUhdsoY
KInBVkvD23JxT2Gvc2Ok5JFyM4QpSOEvDjRnvusb+5NcxpNY3mixli13Y1VcY6is/R1PVfxLaULK
BTz+mk3jYKTrnZaMv4oOo3TTV9Ni2HIBz2CHDVnqbL2LdawMdkaHcVBit/aTUtflN85qzrwZ51Xn
DhHCKY6NCVRg+lmhbdc0pVXAw18PhI2TIO2Or2p/uFhhLKk1LS0BNc8qTeTZSaBDsgXFaMFvBwmn
qTUvp5HddczzBTP5IJmxuF57/+MwAwdV6vs/EsltmsXRqs84SQl8vEgalRt+U61xaeeuY22lRCma
g7XzNlbl5G+WhEqipo3H//JcEGMeM62GYQS5m9q/Zjdrd00+emrzRU4m+5pY7KbTV+w62t+G2QT+
ck6Yue31/1jV6fi2LDy78Jq4XY96PfYBFLHkIWyx4axFkn9q3alTiSR+Qtqu/dwZPNtt+gDf4/SD
1gDli4vC/qL2Xc2Xf0A7V2axCLcLYkphrtui9u4pm/HOJGC27/fa8EiRGpOD1Vy96QI3Lu0fjoXL
Ni8p9dWCiSe7R5Q1Z6bnNg1f+yEpbsGei7BvqzZowJPtsrp1f7hFVX+evSV6BEiNuKEa7OhaadDk
9LIPAzdqls47mbgGJ752oSWKlRRyctlKHQeDk7kJdIymd5bnzaCkR/PMMG3T8pVhkvPKaYZcMCoM
75RVzbEyPqLvUxGyuaYuRbBT4WKB7aR3WtMBk7Npvlptzn5q4y2dtJMSkO0al3TbsqOLJeOonS+h
0ks6XZdi2C5D7q6WpZ00EUMT7y4ow9yrdVyKXdiGswaCVDulbnVtrtrDpK8qhzF6LQVuMoRY+FDS
eXIw5KwMA2ptqrZLyYlkzTPdaWhXmh7Kjzp3wR2mUCr3GrotBaqewuWoYl07xZqwoM+6GqTy6twy
8Pr8NuRUMqqFxGkzPFyTyi92aabhnzjMKpphF3zby6VSDL5ju92gnYzanHZJ1VyFduoofU5DZliN
o59E2Ltrp0qbPml6chFlkcqTBv2WQtOM0nDEe1k7NV51wI3lJi1KlTweTUuB6Qwdtqseve7K7NLo
P3d6rjgeUlCOxuAL+LjaSdcLwLvtZY1/oUpQGnIiefREu6whkUMG5cPYYsLi9mpnMEOGVxn6gOsh
NuWnOWru8Qg+5LXzt1q3pb00Mq1+qVA6QifwootCDN9EZyit3oYvRaXwm6UYS9oGwuphPTk/2Obw
Sanfcho551E6nzqmH8ywx6EAzR2N7jmd0hsBLyeSkedFmaPPTMAGGK3Qr5H3qs1AOZPsgBfOzNT3
T4gzTPx5uWsM9rheqo2KFJRZYTXNkExMlGq+dgTOzYOh2HEpKLustRIceeFBu+UBI4kLsEUq13QX
M9mXSyA7mNkJn17HY3ni/KDN9ZmT4lsf0nrZ8pRN0dCGI44GKcbI2y5sewDF1QZb2iuLsWPZ7lz/
ZDfLJ6O1cXFYB6UcI2MixWUT2ZOPpVITrOag7YzB+mRogNrf7/n2zf55YDM8KTD9PsI31ljbIFur
z0kq8svFXR/BimqH93/gjXGXM8ld23c+fg/8QI0BYWKKZhc7nK/UWpe3zJoUlmE7QMVinAXSEncE
qtgUG5eupCKZ0L0lbh2k3mAhSWwxqsontU1TzhxDwYbwZa30HB+gA04V3o3twfN+f1y2KH/ls7pS
iOa6aU1rETeBgXPSd5wnTaxu6uHazDLsVipX18+sBW/MHzmNXFfuXNtcfwLXykZORJSqHnrN8p8c
xyHG3v9r3voRKXZD3tgXfVzqoOvwjLVX173zkvSvMlnFmRPpNl9eGy85gOtMoy5ewBKy7Q57Asvx
9mtkU3hWr8Zjgxs03skYt8ylviaK00uK68TDb0NrtW1PtJ5CP0T1qrU/3x+xt6JOCuvETZvJCxuc
LnGkw/TNyS77zLbUdnM51eymQrPWNeTWEc0+HjvrTZMuahwBQ04CY8kquGpHG6o0ju9rO9QfV1KU
Zx6I3hgYOQ9sOlGohf46kuxIn+xx+jYNojgzTd9qW9pyI+CZhWWmHUyz7KFJo4cRQbPaZJHTwFPZ
p3pZtF0gdMzb66y+1NNV5Z3SNeQscN+aE4rBogv0aPiJN9qDkeeKTUuROwzkMUYz74JuqKKjbTa4
eGnGcCZN8sa6ILsqVh368VjzRpyTRywduoL7R4I5zM4beyrjlULJkcK0qo18abdK3drT6p1T2ndG
NzyqtS2FqWFoZm9Cpsffw73VQvfb4Ay/lJqWK2k1dhSBAsI74ZDl7LrBODqdpSTDcQ25clY0TewY
2PWCEVlwJiqzRxjGalNGrpzt4fON+I1M4HWGh2wNv7u9Wn0o/ZYidEZxEqWzhhlU0/s7w+w+CE8x
F2PIhbN9sg7JUBf+KU6YKEtftvvEx11C7Xtui86zRDCHhbTrWzzsVsc76h5vh2n7pNa0FKRlNJpz
idQxcCvWFnuxdtRmtGqLokx5asYQFVXjt0Es/G+RbUUXFXm8S7WeS7Fp2YIjmrOWIKSah4RcaRqf
C803TlBy4SxeykNmpOyg+uT8rksjuhhC59vQdw7VuYr5UkMuoRX+LJxw0fgVl5ePtHcuXUpq1bZp
GdyEeGgCuhumgVOO/bWP58+IzdyZE9Mbm50tHY7TfOwAQ9UwBlzHuko0T+yKWKjxWjjBv5ztBV7u
6TTGaWDGLnh3YB4Xf/KEStNGRjcVWLDFZdUnEEj8Jy3Cfs3T1Rg5mDa87HkNZsDwTD0J5jW5WkX4
c9WaSW0NkKto4Q/n7Tp6SWCW8YdEpH+LpVIjaRgYRrxYX8zM4FHMHZOgCwf33k/68psdW9qZnfqt
2SIFql8khabbjIqTao9Ikn/1uOQojoq0ibp41WhWUiVBhXSOnU7vd12eKCn9QXf7L8els2owydhJ
B7mnf/GE/XnI8RlTmof/qKR1ehd7jSYKsoUKkSlKqNwIlcQmdFwKUL3D1WPsNuQ/xoYX3hzFO6fy
P6v1XIpP4GRmWgp6ridzdeEJrFHT2ckUx0W+va593I3eGGJ9NyYXLY5CB0QmivkUmdbkFpgQaYgd
TnPqfze94bYxige1YZF2Ui3qVvT9MAXsxLlqrPbJzdWkoXxPKUDH0VnGmjqQk5Zi+4jDa7Sv2jJV
HHIpQG0cxjNjqVzSY/4XcnD7ejznV/RG7FtSfNY4vzehGbmnrMDAPI8WbZdkiiMul5GiGfDtatbC
U1Vq3bXvG3jj5WrPsIZcPV7bJXSqLnNOtjt73+d0cf6eHbLMaguXXESOCoki7Di1T0vdeJftYBuH
IfP/VpqK/yhrjbtUm/rZOvEm+8ld6ru1HtVO6HJZq7lCNXcmxzxFLWqh6gLJpZJoyDXkstah01MN
ytV00nKsNkdjxg8zLi7VhkSKznXNQr3youlkT96dZm8bkaWWzZPLWhs/Le0xMqaTWHQ/oHpLp9ws
6l01rJkhK5KWxvMq2F/9KVmzjLeZZLrI+05tMTelAAUTrecrhRQnS+vKnWWtv/1FV5uGsiCpycIe
uKLZn7TKPMxxRLFZ5ilezWVBUpPit6dbRn+aiv56HbTHITx3/H9j0ZILWwUymHoml3yixjreGasV
7ZAoPSlNxH+okSzPnls/709RWV46hf/Vx7pebVGRtUhJN/YzQPTu5KR2cWE6+SU+FYpHLVmNhL/f
QN2j2516y/6UDdmDOxZqi4qsQsqmtq2LKuxOIrXhGBjeYNwsvRBqB1C5jDVNBgckmrc1H/8qdJKt
cEEUN09D2jxX8HbTmIju1FjxfCG83L1o1u6j2mSRotPwxiwloVidZqyMLrwhFhdmi6BSqXVZaWSL
biX+0+oU+uNuGfK9YetqN0RZaQT0qG+FkVRoJXA0H36Y3G7VOi0dbQe/KETf03LnzNivRjN23a6l
2Ljz8sCP1Z7d9OlcnmY/LI5FNpkpPrt5rCS8dw3ZVG/wh3gYV7M8mc4SNvvUtLvlCj+LVU24gxr7
5R/Q5NGIx+ban8o1vxXrYO1jf1IbHV3WHyy61k+5adQnfQ3FxZpmH7TI//X+Z309nUs16cuOa1O6
tFydaRvo0G3YW9bP7QhW7aypUtxIZS3W6nX6YjVWeeq7+G4culPp6SqVYXxYadx5y+lG4YjylFsp
YnkD+aq7w5bovzm7siU5cXb5QocIIUDLLVT15i68ezxzQ9gzv1kkdoSApz/ZczWWu1wRurZDrRLS
t+aX2fsZAheQRbcy0kEytjnkto8+i6at+xFC/PHD70//isdzQVnhAd4TUdg+T/TafwmGgkEsuaV+
AZILy4racZZVWLa5bOdPKhn/MfH4h8/GiYvJOkbNh31oTD7uf3Uz+TuOuZdPIi4g65iTItAKKy82
zJLjSLudeNld4sKx0Ec08WRrk69kGtMuJllTTn6JBXEBWQ3jJURdiyUvTAJpX1Efn5EleQUvkB79
+ZWKEjImlOCa1wL6K2W0f2RH4gXSIPLlbv6nyM0WUdaiiLt82Ed5bme9PaBpcYtJ+fUbTlwQ0hAd
QtWxnfJwYkMN8WvbH2/rfk5uKW1d+QMuEqloQb0/T8eUizJIhnTAMZ33II7+8broLhZpjwCjtqUd
8oOVb/WLYvPWNn54OOKikXpT7YI3x5w39XihW/AWYu1euEbiDrWKNmlNc7SIvdbmk1yn+ySZvMwK
cSdaE90f6C4qmPEm4BkSx08tC777HbdzGatmWceO1mO+xgGwJUf0uM0gY/Nb3HEWhymPKojKMVdj
tL0XBT1AezeUN0Kvl0DoVzgD+WWoFTy6kBsKoHDfEdmfZL+Kv/q62ironnOTJZPRWQPOG8+Qw4Uo
HfM2gqiuHfNgC+MMZB97cxYAxk6n35/WFbkw4sKUpmYVJC7mKR8UKGK+HeFI1otYiu4retfCfG7Z
uII7zDYl7+4h8AlFK/D9keGLJZxOTzHvoxai7cE8PKHKjcFBFOfMni6DahBdhNGRLbIBd7tQa/Cp
GFWpczORT9s8Sftoi523b+pgicz92lV7WtaYXk3HIOK933VwUVKG8n4HydGQV3y4B6b767Tdyu6v
cJYTd9pWFJggq4JhzLvRHOxpkz0RfyZBjfRHgJ/sRShxnz/3/a7s42C6Ud9NxWxsavs5Ov/++10x
jG5Pdy7VFs3AZeeqmO5QtPwOnnw/H+22dMu+EusMed78UPNJyP4urOyNnPFKPOoOEzeis8UkjjHn
9WTkeRFmI6flqJsR6Uwg/HBAxEWCkb4Ph1lFYy6O+CTDjp8UeO5uvJwrJ+8CwcaAtkYoOuY7GcyH
UPPxXJly9vuuLvqLshByq2oZc9NU46eubaO7OjDKL7D7ZY6Y20ND73HOo73oU4JdM2hzZF5X0p0j
tgJDeIvBvRnRhE2jQjxpHvjdSVe271iD/aDLjkPXBcZr5KpTyGT4ibQSV7aPsMRUY7eNqPAkc0rL
5JEH/Y0jv3LlXWSXKZZ2LdZizItDJxlBWeqR1xyym+1W3LiR/1bnXnFOLsCLah0TCGPCWbSy/aa6
+cfaFt0DTDxUDY5y+xOa0sWbICj607aRPZ1Vax6MJPNdOJrqfRut1WnRAzqfW8Pnx6qg4qmCZMiU
hvinGwdx5d24CJdODlE4D3g3ZaV+TFqDTbzYtnuvu+eC0BhfWkUirvI1qt8f0VidkhXwcr/FnfpF
y2XQWI43yTf9v6rcH4fRT8oMF+3n8DyK1vaodj3lcSLPhqk3UJr5x2/XL9/hP5E/DyAYn8z9mNNe
jM+4eBLEAe1y485d+ZruLDI7wh61RVjyubEXwt8VSeCV9BMXgqY21he9kWMux/AT2OfZ2wCT5l4Z
P3GhZxj23IDjLVFBizBtX+yiyyAf9MnvxJ26YmEqSEQoFNFk16tMVEKnRuAR/X51/noE6sLPqmRb
pqAsp5wYFHKDNlkvzU66pzlJ9FMbR/0XRFbmxtTAFavlIq/KEkJyfTIhMdJBkfWmVeke9MDxAirs
5y5cnb2Ri5BP2zDkcRg8IS+9n6bDLz1KnFQgqtpukATBUc3X5ItCzeH9xobFz9a4+Ks46atKaXxm
iJEHWV+j8g0mAT//nzgVOz2perMBXm29Bv2dttB056X4/vsrdOXRuggslEnjuiraHuk6/ycubZNu
Q1v77dwFXtm+LHaikH+xKdhOUDuq03FNPPMhF3mFqZ5gpMr0OQHb6oHJdox9Il33OhcXeXWQVhs7
oyHQH9XXAcH0rFc/a+bCrgrERFJtq87ZGCxPcy8ztNcnv3vuoq7Kodgs5vf6XETxCdzFf6hOf/E7
kpcr9B/vcVRgY48FlmaAi51qXf7dH9Kvo0Zc1NVol7EwakDyQqC/vLHyr/mgnvG5C7uKegKF5Bqm
q19m9UDj4J0oeuvVyiCx8zznyRayjUiXr4b35x34q1NdC8/P6fgPyKEMQ6Je6oDB8p1X5Ztu5DcS
rysv38VctUmz6m3bh1xWVXRvTQkKfDHwJ6/L4qKu6sBCnXNDAyZU8BF1GTx243DDE13b+Ys7/M9F
3Edlo6a0XR4MJx3HCQbso+KGS722thPYxb0Qs2DwE6D8/ltX82O9QwfM70ycyG6uJuiKSZQWm2hP
ITSWTaVnPOrCrap6PViQwIybmX9JaHrMxVe/TTuOUwEBuYbdimvCqEzHjMdMep4H/fk7FoMtu6Gu
dS4E1hyWQmc2vpEdXolWIudVioUqWnYMd6SUiFR4Y7Yfk2nG1C6H/eR3NM7jlBuH4OHENYBoiz4H
onm7JXb0850u5gp1dGmljHXeoWIWxMWjKewfXvt2EVdTdXQ7JfBtXKinaI/vCj7+8/ulrxy7i7aa
lhLDjsPe5wOyzUdw241Zg7LOY8wPz807D7TpidlGWyBgsTM9Y2oivjTD4EfTQlzUVb9PpEWduM8n
Ye7idqqAHNG1n8V1cVfhHoSoo5VD3pXJvWKnrvKbu8Xc4c8vyUyBKgNVVzlgQCTV3fxxUbWftXVR
V6ZjyYqJmSEPxt2AHI+/ncPAz725iKsaZPBxOMEioobzFcREl3qa/KIVF281K+i5JLsecqHNF7OL
D8lUf//9Jb/iI1y4VbSKaOmn/qVFtEANSUIIYUxunIjAF3ulbuOiraJBWdUO7ZCPIRkyFlXRB3TB
m3vBFnkSSWFPkKMLshHKDjdyl38tymt/0nGnyXq09cxFn+tx2b/us8Vsb9UWzdlIXr9p6xB/fQ2n
dAiWQ6dTK9UHeRCErz0f/mgmsX1g3WIyVBPMWxUW7b3Szf6JtPFyKmv+IWomnfVqOLJZSvW8YJ49
VWowp2kexH09TM39ZK24a/bir35ug3uyb6T0czEuP/1KiiTcl73NE8beayn/DovQa8iRuPgykZgy
Dkg35BFZoDygI5NOHfRT/O6YEyvIoS4nSIWhuTQjmSQHP9Jm8uPKIS7CbJWAT5NSDTkrS2glz3W2
J0qd/Hbu2CLddCUtuOryfQ/PfKdNWkjuh7cnLsKs71cOXuBN52ELKd4gEe9kVP/Pb+NOyMCb0GJ+
MgGNYzh+ZYl82OngJfCAwW9nwEGMU6uEwKPhTfl3GbTfqRV+gYKLANsx7ykLgyNpwmS5U/y8ofTg
l9u4TFM1X8JinaEvoHraP1LS6+dwlfONO37F1v3CNsWD1Wrdt3lDQ32/210/HAALDAevMsXj4BTE
kN2xa+JH3EdcVFjQd6pa0e/Ip5Wu1dkYDMolbQhb5HWDXNyTqXgLndCug0mg9xHHjEww9H6wUOIi
n/ads6VokQqudf05iO18GqtD3nACV1yaC3vai6GjkH5v8phMUbo2pErrxG+6h7igp+NAq4HQSuUj
Ss5pAamgNCb8vd+ZO0E4gzrQosGKDcql8Wu9xTSVS+dVlWDSRT1B1T2IgKfu86pZC6T1z0c8bDcu
y4t7/cXtYu2XV/GfLHYGWIPSquwAjiv2+ERmU2eYJhizcWL0MW7N/KYvO69wCH/NcfI1V2aPMScD
WH79sWofwaT8h8cHwMpOQK7Q7gZ8c2nz3XYqjTpI9ZH9lnrwyyKvHZLjBsMh6PaWUyDadnlXSXlK
GnFPpP4zPG6hAv4Fbb/2N17exH8+RFcndbQcMX7AIsh2tqz+p0u6+h0Y4pu3wVqFnw5bsjdlKJY4
VStRzxFYHkzammh8FxccOxlCW+9ZWFTb3+sc6lu44atbc3wpqBNCQ4Ayy+vwmMd0HeBNdVkMz3UH
zpGsjdqe3E0xrR8G5Cn3FZ+i55gH9Gu319ETHxUUf6yuLj3n7ATg15j5fXP685FJWtbtOgZtfvAd
xNNEY9ho9iq94kI5fnghB4ubGH7YRFLeJZbqbJfAYvpt3bEXYPlkwdLPPXjU1gpzTLY7FaBt81vd
BaeNE2WR6QaUHUJMeS9HadJt9so7mHShaTHKXAuQ9Uh9ieUpK0cGftXohjl61QNgccdAdEVldsZJ
m0eHzXpNfhQ0OG44+mtrOyYilA2KAi2qAnrmuCpd3KRgbbuRMb2Ygleer4tOI+swBazv0Hspmyo7
Krpl3R6JN5tuveAvOBvHQugO1Htxz1TeLkKcpqV9Wvf61pW5tn/njYOLq2ZoB7SY3BP2UYA5NFNj
GOExj9wnVcH+nedaQyJd8r5p85El82dt63dRsHRfvB6UC0tToGxqCYiKc3QjQ0Df5JdyAZLEb3Hn
tVp0wreus9j5y+QE75+1CN55Le2iwaotXidRtMEFVXCWNqQpUi7m779f/Ipzd5vK9OgsncNO5XrZ
ujgrB0XuWBg1X/oRJCGGs/15M5GfZKJ0O2FFO/OKrlRBhMW02UimT7PmfsfkNsL2vmpEg6m+3OxV
n8HxyWxJFk/L4PbCgBjo2N5YvKyYRB+tREUhpFbfuPdXvoILytMtakDdhKe1H/250NMbMXcPfSTO
NWblKKt8QlAmXQjbPkwyIQVegCqLr7KUz5DI9EIMY23HdLaFpPaIxMva6/9iUj2UMvn0+zt6JbZy
UWsrlO50AiQiCnsjSvtVNHSPBBCg+04Z+UcJJfiPv/9DL0nuKxbaBbB14I7mZJM6lxC0nlLN+hEt
z727Xw5iH7t93IDN3/opFQVRwADNkEL4/V/+ty7wyp9226Ey6boK7r5FFX1YL5vdyQe+xCAwWsvu
blkCkwL+IbO6q8EDC9WejHZN/Yl1vH5uj8CrRYiP6Jp4AutiGT5iF9KvtVZ/qcGLJhJLO6Z96wy4
MhXaBDFv71SLWd5uir/9/vSuuG0XYSd3Ovb9gbWPYH8PVaooHWzf+Fl2F2AHkYytruoadoX3b4oy
aU6iZsud185dhB1K1v2Kvh1CSKheZcos39D+9arlMOlC6wRY8qZ2Ek1eVxSISbYuaVQPN6KZK2fu
otagE1GpviwVGr773zacluywynfnjjEBepsGEGBFwWWhd+sSfF/q1YvdG6fiZGpJVY2WbfiekogY
DF7917lMfFoQWNuJv9a1t4Med5WXG4nuioIlGdhc63u/y+K+Tgm2fg5lrXyfp+AjFAue+nA9bti+
a9/TeZ/DFu57G8PBxftRPfRS6EeU+G91q6/EjswJj7TsocyJSbi8InF9ThgYlkOWlOcdYnV+p+Ni
zCLOy2PlRuXRCI7LTX/AfImffXHhn0MCzUixrTV6HcOnbVLfd9P7tNqYdLHwumktHe2k8nnj1Xmd
e5Nhiqe84VaufFQXDm+7ug8Yqqy53QxL61g+aYJZCK/r6OLs9i6WUBdB+kvj/o3kpMJdT7wIiHAu
zksiqObSwSLLS2qgBCRpUmLg+/127jwkUu79Om4opACEkDwLqmVK+uAWDO5KuOJi7MZQjciIEgUm
5zAN1uSPpZhPZGo/N7Kxnr/AKT3sVaxR9I9VfmAqdqpBma/qP/0Ox3mqGKihyzhIvKOm+wze4i5b
Nbk1unPlQrpAuyQBFl6WC8LosRlS4JK3tCgWr7I2ky7bVqjjYJsNkNRtGJ+mJPq809jvVFzY1xr3
lM4C5pEd61eoR7eW+xkXF/NlQxScWxAR5s02PmrbfFLa3porvRLQupCvaRPzstKpAfd8O7VvxoHz
z2XUVae+60BMSpoKXFAsmpOUdxX9vhlT3Mhorn1o5xaJKNjoDG1jMKVDcw+qb2N6MPPD64q6iLAx
jkBLJiNcUUb5Peod8f3Sr8bvbbmIsHaUGho1m8qDgD6sU9FBBt43snF5uNgCTEhsCMImtUafFO3j
E53X9YYPvOJmIyduYuWUJAmrkISNm3xg1V6+k0Bb/5g1jFLmd/hO/CTieYOC4opfMOk57YxGha/b
PM/eMfvdnEATbEI8PCTV/9pC5BbEi54bd6z+atGorqdZod+L9uY23DeKeZGDM/kLHVcvDjbVps0n
CKqeKaN3IY89vbgLEbPrMdC6RYwwiWBKA1q+G7vDL/5w6bi4WbW1JZ6STSaw2oAMofk2GkAdvC6L
Cw7r472e4gapO8WkZjYzI/u0obz0vC8uQixhezi38dDmNYs/ktpqJO3Si8GZSRcjxuFl67FGbawc
QpXFNOjSpBxvNZWvvFWXkqvRApLHL5EfBW/GY3Usx0OgWpoligZ3fqfvPNVooUmz60XnJK7GdIHU
EAlvSWFc277zUksKkC86gQo1/kl36Zyo6TyqrXtfV8N6A5vLX6/HuGixihQaMPwJpX5yDGcBfcLM
dKFBsIYLZDn/asrRS5MEH5v+3ClKdtuYJgLYXZaEv90r0T4KCBR6vgMnXpvASqs1NNbzVQ/3ffON
TdvZ7xs7jnY9VFAxmzQgYUrMGTKZyX0wFp+9Fv8FQDbZBGoqSNuKhfcZo6U4beHmM63PpIsgwyiB
HdsNtqGgtM0IX7pTEJmvfjt/uVL/7ZW2u5aiOJp8i9nf7bBbsHZJL10z7Nxxs2RcFtWyBYUVDJI/
6LhYnmLd+RVW/m2x/mfnE+DRcddYnQ9zYdN1kd+raPb8ns6jBdBJWMpJkxuxyMcNGgennVSbn7lx
SbsaPXE+JYAZ02T7MFLbnKFc5dkOdQFVfCLHBLFZlYN8qXyq2NS+mys5e27deZ87FKuGmaBxZuf+
H0G3N724JY/wcileqey6yD5je0aaqME1H+mxoNUq0Qk/QiizcbRxHro+vCV3/W894pU/5YK36mM7
SMCAsNq11imryyJVnIiHdV7MYzKB5ByS6f+LBjm3WayDOG0Jn1NMa88PLeSBnidO2R2kpOh9MTUi
CxNSvYuYiU+7Iea9BEkSaCmK8AE0/uyuX0hzVxjkRVkyg4r8RPfDnsuiiO6sHPS5k2tB0npc4gdu
LMafF7Bon+Nj/1wFXXs3NVsf34VbP2wZ2udQyjWbBStgqQf6SdW0Fdm2BO16AsIzuNDiAKcfBBXO
hLzMTtUg+7tvl2YATr46uEhFlejHmg1hB+2kkRVfYxO2H6G7gwZHiPrnF0Hn/R2mYekjFwh0COHD
O1C+djdc1ZV8xwW3VQfr91bB1YK8Iaf0OHVTdyNEu+JpXWybBc8LC8IJ7Y+1nu8YhvYgNaf5OQnW
8tHLWroANxrN06Zq3FEqDkx8jOSPflhu4YeuHc3L7/qPQQt43HB8KcTdnMvs2KL+rGw7+AypMelC
2doRhBYjUs28BRtu+pnE1GtUBSu7+YI4wJmyo6A4qz16gEA3pMRwO/2yERfIVu2D6KGBigrOOneZ
AAHk2Yq5P/t9UMeeldPaDNEwACZH+y6LTPJ2xoS5X5LmsnclAecNiqwI/YLygcmuylBv8YvohYtk
C6lGba7tMQ2/z3dRsz4DwOMFsgaXtvj5JpIVmPUEAOJ8L3cIewak/CzXMv70+zP/18/9an6FC10D
ujpBaxLd7Tou+ZsIcfH/0IaOThuweOmxF+SLauc9W6A3fh/BGN51lkRVNoY7e2w6u9X4n/hfXhdM
uH2rRAcNYaKtAX/vm+e4oN/nSa03DMbrTk24WDoWFtEaY3o4b4Og7DIqdgpuVHScTuPy0jqlIwTQ
vK6b+IViLGotQ3rR5KIqnvukeic2Enqu7QREMtKWvogi5LY8FIKtFulp3yVer1C43Isd6jwECViD
OZp5SzGwFwNTtHn1moTLvVgNm0lKzmsQ+UQEdPElPF8be8VDwoW21ZW1i+awTr3sw6zoOLzoZm/l
WldfipO0cOhFST2NKJHH+/yxbrbkfgeU6Awk8izSCcW85x3aTJd2ayFB0Gr9rhPTnGIWuZiyIdHm
7TbZ6MZdft2/ChcKZ+NWlId5yc2k+GuuQE9aDl2AEuk23/BRV16Li4db0eQJZJXUIJxo94xgBhcg
hrLDSI5IVpVV/eAHjhMuOK7cwmI7EomCLzueV/y0tNbRjV/xuh/HqONP1vP3NvLaGk4swIeeTZC2
xFtmFqUs2yByU8YryQZlz08b/L/EoEksDbDhEAxiZzkm+5mr4PPvd/46cRYTwgkHmoPZDZDMJg/n
0GaIP8GTUa0raIigkwPEuJ4fJjnqJj14vKfQaZwugQJz6e///LWDc8oTFNIHrRlqmJKEfmtKdQ/D
5VWqFy4urot2sTCGJF/H5j3fIW4I8T4viWScmvPS9TgiVh3xTbp5A7nasnze+pvF9H/rEK943F+g
cXbd9yJAmNPvREOUcSzYx3nDNFjaiKM7Utsl/d+aq7nICoty8qmOmmLI1EGWh3A44vtkKYIv5arw
TiZdnGgR0acdMCbg/heRQihv/D4VlHhVPDAr/PMFJUloOQg96hxseHdi6TX4Mcp3XhfEBXvwA8JB
w36UYBGKeCrjXaTB4VVMES7WIwKO4agiVuGYTab3/nNsAs+lfzYq/zcA/LroOqxykCAdp2UZm2dU
nLyoA5hwsR5itmPANfLHSnbRu2VLlu9aceVnb1zUnqUDnQKzNzlbzSfRdGDh3XTsGb45Bay2jJIK
kS8wB3VWb5hqTBJ6q/R8xZi4WD2+y9g2yJ5zY+l+3ihdQQJZ3jCU1xZ3TLwIp0GNMaZ6k7b9Z0fP
r8A4o1+45gL0EHVuRoCsMI+DIUyZKN8uhLz3ekAu9s3YGECvHiHt3rSPBZwUGhWej9MFvyVUTkez
6Tov+FBmcgkzPlrreVOcXI9D9mArjazztZy/zbRZ06iM1rPXqbiIJsCDkxmfE+DjhH0sRfuul+MH
v6Udh6pURzsWb1had0Mmo16c5kh42hXHXwrM8qNczYKLbNoh29r7YZsXvwN3MdPRkNAGjKHBZcWk
eRYGRZ3Gw7D73XEXKlVxojbESNi5XsLnBK/oU2PWxc/ZuygpcL1GRbJuFQqd6lwNJzl7cSgx4YKk
1BHBW1ZTlcdivB97+7DH9rvXTXFBUnE7RuVKbQUO+52fYrbsmDAXm19c64Kk+nY8WhJi4+pAjhGH
yHWmOvaiCsOxOOYwPiYUNDU+p6ksebZxQzJBWeEXFrowqWbC9H2zNsFlauviHkKw+8kAOux37M4D
LbngC1Rriosqh3dBZ96sI/O85S5IqjowrQg+H7wh1cG3aUypBMPkeckdi7iZgzIMF1d5wOhDEvbl
w7DJ6sHvVJyIVgwlPH091DnfD31uSC2ypNtv8WFe8Z4uQEpGLVTlLFaf7dtdfluKH167dicvoLJb
V1OIcCIqtwfGzGWsb837XsuM3MmLYeVtyMIA4aGa4/cJWLJTRWV5Gnsl3tiV/ShV113GolrzwJg1
M+vo11cV7ljGAk9XAeVS5VvPDnAiHuu53Lrm5HdoztvdWRdu+8zKPMGhzdWuUmVKP6vjYtWCEF95
jAWYUEg9ZFFwPG0RKT037rxc1pXalkFc5mKqT0NssthPp5wJF64mjeUoBIVYumBN2nTHn1E1erU+
hQtXIyO4MwOFtdXEnmU9/ug7UD74fUvn2RrLKgVu8DKnY1mnHdmaB4uozC8VcBFpjW2DTcUTVl/s
moaSnbvC7H5bdwFpSjFdUtOVedvMJK2agGVmgUyp18G4iDSITkPTcsPBHFP7BaJin+VSeTEfMuHi
0cpetoD/aYR4QKo/xEX3uYq59jPEkfM6RdhNtiUrbguN0GIMnixwY35n8mKd/9Oy6hEg0YEIuNUN
zYeCHDS1wvi1fkTkvM6k7EYG3Ywy58GeZIONEERWU3Lj7b/8/FdqIi4UDYocCvwdMrg0QVikaBlO
6Sj0djpAX+R58o5/BYmBtCqkwWWBTBegxyU44q1njuci0kTQS7ZoXeb9mnTZEdUf53D0CyRdOBo1
IfrXmspLhUBmb9YHEUq/R+oi0VRUDk2P9vuFg/IP81PSPCzcxn6VIxeK1tZitara5SXYBp21U8hP
Y7F/9rrtLhKNL3U8otGJLruYz0W9vZl4d+NUrlS+XZqylioQlQ02uABV0N3Fc28fmyJaHle2JF9R
qWruvH6C234HEXxblOskQSBQnoJt38HG4gnuFC4d2l5bLg6keRdoi5mnBrJ0DxgvO3vt3MW4iVKK
NhgQZBd7S87LCBK9tQuiG+f/7/V7xRq4sDZz8LLWBk8VBd7mRAjpn9TesMyq9dtmJ5gfQrcLuDvr
1BbmHY+nt7ojxWmXL9rssvxQWcbut71dM7Rlgefoj499lOhsHBNyb3T1hza6/JjU40O4TG/nBjQy
JAHKM+Fr9RyGbQNkl/jid1aO3bHbXqKPchSXCj+IbiOkndn4yW9tJz5glFKUxgNx2Ws6nqqiegcg
zS3+6xe/8cpXcHF0R6O7ejM7Mqm4fRYbOLI6XM8b3/ja4sJxVt0ItRISyUsx8OclFi/oYD/L4Ope
Ll1QBS1r5EVPkZ1TvZFgyIZ4bv1miISLpJPSNlNFQ3kBxeuSWSP/Qrvfz9i7QLooNFNo+CoucUlK
dlrW2tZZ2AX8RgR/xdG65GThFKNZaGGTlSqnrAA5y4NNTHMOl/LwMw4uoo5WG62nhcnLxMhFjx1w
tqL1TBJcRN2e1Me+akx8gDCGtSkG6EHPssmhjP2KE64QZiMH8F0Um7wcCxtBPKe7uy7oxI227bVr
7zxYTgujY3D5XUqzfZgC8nWPE7+Nuzg6e6ywkceAF0X3U9udyVB5+imnqn8coOyMhh4PKo7vEvSi
MegQ3mrQXmuruzAugBk6tTYNvuhqmtNWG3E302PO2mIbnmhfqRN8pP6GVhGhqZ5Y8Wj5EJxHLvV9
o+EvV2gJ37i6rwt7MOFymBUs5IYNUXHhA5mfBqG6J2lRbEvrg5TnVuh4RC5TTl8mOxVtBhh5tKaJ
BRrqRENWP6FfV59UxEeTYth4f2rLY7l7acHWKalqdR8qcMD/3va//pK5i2ZBkhyaahrFpVui7lzQ
JXo+uo19glAS93Iv3AWxtDFY95mNxKUu479LOnwbR+alZ8G4q5NXNC1YLqcWrqvq44z0U5KuG/OK
9bmLYZm3A3iCWYlL2dPPCYYyM0OGP39/7q8/YRAi/uy5QKm0gFpT8AvAHexc6eMe4z/zyWdxCIL9
vPgGVqyoNEJeSBy8kbO5DxP9wW/p6OelEbIB1MgRbY4H/dxNC1Rp1slvPl38Agxs8RIOPctLZOIP
arCPLR6r376d+GllEZ3ifoHJLMS7oqXfVkn9rLGLCWQNnaM5xNIz3Z+aQvwIGu61NHcRgdtSJeCR
wtOJkk5lCV/AVghaLJ8j4S4ksKrHuV+1EBfJrDoVBjjpbVQ3bOC1++1Y+zgq2q1HGf2yCaCziGoP
EOxwr0vIXYiWhPZjRIAivYRHYe4LkNth5DX++PtjeT1v4644ZrzSbUMLWiDfZOu9bRuSxrw4Ttoe
sDBNKG/ktS8n8WtgzF3sFVgoMVYbG4Fo3qCUYCG1V4ElPxxOjBH1QOQK9GoF5Ynf/6wrH8QFYm2B
HI9dDfwyDuQv2TVvWRh6VQDRGvnZJgjw99AqmPilQ8MxTZh5eyTqnd+2X77Sf8pRIMoCthSSM5cp
2T4Oc/kNsrleoQ53SckYrxZWNhR+ae6LPw2r6s8QuvXStWTcRWQxGstjU9i42Iv1BNK5P8aE+2E3
gdr/+VSOZqVDUWBxNR4ifZYxwGS/P++XzOm1W0l/XtlGcUUr6OZexiaK30RN3DzVTbPeR5D8THU0
1ncqNMFdR8rhxnu78g5c8IEqlmoTduSXuktQxxzrtG7LH3yLLhydmxPV66ff/7RrL8BxAbqWAnmo
4Zd9UEk+BHOY6YD7odS4i/aKXrimK7byy8E5cM/j/3N2Jk1y4lwX/kMfEQgNwJbMrMEUbbttt9u9
Idxtm0kgBoEEv/479a5ccqUzQhsvuiNUSqHh6uq55zyrqNrA7xxwYa+jm1YgXK1Ahk3Kc7XK5bJs
t/Q7r4yLy/K0qp5nEY+iAEjxJG13P8zlN68hd1W3eFNvHQR3RUGTJj0fbfpOPbtH+zXubA3dukwH
WwVHZgG7NW6I9QfwN9WNB5krT3sQon+5EjhENyLdKUyXlIUqG2q+fK5TTv9I7fJFkWm/qO7QFyyW
NZvspnMEW36KYrEL+6xJuFhIivECpUrVWQ+0u2ORZH5ns4vkrJuKqv2IeUH2kuLQD9nbI1T01pXi
ygHqSlLJqJ5hURuLIp1rSIzsoj1Doxo3lnIO7fsDT0V+8WLscv4okj0ijutXIQhb/uRisSfL5Xjj
gL6yLlxksalI2LctEwWv0+QyQzfRhn6X4fgXZFFXZN8OzYttmN9UI/1WrbdqMa512zmNZdigMhjl
z0W47OuFRzt9XLgZz16LTriLDlN+Bdj/POR2PSnWszOHM7Bf486S2wIqpq5nGBVjugyZveCR9vHh
2frzgP0USlTzMM4bwWyJiYK1b2fJPRLQ//l13TmRm61BkXybYjMK4JusogKvfn61O7Frrbimh6y6
GhvdIrowG4/1bu5rz13UJbrmSaNoXR28qJYgPJeyRA0AHKQ9p4uTqeKTVXsjLMbcND/iTZjTWKFS
xmvMXaBLlSgxkaLHXJRDu5xCDUpUlIz7Vd/ELtYlkZzF5igx7tv+Z4j8XaYZ84wPXbBrH7ZZkW7g
RRMG5aOex28HdI/9dniX66oOjpcn4PJFqvflsdwSdQf5j1tVmc8L5pUY0eW64qhrdITKddylyT8w
W3uy0/Ll95/0eaW/1rSzRttFo441OaKCdV30frDh8DjO5fxQ2a7129Zdl0mECGYK4dqEd7kxgOJY
nMF+Xpx+3/9rQ+OEzwxVT4T3ASsogexPxdUdb+ktqfFrjTsBLJ2PpA/NhMYbozNIP74Rw+F3z3I9
JoMIeZeA189zPYRrgUG+HV6/fimS2EW7wF+VBKrYvKgTiBb18gQi1a/jLt21co4pIxQvYLnzfW7b
L13Eb9xMroy3C3eVdUXoLNFr2iVvD9veb+SWF/21pp1jVB9lPYx1ExVUKn62ZhqzSQV+HEHsKqrK
sjZxy8aogF/bF9IE5yVkP7wmuMtuRXbgfGpg0LOmcOeAh8GQqYodZ7/WnVN026IDBLBihSbD55RL
zHJAbn73BRffGlcUwG643hZ4DrBZ11ZV1gCr81v5LsDFEz1CMWRjBRSwxwz2u/8etv/bb1icU/SY
4mpeUsMK1cc/ojn8kUz8k1fTLr01NypJm02QYpzhSJpBo1L+NbBk88sx/sIPhLPaqnCKiqVSPGMq
zLtU+y1Plw2bo0TMiIsinKDhWQxdeJJ17cfMxS4aprRpwrIaaMFL+Y3hyUVKvxX0CxgGoUvCYKpe
hAd7B/HYPCWpZ6TocmHRZtqymgwpNIMgRbxJ5HWrpPR7D3ENLIcpbdKdzaTopDyxHaqOrZ+UQexy
YQrAQUfJhKYZ/55W9Z89FDL8ZrhzJA8RHvoA50eFgCEABDGC7+Pqmfl05cmSed4aavaoIK0OL71K
7ra09m3cWfVBn1bt1FW0qIfhEz16KF22+rPXoLg02EihtbNp1FGqxcrMzuLdiDS031bo8mC7stB0
SGRUxEoM/9IurD9UpP7u13PnentMMt5btUbFHOz2gZruvdLW89XCxcHKMmRhtRFS7FOw39FlCs6J
8as/iV0gjNGdTi1k3As9Dh+3eILNj/byXBOxi1LVY9Mjx6JJsVXdfKrgNJkdBGiG35g7S6g6yr7V
Iy61slM/bGWwgpSf2m3s2ktC5KkXRxuFRdP2/D4Oen2iCSrc/HrurKFqqZqqJmNY9Mdw1jJ6Clj7
r1fTLthUQ5tmjAYZYjc8iponf2298SriiF15MDNH02R5eRSdhSfuCZWy7JNebfnx9z2/csly0aZe
M/ibmzAsVqPr/hy3s0IKs6TBP1U9DTeyLVdk/WOXbwIou8nhqMKC9g0vT4yO8k8Z9jCWPJQ8JZDX
zSwboE6GizeJ4CsAL0obYBs9gmr/j491ffn9z3091sbL+su8T9h3Yzqx/igSmI3eJ4H4Mq2Jn+xo
7JJWkN6v6ZqWezG2k51OywwN3owMJIEFR5kMfvpisQtcjZaKeAnToxj2wUIwwohT7x12u6zVMJZ6
XBbMt343P6D51pxYV984aZ5vNK/c6F3UatjSdI8tOYo4BcbP2kh+qdcquuxhz9+ss2q531J3kasQ
41E1UXwgS8b3L3HD5xOBbPyt54DnS/Zrv8PZScZjm5qkbY4ipel2QQFL+72ZEvFfAIrvUcSmxmcP
p/mitoOcBYcFC4tJAD+wo6V+kYzLZlXRXC8QUQyLg32LsRVnc9h45hZcirgiVis8noQFZMn4qYcP
PG26+UbH/2fo+8rg/aLjFZB4RLHuUexLWEHMDAIYFurmT7re1blsk+aejygMNLYfTiU7SCbTdjh1
RMGkq0m7TCylwhN/tNRZMgf0AhlbvKXWG3yYWL3v9+0Y0v5cDnPvdRHFK/PLPcNsvYoW2dnC0mW9
LCnetY9w9wvT4QjysvWxGcVzFTpaH6o6w8v8dhezxHj2/Xkl/pTnDoO5L0Mr7TNFg3rOXWZ1Uvkd
11Cnf9m4jIAhL0diCtPhZWqQEJeEoYRXz2MX4gNxm3bLjn0oIDAhLtsHhX/8tgeXyUv3Q9dNqo5i
Y/s/k2wkeFL+zueEiV3eamAiMRUZjgKuWl+3d0fX/ufXMH052hrFJnNyLNiYh36CF4BAOjpb4Xfp
OeDRy/ZleEhUdNdHwSA6mCdmHE9sXm+5VjO08tqqd/KVa7kN41iORyGYjjI41w2XPVK3SIVrrTsb
cqenSE0TWodDfJmJegqzjXdeERj09F8OTIA6gL2WYi8mXfGP7UL2d2JZAq+5CM3sl60rnrA+CpK9
GGolL3JHPWrKtF/NHPR8X7YetJKpgUxbMTPyb0Tm9qwa4qdFCgHYl41XXQuMbrKom+i39rQYWd6D
W6xuHBSv0ycQHnRaZweNhlrbgoguvrOlpPKcNmH8JDvefuVxNL+xcQWSINXa8xe5HFaZUDNC0G0t
bI3NZppR6x3uXhkTaAC9/D1IZjQTW6q1AKuwPpaUkDuOQmG/wNblrigzUpRQGS2imcBmsonje4I3
as/WnWPEjGQHviGWohvYg9QfgMd7gVcQBng5KgtNI30othRLV34Lmx8NbPH8VpZLXbHexluJm1kx
8OMO3mlzpk34w2czRknny24H24Fqk0gvoGrzuLNjBviqudHv55P/161SuO6P+zC3HCV6S5GO83zH
x11fAHzQBwpz7zfDVkZf42q7VbX++s4pXNUruRFcimv8EHokJON9ur23y9L+4zdMzhqWqR7toemM
mpz1eATfvmWws/KDlUB8v/wIu1AV6rD6uYBL+HdThgVHvbRXx10Oig4dWVTMpgLVMn/xwP7TpIHf
YSVcEEp3W7qRAVN+WBZVtJEYz8/bjt9SdUWNFA9oGQTbXKQKtWo8DLPUNn5yFcLloIa2XmeLwqcC
e1mbxwdQEhmMXqbmQrikE126wFbaQDCuPVoocq8ohLD6vd8XdVYsYDl1pPBNL8ZO3wVhLzOYV/rV
niHn9nImxrjqi2UTU2HbOHhY2rS/3+XiuUZdiIoGpCpF1EzFMEQfUIRw6q39+vtRuZKZgWHwy55b
lDnhU05TQaNFPJQ2fpjMhqNDnUqq3gWEX+Y0/iIqU7+RumpzNgB+2m1/6x3hyinvglV7bZHyMXYq
EiL3ESUtkt0vUxL9N9S1fYIra0UyI6n52kx16zcVXOAK5tQwd0vSsRjIsjwpNY+XYWDzx98P6ZUd
1VWJWzFuXYJQtwhBcZ+3QH8epd8dQLjEVWjWlixSj8Uy/GWR4MjUMpgbx861fjsncax4NKUDUwXM
P88z0aiMuJX3udb083//6Ra6W7tDz6LDkJjkwx3BP35D7azpeYyTvZUG7aLgBw7zXcYC5lesKlzS
aqRLkHJhxwLb3HQXQ630QgkrT35dd2Lnjqvyf8F5scYlycaqz2bUmHo27izqDhprqwyIKsypG8I4
W/bB8/ByOSuwChrxCVXFXIfDk5jm7SlSfnW2woWs+mha6qThfbE05PHY9Kfe3lJqvjIFXcQKctp9
W8bHULQi+QdlaFU2meZPr2/pElad6EvQILsqWBJ93AL71HLE4H5tO6tSgWoNG7zLFQETrcz6sa2e
ICTQ+G2FrnBWalcWykjIIrHrdGpku59suHseiy5eVSdqL4coHQqWll+DpjyyVS9+a99VzoraqG7q
hErMlYVcDhos54407/xG3VmdqtQMRY/Poz6HD7ii/DXX9P73TT9/uFeiexeuaihrWsJ3WaDSQfyt
koCf+YF3ggU2qTcqsq/MdZewgr7PTstSYSdnwUeYWUBwNg387msuYhXENGqtOGTB7Jacg3iugIgO
fpKCwqWswl6spCLVUCTDtp/ifnpzwJT9xlK6MvKuSBbXtbBDoMYCUg7Le80ic47LZMplCWrf6+O6
sNWz8zpqChtVRAeW07Ho9iQmVV8aGx5eyKJwoaux2g6T6BZrSqgCpskP6yFuZFyuzRvnOK1VeOCG
3PWFjfqmgDloeWkttTfG5lrr0csgoO20HUu7jEUPMeJuLNMs4OYvv3F31mvSUGgIBaov6rA/HivD
k6dxtOUZvs+3HkWu3MqZc6YaiICEGy/7ggRj+CEwRjYZ7cySN20C3jhoxWWvI3Fjl7gyWO5L+NKO
yzxBUK7Yh/2taP5dDj/8UvzvWeanWAyqDKKq7NgX88H/SgP1nna3FOSvdNrlx8K5isCmJapY4kVe
9Px0TJGfortwAa9AwmQXeWnEHUrFWd9ubwgpPS9YLuClm3CbUkP7QqsaChDB1mXVFPilElzGC44U
kOiCFEzByY89AW24NcIzeewyXt28jUtkmrHo9hLprTTqHpd14zd6/pzde+WochkvHcV0aYJJFhoI
TPKGRbxuT6AmDSwWYl59l3z008gQLvM1A1Tb9nGQEMEN72O9fRg3P/M21Ha/3HfMkkQdVWYour77
imza32MACSCvfcdlvpQBID0qBCF1WsvpJEW7f+yWCuWRLVQx/aJ5VwmsX2VXEoIYzS5mOyXygMdd
eUsZ6cqadeEvRCIog9kjWRDK0hMRa38Zk1ncGJ8rm6ZLf7Em4GmvF5zn6TTlxpQDLHYVPK3wGt9u
JxLF4/3eS3KDM7lywrvyYHxRoTmmbcDbG1EwPTARMDkUMRLZfP/9B782XM9L5afdk1WcSNSo4ogM
uiyJ4F0R8cpPl0C4UJhaygXOw2jcKMaeerLeT6K9pRNzbWyef9FPPR/MklodjlgGUHO5pPX0rWe6
edNFkbzxsa+NjRM+9GkMi5qF9IWMzGkp4T7AbP/Rb9ydRaxTszdBv8hiE9X3Ohg/LcF0I6C6Mkdd
dmuFRc9R7aYvJm70nwKY5ecJ1Z5V1nV8zlQzDfANTfxYYuHiXFu/lTMezvEZeEPuhZ2ac1qy2m+r
cGmuLRkOgYQ7top2+d5EywOBSrRf/OYyXJuw7Xjso0TGuh7OtqZvRaeHi9f3ddEpO0hUzcE3rpBx
lJxTMcaXDmorNw6yKzPTJabWBoYkUbrKgtv2D4o7S5bO+qtfz51Zv9aM1IBYZKGseFSLqLMKzu6e
39OZ9s1whLEqx64wLMltaN70evW7+buI1LqvLUIT0hbDVEPSbFI2I4v2u0m4Zo9BlLK1i01bwNKn
P4H2CU4VOfyuoC76hHSc1etBmmIeyr863BMPqW80fWUvcMmnQJfNuKA8sYBBeYhsdDOWj2yc9RsT
KvKuCgICN27ZffGaOi4JlUKBaSj3tSlUsqYP8I2sTshnljfW65UN3wVo6qWSgndHU6y6VP+YXc93
VUT2Nxq+kze2zivryuVoeNnuVWN1UwxNifKcpT1OciLs7Dc8z3/1pxNLlzKBsm2F1vn+uClbX+wk
Fr8LVugs230xdlx6UaGmY3s78vWhXA4/sx/hShcRYXXJJK2KFsTjSVaCZgE8lP32hNC563aonB22
eK8Kk65/dzUsROP6g9+IO3fceJVrHIH8A9vNP5XL/EdPh799muYueFuyatRJI9G0SR5WqT5HMvjP
r2kHrICpdLkt1VQVzbpAn4cduMIJPzyP/4LnUTuNpQqCp1guZ9MvjxsZP/v124klo8CEyKGh6ZJE
n6JDjFkbwBLNr/HnXeGnxTPhrN5E21RFgJTdxQJIhuRC44cV8V+QqGBbVROlwRMPh3cNs0W5Jl6R
AHd5qGpAdVhlo+Apacb4rd5V/LZaS69Dj7s4VLSaqtdjXRWrotvbpGbmMqUJ88q7cpeH2oPYkF3x
CjwUea4+b6ATG5IbccbrRxN3cai6wfrpKbrerE1QZ2nAprccOs4D5P4jfb/iRftM0uDWzfb1d1nu
klBAL7eErCZ46qag4ScbqOasKqF/JFKLOyTbhrt9nILTwXjttSVD9fHllCUBbOuauAme9mNVP4Ik
0GdcKEqv6kPuAlLEbqSyy4ofRMavS129iyFy5rXWHEfA/6tLxXtIB+MsET8gr6/OTcSjG4fgte/g
rGNGF4QiQ1AVA/zIil6M491BdPdGSrwGSZquWY+y/jd4q/VLMAM/fPkZRLmmg9ZL8DRYzOKkhWVn
N/oV9XKXm6pZumH2IrdG7HiBROe7ca5uxG7P/fs1W8VdbKpMNW3BIaZP67Z/6k37x9HuXnEOSlBe
Dkm9mSYYULJQsHKPs9Hsn3XJPSePc+aGZoe03IAzl4X7GxqLH306++GM3AWkosgujYD61NM6LI9y
L/ssIiT0O2FcRGpl0ELmlSmfuq5/lAv7sqN+1WtBuYTUUsdUbxUNnsBMfiOjGe8jov2UQrgLSMFO
rp/mw6ZPOux/1AS88Ix8mldwxl1AiknM7aiccQSMkGVI5PZPHK5+b8H8Fz4qHadmNkP6tLf7FxjN
vN9G87ffiNOXM5xp3ZQ25OVTc0Am9KDb133m1Y2t939vsq8sTRePkhNnosJB8gSxnaHYSazvNp2s
f1TtGq5vGlwi7ieUzGcw2C3v44oH77DFDY87rCnhDTmv5m+S6updRGBilEHQiJ201WmSjVunvzGU
wXyMFe3+a8XBqiyqO/F+bYe4yoZeII9TpXT90YAP/JuGDGxTMHUSpKOJLrJK5Ekn4fq1TsbjDg8M
KAo2ff+2rkmwZrbVBsasCISzMUj1mtWYMoUS7IBpdhSdRJUM0FOSoclYXeNx3sxxDvCi/WKToIY8
Z7Lxu8gc3VPVB/I+gJjuozBmRJdM6gfNQTbw5ZcbWQ1fCEphCd0tTXa0C57y/ZwduQuH7XwBpz+n
5ROHiYsyQmVrhE3k91Pu9dcF7pJfYzzU3frc8RE17z9mXPYeYUv6vYn76o8qUvrh93/myrHgwl6L
HWc+MVE+kSm8LxP5wSCkv/ETrrX9HKv9FGQ3QkL+ZpuTpzLEu04g9wtnk59pDHdZL9kn4gAyUT6J
lT41Jf8EfUK/QNX1Ay035GdkuiRPkiRlRoMPASG3Su9eTztw1ykxUbEKsXjSp7JDCbyme3XfLys5
DcvhZ3DMhbNZiX5b1n6CC7oWy5AJthct/G89v2n08puaA3BuF4jkCUmZR3K05KQ20vodD67AVrSB
g467I3nSfNvPz9ZXp6lTk9fVibnEWqgs4pO9P3LUb04ni6Tk/RIzP2qSuX0XpgyStNR7Hq82yksG
8wM8eK9e0Rtz7R7DXifJ2HOe23U4Hgltm5OEMP/ZZxNgLrXWpiWpcQLFecC3j7GkTVanZeD1UZlL
rcXQ7hhrXgmQAJRnRuwiayvuh2VCsOzlfNR9E86TWPcc4dZ0Z5a6uzOln6whc8m1mYNBXGJCc8Pj
L9XQwJpm9HsvYK4yWBuuYz3wjuYKVQx7+mkolVd2mbnQGjmqRIghiXKaLuk5rmd6mofGa29kLrO2
0UUSgOJRHrRrXq6QoA1jz5iZudBaO4hyoEpEORLL+3lJY3Zu6eoVNTPuRAIQkE9VPS1RfkxkPlml
ZQaPIT/1BOZya8mAZw6ylTZXrJZ/91Filof6COvQ6/YPldaX8zxAugRP0JLmcY3UT9Jkfdj5ndPM
5TvqWAUjUweGXYxzRgxA4WfO3GtvcfkO6COhNnAYbR6azWaqXuLzfHR+rsbMZfks/F5tD8WaHH6A
8JOs5BuZ8D+9eu6yfJVBxf0hA2zmqoHo+Lg8TOH2ya9tZ9tKt51RlE1F+URrBr8TxMhb2hC/LddF
+RJDO6Cl2uat3qNTF+nHMlj8DmnmQnxDc4hjreIoFzB5p2MmqtlzIrrwXr/SmB9lGuWVZQ/AyaAm
19/CG18PRiE++XIBpfsUJ90kRC7X9KPR5R0yXre4xmttO0HR1o9xVw0mzklN3yHh/oHvsd/B72ql
jXSQczukcFsLKlmd5jZ6roDlO8rV/Waik2ARZCdkjhlWEKh1PfLP7So/ezXt4lehHCrRlDiI4jJF
7b5WAmJv4pZ1zJVBd/ErgOq9tBBQynkkmrsqXMy7xtrV617EXOKqHSNKB4VITgWwe47H5A61S34b
i4tcVRLFhMGyRvlqt5xoeGAffg6jzCWupoOLPd23KAdvb+8CtqZvp8SEty6l18bcmSyptotF4YTN
x93ykypp+zGJaeA35i5sNR0patzEYHOpY3qXIOS9dL2VfivJha3I0vSgb6Y91zVh2dBUBv6uSHV4
zXWXrQJx3EIrEa6IvTBtXotofhiGvrrxunFl3F2xLc1iLU2taB6G9R+r2d7sW+zbcyeFns6hinYR
mJxvYfomrfftAYLVzOsRn0XPv+inHEC/QcADckwmbw+I2Oiulp/gHnjLxfTauDibOknZyFLRUhwY
yVmU4QWiOV5QDHMtERcTN6xZ+j1vRzFlQa/2E7RB/FSHmQsw49YipmVHx9N5ih7TZO8vJR5SPReS
s0zpxNO2Yhj0kHfNI2nWOS/74xax+3oKg7lEWLyZmkrc4LAJVPqOhDH9JlPRf6D7Ot/4Aa8nv5iL
gYV6ht2E4uTZYzR5WyXNfJZiFhfbJwHOEDr43WZcICydoOU7mZjksaq/sHh6V5bUL8JzeTAZbMEy
DYzkte3CtzShQ1ZpIW7kjK9MfBcI2yKGa13z3LqJ34dp0GfrHP7rtZW5ONjc8BH8l7E5RP26T72s
zVsTU5Th/b75BCv/12w3I86ajfc1jJfemByGpvuHkUDzIYPu6XiRXRScD9rP75q5siLr67r/6/d/
8zms/vVv0l9ehy2OKnBta64k4fd7gKtrEwR34UjIZwhe7u80mZAe/v0fu/Ztopdb3q6p2ruZYUPl
259BG3yN08bvDHOptEnUho8wCc0Hk5xWtfxbjYfnOeBCaS1EcyeIimxIG8j6tI3bO7jA+JXdMxdK
47EMUeU6bXnUifURykjbBXfNyS+Gdbk0wti4ArHYcj3jTbY0UOddEs+F7GJoVMZIE4S9ySVXNEsI
/qnsjXl5Zaq4EBqPytEGE0HHiQnOVurgPMe9HwrFXP6sDWFkBvehNe8rYCIm2LI1NPa91yx3hZxm
i6p0CXXRHBfY9qGJgzJbd5gj/r71KweAy5/ZRYLnGKXJNyCHH3UEGDOT7TyeiK6BeurWkwRiLo0W
6GAvucDnbY7oi+Y6KzdUG//+V1z7vE7KadlD0w2D2HL4q/MM0ECXyW76269x55AfFZdx0JgNRwBc
YixLC7tar3ORujjahrXUQ/t/zdPYyguK/xVSlPE3n45TVzCuX5Xsw201+Vyx5X4ZbYInZigp+LXu
ZFZQr2tETCeTTxWsCsJj67Mw4bNn68/z9adwVpXQFdZ63fKjmdasW1Aa2afqVoXh65EVdRXj1mVN
lUQBaY4ELrsLsSM/VUwlD7soO68ThLpo2noctdmqaslNQP8YaPTDEOEneEddNm0gVQtTGkz3aGz1
ha/hnnEu/HR7UVX8cuh1n+pSl6XOA7arP6Jx2B46zeMbEefrS5W6cFqa1iEOqcPk+zyqzEbph7bx
M0egLiz2fGCLUrdbblj42Pb/bNXut05dJixhXSR4GJkcDtPqtOsjyg66Kq/ti7pMGJhu2hODMaGh
3C7hrpszHgT8ajipi4WRbouCKcXGG0Z7mw9rjVpR6Gp49v15if20UM1KSbxsHVpHcd5dcyzzaUoW
r+s4dRmwtEs7G4TNlk8J+QQG+4/4CP3moUuAYYqvQ9dizFUES+l2KN8NIfS1vfZGlwFjQwPwK6Q6
b+Azf6rCeThNw422r+xdLgTW87ULAN+sOZS/7KkfZ3lv9dKdG9P65eSo6xvIGaubSjc6b/H/7hZk
Xe8byf3CdurSYEM1hBYWkTpPZHk8BcHxmWyDuoGxXRkdlwY7NoorbRzaHBnRrnsABSvfd+HUPi5V
JG79kSt7mMuFxasaoJZKdB61+mEg7PMe117RHji7l8tp3Xsmn+vfc0Vmmuk5mLMu3G80/vqNEDn+
l403qG0KIa2J/bHh8ZOdt/Ri7ApRQ9YnH+DPNpyisQpPU2lv3UGvjdTzf/9pd4C4QYRirW3L53GO
TqsI5SWsjubstcxcm87I8J1Apn3O22Z5sjx5R9vhRjrt2jxyDsGGyTEKNdLGYojYY2Cgur+u0Xie
wNnciBCu/QknaA0TwAYyxoNdUkf2uwrT9mJWrLpsHtJbYdSV+7hLTiWgxVSkcY9Np3b9b23r8LIu
VJ3bZiePlVjoA99D6RUoU/d5M1jxjeVRdfl+qG9DO7UXEeKi5fWtXUwrDVGikMzjlvc0+VyNpsnm
avbcklw4qy7TNAgtX/BKyL/Dv+ENGfysVagrw6VahjSefj7CJghyZHTY5L/TMhI/zQDq4lmdaOAl
kMYmj2Qk31ZlDVG8TXk95VMX0BraseFruSx5YjNzDM23WZbhf34f1NkaYpSqb/2azkhPqc991Lyf
VeJnIEhdMouikhZkwK7ytdmXbKn449RFNzKCVzZRl26qtWpNO3GVw2kOvhB1HoVDk21jR7KOm7cN
fLnvuPR78aQu7VQOAqllsJV5z47mREnNM5HIxi8IcmmnNEx7lFjta77SSv2DhEj4sBEUjHl9YZd2
onu6KTLgKywQyX1b7l15TzZb39gQnk/EV1KNLu4Eh9h1C1Ky5prtVGXKJPQUQ2ChAliBk6yPIz91
C+qiT4wvCWDccMnhTpNkCsIrWVTuw42c2pVjwGWfhOiDrVPHnIdiLz80MLrK5TiQO53sib3xN9Ir
Y+Uc/IEKhvVIKpOnVpIT3MCq0x4NQWGitT13aV3dKWSes8SQCPQzbq1+lwOXkIIucqg7sZA33Jbj
5YCk7CWwfnwEdQmpGc5skz028iaoapqVB4cXJvHLKFGXkDKS4WmRo3FZyyED/QqB7B9+y8I598VM
Bay20HQqVJgleugzDbzLr3EnWTXsx7apONry9DAIJSjqmPKpi+2Nx7ork9XFgPamEVXMBMSqtnot
s2lR9VM1xDTvbUJvRKnPB8ArC9vFgbogGkPbIz9uRfMDb0WnRsv6xvD8L4H/WuNO1qruZ0jeVsuc
18TUKQae7RDawdtBDTG+C6uS8aGEXdGj2dv+pKuxvwu3vrxQ1fffvb6QywzFnexXg6+U8x5FBEny
VZTTV7+mnWXeRdbqYV+2PCAWUid/trFfURN1gaF2OqApxjSimL57Z+M/6OZHC1IXFzIcyOQAtwk8
4gTvkfv8yio/rSbqmiv2Q11KVc1YCxD0FrFq8FjR/es31M4ihvw1JE/3Y3oWH/662PdRoD2XsKvw
JaUZVp3U5E2f9gjo7IX26Y3b8ZWl5SpjlYRaOewVtp4eWEM8mhMzw2evEXHByQ4WHPX/c3ZdTXLq
6vYXUSUkEOIVOvdEj9P4ReXtICQhgsj8+rvmPJ3Nse9U9evYTdOKX1ghkni2GjTwh13V5QW/DVPC
tuDGVSWGhbW216GqXpmLr5qR2wBrbIueYgMJGpmk5FIMy0saBZ+Swb4TK/4lRtlCp3TNYVrbB+Si
WDucghWRQ9Q04sENJN6BLbN+vG3s2b/TbLTNqnpNJLlEvsiklQ8gf3267dH034/uUHo3EGsLLzKt
fplO7wYoL75zGv9tOW42kQnmJeaTIJfZLr9IknxdvLyNeM62alWBbLiqFIZEVc1D62i8g2Qk3980
KFsAFbYn1iHFi7euedKihcpc2r0nVvWXUdnipzwkM00rY3KB0cqjYsNpWG4jabEteCqVZeqExaPF
rHPB4u+Kk9t0ijGW/14otY9GKLJHeG2G1nBa/wiQJt22ULaKVJY1QmnByIUL+7Eqm8+irt6JaP42
2m9//68KlZ7oWMUer83W8Dzq9Oi7+Lb8Z2uA6CE3k8BrAyNSfK/9chEVf6d09LeX3mxKONbRsQwx
HrS2e9Hns9OH21b2ZksyaYIWke/bSWI/E7tmS7O8cxj+7aU3oSldqij1GsPhjXqsSptpVt6Wx26R
UmoZihj6OO7akbHJhJvX3Vp072kQ/OXFtyCpNUr4NFhDIVKmPhbBMkHje7kxudwio4qCTox4TS/p
IF/NmL4KO992I2+RUYNop5mNb7umlQ/VpHNekduW9hYW5eoi7cYJy0QOyOd6patslMnupjW4xUWV
qbKLIkN99brRJ5Bb2W4w7L1c+G+zubkrS0DeSeBCbPh0eB1Lv5+b4TZtWbY1FhRi1aa2qwXakImM
ueifZppvi922kCSjKZeBciEgqQHcS4bjOrkbH73ZmZWZpRZjYK4UciGRyebu9aaZ3KKRElq7VM54
MEgdOGDr3A3itrhkC0WKBdTORTuslzEeWWa4n68FUd1tt8IWizQH1Mo4TM11HAyMlMsfLW9vA1Gx
LRYJNtg20dJUV2wgAKgIoLQsW0za3zabWzQSaODjZElXXkdbrCeu4ELIx1tLOls40qxsl8adra8w
2v7mWfPDJ9NtnFe2BSPBoN6Vbq7WC5j6PFvoSDKqb3OmYlv80drWIzWJWy+ONbvIyU+MFe+VFf5y
pmy1sFrhiAe0u7oGzL7K1UNG3cU3prFksztJJ0Rdw136MvTzXOaxNwnNiBlvk16lWwySHDUOq9CX
VxnE34K5ujPE3Bbh0y0EaS4D4kOVVOgky+a8Nt18YDBsf+eieKtr/G8xh25FsaaOdBYQ7Pq6NE39
fbIR+QDbYP2ixvQ9mfw/zyxNN1GtaASLxMqq6zot30rj7qkmN2FK6BaEBENlIkPQjK9pDZnzqEnI
2cbt8E6K8h/8/J8G5+0X/Vdgm/SxmeeprK6lHmCoPLv2wOpoOahyCXMaR2Ou2prILNR9/2nlYj1O
WMPfp2Dqv6ItoL5S3O9yB9lfebRjwb/PHiUOHvqiOtoZUvsQmAjlnpLY75Tu+GHt4uqdif3bqG/u
aFYMQZ9i3C9oPu2gZ2UzP9vb5G3pFt+0ML3E0RQXVzGsmXHN0fbv8QH/wyz606BvwmcDR58+Dev6
qgMcwbkGGnoXqHpITgYwmSbvIZ4Q58S0/nGCKM4JkNegyYNAzvmYqmjf2QhVwbg3wY6WIjQZKB3d
R1aG5CrVqI+FGsnOGmCDEjDJvw6tSB5AUgeRXKep38lwwcSEb1FNxaLw8zTI4hDT2N97ivayg4PH
+c2l9yrb9r3+xV/magu6kp22pu0wnNz99FN6JcNt+gp0CyZP1iYdqqarEZZE5Lkd+zmjfZrc1NvE
Mv33/uA9EIumicNLx+i6PEkOe1qT9dA9Tm/KSuj2qixrmw6+XMil0mM/XH2q0vQC4xT6+Zboim6v
S8vQ+GJLzC5JvK9806ZoHLWTfGd8/nK4bu/LNLQRM3B5QD1v6vozC6zM0ChHrEIbcCNv2+n/c3OW
w1DHsWKXUUT1Z+6r+Ytkwt92xG6vziT0tO84BK2Guev9LggAdJ4J5Hje6av9ee2H26uzMQVztaqX
i/XB0GVDN4si80Fjb1pB4fb6lKD8sJF7elmFn7PiDWh+KErI7d+U7YfbC1S2bFLRVNBL2YVJDt5b
lWTBUt9oMRhub8/Ces+qSswXsgb6FU5H/V06qvSdK+5vo7/ZwYFLPOk6FMqZc9BHcW3id702y20X
BThu/z4hyJLIJmr9fIGhAVw2YJoKSb0iWW6DfYZbGK9Kgn5dQk8uoTMdOtauw0VXGHdbEgMp+3+/
PzT7hJxa7OCSRPHeic7CMKFYp+dbjp9wi+TtKiTSMOibLqm14ROdbC13NeSWxY2baxP3JuXoi4GO
yyUu5fC96hk9rahdfrjp7bfXFmQjGjZ0xXTpFJmuRa3x3kK4/jbZpHCLGKaUeWBuMTrx2qU1MHUh
+QB03fzrttff9DHLlkV+Ect8Kd1U7ohNCgtRLOZvg/WGW9DwGPMe1Vw2XSRwAy9INoZlb6FEf5uZ
Pd0Oj+7HsU8VogYoGz3w6au9kUZEt2DqVDOJ6hy4wZKrHaQHXmFtdRt1i25HpbZQOpVxYK/t7F/S
QkL0Td50mNGtAbFNAlqCwl9cGzPZrBfeHCEtdZtUDd0CqR2dk6opm/K6Bi27n5N63rtQNrdd4lss
NUDCcSqLVF+5SR44IQB6ljdVkOgWSS3JzFy5JvoKVsI/MvCf1jB6J8D58/VBt0DqZoQ2caC1vmLo
n5IA/cTEzbfpNaMV9O+z1xldRxDZ0leFimC2OIBTGmVuKv/TLYIaPLAwCdwUXCITfLM9+i1gqd52
69Etglr1LljU2gcXtugvVNXXqLwNV063uGldFjA8rFFI731n7udKn1vH+NMtJyLdIqe7YCl5IcYC
hJvuATHemJmuuQ3IRLfIabihxFESNepa0WLeDU1FskqtNxUb6f/oaVYqUhDXA9Yo1HIPBYIFsUB1
U6UeVkn/XogVg1xigF7o1ZXBvK+pFBm42C+3jfkmwlj7RqwzdtEFPaP+HIt13TlPbwN40a2k5FKL
qRyKUFz6FQ7YDrCIE3HpbeBxuoVGu2KJWgMNvIuHhWBem5hlQzEGN0XWdAtXrmof2gnuvpcuTG3e
hetubovbUPV0C1deVIJwnS/iEtS1yEyUfIub/javD7oFLHceanqQqBYXHbDiQQbsW8D79rbVuEUr
iz4sW4HA+sIL8yJrNu3LeH2P+/wW9/+h+LJFK4ui9H5lkl8gaRAdElhnXoBfbncw/7gtYaJbVcm2
CQM7F4Rf+nkId2FLl4/p7NN3Evr/iHX86RdsNitb15bBejq5+KSjybcoTJKXqUxJVqw6hGOGqXPO
YHs2ttI+wQKbjVhay8tSRONzDxXkn33XjuUhige1k2XJDrHppg8JleQxQqnooCNJPoUutceRr2k+
QE39DEIetNtXCCffdCZs0bJxMYbR2Nr4EjPXPDSkZvddzSGkdtPjt/DrgAQArkoeX6JJfm2D+iVE
gei2R2+Kd2GAJfMWy1yCEv4kq2jnXPH0vTrZ31bnJiKoRDonSTvHF2hjOYgutHzNKffhh1CP1W2B
wRZx3dNYz2CcxWgVqOVVDGLZJ2XxXj75llv8YXVuEdc1Ib2sXLpeNBBpH2yr5rPB4anydkg7lpPG
Q+qPR7R5JwHkf/m+t7//VwUb0KNhrNc2vkypSHdQlFiOBcpQOwiK6UOFMOXHO/P+NgV/+mFvU/Zf
X0TC1fZmAjqDlkM4vtSRMD5vfBXuROldXrupyRYW1y/KxSTa9XNMQTAP6wEz2HnPs/SN9UJ9HJ25
NdEXHc/qo7VL+gzgdVdnUTsy7EdHgJtcJ4BvYI/wFtQ+C1IWj6YP1BH6l9PHEnJm56HyMEIiquJX
FO0/rSZS+7qo7dGBzurLTLAxPKbw4zy2LKg+lawO7uqS91MWJ8xkdam7L4qiHvLO4PxlbDZFkAoC
2KVu5Xqphircx2E17xP9nlPn32Z4e9750aNzYPnFYFcfIQNkDrGL6r2zvvnQ6cW8U0f7j+bJn2Z4
E6gUS2faKm1wNQRlQ86Nm9od8jcVZpPo9B4I4+oLhILaH6AmxntLi18htVEWuqXMNGAIx65YxE04
GPo/WNqoDa0Ca+fS1evPDppwmXQY2pumawunDdoayrsRKobRwL/NLiu7/p1z/S9ztUXTskBZw0sE
7ySoYB5aaZ8TMsFHcY1E7kl6W+GEboX4oOLPdShbiqmyLA9kf6ySG9lSdKtNyuHPAx30JLxgLyW/
m0TIg+8s+ef/H3zxl72yOeKHYYE45hBGqFil6eeE9POFGe7uIpPU+06p+jA1YrkkkZiO//83/iWH
3eLxPRkXPto2uhg0Py8RlupOgAN/W0q1ReKHRYtyYe+iS5tG/qKrKsy8DtOX2959U8Jaas4Iuhfs
Uq1zVWW+RkSiJkE//f+PZ+JvLdAt1B7t5qbUaNheasILFeWFWRcs25qwIKJZCpkx8mGdRt791Ogi
p1VmVjND54eaKYCUnxY0hp3tCiNz02SSdpXhTwrQnrHMfRcOYwHRfi4AmlnrbgltDoujMvrc/2cL
Zv0MENNvNbSpmjM08Yf1wXAbqx+QErIoTc1qbFmYNasz1QPVU7n3S0qPaoniYN+RGpfFPA765CCz
IfYFlBS+9rL1R4Do7qhdjM5UBbXxsalikkeuiHcQT4Ysa1jgAk57ENBPcMuN70oo+z6HmshoR1Zd
TNkgbXHQafhb6WD9Kd8E7sqhN1lL0v6LTGb5UMOy7dWl8/DYFhU5FAlfD9Mqnfm9dIuvs3LmpXz0
EK/66oQgwbGARkr5mAwdlkfWIfpzWOTaBJllYfuYaut3nSMmgzYa5nixsGz3Q+yQ67L2Toe6+Knr
tsksL18au0Z3KX6Dy0TRzzk6E3LHA2tyawb3nPg5KTLq2+TQYDqfCATexoe0lHOdy7iKH8tYyccA
rp+ncnBhkA06hDLrWsoO1eOZNi8gQ8FAoHDp18BAUFUkilMY/NBPkdLkh4zob77YGn067T/HqVB1
BjIw0TnQ23YH/lS8c03X7XzUDwcjVAcApg4kWrkJ5Hz92DWfm66kIqdlMeurL1I6nKZipeQxDWZQ
4ODi0k4n4+XMPrV10yb7oK7w+WGJ57cucFTZfEy4O7Wah2dMQI23rAyobedmUpBlayZUf/pMJ1DN
/iyVmKD72dl0KfY4NmvT50FViuouFPhoxnQ95qtX5Ek7RSJYA1f0IFXtVAZlmGgIdn031erc21IX
j9U8+IPGer8rFz8dBtZ0d1OdNMmu6jTLYiQl1a4qnW+eEytKcoi7NiGHCl1BfjDxnHq5a9yKmkCG
FnbdPFZJMIj7uJVt8blqW04eaxGuPc8kIkeSV0VlW4s3acvgiOIhXatcVwByXHhUDeWBwh/PHyBf
odj3sR/1+hTISuijBmmu+YregJ3CO1YzOrUZBV5ghEXQOFZ3lJKS3c2AhegfelWhvgt1h//qMCbx
c1kbEmQLJiM+FDqu+IF1PhWnqZJe5BWRgHdnDSnrOB+7JRX38ANJ1WsCZoo/gGcGVTxR4wO71dUB
JIGmOerlsxwhh3MA1YpPh6JtIv0LEpsdkDRIzkb12DAsxKMYxpFf6roxDQqCTqPe0KgBGLN+Xc34
ZMWg9sYHEpCqVrVjknXpNPEvJWOseW2X2DbPInIxIhYisD2jIWzYaa2iZP4NO9RghNbBpNu7KpoD
dWYOQki7sDCmOPe8aPpfLPWG3QtibP9qfTqLE+gQOvikXNQggKy7ZBbAQxoW5SKZGvkZn6qGp6aN
YQCaTSwQ1YNOSDccIXjMh33kOlJ9LJNoHu6TEOsaovwuSPYt5UvzBeqWQ4xMsyywjgdH0mNjh7S9
X5nqi1NqjGu/klVQuMtHTafCfPQtGVTW8p7xcwIBoOqnl+aNzVmD03k0IZTBTuXsFnVtQHgIT7xI
EbmDRTWX63lO3Tip3MYxPMJ6Mkdvp+sAO68vcKOt+0MztA27oziNlnhf61qai9UgNH8ZI86hv8er
lNOsqiaYBGYgsgM0W+KscOcZv8k8ezB/671MZRefIRcSl68wzeySSzHCXUX7Ii6P5YT/v6vWtZZ7
aHGL9lnSuiNlZkJL6xPCGPj77uJqJOUJdH89V4c1FV11t5SYmIeAR8DiZMoOjh9xEYG1F6Za9+ep
HqbqV2I55SdaQ5gg05CNUlnnufe7prNl+HP1YzAcHQxqgGLwPhmXjBdxsFNdCMfinLi6Hb7XNJnJ
U1VWtjIZThqtoPIYklahTMVRRurK1JA1W8MaF1QaOy3/gY7GFHxI2jAcLhV08eZj5MpE3IU2HMUP
U8PJ6VMPQcHqYDjr5VcW+oneuyRq+w+RwSL9PdJgTM4FwFMtgYENDaN/oA7W+xODxw+5dtU4V1kM
vl37KxnHcSkyNqKT9SWhugsPtQZp6d72hM93U8uQHGXlqIT9PvSDTB9EWHbF64yNMBZZlEyd/CQW
LYODkRPlB5oss7rToO8FecuWMC52jkYMwrfBFBytH9r4OgFDpr+jdkTLFtxhuGx0O6lpijoLwWVC
fqzFQPQOX+Ss3b1tjm7JJXTvlymjFfUk2VMexvZO0xAc+XyFHtb4c3VtZ7+bKjb9937VQYL0DH5J
n0QtbPGR1cBo/hpKzZZ650XAh/jANUM9ad/3TSjuoN/q/DOFE2NXnBzUaMWUQ8mhb09D0c5MnZpU
6uWXA1kM14OOWST3kF1InYbbE2/iOeOr0zGHLQE0P6Ksp00w3lHRaplVcHpOcNtK2UGGnvvex+Ee
qDwuul3BqriOjskAxMprpyFjFx/hZQ7pkGyJgFP/Zoa47ZecDyOgam6RoGFnYqnUyDNehbAaAglX
z0eYptadPUoIFqhwp3kqguqC8vzAnukI6d4pZ3PK2+/GVUPTZMyGhb7UxZukYx7psHRrVoopsWAO
j83Kd2Lsq6TIUyCCyNFUgW0stGKZic+QeF7sKQmqcPwdk4Ynx4nqoDkWKD2JXbxyDxfwxBkETLPu
ilgfwjqRqkRTBg6me27GdTmWfLL0NZBF1e3nQUS/zZpU4a/EjcyemjlER45GNC97XT3RYI5Jxm1o
omOJcENcU0XJfOqCWMzLKV5DdhHwnFhwX0/OHqQPRvKpYlate54GMjZHRWcLf8EuGMMfwlFyiqIw
MkcR4/7ew/+ii8c8HVe4semChBSezguU+nJU6SiwvMD4PCmnKmi2uHFsQT9kyzkYfLVX0wCx+GaA
vvAIBZ9jijDKfwOICrBx/GQAAs7eplObZkU1p8leMAHccbYKklbnCZElTg1t9JCl0J9+FkBAV22G
qGqKquNie0o/hDD2VsGBJaSdL47X2jwHYQcBWZhMUIRr2LrwngQRv0qLf1TAWn8SOrmEQPecCwp5
R5ywaf06NSm0QdtutXpnkoWKcxx2XuDfuiro4FhFYv2PXSTYj+tYBMUFkTVnX3uPm+sREHtHP8hm
JfYM/y4sQA50IBobvYl7d5x90OJNhI3W4YT5m+3zyuPuEnVO/0TTCZehketJ1fH0O0m6AsCdaazG
5onBFWO4S5piMY8MpOD4cZlR3H1ZGEgwJ7AEnC6ysSximEOUbFkOtbRd/SsNwyA+lKon4jUakmF6
iQfQrF6kcl7+MHhXxDs2Sdbim+yTgBPQddaCP64uNTWEC8qyJ/hlhFdZQUoNamMXLdi/vhvnMEfF
Vi9ZTaJEnQXq2wcz18AbQz2x0Udqx6TDWTFb8yj5oAJElCU5thygQp06ADb3oxDUf4w5accwJ9r5
4GWoW91MezQmZNyc3hwcj2kicFX3iRRpkfu0ChiCszVOfkoIoLI257B4Iw98nGJ9pvMa1xmFy8Rx
dZF5SYxTDUL9BHncoTZ1pEU2ERiB3kfCV02RWSNc+0ClLeswG/gycNzPgacdJi5QZr2HXngx1Llp
liXD3wNAm8u4GJ47XBA4/kBjkYA/qU5XO7b4ufkZyyV4hssasncHkdtrhTC9X3GiUb+iXhcF6iNW
LdTHE4hKT+dOIIjOQOReyEPYtwLNWJnGqbrjXIANntsRJkt7PLg8WcgIzR+LpEmn+b5Nw6Z9mmq4
Le7KoSzJMwIFTSBkYJdeHQJHePJhSBGtHCrPB/Hs06aYjt2QyLtI9BDtSGN1RMilLIifxKbuCAIU
Cx9XhIFu31Csq3rvofDRtecxruOmRUT9Vt8rwjGAw6ppx9/dZPrknwlCR58nTsUvJKc4zA7p4iDz
P1I5D7sGQt8/F56OuUYr8dB3UHqTuRdSRVWOw4eNy95MoM+2x2hARbQ9K9fA7gkJfmrFLhrgb/qx
gB/t1O/Qke1btQuiVTD48AyeDk9x2k30KeJF8KrbSQCsqpAZiJwtlbbiMzJjqHkNtlEVtPGmaEmS
3ASew7rOobQaxbsiqnpIZ/Zpf1/MjHzvGOwgm3w2gaFyR8cmCJPMGfDwvsK3O5h2AZurwWZ2neR4
386TmTWgmYhkB7S7SEn33axk803oRkx7ix0RfxD4EcMlbZMpLnO0fPqdaZtlAGxL1PDEC/i45k0F
TXqKdLcpx+81i8PwuAgq0TtL5sAHn3HIOu6RuwZ22a9FCK3eLPV0juKshUPocOS2iIv7ZfaMnaYh
FcOvUUDQrMh65dBu6VZ0JuKXLjbW3zmIUtMUGrwDblJJGBwEbY3rETWCCy9LmyMDasK9mIZ4VzHF
6M5bMr/qSQTHhNLosRqWINgFMPE7ovbOfrXQNGkOvWnNPdYKv0bCpmhC9UuQ92PDzo4t40cz8/pl
SGI7Z1ATTZGuoZDZZyG6RUtGWJjU6UceRTPaEFXzixlgfFBaB+QEQLc1m1XKn8WIFAshCURgQ6SF
R42TFkDwNQKBfrJPHfM44We5souunb9id3VwJ1tni0J3up4thK1ywGt7RN/TeIpJjwBl9jGQhcLl
4DD5o2lGtQuBjDp1LH6zWpTTxWgcUCIc67xxdXwfhijYhEVjELABli4i6eE9s5J90vkwgyKuzQVl
Ux6rrj6OY9S8dmOHQwu6njsjk3APJUiOEAGIRiamL75PLdKyCIFTj5R7LTuyLwzOjIEma257PmWi
jlKU+VHw6A3/zIqxx5ID7QwHhdwHqJ9QjEEgD70lHhlT3Z+XYP7RRw1H1KiQsLkE76NrO+fh3EmM
v6Jhlzvbt1eBEAFZQDT8blsefmpKHB+RDsbXsu6mvI08f+K+MZ8MM/LslJcXI9oK50nbwRev5TkA
jmq/aAbttJA7tQdnC2FTkbbBCajKYbe0BiEd7Kj6b8NiYEkpQV4ywIl8BGcb3SbO1EFI6k62QRAI
2Pu8RnkcOAnJXKTNC7BHRyCs+RVok7rJYhwNR1WPnGSAoPawvJeRcBCPjOd/AIlEAIzkNnqCaZxG
+p/MzS9QF8ipi4LlQwTZhWOtktGCcLhi0JSOd8q0ZF+ytvlRjZO4Dpx3L2puKFY+1WimcFSSCyyG
QxsruF6YJjrFRrk9rCqw0L2rTqX2Cwwv0346OFhnFhlpZfFLlU4/mpSpr/VkeUbHwLk9K8L6c1nJ
eTlYQCv5RZPaHrTr+bALo7J6iZVqnpuojL/LsNG/RzUHT37iCMxSIT6t8Fln97ANKh5HX8nzRIs0
yGboPu0gC4MYYLFDfdRoAn3vcQ62J76izLUzhZJHE8sZqgpNSYoctonLSaahKvY1CYIpS4g14a6p
4dOciW5cPEpHZqh2FtfXHhaLS/jauRn3cqYBG7+GUbL2n2ncw/AmjcdA70vkMd0e2XoUZd2aFg9s
TdQ9C7kd9hMKeSgiueUHIYt75cAb3PMAUquYO6SISCtH1BNwTwb7PhH+BRqmUNj2A4zGfkttbJMT
xFDwQqUzB6Gjj4oMFoHdkwoRYvarGS7LQEufVaFo1QO6YY19WBH+qr3tI/UY0bRKd6tq39KREvFF
LnDVf+d8Ts7A+dUHygP/W/bEr6h5TvICZk2RZBVi1TjH6jAqL0k9mJyC8vXIkgnbaBodaXZJGEOC
p/TBBBfTOU585pM0hSx7lzQOKgqGtecywe23d461b5YgjUYE6eLngrYdvw98L36SRFdFzq1HQBua
2b2SJkqwitEBIHsAYhCmJJjVel+Kpf+GGK/7ItdU/qpbz+IsFIGCz+oUITQuhmoEF2tGlpkvYzoO
2Cwd+arraXjAoRB+920x/fJoyz1NAtT9jBCLNRlMa38/TSm/TIUqfvCyj/9ByJZ8qYhLkJOpagyu
C7xHfhcS8RtA9tFidgpx0sO4dsWaRzNLr6HqKA7zvqMfLLyfm4xg/RfZOpbqShGBFHlrKtod5Nyt
1UF10VifeVi7Sxu+lUASfFma4RFVj7jToahRtkWZM/AQky9aqKjcqXgAzYeC4hfnw9SO9UMfEwul
7qQBHfypmxOcbCLC+fe0roMMvs6I6i6xn/u9hbQs361kRsUVyoM23QPg0b9ApBgeNiSaRQwjOKnS
5xW91hMqHsjNcCgSicKQKOu7tiekzZNqCcCLaXFeFHXL6ZdCNenjSuf6Yx1C03O3Jr30eQS/PcC9
Wwk/T1wHc9e+lHDE/dH3kEGdieiifbC46gPro+BbULvkWHvR6+vQMoR/sGK13WmZtP4Md1M27gjy
2ecJUta/zGpLewLEbh1yP6O0d+AOogmgI5butQQZ6RHU5+qhScCZ3cu4LvweNQs+5hVyEHVRqMoP
J3wivVBAjKojS0JudhH3NeaJ6FblsyC+2XMOhk9ekKRAzgHMR7/rfcSe02nBhOLZRZslRbU+Egfm
UFbjsoCVFptxZdWQqq6ukzLTdx13nc/apUQ/g7eROJLI9yigLAuC8KibwAEatZ0SFGdVsSvoEqx7
zWZVX/RaYqdaQDXoGeOm+D5mvTnr9P84Oo/dyHEtDD+RAOWwVahgu5zHHTaCO5GKFJWpp7+f726A
ng6ukshz/gjDt/WzY19dPrpPa9mA3lsGk1vi4Qs8lfYwmWvUNMq/9okffR8XtTbPUVi5fbo0R88L
wc0W6ivggWyKMQIguxzWvoaZv3TxfSl3g6+TljBg7XBdnSdmLzOzJayzzOJ1tytWuHrdcuwJX/ev
W6okuYhZNN/8ypbDSzI70nqJjOOajAFd7WdrGmhIaUzkPC9rX38288EiHVQGOJNAtQZuxfGd362M
mEC8OJhE4cwDFigbg8JC5bkfzOy0q73nla6ip6G21l/jvFTkYzYqKdjwAFYw1g4tNYyy/QzW2suj
Y6mpX47NKvM+ZDIYWczUKU42eR4JO4jSpgqs38caRTcQiTg8G0+bKxxIV//2htF+XUfRsQuNZfcw
2HTJPkfSs69AkM+y3bwnR9jHHbmsfLLKKJINRreMABv7TnrnftqRrPbVIn4MSWvq1Ha89UrTdO1n
brWL8+HSH/N9pg6osPU0MuCr7WHwa58tfdt7nQd7IOyzFTnDNz1MbpIz9Y4K55hahrM2a8OVvLCY
pUPjxoUCqEzSTjnUc62+HG6uE9dzOjFZdqnvdfOr7Ilb4nTZurNy2uOP9BZY4VYSr/44uOs4F0lC
2MZdoDn6QXljpoug6qevxD6LYc12NXFf6RxUvsz38FBr4fpJUl+a0I7DDHTU606EIXZb3tthlWSb
IEYnnLYQzsOE+DJCWpvX1LE3TlTP75PHILb2zPLj6vfuNc3KjlHZ66m2RxUVnFnMPLYRp9Dtkzq1
EprI2ByIwE2FVN18PfrB6LxXRsZp266qyzuNhI0ClaG5RosXPoFbB3ndeuIxLn2eE7eKPsLZBa+K
WXNTgqfK7kNYM60EzZ60jHp18v9STL9u8gC68etHQQSSbskidLo53nzGMXPYaTd5bbEHQfejXORM
fffC0i+nDp5lTcbXZVTmZ2AvAbk2HQRCto2M3MVSVZwEqMtj+1nS7fLeHkdDAmY5NK9WQxnio44p
c2NZ34jZUlATdEWX1g46ikR5OKsdFDfjxYv6dBrobkmh0syrEtosOZg+94C7gP+l82AP89UWbfQp
Etn0/w5v2OqU9RK0wB4UH1KvVnFfjl7tZn3v9+hxS2kdzzoUZXMelbVqJuQ5eUCrPz+XC9GlRdhX
cZxXiNbmfI+S5sjGUovXHV/lmhkSjt5h1sa/gxMZKstqp74ErVOfuee5mYTu7jpwMSzGbI1fzMIq
n6qNZ4qoWNMG91JvcrozVRQOEGrgDJdFJN1etLVpPzVgdyFUWX3f/HD9QSC7+WNYbO4A4HnqPLO/
k52I+63FKhufmlL7TwurzZVXq9py4/m6zfoRuzDbTRt5BAd61vTuKH8Oz2Gn2uH6JZE3GeTA9tj7
6ALuIbD65KfZDwc2bmT65sAYu7/DMJrf4yFdcdrs1XmvBeyYqLRzRbkQ3i+bU/5h4Qmm836UFRM6
ZMzfORx5CkS8O8hnvCGCGA41e2+pzEMQAvytODXf4217csvAz7vAb9YLA4JKa9dQEu/o+U+i9mm9
iRKOsOhDcdw3lDtfY+2ND/PWBWdpx8eQAcvJAMyXLsNcl91+VXzRAKSk2F+7aOKCY5qrprTb/RHY
AbiUCmWMEmfk9e4fqSFV0tWCnMGrtf5bcd9WHPVrkypRlR+m1XvE4zVFKhfWuHLwbHq+BdZe/ev8
hCE4wAYX0GTkw7JEotpuw9xrdVFz3LztloTkxLL9387VxmU8HRUA5u5DBOu4vyu7xHk1lkc+sbTs
Yh1cVTg2XFnNGcNB5zEZerGMCs+1xd0xLP1p8/jrHXuWp6lSYH4JZqelg+RJ+yiWJ2DhQaRbtFY6
x8uoX5smYRMj5BrqfbTL21ApRt612efPtW50Xo5BwK1itV06xO5xKivydeGsREnDd+JetqhfP6J9
WdpsHjlDcJxEt62Lhotnyt6H26nCJzYw+G5Is6xvgxEQoBTej6mt1tPcCfGCciDO5zDa8n0Itm+L
NZnchXJ+1ZHVPnWUlWXAnOoio9L64G1HLmrTYJOChjnnpRztYpsAELgLxbn18HSh+yhZS2LqSLOu
q3gvu6NnhDP4PcJNfjqOJvwgiBWrW7U8jh16z7hk7s0cqK2LO4EB2KOobovXuymQ6M7KORNVvI/+
mNIvSeNB4nu56fTriiokdz2MzMEeBZdOlfvFdyBj+96YB5YNc9p5I57XwKouSJKCa9t+Vbxb3XEm
86t9mNsgKXpd/+4xkmf8VizRw1hW6aIaZ0uNqkyukj15burA/tgq5eYQk/YToG77OFSd85uH3csP
X6rM89ayzHdlw3IIV6TKk3Za9kdZlM1af3oCzNDrbHGZKkfmkTgmTnHL+kRuVgJoVp+OCbszpeXx
aY3RY/Fc+H8ijP+LLA6KSUReh1H7IqNqPoFIQ4uW+557Y7Sco9lEVlqV6y+CboFm6uW4auX/YeD+
q8UWvhKSYfKFUJ/HvYaz2sDp321hR2doXzevrD25xsloPU6b/gwHNRSNlrArokzo14baYwWpuS3r
yH8HWZjOgFbNnR1gGUd0qLnITf3X9Wd1AYcMX9pxfp+itvpo7ZBS1IUZAIfSVBKO2jT35JbHr05b
RfkxgkecrDDp0kaOiZsqZbrUzJGdl73zG1f3xOe5BvmRjB36FWnCqOjJzBgzlCx9mmzBumUS9YTk
sse6kOsGWZPeZ/G84yJ1azI8P+XWezs53ZHdh34haFbOFnnIzjtv88JF2IQWfMyzNrUtHrplcj3r
ZEKsVaBS8yyOgBegC9Zv65Hs/YWxzexvQKm1gqwyo5/8J6fV/x00RsknW+6RLpQTm/FfZbxjbtJ9
a4Ihl5PU7u1IKDP4jCttqzs+bsJiAhclATT3OMgnl6IW7+EYuyb3xdq534znHPrObZwOutGbN6lf
EyxlI9fe6nBL2q12tv9wjkv9N7a2UJu0HypnRM7LLzBtEDe9pXQ/LDJb/FqA6Ron+bnMLTO0H8Xi
EfqzcYpx7cv/ZwHUhRvN87vclqpLtykeraJcdW0yQN2I0dKfkY5zI1LxjoZ0UK78NLrx4bxKyw/b
x0qU+oOFcmBGajluuqxqD/Nh08wxviRVvMkTsZKOnSWtHm6AKi5yhqZshn8r6r3+fagD07861O2M
WVJx8e90b21jnVa8rPWDmgbdZYlDvjV7JzSWn3It9/1TP88Hn7Q4QGvTxgBYZ+3mjFANno9k5i5J
PN88kLZQiu+zpUz8xLRlVx9mC44hPRZ/2D6qXvMwuS7Uk1N4ZnN/QLzGznMDyCL+ScJ3/y0RSmwC
XhGqV/ka2DHbrAJhuKpxcbwMpOmwnhl9ZlFMsbTek42nhPR5v5HaRphQRRjjhQ4CnQprqXr6VOcK
3HgOVnoVsljGy/42S8iZvJpQPVlppBD6oqVV895B+9qlvfxztgEFXwGfp/zgYW8lZX1TWCJ94N6f
xyIpHWv53gRWv/1NgJRil9jacR975jGS1PdMc62DKXM9VZB/0z6Ib15twYiTzuXF1rUb5BR3eT0g
N7trXSRHDWQ8VT+3xASdc0HvM5rrNFpTp/Jo6uL2cdrHPTlHso4HfaW8UTAWUXl//PTXpRPZZmN+
R4S2wDTlXUcG/X8SaMt72SkkGnS+T9ESlkRVBUTqpaFzBI/UaCULpLWLQsP2+YTWNCgRDAypZYn9
YXK8yOvu2UnZdtPeJar0T2CCIJhO3hpWB/IfqYAs7onVEGo87dUKBrbYImxvGj6s/Q2B1R/fJg6s
4F/tzDbEZFi1W2VfbGygfsesEKGVg9tq+Nnz2e2q2CkOJ+x7dic5WzP54YdjgTacO75M0V45T1jg
KJlV7vHdFms05N40x1XzCllgNvUY227U2TnZX/r4FToi3D/baJENDLcJ2187iMCiT5XnCXka4mrX
Qza5waFv4oDApu0hJNNjBx7ozsdXcs3rcND0CwG/zjqDDxVsRoQ525hCa/wJKbnF7j/w/iYqePva
eM3j2Yw3VOltf3MCVjN14i6N4jYtl4D9xHicE3zSXTv84mWu/Zs9u5VO9eZt/smpZ8nb31CQnq3O
FJP+NSf/hLSrz5X5Z5/huWQQTxm91UknzoMvjva1DCeu68PuxmcOk7C+Qm51wVsTV0v5tNntOt+s
AXXqHTFRdJeW09jlaNaDouZxYzZZdfxHJnWTpLtXa15RwVjByKhn66PjzFYFP3+7FBXS6Jb0mtgr
nNA+lsfSB9D5DMQRDj9RfLl/tLcfMdACBCqw9hb7DwEkNTsH1IZ3LsMRwZWjkvY1HqqE/s49tMMw
X1vbHQnz8dvvEpHN8pSwXpgMYjTSN9zgcXUyHu9vMSSQwKm37MfgZlpiDfzY1Lx5ReLY+5SyPxxP
RqntUOmKwePI6hr89dlC9RKcoJipRasJ6TAMJLu+165e9qws21JeSGyVsJLS0FbHy4ObU7n7qxbW
5n+zt9DeP+0+dp3cLCzkgKOr+dhdZx0ZjglN/rE6iTrPG4o1T4TRNfFmYL8AbWnmNi31erFr8yoB
ZNS86FUEgp3QYZUl3GNHrhQqgDQ4ZESBDQ+A+142ASjR0FotXvW6fZ78WIdPE9MuQ4uclx22sO7u
mqaKjmtIwswV+Xr4O0h2WxYINuzvWMnWN8E3S/Dvpg2J6V2IGjSyx9cRjUD0JwSb/1WWvC2Xvem3
PieFCGQwshkFrxHsu3+HKGF98SvfAPJ3fUzVYWCvj1tj1c193UjFtOF1y6c/JN7+aO/J8BMub//T
lVHXZMlQSj9Vi+/D6gl8Ihbq1WxLyjXO6rWWHRcHPWbAjPznwiQM1cSXJdLqsNrb0MZh0YtuPQdx
tNc0vWzAEPbXi6zcBDbEDONPuREbk03Q6dwV6yAioFC3+XCnVf1tIQr/0D+gjrfDD/RPY2E7eKkp
Iizvx7GxSPg31pqcShjysUA4eQx50k8dg8nmyf4xMNXGY1sBopzwfNXWa4i+A7PX0Yy/oOS+dMZf
cP2U7rtaQPR3OUDZNcIeS5gYUXvZVi0o4ALjJYoCzdhruFADu3wCwMXrlaJ3baZ/NDsKp5BIWRi2
7GRJmrwPTOecrWG03O+2KpX+4K2Kti//AwDXpqnvfkqAsceUL66L/k7J0PyqHKUdnqFjkSdSsIfw
Hg0ZV3U14fsKk0ZH2WE57gWBUk02igRYmCc1vKyhqwE3R6QK1bNwlS9eAarCVyDYRvwJJ3YKe6nX
74rk5BcspnufOSHnA5apZeLst5bWehWcXS9+uYsoi6I1iItwlw2y00hbfnW/tYPXfmv8oee4FNIK
LhsLWHRJYiCjUxQCj5xQeFVLTvgDEpXOxHh3AqHR+ERtbZs3za/uY0rbm8+5FPl9bKaC7h/Crjwh
tPve7YC7+7l1u8PLG4x7z2Kmw6fwUSXxXB3d1mWSinjg2c1NEK6k1LJE6kmaRpY/26CtgwcAobWM
s3AoYz8FRDp04ekwCm6xYDR+ohlyvHaq8nxI6FFzLi11Mt3Nsdneh+nQMrUCd5JpojtYBwXFee7M
Iq5Rx0l/Wc0ybVQhI+CD4OAcuh/MdLj3yEft5k1xKyFq733DjycGgMrvwbEov9gSMk8Kb93WMd+O
ip8irMgfD5eyf0v2LXq3kzD55mqe5IwyVdv6Z/ZB8t9BX/51Z2/8GdtrpE47DNZKYNCwi6I9gI4z
i7Es/O1y9lkyXRIyvl7jLQyOYu3kpD98nP3WqSVZrPzTM2ZE344hWF9G4bb3FqPO6zTEGg0KmTKX
ri0DA8ewLFFqW349ARxHhpyNdGl7LZ993bf20+qgQ31oy9l6GDoULdycvXkcLMYq1Nl10zzqWcKp
oPzEcNXJti2CyCJII2rnI4Atd4T33qObuypnDsVz340y29gS0oFlek23IEwuY4++c+0t/Z3yvilJ
W+HKp8Eh+O454FSU+VHP6gebiUAAoH2mLgWI09+arh1p/KRPsEW31NQys2N/5xDr3YRQNm93OaNi
efwIjaMyZMvT8iWXd5/babLFS7fWo3qLqdOur6Ns9dfsz6uSHsYDXjKrF7zu4VyhvXYR+J0l0383
p1FpDrQvYJVvbCSJKvToro++2wc3MZT6mjAvILRILNd7RdGy+znL1jR9HK2LvDLawq59r4bS7otK
7Ch2HDgYEMGtnMSjTRv0U+PYfQDD0EzNSWxlF1/6YQ2qB0R8NQDxqufyH5RCPf/QSTuo99I7YIUY
pGa+gaObbiWArH9CAz/HQI/rwi9Os9Jn4q3Q/QsJx3RJ1Lxu1xZl72u9uI17GtyhbHOoYSOenaOE
6pYWYszHDjKMeLfOYTdPPeXa2+thLTz2QyPmGZcEN19wg+Dmh+grF6FizVuFUz6YwrQvj1nfPApr
uovfHPKAYJnRcoKRH+dJWd2pReNz1RtHRVrjt1gzBtX5cbKm5W6MCcTrlRIvSTSpu3l16bZPrBA1
kGVQT41wLUER0C1+E/BfmVoseqz1WHredyYKE2aR5Svv6h/B8a8eeIvet6Otbu3u6p8TlhOR1op+
0Yx1fTO3eU5C9BVcHXMGEYvybzC2U98vsENb0Wlrum5kDPPP1Cp6DsqvIHpr8ZZH0w7VrzEJh3O0
zzb+pNnb7QsS/mA8JdsRke17MCRn/RfKcweWWYLjlPI4+9SJr3/jJAiizF83p8+Wau6vyBDGV60s
XzJvGt8keaC4ujJkYJt8XpcDFQJv4syqFtn/kE50WTcrtyn4y7UP3aBD797T1pBcp06PbY4djHbZ
smEH/81TvfwUh5kLdF7YEfywVGMxOB27vd927npyxTQwEFr7U6DX+FSLujHZuiwEcs4Oh1WutD2f
9TGpP0xYTbEGzfYQ+E53wjG55Dvj3cMiwDUVnoOfW6JqHsihIYbwGFTuT3P37NTl0J3byjRPUCPd
RTp796Styis4y1w4x92sp5FZKK2TI7kEQ22e+ZTnpWAkbAfUJKE9Z2y4qEu9QZwWAV/wMnDZjHyB
hFC92TsNfX4yLDmSCqLUd7EgVvXHBEW3aqIRWPDYuC+myYcTUePNDw7xIxj83f2vHp3Z8c8bLiL3
+zjWFZU/9dY+uJMdvLkyjL+VKN9EhseoXNPYgiSOMK9O6djV7t8dddSR2sm63WSgtkvrNYhgugOC
th+/YAO6S+6pL4kFn/3o/fZUE6oT5CreAejttsvWnmKYqzjQT3SOK4aLXQaJx0jgkhdpC/+Bb4wx
YB9LhFWNo2kVsP3HMq6ASMPBt+ZTgDvnaZdmvvGHfEe2RbAJQQTHG95DTK1NPDZOVsrFvhwBaqNC
tI2lshG93EEmIndFfEziKjZrTwfWrwvy8elNNaNXgimFq3mN4h6g4SAXV6XNGFnmEcEsunCGPuu/
cPWgw7dx/brrD3V23CCezxBdZi96rkT7r20vLh1JKJ2aDGACjeHmee2Rz+y55glcGLEaB4sOhsI6
nG6j68Hhrjgw9qgz2XO+lWvYUfkKuURr4WIlLBYp5J5msKztxEruylqWI2Kflu0oQXEU3EfzAkNq
uKAvHIMIs+Z+KFkwN7U+s8/7n8kwhViO/FXuaWv54iNE3HZnR5Z+DsjS9Av/GJXzyLi5lLmjkMh/
s6vGAha0rbiItp1pmYc2vmieCeY2BmyZBayP0GIObZ05pq7FpF0UqvH56DdZAubtjgb5nkSJogNt
7RuTyrrweyuBJaNV/Tsh4ZF1tw1sfMWUOPo/31d7zoEi3mlvYrQl1rZi/K6OJKQgFUpKpui0OQiA
EznFbUiAR7JpGbpg5deC79j5tFlMCrn4QXDiqkSrIJANwXk1TNLpuDUoTzaDwva2MrCGGbfpPj1Q
BaPrk4MIxDw7i54cSBPK505f5zCtc9CSdpwGLSqGDC+JIwtx1GH4vO14w9MhHPbwKemC6HhCyCe3
K7qIr94gm7fqVvOqdndrFEz+xYihYvez980/J6p05F8XywFpvVYF1CEhXLfUbsr4R6JiP3ym437y
eakt6eI0Uq3IQ2lTGLvsZRNmM4dCn43DjM0k1Wjf9IuZuXs5+kWLCCsjK9nuM/LLSsiIpZxRc2bG
Q2z7kCx6DBDRAmZb//H/rv51x3ZMLb0XP3SjUuXNGb22LLZ+Fx/e0stP7GHA3b4MtigfRxMA3ya+
Hy8fsLF+f99tEaQPMCWyTeSsGl22p6fTYLNBpyuWKRdcFQ1A3qCOByyapv9cTDvDqZuiyj73cbT+
FXIgvjA8puEye+wLKbXk5hSh+hSwM8vyqNW8dKdjNfH42h9LYyF6qQQ1TaUcRlmsSd/8tiDxp8de
ingqfD8x5zCyNpNuqpVWWn+5DJiXO3EyZVVhHsGsnIV7GP9BZ+a/6nKoHqSKYEBj6bLZxluF2OQ4
ZnMaGSX2DJeMPbzD2/LRWyKyQeEpW6hT0a5eeVnU0JWPnnXYX27PufcQlNuoxW4+8cD9D7VN1VPf
95FJFxMG78FA+Tc7uh3XD26Aa/K2TZATf0UT4fM6ehm9jV8yLgg6OOQ7H0S7O7l1cEBHWftx40Fy
mKSb7bhMU1A+twfSyreOhf3Z59JFQ4CvLi+DaT8e3LpqolMMzf2TYYtEW7fnFK1SdM7HN3sOkhEv
4IjyOjbeCtS/VH7auEfAg6P0jynRfT7C/PwNhW0YVUiTvVjrJr/JberfeZshLoPSvSywvL91FRxv
+x6ED24/Hb9MVbcnMpHqh8iOQvqs0DTAPiAwrMb6N0EXQ5+1bmAwXQf7g4Uwb8qWUe+wfmL83mFo
YDUdluixwxnKDcHd6Vh9hzOxASKP3Hn4kVShBZ3WHh+IGPenA/bx2loR3sGuTKqipkjm3tpV9ei0
K5vxUVqgX5EmGodVzI1QmIvlpB13PSMdmX+iK7OeNlnBsKPEvMdYqpMCQ1v/B2mUneGYAa2fNus9
ltv4qsywf9KJsT84mFWe92i/a3iQzsxK+s1eNXeXHY3LGfG5uIvXcbwqy0VdbTXMmMR/2YUTrL/B
JXDjTLJ+QBWGC8zdHarTkuAHwuGBFJ89+boYO0Q5dK+r6yEC++JuvblFnMIITjr1TQlEtRbfyG+5
Vupf34aYWfbZet9RDb2SZ7A9NOu+XH1EIA+eV49/GuNZV8C+7cofxWbDWC1vcdgkD2L9UvRNpdOi
JHSweY7Mxe06jDknWQzw6PQCMsw2BZwpLCSC7AB4bEdzk9Rwk7joccGIJRxeyWTaVyRgsaVTVs/u
xXUROAab1RfuXG3fu7UDcgXckkluCHW8THKfWYtpjMnGmqVv9fwqH6LO5Uq1EZ1SCz+ReROAcGei
TZBHzMO4oAGMtLhNlkaKMJaqzezG+ZyayLpSD1XelfEe/dgt3wOUi4MbHMj8y9TWgmjDrj82J4J1
WTb3AYJlu1rrsdxjhOnzMhnjQhCPfDcsVpVbtdg/oEWJQY/tPZ2ZfL/ch87ZY3klCXw/YZD6jNDX
XuYjWS8ss95nrIf5fjoC9QJoCPrqTczaJNdl1hCtLXSL7XPkVdYZbWyDNcFOTjsmTOK0y+P34eA0
qzGDfwvnfvwlcNC8QI1jeN4gKgerXc9UpM7ckDxGqI/HJQfAcqfM9NHxwfOLaEWr+L8SfqvJ3dUW
/0zTWwVEADsrnPWjwzsHebuU9sxUave3yTSBkwWe77wJK9A71Lzd3RnRDCzS9e7e2MLsuwHCk8uG
MgREzLA2VB45E7qCKviQZpyzRi+iSin4xCIdb0wQ7jHljbsgAgJVMW+ztQzxyW9M+y0OfVBYILiC
fQitXLRO9TOaMFAdgALraoakuygPDpCSXIxDnNF9yuTf5Hjult9hH1bf8WdMkB7RRtCY39wGIbvX
ZDKheul8XARSDt33qaclPk0MaS2pnP2YBQdfNI66FkWROzePQ+Mh4UJYdm6Dur5buhLYu/TmHQ5w
N3fV4Nv3OLTHswX30hXMvs37zlCI/g+XG2YMq4VhpAY0cAfvW6ean30canzH88JFuIQ1nTyEpEBM
hp6bORvi6kttRkS6ZJnCQOPazpkq1jwEU0A+tHRnvzbBp4so73HCS5K7cc9Ny9cacotsrEASbiJj
Km4ynrL9w0ZktqRQY/jvQjr5roG9IybXExu6tPrqtKGGwNcO3xDd4Yf0XtQWji/iOMxFO12zwi7L
BVWTdv419dHdYVG30fN3FrrDxGcBQ5Slk78aZFWk5sv6lzkeZfCuvzQ3EnDm6B5ytw6w5rMaXpCo
G9RNaIvqlGGnL9MNU9qFUTC+aTmWBWAwcpJx8LKOip5f+NogklGCzYU96fm/Eg+m840og+RldwxC
DaGrpa3T0NvwAGJGWU5RNzvXbkSqg+VzOZlV4PmSuiuXbLXn6E63glQ+lah+v3PIJmA0m53+PE+7
Qza9PRzPQcjQ3iTDuuZR2B7fylCWWSdJRT83xPH8FCqc/jJUBBfDSnU6gtYusM+od/eInffDW52/
g8K9Eixxyb10QPltXit+ynF1JfIe13+QXT8XZLEjMwbPCZrUw7kHALcRxp5UlnOH4mIDh5ytn3OC
GQ+AOWr+01vnX7u5sj6BGPz+YnBA32MuI6K96arrZuvxFgirR+SZKP3QWCvPBg1+j9LwsyUBsy1v
FJAUGfESD9O0JSno1/7PD6upwHEQ8G+yg/eN3psqhfKGl0O9+0YGWHmzEa88Cm/oz8BtA34kbU4z
8IGfWmIdZEH8nnpblWZZq1ugGFl76tFUvfrVV1b/bCWhdQkifbxr1F/4PwGjjmxOlqHG61KDVIZh
cnKXpn05js07OdsRAD6o5G+IP4kAg8P+EmM3zWUmxYhi8jl59sa4emhKs318SWIeXZj9/6LIX7+3
kukDP9XxZ3QmxOLzyu6QssC2d0BoJvPGZbqz0P+/fJkMsb1YPBSZTuz1tk8dZprZPX5L2/NeI6TW
V0LGu+faPZZf3uhtHuaNsFGc9lANKH1BWYlZayABWOomLBAOB6EfLeXJ38v1ESUfIYfEqvV15k81
YDbiiBBllIjVf/GKZ7bgpjFPYl7qvpho830Lba6JBn/rr33xkRbtCUT0o40Xq/6sSgeeyTGoxBOw
k382SsPCH5f2+FsRRXaaZn+Jn+LVQVc0W+3yMAp8F3f0Ftof0wRMVcjA1kgA5yGqr1KgMVGAwmJu
8nKq0eBUNdF4Z5zXcfdG1Mr/ODuvHbnRNNu+SqPu2UNvBlMNnGD4iPROyhsiJaXovf359GdRU2dG
xc7IOAig0UCVSkwmyd99395rO8qqFkF+hVJYelILitBrJ9PLYJ1bdLDdGL2jv8ZMZPwoAs/MN6LE
KbMIbNZvYEhqKj/Himkqm4pkVNUVCS8BoEbXjZWJ6i/DlT20krevRTc4pVuwDMCtE4biCZcDX18e
UdkJwnqdCjsV5aSoM/D8BK3gDIpJeq23khZRD0BmM6yrpjF2kiVK9TWlIe82iad09yyCVvPY97Yf
7MZc7fU70GrjsIhLiZHLYU47WOKXvLz2xA3SLzs5pp6UQHNjIx3V10ZdRkNDHU4Z15A6kIQPVajb
S6koOylfa4ZZLhGhq0TYVZZcFPyncN5beSkCS+6/Is6f2oWcdCUsR0VugzUBEnNM4O9pzxn9JOeR
3mycMzMmsXgpAiqw4VVh1hqahqzslZWcghIUm3oUnHdpy8bGFbQUtXep7pRoI2GO59390MQcg2IT
8UvqyXoxuJGh19UVbTTbxm2SGpWPjsxCfbcw/KwaD0XraNn9WKG8u5FNGfG3i91wrG41m3M7KmfD
cB7lTAYVPXR6Oxyptok3I3cQgyzwybTrPKDP6SwqDzkbG2rLMDtCJTGvAC2Aoo+YIr/zEOBgGyKp
99UcbPwZFAgHzaV/Ft6n7FG+0Ccs97zC+sExYo8ygqRj1rAM/VtJv/vVx7Syb0sdlb7Sg3DIs5Sq
kkPH7BvDhcJ4BamG02Z1EyhN6OYGCkPDrpCg9I2JmwID39dMazLOiU5yJYLCfmRVcDZ60bAwhTFr
r2rXmxHdKmcEauBLTsz6VzORtQJfA3i1BUoGxY2qSRVD2TF1E5uD1jKkZkJyUp6tzQQpe11HiUHd
1Ev0JQok9TZOfOPQVF2+R9mW3yOl/6YUTohtL6q/sm2M1rVqRivhMzQcPVUeZLtobkGkJ49D23l3
NeAAw0VFLF+ZlYX/Xq7rznuIp/K5a0qd3y3LUWKloW+Zr5VWADwYSz/+ojte2T/3XmgVGyeiTgCp
hNkeJFvls+zpit6h0tShP9g9+uYlq0ZHlFc+ZMEmMJiJ2ZGHVbE2o4GFtfPQK0IwsCmz/6qMpr3a
K1u68PYd7yNKVuNgK851HtkaYI4GWf8yTuwg/xEA+/DWIeQW8xrNUCpcsvGq9MrKhjBaq8FYlhuD
xjUzw2BJVwnuFbRZWFdfzXbE61vm4VutIoNbIb3QbmWvHNhfmpDjad5ImvMVzBJdaRWBTbEu45ah
PDhQenamZ43Njt4ddYe+yuq3HqF9uMNalUgY3AaiEBX8tA64mwitooWkLtlnZtG/lb3VIbdAKqFT
jyhteaFVMq43bMdVvO3SjGkBiUWt3o6k8LW3pu1HzaYyVGE9WqjdjmojinAlBCCQLcWjjuZ93caN
i7SlSVe+4avjKhFqmN6rVBU4dCNwwkCBqCP/Eqej6I5lhtV82QVRyz7ayBVlkSIC5JDDXqA4EmDP
lsmSaYqtYqoI7tCnQ3ebyRZ3GUeFlC0LLx+NdWEZXYGMJq7HBQYylcNN1Jo/tSRlSWGJsZ5btai3
zRDGrzbVGmMq03XM2qazk1lbDG+B7tdsMaDGhndldVgrvpayg3tHHmhc3NeGrEbHirRneSFaPEKk
QoRdfSsCOvxhGioPtY6BbYmLWWwaLFQVAtXMLhaqh6aF4ha+s1U+kM3gqoOfqUiIqXisKdIQKiHz
YhGZ+DKtYNRjQ3SDC6V4NesCoGNX6C1bIRiHw6IH8EDnzK+YaeqO+Cg2A934mI2R/xrFdc/0aGXU
GVEAmVBwlLDAeY6zZzgGUWJ9EX2gG25MolK4a4mnWUXqkElHvYjjetNMBJINCsukWABy9IeNQulT
egeM3kVuHfrVpM9xIv97wmDrScTrVIH6XAHM+iYZToF2FRxPFt8Lx0sZSm0TgxtoPT3Qf3RhVKY/
m9Siw09hP052AnABWxRvAI4TVEnQLR21yhDf2XaFo2MMktA/iIBsiVecy5bF6mBlRnHvZHKgB67O
8anbJ3rfWxucvG2NgSmvjY0W9la1BTeQ3dNJce6rQukem74Y1FXFS0mXrMdDeiU1adsfqJlEdxlx
si9jZ4rENW0kUWvNTHtvnQCq2eaFXhzCLKb+yrGfhgsICmU/8N25QVzaz2FT4TjR2bB+D1VPeHst
Z3fxNQIIZOKMADuKTk+IN0HdtiShrK/fEHuDUOtatpgHo3I8a0PB2fBWJVLVKz9WwrcBM9KDJgn9
pWHvQ4McuQuTkhGE+r4FqiAWVdHKIJDY6doPdA/68iHychcxCOWmlHW0sJ2DB1tgZUct7jYbW8aw
grGGmh95SXOfU75dq80oXwugBFc0Eg2UIJLfwHOEaAT3jFLLEwKGCIFq7HvrSVSF/itCusP5zAjd
tDXaXeQpRrvoexWZkZxkr34yFS/Hzu7fKENHD0E7JO/DQM/TZYShmGvYBC2ZwNItpRtvTew2yRs0
94rnFhzZprMC85B6ACR0R5WuHZ9lpy2oPW98pe+R1kp04lKufO00tqVukrGpr2u4VFg0a886Diaq
mchR62gVeOwu3ViO40enlZQvmZNqUH7VVtlxko04rPvRsOo1P5eX1OkN+k9I+lkiRilCtUOBbaN7
mrF0bIV+eiGsHAQHJpTFWKQKZqi0kTzas1VIGS/C3xHXwAmq0pLpmo1iZ2A8BIJT6uPG4+ixgDvc
vZVW0WO1jxun37WOsNYV28+1UUXZDXooQDzIXJJ9HpE0R4evv07SeNopeMF1lkcegppGe7JSSYn3
UZLi7W7pUVzbTelstMiRlpXh3AlZV/Y6DB7ac17s7DkLFz8aOiZbKxpq8zYrPae+oln55HN8WUWW
mi9LMcCWcqSAmYmGGcO6HO+4C+NKqBwIKNzXQGX7BlQYwgVQLOke36rO/jQzdjUHveYmATKDaQ1O
sA+awEYH7IVB+i5Baz7kQxnvMZz17mh6uPvi2v+OdLT5YodZhe4Pkz44gRqkiGnzeA2AfAuloyhN
q6HC00oaYXzke282CTSPVZK0NecF/KLTyWBq4PRthd3TROW89HTN4A5I/Vjh3XiBUmG4plb8SNVC
uW4ywHrMMBiNgy7dZM5oPLahXH9PB7uio9E4uyqMtYccbQt8Yw6VPkNBQWNjW8g4bKXYaBJFMQoz
9OXJDCvZauB2NBdQDcRBq4eePQc7twVjTNEpF+p6g6AyqzyKginFpSKPKb6aY3CFltTep1058M8g
EkcXL2f2PJRKsfLgtxyDQrffirivv+Vgio7CnJg0pkAFRSN5i51PQfBFe2Rfm6BBLFX3r/U+Me9Z
WbtlqlBZBYVhPHBKkY5m0rfHUgmSZqnz9rM9AkBlb+rk3zL4QYrk2FMnGUDrPGfo6xV3YE0Oj3qS
FG9lVSnbIrB5rAaagpWvN9E2BRB7iL22n6zcTb/tiLnd0Q9ul57fqN/YHohH2VNpddtDmVeUqvxy
he3VXPc9IURmFDlblTBF/FBewpYLfPfX2ijR7JfYhxYGSuINVVOGI0FPhVjpHFb9rZ3H5aNdKf0z
aRQ+krVMgoBXoBYYVD5MZAq8QKQyxaKrO7Y/NWbhka3gPaRE42grv3QSvVqy55KYVGnXqsUibeTs
mq1cg+7MoBDgjSjJk6AqtyKpsysjcLxVo3vNYYhorKPu9fZ6KclPFfXDikaXhHUhn1hwi7qUfxQl
x7s+wQuimEpwz6Ie35hmUC591Sye5bhNtkgUzCsaqfVaqANzQEGddxOVjbOklhbvmdho15hBmH3V
kNp0qyYdTaiV7Do81HVTO4ixSvv5q6wI46WvW2ktDXp0xakJs7TSJitLQ37p53YHrA1K0o8Yy/e3
cZpvhaXGN5zVFLG0w3S4UtocL2Y7NtEKUISC9yXnnAZJC2ZnT9ZCCDFV3yUqCCqxdohIiIAshLDR
v0VRrhbHiEUtwI3UG2VNVg0S+2QBNIwd86KSLMO7lgM2bVTPCadr7xFZhnrEprhIqXtGkHCgMGqB
Y6doPaGFoX1CEZTempzTDTguXtAwsaZmMdbXlL05X3B0adL4hnUYd/MiNxM0lle018nmXo8gRvx3
kQKcXtsjard7CYlZ/v45M/UUTnYGwm78HhGO5St7dnPXDpLKEj/7ZZeesXHhOKRWLwp1z8P5WtbD
PqvkiwJvVc0Bx/sbvjusdcVKkkzZY5HEErapk+bCVB5tIv3+dmlJQZ0Ss43eD43g6Daai1rui8tY
zdoMgOtLHrWPKlb3ft3ecNx5Yek7A7w+8SK1GTpdeExiyPLUPZg7zNr+gxQj+L7oTWqzj8TsZbQi
KjaJPPW+6Y14tfjUL7z2jDZOlwGdi2a1eyg2CXO1sgulC7MntDlsXMOWqVL13gdo6pdaqGogaOzq
wpc5I4wjn7cjQwaFwJYSk1O8Rvx0GdVfm+USpGUBmCE0ij1U4EX+RYvEmac9vbEPqOjabExWLKAB
Z7Jib6K9kNwEHRzyGUQ4IQDZC3NW1Nno1C0D40Ve8UOU+KdWpDd4gZcXfYnqbHQOFAdY47Ninzj2
a1zlt1Qyfl526fnYLLUmTq1Y7FlQb2R9hcf1srQfdTY0h7KtaCiFYi8DoreHW0PEl4Hl1dnABDoX
4pT2xd4nUXipK1O6CoeLyz7wX5klv02FVqHIpVpLA8Pe1m5QS5Q7FJftha9yNjiDGm1xbbf93uy7
Q634GzmPLsopVH/RwX+7cd7kWMKn7/aZ2qyIb/paW82FT3w2Mm0NAGCj1N3eI4h6hdDGWFmlUC98
4rPhCQ8Ltzvinb0iIu+6Gjjigq0PL1s1ldm4jIE3lIaGVrWefOJFa757nnHZnSuzgRk56Bj6CmKs
EdD5d6Scw0Kqx2emrROLmzIbm5WUFl6qjg1USatBkE1NyQuUy16pMhuetlMHMdTSlPwXC7G+f6z0
/LItkDIbn5Jf23HnV+UeGQUS+wRbdakA9LpoxlKmp/XbZ677gwGCGnI5EziQCMl/ioaov2wJ+pWr
8dvFybEeVSNui72nKJMdzWIzG4NSuuzWZ2unrSAlGa083/vZaAPK6K4pyufuZRefjdEMBlKkhNw6
ZpB4ARlkrWByvfDisyHaJnWYth2LWygnj9Bd6MVkbXTmsRi/FuIPFmh5NkaxcMmaiAweDB7ZR1WK
NrnePtNFhJhWkLMIlyafBMvWrrDG/ZBXrqiz8WjYTjqu4Un4zxga411kkGdjebXDWafK3emgQ5u2
/mEMKFyQcLUTcb5yaXXfeRWnXRgNqEkkvKWVQJPYojI0hGrsSwHeve++WwNoVNyLC4oB9m2fOfFN
IqNeRLk2XOPGCPcWMKlFEEi7pNUfwsq5iUioavvuZRDBsBrGmCIZx7wx48cWVib1j3aWxevGlP0V
shpnHVfO1FUt7mLsJavEbxX0wEG3UxAIGkgUYKeLwzBY/nrMjbZ+IgBgqyVVny+wdUk/QABbVA6M
DgUENN4OKAoiHm1T0GM/4kTNKUJFgGSD8MYpPe8GHuZK9uvuK+nBOBwbc0n4r7ZCz39Q7OrLSLt2
p7fJjZR1NB+CUnq0qnx4Gxx2BqZ8SLMYkoxXWFtFAsiDpxIogR1OpF9L6QA7DB0CTKkeFoqWIUDB
q5th0NEXlBiOod8i2MwPSpHsOLRmD4PteRtDAn5tImO/Bl2GtU0g8esgAurqbWdot51t9GsOgSmm
UWvAzYUh3M08qVlpUd+6ZuQkL1GIrCpspI2CROQ2BnAFg+2aZlW2TPPoaUxS22V3lon1WEhbeCWP
hSR6yiJYKNlvLh06YmIJX/lWx4XjIgoFdlQNYgs3AJR9HNhHqIw9KgNxlPBa4n0zXMX3PIJ0obhL
mmHh3TeHjQdZdGtqCiaDzFqjv6qfqTIiR+joKMP8p1pppaYDrSZBxeiqwLdcwCby2uwl1XRx1uJF
M9XqYGsQ6qHZ6CWEZfp2jVYbu6IUzdFzmuucj3GC065sB0zfxq7YZcHR6Q037cS2bcxj72dPfSM2
Smy32SrvMDfpjpnc13Tqj8KQryJIlKsaWrAbWA6WJQV0Zgdn9oC7qXGbUn5SUISsZSjYfGiRk7qG
ncZ7a6QZa6GrN22cvrq/AZhP77Ge+ro2D7RofzqxLZaphR/bovi0a7FELUsdg6Rv2imJFiNc4FZ+
H/XxrmmInbp1fKsGY15XsIWU4Qj5TsBzJiY6NK9tFRUNjZfhShCGBgtFlCP+SPpF2AWbTtv75FR8
0dsWF2Rlyw9gKcyj0ecYCWDXpi89tBcegt67BF454gF4zZVBXUN98vKWoIN8F2umfAxBun6py1pe
t6pzW0pRsR17ukNWsARjtDM1+vrO0K3rqdeMvU1ZlUa1aHXqlzYarI0d+vBx4BXAS+CbdidrDx6Y
4S6GBLRO+3DfxNoBjtk3y+/sayVSoTc1FSNbjMX4ZQyTBCxCGBob0P+qm/fUTLsy2KeyRs8rrQWI
CRC3pEw4CMhNwwrHddmF2tFQrchfqu0gr+E1Xxmho9pL2OMI06BxrVBVeNIyE8W0s3oNAkItoJwk
rhGZ+bviZRKF87h8DkNa3kqdVasAv+exG73nJDQnf9jYpTc6pZ+1muZ7evCMDeC7TjvVsHId1SCi
+QXcHKYZT9/iMnjDIKk8OxKHOCTrJMLSPS2XEhVONIDIZ/nnTr4xAF2shl5I9OGLSdxkVZK0snHD
PAW4pVZ2XVlLm/h3bsGveBcB5joRytmxFskNwhrvitiGG4kpvMioAGqahDgbDQ1ZIj2IMaYDBYT4
V8UstllcbfnApBsfy87aswKgxzQY7AGdVl6lqAOMEooWRj+Gs1eOP4oMYVRca/EDAi4VNWHvf1Ek
p3+IZN38UmWtdCXnKB/dvm0c55XmePtdAr5bQdXJykevat8RrkkH2HdoJQWvEoVru/clkHSCN7os
G2u8Z1Mxrps0KMYlEmAkAHTJvnd6xXm6M8ljkzCgyCkOIKEnrxTGBZGmXYx5rlBXzliVy8CpMojt
1W3TY8SLG6L2NL3x0ZlUA29Gz00HNLjzSknR38pNGb4gCWjyfSfpnXAbFHjHqO8cy9Wc5mtVowPV
AInvu7RHThfXtqCRYzZvLfoHN3OaEVmGbjw62iQmaTAgejQOluBNcJTBKMb9AYJGAR3i1kVRbZ2u
sDdjnPtHGicgn5Vqjw84wFtd6rdILNKlRrtxJzkyLQe1WGkGMGlXpP4tdUcCika97XtQPlpAS3X4
SfvWtA4S1PDy1aK948ZD5W+MwgLn5VSPXZAoLzKvFF1fitsKHEWuF0bxBLtpbJd2WeXa0o5U60vS
OXTaSlm2r8t03MJjFlvdQPszEP+wKaMRk6ukx29+HJjpkkJ6huBM+wlWw77PKzqmTRL+0GRadajq
lPxLKzL5UHSO/6WbOuQl/t5lwoQMZyIPrGjBniZxg7BtsH2EcC+iROlupBY/deul0KmsxtZ2QN0f
cWgpOx+1IDZTK3iyykLcSFGqb6Y2B4pgfVBWjooJDQAdXSZgfzdR0423ujxy8NCMPROaDzIxgUC/
LurEikixQNThWvRxSzeVk4olK9fQYjsKTY+0yOoDakJwVQQztXc9psfHPOrqo2112RNmqXbVGJr/
jCy1YIOAHr5ZkwoktnT/h3wfK6QAQeILDNKmatp0bZAxB0VJvugLDs/SqGPg0ANpiXB9FXolLH1T
aMs+1696QLkLLNPMan3ypNdeT1SBd1ei4VYwL1XJRmUlZV8Hq0Zr+QnxL29JWD55bMRctGTZrfAj
3lxqSZdlYsqzk1yTI2kDFabvm1wvYzdSSwNle42K5sxRcTpXfbTFnR3msJo2QAaEBrME5e8CSAJP
XgWHA0xcBeAs+v6yk508O9lFAf72gF3OnhWGXWRbY+Gk/Arg4tdB4z++D//pv+e3/33T9b/+i3/+
nheiwoHSzP7xX495yv/+a/o7//Pf/P1v/Gvznl+/pe/1/D/629/hun/93OVb8/a3f1hlNNPFXfte
ifv3uk2aX9fnDqf/8v/3D//x/usqj6J4//OP73mbNdPV/DDP/vjrj3Y//vxDkTlM/sfv1//rD6df
4M8/7v/Pwz+2eeb/48D//dvfe3+rGy6h6P/UdVTeugFfEzQcZ7z+/b//RPunrcuKbk/j1MZR98c/
wPE3wZ9/qOo/EaPJbMFQhKj0QvlLdd7+9UeKoZgs7A5eyunv/fH/7u9vb+h/39g/sja9zcOsqf/8
Yzp5/9vHB0pydiKXkZD3dHblg8+OLx73Tpa4qnTmQH7q4rMDeSfqNCvVXj705I2Zbf1chP4Owtvq
t2f91+/y+71Pl/no3mcVs85qBBTWWj44GKNLiR7iuYjdaWx/dOX5cVwuIqBCrXwoSSxJkLt0dNoi
3JDsN1WD/n33ftmvMD+aQ81WvZEfVNn40Y5kBp07OZ/4DWbH8rxVRzVUkfK3KuBuFSAquXO5PV5S
DdEJn+XH/l4N0exO6jGKHfAwmcWTVZwpEP0qSX7w5O3ZbCtFEMMRmyoHRR/XuubvHeLnOgghvZXD
DOxuWqh8U0wcboEtHqNbqyrREmITNYrj4Bg3vgKqPrEPNszCKOAAL+9NnAPsv4vt5+9smpc/usXZ
fJ0Xhg3eQZYPgxF9If5nUUQoteKf7DD2+FM2n/+UEx+3PZurcXEpDSs3DPTsVaOLPURnRs2JQWlP
//63V+dnUlUnNSPekp9FHJMcs07tM+HmJ8aNPRvwPlpLChjcdNpqKzYH1kimCcQ7CHKVuvXyM7+C
NY3Dj17BbOTDGVHpYI/ywdDezaE+lAnphKTYCgRr8LRwp0s2Ci0Loy86G9lY+0r7lMbZSsSTTLle
9QI1ECkbFXWGNivWEsZWor2W6EKWgYH225dWoZ5dkaEFyJagMa+vtoPsuDjYYWaiR8BdN9LQr3zH
JQ1zGVTPg3gp2mYdDMbBK64gdy0k7FxGF1wLObuZ6DM2O/tcTdy4Ha4xHHMnxoINWp6r66REu+k3
KyuuNkw8y1A1dzS73Drur6X2Fco6jq8fABwWXYhOoiI/0PoxjBES7cidipG2fh+NGvWA6u7zD/DU
dzKbA7M+MgJ7jOSDyB7K6lWPjgrY0s+vrU4v6qMXOJv3oqir0jZhDJmTgZE6GhpJ4FeTUruOtoPY
iQbKv34LB9ltVahhMDU0YS/7MDgUA0JoDf9qIj1qFXKRpt3HToZ5K0iXpOm4ou3OfGjTdPbRbc5m
UcDMyKoqvueuK1a9+iWG21KJVwWIbU5NbCrVwtb9/JkY0+/+wQ+zZnMqwxIMrtTIB832XkSE68G+
NevK9QhOGR0cYsk7pEqGlnHTmA2lH1lZwr064ExCjgM/tyFAoJVf/CSh8shO0ueDrxTjUEDesLUK
HX4BVj51VUd3ybzAj4gWMNo7GlpS/avBtxW00lGpVdcofipcpIIciChqAbR1wW7fzRCjUV5yG5z2
vvzAeT7Pr7CPYVR4tOP3HG8cIIRLCsugwmcrAf7VFmILz14FcROhwCJt4PMn/ath99GTns/goLkx
eym8Vsp1Afj/FiSrTA1x4sErq0FCqVax7qOJVl5tgT06Rv2qU04RLl4xguVeBkqShOmxvCioY+5g
BbutAj1LhT3/+V2eWACs2QJg5pFWkukgDuyBt6ixriLp++dXPrGAWbMVwCFxw6M6wtKC79rRVhI2
Ze1HWm4VQtI+/xEnJg9rthAQ0xpBgGSRaSRW7Oeuf9Ok988vfeq5TFPKb+sXSosurtE2HRxnUXZb
YZxZcE89ldl8VyTYtwuF65pMI17bLhSK1WW1s0nq1KuHz2/+1HOZzXtmkiEfrfkhBNjl5nVUfjej
m88vfeq5zOaq3OzhxfuEpgQVkTJUqJdnrntiXjJn81LplLYlE0pwKJSAFJ5qQyF4hYgabjuOisje
WSFlIvTv1VMY7QgrdklAe+ybZmkVvhtK9VKBlisRu9hPXoMuXDu1gQhqcoBXa9/T1t1YbqQUNHys
LILK3IXtbR0Od511rRrBok7faj2DK7PD2FI0xS70V468Bu+p+9GZPd2Jh2fOJhups8hU9Sw2RRXl
iHJdOdKFV57NNWaBOC0M0+mQch8JonqTM/PDie/VnM0PGNOSVFfM8ZDWDdLseC13AWXau4EYQCuR
z739jxclczZXlKTySuTWMVUG2Od2lX5mIJy6++lF/DaK2zSEtEgD7xADZRr94xi9jOKn8FvQ2MqZ
J3Tqpc5mClArBCkQdHhI/O+tcvBIuzgzJE48lPlUEVVFryIoPUxIDvo8xZkbPjE7mLPZoR8CxbI8
dTzgB1mbCkz9LLiR/DNz8qnHMZsgNAMKrRbyODDbLptuDcz0zPM4cd/GbIbwY9nLyfYbD7n3UNfS
QvfYhdOI/Pxpn/hUjNnYlGXd1ytRsdl3EFHHjwPBDnrokvIDd+3H5z/j1G8wG6UwrdPWGqafUW0b
/cmKaVwRRvD5xU88eGM2UsM8qVqyMHg82bJkjJ4745+67mxsBvRgGjvluu1bgg333Pbo1GWnf//b
0CwaW8L9boyHXt4GwC/G5WWPYTYcBweXXpVwu1OwVo+Nyjyz8p16ebPhKKlFYbTThX3/ppPvFM5g
2iUVU935tVf/7VkkLUTSDpr2ISsAZiyD/P6yZzEbi9irCX6cXp3DuWbcGsaZkXji3enzkZiOoO+K
6X6DjXWft6uLblefDUHV4RxS0tFltr4KNbcbN5dddzbs4pJNYoUR6ZD6d4P2Wvbvl113NuKauAg9
02FCIpxliK8CxB+XXXg25OShL/UkZw61B2D2yyC+8EHMxhxG/dFLOn086OaDOj405w6w04P84KSj
z8ZcEAJlshoeRFTcmXFz19bgRnqyLip7hxLhwqcyG4B+ExCfl/NTArT9Qtrng3/Z1KnPVsSiw00O
LUs+0CFsxG4YLlsL9dn4S4Mw5n8aH3SyJVcjci4bKHMhfisVEZZuris4NLSA5y/bRc5V+NqoICaJ
mS/6dJ/pa+/CQ8NcgN83qdKOpTNAN1siyMGi9fk4meabD767ufreDrLcLnOew+i89dVPhEMbYLyu
5tVLurK6j0akuf38R52Y8uZi/FipFK+rrJFzMqWk9lHJvn1+4WlMf/Q7zMZkWvaF1RSMSZk0RXRo
G1WwDBjrz69+6rZnIzOm+Ymhk73egL5HSXQ3eL3swrPBGGl0JjOLR99VK9Paeu2FNzwbimCgCHQZ
bDanlr0Y1Zvw0huejUWhqVC+Gy6sE0Ce7tr2ksYtPtLZWlhpbRpZAe8vCw5JCxpIRGe+7hNfxlx1
D62v1pxp9nCI7rE42LbqbQaH+/MX+Esj/MGHp85WRdlSex+u7HhQolcwJbeBg1Jggv5kC0Uh8sB4
yjFhAjJ3weIshAUAUrlPCHLW1xqx54qQt2Hon7ub6TV8dDeztTRsw1zSKu4GG7rrpUQcF+1iwGrU
AOVmZDRR6LbWPXlLl835Uzf09/1nl4cTFCoRBy8Jbssiv6nOTPqnXttsQA+wy4Mi4TchWigi3CX3
bgKwLp+/tVMXn43npqZ11U5fWwMtokzwpskPIdywz6+unijCzCX8pLtqVQ1e/6BW1FK6AX+gv87M
FjjBK7FmSwlpjK9Ke1W0B1NRF6kRLQviXHqMukBxFoaqrklquc4zaZlExKxZ8r7B1P/57Z2YzH7d
9W/b5NFUaqz0DOFAxtUZ7QZx7vB36sqzyWHA4JewWWHWIeky3yGe/PyOT7yuufZfJ4MO0S/XDXH5
AwvTYY0RRHHmefwaqh8Mmrn8H0GZyMxpTutr4gBw60NhlvGsxxMYSh03Q6T9dKIXuXNWUfctsx51
dQN3lKA2c5mVP5JeP0DqEMWLPqaruo6XZhpvClIVIyROTqLtivrZkO4/fxbTSP7oZmfzTSVHNfH2
qTgUJEHE4V2NkzNV4Ggr2pnBceItzi0FtHsgzmqyOBDcCkjrp2gum+PnhoLEMAps05k4AGQXHEwu
PFrPrQQjGibSLqjaga9zpTRaCLO6bKv/b0aCpBiUIeJpQzgzYjfrzrzFU89Y/fu0qREmX4GHYgKy
TDqLpE8nFxbSlNnSXyKTVvQyFweTpify1pfPv7tTdzwb206HHpzwOnEAmqje+hf5EHGMz9Z9iZ6v
QOsmDuSrGNcXX3Z2Biapp0ES6w2H7nEMu29FUn///DGcmIrk2fBDjeg3Fb5vNmzbSPo62OHK05LL
Dg5zyReo/9AI+kEcSLWhZ1hdtsmUp9/ltwm/E2yNYQ1iQAjx4y/KC+92+lJ+u+zgNT6vj8siYL6P
hstmH1n7+1VJ6AiLSueDyIJb+DKvQCzONemME7sjeTbqKlP7a9R5NWEQ3VeHpdlA05l7a3PcSaMA
zu3fyRFo+8pYGNjAROOsAvu99jK3mRIJvQdJKtZ5fnDsOz5cV9DgUB/j6gVEOv8xjCbcriLPyOgp
dwMskyz63lfSzkCgantbo71v8AzaWwIDvAiwBpXGVaIgeK10V5QawIzVlC0xjiTqyhWAMcWVgqdK
/vL513tiEMuzuaExrLQC+CcOgIZrcgqq5efX/TUffrAqybPZwXLCsBS+PBx8dDWm9eAHvhsrMqL5
L550J4c/kuRdSh/K/sXoXonLu+hjsZ3Z7BEMcuNl5OEdbGmVZVvy9T7/fT5+TrYzmz7isId870hU
HN66nKy5i1YT25lNHpYzQO0xpsv+xCTVdme2Rx9vCWxn+ve/DURWPEUk01v1opcpVjoZ703zu9df
1tznMPP362vQG0wbijgdg2fNXIT6mVLw9Gv/+0eDy+Xv1zXJO8IlMw60tvGBTGYJxBN6dG+QFpae
24yfepWz+cRJGo0dOEVApdv4gAGLM5/8xwsBYtC/3zxMobqr9Oldkpcqy4soc8gqPddcOnXXs4Ea
C7uF8Mld5wg48l1f7D7/sH/RAz565rOB6iUFmjLiGXiXR/KC7lTs172+9EDDBE8BYqxR75dyZ6yT
PLoN4b5JyrXiSAD0yDqoyy0ZMFtDF/uMxiVg/dWEl5Fz606RjKUkcUopYCO+t8W2Ch9lImYzBYcF
DSDgaMsEYP3nv4byfzk7r+XIsWOLfhEi4M0rTKF8Fb15QbDZTXjv8fV31dyXmVKTjKAiNNJoWiAI
4OTJk7lzr3/2rr/8HteaRnWQBlNWONXnrY7z2uj1lQpYUHPG+jcGWE5JfSkMFdrDWMKJpoeTrL1M
kZtOmyHDDrk3NhPZftschwqSTVa4pnrBwGaMv6wTnEFlcUHMw7wKTooK0q1KLvZ6sZ80FVdQAnaa
gdR7mNTfCoY4SfpsVMKdKg0rTc5PZfpL7B4NjHnaCavREJykoK8UJnOKIYaN8n6x9Y8EFC36qivP
UfSUJStGpw/SsLgT3jWmtilgyw7LzZBxkx0+ClhJNppkm+YDpgRuA7Qxu9gJv2SF7LQYZUcN9uZy
A1letSejZaYNa+L8AQtbo5Qh0hi+liY2jDp3xCxRZGDSdPJQ9VJRO+rmo6ns09KyZxA41myB2MBR
2mQmQDybie5MuuA1smSX+Yeoa16UvOI3cG6V3oGq8LOY+4988F9RjKm1sAQRTJ0GEkTiDN/NvP6T
+P7lUzGu1hJNZTMzRnLtqrovzb35u8SR1obyw/hVhYdkugnKb5bXJ0HBuFpdsRZGKAo5SQbZduix
IsNsuf62M/lJvLzWdgySgDOQyS8iCpKtN29Mz8XzR6bsq+w+K6FhYRN802HIYxnvbXhXVuM2a7FS
WeVwPGqMxAa9cbQar1b1wKFpbWb1ndj3MIEoPRhYqVcVsK1bnGMfo2aVZTjvgYXKZeAMKKoFy8ur
1EeDhqPM2HtyUSNOG11V3kbJY2zcFKHfGVD5vtMdfhIDr2UeuDVOTPWKfBDihe1LF/zm6+jx2YWv
tuEAf7hmFHiOueXAP2mG+6+v+8nbv5ZDL5EuxfWlsGK2+6TZTslamL7R6l4Smr98w+bVLSMPr2Ee
slUOqYpU8DduyU7RSXYRJauBiD3r9XY0v5vN/yShuJYzBwqeymMwT7iJnbX2vkkPqt5Cxv3ml/ns
8lf5hIn/5TKU7EFBPGFJFXvV/NpasaNjLPX1m/hkpVxLm9semE5/yVjEYqcWoGHMTdDCdt3q6Te/
wyffkHmVVsjAHplxYYPmqKb0q+xHtiWqaV6lFSDJoVhVXDfVVhDF8+6bHfOz+70KgqMi95qiU/HU
080kOjjHf/2kP3uXVxGvYEpQKppw3lFQdY2mQD6dO6167i9Tol//iE++/WupbSPAbmcknvJc/ZjV
r6pwbNLRZnqPPg8TsvNFcPxdYvHJY7rWsZZ62uOJTIlq6gpH7k0fodnPoo5xtYT7uS4LNWrnHcOV
YbxLvus2fvKtX0tPpRT7fVBKEy219iCN86YsY6fuJZ5OtoU26X79FpTLF/iXEHQtRNXLGMKxTHQz
lH0hMKeiYOVfO4t4XsD4zVnpV9avbj4LaOnNeK0wvSq2jFnDWqsXUEc4qM+roJGYaa7dUYj9Jrac
qVruq/qhUDt/ifH5LP6kuMBifCHEzQpmlKmbq6/v/5Mqr3mtcsWFtFDMhpVVdM/ZBVE1ATDrOWPn
g1dEvxLs4yYd3wWaDHV1UwWnTL8xzF9N1TD0WTtJjup4AViS1ruFuppgWe6QrDqMvtvoRkof88u8
/HcR+JOtxLgKL9MkYB4OAmCnpu7YuQNeoj8qwprXSkQzkhKhv2xSYfOrn3oXR/Fv1ukna+dafRgA
dRSj+vKBmO9FeRbGl6/fnPSJBBz4yn/PWksnRv1iccBtaJbIDRT35jYdX3Pp1GDpbc/h64U+gjXz
jWaDrHcNdZtVj1L4qtTYfcM+qCl2gG/wVTl2wvkD4Brmzs/ZWDtMDSBTe5HG0oWn2tZ+Eha2ykQ9
HtyO3GneYIA8CyUMgxksmeY/wQXstAOLJOa3UnXQ4NQWB3E5ZNisz3+6Zl3BKBde9PQuhv/etvEq
gx8ioj4XhflgSuGt0Zh86Y0E8DflfLdt9Jd5PIXgGzTztWv2je6Gw1OR1TE+QZa3VC1clw+ju1Wh
EHXRYdFHO1I5oKgo3oEcKYarqJYdKe0h6kSkcPfGDPb0LI/39Xi79L3bh2exuFswsA02mNOmBcbp
+6o+zTgUqztd2S6x6UZL6BrRLqkT2xpPqYyxcPOQqrtK+d3CitEl7GIDP07gt7e/s270RNU4mXX7
NDP0FOmQtyBNCzfcutr//vrNf/ZFXa2CIVTGugRpt2OwJOmO8Y+mhFVTv9pkVcw78nLiuqPMMMph
+S4U/9NT/kuMvNaEYqrHxHM0cWExwPM5g1pquVFwE8L6i7SHTHKV9Dl5eglW2rIXjBdBew/SxV7M
jWU+6fEfbcpvqya70QCVDOka4JqE24HG6RTItqr8TBhl6lebNlylsYolVBiwQW3N2InhN0v1Uh/7
y+9/rS2tl1jBL5vff4FCQDCMan+YHpRpO4gudvs/CzTXGtO4VtK+aTvy95r+ucv55Eefm3a1Q5t6
UahGdVEKpPvEcLPB/fq6n9SdzWtNaZrpxf8LbAamUzGWhir1FoF/ZUvBOd7tJbgM74rxXs/bKqZr
0/YM2G9znG6ARxsT87Jt7xgY8cQDLszLr2Y+UtLITJw7apGpJlctjkJ7VHQmiLxOxjwiyLxY/sAW
fl1g+GxWm74ojlUT2Jm0TSfBCcxlFcZwPquHtjlBVuz6gxGeNOUIpxJK7g/f1FWmb+nCLOUBZ/q6
vk2lvUEB4+tH+klk0C7/+7+KBckwYQcT8gVLsqe/9/E3ScJnl70KOGBUFCG/1CBEobEj/TmgcvWz
G74KObOZVQKUGZol7wI4pMlovhG9fpIpXItei34KxRGv6l1rYtPCSTnS7wcYCl/f9j8mdX9b0Veh
IioiRYw0laMgtLwmMnbqyDBVJspUpbpVqPwxaWACbWix0VfsPM1IV8Tcjuvk2AGKnUPh1SjiP5Yg
/ix/uRbNLkjXc4Yc5l2ud7+Vp0hRf3/9q37y7q9ls+C/U1gn44JyHfC4K3+Xyn123auoEppyXCkN
1+1JZyM3+vOz270cyP61AmJ8aGa4XctO1p8acftDUbKpXi3ZUsn1Wii5XZxoJnPVf9v7uHwxf/mS
1Mvz+dcND2LSV1HPDXfgdQwDiq3+YOZYoxX71BjscPgoZg4WnZvUgFSjGwqZTgK21pxuC/M9SjTG
emfmfeVTmTCFkj1X83A3MkaJ07TLLhPkTPRJPhgYW+zKdYvobXhe5ONSnsPaz7J1L/n4/ztKdxrb
ZyX8kZ2zal6rdhMZQ54ahMBOfVWqbT3+LBRdvCT+/bjaGW/UGJz6TsBae/DF9pv188lx8VqkGw1K
InWSQh9fPY2YudppSX0kSmjrmBHp5Q9X01XcCEdl7hnGIywBNxuMbtUa9z/68K9VuyXcSrEyLutp
Wveta/ywy3Wt2hXKIFxKk+tK4r5/Hr+bd/jkeV+LdidFwdDHGFC3N/c6s71FSY/0AZ5u2d797IFc
RQIFz3d8CHtqg11+6FtKsP036dwne8u1Whfvf8nSZO5dV17qYrFlZd+Y1jdbyydxUbmKB4qG+VF7
uTgOeP28asVvrvvZTV/t4XKlhthkkYNqyYtufWS0U3CA8372rK9WZRyU2gR5ioSGaewAvso3N/3Z
w7gqzxkiebNRonroQPati8r/2e1ercLJmjMQHNyuEbyF0l4Nf9aruVbrLkKD36XcE/NwPRe9vv7Z
/V5rdc0FM8dOTAl6kiu3EM6/EZN+8nivRbozuIpWMRIqzn5wHh5+9HCvnbHjXmvEReeiw77xvjP8
+OxOL1/1v3bJ0VKtJQOxerlTyj5f3+k/de+/7L3XZthBW3AGkKZpN4LUSVIThUmu/xqlHoO1dpvl
LV6cu06XVnC9nRQTmjin+1mEdBHPFWZIdou3WskJI7kREKsVxaEuHvPqOVPD9Yg7faxBogvHd8Ry
Xo1JhAEDGR6fo8Eexadd3rZYHmjxgxmfEyZOmo02HBXQxrRKYVz38GCM5ikb6k2uUJ5OXlCIgItb
lE0aYbua6vBeREZjnAnXNyGsNsBGN0PZbiPcDbVprmAlHUe52Jqd3wW300RBZReF6zaTfbntW1ua
ZKSuWghmUwBNFp+XsdzFAgztcS2zowBtGm01XzZWOW4sq/DVUPJN5paL0boH5q3ZVRTqEH+znx0H
LoZV/37NkLFjIxhLWkVAL0u7Ur+JI58Ev2v1VC3ylU+gJHdxt2/lZx0+Vyf+UJRwLZ+ywj6uCoXV
WWm/e/luzu+//jw/u+mr4NdWqZh02cJ0xbwaTMlTe/wZQ/fri3+yoK6VSS3O3hjBhmwzzDEmbqx+
0/j4+01j7PXfN9jkc1MNEk86GnwycUjiq0sW9fVN/6O1/d8Fa1wLkJo4azoMlNhnJnA5iuR2hUWk
fWyiEhdiOOQ9vrJS6Oa57Pbmh6A/V+he0zbw1WG4UdXvfE7+/vSMa8VSYoZSlwBC3Inms1A+5j/L
WYxryVIsxpIVonbYydVja56UH/nyqyhA/vtWpL6dcsBfHLNX4cP86+u38feHAAryvxctRUsEiBPT
FFqFh/mb7+eSnf3vGzavVfhqW1l1P0TzzlgsV6WmvcAqzQRMpr+b1/wk85SvNn+tC5R6rBnNUAJ9
VWCDJGqTm5Htx+19Nj//6NlcS/NjZKUwPHng2aY+/LBHcS3IT6VAx8ORbAijh4eaf4c/S5WvrfiF
VtR0lTr8LlE7L1duK4Yrvn4Ofw8H5rVovgZ9PolMIMNa3fSTSgsJWX7y3YjCJ1/gtXIefZ88ST33
XbSIcu5EptB+dtuXH/ivdEM2FuDJE9ExMV5rYbkxs97G9OpHfBwVPup/L58HdTsWMV9HvZza+fit
j/0lyP5l8UhXK1KYyykVAnqpgRk4FSo1mkLYiya4lKaOIIpuI8de89389yfqVvNaUh/25aIPLV1h
JfKXynK78nWi0oZNuT9mra/mA8bckO8aoBomXZn+nAbu1y/oszd/tYgVvRzHNib2pLe0bL7JB/+Z
7PzL87tW3TcJIjOrIvgUZrgD4toBE+9N7VRQUQ+yGPhgsy5gsVfkTnNeeqIoUKmG0YjqpCj8GQxv
Lr1wBWcsINI/5uJpwUw2ZF55eEzMfhMylRKgIAR+/Wsc3tL2Lm3X4rLp62E1GabTWL8F4ztryX8G
Pf7261zaEf/6ihPg34WiAZNWJGo9WxXFeFnl3ogFmtgXO1Q4arqZ0xPTC3krOa10E8u3X7+fT4Ls
9TxAEmmMPCecNvPo0IcXUt2mlZ8yazeaP+yrXk8FzJqpd3wHSEIeMZz+WXnpeiaggXefZYo57bKU
d2l4A+bkXz8RmX/9dXka14JhdURzk5UF2a2GQXrvyOUvfdyH4rPZvo+oC3NlHQ6ntLKcwngbopCm
+xYNCZ6gjdODGRmGdRTuzWrCq+xpNJ5MfTtKz3yxNjw935RKtxWYZcRuzRLPUrs3lI3C/6U/FwGK
es3plcZfyt4XEPiV+hp/13WLGVoX4WYebQEyTmqwraxqJzXvhgWksEoBUkp2MOG1ov4ptXYjG/dC
Yx7LDhWleqTE7pma6U9i5csxLhBl7A7lfLtMsptW2y44j1JB6VGHXxy4Ih7kjbAODI5WesX8t2n3
SnEoLYiDY+vRcnYYlXeb5DanMJEvlTPhXjaE421UiStNeCyqP5UhXZgZK/isI+7emZl5cnBXhNsg
k3cBONxJOS/LHmGzU9QwL1obeDVIEoCBTjQqTocDtbCXIWeU0lpNwhV4V57maJdl6dXBH3F8GyfT
Vg00n1LyUfGI9KF3wn70BBGW3locE6+py3UqhQxUNZNdQfMaZnEzLa0/i1gaCn+gPp9nom5dfNTi
Nu3atWK+jhflbVxSwl1p9NIS+Smvdtb4J8YjPH6US/iSeUWhMXJn4TiZg98m2mMb3KZo+Jsmv8WK
PJpZwBat7HBc4Yfgjqnuav3HWFZu0VXMLMq+qJ2tpLdj5VjDqoRqX9jjvJJCa5WFoqvB6VCIRkLQ
QA6BiTC/p8lBrSRfNhWnYvpBmipoi4urGndUzagY2bBB/GDunD7OHIs+nSzvmibFWf+PUcdHdcE+
i2nOUTkuOCCaeGWjxbQV6y2bfPTH7tjo/hJJttGDe19uUIO0EBMsT/US9U6Tz611H073Q4KT+nmY
VxN/213+uyZc7CSdusZZ8qFKj/y14K/DveX33lKv6Jw2lufAl06omwN8pXbut3Jjy5yzh+E4oEOJ
6N/px7zZ1fJzN9eoagjExYcpv7Tpu9K+QnsYgpc5eJH6j4x/Zkh+ivVdbECRz2CeQ5zODsHyGsjr
REMnnDvhcJ6yU5Ud5WxDOu0IPFDJwgNfQo3pBuMhzw+Y/4/irRWL9gURWwvHAC1FEkEmmU/UcVah
UK9rM3Tb/HlICvYXJqXILprXPNkUfXMIshmjwmklysWqA0UzMfQSCdbaLKZ1rp4QBDudcNSGw6jD
sui8EQN1KX8ztftiLl2jzdy56e8nrMtkahK45B3Ik7xOOgHlxmB02yyCk6dPS7nRugkU1a4vZVcP
azvWtk0x2CofqZBa9kTUESC3WpfGbL2SCUQGs34JKGc1RZLNIx8TaO/waFIZgckyOeBC3dr04WnZ
MWsqyvqDFZ819WSI59xEl+0iSKcnJvUR3glvRnMjydM+VOXbKUOFoqi2kD4m1FWhQgsFvV3O6WZx
l3bx2moEF/sID4PUQqA/jAo362/z6nczpZDeNSjDuPYria8ot8Ck7Sxt7FLAJIQGydQqKM0hHOca
59HetcZ7y5rtqlXhfL3oUAnSGf15FbpdOD1kFFN6OLCJdIcvr62po91YD32LBoq1Z4aqa0WTY5jH
lCdg5W+xhvCmNpykytf0+B0Bp4+eYWZF24NVdcvmQZXQ5bXxeso2GnPnxuAyb4DQCqqH8mjpd4H8
2MfNUcZ6MmTeEeyJIyvVCmm9V7Wv4UDdpWifG3H6JaHoMyzhMLVsAsWSXbwznVLPbbgM60TMnFDp
Ng0npiFlBkGsXkok8NlU2yIiiT7T3Mq8eDeBYWjv57qwrT5YTXPvNvCr4JWvknkDdnNXZSsc6juB
ErHuF9PdAnd3SLyi32Xt86ie+vpRlxngvxGKJ0qoQrXVSHj4E5MFTUh4LaKbkS8IfDPHt4tlbG4n
SOpT5STxxcj9XVjSk5fDlT74UeOZ5SkZKVQ9JvGdymKJio5W/TaQrR3NMfgMiaunr1NZbQnWFjNn
ghJRoRPRX0teJd4Okuwn7HyD8qAYtwBYZzFzs5HJs/qpDJj1tFJ+0mYMD2VRemqtUlaLPEOe7mPl
tWi2EnwNJarcXKAax3gZKi0caIXxta1+a/JGaUn6qk2p3VThO+QNVsQeE511Uq+77JfUbRNuqQy3
iKU2+tCREe4GTbaD5H6cfWHo3Tl4REEklZJrQTCqqpVooL2K3yeG7KzxRmvdsL2z6ufGXOXTSRi2
vRxvuu6WYg9baDaP74sq2UOTeLIgwBHnK3rRizdQFHYkNRTpjO1AiE0qDBWSjZwwVX0oCglXhZLk
q1mHJQCdcpXNxxKqVV0QvSK3lc5SWvoFbrB1u4AOSWwpDL1YOzMMuMnCI2gbL2vXo/BHx8MQ0Y5Y
svolCp+NQ5mQk5GGQ1/IgF9RzE6VwwAi3ixl6wRtd9+zybc3ebqaw5OquFO6jxizNGJfVHw2Y7Rj
ThpXdpy5ovQmiusJvrz6sPQnSX2UsrOS9bTHbmoBARcDzL1qB/JpMM2VRA8KH4yE7XCMnrrQhRNC
KwlTh9t4eBDY+xoTJ/Wuwv94aSje8jMY/bCKEBIvWupE2DXdWzgILEzVHodmI/eBmyAsA0M9WCRk
w9oo+4OZtZBAckc1yQuW+iQ3QcYHDeacPgRZS56mLvbCTthtCM9Ho9r1RKeyqpw4DJ3Ian0BYpFs
jKRa2KoWgyczGt9Xd5YQrtLhkIytb8GE1qXetuIVc2RnAPR21FKepe0bRx/ifEjlXV7+wSpSkM5Z
tO36uyDvIbq8dEvghe05ronB06GKH5cYS9ylcU0FBnPrqPFLmz8l8goEBVvvqme+xkyJYCHbe5+s
DLxa4PAQwD+aZM2gkhMXMR+R4bacYRYiwPRkWfeZsV66Y62BXYfek/W70sqPUjUe0xCdFsZAkxDv
azzFOvT2Qsz+ok8GJ6M/TC77U9neVnXtVEHgxkvmR0P13k31euo9g18aNrlTBvU+H0eccW9IDgkF
5gq1jZ69AeSxIQa5cye4bdmuJPke9Y9dhCl4s/2g/ZKlTR5cnqtybgPZHlhDbZfuOh6BzgkjFnw9
Aeit+oVYrYr0fWF/y8le4CJ7ikkNgo9YIcOuQbCMqebK8y+BDU7HDbhvjnP4VpJMg1XrjWi98JSh
jTiRtpx6TfQKVb0sACvq12FrHToGnRTttwEkOzVMDxLOKg6KTTeLttJYTs13k1TlOpNeIUi5etaR
CDjSQeoUKDOy13TxSop1b2jXDeCbKWOYULh4YWzT/pDq/V2if+jqOdBv0/xMAtq1rd+Uo7ekOytE
XiLVTpmsMYlxdNhHMmAT1GVJkh8ySXPVJIJJrR3UMnVBhp/BYq/zarbbJffLjI2tzvy2ZhxMk1ga
MOUIz53KU+uBYmuqP2i/Rwuvv5nGw2BUT4pxVKaHan4mZ1gP4vgKDIIfD/1JSh3mUghuI/qt97ny
xVADKRa6i36cBsOWZNJ5wFUGaXlVD+c4z5xWvinG1jW1ioXROQIJVa9PiLRHDgSTLxlPUa6slr7Y
D4Vmg5zD3qm+aXCrjBrprGpsOeMFZZ7uZKXgLGB4YbKLazegFmFlltMOplPnmITpsGj4oqyF7KYx
nTY2HEPc1A3ZYsoFch5K07paugLChqt0dZ77U10VqyptD7EBrMuM1sjIHQH3C5OLGugzkgqjaH2h
yWeulSrdDxh+KzzmRVj2VoF+TNVeMgJqg72ORFK0yB8dg356YNhwXTftuNGmzKmZIJosMnyMaGQt
85R8uk2X0S9YnGY5YMLS2wOZ/JRGZ/hh8MMx31A00emK37pRnuR415RvrRJ4uimzeY2uPrcQoVDp
R8e2ZMbJ3FWpAAu+93DS42zLnFvpY21sBx9DELtB99jr1lqsixX25TvF2vJ7wBuKtMiP4KhPnqJM
cJqYPFP8OTf/JANWOVbhpcbkRqELpAgoWQ8+p5xXnXEyFG6cqb5iRKje98e6Mjx9vJXl2e+oAZWi
aePEt5pi+aap8n3dIYhskLAC9uIYI+sRzbGHjiNiqD+GUenUiOPJHCG6eWZYevFiMK4Kc8msPwy8
we2xI7QZfXuoqjvcW+DL3fQg33M1Os9EGqYgi9qPl9hBvpDn+CJP+0IaSO6wA5eI2nE7FZscY5lO
KY+WudOYE8Ngxx71gpmtEnWyuQ6q27aB66MTHZ9j6xfGfJVdYeSZxhFbGieguEPCTxTHE1jppeNo
UudZGhDw9bSSxNJNG+Uw4jFgSIrL2vKr5aFgWjJk49VAbwmJV5lYlQfl/ahN9yL+3X0GzRHNDmeU
VvIzlR+4CEA1570ljN4wGitYEQgFnH4MADP1tp7cS2HmGrLlzDPnCQ6SY7I4I0twCgqvXx6NlpQg
V51c19cWKDZbtAS/QASZEyrTDu/9ZjpbIIlwaOrcWgselyZ1ci06LqrlyuJGTNOzVX+YtWqrDHC2
yuQujCcvaM2nSXU6Dguz2R7V+X5RTsUY7CCMeXLFetR2VnCzcCiPos4PLE7BYe3KnerAmfGLyAA/
MeyrUv1QcaXHpb8uz52yMoojEHs8oW1LepHjxyG6GazIhu1F3ELN3sSHOqGsUfcooVc61vq6ON8L
UeIEgeykZXamzUX+UNm0eX19tm6UJFoHs7Xp0vCg5uNKC+XfKRmqPkT70Xich5puFRkDRMACKVbc
KCtwzE7BaCxoNwx2BF+xoq2IFKsdZg7kFBjwbcMcWrYVBQeeHHQoZwmavCs9EHaBflQ4abQGzeTx
vjcW+DQc+41F8UPlMOgM4F687MvJzvTGkwGPaWblpEQ7WZVOsRAdRlrGo+iqjIIJZDp5yIyS7Aoy
oIFZf53MDyuLdnWb2lL8qyviB7oyJ6oimDdI2yJih8t642iqzX3bBT5yO04LZ7MsT1V0k0y3l4Op
k5MMx53iJOMhK2gwG/JBH2fHBJoYE3rmahfqzbEK2AaWN2wRHaNQ4I0K3mK+JtQUR1YRdSP0uFlE
i3xY7IwOcfFaZoytXyo50W3XvCWUa3RVJTPL3Dr8gH5BXSuEp8YgL0b1s/I2IYyU6frq1jsguztz
4Auefa0313rPUaVW9lGquJUO0OYySgPPL9f83PIa7swYP0oDzlRrrLXqSMXRkXj1WIn7obmOCsPW
M8h+QgyLk9c4qBzwWRNgATqTGe3pEng2StiucSvSuqdAbwiyHwuBs2PkMwkgwAnDOiRpha5u91KK
Ajlx5Dj7mKrWQZoOfODmUhaR2MdGtbtL5LVZH2m6MQWDtVnxJ67frDbYxSLExpp9R5rPdZR7RvYh
LD7swZUcwBpV/CmynGhpfJGvNlHIPydtrZE9cDaWlMWL5oWYJyqb2jA515ZukofrPBvOhfVaSP2x
pBqlaYrdD+TqoXhcuLWO8dYWFENsPOfLVjSeBiQ6ofCnnM+UNWbzTnNTb4x/N7K5t6gKpcZxbmG3
klMVY8qU96usveXBdqTS3qzHrvBbddUyiyykh5RMbmifk2JTUsRQew/6ZhB3oBNr8vNfBUbKSaTb
cG3tJlZXy/IxkbAsnC4nzLiVdp9Ko1dTIE4wVdIYd6K+hmx7POWj8NRgbNmnxTEhTtcZ8IQ820Q1
Ey0W1MwEOVp1UwyTm8aKXXIuXSY356SN9nsPh3JvRMo6J4XL9dC2pte863dicKrimEn8E0A0V6h7
t7Pe1FbFNSs+JLQuRO43FHWe/rDp1PQkaDWZ8UduDk4XDN5Qk/2VrZsOgzuEMVyfgHLlQ7AEa8v0
TXpcOlSf2Mh2efNYFYFjLeRWpbbrTUZqRCq53eUcqR3qaN5arcNcgNMYaNP13BEypCVt7szo1K1U
3VcTQRyUnR61YOsnSk0Sww+jk5MVTLVKxQ4hKsCVeuADrCXmXphUJnNqSjBjxaMRXqzpk1M4G54I
0jTULVerAzevRv5o70ZJ7UTyuB9NPpQ83YfzcZKz26Sezs1UMGlPEEuElSrF/lAG1AGY7S/GdUqo
aoxXQ0/BDEq2yucii6QhQszViBv6U8dcliRIN7VqPWq4ulCdeGBK18Hr/VAv1kNajBu1lQ6dOhzm
YPJbpLQilW1Z2OQZtvsUIC9/PFEFsvHCM6bEzgYIxABl5wbCqkk6Fg6Hbv413Zqdsuu67kUekaLI
nEJ7YHuhHFDSLTXmgYW7qKfE1qBHkyiOwNk7i41J9tssbPB4MhhDvB7n5l20Kh8WuVuLjOzl6jaX
BK8rNcEf89clUHcacoNZA12SenKchkxAMfwvhu5cvkwtouh6PsqB5BbDvsSkY3pR4Numwb0WPoeN
te2rdIe33Uu0ELmt0W+WGUgpC0R/MgdwN9JHPTzV8DnUyPAWAYhOF3hRWnm5PJ7aJptsQ49uOZSg
DnCHgoO69Rx15naMirdpRLqrl4e51jYS4FEGD4XUToyOlhR9KA5CI4EoTdDBj3xfszeqgmPUe0Ea
90rDM57vwnlvCqcp4ZWt2wvpXQQ6bkBEJs23OjAFJl4Vcqm7qtYAc1lEp25uNDzceiEJSaI0ZwmO
t3W8fFSqXzUVKBWB6lvLOcNqutXIuT+yHsTm1kjKG6GuPSuVt0U7U7+uVy22PqGCGmq6s0hX29ra
NpXM2YwvzBwsDIMq0KpwPu9yCheBJW/FzqCyWZd212jkTEsJ0vKYpJsQ0falWrcKm3ItyzfqcoSn
vDIhbZZAGiC11xly6lstZIxlKN4g/jpT2q8iS6YJ1q8ufw8sZqXQq6r5z44mweXvL7OiQbl4C8ng
KJl2xZhaFxeXcw9uSVw47yVSxAxPSfWix95A+7aVet+RMLRLdGPIvS1oEbVU7WMKStyFsKJpgTbr
HTMt+plxRjelrZPuxpwiTEMqPSnNXVsa/jQ29kjXOYCAG/bUn6xTGCuuiOilF2unm/s7UC5vlcX8
QVM4ff4a0HKdPrTm3gjel55tUjBWnVb5tUo5GK+P/2PuPLIbB7MsvZU8OW5kwZs+lTkgQE9KIik/
wZGF9x6L6H30Ompj/SEysiqCFZK6NephhEQQgvnNe/d+t81fjfy6MDaJ1TLnVvOy2/dkW1ZNMFea
S90UFga/no9v7I7nLUG3TdUsK0t1gL3iobBmLAC2dUOO1L4oCcYeHtNh7WvbRE5mSbqz9NtCrOZ5
RyLyKDoCVYNQnJsiXk1JtgPdwJr/VPHs55R4yW9mM8A6PKNgPOClkFB9Sf4yEMr7oJVv806LeR27
JaWvY2JuhHwVGd68q9eDNj6JLDvLvgY0hQHSW7vdyi2KVSMA9kzFhR9QpWqahStpC5EXYeBiN/5r
H6VPQZXwhsWOoHdMta/mQOhmb94GCphJy4hOJrnVUoSYXkB/NobyHiDMwosk1tabttsybax5wJd1
Ka5LiXEgat91RqmsIldZuvaILtE5/4KrPwQNJUbXcAZTfarrFqVccLA8smwJ/4aTCE0ro4A0jukq
bc3EMUTV6ccDQUGSbVHu6/thnirBDmrLgcyYXVdFO1MfV34gr11BXImpya5O3flBepAQctV1tXTZ
E7SJuiiidqW2JI/QtpDivafcRMNdFr5Y4UvYPXlMARJsk2hXK08ZUeNGfelpF51+aNmzEfUse1Qi
KZgIQjyPxpewurOGu6h577FbpcOF2q6o4SMTFM0FFVTF1+Z6hE1hP7WvS8nDgnlFQ1EqU45w5ckH
k6oMcbhCvem7Q1TuvfxCjfeSvw+kvTi89PLE8z7xGDptHi0aQTgABU0ZmkYxtGMXY3LUDfc+xs7K
uGi1y3iaAa8LPzoOOhvSIpnHRWtzMV6z7KXUFrmCvLFixiWnnojWPrAZiUwILv5JZ72rUYRPfRif
nlMouT0iTQEQuDFUNmB4ZZWNEl9M28vBuoqEy7KhepTuBVc5jkq505jSPJVW4AosOa23ZaVhG2b1
P15p3dpN3oGUIrfYNeKLJHgrReGF6vZhOK+E2z64KXtbljaUClKoUVE3cWqqrawtc8Ui0X3YsP2P
zel+bxtDuRCCi6q+1FTQJXR7aaZ5VC+3XbRJG1N5CEd5ibtoG2ePcm/tlOaoVj0s5lSERmM9NVlz
qZE06Fjtkybe1r60YKe18KyAxEPirmoSSJ8Z8w+jZ61UQdlPeJy4OZj+XdIgbG9uhOA2oV9Un8zc
CXNzo/obk6X5SjVehe6kPaThWiireTWoy0q8kJJLrPy0NexqabbITb255wLsqZTrIZHsmPG4cwue
2wslbg9BdGFU/hxA+jKW3QfdP/iMCKIG4Ic1Ig0DNn5mMEuNZblmO5Poqt2Yp0aI14LC/kfki3KS
ma5RSs7FhqqkcMq918RLXqwim4+ttRMVb6vL407OaT1XlWIXBtpeAKwx63ArMOcaw3dQLHSajySh
BFQBThFbUjUNF11NhE5tNvPSR7fkK47c3pALCCe4oue8FesXuewW6KZmMqWPmEKGlohOLQmnPn/F
flVU1DJyfpKGN02XnczmJInC/HM1wZ/1L8Y5I0z1vapsOoSCcUXCNv37L9hjHx33TJkU9knG/Mdx
zWpRWPvc+JYy3jjHgolBIGbawHFDGpnNSvyuYPJMI5sSYSbnJgqwoQQmzS36QgD2gcHPsM4ERl5S
KH2dCExKir4Og8dWaOeSLjHH0pGV1WUfFbYXy4vEejPd/hT71Syn/upZRB5jeU+f9Sj64lw+uCfn
TC9c/locTn9jodGacqLv3epzLE8bdboZZdwSMbkYaGXRAP/Ws2lOmqCXp2OQemT2Sv/DHHWrDZIE
x5DkNOE8+Erw82dpqHGO3wmU0oxcGX8zkw2x4UvFvGDbPnPj8Qvxzw+R6X8XTBnmpGL85cwD0auF
NhA6KKaU6wq7Geull7PGpjneSmsjFGe9QAahoqzZMW4DTZur8p07xCxDL1OL3krLOExlRHKzC7Fs
L+vkC6fGh6c2PRy/nFrcRqPoeyiOE6rexMXiVV/BHvDyfBc1r/Sg10WzSusb1D6qvs9BqOtQLITC
AOMQzWL2EOyESAXcucm1rH3Pvmuc4364HRnFBAtMbeJQcyYp9XuP0KSg+uWvLcykqSoRpWtNa3aQ
35rvcdmnvOnfDtxlZWaUIwdWl0JNgPs3H/mz0cLoIkkVLB1ko2yLCttQ51vX4ZzxY5RqVHRByekO
suOhPtQog3zv0GfiQBLx5HRscCKm9VaMF0H/vZH+nOfjEyeQeu0wbKWX8S57/fxklT/rCY3/RvMJ
ZMHQBoPhWEWdhcyj1SYaLeWTfgxoXMeXQaKwBHQPljD1rAGDlPQXu3iXqw+0IARhp4abgNVEHhKL
JatrOhGLiKTcYnxNW7CyXX8xdecD0Vq20r3oPrXF0ZLFpS5c+16LIGojjTr4YV6mRDp+/mdN1/oP
441xNt4YcuhLMhX/bdydBlglXdmSxVB1D0pePAU5f6Lv9t97RM85P0OkJXpc8CgZ4eVYLgzz9vO/
4YPZ6RzJo6Rqk0pqwGjv7bJw2it8ftwPRnvjbAjQ1SaHtcm1aYWMgZgURsGlsGSSAP4VIPbHM/mn
6382GrShqIiFxjsQyr49poc024nqddY+1rFFldGlgbxulV2V7Yz4Ma0umdaz9K4QBIRu0YwqJqXr
2M6Kl6R9tISTa9wF8gPx6vpAwZZEDZLQq6lrKYDZ8SjtZPEiK94U+qQkYetyznR+E0S3WuCgZZ6Z
tGxCaykBXzIK366Nvdwsje5KpI4oPgfhQZNerPGB6rPd+pdSfzXqUxbbVVJaF0K57cOLIEN2kBU0
GR9z6jt6UV55qYIuEgWPdwRnaJYjGbvZqVdFJ09uW3dToM+2Nl6z/vyufaAJN4yzkVDHFFaHDUyi
ic3BZhDhE60a2JpDT6FfR/xo2ZonkbiROTk7YZXiu+X538LPkSz7+/Be9VYmdBi9tn2x99xV95WU
+oOH/Jy5KGee6gvoB7bNu3mdfzGnfzSo6WcLpSEQMrMtkOun7Z1GvChSUMpjNtQt1cP5W1GOa8pF
70mONOgzURxJmKYj4RlOXq39aM1uv6uXWjxQNORi09UwNHnvZeO9GFSXlpqiNtAPZuo7kAWXEsXl
PtDX3rhKPMX2k2A3UE+OlF1CNkugfOXs/uhaTS/0L3N3rcZdOkYSa4INBILuexQa4xyj1VZ0s0uf
wwYXdOOCr4gpfzaoGOcMrSlsIEoSnhhXoy33inFipZffnAt15fdLEVRdUxaw57bBCINhnoRfLFQ/
OumzsVESEhzXOcf1vcS2WiodiEm672UnGue0JpG4jkRsgJZLL3RHv7fbOGcrVYKcVnGPV8S4d6/1
589Hmw8etXOuUqR7ldAi05nYJFXoVN/ccZ2TlPSuytxuugLj/XjxFenjgwlNO3vbkwZOu+omrOWs
Ylla6NHRIBkiMgmzdr53Pc5ePTVkQOlipd9mj42Tvn3voGeLlBAasxiYPGzlfWHMqeJ877DTPf1l
mEjKgE13xjoRFSNtLuvh88N+dJXPXjlZ80qhk2W2cEqzMhAAJ15uG5WyVOKvALwffcXZ2xfJsDVN
lLhw5WlKvLX6ISSo3oq+IBd9sNQ9Jxc1YugrglQzfg7drvfamRV3W5Ny5iBfYeb53jL9B5Prl8sf
xmqn9xHkXDlBZr6yam/x+Q344J08BxHJhdo2QyXhqb/1roXvPdjnECJdzWjYirQINMldU9TH0/75
2X4wkqpnL6XueqA3p91KEK0iRE6srzI/nX9+8I8uxdnrKFtECie4HadqbdeuB+WbV+PsjcyHUKMy
ziWuqsUw6cVnn5/vB0/eOYoIhEEhww8biIRDFFwDro/QzB2KIZy76vjFl3zw9qjnL6gemV4d8iWU
RSddB/0FFdWXUn1vojkHBCkaeSFeBdNBL6pgpquSkyE3/PwCfXRDz/YLnmZKUWNyQzUXGhzkhy9W
zR8d92zRbMITT4aBc5Y1p3sRwuXnp/tjd/yH/c05E0itO82KrK7finjCBpiAIZq03tuF0FmF/nX0
WhSP+IoqvBpD4Qi9iIVrraO5FOWZTjsrzlBzXeqyiQAYm0fhL8NcoemZLLvxRk2HqdO/9U3ZRiw5
0UGV3L+xEnVuDvoyG6nKKktJbx0KZrYKQsNNnyd3hBCJSBUeRzZZpDnsdIB9/RhvVbFGqnmqkHYH
Ov1zaLKJ8USLfi6xy/Io9em0XPw4XY5xv5brcl7D9zNTRxj1XewNayvkx82bRjO1vhklb+HjTGqT
qwqev6seTRllQiLjR70BYIe64ItViGZM9/9P1/msloJVWJJYm3aQu2u8trduf6OhNxIQUGbmKRu4
Pu5jFwpL2VLWg1Uv6qjcDJVOD2Nj1AN9+W6VGPvUhVyOPlWFXN5btMrzWWu+TlWJKNuUBmYiOVtO
CJJemUfIADxxg1Rw6akYdvjpMF4W0WsoP2F9wOFwndI4TNXVSO+5bxa9io5l9MAbOl2ROAE676B7
yfB9gTCy1aqaxYiFjb7HB7RSpXAR0d0YESXFNOq1V1Kj9W6rNA9tbC0Ts1tqPkUSFNrDcyY/hySV
9N06RJchXdbxQrDQ3dCzLSS7zNe9/E6Z3u705iaq0stcqLdDRFOppVOJSblSMrtEUuaiMYkUGLDd
7VChlG6vBiTzXsKVCC8MenIY1NBIQUELwO4LzbHyCzRg6ir2VbsfhGNWo/l8kqRh1rDZzP1sEY3R
bU/+dxzcZmM/z8qtoi8ykV49PMdGKh2DH3bJ7UgUcqd1BwEHeaHyYTloUcgKoqMgGG8GecZrkOsX
cLBmfb7S83pWVgcCNOw0aOaK+hIXO23QnFBPbaWT7tKqwKaIJp2zagPlWQfjTtTUKrCgrndtsxBH
kq3xpCR+deyLfFJ/KVp1HNraMXFSNLLgoNtY9sEVumkjSecxgHJDkOwuaNctKnzPiG1iJcec2Al/
XAsYrNQLAvacGDm6pUUEZZi2xClofHWBkqX1kGJNDca5rLqO6pZrya0WbadDOrU2ElZPy+3xVCVz
36hXDb22OvDnMWKFqOyXhf5et+4iCKxVCltT9pWX1EM6jUHLo0FrJuJcD2QnjU9DqUyIGFsXQPuW
8UUsvwbG1YCVgSKpTTkEaapFfl5im0azrn3NHibf4egiJrqPrfxgjjCZ6KBoMwE/giDsrbDe5zR+
i36eqPcD8btjsDPA3zUrNkJX1MsuzbHbSdZR8t96D7emhCQhR9muZXavXotdt7GiJRUl+qLuUkNv
wVfPem9Blw4Gh22hQUcWZFVEOOw7SUQuliLCLOZdPF43JoagAtmoqM5S7pia3pX9nciTiDSqp0ng
tq6duBlSqWRWeYJdDjBIiH0ZLWOmdHdwj6vAt6Mei0mCMnVMFp2yEZE56LWPnI2uZY7aN8YE8JRF
CrbCdREqM99QyEkE85fgbCx3wdAvoECBHpyH0SlKTIQDb61izkiokaqNkGJOp07Ut9zwVrcVeEGK
eNRwXWPcAR8ug8+qtMcqSxY+3QwzvE6GYyUiMPcsm5uBxmor4xi2UvT2Fs8xxcg6uhOSEjKRghdD
XsWdefA069QaW+RbCbLnPNh0EM3zfqGX+r5hgDaqeyHGExjhFQ0qR8yBNYcsrSBu0TZBPRv70Tyu
73uN97NBpkPiSKu8QWy0ZRED1qA6ufZUoG6t+9u6T5diYNB7PUQm2ExzhThIqiO78cmOnMyPbbTJ
xkuJKUwK7qoGVXz4ZOnqKs915IblyjJEqnPtLMPKGWvtTBB56TD8XOrJIYt4jHttZqLrF63VYO1d
g7i2yoAYndltfWNKqDfR2DtZ5L+JYbzx/FNCf513aZoQOw0BlHGndilDZDofa+/OpdtVIwtOrGSv
e4+mhxSeB65GP9eRDzMbEA3lvKKieRui9EiJ0Mmi8UovxJsETfyQYC/uU8bl0HpMBEZEv4/KZdzr
jl73dqlRe9bK7KFs9XUr7hCl+tBiYDxgHYZAqqcLJdjW7bNU7oN4L4sPZtcvwoxZuacpWU3I3G4r
q0z7r0NdrKtcWUbhEa3hfHDTPTsAW+W+kQZTRicth8mMDbC20NfWNI/cZCUZ1r6U9235XNCR9zq7
Bl6v13AMvXw+mGut7GeFcVObj9SWnDBonUK/1ZJ3RT+14QO5YY6KlcRj0dGkzwY+hpHkHbkyDmV4
lVfEpXinsLxNggVv1LJzOZoWB3svGq46MsECYRN1Blo6RmA0uLBVbTouGPG0YhaFFZ5gc1Olot0l
iAeSKpw34dHN6m2b4tNAi6Mj8y7QbuqsTNhM6Zb14A5HMUrR4SJg8fxrbzxxGo6I6Eg022eldXel
eBDUmy5Y1tSEsVL1QbeOhY3hUhO29hEtpBwR+4RLSQbjpcmYcdq3DG9eMMSLpOl3tYHVzeL9Le5d
S1r3Pl3WCmWnwMMaiyJ+GXem0aSbIm2FoGcp3LFQO2rNVwS9D5gWxjnjzSc80cUQ022t4aKuJCdg
bK5KnOHFu9qFy5SlVY3QJShTQqCws+MfIP137umC3fl434L3UU6Okcvk5p7KJHESzWOdJzsZr2eY
UXc013XTIrrC8B7UdukLq7LJUIVbeDVPVowyNM0Weo2oCmHw5ytb9QfR+E9LrrONW1b7TZT7LZXe
Fr1ijOsdeE1x8OVmVQmFEzAY4zRedcqyyMedKT2U5isa2Jkc646RtTN/xHuJEStH5dGHGo7sSxJG
ZiO2iG7EQCrMC7XZIisM+kOYx/Mc5LweXTUpptVQ3laTljBngUqrr1ZxxRu5HafXkXSoAR+MdeeY
mTIX3cFhr/qaYEK1onEReFCpaBoMBwLTFxlGzmDd4RML6isNFZMykEEk3rSgGQ3MJKG7j/0XpLRa
3m46/RgyT4VdOvfYS5qNsQ8jFGlU811WVhjY6DNkETGJHdbpagMpSJolRYClfFFiue/oTpeIghgO
xvJxLLYwf1gJYVc2sjtRAH1NKXHC0DbCTiu8Y83ANeAE6KuFVewt7aIsnTo4yNm4EsP1wH2vcHO5
HqpiIVspsmcjTmNdsHHzpRuv5a6ydd13RoYzzUDPidnCVBFnS/lcNS9TBmWxaGZynTGKI/nESKQ8
qc2xS44+/jOqsNlUqg4OOUI5iBlWaS2CiAWouRR0fGqKuAvii1F4ZMpAkdk5CiunvD0OIX1SbyG6
+5HJsyxO5mg6nrwU+ll3NKp90Y8zd+q1iFtvPMjptSFdaVE5J+x4ptIkD5p9Y9xX+DLjdc+wprNc
1iSe5EkXD08g4r6PwaMJbCLC9l+d3O5WFA++99yW2yC8c/FWBzwLCc+fol3k3rNV4qXiwOF1VgZT
4jVrDQZcE+s+LS3yFVzPvPJx4fQGumWC0OYNRsQyEa/7+JDRVzdIHkBoOzcTeW3J0sLU3SOh3PPI
2hKEYUblIs+R38vyrs78dcrux0UinsU6yilujzXQLihus+oxcU9VcCMl1gaTEEBA5drtm3tBzLcx
r3RmvIx6f2jJ/iR5gZg3JyX4rKL+1GTXas0IIWJk8LONi/pTCbgAuKUDwTsh8LIrbKKtyCQwHLLE
Jaqsn7XuxUB6Z47SrXhypWMrZ7MSI4ZlwC9QbzQAtUmAW1aMdmp+08bLpr8Po8HJmg24sikolGUr
KiyVgVFS9imvopIfSB2e8ZLhgcfHTHQDL/uTFB4blhcid9+6wd9F7kjdPZXuVqErLF9RLmG5P5cR
EtfjXlN3QdsvTdNyIIDU4nZg/kjUxxCnQ2/dquabRKSfHmRzr82OhurdpJi1AzAjMFBqMPBO4yKN
95mBIvafHmzvJf8pxUAdBn+ZSC9uPczNnmUAqnC7VFeqvxy6Aif7VqKJGevsfau7KMwwREfo5hpM
7WAY2urGFKqtmBEaU/g1e2bdXY0sr7OmuvcBZOtWgwfLX6oWIAO6RDoexLZG55nUcw/XQaUW13pj
rWHqX3S4+o0BVWvsJDr4NAnjnWTZHRE74bQV71gK4f5v9CsN87/vXkwuGuAprrmoe4veHMO4h1sZ
sEAy+gsMTQV7gG5azBGrZwn9wkfum3q9Y2KaMKpNIO7k7LangKbEA0aR0Y5cVuR4OSTdPOYjOSHT
/bSGZdquqnY9TUJyXLwHarwKXcXGcm6bJYYI9TRQQkioNglYssbYczB8gKxYBw0yaH3V95sqNC8N
NcFYG+wVBUhujKiwqOe+twyBrphVcnQldVnjhPHK5sJVlQ3ctOXgI53qCHsr+9WommujEbdVzPPI
iGQCYu60BwHbj5syQFVHD4F/WT62pbswEvTN12T25IO7G1LjFEfdSjJRHgLC+WI6+6B+cFYoxLnE
xcAzvR0wFuKL9su3zw/8gzf3p2nyrFTYSa3eqXLRb82mvmEwu3DB9PQ661AFMAQZUQPrfzNB9Gm+
gWtgDaLbmMu2oyBdRr25Fqvx1jffQ8u7sNz3z09q+u4/ndNUBful9FyOVoF+XgcbFquziEXQJFHu
8uyL6ugP+tufjn9WYVQjs22LmJZeLipOPYo3nbdJZaKKuvdAOHmNRGN+LXUojetNx5zYDOFFbFwU
X8bv/gDy/ekM5N//QgDlmc4zyF9IHWXEYS8PCX6QYo6SbON2Fq4LUiazy54chQCnc8VclcjMMumu
zrdIXXuoCqYsfq/Wr5yVLX2MYEFEY3zrC0upuxmDL+qLzK4f3MqzwqWhp/g3mK+2mO9nBRm7VOPw
Ja6QRpzYPGMOSbcsgIjyiO2Urn8avBQxoHrJEcfqlDGjjL7qFJjUmAvmKlbpHt9CnLL9PbT5g+Kp
C01vFuqobvy8nfvCg4pCPFPMSyu77/LWHrxgniS3xWjYXYQbLl9X1c4dbtO6cKAbWThipfqyDEM7
ASpSUmgu3CvF3JiMpoxpdq7vcP4VxV0kNpTXYNvUnAOGMkb3KsMQFI22kT+ACold3GybuoXILTqo
QJrEYPGITV6o73wGyh7HUZ8lUyXBdoVqNlEGiiZnVfEU+SwWI4S6ADTiGmeob+5rvV8LKor+idQx
N+OdJc4xsaojdsXiws/W1eDaGiVCmTpErySrEBBXxLYgqzHTS2s1j2YA3fCoZsNNWGdO2fhrgKmQ
th4MhWV7sI6KTU6JjailwHsa+/c087Y5Rp/CRz+NixFCi6wstW5ngavOyDWgRbYbx+CiDAJmY9bt
zKqdFPKuJI7X4wDvsDN6S3fhaRK0KYNbjfW1fwhVeZ9m70pWrGJzcOJmcvdvcv86KMeHqGPxo+Mb
1KU5W047D5hxsOlV6XUb7eVoj1AUuJMbLqzhWUmk+SCGR6N+s/wXVfadvAMelxgUPkL2WtGslEW7
T1dCfqyN3BmV/L2r0lUtjOzZHgx1i5Acu2u9SxRlDs+EjbxqQ1WatXpyNWIm7/AblW2/6DKXAlK8
w/D2I2Hc8+MHE2GBH2fzJr+PKBA3k70SkKIxhpSRjG0iXfjjvmb1WA7ejSbcDWG5tdI3w8dVqyVO
rxTzAV9B01kXqq9sak95DhQqEAg3LPFNaBW8x8RqVRrY2pyg9bsQ3xZ0sSZfWPA10kS9Cg3xiz7I
B80c+WxOKaKw5ZFxO1YdLVXDU+/5jmAiIfFxx41fKRw+GMvls/kFWmsqAxHqtnV0kxAzrFU7C1vr
5xPFB22Rczy3NaZsUlhJbTNxFXoE5vXDV/vHP49b8tkUYXhSoFLZ7bZ9tW/aEzPAFwf+oLt1zsTV
LSXrUoNKeQMeonVHyGBA5Ag7TsWvprcPmg0/FMK/TJ+akcZVNGrcWJwceVSTIahTLtuEIEuC8MYX
l0NqMs4EtqWa9ud34qPbfDbOp6MkGsP0Z5X+k2JMK0M8fSAAPj/6BxftHJZrRr6fjA332dNEksi3
vVxjQAVC171+/gU/Hvo/TMjn5NzQrVHSagozoD5MI/U6KIOLKFefJY8iPdG8ASNrLb0Ybc/2Nr5I
3HuzZEsyJeFhuIOy5DQ54DBvWEU5O1oxe7b0ZF3jt6R5tyhbaR6G8TZlNf3FGX90l8+UbKI+eKKb
97QacRjqPm0FPdt18SnyH7r83utrKGvewwiSSwX6YUUwfQwBpFk9EzpUXTnWzgozkpmJtJSeUuEl
BAL/+bl99FqedbsqN5Sgy5nUEtEdMokM1Ac/P7I2vX9/uk9nVZ2CfbDUqDwJdRpeJdqwLBJvbtXd
WtaHZYYtTZDyWZXFDuB6KD/QONLs1sIgJFHU9tKVGXZ2qD9KIUrKTNnQbZq5PprU0M6MZy9k5I5O
xQQqoawpSSwzyAQVcQh3sKC8CpyWCNLNjVaVWc8V/yFynyItn+OPW+VDdJsN/SpCbhwHVwrN/JSY
1cZ6dF3VrqxlGoB+GPtntVePpEZTJVC+uCofvR5nI/kQWb5XgOTfSnFGESS2e4DBhL3Ryf2pX/+3
l/5/em/Z1T8vcfWPf+ffL1k+lIHn12f//Mc+eCmzKnuv/3362H/+2u8f+sfFU4vxPTv/nd8+wpF/
frPzVD/99g98ZUE9HJq3cjjiR4/rH4fnHKff/L/94V/efhzlesjf/v7Xl6xJ6+loQDTTv/780fr1
73+lkmsYU+v73379jp+/cPGU8Nn/+F/x219OPovg+unPn317qmrMK6r+NzTfkinJhqpK6sSc7d7+
9RPN1DRVNAxpSjvipUizsvb//ldV+RvVBFWEjyxR6pKnaNEqa37+yBBl0TJNVVcVPm389V/n+Nu9
+q9795e0Sa6yIK2x0sim/NtrY1iKpqoqx5PBpmi6+ENo+svUoMtunHlpMN4IhXSHZWBT+ukhLKWX
OIkTJ9SUrWR6C46zlSPXmFdx9qYOw8k1s9tG0fZSgo0/rORdK+yD0T9iBFt4dQ7MmHYvLdQI3rNd
5H0I2yQERhD2c/Kq4Sxl3rqxBlp/0cHq0tvC1NdGMTyakA9S070eAl6xRBfwg4+Ko1oaCL0se2sj
MkVDiqszrbauFXiLiVDMA11YtR5RHFlRIhPO9HepMy+bWtn1srE2JeM6M4Rr0bQuJxZaSqRu0YCJ
MKk698kDcptn6lYpLXK6Lr7sBrAus7dSFkiTaPRmVncqnIq0DIH2GAWYQRlpTlzbbTY8MsDwmT56
EJQYS0+Y5HgugmdP6k+qwS+XktaywgGh1NId9pTs1uxEn+Oalyr/W2mSP4vk+ihUwiqUqgV+7luU
UBMOrlDngi8vVBVSRM6hqhImZad2Jy8KqHWM8sYa3He5y46xxFUR2hjwpsW1ZfmTwAFoCpuhfGFa
VKvEsqYIFlUUVLArgV1MDrKB/bAoEPgOxS2fpSFmGqtBNzhspixis+LvrflvUzXYXLTJnIxxNv4h
haTELN7CmFO3hAK5hE/D0FD9KdkVEkVccifGqrgNvfGuAzNFZRxAm7iNQ0gt6VgchU580TK6OWaP
3F2SJUxqVXmUGv1atJoLQbtWu+Gtys2rwAseUmlqAlfpm1dQSbXMRWhpmHTN5G1MKAKLJhgQ3aBP
EMchQbNxTkOqwjPYh8OdFSq7IewfNXJbs8Bgzw4dUFOE98bHQJqNJ08FxVlN2oEYEPJcGyZPK+zj
vIhNR3OFOdCFYyEJK6kV79q4uI0kba0Z2S1u0IM7NvtBTo9SZgbg3ZJbdxxOskUFiki5UxDrlJMy
hdZzDXl0CMEeTXQ33Z9QILJ237JegF7jrsSI7/HVnSWzOSNhJneoLb9FEne4lLeCH8EwgmVFipuh
0FXmzjdF+daa6M/I+DABt0nsnojaMw+92kLiaMu5UblzwWy1WVjWy9Yolnoh7fyaZNmmcS8VGgM2
79iDENZLTm/Wa8M7MNFlKwvTamYlAlQIqvDBzcXHrqHc1ckQu+KDhCbf7hCMTnmshOKqL1YuvdSW
ts7r5MepdZp5nYrCe+SrGyM21rnAxVE7IpMs/3kQtWtJkbZDm4B56wgXFqOVpQDLivqTWJDVGiYr
nO/FTFD9Z58tmyj3j1lnvrepcNkVdMGBCYfD+BjSlY204bEjlbPPUQpo1Lx/GdB/Dpa/Do7SH8dG
TZNNVWY2MH4YPX8ZGxVVDDSocoC3zAhUb5Hfg8DKbZO2VQLXs+tTwk11FC/pzqsh2iStk3X64ouz
+H1h888RWrMszdLgYkiSMZ3lL2eRWEVXwJ0TOYsknyuey5otovvUCnNPpggQZyc4so+JxFZ9cIkE
Ug6yF7zX6c891c/59rfZ4z+n8O/N9B+uB/4/nOuZYn+5IdNa4rd5fp2+Zul//O8qePt1gfDjQ/+a
4KW/iZKlKLJpgj+Xp63IPyd4S+MHkki5WtWIHZOmne7PCV77myUyr1sWYA9dZCfEQvnnBC9IHE80
FH7IysDSTBJr/h9m+GnR/1/LYoNwdk0RVV0WTZHFx/8h7U135TaSaN0nIpBMkknyb00sDZZkDS3L
fwhb6uY8z3z683G77z2brEIR1UdoGEYLcFQmIzNjWLGWsZ1etGrH9K3OtS5ZRgB+UnoAWZtEAjx9
N5R6mV0aLRTjh4HiZnatQsHkvtOmwbyTBerrct8/v8M0wGej8CJs1rz24tAW0PT4nXnpjdSWXpiQ
9H4Qqk9GuEwr8Z8pZ6gettQ2/TkbLj/ImqLiJNIq/PLq89051Uvou9oQm0DHkBxpV7EzLwHRq+ME
a4TbQKFoXmRV/NQItX6mVjL80PIWBj033puVvNl/zNl8T1coojnHXtLjV+Z86WgtJI7mJWxtCakO
9aZQou4MvCOEqUGMPSDJRJv/tnPduiqTO/zxetcpFxu//ABDJ8Q0QajdjEE2MkxVhY4A/M2pe3HT
Lv1sBk32VGL3Xyu02i2HW9HVF39+vUzbgFpiGnR2FfjX90Khgxykbbwzo7WuJbxYUdISMMtLdlNs
5yEKnDcIeAUuxdCAvBIN9E0ihU9lbPcmxm+3TRG6K9bCAyCd7a3buDwyBThKqn9p8s6qG0WvVkRf
H3+c2wWxV46lS1M5aLpsKQPyQS/dvtb6y2DH7VkVwn7bamZ/8IFD/Xhs6mZBrgGlIImNYSj+t52m
gQAv0VKLNnUyUYaGmDk7irHcU7e6WZDLp1HKlYZrmgqfX/uBMbuTZRW2f2mWUTV4MKqEgj2CytDp
RI7+69k1WWRO0tCVsi2THGZtjezccXul+5e4y2FA76ugGABTtu235+0seRrpkyF0ztPaTj/Wheo6
GnsllcrfHZFCy2km4vv/m5XN3tU2IAqzbJC7X/iCCqKbS1/FexQL2y/EO0AYYTqKy0hYL1nn65Na
hbEhexjVaFKW029BnxARzmYOcyqw28cLumOK5Mq08G3T5gVa/v7V3RfnQZYQfg6XxkeffQy0lIRI
dOIPWAHyvQP7gkx/fbGzMMfULcGySJqd7VgeE3koYQj0CfLZiIxLA26F1My2fPg4eujtTFULWOH5
h/k2zkJfvjObEvVEwto6gz2sg2jVaWZYdCNfwKsdN3P53WQ0BX6suMy7f0VNUVRfGofiysFuE/Cg
GZSwE0iBoZzPhp2WIBm0yDnVplu2b9rKjn7ozLANntmS6x+7uqvpImSznr+LytL132SiWaQuLLfz
0OHVszeD0tpuOCS9qKvrJJP8X1L0NaIANa2otDUgF3n8ibavoSNMnTfOsBz+CHerjgeNPYsKteEy
2WlEx338EE/lLz9jGD4Ufz62desOGDKABisuupfKxcodyDtkHGRiuGQ+aNUKPd+TWUUOWKp0D+S1
HMi1L2CKSWLpEGtYGFx73qQ5YR5IiN0ScjfUfNlmv69mKEZr7ZMoneKdZhru56fXR7THy2RIAw6f
7RtoGFD3FnAZXVSiiXOE1hWIJdPXr3ZXZnu0EXc2k+vcEvxxsbhVkGyCJg8pDo1AQMfuOPrD+GbZ
h4PRxc7p6XVJx6JEtNzqy+O+3swmkTpaH4wXT5q7THNkyQ81jNkVwS5jx0WWK27z3QzTwgjvE83q
7SMl/KA3+nIcL5oVU6KeUvdtOdjzNcoz+b4QGhTznQNSUE6x9vRlJQ1uRYtCnAvYfBugxn2Z2k6W
j5c6g9bzZBRUmYDdVNN8BDw/9OdnN5WjsDz+rJcRjq25yiG1L7oe1tu2lBSO1e/1DGFUlvx/aduq
Pvs6jd0+/A6HjmKhIPojFeEyXn8+5UQRwCB3vsjO+tW0zCG12pTs3CO37ogRFsJ1r5aMY5OkEvCr
lrqRuBQRZI5VrZgP7EJw9aKznwxoX9bzytTmbBeNKoNoysSl7HWTJm9YeqOrq6fdgQURySidz+TY
SwX29dtFDJBBQejMl3nKKnB5bQcQnblTP1TFzt7d+UCmWO5hckRj8cG1KXpJ8axXkbggEW6gmEK/
qTQra+cU3970hqkrV0hefQKAFzzGq8cYMZxWNNyXFxnHOfpTajDQxClF9HetT83ZmGYkBJ72cVN3
KV1wlqXgZK0XxsulRFYpapCN/BZoUfsONeM/pd3Uz38sUlwiTnvx8X8Qv6/WZmVTA/NeJy4qj6av
/RR0b/u5BUS3zOo8vSaCGYFrcGZ1lMrWazINBIzmWU4XM4DF6BqEdik9VFlqANmG4Y/Xx+bu+AY5
o1TwhFmWI7Yzt0yAa0VWWDMxoYvMQY2Ox1DsSVbecY2VkU1uHjtCRoYzc0Po4cD8ZlHpkIQAlu+m
+atRJ/mOX2zUBW0iDQOD9JJJ4gw+2mYT86acq9qW86U24KoFQJcOw9lH/49pAD1UHdjf3HKOU9pJ
zl5poVgUmSHzRpTU0y++LpJ3ZtShaCH4UP6fk1mXP57ddyIyRbS/ZLOWu03bJyOInJLA7tLEA+yi
TfmHMkZjpyhy+3H5ry9VCFvYuuS+WftSjf42dDXodpmOqMDa2v5X/q89oq0NjH/Zbe4WYgGdBSGe
+fL3r06HPplVAhHYcKnRqOzPRSQ77ZhkcTHD39yBm6SAXwxeWTZZcS2mkq7xmPXVb7WoNfkpKBLE
yzK7dhmfQbCm7t8FCY0WIOM+ReQRKBfokNoys3MnLHzTzZxyfBPzBaerkc8j0BXYAKRXG1b5JRFm
+xHwfatDXw1A/mtSJQQCh3BIc/AIbTTnCAQkUf9Lwh+tOWBlq/onCUbJRBG3W38gEIkZdgiSPaKW
2yfM1HWDXeLKcixzi34JwNUWqW0S5jgmqhqBHyNgZ7pHaYo9U7cfnliMpJ/rXnfJxzavZVkxlldF
1XBxmfDzpqmXp8qKrMNjH76puTkEUEKa6GcwZ2PyuKz9SxaoFZadAf7Mjv/OIDv/BcY+u6jA1Y7R
NJfvg24q3jdtAaRfjvJjLvLdH3G7q0onITPZUWrXED+vf8NgG10SoN5ySccISFvsdt/D3obBWvnR
U1DYxc8pc3KzUCQXy3I3iJNEuVWWNXkPwWbXHURBIAxH6bRzed1ZEG8ZT7FpY4PSzXpBJgzYOT2w
HkYBWpSxNcvP80w+I+NKPsUw8N8FQb1PrZiX27WWn/Lq4MLK3bRB2WAq7tPPQRr1sAB3+Q+hgZJ+
7Ct3V6XoNFO94Xl7ubFfmXJsfdDKqOwvTMA3Hjze2R+ltKwPKtAZIXts6zY54zspS7mOIjB1jeV0
vLIlRhByrsV8VgWkItKjS5c4X9zW/wjZenFAZ8rfMXhvccvFZztkKiQXm32cbbubXLUYLCBgJ+NN
z7lgujEnwXp6H6mvUS2kwMy1bm+RVlVkVlOuyx4qcDQmnZSmFGoocKCU4x7lpMs2rXMlR1KfJEql
tEJzavn7V9vo1nYXltUoLwCuwfEMVg1P+kikWh1EV1XagTenQHRITtGHSZ+ZuKfRNU9PlmQdYjtl
CQ45gAXC/M2vmFvT1KTDrzAqxueZf57ngzO17ZvQHvqdzV0cY7tiqtmKVhzvJoHeesVqTIN2yAUq
Ly2ryQyEDwXd0fNj97z1FkeyFnAXlBC4mzfeAufQ0gouJeDS+qvbpTViINRGiGcC77Gle+txwS6w
b0SSnLv1eiarDUvoyOVl1AHApgol1CB1osvTVhzJPUUd26QdZG7SCz03HM2KaoQZFsmroLSkt1SK
n87KgJIQ5RuurpNBv8CzXnljZBfGrA1AfWn0ALKQvP/yEGjFUOxs2u3ncQ1FRIzLAauhqL3eNCsr
3SS0gtBr8iJ6q2qTsU3+gQCov6dAf3tRYYq8gsaZySNmbDwBIk3Dn7Q58Iwql8wlTR3Rgdak1C6B
Kun/6ga9i7wJVaC9Rd56xtL8W15tl5oz5Z31IrUx8V1TgamOidlioKBVhHhnORXP+gbFP8p+OCCf
jMrVZoX06A09mTN5KRptPE8zRNqgCPYYkW9Ww4NMRVbq3Irknzc8bBLVMLuhApGPiiE2cxiPAzn3
Thp9cx/SlCVmt+l2La22bXOIkNIN41yMsOAlLUwaeovyghKtyBnwjfvkDQVHV/t3K81cHctUduBV
LHcO92ADN17D7wBVRXRgABugKbz+dn3Z1n6fpPwOM3tPmxd+Fkv9lrr6pyFHolK5zR4I9s7+mlxZ
QpmuYy6x1sYiGX8Lpb24GCMEEP3koEQxGsFToyBEI4pXxiAHpYbAkbA3VlTe67kSufK6rBKn3EYT
tRyGfMcjb443VnASTh0LsRy5eU+igv3L3Blq+24Kmch3mNKQ9a88LfaIoe5ZsknhqfFQ4SEeX+/a
ANNIljOv6tmZ/KWISb4XdlMc4zlwdjxz2ZnVu8WauN91WrFKJ6Pc3MCVFtbSbVLDC1GgPaQjkuej
hWK0gOgJAJul3hliqt6D0Xy6WvFimbXR8uby38YIZdfE/VgUhicblZLYoGwFOIzhmrjd4xteFnGz
SFuBV+G2XMK79XaOjpyNTmAqHPTkt8kdmGKgp/QtBCL2Vs198vPJZ42kj5qmzpby7Kgt51k7D7kZ
WxXMIYbWwvyCQocxwt7x2MpLcXuzLC5gKgz0Tunib7mJm2DsfcnsOsOvGqwJqkzsZWi1WuZD8mwy
DtOQh0RfKeJ+FxFU1ocZOqnvc2Si2GhnmXTQLGFC5qgDBfhZDKCTYS9hZvMwysRCaiFt+j3MwR3P
XkIYrkPyfe72TYpiGX5v0oZlhDkD9F36KQLOCKe9sxqYkB/vz83Vw1cwyLs4rUtTeZs0T26M68+D
9HytS0EXTO0VoRPx5rGVewuifEgNm0vBBMay9i1bJo3U0RCkEAMCu4Pf55AjIQ/DehRf/wdTy/VG
hi7B7G5uuYaMOIt0VIncniE05vth3I0MJJHc4dl0la3jmCx1MAJo6j/rRYV9XY++zExwiGp+W5mR
eUxSPduJy+5tHQAkqgAEgMTNGytxkoXcshr6FBMjvEyzLqMIoY8geartXHMv9YTtWSE4JzQnLxag
idcrmpquGdwmNuF4UEzHDso9t/Okn81AR/9CH3NovIziPXpQ8de4qKFHChlmtzWuPaTP5wWlb54e
f847txLFex5i9pgQZ0vt5mjuFPiEWUwCNNFH0xrVj1SrxivPTHDMZ63deSTv21NstJJct2KzBblM
9SoJmMzSE+aV6zn/0NnaqYt05sKi6Nfjxd07fODU+X5U9AGrbF4wsL6d1muB5YX0xGiyh8bnNnb9
nSXd8yBIAohUTEtwnWxORJTAzQs9EofPqrMP/YzGX0nV9qr1gb5j6s6CXCmJMnRAv/zb5vEP3Lwv
px5TdtoqL9NSfAfFm50M4iZAUw6dTFouXFwLrHL5Fa9SFbOMU0tb9PDyxK5PhT3AoRJGGQqkWfGm
CM3yXayKvX7fnRhg6YPwZrkEwGRJa6OMPjqiqBPlwaAZo4vTdeXfHT+lQSFsRD09Th3Ev8ZJ+n8h
9T7/eOwpd74hKZnLg2lTC7a341KFxSzkmJnEbrKl0l6G5RfA9aYX2vChPTa1fKPNJeACdwQrY3EF
gAZaL3QsGNZm6lJ5fE3HOjfVnKljAu2BfFcA1ZGwmviwn9Sx7D5B79FAFFYC6788/hV3t9vBW8k4
yG+2SiVhkRdtMaF9hGQfYhZx6nfpKUnn8DfBgCO0EnbVfSZIL0/2mBs7xu/tNp/TwIHpZFPhWm8B
IMYq1uzS9vpWNl5Tl2heaUpdNGOOd3b73ol5bWrjy03ft9TqGtvr8lodxTxKlA3Mvbn4e1YcyloG
1QPCyG0iHA1zb+Q0ZjzbjyeY/lL3jYxh/Xn8ze5aIYbgj7V4zmYtEXMgjZPyzaCDnN40RvzHUrba
Ofx7RpZv9+rwD8Zs11M5KsgIDfPCrOgXMTvBzle5d8M4LtUj2rrERFtGewOGhMZcsD3J0L7n/kbk
OKneUxULD8EQQVqDduDze+eS/kIIrYPC3J46GSNuW+ckZ+CAo+/U9pP3Ax2sfCfcu+fZLlhnALQ0
8G5K7LkWRkbMYMNCsja+VWTRh2r2tUsoCrmzoltTvJ6go5cyjysYdVp/KEQIoFgX+FweEUwsiN5T
Rt3qMM/Zr8d7d9cS8QrNGMIxikprS2PYjmOWoDsYyaE6q1zTTpNe2ae2gq30sSnFf2p9ObIoE4DQ
kk0Dllgc55X3pYY+xyMvOfQuqvk2ctaQE9T9U9fp8uKrNno6cMYelrgIdWplW/R3WtTOzFPKZZyI
9vPSITxRtRg+9CCCz4+XdnuwXjpZAowQEANz2xexSSuZGCtwjTgNr6IqtSOjCXsjzHetuJJyFegu
cXOy7LkUdTOzIPhop2snsv63inGUncbL7RtGjUMyD7ekzUQImygujoXRLBVbT58NA5ENOAHbIei9
PI6GSzr0xnEYocdt6kFeB51i0+OtvOcltGL+QU5QgVs24ZWX2K1GpdYeuKNStBBy4IQH0XQVKsl+
5TlT4u8E7rePpcshk46uBG+Jsx11LuqsKEiGLM9yaiA8I4rQDFpFQfKrhrpVPwF3YLKIN/RDQ9dh
7065vSwX64DYgBlYxOqb+FJnJNJhXpfjx1xX/yZxVT28gfXEzDy/Rsfs1Hau+mVPDanY432+40xL
253ZHhIkmv2bdzpJG2WgYGh5UubOyVWlfxJjstd/v3O96Jx3m3t5CUa2VX4zThi8SEPLa1gqjgOO
Q+amfpRtm+84zj1TBi0hZk04GtLaJP59WNQitdCFlPFgI1VcpPkbd3bnL+EEt+njzbtrawnxqGAu
CIaNrSjJSATrTHmhv2jxakn6Php48spo3BseuWsKQCCwG9DEeOj6PORauWCjS+VVtRgXZV4S2Yrw
yqa+seMS946CoWyqPUCWpOluLujaZjBOGjWRTmtPv8lgkCfpI33SD475zTTz8lplBgwq5e6dc88Z
qRYTDVCPJAfa7OckfF/2E3HzbMK3VBdV5sVKVDvru2eFaBh4I+ViC3vrrUxLO4smOh2e3s+oqA8N
rKQDtHSPfeOuFZfCkEsdCtDS5kUlq+jCKrVQ8q3j6GNtmtlvmt4bX563YnF4qZ3Q2gLBvF7L4ED7
x1VteoEWMKIhoGdSiah3Lsc7zqdIR3EHWscEdZtLIu9Kwy2EFXsyscMjGUx0tEHe4gLwDz+5IJ40
wg9FHGJRlTY2LkAbNaK73MSeWyyzvEMYX4x83CvU3nwcrJgmD5xOsMPVu7FCiC950OzQ41KqroM9
xSd3dvakKG62DStLILq0UsF4bcesgkaKvLahtyPw6pkvTf3251AFzimNRPN0Y3gxxqQcSSeP9k3V
pR+ShjErgFoQvBU/s26psvfhuNfZuS1wgYxg1+gHSqI4Yvu1xxW+6t2kTSBxXqrC3yontiGXmCLk
Dv6lGW5QnzKtjav/lGVgWwd9gu/06FotJD9Vocbxas2+0C7x2Kvo42S5ZfXHYwdaRhfX8SVVPsJL
7g/eGXpBG2cVQ9amWoOzViME4JkB9+e/jcmujZNrj70OTVxl9eLbzJFaOCC1Kf4y5SIy4O4coQDp
dZW34c6jdIv2sxecAuES0DOc64V07VU4U8Wxm7lOHHlAZ6Px1LVV2h/MwodLl4Khoz5HTtP/rP3M
0r+nWtxXf5SWXZrHQEZ29B5IJ0yWWqj76i0EGeiW63ZR7gHPbyI+fiO/zFhADJRpttghrXK6sLBE
5AV1mxTnyA/0/uhYfTkec6Ab+Sc9zyxUhqnt9UD72S144AfhnnY+4BJZrhIEkmvKtVwzwBzAhW/u
NMnIR1VnfeIVEE/UpzzCqw+O4fvpDz/oRvurPspiYPpaRjEUYTI3rPSvohDV31UOUlM/P/49N5Eo
P4dqLteBAgtD+LJ2+CQSmpE4ReJJa4LaOnR1FDtnX/+oR8H0W9v65Y6z3F5ONG+Xl5eIgtb3tlAF
6KNzSoe3z9Ws4GPW6ulPPP3pesbSImZCDSAXp4Tu2GZZIqT/HKYZhVN4g6Sb5RAyi/byePM2XH50
TOlFg3JaWD/4F0Yj12aKeDbtNhexRwxIVRF6VXs6VF2fTXBqRbUMruhTDs7RSpGcf0cprEzfmByU
n11ezvnHMZPGfEXvzS2PAVQ9jCTJsMtOsjX66hxrOjxxxRCLzIQQvbXrvVjh9kzQ7WWPAHRQ/iXD
Xv/8ye58ZZV15kUqKNyjq8NsgbaCb4mj75TMmlBEtfuzJtOgOjNIJBERN0ZT23GJ25eEvBVkEZ0f
Snk0+Nc/w6X0bE7EtV5noWY61M3Pyg1iJM/FXiZyx9sBM730aql10zdYW2pFP8dg/BMvhfrtG9Oe
cMmJLPmWyEmd5i7XdhzkjrM7kp4wWY+Jy28L0ajIVSXqiokXizD81E6+NZ9VrM/p86eY2tDStWf0
k7mkzbroP0OFFiN/bIEjOU8ClmVIVJLp/Ri38599muxVJW8/GZ/K4nQROS3p87LwVze+1hq5RP6n
8CpYHD+MxgS/RUrLIHeb9mnvoCfIXDnzZDTY6RmsTQ3SxUnnuPDgFwvPanIs5k0LSF1VH+fPhoIg
E0BXUH0wHAY1tpM0VVDDMpNFhTc7MMRPqovOrcVkY0siufMQ3NvB16aWs/lqBzMIRCarTtjBObeP
uYQR0R5kyZET1s4O3no9q2JughNOwA5X0drUOJIuFKouvMRK0a+20reJ3qMn2mqwRyZwAj++FW+d
fjEHVQIjKMRQ7sYZzSajhlOVhRe3MSqqDQh/MtRmp7l6i31evtUrM5tbo5uJKUZ4n5gNqsNTM8T+
X8449afZDNBZoSl3NIjYhkOg4umt2+ftn0OWPsd9tzwARIoslaIYxWC5neyZEr3T6DniMHPUfUwn
UPCTJvprbcIg/Hhb7zkMAD6dwhuhPdij9VeEqhigpp8sSWP8iYHX2tNrYNb96Lg7t9Y9fwG0KF0w
EURK29nKSpAVUzRLvblSFUTqPgylM3oiAkg//HO/nl8XaGsyCNrXWNy4i9vSRFJllnlabyG0EE36
VUB4dW17Ge5s4T3PfG1q4zIJKqm+KsLlveu4+idgqNmpb/pU7dwj93YQGOsLsYxy1LZ0Yuu1KzMn
yDxmfYOvFBrq/7TQc1yk1owLReMehcwSNK6DSpP0COQdsGTaq9s9nKGCZ+SDPSxTUZw0YPJv7Nyv
PzWuCP5NiDd/NLq+f1tGrbVTSL27pXQkAG7gfsCs1l45GlE8dhpeWbud/d4YIwhHxgFD/8OnW1hW
GBsFc03ffW1nzjUrtGAWgbK7gazc9sGhtvG04/mLA2z3kdicUimp3zJatLZSlwUF2MzGCkHzyWgs
9XXi5H/W9Vqn9NDo77LS6aLD4xNwbw+BHhGlEgPRt96cbNTpLCaJVerpGhDKmkbmuSaF/vrYyr37
g4YEjX5ydoLVzdrSxIQXIGFtedw3f1lDOqZ/hQFAJSSjFZrnj63dOwFAd6l0mczbcFusd5ITIKoo
dFJvgMb8G6wU6TVxrfri+0XzXWax9B7bW385YDZgMRb34CmjI2xt8+K6q/xQ18TSdwnLf0eZgrmp
Vogoofn0nrlbHXG06rko6L9GbeY5sc01aS5b/uoNj91w0sqCprvRIU4xqEL3IJaDL23K9yLXtY/8
1xRRMpVsSlQ3tBsUwvrWDGb6PHrYv89lpr01eiF2TtnaR/6xQsXXxk9AXzNPsV4QNeSwihKfBm0f
ZJd+VOk5c7vokjdT//nxB7u3oAWuxOwj3T+1DbXGBN2ZMneow8ZN+qEyhvKtT8HkKbwJC6LlADiW
NhvRKo2rjRtWiI11QNRROktTedEi5OJtq9xLom+2zeHxB1tsmqBMQX9sQtTQmSWKirrttU5hf3c6
1z9FleUir1f5O35+zxRuAFadKpjJFP36C4m+MXjhCocyxuD/LZEOjo/zqEdvk3ZGg+LxN7o1BtB/
GZFYWg7AAzaXrlPOWY+GHjymRTR7vdKcnxmkicewLYw91pIbf1jG8uEgYH6HvqmzBbLWKtBUwwCg
h/ejpDc2afylqNw92cv7Zmg2E90ssdSmcF2WThyknDIvywaELFQMOWDgO+f/YeMohdHSoPpgbfEh
kebmear7rjeYL+j0sUNms2+7U8mwY7/zle4saQnTqApCKEb6vHmCUcKj4Oo7LCmsyoNewRZRyGTv
Qr9rhaAQwCQEXyQSa8cLjQQ0ahH4Xl+YfnIKijz4aasKxaRnt45P84KqWYp1NwQRCJtVHZUo6Dzi
yKQe0vin3Gzb6ygS86nJpuVyoDhEcYmb+2XYaLMkkZYD2tumC4AnHs60gyfUqHzmWwXY38erut09
mFchTaDaQtWPctF693p7aBhahxEYMmZ6vT1Tp4Fe2Dt7t67nLAtS9GKWpIRGBrHgxhMq2+nqisDP
cxon8P+Im8IRH0vTQHPOR7tcR0CnL7NTq0XJL1DbyFTNtkSh9fFab28NRneWUgT+yGCqu+zFq1fR
mgoNiYvR9cTIdQu1v3n0YcY6dnFZXx6buretVOyXFoRJ6Xlbf8stFIA08KqenjUCtZchERlTIIWx
9/zeWRMNIgzRCaVHtK1w+zUS4rYoEIrssuaYOmbuZWVmnEqFxNbjNd0xtQzAUZ5iE+Gwk+vta7jY
Tfob6MIWMxRBlfwBDRpyRANCnU9bgpyE9wpIDMOMWxRCkia1lZdVcF24mOGmKO1zleT2BVHaPezI
nUU5sBBzorEHIe3y9698ooebJwcBE1wTs/mROMnABU/NiMvM3Hkg77gEnA0wYRhLPfvm/gi1fCqN
aAqugYl2UG3N3RF1pD381zq8fTlp9PsJLKDcY3R3+wzH5DlDMOjBtUTeT6MGeHBD9atoezQAYXd9
/J3uLIkSPcVssCrG4hjrzbOMvGVmvwuvod85B3MI1GenG92dnHUjjbOsiWINqNxlXJEG5XYsUpNh
g2xbrXkgJph4O/TuGCUfKSYW/acZfVjt0MU1OqLaMMfVoVCx+ByT9eUHenOtdZiHNk+9IlRleRSt
35Z/dWlu628aPXT8z4935MadeCCISJaQnxb+zdy7PgRaXgZBdjUcxFTzuDkFefYjz9TeoMXN1rPx
3KkM8tNzs+EcW289omka7aIyR6w0CdEIbBTM88Zet+LGmxYrAKIpc+K50BKurdSgIHMoQPKrwSQU
rBxGWbSHuV+I5zX4ttO3Mz9yT9D9dg8JgXhpgQrwNtG6WxvtFmyf0iOHjClGZ1Axz2Oc6MExxhyZ
bbB3VW86l7gX3S7qSSC/qU/coszdkem9XM22B1hg/i3KxuBt7evZf8TU287ZhFetO7jo/uXXuMhD
++q60cL1p2lhw+ixWezNgdw8ljxOpGzcfISBDEZuUoPMj5w+BT/hTZH/VzvNnsy1t1YQ/AjG5H1U
q+9GZaMYU+/cT5u65bIPBhkWSTFAbXOhHlnvu9MYuVsEgcs+lLoOmBdNVydC+69rhH7NutB9p7tN
9C4t5Pg75UX5h29m1tfHB2hJ5P5voeO/P4KCGzWHZYZoW1SH7ds0x4A32mlKxgplJREgdLPMsK5Z
Cg8ykLii+ZSE2aCeKhj9Y3nphsCLwVNAb2S9/FmTlS2nyfUSvUL31Cptek7+bPX/ix0uSxLmpTC7
HRYNC1XIuGtdz4K55+8gmbvfwfxlOyHk7f1gwHpIR5fuMiipLYY116JIb/Atryht+z1zHMUbJ432
QKV3rTD3ytzpgs7e0hsQqKaODMiNZmI24zzkiT6gVDgiPvvYLW7vBDI9YGxMR5FI0FBaf5zRCrKi
HAnyyZqjo9SRgXTtrjrFabVXzr63JvI8ZgggUSD62ETEpptoXZQmvseIRvSHyhokE5NdjPFdK5RE
KdEATAAiu14QpPN+blmh7xl9Mp2BNotrp8XP0Sv949M0pv5/K5ttY8S/akiIECi2o/xjPlsFQlcw
y7ZIciKTatvnx5/p3ul1KTcs5GVAcG5mnqBnHakGEWHTTX+jZuevpGLGkAmok4YyIgK8zwEpX1bI
+2QyHvBPGWVzacGJpQpNz3wvCKfGc0Qdn8LRnX9/vK477gdaCUMLQwl1vI1PpJUP5DEufU/z4Rng
/nOvQxaiIp811k776K4pa+k4wK0BR+omphragbDB6HzPTqxvUz4Kb7aRe+X5Sa+PF3XHBYGvLRg2
HdyDbW9c0NQSaN/10ffGRiCwxqTeWZiddXnaCjMVS3hoUDxBOGTt6GmtEAeKc82D/7lSR18F/nvT
mMG4PLZzZ9+MJWwghKdc88KS/jqQ54kfcjcPATYkZvZRi7PhXayV7nHqmvzPx6ZuoyKYw4gYiOSp
QFElXC/JSEsoTWQbXrtcinetj5o4yP3ms5Oq9k/Lruu9WuFyTDeP4hIDv6yPxGtbLKx5J8WsJeFV
T+VYHobKQGJV1syLHUal1T+JZhFDLQYrzL8ZCXiMwySapv7V2V2dnxk1EpDBlH6TfUTn2Rg+dXQN
q4Ny9QT5ixo69GNu221wmJ2yN//uVef/5WsMJ5x5bEfqa8HUlqcmlkF8EMmsnL9VZfvTsUl0EX7w
B8kFo5dN13oBGLCfbqbVDg9bjZC23rRIUcdJI6ojtHWd+bfV9GDkkmHQkqPRjvyCwRga6BqHIP4j
r+sxp/0lotRztNQ0d+6nOy5Pz4vZWkb8SJe36IB6LkdzVChZgHAsPosqR8fPEf/Dq7iE5hA1kSUS
NG8OVtfbhd9NU0gOFlpnqivIv86UOh574d21vLKyudszO1BQGeuocugxcz3deCqpY5weG7lzquhr
LTSvgNPomm+CIiQT65DiPq6e9MPZcZAlViOyh2Ex77Eo3zWFJSAOJK9U3tenqs5B22RpGl31MkFn
1yLH6MtY9wBs7WlT3ZqCkZRIb/kH1bNtQpnTskwjJaNrHKLIaSdae/YBx1+MeVQ7l+w9U4RGlPnh
X6Bmsrkr0jilNZS60TWKaQ+CWrLOLgjN31sTNdXH3+rWIeC7fiF2BTC11LfWGxj7kOJWVhBfwxqx
c15oBG46eK4eW7m7IMVc40K2CnH88vevCiZVG/e5EZXx1UdDDJdzuyM0T9/FsDtYdmuJKgsABgJL
Ylmo+NaW6GInBjlAca1sdD2PtA6n9hjmOuROInPFXka9Ncf3Wd53Y6EMJf3ZwoaHwExylbq+lznT
jKSfTGVyjYI0kNymXTjvpFvbUGkxh8QGKa4N5hNqk/XqrFJWwq6pplUiE8cGRdl34NTTU1NEnVdD
Ln9qRCp24pjty/VilMP8sq/wlW7OmEatDtQdnALNpIdfNLtvzmB9zDelMfW/EeW2O9fHsojXDxf2
lpYgOD7qoCx1cxP6YTLNwexoNAcjiF/L5t+51P+VNvWnwUm/ZL5eXrJ4eGNmyU6SdedjkvssRUrw
eyTTm6jDrybfDIo5uIbSSN1DVgbZ50lVWXMeZlXuXcV3thVrJKsOeAOC0Y21qjP9Wm+N4KoDdvMG
Jyeij5r2bRHAsDn07rQ3K7I96su+Mn+A3zDTTdq1ONerQ6jsMNTqHINB5aBi4tTlsUizPWa++1aY
1cBH6blu4xzHqfJsdM3gak5hcGS6uz6ZIngOBMbICdVKYlDYBLhMFqbG9Vp0g7zOysPoqsB3OocY
uTOEO4vgfagsZH6DBPDz4yvszrqgjSMeBZBCqWkbkorJouVuNlhs2+xjqyfd2yTS7a+PrdxxwaXl
QfXfAn1CNLBeVxq5ozPFZXTVUmDdsKBaHyZNSk/CSnl+bOrOXUKDklSSu5LuxnZ8WasRnUsSwXtW
ldXnMCyda8kFCbd37aeHqWEcprMqa0er9/Zw8+XQvqAtugTC28NtTbMrUQuOUc0SRY+WVy/7d2Zg
Qas4NPx5O6gu/dn60VyeE73u7NPYpsp/8tUD5wl2ZKnZQMhDNXTjPkOkKb0Ns+TaWlHxZQid6f9w
dl5LchtZt34iRMCbW6BsO7Zjk9QNghY+4ZFIPP3/gVKcUVV3sE7rQhGj4QyzAKTZufYyT+M4NI9/
fsOvP+bv90rTebVgBr0//Zit1sZOZtgZ6tJ+vBYyX6K4FuZdFgvvQsXwenYyFGkSMLhhEdIAOR2q
T0d9qE0vO8xi/rHy60kQf2dozrrouLywM2M1yCvj2DsdBNeuXOsSnsfHKORe8zQzbFyxfP3zW3u9
L9JQZBted2JAcfdsCQCwtDYoan6oGie718vEe9GcBq/GJCUUPDCT5cKUfGtAwNPVcXO9157zAuzO
LWZLqoKSwclvYIcbV6SOkPXWxcNOeKo9/vkB3/hWbI9r6Ac3dfhLZ9MiUeguE20oD04jup0pSTU3
M0NeeI1vjkLzA8vmVeF83mbJ9dmw8CUoDo0/NVGWV3ka6rIrPl94mFdIOLOCjiUEY/Z6OGbnTiGj
OVt2awGmFDNxFdhJlVO8C3CknJ4bQxc/NWAz7Xpo6/w4xxiLHVqeeznmi9am3LaJEN8iQsoWguJt
r32oRkUmU0jJWvOzXbdzt2mRpMF+HabZKiTNJYX3FHyfmOcEKIpGtmEwtljJmX3X2RG0eOiQdZG0
4rMeDwjxEzde3KfYkZx7iTmtWvml9NQxsUzSSowlnVsijJY0fUSh5xbfEhGT9piMtqFV4VRpZn+N
tMFLX2DcQIkhOM9X+3zVcD05Dt3gjdPqzRjmcTvof8VmotS2MyUu9WmVeeUNDdZqjopcNA9TYGTk
95raaDUkWUou5qRM2muYrpxHMzSdJjEUEe2dzA6i9lr/J57I1rSZU0h7N8GcLE7UN+4kNrKy0v5W
Yb+v74uyrvSH1C8sNDjBrJMCLXQorwV7rLeZSHnrNyhUKusZ1+E6CF3mN/ZNjSBeVw6Tmsewz8cq
uQNLtfQbR1/KKWoCUxWRxE/nW1AN1fihmBrfJKJcr51oEF3zc/Zo9FwZi6aqh873R7WliahVV1qj
Syyb8tmZIaXgZriZi3nxtgNiEfZcm8zI21arvHGnaa5mHrhHyepJJfSNjnEXu+WxWwpHbqSCfP00
Y6Zm3rSpiUchueCF8aVeBk9mYQO5S90xSqd2eH8H3XeNnqP71aqrmNJjSoTY4rudidDJTUx0MXzS
UkJAZzbrJJw8Y5R3vkOLb4t1upHeU8hDthYdh20K88SBmWwMytJlaLlDLcJeqX6N7VysYSN7o/du
c9WV3nZsk8bcALcU8r506iT4aS5aEjy0LYl1D4E1ISjUvckq3HCptL46FHjZeN/71B1wwPWtofvR
aU5tkRJaoQI0osYytPpp8IioKCK/GeR8VQ+j1V+V+aCMm04Uot6XGpJ3vHHGPE6PeNQk5gv+9ab5
Q85W7t25faJbhwZz3/HjbIJP7zoNSfwuLWdDflZ+lw/Hkt51xlojPijfwvXwm2OeWHMaLXVb5ggF
kpTFhN86SdMbw+zq+RcwGhrjljqpf6q12CfbrPFE+qCtyPiu6klj3qawC/IoCaTFNU8qI9/V8zC9
dI3R1duBnA2EN4sGZ1+PA3aleGn4KlNf9wX5N6Ml/opnwKuwsWdPO5paOTwsrhi9IrTLxY9laMKV
Dz4sdS/8RzGaTnKvt9I08jAQUidrtlt8F/CzKyRFezYJ506faP8eajeV5kuFS4HamPUUBKE9luvf
NOCDtDGyPB2uZuSF2a6xB4e0dET8/n6yMi/YAhDG4qmh3DTDvreyvxryj602csZ+sHbo9dNvIAci
2y5GX8SHxVhIIcW0a5afNXxz8y0pXLYDu60b7SGq0klWW2M0ccIJuAU3uxRuVf7BNlvNSkO0kkm7
mdLWzUOr9Af5jag6cz6aVVGudGEsFrJITCY03izLamMr4yQWu8wpqu5lGgOj/OorPZujaUmDeAlh
K3g/jaobKyybKl9mmJQMRjRZ/dExJbwkv1X+1nL69t7KqTIiMbhtsqld9KObvEgTwlcL2bcPuORm
1+CAstiaRTpOV1Xp5tlNrDoSAhfNK3KIYcE4POCxpwHSVYKc5UGLk79WIDfNMN6X3RJxMMb9r1zL
4+fR6LL5ipD3uByhKvmTKDdeVqV2BLhJ4myY0DEf8P9XMzV+OE7ZgME3e1mukyJbYryDrCzp71xl
ZvrHLm5mJkBcldOycUWhaYL/bd4SMmsQgObe82bN5VgHyqqf/KR25Le5Hd1hIya/7udw6FNC1/3J
xZmmCyrXisSIhXMW9u5CYFbUtVa5Zu0QNXuTL/HcaKHedOv2bQpXyyPoucV9VnYZiVutKL/VspiS
IhRJhzgy84YmPy5Ow2/rp6ohYLmfW9e4bmMtHY+LXbq8xabvkOAxbePBD4n/Nf0rfTFr4yooqvo5
gNw1XaUkoIgwwwz2qmpnnShm3qqza+axdUOZM8ymEJbxuQ/sgrClpuxoRtvpmKEKY8RbpAOWdpcl
zAgSLPQ50G59u3PMq7YdpmQvPFwSv+VFnC93ajannhOrNbt+jShegw3miWL3IXaDuPswBLH5GNQF
4JFY7OGTP9nG91jERRIKTqY48stZ3vTJWH2mhkjvm2m0q7DD06w9aJnufkYHML20Qswz0mNnsW/S
iniLK7qHUxZmCJd/5e3i/CQwipLQzse2OAg18Q7DJu11AILAma3hrvDsWb10xpR7e8h1ib/zqyVh
FVnpQkY0sS7x+Fg6ysqu/cHIFNmdnMfVB4lc1r2FcTgVP8qppycR1r3VVS/GTKQOGQ6d8uqQGG8X
FwdW3IIqAXJn9ZjqqT+ExRAvNmZWuFgs9+36Ly9lnRcITbSysceUeUuxvgtERyyb7o/Jd+HGjoiq
yUk7ItvyQbvVWmu4N3pQ+ivNy1rEwwMpG2HeooKgshBC31jL6HzT5iFDx5VnufPdjuuqiKaAjJ9H
LXbWgHEXvuTtGKdZb26cLF9DxXPjmfWkxS9i6iqUdAYq3F8FFzBUwtC939tvpRJcif8rIRAoGzOa
0/sBFYTOgajEweRU3DSO5kZ0kiDNldYlvdkb1e3JUGc1tGFlhgIAFIeKl3c7p6X4S/flJeT/9RWZ
G7jHNYTuCTkN50bQWj3nDSKs6pBhUXCsnJGGiLE4j8oX7UvmDvomnwv7Atz2+tHovXIxp3VIP5nu
1OlbbEa9m7xciENnzDlSMHOM15JPv5Rq89btFKY6jX4cSrj4nI3TTpluVrWdHjDaK1FVJl0fNvrs
6xt8tbX/cBXGjHmNDiWdxj2XqprW0FqLitODX01QrzLXSp5ramoVNdCvLrGvXz3aSkuFrkw2BKD2
K+aoWBrKXqOpD7PHVphofvmNVWmFY1YtT3++/7y6PDI7wO7QsLnrNf98ihSNTb+mTobDGHNK2ppe
RBjDvXQWsRS29W6NhgtvE5EB8uzV2oN/TieH22TdLAOT4QinjNJ56Q+2Kd2wdODD/vnJXr1EICGm
xWoNDlH6lWGxrvo84U+hGBTK23I7cZ9JYc6ualUOP989FOUhLD1kc0gPzqd80PK5xoWhhoAZUYx+
Fo4lthVk2skLyM8bT7VihlDMscyhLX8GLmtzPeH1MhgHw471kCCDYoPIS4STk10SHvp8ixMcGxtX
lDzA9JTdIBlnrQjDmL0Eg1XzMCrb6I7wiM2vQu8xOjKTJH+xUjN+SBMedFsudfZP+vn/Z4weYM06
+u/QYUBY2Adny5t49SGzUkZPuP3uuIJ7HEnuJdrZq82KUVbHFBrNwL0oRk7nI3eQhvBWyzzoJc0A
vavHjV743YUt8XyRgYeClDhAGbTeMEwxT0dhS2xadzEwAxeGf6yJ7jiW9vhzLEtvZ48XEwjP5wj6
l7XNwmRkMCypzx5qcHIXl80qPkCDqXf14quNbnXdPg3S4sJ0PH9/q9QGDfPaWibzGk+/0yfL5hG+
kAJ6pTZwohJG6nHsukuWJq/fH4wDPhE4L/sGPJHTUYKuzgNtdv3DnLpfhtS46Su3Drk6Pkh3Sd77
SEh6152XjWpV9p4bQ2Vi0vGJXqwDzIJGbgbVUYPWWZlfALhefSUE7RhRrxJwLvWvqo2UZ0FLb+TH
TnUJZVFeV9HKeXhOp9R5et8GBX7L5o4IAS4KtM/zCCDHHyu3auzyqNLAuuo5uO4y2WrXEuL0hde3
rst/7xq/h6J5zrLhTof+7/Rb4d0gCxFo5bEdMPbeTkVmut+yNgbRWMzYu8edtdA/EFFR5DcYqJWP
+tBM0+Hdz8vYtAfWXYQ0rrNpuaz8ssRYqqPVN+k2c9PxxRhgx5Aflb4vXGzlxJOCiG8LH5PeIjft
0wfmigbRPE3EsVmmZDf3rrPx5uySptg8r+XWYdYcFrQZCDh5utNhYn6Ca1ZmdawlF9WNqNmZN8Ry
TnkE0OI/D4Ew4iOQRdaGtexmdeNPibN8iEuV2yAPyaIfFuW7Hw2ZDgnfBZ+izYC4K9vEZpzPV0PX
++1LrOVSR4qVFEGBablXzs/Ca7x267Szqg/NrA/z82KPrXw2Gt+ZbvASCOKt3dXelz9/w7+R19Op
REtg7erTiiNs+vwIMEmCd9vAT46lKSh9dtz9pJ4fdaciYTVcVOtPnxy7GZdnXI9n+/PcmMLIQv6b
zLqD7VA4G9eJrfguK6HH3MajIGTRiWe+la3jA3pfpXlZHEZgInCsoAnGbZ3bmh1KmJ/i+1RC7IkQ
AOj9h6zj/4tZNY3breHlbRZNZoutOwBTqj0PZuNXGBeputiq2NII/aP6z90wKHX5a6RzYm/q0iSU
2Cxa3zlMcpolcQ2WIbGfIzTidplLkd3UTWvl+xqxfxv5xWKlZODAiEMsWzTJnZc0vr11xlh2YVbq
lrp2SqQ/pOZmdOo/eD15uh/SvrLcexZaW90sCSZPkSFVgh7A5+Z/nVai1R6RU2f2FXuqV1/j6JZU
4WJZ6iu390bfkhYn5jsDK1j/CA8A8lVodCm1qKPFRferWGZgDCBRmywx4cVdFBdFUe1SEuHzzcK1
zNgmQloFGLDv/WKN8tQy7vTxSFBRO+6WipThaBJx/C0tS7IxyOLN8lARmlSGUrlq2mWjKf19H5vG
V44EUTHZM9Ed9MUZmw3rXePy25eD/ihr5T5rclLl/VDGjoaPVFF/RVWo/8oGM3lUud6pcMSAH2Qa
Hb5+Rfqj7ENrHLKPGVhqsEHi3j7m3jLfd7U2IuR0Zu1mUANRlKJNMRDOMsq7EKvAtom8SuRJVDoJ
znSViVfnTVF6zne9AuHe0qAojU+gNLa6SUgb/1aYZR5vjNrOhiggxHxJQ7fwFj8qJqd/Fm5D8riU
addFelcF7cYwpATXRZKZTfu5iYNm7+qp3jyneqDEtefGMtkkxD9Oe9micL1OY9v6S3b2Un5zk9Sv
DsByjXZwbGWVj1PAwR/CgjO1sG+94L4jFATnyMnA2+sj4mjzuaqUne9KYwZHD2vKhvgvv8Fk7Sdo
LH48WZqPe70upPOBhFen3eh2A2tDLDmfRC1L7T2KLu+TiEiVtI6mbDZwanT1eglHrcHfdzTLwb8V
qSjGuzrX9L8qzKDTg5nWfj5FpZV4430wd17zXQYif7ELt0g+TLNon6SvDONJSKhxNPoLBUyVz4t7
9LsWj2U4JLJ8cYJCORvVB0Z8FYPh/pppSU+hMkfyjhJtsvQw0DV9vqnxQGlvCm/Kni1t0TOIH8z8
0MpV7D7PsgqGX5kZw6ueVamTgTPF4kXaWTPcJQMObTtXH3V977eF61zVLXzsG6i3wn7I67i7tewG
+zfL7fLyto7TPtsYPepMwKQW7M6iA7HcN+iCi2eaA6zGEmTaCJleqUelxJXs1kn85oOTLDRGnHiY
8IyzYiMIDb0vqy0+n61xiKWqlw1Qdn2UydhWWzMGyd16OqpWklpFRb6jpeftBvwdhD/1Mv+7rjlL
cQ2olzo7RfGZRuT8mA9SpaWzWVKM67ARMQmvAzweAKNkgsOuJVceJZCN/2G2S7ofrqfcKYKl1qCN
GK16ijKzp7dkj1o/hc5QgTE1iYvhnQ8pXiMw1i/yozTbyl8lSFYeti7Z1J4fZ2WUpZpJnEiROc1+
8Mw8jTpaJj9M2Rkl0UOtomUOWpdHTp4sTxm1Xbq1rE7/kBg0AreWkbV3SPt5u1MxdMe50Nrvbg/X
dmtbmX2vN2Snhpm+VGWkZn353i4pjXpnafyjaU1xtU2HwAd6ojAINTU3auvlTbOt42X5lIxJaV5b
5AFYWFmkrAGtq7oomerJYS+2YnejpbP3aYbn30aKY8kIy7oYbrkGVV/GxvTkLjXzCQjXbB8MWmk/
umxavg1iSj+bA72BqAvS1op6b3B5c0ZRVhtpcjwA0hCLkGW6873osuRLXvgyiIYBqT4+/uYkQ21B
p7yhde2n15Lz/Cebp9WEsLqkEdb2bNB9Q9c5brJJbz45ePEEu6JfFvQyIv3ke1pcbbJZcs/IRz+H
/TqVmQz7oKI9ndrtg91WwVdpdbUZzU5TXfd0G0kVzNL2KgvM0djMJR6CkVWaSx8aQSyzbZB35jej
5NiKAAl4n2mgJfgX5UGgQqcDNIWwC9FkL+kOxFwYPUtuTeKlgogSZYHhYrpTsymRUFzHKkfJLpcJ
mCrLp5C3irpLNUP9A/PKyj4WrjEW0eDWsHVrrhgfnAKBwdYqkWJGWeb5PzyzMT96ttI1DN8Hjyac
CdY1LlXfwWmbJjbgNtPg2wax42yyWE59iDu8dEIkqs1f8QhRB8hZL37ijGx+iaWj8m3ZD+Onaepo
wE6NF3wsE+U9eWIs0106LeVNvIyQAYkmGrEZpiiYr9K+piuEw7H3pdc8k/8oa9yQlt5Kk02bGPMt
guqh3IyUpwetDngzKDw5f32v4zcKuxPZZkwcDgwgrN7gPKtnP2SG6A+t7TY/+oSzG3ZQblZRLDh8
tq2vqQe+nPw09MLRQiPvmidzaYs27Dww3LDrEus2T2Zv3gZtn4uNDmlrDGu442pXocX8VFt2MoW5
RIO8bq20dGm6tGwMU96UW5ik6V0nh2Rm1+jSR93OSfrm3uAcTQ53C5G21zphL2M33bnVKJ7KpiNs
i0OZzgGhPqkdgriw0cw5eNljV1XVFsJMXG5KXzhPZPP2VUjxaZXRLJXzmPWaFBtPyt7fLZpdeyG9
FeuztrBCePSRwGa/1+uXUrlDsfW12PhRq9rvIkT5E82PeEGUY4x0cK+7XlVfNW46DovFCFi3sZ8R
J+X1Fm9Ym9VXqyKfIsQos463cKQLfU8bE7uQeTbp6RVZ2hVhmSqO5baxyVm0yQ4qIqMVzRVdBlWE
nSxTEcUTCG5UAm8/DqpWNLehq9+2KfMWYNtp/RB3J73Y9EvrZ1Ezek6/X0be2bZY7LyLAjvDzWnW
BvXLtmvnY5dI7XNF+/he2MHU0yubuiHsAnepQ1FPitN2Klq8hPTxpw5+FrBn99ZL00IuuNJ1oZv7
dJqaG6tfoK+jH+TUXDqbNpIbuxk94EZUTxRezceqEP0XJ8bYMrSMcnqIY9GKHWiW91S20viEZWTm
hZMEJgwR1lDm5pXSnjzoBo+TmL0+DLoCCw9j1kn2M1Nr1rbgp9bNktlev6mcReZhPS2CzDCx8JK6
rqV5ETtuPK/90PaqoD4eP2SGCJKQm2bxmOuDLzcOdozGYalLiSmUxPqQ5cHZF1mTa/4wFVvgBjM/
+cUNuvh5TX2q2dOpqcJhMbM6sm1EbKHRG62554YiNbyEZ0w1D7nlD9l+1ASrEQ5gNh6aySnk99Fu
fHVLAW5rm9xKJ+M5VrPn73naLj60bTGS1y4sTCznKnH5oJ7DQYA2vIu/QO9I1QcKh7z+ZDtap22F
P9tdNAZdPt808OX6B7TPbrtx9YlbWmvapV2HdtKzeYdjnQ/+tiYUvorSrk+TT3OTtzTTOU++u3Gw
xC9o7SUtGxFrYjvoOnHE6VR0AyJJjpFbaH12u0nMzvNf4pTr6M5qzAE/Wn9oi6sxcbnzSmw1lp0b
F6Z/Y9PgG746g99rW90vzIA4SqzEvyOoG3kFhqYgK4kG4yPBIMc4Ry7xxRF+PN8FSaItx0UpaR4N
z1GfSKvvu4+2txhNEhZInZrbCvGsewcrxH4GhjK1LS8pxwIxmWMxRlo35cFxjKegv3b7lpuO5GuO
x04aoriWmlH6YY+sxb/pnECYkTfljrvLClq8HNc15SbqjySP9Hxs5gNFhCcBKJtGbAyuVvKbazqa
9WKbg4I8wcXWv/EoQD+2NTqVtcspOCxrg9tHbteCS5uWeu3nhNo9eR61eEKlrnF9qSM8+vv6xUFF
bUQ0WFrOuCRbOJ5sHRuxbTNPWv1VVSOSVKNQTXBtc1u17spy0sp9o8x0pitnC+0uN8uGktjobZMp
n/p6EmznrJ7Lo2C7nO6MuaL0s7RW+tdkAMhg2fgVJPCP0poLtWmNLMB4NnZq5xo+Tdbt8ipwlgNy
IkfsBRiV+FGZWZs+jKUxLmHiTDFm92h0q52AtJ5vfMkV9qm0m17hS6M8964oGm/cLPNgyZXJsKif
TTvD9AtnofwKMwBhp1sYkL5/JaY5b7d1onePXa/V1p5uZMNNxi/6Ur8iUCzT7oCeDX7oIrqAzB2V
pzLUpyporlxRB5cSAl/DZisOAhUfwMWg5XqOBVqI+vDBqY7ZKMatSOI4YuF+BAjtj38GIN4ayVtz
lpEGgw2fkyytzNdH8MjqKI06vTW85cviZQAenfr0/oGwKkI4gxR59bo+hXYy268NnS36SPtURnGs
+1sBnhGlyKp2fx7qNYrkk+JhOrAfGRE06XSoeS6okgn3PAYicG6RmwSE4PUvQTPMR3YUawvJ49ef
h3wFEePgBlsVgB0AHAnk+uf/om3rFFQ1F9XqiOmJtxmtZGTnmKx3fyzuSvQdKXrpF9CjOx2l0DWs
QHJPHJe2zLJIyaG8SkHK1MbCmuACxvn6La5APuq+FfzBcuJsDiYOWpNEcBtbsUx/o7k1ThCdMfaH
ZOkTrn2dY5QYAAWqujDyGy+TZgK+BIhRwAHP9Rp2x4MV81gfyZqAXFN1ANPh0PrmvP3zV3s1+ddO
J2sMT6t1pb2SpBu2u+gwZI4qViq0CdO8IkVeRBrA7YWhXqH74KYoxjijAWpZa2fdEVyGgUVcXR3V
XJu/yAZyo2qs3c+jb7TsiM10oRuzIqX/gxV/u4QaOoGBq981MolzWbVRjWj1krzcEzauV09tperm
k5YHOYbbJQSJsJq0xT72FC3pV7gozSXy/+lH/OcHICNiKQJs2ucOy7j10j1XI/YcvnKv9Lxv7mzw
3P2fv+BboxhIJihi0NWiRjldEUmhFXbG1WxPZfPVXhQOcpb27rBzvtdqlIE62KJPdu4TZhWoUZza
xC604ciKrNg3r7B5iusLc+R0Ov79ythEUAevRsegCKcPU3N9N1OkcvsCWCSaTWVe01gIwj5riws7
yZvvbZUUIKJBB3lu4IUDu+alvaz23FnJPM3rGguvNknq5PAfPhAMCQQZv5viZx9oVgI8N8cCsq/b
eKslIrmtU+3SbH/rcYDQsYWmIYNX2Nmbw125VKQhYwlK1mMEstHshOW9T/359/cx2TIMiB903c/F
ujiq9MLSsTzNpiq9cxKC3MmN5Q53oal/ulf8Mw6kc5SZNuoq52yvaNtWM0ASxZ5YGG4Xut1Omwzr
jjRK5oYaU9mEOb1rz/17TLoQmLJwuPBwZ2/Q7lsfhiPWxr1m6tE8ZnJbZIV94WR+6zvx169uwgic
zHPR6ezAFffwWN/rE1w7jVZPKOlmXHiWM7b7Pw9DGhoKFjqC7LynC2mxilqOySD2nTfeKK9SkYbl
Wi3kk5kMz9rQX48TvQGcRyjywaysPLjwCd98UJTIzHzYvJCtTn9B3s+9VeWL2FtWNWwBUlpmpdZc
WFxvbRgcJWvzz3Gwmlz//F9VR7X4IwTyUuzRIcldMzb9XdMSN4dR0vs4BH+/UpbWql357fl+to4d
c86pEzqxz2XjhmPneuFMP/DCl3vzgZC9gbfAx0B3dvpAAFoqV/h27du+8J0VJM6GuzpRY3ytKUf8
fP/eZNMxRiqz0j/84HQ0VegFQSCwtNFyDWEzZd1NIyx14Yh685n+N8q5jTDdzqY3QBb2GApNu8Wg
igF0xv1onC+duacl2z8fCSNVnPAwiMGe7vSBrEqQTGGX9d6EWXVXZe0wh7UXx2HfxCBsXLCfWBaX
krTeGhWFFsVvsHqEns/1UlnFkhWa2MOIr4rtMA95/1xP5fLiLlXwl6KD3oXzqBvthRrnrUWGc6OD
Ng4KD0XG6eMyTKHx0fh+ObzkjAy/iT4Y0PN/WMzY7eAHwSiEYZ7NSgglyzB7st53LT47ZZH029Ic
xwtz/81di+3CwkVxVbzpZ6uZ+OtC86yp3mNxYdyPiJa3cQV7vQ16GoBVoqI5k/qxbDT5xU4x0q+X
SeH/OngXfsmbH/RfP+R8GqV6S8A3SQuVmj4niaSREGiP9Ao+DbD1wzmbX96/EF14qUjBqbJwaDr9
kGwGE6aKLES7aVNUGzq9g769FNv91nRBPYb5Jv75a+1zOkoM1O+C+3D42N4cQQL/oiPf/w+r/d+D
nM3JlZPk5iKp946ZxVtpqz4y8Pg+dJ7RXlBCv/k8q7chzwT39Vy5SKh8lrkQKGnMacFHsgkKWnFx
fmGTfCOfCq+yfw2zzpZ/HTIJhsKNUbLKplF+NRY3Er75hI/HX57eb1stuRn68UM6D2FsDnelJTdC
+1XTRfzzFHlrF+U6uB7mVF8Ueqe/wtWU6WpGTX2iwLzzYKqPxlQ0V+M0XLILW6f3+dUJsIv5CF2U
6+/ZUaePtaNBA6v2pTX80q1JC3N9OhpifsmRHF5Ya28Ohmk/zsDwpHBtPH0uw519QcdB4AVE4wLZ
U621R6l5i4imPDOnQ15Ql/2HumEVNVIXo6uFrno6KH0Yf+gatYYSLAg9/NmM+kol24RG1oX18NYk
XU9zVNk69K9zz610KM3Ghti+r+am10K51DSSHE/IdPf+CYKdxFptITbxzp9J0d2wSicX+5ma4aG3
JTDPUNeRslR34Zu9+UxwotDarmHg5xt1jJtcCmdU7OlfJqElEm3nLKVzwRzzrRnP2YZhH9ZUxNCc
3QK6FGfC2ezFvpgomKcZxVc2jd22r7TlwgH39lCE3QEgwrtyzg64vFZDWS+NIBu2FXaYtISp0xVu
JVye2Sam6c+f6o33x0tbcwEgkq2hxafTTy/aNLX8UeztImbPV6aKkAUsF664bzwUN0LocWjnYR+e
b4+GXKTnkxVJEBJkk9AZZd0c+7G2TKgoc3FpIa8/+mzXQFuLyBbfAUCCV6AjfMYKr+N8vxRJiVSn
n/wkTPFKaiK3ja3yrm4Ctzy0oEDdwYpTv7+w0t56XlAKNhHgutUi9vStJrQ10tyEWqVXarwfOjUf
M83zDyaV1/vPay4Cv5GKlb187tlPV0kzNdRB+9YxqvTYCqf+xN6RXnI/eOORAOcskFWoxWhaz05s
6cDz8gpQxkGVxtYjFmbvd+i98oSu67vn5G8ccF1q5prXdfr2SkO5JUq1cj+bDk8E9n6osXm48I3e
mPmgtmsqwGp/igrndJTKdGEydIySlw3d48JyIrKPL3mzvD0KFSvuG6yzc990e5xp5zvrKGQCfxeL
VkVOEXu//vzG3vo4tEc4QAJuTxwkp8+Sjy52BhoRInEV5E/0Ln0rLM1uPJa01i5U+uvbP1tcFG3U
hoxDqtm5MkVRz41SYh0Gqay5SUXHHbfmS+7aYIq3g8HVEPmHeJ9x1e/7lLva3FCL40MB8H76iNJb
MyizglSiMpdRnzd5JCw81Rprlps/v80zj9Z/xmKkFczUSdVZC4V/lVmtJUQ/4fTEJcP4phn025fG
/TqJ7rMvKy9cCJi6MyL7wiHzxlQBnvU9MJnVy8E8+4go8rN8VDPwnJi83YLOe+tanXeheFt/+6vP
R8GxCpjwTz7HgoN0BKueunKfeUsR6gsybTqAx0wCoGFK8B/WMqmgeM8geWDWnIPC3ujRPg/MYg+9
s773KhchbgXUdql98NbLY07+Tn0M0BednWOS2E7f7muie7RkDEnArY+kFg7v3zNIRfnfKGcohabj
mhvgnLzXm9o6+HFcXFtuIS85Eb7xiVas7HfiLdqAs/0PSl2D4yVu2kPDXbroVRNmzthfmOVv7Bnr
Tv7/Rjl7Y5M789ONkj2D3njkZvX/kXZmPW4bTbj+RQS4L7faKGnGY3tsJ7ZvCCf+wn3f+evP0xPg
nCFFiFAOklwFdqnZW3XVu5j7CHDiEb2QLa3p28nhqKAGonP1i9Lz4u7ADyeUrcTU3CgfqNz7pfVH
pg323/e37VoUh+wWM1NSGuiH811bdE3gj32tun7KEogmrT6GEarS96OsHA4Q5bBgUVjSkDaXUH+I
qSg8SKHi+mhyZ9KICkJ2GhvgMqFcuLEafbD0+Fyb4Da6LRme281Ld4yyt6kjbs+jYbn+/CDH11vS
0DKwEYOIGy3+Q0M6Gw2PVM+uXhr7xsYyWfmqwnCZoiZ3pEl5Z/5VVb3l+eUTEl+b5pym8XBMp6DZ
SBDf7sH5sUTNCr1mBgY76mbN207ktw6oAtcpI6yLHZGV7RO/RRc48NMsONCjTyp3gIERuU0EBO6g
xa2HFkOvJdGuL3xp3MkBwMFrniiadA66PJZBIqlxddYBofpH3OtrZxdacVc9RaFc/gqBcf3TATVN
oTwO/PlUV7x6R/5bjQBjMgBZKaWLeI+GQVLDSY6q+FjnWvx3YdS2tKGq8ybBtfgEPHQN5pZ0BLnF
xa3Tkrq1lO8o9dCtgxqPhLV/kUqj6S9D0/j+Ica1uN+XUx9+bIRG/L7vp+krCBtTOZAW+FgWK32C
ooCWxc2hBieo7ShB+sqT1+UWgs6p1ugb74fbUwRZKMFiJhuQNShn8+Whg9AIfc+hojrK1lMNPAO0
ZxecZIGgvL/zblcioVgeZACCPbcs/RkN7toZ6vuupZUgOVusHaourTbux/Uo9CqARwiV9sV6T3CL
KoZKyl0zaQoXukjzEnibWnarUeDP8MyDo8eNMv9sTtfxmAttREn81Hke0Tg9YaPnbciTr06O0LOF
Z0gmsxyLFhWyU02MJYupWObo6iNwkU27lBrf4f7k3GaFTA6YRg54nju0H+YDSlCxK9spLxAoS6oP
3SArX1BeaI++0Y9upXgauNk620hFxV96s2OoY9C94l6B3TsPWqTlqGLXV7hdP6hfTC7nc13n/guq
rYBWAbSe2pwepGNJxvn+cFcKxDyZxRFs2QYwk2WhvXSsGjEXKnGqlyTFOa6RT9rT/qaW0jdl/V03
PONHGrBjzn0nNwBEEi8yj8Mkl9a+pgVhHu//oturgR+EShYQAxI76uPzb9GgqTFAKM9dpRqg0KSO
hwm7kjXfKJQlp75Ihp//fwEX6aqsBJ6K4nTuylb8uUU05qMPzPlVNuLxBZDUxvpaHZ7w5UWhS/Bj
l5c7eLSqahleEGfNK9S19rMuZ+bXTm6PXtK3G/O7tj9V8khE4gS25wayMelBlgUca3aXe3+Cy+7R
dQq7jYxlbX+SFFHTRXKM63WxfhF/0GwPOqKr0CU8hvALvqCshkbVIPnfH58tQakm4UO8+8Z3wQsL
HcNfm1BV0f92Kjs7S4Hs7PjgtmsPfvqQwLp4QgnBTOijFkVNbjPxgd89oUC/g7r1y9wtUjP5UHiW
ugcFBk5ajoyN3GFtaQhsDcVTkjKEGeehpNDrJMOm9h7Q1QBlqE/O4Lap5Qy7wuks/yrnkhNt3NZr
C4R6NOmKzQmAavg8aOBJatyktPdSravrXZVaVfHUy/KYfX184kgyOFKRQ2JbL7aZlI792MZpgVI3
bJ7Y9P2vRiAnBwkm3hHw6mPifv9OHLJXXOf2W5NtMXHRNJVep7LRKmqp+5QuEUBoxcwPKT6513Hs
xi3DsNv54zZnXcIWxtzSXBpGB+M0jE4mlmbW1DuvhNAx6eHfrTl+a8dM3sgi1qLhesXBLdQSkUWd
TxyQ8gAUal263aRm0d6qBuOAdqz125Bi+9sQSean+xN4u8lZHaJhCUoFyv9SvbDwcthuUlS5Wi3p
R72W69e66KtD0Pvdt/uh1samk6pDCqbtjEjJfGymBuQ3yiA7FaCjvnjJ0MQ4v8kgv1VuxAtqU9WW
csjtPgBDCrYNp2+6M2BK5yHLarLksGTyTCkOj8agx8B8p8ekxMWiJAr7m+4apX6SwHkUMnnZCqKh
gC1pap0r9TAp0lKyp4OnadHGhK0NSbzycRkWtf7l1s4MxLA6up8u8Hdr7yHOf6iwf3o4zwTq9S7K
Yp9ZZtBVkZSXrgYvCI/DUBPaOFsKQ7dpGVF0VFYUii8sCrFi3h3Dgz6FVTkMrHZYUxe0lZQ/WyXU
j71R5Z9HSalghGbe8PDhSFTjrReqAIEwFmdW0MM9kZKsdJGDgNejdIbZ7g1UlNvD/QW/trfeB1oc
/bnma7HepKWbNl5yzTEwO7Zh3v3hNLq98e6/zTUZEy8CMiwcnJAamn9Jq4WNaXRm4RqIeqfHHA7K
fgBjf8gUid6Mbrf2qU302LW6dNrIRlZnUXDxRZ8LuNtimGaH1bXmRyUqdMYl1eT/+QW2jcPYuGUV
nUL/MSnUf7cb1s3/N97icmtby5nCkngmkhcH3Q7HXax6WyIbq/tMSBmgIQe+eHmzIbLJPxaTB9cI
b4wKIbkWhvrp8SUCioEJAyslPF8X8xZOaJMjOuRmWeuf6RZyVPlK96Wi+vblfqi1Ab0PtTilWknL
x9RkiSAMGsGwALnR7tNS977+hzioUJENk2GBTp0PSTEqCxxTW7oJD/MfACxj4coHe+d4P87adULq
gaQRoFtag4urUmpRkEt1jig5L8e/pXZMqN0lNnUWs7RcqYL1vbHJ1vYzGQVdJvRJYP8sjitfMfuk
U1kSdhsGZy2rjLOe+8OTWqvG68ODo+OOoDDnvKgaLwZnhZ4mI35YubleYF+oYK38XLTKFB3oMzd/
l7kHVeF+yJX1IQyVVRCrFoLyS1xni98KPSJwe2k6mL8yRGT9na1LEITux1kpUZJOgdgTOaMQC1me
VXLLSaQPmSvFrfOqFGZ4rOywfNLl0nsGa2D/EddldNIH03aB3Tl/GKME6e7+r1iZS8FUQJoaQeVb
jSofhQfwrcAuzQRIZ4AP92nsfCQtJc8aHn5tMOD/F2upHJV5ZmTlMPrctNek/eig1oG0cI54qDFt
bIrVYb11TgTqmEfOfPNpWVpbMbxbF1WJ5lwZTX1R/dD75gVFtDGqtfUi8FHibSPQ+4trVMP9JZmi
MXfbUC1J4bz8dSic4OFuAyps76Ko8wGFrTGiH9pSwWsjEwG4fPieSZ29sd1WxyIUZSDlAFtdOugi
ZhxresxYDAuCeQmp/tham1pAayvfwLSBGrl4TrD454PB4oLmicqig5n7dYQZ+VmluUvvIdi1Zn8t
q/7UK9KA5oW0n7Sq2bioV0ZJeLBKpPkg05eXTVWn1djUrEMp6cJ6B2nZOehJW5QbJ8nKyUxGB9lC
vCkQqlmck70whLUR23LBfwWuY08l5HEZHiONX7joSbOx6NfGhTAOBV6bb0q6P/+sPRwccnM7A7et
xL+GyJFf5XGyDvdPjK0oi8lDetyqKtPLoBJ7xbHtiw4Jieqfx4PA2kIqksoOfdbFpmqTAeVo38pc
tfTU50zuzCOLIXk8uyflsDjsAddjzrqIUqZ9FyUZR70CEuUJYZ/g2WgHcyPhEOf4vP4JnItGl3h8
UUxe6hUhI2GGFBTB1kOU+CuOou67oibOz67xy+rVyjWp2kdTbD+R2faOe/9Drq1BqFpAvOhY8Opc
rAlP7yyjj1JK2I72lE3IbRXo+Khq+z2vyRTuB1tbGlAIIaARCfmyxSFl4fQNNA9UapjGxRN8aP2a
1UqUP35nUb0mtSIvoJK6bHbBnOqKoIsoombB+LOvJH1fyigeBnLoPP5GomzE1IGPQ1N0CbxynK7F
r43Fjn9O+hP6j4JeKsrq97/bym3FYUgAjb4J1RVtvnEltLvTKNFYh40qPSPkZCCD32kvaWtvcRTX
poiSkUOJA1odYJR5KKTbKSNqhNLLPD2kfTodpngzQxQljOWSZ3ZgeZFKYeC7KHEEHj56AbxASGZw
9gcHXSzN2hW199G0qv/xqoaj6NP3csbkcSgDhT6WgEJqJWpHi2/pNL6lBAUzVuD6t0c5Wf0ptX66
sadXP+O7KIvP6E9SMCUVA0wGA633MtRDNLNSf6N6v/odSQ+BaYrjaalwmJUjwIAipmiKHQTwAnlE
ZCsp/FMYtMMnHamqF5OOzTVxOvJG3WztjZW5cnaJcj7Vdb4oesFi5b6rTDRmq4xBAIFriEPnQ+4r
0bFDPenzWPXmhyxMgqNt5ZbLH0am4eFNASaFwjZCtNgxL0uAARYTQS0BT20cq3pRIY19T5XB+JmH
Zvv4ucXpCIIZVDi93SWUDZcCFMKlEMyoY8pHdMbyFzlSzW/3B7SyZmZRFvl+7ceBhr4PwOWiip98
ufSNs+kUlX/6D3E4fDmvkCYGxTWfM6cNuzouGU3aG81Og/RR7eIxGLdqLSunFk8zDM1kpkgofc7j
FIWc2wONHrdt8mMyFvrR7qM/izJ/HDUkRBQ5tEAMARtxFh9OUSfEZBIChUHmPAV1+RElLGsjwV4b
DQLEwtkd01SO+/lobNKAsJ2grGoyW6kp2o8mXo+HtI3G3/fnRyRIi8PRJD/jP4rAPP4W84NOS6fm
tUKkstujMYRUgZbL2jFum6bdJ4qNzoyNfvvlfti15UdtVuAYsakCiDEfIBKiLWdJmLqROZg7G2fJ
g66m9v7xKFCmOK8EyY5W1jxKMqHnL1mg1w2sefalpvanEH2OjbNhbSyUo8DTqjo4lKXJXNKCTdFQ
EnVt3/J2Vtnmn3rNj3/dH8vK6Sv8+hwyGlYE1dD5WBozKQowHURxku5ZGhvZOBqQg78jN5TvUYe0
v0mGH++NAOX8nV1icXL/B6ysSQrbiFACAQPSvjx9pQp9NhTVODEmuAZpCwcu1rrhaSzRCLwfauWL
zkIt8kTEJSMNo5DMhftnHezK+oVImPefgoBRUrnOxHk7/6BtqhdJQ7fIDdWkBMte/+pk3zz/h5FY
lKVAKqkULZfHklKrae9zZ2ZyAFAJ4zVXIcs/3o+yNjWKqFYC62Y0yyaOlmqp7Ud8rxrJB9waQsw8
OiNpnsNK6r/dj7U2N//yztlUkPYWz5QQ0Za6V3guI5dFXxFToZ2EMMiX/xCFJroh4CG3tvKlNFYF
YAwWWx/Z1k7RS4yWRnn6636YlU0F8I/XNxBAyDvaYjByoyNjhHsNk9KMn6YxMFs0yeIewioqWoj1
p+hLjAenrcvyGAdB+9QhbYrpy/2fsfZNOQnpeiB5ArJ8uUpq1Gry3kvdafD/wn1LebGVMN14X66N
lY6pcJUDLcxynK/3tJbBN2pcXE6L/U02dPbet7o/DKP5HKjasxZ1H7pGxW5DmTZQymvLU4hnCCwv
meNSfbiHRN0pacp2LgzrwHNMPvpNDga8jJONnbA6yDfANz0XcNGLQULwnwrFhI/lGc3vMhkOeY0+
jeV43ydrOknh8FFrtR+YMWzsipXU9K0nQcOA9y2l6PnHbXAmKDF6TF0vq0tcpdHK/KGVav3FrqTK
+hI0coRAFCSd6kgxYdzy81v9wlyjoKCpt4AymodHDEQKg9hJXdgl6BYiD4ETClJpWCqFnbq7v1rF
WBYpAx8WhKfobZGcLA7OUM/j0tLIhRXU7lALyzQchMpOw0aIpz1awMZWdXptf4jtIQoHPLWXcA0s
Y9UpQbLbHXIh1zBKRndIPVlrNka2GofHGu6j4kJffkYoaK00SnbqdoqTfUnNbtrbYBUfr9FaYMB4
AfHKFoLn88nS20JjOIB98xD6Hr6LxbMfDcrGTlgbi9hzJMPc12SriyhTHeRqw5LI8cs4JGHhu7Ye
W6/318LawnsfRfyKd0+y2Kxps3da6jq1E/3OC8QnHPTXfiZeLz/+LsIxmPIRNBK0rqxFKCOV2oI6
LpPT1s6hLwv/MAHYffy9gv4821ijCQL9TAz43YBkz07yzOCz0dGNf5tF6u3M3Nb+d/+zrW0hOhkw
/fmXatxicqh6BBOXa+oCnPkJwfJV6Wpnn1QSGpfDFhJiJcVnSJTCDJFU3ah2wAiQbRzIU3fs6pfA
LrwPUmqOn7kQzS8wBQB5aN3Ghba2LKh7oH2iMF+kWPOvmPaFJZkWFVM6WihatomBk5Qy7QXieGPP
ro2OigRoODxvyLAWV3igxF3po9nrojDefgmVKkNsCr+6Iwqx3p8NnjJH1EQe3l0sQfAKDk8LIsP3
mQ8Qjb0h6K06QzW4Lj5qcWrh82xVx/vL5GYPE4VXM24S1C8FRnYehZJSJY94eZ1bWxuSF7Xom+kT
GtvJY4J1nHUEAjEjJOQwAAGdMw8kdWDA6zBJzpDoKniqerBrQtQqo7jeuj1WxiRkwSBDgIUl21ks
/TqU1D4y7eQcea1j72TSklM1aOqjO4wi6RvbHNkutDyXhBi6SeDdyyA+s3SCa9Yb3o8hauo9jtZG
tY8Vszjcn6ubJU+/jfYKoUgoOYcWnzBo68HAGw4t5yCoXh1J7v/2yr69wH5wNjDat0hims/AmnC8
4W1LbVH8lneHVGaMuDlEVXRWBpi+2mD0T12kjh+7UW5/VLlmH5Gac56crq+fsqKJz9g4hp98YEob
g76dTI5KxAeFUg5zuXwMdKlRe0aaMug+ba5yE+enMIqUjSg3W5wKPq8AQSmBsQd8YT7cLhiMrins
8FwJofjWGOzX3unGPVqX7V/VII+f8JuQH67diqj0UcGKUzBkG86j4hVjUTsYcZZux+pLq8nDa0WV
+dP9ZbP2BYmjUEnCrPum/iL1ETeOgd9ziRjaPi6bdldStNj4gjf3DWMR+RNScmxwWPaLsWCsovi9
EZ7j3ko/VVpge7vMCfQEyHvZ/8/QgYjeH9ebtfksSySkwbsawS1Mflio85Bh2rWGbhbReVJjJfzD
kaq425lKpWkfJSrH09meCi3da5GRTvvW6uxfg25W3oF+iuwd5QJV1yeVvr/kakyxvq/SBqHiyeuG
ZNdyKqrYLY740XyU0QuXy51QaJW+eLrTeC9K7/T9U+J5uXlVmlgKj5EXdtXl/hBvdzwZHC0S8T0p
BS5PMp7j1SRrgeRKeJ7me9Rl4l9OmflAbq2o/nE/2M0DQ+Q9bDDxFkYTc/nED3okInnaRCiRFMXJ
mpriacrs6iOWmh1iuZ78G98Uk5qx07n3I9+uUAPoia2g5wSWDOTLfCLNXimiGhHisyIl9tHEENYF
FJo9eo3TKBHmTMIwTEiMLVaogXauqdQme9x3puaJR6Ian2A31eUOcL+C07HltNiHmwlIugcHyJuJ
tgZ7kP0n9vx8gKnm83d7kn92JBO/sriT1EPSc9k+mhThJgfGVmRgCC/DXJvHCQcpNA1MXM84/9if
KBcheN2EtnpqugYM0f1B3ex4glFJENQOiLtwEubBUNuUrQKjnbM0KH9PUgOta1Reekf6OEnVxtq8
2QjCJo8LAFEe+jJEm8eqnKnNJYx/z7nqVUdcTswzR3P5hI59d7o/rJurgNInwCAkBWjkkXstlomH
CK2MLQQH2Rgp0Ye6Dw3jtUcw+ldmdQFmDa3kT7ussdKN3uvKGKlfwL3iaQhgeBkYxLKaDnoQnru6
U/ZmxTndNXa8H+xhS4riZsMxRq4dcmcH/D5Ej8XnHPqA1gNbwUbGfF/HRbXzFGTY73/JtQGx7nnB
0+YVFbB5FNTmdHtCpf8MNzU4Jr7EWDQ5Ok5xvoXWvx0QHw2eOm83Ej8asfNQvYQPizPq/rlIh+44
jbbymghF9EcHRPZvAZ3gmKIuuewApbgpT5UdqG7SxPFfic273dGK6Jtf0fG9H+p2FRIK6QQh10FL
+Y2W+T7/Is8rcHhSuZqMr2nlX3Fzes0y5Wc5Zi91VTy8v3QB6BKnP8fjDfNPDqnuwmpQ3CJo7LPX
DtM+MtTimnj5wwxvRKtRreE5pUP015ZCyBXAvwD4v+LKmfV1wt/pAtY83ikSfgr3v+Ht+uMVIDyz
xCuAY3GxKFqYWfCSFcVNRgwaRr1o92Zh4mFjgbO6H+r2LCQUKxAtXaYMKth8/WXVmPSmjXht7uNg
0UKCwZLybzuSDrh1b7FbVxY7x62gN5ATo0C8CIbpqirXAMrcGjfOj3LYRc+NnI8bu3c1Cg90KL+8
Pm8sNhVwtAWcHsVtanN8CdHIOeJtsPXKXZ0jENCkjkKVZgk4KeBvd5SSFdfJ4A/t4OxS6isdL/y7
LM16q7O6Hk0IogGx4j5ZfLnAxkoao3sFpcXewhJMqU6T4RSnpHhcS44nKDkbiQ3CtlSKxed9t4Fr
DdH7EFiKaweV8RSWWYThdfWwurGIIh5GCKbCRlkKTNQhtlBOZPD5OqW/IFjfnryprDZeELeHEcsM
fDCkVsACvD7nYwm8crD9IFZhJwmRQzmV0/o0WUb6jJZ/puy6FNbZzsPrbdzYV7cTZtDZAg4NIkLo
Ny9eSGggSWFU6YgYRr7zlCLSsGsGx74GU/Gw+B93FJATgeMSds1Lors0DJ7V4j7uVhX9fcVujL1i
j93Du0rAW1gQcHgoJi1RHkA+ZerYzuimftLvrLApdkk6jhs5zO3eNQSARkwVJp5AI+cTVgTpNBq4
4UHjCXp8GxT1UDT2Vu3o5sEAARy4BYKvCmxxnn7zKJib2U6dDANUCV17sr3M/EdvlQLXjzz8UU2T
fagDJ/ue5M0WB+B2WXBiwFMHakq+xPtoHlmWe0jM8F7c2h+qc9r5E2kZ7oxpET2MCBKHE3cVJxQ6
IbyQ5qESr7L6ACq8W9tQYuHmGvaO/jgeonVd7jGcsk7ix6T7ZoiU7/dvldtpBCFHlk4yyj/8O4+t
q/mE9ltocoEp3u8Q3tTex6vs98NRBDFW6KOj34H4yjyKJUcWXm+tgeRUYKJIhrf3tyYq9K3Wx8qk
AW4CWCVKS6DVFjl84mANWKa+5mZ1IB9hv3aHahzx5ALb89gu43YUaDyQ1uL0EDfLfEhSm4++rAfo
JFqBN+1GrcP8IJPHrSL0YoL+jYORhKIyInhziwmKK47eHDDVRcO4ca8EgX4MYFFsHIKL4/ffKDip
AcmAj0SKOx8NtinTEEREqbKo/RtelxW7ked31UFO1fGfLsWY7RKOtvGYzQLSCeIzvgu82OA+1wuY
ILO4FKi5fUkohXxtaCLvHlp/b1F01rFovQgF/cXw8gb29WBk5SWzeMxl+POdg0oaf/3/RVmMRbLK
Iq/TtLwYejt9wHvR+RQhoVFuDEb8Ne9qUv8OBk4e+ZJYgEthcbX38qkZ4/ISBd2z2fRfMka2N1os
aYYCvb/HB8XNSBuaDBfIzGJQtp94U9SkzQVxMn3A4garsp06TljX3g+0tgTJbjkJiUUVY7F3wW81
moUjHSKnNUCqTEI3grZfPoyfg7bssg+yF/jFUctUfTzfD73yRQ0gXIAKaL8Af1ocwLnexTpVuPZS
N8CT9p0MNORkDSnyylXjacZfcZr0ILzuR10ZMIsRzgTqQrShl0r+uamUk8GVckkirMNifLpciwwh
3JEpyntPKaMnW9LrYiPsyoECBEvTFHq3whJh8TCfhgrrI+zA8PqVenXX5E74lAaT+np/dKthwBiK
9hJTKi/COG1WxA6ubhfDq712N9XkJN+CcPS3tFBWAwEipYCPZDXlhvnRhfBTpnehyd7urHA3+Ejj
Sd3woO2C2HS0ykSPSWhjcF/Po1RjoVKUiauLpubPg2S1Z0OZPPf+N1tkOwSBni/OKXYB5frlzo5b
S/XKsS4vg9HET1ZR/9WWJfVm306fbDwhi0+e7xnBIcnUfEtb/3YPAMrjgU5lA44I9/R8gLmj1g1V
p+ISFX39WhRJVu8kpcdBLrEs/AkMH8vFjaV4uwN4MXODCsgH2d3ynW6YqWz1GuPVcxKRfUkx/7VI
ob4ci6QfL7rVNQd6n81f9z/z2lBx0yNFBswGeXmR2lVSE0IpUauLQuO6cuVhBDma6qRhCD4kobpr
s1wfN/bDylhJr5Cw5oDh/b4cK8RRxfbR/r6M0VC94IDdKp8zhAmSD5KDvtUOlpgUnrmInerP+8O9
3SCiZAvWUSxfKleLDQIexRzqLs0vfuOlT56UpnQwigeZUmLtUqsFM0Qbm9fH0hYKemBljn2fX9py
iF1JLctPfVNutepWpk7QY7keLATPbHMxdeCM7SxKcNWS0Qt7MtPM+SeF937gWYnFnKykxUZitPrx
gDfI1OJ4zi8rpraegMtX1fyCUWSMNlobukHoV4f7U7TIW//9eCQnHCxv4jGLZBJiiqE3MXLiuYnj
ZO6bLT50QPa03NsqI60OCLqKQJhzyizP5Ur2FA1iDF+wN9qT3fbZRUuGraxhdUC0auAZgyi+We1c
qIECeCLH0pB8yA+r6dDpXf/aV2F9uv/tVpcE8yNo7pTilqWqMjKsGkpMflFxIet3KY60p64YEF5Q
RsN6VrxCfayK/u9sUdWmkIkmPVj9+VGp+jl5KmZMl0GLrZ8GIty7XLbC19Sx4o2FsTZbnI+sCyh1
XHCLpAiXB4yr5JGFoSrdEaUr8xAA6No4h9dmCzYAFH6yL+GAMB9QLcgig+4XF3RT229RUpmvne/U
V7+Ut9jna6HAxbOh2KpAOBflsU5qzLJKCBXw5N77ddwexybDXbzNgvP9hbH27d6HEv//XXmMt9lU
0vLDgU+LyvxApduMDgWJ4MZ1shYHBAhbihuUYshijpRMmZRB8fOLmWrDKQ4M06101F7vj2btw4GW
AGpET0UUM+ejyUuAzGUZ4TiQFYX3DKc40/cKBAfvCQtPnI3/QziEgGm0s8itpXxzJPeNnVkY7+Vj
Wxx03wnOEV7jmL7HycYGXvt+5Ij/sg9Fb3E+MpgbiHnUnOl8temQa+m0q4qmPDw8INEV5RoUZR20
mudRmrxxiFOyaRupN3AxaZs/EO9Vuw9UdBR/I9rKbQ8EiQSb2ilaOrY4tN6tvSgy/EzNHM5Wz5LP
+IjuQl8dd6Nv7+JEqvex7scby/3mHKQhC/tagMgE63FZyQklGBMIw2UXK5XkT2b0UhT7Qp6aQ49Q
+vH+x1yNRXuKe4RGFaXM+fA6XS2kymbJ2zhVW3spaavilGcVs1b7kfapkqx+49C9WSU8IngYkp7S
LhB4hXnIIjEC3aOBc5HHcPyQUBneJ5h+fL4/sJtdRqIg2jm0EymEEGceRfIGPbGbhCi54e/VqtFf
clymz5FTjhvHxlooQWWHVwXGBHbFPFTY53JmZyjXD4Of7yh+V6dCHO1NFPqPQddZFlTVuewxKWI/
c0fOQ8kZ5uAJfpmXMk2MsyfJzovaWslz1Zjyo8mmCMWtL3o6tH2XH1Ar5CC3RsO/+JGFtbxU/pHF
45YX4s3yE04epLJA8UG3UrubjyfJEs8K6846q8b0kirKFZ95e4d1yddO8h7sD3Cm0xyiQcVbGaF1
OiHzYB54D8yom/wSkd4fzcYLEqzPI+9Q8sce5Ay9BaMkIHLof3FH82C60vjCWya7REakHrJgcnaT
lm0BJd+K87MSEi9MIPa0p7iBeestLhN4zH3ugG+92Grjdbska+tiH7Rhqp8Tw67za4N+yfAEwDc5
VAW32y7rw+AFm/XG2MCR38yleOxyYKkAiQHNLInaxiT8aGybzztm+Ma3niOfwf0ZP+yoGj7UCMeM
G1fbbUQOZaq2ImMUSqaLm6CQLa/Jyia5hI1Zfa8txXuG/5vGV7uNrRSPWS9UNkLeHF6IFcHrFOVH
B7m4JRvWaRrbqAo9uVQwqHdpmCp7bMu3iII3JwryyXDQQXOBtwXptFipQc0iHjyju/Qj3RgylXaH
KEe1zydjS5L47TaZryDe7OhK8QoTz6LliOyE3eDXZXMJWn/4oCsjPj5lUPtElKNnJ8EA0FaMdqfh
JuoWapY9826zfvW+Ye1CTw8fJFewcailoaCN0BX4yhuGLmQOAKRlWl2yrKl+gCNUd5XTxBuL9XYe
eUMDznhLI1QAUPPtKdeKNw2OX1/aTm+D42BqEuZPyBk8muyJZzRvMyFoS/99mVJOXogxalA3F1tS
mo/YvCenUavjH5jmqof7N97tkGjhga+iGsjA6CbPhwQtoE96qcsueYRY8s6cJOO1VuXh6/0wt2uT
zBU8AS1kCxOVJbB4TEqNRG8iTGPqezIYNOpbXrgYvT8oCExJCfA3b2mAcOCLebjPRzROdgkPMp8u
pd+Xu6Do/F0cafGBZmV1xbPrx4MjAy0Gmpd7j84JSLVFLlTrJSAuR2sv8YSvcVI0CgqXyO5wuW9B
iG8+IttbLPO3UxtB8MXyK1tftkdj7C55648Hi5G+tCnWzXnhPVw0Emho+sdU4tEd57E7/4hBnZmI
4UXqpU1RJEDerYCFZaYbiYn4wbNThL4WRCh6aCbIxRtoxmQWTlEqicprsPFPQe9ZmKHG4a9Ox3rM
yAr1OS05UTd2l5iRm6gU4mgqC1mm5dtGGzRHGp1Bvcid5h2roKqOU2OHJ6dM+hdlaronK9PTl8pM
vN/oemwVLG52HJ0UkHFCnZyOnrxs9+p5EUG6cMaLVJnyAUH/AZHB+uEHHFF4fwjveQoHNCjnEwgi
005ihV1QZ0N2GDvzH6Mu1UNvKls1ueV4SI94KAoZfPJMAbKdR/Ig9ifxUMtXmDnSx559fi00fauF
t1wqb1GoLCIrJJSFlhfOQFqbOqE9XT3ZLgS89Wul959V4A27JjB+gmI+3d/XyzRBBCQ7p1hL0sx9
uthsWDJEo4X0/jVJzWHnW4F5GIfA2ula8kedBV/uR1v5iIJ0ofJ+w8HrRnKwKo3CtOJyuLZQ+w96
JXn7JmzK4/0oYirer3zSHeR9aMRToOUwXvbHJZFRA7/rr36c5b+NXNEP+TB17lB6ydkra+17EkXZ
qck3U/a1yBhoUUkSLQ5W/3yRNJpXpoYV9VddicrDUE/1QS3r+sDPGU92auWf6gE9G6+snG/3x7w8
NMWYyYto3KAVJYjl88hVMhST1vfdNW4y+QgUX9pj3CDvMm969HzGU4u2GpZX3F88V5eZ5RACQ1Hb
rLm2xWR+ReoA5nepBF8La9hi+L39XfOppOREAVxI8IsH5OKAdppEDsJOaa+DZkYyfqhTGlwjqTa7
b1yOSXgI9D6Nvtp95fvnsdOCaVcPaWS/KJ0TKHtHBiV0JanypeOYyIN/MHQ8ijZO2ttvr1FlFgg1
Lq1bik+v632vDkN7hUcF7gPrwOJjF9n5yWmTLajQWizehcAkWMT0cRcfxOjyMKpxxL2GqZnvW0pp
z33aB+ylYvh2f0ndblYWMpB07OS5+28kNGM/UDIY5yypuKi/OHajfhuT6EGfNvjPwFexF0GdRRBQ
lqAF2Uvz2vbN+tq1jrcPEzPZ+6bebEzRzVvwLQwIJx59RKEuO98faqZ6AIyxj5l0Lf8l42f6z+Aj
odk0UXOMC3N8CnAEOdGPlo9lYwcXI+jt8/0PujJ30NzelIJojcHun/+G1DOmIbLl+hpHcvZieEX0
oVKbgVJWOmwICKyEEkYq5DSMGKGzRR0pNNOosPPRuSbdFF/VCChNaUitazYPY1vgSLD0aYAIW2E+
sFhG74qA6pQ2deel9lVOCmXnV3V08v3C27inltmMiML1zgknGtQccosolg4wiDT+Glitf8Kn2QaS
FOVnRLW9U1138TedhOfqpGl4KkYzdu9P3e3BTkkVYpt4C/JOX/Y1pzTrsL7zrGsJHvDD2JrPJRn3
hbfNdCJbKE9TpygfNXgOh/uBb+9nJk/Qe4XMFOTcxZpRvaY2jCmyr7qVfA9KNNLRsI0Rt0zGXe3L
W/nH7Z5nsyMvzykm2v/LqxOBnyrm9WldpTBGwtNv+2vNhXO8P6g3r7v5sU51gFUjlPEoGSyrgtT2
S4A8knpVNdzpQBsGRnclT5XbgwWKmYPbGYL/1aaWK0gfl3b+MbMbrbqkaZWHoCS5eWiZN6ryMU4r
K7yAUPf+7EO6B7vRHlrpXFe592FKcrSgd7AkDH+XgAvwdxBe6i2h69u1AWqYXAYZdq4q3rTzpUlF
cuQVZChXOj6wTEavkTUMu4ak/6hQcelPmVQbAAxKiZKTbY6FssExvV0jvNFpXrA+gZrxxp3/gN6b
GuSuffWaKNhU77Bg/T+cndeO3EbXrq+IAHM4ZadpjqIVHE4IB5mZLOZw9fup8Q9sNdlooj9AEAwI
npoKrFrhDZ37LSrd+Vd3cpzlELMu/c4FszkojCV9oWCC2RLNubpPFQIDWK1dGjRLPl0yL07OLSCI
l8cH5d4oZLcSU0mKuxFsnM2wsugAZYEplDi8mmHdiwNSCXO+8z7cGQhGMNwaDj/TWSNwIYB1WraM
WZC7AvacWnanOmrir09PRwr/AILitEiW/+1GNUnTKVOc5AG4DCix1lwf0gSdw8ejbO5+an6QkSgZ
82PAnci5/nQhiyaxzGkMk6AaUWSyU6G/r3TkMQw9f9LKkBhEDkVhTOK7ICatmlptnuFCbqdpAJpo
OSr1FB4woXGerCu+jSJxHeAtKCyuZdzasokrujRJwGA1qYmWV/Uhm+Jq7/bbZF9MhxdaInipcrBP
tytXukNeekWZBMPYuJ+7bDFPeVpbl8lUo/ejo9QXWqPak9UBOTva0kC7pNgvCcvtoFTA6ynF9C2I
8Xj9ExrH/GfuDvG72BnSL7Vhj59SG7HNx2dEnoGbC5j0S1aP2DQJ+VgXUVVrmE0tM9Og0JXiHNaJ
CqqX2/P5UaD/QQAEAQgGybidmre4FGXNJAucNDFOZoTWZaiZe+DaO+edc04YCb6bPu76iYzjOOvn
wsmCWh/H9IJFmLmcjayNo0PhFbvwtXvDUd2jto6hDW/X6vNykANxDWUUQd1EYTBOPPluq8VnwEbl
ziW7eVko83LJsktAYEnOV5dsNQ+i7WpRB6FnjOLoAcTIP0KIsIsD2GUdq9rEEzrh1tIPl8gQCAA+
3sDtXDEWAbhGzUpGeesG7yB0q3fhwQTGYC1HVvoflaf7EA/L3je+/fQYiQV9E5+kc7G6GqOoKdEv
7OoAcZXwvVAUEzN2x/lMLG4cs8nyXixnSZ6TbpQpFFoavNtQK1GDWJfI4gEks5V0FYnbMl0gPLaH
egILONRZufPB3VlJkMMoHMPgpGNmrr7yMFNDTwvtKqg1zMOpsehLehj1sW1PWqeGyk68emc56bgS
KkOM4rtbH1IQArjXecQbthGPZy3s5ncAbOZPDqzHT/aSa5/wfNrzO9vE6GSk3GbSmYBAnQbQ7eeO
de6QlWGbBg4pwQfU2oyTM0zVFYqdFvmliPv0y1LUXvRB5IrVXrqicHaWeXuvkUTiOQJnWzYy17/C
DOXdGAdXuaKZlmBe7rg+j8deZ/HOKDx5XNWe9LunWHc70XrWabokTXhd6ij+BLvuOzzW9Mvjb+/e
ILLzJGvhPLLqapBMXzqrtvLwWiZFfi7nvDsYGeKsj0fZnksDJgQQUYk4ILFZ7VnGlRLrZhkFs4am
xYJqZVAVsDpjS9nTNtoOxaVJ2Uim+ySMa+i7ByumtIyxCgooYdPBxrcIIWdLsRL0eEZkuB/PbHsa
SWE4+thJodQOHuZ2k5S8Hma7cfNAZLl+LHLDCPJsAVofTdP7BOO4s+bEzlG00Xgao/FJaW4+BLJV
ngjY31zIVFJuhy9y+e4q/RLgl5Urx8o0gI2YVDsGH+OJeU9Mb3taGI5iDfxIaVm5zo9z+O1J51RL
UOSz+RILzz1iPZKcHq/pdguhANEGAipKTYgg9nZSHTHDmM/xEkShTb+kMZzW97qCPlCIxtde9e/u
aA4lLFaQmtemuN9NOH4rzhxoat1eLHvA5afmlLZ4NH1/PLHt8vHG4W+GATK4GDr1txPzknJESH8a
KIMbdUQdPE3hB5kgwh+Ps52SfEtNj7CZ5wadqNU4JRg9MrUhMMJB9TFRrF5y9AnOXa/uuUrdmxIp
GpnpW31/rcTjtXg8LeBHAkfpixfVK/tzpCB6+3hCcmFuA0n580kATelisnnXxKRMBuwVLXBUwPQo
hxklJl0xztxom4/TcCZYV59kH/NtSVA0sTLIDpKpdYfQKWNtCl2hBRlIjWOKWfYhahLn0HvZk97m
b0PR05UC0hIfumYfN0WxqEuRaIEx0cedh7w4x9hy73xX272S9yGh69ucgJjfHgtLFzNawIYaDFRK
T02koekl5j07tbujAEFED1sGc+viTpxoSPVErho4Wdif59pafKNr9rSYtsUduVRSY0fiNOg7riYz
LwsaMMOkBovTRNOZ820m/055oZev5aR3xsWhImN+6pR5qA9NY6GRMyhI/py4euLxY672dfwiStG7
L1FmgcuMrTBWFF8t6taCt1nk7ndtLrPipCK7zv8wlHiVpG1MZGq1wttzrbq3bJI2rWHFhZ7yWlQn
nfSmITScKbmn03cdnv2rxOfvfUnbqwEGEdU3gFg8GlRvb89ARJCad3M/B06olGe19GTbKHMPRlQ/
KfLKoZZkJQIXQNCQtNfZH9sSJphxcrGaFVhyMUI+Q3XKN+qm/fT4frizeNShOWuyjQOed3WxmkJP
nKJN50AlCDzMc637zuBGx8ej3Fk70ALUE/Frhb+3/n6SfI7QepmnoKua+mVuECxJRBEfqrnbM3DY
DoVKAOtHd5HIaSOtbZmK11dpWAdcDfqHPFe1P1JvMl7h2ig7OJx7Q1FqJn5BQedOwDQnk+dMRhO0
hO0vuLFUh26wUKUW7g4gdJsuIPcC+5GxaPcQQtyePawvYj3tmzrQdaBVfhYViu0rzaDUPijEqjgP
kxZXZyDHqff0iygdP8mNaCSCLV9rQlZd5Vo9n3xQV7N2BZ/YnVpFc85FQjvo8SnZvlV4jII3kpUI
qHprTmCEGZsZC7sJmlIpXlon9146rSwPRV8Mh6FX7Z30fXv26TPx3hP9UZWla3q7qlR6rbGvzCKI
R6+4gv02T5EyfH08qe0hYRD2jN4irVJe4dtBxqwozLpciqCc1fh3Lxqd4wxT5Uo9YTw9PxQJiWzd
Iz+5AdiCf05UcqsioGnVH+K8tvy8CaNjWcXx/zAUGG/YjmSxVPxWs8qkjtwYjkXQ29YPY2n0F1hl
0TESnbmTAG0PBcEYIG9a2fTON+Jb3qxXOX7EdTDSCf2rcMyyCrDw6OezqrVpTIeCSuHOdXVvTA48
uaNEXIDwvd0zgG+mSPFUCKIl7r+itNYe08JIzlEqkj9wY/Z2xrtzRmRmwLGnP4AIzapMG1mVqi5K
KYLJM3PFL3ThLL5Zq3VG5qWKfx8fkzuzQ6OdshF/6ImvY9xhGumW0xwIyPJRuTb13K9d7Xs4Kddp
mcT58Wh35gY6X95eTGyLg7OT0RQGomb0qbDKOou+1JoTdgFN9AIMs9vzG73zTQMhpB1HtkylYd1Y
dft28USegC1x8+mrGpHCjqIpvzye1J0lpCGOuMmbf+UmHRlnE5mWLuzpdlbeWbOTmCBIWJcODPM1
w3/06VcaMI4UrQKLiU/9uptjlgnVoT4aAsAFrh8Z1hxYImp33rM7ayclcoFPQdwAvrg69s5YVoYO
STOY0gEcXOG115Rm1cvjtdu+ZVAN+OlcUDKOWmNwUhoFeqJkQ6CAYv2uLvNwNJfMvnShUx0xc2/f
K7OhPXvVcyYkpZll5ApBU+r2iy7VJLUT5B2DsdGML4luxJ+a2vn98cw268cgUL+lKRtxKPt1O0g0
u0lXxsoQRDPYhDlNi0OZxXviuPdGIQ8m3qWSQJS4aoIUujF7CrF54GZVfuwKc/BNb9kroW0+W/kR
oZNGLx8dSVput3NBTcfpK1TF6NjPzkd8Q7EBcOr041gW0fN7Qz0EhDHlUPn6r4ZKY6Wvi6wZA2VU
Wj1QvaKbjjG+Rs/SGrh+yHco77L/FGPWZcHOVEZ2vhwDPjPzi6MMtW/gsvvt6VPwRt0hWiJXuENh
L7C4bzhq1hTNHQXrvr92tm0lO5n95hxIj03aruCYaYUhfX67Q30fDh1PyRQknO0jyeP0rohF8+z1
zSjccm8oZtqu7upOgMvsDXT21UCb8+SwjG3sV4OXn0S3K224OXJyKD5SgnYw/XxAtxNKI6OfZy1X
Axv5sMIv3HAgyGWDCHhjijCnx/u0qT9acGloR/E34S11z9vhpgX3aythZqAc07Pa9sofw9ibX7si
ic8xQQmwTm06Gkb4o0EK9/p49DuTJb6gDi4d+0gm5e7+3ASelHICl6IGSayZr3bleBiHlckhMZJ6
5/HYXLhM1KJ7KcUpwHKtmfepbaW9AzsgUKkMHuay/zi65knRs/HkOMW7paj2JJK3R1OSDfmgJY8X
aNoqVU6MqjBm0BBB0/RT7duK9jc0Pe9ZcLG0D/WApBlS8xCi4/pszkaa8hmogWIIkIaDw5ddqcNJ
E06782httwtpKknUAawlW5irBCxFKSHD1VkL1LIMf4zdNJ5K4VQHQ/TqTr/5zlAkyVKRnNWTGIHb
k+GVw6IUbhMG4VQltZ+ok3VSIaz7YeTNz8qwsIQyI6cRI9Ex1OxuB8PMkevfS0MScyX51y6NIjD0
+kkbPrq/vPd800CXwIlRV70dpckhNBZh5gRZMpanXuhSfLqpdjKF7TmHJgCgQmL4OOVr93IX1Gkc
qpkdKHVSnbMkyjrfHjP3BKMkuYb9OB0oGDxdxsVLgAY9DDbCTf57ddbLKOoynh0nMIQx+pye6qKY
Yt6Z2ybg5B2hCyQHoKbKgt6u4GBq4KVD3QiM2tBPtlHHn9OY3klkKM47NzKqZ99kWWkHpC3BkCQL
azmbWPYhiQraV6PGuBzuZIUoSZj/+uQlyPsokcqg5nljIHDdzioMy1HBZZNRsij8o5vN0veKZnw3
9cu4s4C3VxLfE1cfCCVyLKk2uwHO0W4M0VPS+rNwp4JhQNIZ/qSNyh4r9Pbz/W8gQug3X0PJyVnt
1FiGZAfLOJwbTyvP0TSABRjq5B2GRXvN1PtDkYXQqpBo/dXHa0RpTC9jHs5jZ5wmw2g/Vlo3/NIv
ewDqe4vHCwnCW8KoaY3c7lPUwvHIWpc5dVTxRy/t/GI29kRO5Pv+/1sV/60cqQE8TGJBnuXVdGKs
fLBdYpS2M6PXaDKts5IY7QFQmH3IgR18titleu3Ufiebu40E3gYmH+ah4ngAD1wfwxrvoFTHg+Qc
aYZyAVEdExh2Qr2o9tQc07RWX8AMamcMaL2jnZt7JkZ39lEGwLKDxoO26S7UGHumy8L4XamUvjpm
2aFNyjkoSpHuhB0rwP7/zZWuK61P2bRe66gKxWyMJBfjeS5RKAlD3bsoZTNcDDNqjzZ68X6vLfOr
9BiXZpXOKdFwUJjdzvEtbape+gLplHLJnK+Pr4I7RwzOKAVG2eeWeeHtEYuzBnrEkLIGXamdlsit
/GEow+PjUd5aKKszxjCUPijtIG613motzuzMLfvxbDaggUpgHx9MuOLYdLfhMRuNzI/y1r5MVtsd
lBaHscjT01PqNN0vj3+T2wv9v33gdqCiBbRFoiFu5ztlStdGRTmenTC2/dxzldcaphQYvbA7D0J5
jj/+33g2gu7kCqjb2muMXoTOYDZSsD7bSQpSKaIR12uVoCVX7skybI+zpJYR/FGCdwFhrL7jdlk0
hPINpmaNy0cjz7xvRZVnpxRxr34nCbo/Fo1GuC5UxtdNVEQp5zSe3PGcmjW5Vovigw8KAxcwpxu+
Pd6yFdtYriETk17CSJ9SiV/3SkaawFqUwxSy2yUUr/nQRP2HGTrueI5jpzN+nTPX/qQuoZf41gjU
2Co1qz5EireIgxFHyKX5elYRp+yswvbjAUxGYIAAvctrvUZumCBChDE74zm08uyzm2NWF3vec9oX
/00fBBj4AjCJNOFX+5qbhdJ0HqMsZdEHhl3qvlC9bucTvTsXigDyFQDWu9YjzJxosAHUT+dl9v5F
5jk/eOaU7kQDb0je23uANxOJA8lLlDyp1efX8KYIRavnszemvUCxMozrg4nuWedPRuspB2Tv4NtV
7eiKk6mGWXHJhRE1lxBNsfZVm2e9OPZqnJmfiEXr+ZBhM91cW5sSvD9rQ7tXW7pz0JH2kSyDN3Le
OswclkWPG4GyTzG5v84LuutmPP4ObHPPWePO+hO0INMGuZEQcN2vMEZwAqYbToQuleKLos0ORTjt
jbK9/qSjFCVvhGngSq2Rk6NWT3abNfN5lN9JswDxU4tXI0LD1uqMHfy9DE9Wm034BzyTgFZCXVeF
hQizCTFDIToXSl4cnN7VS791jeVkWXP6mmFwds7aIfn98XXxllffDkteRT6CdAStC9jFt1f8kHpZ
19PFP9ddFf4bQi5uL6aZDqlfebXm/c7jM35HMCd3Xqtk7CMfeeJMO3utlninxI7MfxRg6Oahz+dS
elfkRvghbRw3xZHKbLuT1i525GvSSfiH2+vLOxpM+fduqbMuMKs0Qi/aKvG6qNXCfdULHNd90ShG
dUlC3f6+pKHS+tM4xvrHQoilpb2/wBKQNkTiRe9nG9fGUIx20E9ijrSTMWXFDxX5tPASFoYQfB1W
Mjc7X+b2+LkgwihVvDVUCahuFy3Vl8GGEmnA2lnKlxg44oFk+Dl4tbzKSARgCmF3Q9Jrr3v5sZml
k6PPzlkr1OxDBXcoqFSxx47YBrQEzZCudLp+QIpMOdefajxd3Wi50znOuVJE8cksJuU8KtH8Ica0
/dg0Q/x7CIvnaMKX2ana3RkZTjtlSLJtmVetKiMVIheVO9ju2dSGF3syE38Wxl8YjF0R7Powhbbw
w/DJiiRW7jBcJJBcuvJQ2197Q2ilq0+l3VjnMW/04zJO8zmpNXXnsVvfhIwiCY+SPkf9DsL+7apG
XF0RfU7rrCGH6itR4v7V9YVHQ9qKn8qC3yaEhYdtMpr8y17lPbNoqnSg/nJWMyw1ECgcfptTd/nj
8UWxvguZEMUeSuyEMCjPrOOlqMf0VXIQzmnbWPahX5bma1iN2ejX7eT96VpC3ZPzvrOG0voHERFq
JRS1VlfTmMP2nO3cJmBArLBPmvQ8cs2cALjsQafuDQVdDfIohV3QYKv6yGCXjebMDDU4Ru+niz4c
UhWmV5wue4jSewspjx6SiJKgv46p8QkGvbN09jmepvzgRpn+RyRajBTsKfw0LpVzeHrj6IFzg0hL
WKoy8vf56fteytwSmsRCZOYYHaIaIXlby+YLcq7t0SBb/B/GI/CiKU1YTRFyNZ4OlyEPgY6d6zRx
3jFKeZ6LRVxsp59PhaaUXx/P787WkY4jyyKFRSR49XZ+ZmoTssvxyFvLX6s6R5paK+ffGxcrusdD
bfJSPgKp8iGVcEEF44Z+O5aGJOfQ1Xl4dqah+Q1HpbAq0fzti+633hW5+0tnuo2F5FVY6S+x1iIG
JeDPjldLi+bXiidjQGcuj9WjXqZmI+umTbXzS67fJupgZKicIRpjHlXg1X1uUjgStak458Ra8qPZ
z92xGNsfj1fi3iC0pyA+ECCRRq0eQDT1aJEhuHk2U3wDYEgq/mx3e7UW+VN+jk3kVGSthYaLLJiu
R5kjkafovXrnfB7b65i3+CXGvXqarH74NFdhdDUXRz05vR59cQatPT07Sd5EalNvzkgS336721kq
xJD3aXRJR3LQLDK0sy2yvx4PcudMcTrly0vzg/tn/f6KJXerypuiS4ITNbEOJCR4pnQ7k2PTL96f
Wtio5mUYO0/7JTQXNUxJh61uPkICR3c6qlyFesSYet27qdb7H05vjM8ZlMknBkMFiaEGhwkVZH1n
YTUepr0ZxZd2Gu2LkRbWpW8K8ZRs4f+NwkpAYeNbpSx5u951aFZGsuTxJe6S+qC2eUwpPK6e3lXm
An2GiAOyJuXh21Fo4M/OXFXxxXArw7entDyM1A13bsHtBwKimHBeikWhZ7YGFxcA3AVSMPGloCDO
X7V7mIyu3OnCbEahVgIzx4ZqyL5s5JuGyQsjs2oYRfOSUwv+95Di/fPsXPjJ4EkxdwYjJttYtyvm
GmEs0lSJL0puhyi/ecofdTdXfz7+EFb+oWz/2zC0yqi0k3Wpq4djUQx76luMDNShsP9dvMlavulO
LCyfgCP6VIde3gTKoCzqu1SY7g91zlp7JBLBdtrPu2RMjt0EkvKvocIM8Rx5WvZFpCY0t6FwhvdR
NC1dYMTlmPqLtVjxZQCDnRxmkUatrxolSnaqGvWfW7eHBf14cptHirmhhiY5u9C7N8LLsjJph6RM
zK1GINA0q9esTJdAqbI9uuS9oWi5S0NivKqB2d3ulpqlWLpBh7lYuY0/QoGlUUIbxU+9ZI+HsE5Z
pdoadgXy6ZW6P+unpkwdexxbDy59Xbx00q3GGqy/uI5/mUv7U48ZxNOr+FZ7laL72EOtEyIFTUXh
mm16sVK79he8sRE9DDEAom17fjzUnS+LgFMCf4g9iUJXq5h6aIymWZ1eRKbnF09txqOVGc/5Mbwd
eRl10kfAAFIKJ93uVWOaZMR6l14UaLQHdOHLo6O14c7huzsX8h3KGHDaqL3djmJM3TwoKeWphOzv
NI7aeEhtdFQfr9g6m+MwyNYEkRgZK2WxVWxkISlYJ4mWXgaHa6g2S/O1yQsNao+ptJ2vW+3wY9as
/Goif//747HvzZBxqTxRq0FgcXV1VMUYZU7D2GQ/9dEb9fmooAL9FPLsv90iAyIhIbNjMLkCP0XS
VT1Wtao4OK0gXH2sYriBy4Lr1P8wF6lMCdqGJsM6nctzI1qGQk0vWWGpB2dx4CwsqvfsK0gUSxsJ
IgjFYoKs1Z2eNX03aHGeXfRFiV+8oicDb/Nvj6cil/0mfoPSQzOdP+D2aSCsBhkT05iHpc4vXd2j
AbtQjekMq5h9UEHJ2RGN9s/jAbd3H1UZpJ3xi6N3QrfqdoecYgghhFA8suJu+Lj0s3EUSlr/Y2f5
zlW0mRpBEAUTQHS0GkFsyRP501kYURca1UbPLtqktOqrOfZa6pcRovMvpk6/+N1UDvBMHk/v3qA0
EIiPaMkgXb2aXtSrMPJiLiW3jqbjrI7jxcUOEnozVEi/Yxf+fjzgZj2ZJWhE6dGMngEp6+0sjSp3
whDC7SWfdOGdwtgBeVTFjnvpzNLYc429Nz3iX84jbxcXyGp6BLJR4qgzoyF05iPi330Tbej+xRVt
vA8V+0mHDD5opvfWKebyJbZd9wo6G/ZKhMjapWim+r0SatpnBRj6n6IhKdeiYs9S+N4EoUWQhdM0
kEpft8vZUUHOFvBAl3Ke0xruqjIYx66L0pdidMLPUz3m12c3kNIQuQWRKB8EaMLbEaMwzxUNXaVL
WC50hRHzDTI3ST4q81ydHw+1nRxDeRBVEVihVL5ujLcRNK58MsqLw0ZBwVDFd8tJaFtkQxSWL9os
xLNlWGgRkplIt4vSF6yP9eyoPCVm0QH67OeI2on3Dbhcu5OVbL8ByvKggVz5fDIv+e8/femZ2+hT
Qh/pMmkk1L4iwuTTwGP3dTGj5d/Ha7h5x5gQGB34R1yaW5MfSEF1PidFdaGxYx6ajMv72NSesqcj
8CZafXMzy4EkTBucNqdxvXKmEg86p09cIi9Pv4x20raHcHGT6YVwGDG4efQyv3KTug1KN2mjD1x1
0TfhJO4M+KWuP/Z2ZvR/DXZKfTbMIwu3cRUqk1/llhV+FGkJTyuPm+k7qByrOkDijJYASt5iBDPI
bhuN/6GxTn2taX9Ubt/HpU8BYPKE75hj9WwlXR4Ukj58c4nppDng7R565bLMeesWF2WiazZkofZe
pMny7fHubSKg1SjyC/nppAB10vUyMwp2z0uRnLXcQ1X0OKwURXZy0y5nXWPxtaxFfnk8srw41tvJ
RQ1qCJacLCPcjiyAUrRRLtHPuNy+wBGfTqHe1wdtEvYv6IrML7UWJV9dOMPvo0HjGP8P40OYIwDE
SXIjfCTMaFTQpi2ll2SB1laR/hEr2XQohJJ/EK0eHyxc4953yuB9T3j2n02DKVDAq+HhgLROaXr1
cPQgSOylzPhEw8y92sawfOwzwozHk1xRUuVzAQBH0vABF0lk+2p/Wy+nAYcdEI7Vnuiu6pJ3lp8k
c2tcabSK2bczXRn+jntDiXy1cpbiSlZaa4HQW1v1K210YZgqdixQbcqUFGcLfSoOooQI67eOM6Er
n9dqchhzE+Zz65WzfUVvr0xfeyNr7J3jKg/97aGRryzvOrcbef26h8oKYakAyoZK8FD5c547h1zp
vyJLs5wer9z2aZDFbnmfceHoSH7dHs8mGxsTUffqglaxpfleMivvqtIsL7UIhW/0Wv6cS8/bVlFG
AMnJt0ANdB2eITDgLhMyCZe5ivLTkiZfvUbxDp4e7+Ettlc2IS4vLLVn6NCGs0oUJyhTPclbdYkg
5Z+G0VTPqhj2sMrbq4UiErERADCX07duJ+mLcJc+NsSl88LfeemHgzloJ+5R9YCwlX7QK+XTXJs7
0cOdfZNHHSkISHRUklf7lrWRECOasJfFnJOLmSI31tRDdTCXIjoNiyG+Pz4nd9byZrzVNYZLcgx4
eBSXzGnV62IMeFmT1x4ej3Ln3CMHTkwEHYEgen0ae5cAKB1nKQNRe8mxbXJnxtpRNY7oNTg7N/Od
JaSDy6WE7KJUJ5W/zE9vQhWXVWcUlbhUlQFqbRr/nYzoe1KWP5Yu/OvxxO4sH5c/zSuuQuh+6/gZ
VVAlzEqirFKozSHCD/RYmN5e7LAdBaIctREJg3M53as8H+Ma08V/or/kntNKndxO8UN7qJ6FC7Fe
0rEEwCiwKaKVVbY9pEXmOoJxBr3V/NpetBc7yo3j4zXbHgYqIm/AXinatlEgbOPQxrxp6S6JPuvR
IZx4Nk+DpafmxV4Kd48MsD0ONH5l9YqzR7tqjSjp+ibtW3PqL04MR8l3G7ctX4gZ8uQD5rdZ9Um0
WvMc41ZehrK5TwuMeSKzuO5jKKqT262mYnKu2eXRbRLlkC+GRu2733sjt8spsV1S+5NONAXIVYZD
/0yotaaol7AbxkMcJslRFG577SBk7chubc4hwRwVbzI4Ez2gDds847CXE1XxS9TU07GL6vosMZM7
j/4bZOnmleTHk86AkHgTkFxrujRa2Ge4JODdPpbNr5rNBX/RyihpD3E2RuapL83mtzk09S45hGkz
zu8qrWrnFyMDvxrt/DbbOdMYIb4h6aFxsbGnNIt6VIw+Mi9ej+h/2DnqZXSxa3j8Tbwxh2/nDOiM
w8kZNbn219obzhxXtgp86zIUVrac2s6Jmg+puSTlkR6V4vqJHeed34/ppLyCB/VMwnmhZe9aim4L
Gd+k9do3NWlKW70ss1MPcEO6Wfm161Xo8i5FW/NLaQNSOCEuM3qvsaggyOQ1+HpRV+1EMlBF3XLM
HL3W//CSxfnegBbNE7/pc+Ec4kUr5lcK6AggF7iYfC/cFILwYI9C+KK0W+ckhKi1l1oFyfjaq6mW
nYZB2P2HwhMg6+tqSCPEjM1sOC51rIt/qqLtvht5a7b+EFlxc6nTVht8t1ZgjAuhgQk4eDQCAyy1
uvYYUb4rYSaZwn1xnTnMPy9R3NmE+eFsn0KtCbtvPco8zpFMKhnftyAPvDOEGhwiFsvpmlNZ5ql3
nJxRWSjlTPP4Mpg6GjthHuvfDG9ZVL4aKddf4w75r6iAdP9WqEjB/hkaYa6+y90mzU9N2JfhP4/3
f3vKJLeNaJ5AA1zYGn09CW1qU9qAl9ZrxdHutOiASY14eTzK+irkuqWoBDKBRjVdrDXebWAjNbVf
susS1/pXfZnM70mri79cBYE3cMB7lIf1rBhP9liJQvHD4nivXmKBXL6BKVp+HVvFONjCcb+Isiz/
fDyr9QX4NgpGnmQJNGEorN6+93aJ4fikKhgmqWGXHdsZmKKE6ceTX5DH75XMtpOiiCsDXG5c3PrW
9ppTPXmVEuYJ3nmoOIKn7Zs/XJ6tPQGj7bQkVgpwDIEgh3p9I4BMrF2jKVKOJAl0FLfIVeqgpYsm
2zNv3J4LKjpg6wh3ORSAjm5XUIRh12n0s69KUdXHzPT6r5pWt8fBTozvoefu6XncmZqsIMm58WSh
x3I7XmdDk1+iPr3aTT+e8mUcS+KZUn3XFaXy++PTsdku2dyUEsFSKYLgfHU6IqOhwISc27U3k/GE
mpZydMziWSIMEGtw1hwMElZShXXMiTWMjUiTslwH8JR/izCbf9PNsH9ObFMyJ2XiQ5kdNAz4szXY
15rKRB8rS72isGH7aefV1z6fTA56mS1+Gqd55I9JtPx4dg1lNiKRsggNgPlZJQleZtUu9armOnde
c5YAwwMO3Mnnp0eBicUKEuESrq3XkD00+jwdG24nMuR2AnHWKtlzXmdyCXnP6ZdxBcpcZM3uLRPE
gWF6tFfTVHp8XTvnoJlhe3w8F3mqfn7O30Z5a8vheIYuwyqSLvI6A+NZt1e1mZxD2vBqjNlrFGWv
rjcah7wxo50Ua/MNg9WhSwGxWwJHNlriNsokMNj09qqk/fxL0dTdxYum5lw5oXHtsmrcSVS33xVy
+kRE0FRo/2yoBd48ddqiasM1bb3o4AAf9rM+31M+264jlwRvFZIaVIHw/r29KVg8o2h5uyluO9G/
TmIUow/QPsKJbwBb+9LCU/qs4Ye+F4TKH3y7gWC05XVBSwsZvnU1Y2jDvhpQggfuVM3/qsYgTl1c
Lq8qZuwvM8AKQpkstb5rY7InAbtdWTn0GzMbQ3Ygb7dz7qoihXWUjFfVQxMI4ZD5qqfGHsF3cwcD
eqccLYF1vGWATW5HiWHO610xjNek0WxcHE3vnVEL9YT84N6LeW8ooAOIyqFcBj5HTvinhFxzKdSN
tTJedYyXfHWamhOKGM6hCV37/Pi7k8nOetuIOTiQPDDS7+F2qDpUq0wV6XTVtTz9PUNcX5yK1Fam
Q28LGgphvYQfNae3/hziacgPatRVO5XR7YdIcovmHIRSlnfDiewa4CAQqubrGBfxdNYHcpY/c3Uu
/nQKMGQfR0Wd6ifhBhSoyKXfrhqwLhtpCaNL9K7XjeHqmnUWqH2bvFDDdJ7+5BmFFJq6otRoWQda
84QXS58ziiKi6VRVjTjqeffl8Q6+5ePrLeStAfXMSwAhd/XJO5mHYXTFKLETw7rBg4FbLLTmcfmg
l4bZ+4XRaZ+sVMwaF6uah8Ag7VIcc7yC2rM2Di1knLxJYz+uxIj91tTEGVwH9L6fTIflqsMXIISh
p2NxUdwetkVJcPKT68FBHn+JNbv9kVdDsrPqd440XykhDLh5gqZ1owG0Q2bHACGubm6V9keOdGQf
MnUqkiNJiZ281OYy/z3qoZaeqfhi9lhZbtju/BZ3LiUoEThYwlzhxljjgHDFmpwumcYr3Gz3nNlq
/UqyvWeStL3uJYj2TTQWQAs9zdsVjQBMUUFOpivxRtGysWqiHaYm1z0fu3QxvY9DRUnfO4Q7ezzI
exPkswV5itEQ4D65DT9dUhmM12UOM0x9vKZ7LbP8s5cWzfPfKdENgTYeEnQ31zdhaegRSvfML29n
aiexVpxqHDl2zuX2vgWOIbGWtE0YY91lCKfZyKNqXq5pRzB4dMPRSX2wOqF1ckD371k0bYaT2ZBU
TdalBMb/4+w8luM22rZ9RF2FHLbABGJISRQV/W5QkmUj59TA0f8X+G08mCmi+NuWF3ZJzW50eMId
yI2uV84ALiwzkjSs38ey9pw8zI7JrBmXEK/oHcbWawny6nZgMGqTJLK4Ca2AkOvBkCkHWRjpdpA2
Tv1v0iCBfR76zhEPMD+i+hAutbBf+krNvusF9Ak/phCR+wXFqvrQ0AP6KxZmTZIzR3HxiefArp9n
TKW+CQ3mr4/eUPxCu8yV3hyWRrN4Yz/W/aPWZ1npJ4Me/TVi+eAcNFMUfwCB5EWQu3n+Q4/NvPYm
ilTi4Eqs3A6mPk+YxlPsN48a8hPJV8MUBkVHMZXlqbUwav25JGb2j7H0ufY3YIsiD4YSQczPGhIL
tdeIVh0AVYnEeFkAJjWPA1lG7k0a4etxWEKoyIY66dIbJeY7O/HkzVFkoWl+0IRfm9Zwr64XuhiG
KYZFaAaiV77pZExcp+NZZDWS0TnIOaBEO1fMvX3ETYqQM5/3FnpuJqazAPW3AtC1s3rqELtNsKVK
wXzpSzS+O8yC3/VKv6KFChZwS2JIjKnNZ6kuAZbS8zGpk9zvi/Dvt1+zm2CAQYgiqaWv+S6v5vUq
8jD08QgsORBAeHwk7jrklWutfzKyuHlWiszaOfs31xgDwi2kwo4qJ4H55hpDJ9CtnXgkQ3Sp1Bnh
5PrgebSdT3V3lFUpizIwBSVjM8oUr3oMk6sEzpiNz7JylW/zFO21uO+NgjoH5l2gCNb+x/XidZT3
Kj3L1CDWteYB6zU8Aqm57Gz022234j7W9EJbg+0twktDeZP9FptBWbXaUYRx6edqOXigb/eet9sJ
YQpCnW9ljDmgaTcxt10oKodfM4NWLqavy5Gcvd41Obid0EpGoRWAidmqa7dZNnIKNdL6xcF1SSb5
V8XN6GybalpnfyY1NV7e3uG3c+LyR3CMAwsBnK7R9UcaEVGdZNs4wUyc/QOP9uR7ns173L67o1Cj
QikVB1KSo+tRyqHp6jqcnGBQneF7M8bDoyoS+f3tubye+evXha1GlEXdkn9uAFWgCBUjC2c3cNu5
kv4YlX1yQrDKavzQrDEisPXZ+aeXava/UDRjeo4jpf9dJmafnuyowLHTwvhhT7ryzgcF+8rXXLWs
AV5truKpwJ6swagvsDI1tp7ltIwdFN4iW77NVR/98/Yi3Flq0IA0eLgWKZFslRPoQI91M0lGsxLT
57yYJyua9uzx7s0JSW7QAjSTQLBsPugQD5WShZ0bTIAdPVVJlUDCy3so4qH33p7Q7UsGe5KaFD25
V5mfzfKt8YKRIxoQmEZanB0CMG+pXQTWWqWEJmoq/+jJ7iG8s4rIiJCDglHArWaLUahq1POdsgmD
IepfCWiFrwy7XhW3zwtdxrWvjv78CpbbHL64X90N9TAM4tmpP1ZJkv0NK0l4w1hMj/i1yJ3n7M5S
Ek4CnSdIflW0vD6G9SRDw0xEGPTR4HpCqfKjElnpV4Wa48FVW+2xmsZ2D1lyby3ROABfDCsNPtTm
AyrA2ONwSjFUyXmpHWdSzq62vJd+wO1C8M+7uaJu0WjcXM6zq82GMcOE1pf872Hop2PcOO9OoRnk
ld1AVIBgwysz7T9ZRqG0dkZsLoJROjChDU2c8tzKdqLkO4eLCGplTdJFhdi1WbC4KSiItTGyvYaW
+K1mFqcC76AHcyl/v/tsXY20WTTFbKI6QuQ/cGs9P9iLVaJWaHKE0QgtTvbQAQnL0RM4vj3s3Qmy
4w2wr3imbKMcrQTQF6ssYz4m4W+KBWrnT0PbLL41Ne2vdw+GqotFVZ8C5ApnvN70RMGgByjHBwYh
yLNOq9mD7IrKR6eYO7WjOzsdwcJVTItaDg/Q5sMtib5YxWCHQSLb8JR3zXLopPU+oVhK4EQ6FMeI
EUBmwv3bfLTEpdPYSUMEKEubh0RJl4NiDfLh3cvmMhNI0IRXaznzetl6kWHiOSfRJdS7fAUjuscC
45mniobF89tD3V6DdP64Y0lZ8LJl318PNQzJ2BjWMgeDjP9nyPAfN9VfFqVy/Qi6xdtj3W69FSYP
toONsKJ+1k/4nxOsrVCLaJzmAEUR3a8d2znq9Od9Cef48PZQt7uBobCvheywqhfe1NsSK3EyU6OS
mEO6a43OOCRL/z53p3U30LWCu7aCVSjQbv2OoroisponIyiE2h8qO/67X1zLNwa5R1e6nQ9ScZRE
bf6iWrblrompkjUdA176UlmewTZkl8zt3ueg/Dqf1UuVMiUyU6BwNsc1s8MkjmehBWEfGydo/kaA
nyF0RXXZA+vdmRAgGKDqfCAap/b6//+zF1R7LG14DHqAi0bilyOKNarM9tQEbnccSFGucTo7q3Lq
lgGfW+MIbMiyAlBt9GQH51ecWx+W1Bh3btXb6RD7kgahlqW9kqGup+MC4tUrO7WDLlb/7c0oeTAy
aZze3tS3IQSDrNMAJUoov/W8DaOpzrO6s4O5XcrR02tRPtqZtfwgTRaD5wx0zuhszqXpvT3wndnx
HBIEUlNG4WILsZh6CH9tO+qBbLvmIbaHFwUxgZ3Z3Q7igHQAi0CXlBd+O0jo5IUx1z2hSk3O0EoZ
eqJR3iebum7xVUhyhYli3IcP4rpj/rPvuJnigvISoi2zWR5Gsyr9qOv3kE+UKfhzrtMhrlXSLQIi
VFPJvjbjaF3dxHUSBnmPJvFBpKOtPnSQ2H6ntey/R400/pRGpYiTHveDk3igLvF8xt/anV0/M/uo
9u1s1PIPWkLh6KXNa2w01ma9OIVpOOgfNDq+5RF3zBIuTpLjoTQpodqforI1xMHJFX34AFagNk8O
PbD4XJkFRTVVq7LQi8qsmx6XtJzmc2cag+uPbuFmx6WObOOg9K2JoFJSDd2l16NcfTJns7dyL63q
LgMchWPPecg1uTxYI/IZR0BAhvHNEALtpaktTE+1MKb5XNfcMQ+lLuLpYLfhBEt+1otcHgY5WstD
vqi5GeiSootvdkVLa2uOm+5lBq+rH0Kcj/5tC9m1H6oqpWeotX30bRJ97B5GJVyiT/2ki8Qv7LRp
Dws38eLFVmkVB7tpza+c+zp6sHShUfaPcZEBnGUZx9I2KvMTOkXl505jxh+iSdOzk2VHVvMw2MYy
Hd0kl9lDqeXoU49GWunpoRIq1uNVKaz+oKYIt3q4PQ7fxmSc/5fWfSc9sQy56Y8pjNEXzMHqCMyW
PsVeKy0r6rx8KLoikGpSSXBTOg8RLxegETtZCncALjoiaTWjlFF8Ng1gxR9i00VWqzJR/ftI6TK2
/8yNUPJfXS1l/Kj2NQoMBvJbyk/NXlBY7AXojMsMP7PxkBFwKP9NITKwaIFBZnmg44vZDPXRH2ZX
YVZZNqZKdKlHogCzYkjnsPQTQq5pObC809zib60aQ5R5RUPr5JKagPku9ioMeDBryfmsBtmLByMB
Y36IQRCV5zQn2LsI1NN5AQ0+yxOp9/zPMJuD9tGWql14AlTLr1YxW4f6gGm1Dws2Ev3RLrvIojab
1qNPHr98TsLQcnyra+LkozFScHgyl04dLsTksPustIM2G4OEcTx7AosG5X5cBWjn2ijtwzgLWQdZ
2GTdoyxkFvpzYfQYuFbaUviYpkN3GDo9lQcJH6jzelP0o7c0ncKTZwEV9GWdD/mlC8UovaTGl+VB
b0FPHTILLN2RNyWf2StAR32C9n4kEwaeN77YruTzRoajSX9OHEc+uq016yds7iLjQzoPU3+c4jEa
zxXuJLRzsbvSxme4Yk35gHm1Io4AwGv7Z7jEevfkjpnzM+5T5Utfla7rJ2Edl08RJo7omUJWCmGn
alPrZ0vLfhLCEoXvWKMIvSWScFjGKlYbX5C1hRSBUY7w8dSMZt/KxzEjWDES6bVR56LOR1HmUzmL
9IuGgt8X/G/T9DlS3Vr91k5LIZ9V9kv10IBzny9Wk0nbK7OmK/7qoZgMhxGomjgYU+5WPoY10KO8
AXLd3PoSRG3lJYUGhDjWJ+enaYcTWmnSaHRPTel4/+7jNh/8orK6tqVuOBkveR/n/xvMWq3PY6vP
+VnNlPG77PU0e5ltMHCf7HLJp4eOokf71ZAz3z/p3Op7I8ZIPSAm5cZepE5APpsyjj6lPeDEk6sJ
To855+EH9Cbt+JhyjuXveVSnBggQx/1x1Ph0nmp0Rfc04Eqm+sB1VPTI4zEfz84a0R77zlQnj1PC
EorKjd2/uIbD7Kzr7dB6fa6G7sNsh0b/APvU7U5uDnzfb2yw4P/S2agdv0eVTjtn+TKGJzG5qji1
FAKXJ7sHM/k5aay8OFTz1GqfLTFFyxmHEmXC2lnrfiyh3U+fIsVIm2OCpGB9GPmUoNqbGf+XYqwX
+TFB9RliOZp0AMOyqO8U5E8HYRyGSaA8O8BrMZ54asPSkwVtyVNsTpm8APc0UN+UXT8FhS1c8ckd
avRMWzwrtKdsmIrB63RXdoGzhNr8RNBt6n+HmokNrNRH/QU6vWt/y2pHlD9CaprKFzWPhyzIBwWZ
9XhBHuOMG173MV0UcmorHXP3myjnDjHPvplNAd1znCfefBnq1jPbZFafshR7cl6dqK8PilbGBaal
TitechPjllNZG11yKpowm3zZiV77GM8IpZ4cYLW4htXRzMZagDWfnRoC4CHK5876yY3VV78XZdU1
9SslL+eXtg7L8URXrP9qi9mY/aF2QvvSCdoFXA8YFgUccPWztViVchxk22sPLgpc4lcLYrI9xSk1
yBNdhVzFGScT+OMms8nOV8bazGk0GWI5SZNM+6jTaIs+JrhX/xWbqeF2njaHIjuYLfemFyVl1Xxy
6d92F4ub8JNuiLr8rUjM6w5VFZLYYuKq/kP7irSpz5ylegAQ1khf9MngePkiS/OPkeCe50EvrNoD
4k2Clil6vGbHOi96/g+vTzN+cIUjXG9ui27wRZGq+NEadi8euzS1+M0z/ZWjWaXcqija9qFH/8+k
KNI5ESGmKRbbd6tZ+1qbRfuc5F1leiy9Y3+MlM5Kg9le0vS45IYYD12hdDXyilavnC0XlSQ/xdke
KSC+0hSIJdNNn9/k5M9Ci5b55EhKmgerid1Ps7LENScJgDZ8nkl8bxOEfZ7tOVNRBE0W/WePVHzy
GTfMhmO5CIhunhSN3v1qhKolMQbMRjl+WUZhu1/cSF0ir6Z7qB+dvKVZoY76SH3fSq3qvKCf9AM+
olE800isQ5772NY9tBoEWO15FqXuOWUuv1VJBwCH+3d56vhplAAOaiIOfQjz9A+yLhX443Ysf6Fx
E8ZAdmz9t9Sl+D3hBbRA7lpBQhjBaNzHUTuy4SetzU6JEpl/xjlK5FGriexezBiD1qciKhqN4HCs
tcrLpwwhpTX5qz2rnKvkOzIZWfu9lKkaU6sa++QgET5pPYBy0zO9RiDX5SwX8WW2tMqtvJh37JtZ
LlXzIkn4m0NBjzb1na6dP2KK3OfHIZu76sM0jtHwwRbKKB8wPleeLKeoUiL/Ps1ZZtG+dMpg0CFO
xRydq64Lbd8BWaD40VJCQyG65CfKVVl+jkxgl58Vowmts2NI8+8IBd/EH7q4jD+FcSXFxRTYDz5R
ChuXR6LjpX2oQy2RH3MnbUtfWdLZPofKoA6/7RLRx2LpTcXLGvDz52pRk/FZH/viX6eDOhq0Rq9+
h7hpDH+7Ydhox7Jjcl8c/lPjTW0azT/mQsQai1kn54bgNFDh8Zq+Bll1InZLuSvroR7kqS8WNzx2
WkWRxGv6ulVar3ZqA1meWm0BVzSLZfugpUMeWz2skDRShP41cqgvniRgeKADS2O07ZNVQg7yCmFk
BA7wkbiyXVHhbe1EffwXbuWO/sWJzb7+3vVshqCdS6mgCjE54hB12aLHHhiXsXiy0Cipn7ooLahN
slnNz5Ex2OrHig3XQJitteHYwKo1zqie28AwrBmp1Awo+UHNyih8LIvadn2i4GR8zIw2c54aFrB6
UCU35T+51YQ5BApHWOxn/L2Po12gop0riezPFo4TkV9aucy9boA8fALZa2ufNNGI8FiiuqWNXlS0
yvBUQylSMk8qUTGdFxkl4t/cCbP+hA3RQnNIxGz5tBocw5+yZOH0RNAQF48WU8ZX4UqrfJnK8OOA
ONyXqFml6cw2kfhYJVlpBZHAVdqPFFH8qNk9BZ58bqUgvW4gizTCKqrOUx0O8lMeR3axeCEVvclL
R6PLP5u21KfiVcCQc13Gw/jkYpW0fJ5Nq2e7CamNPwqlbEAJh2UT+2GULq6nJUUGK7ay0QiIeQqt
B9qP0a96msLSJ24DPhwubnyYdK4h5Ip7wi4eN2s+vJ2Lr32J68QStRCgh2tuSb687b2HZZGaRei6
VCB1VNjcrD7J3tI/zLoTRJB+PldN3OHBVMzIRIVGuzP8bUWFoifK2BRvVsT7llUc9f1Y1To28EBG
Cjj3Ivk4T30VQL43dwRsXmuPm6miA0HDhA4zqrVb3VrhpJPdCDcM2nF0U6TzZf8b4o7yBaq/YqMg
Ume/ELdBbbPgjXlxs0hx/SUTyU7r5s6SUxPDkBQE39pwW2uo/6kZ5DUGJAADRWBmReVJO2tOfPT+
JOeqPYm8HgI3LiKSoS4+ZMPy8vYHv63QohHE0DTa4TnRy7keHaJ4w8OaRxdO2NKckOVAcS8ipPmx
1OOQgrxwS3en4HMzJukMmGhqJSt3/AaTr4hJGty7YdBFyOoStTenxemNj8ZcjX6vqHtWLDeQYcaj
sr7qt9CtBXtxPUeV9J/Tzq4qEzoTqlkbf/c5F2oqJQ4KcEY+EKCPf6VW/15h/ZX2YqEMiTQHxFcq
4Ncjp24hoCQb1GnSKkOvUcyfkNFJqX7P419vf8ib8t06FD0K0Lz/Z0N8PVRHz3jCnCUMQGTOP7Pc
xmK2tZpTMUekRz3pGwAxzCreHvXe0vIFaaRSdqeZsNm8LaFS70jaTJGa/chd+kuI+z+qw/C3XpHM
prRkMqvaM8S+uSZWFzWdirjjwMShcbeZK8w5QWYlgsbu1WMf1sSBuS29UDP2am13h6KHRF2U+VGJ
vx5qSrV+NZ0VgV2HzjEj9/LmMSTG0qL3konZLHSmATfAn19pvptZWcLGSlQMItCasT7FIxKx+qKU
O22Sm9Iho1BMpjJuUEqmKHo9IVEpBUxEhS9GSeRQQgLzwSLtdRTu7EakHmlaUPCHdqNslk1OXSo1
R0aXpBTptz6pCX5YSf3SGg0S0NPkUJIp20Hb6W3d2Y8rTYWmCYq7MJg346pLvQDii9KLMuL1leVN
fkkHqT0iQ5R4Q9mnx0iq00sW983O+bvdKNSWV1wPPFFKzNsOIbgFq52pg1x0O5fI1cTy20Du7VMw
2gN53aJhOON0hFYJDrY/V9v1NwwFJtyJzEq8pdwuO7dhmclfkeyi5GOmQC49d32vmpcYnLv5oFIr
/jqT8HSnxgkRxAwtfc48NqLSf3/7NrizBho29YABwLhCZ9w8Jpa+dqrkmF5aJTXwBzDHyOtWsUSv
J2w8vT3Y7RbjogPtQMdqxT3cHJdu0hX66dllmXTtt9qNrYumgNU/SgiJAstVJS4+1mkRzjt77PYE
IR9IbELj71VParPHYtLltp1EdkFbWPgLzilBS9Syc7PeriWj4LNAh4nom+vn+hvrWdpWmpPmFyNv
xbesTMKjPi/DESDE3sVze2hWHB+H3mA1V3D/9VAdYs11FFGUNKtauaSoMZ/rvOu5IZYGmwx460Tr
rk8J4913EQNTIoTGTdeJnbwZONe6UHGK/KKlYsAdIZ68Op/3JB/vrSSyHcBUODWuskVp2aMpZFOO
+WWeJ+sPAhRUMvWl+Rk6Q/9ekCcKHJBbQMgDfSCC1a4npJC3cHAZKnTxalqweTs4Tvbn7Y2/rspV
4Mog/PmKA18Yxb0t5M6Jl7RtnYXPleXO8ySRzTwAXKAsnGVAcmunMvcor/e2PMkARF5wK1ys6///
T4zadarVzVOeXwq5FH9NQ7482um0tw/vTQwcx9qDpIWP+Pz1KDS01KYqk/xSj4p9qsnFfHee+VdH
5G2MmXJ490KyJ0BjUsUCXLR9pGZU0R2sQwv8WBWJfGX+vaPX6fXZGLhq+u/bg905ZADOFPY6jyIc
is3WMAdr6BV3Zms4h8KW1bky8i9aTJqDi1p4HB00k1yt2blF7nw4QNsAW2k/oZawdRKd3agv0e7O
LxkOlT/rkcuQXYmmwNuTu3PEyNngBsGGWVWhNg9Sg697ligLVpQZHNiRWv4pLvXssbP3ne3WR2Sz
/YmRiSmcFcPibEkUy0JZR5nD+tKMCDJ4hYyt3lPMVGZU+G2r9SbaDF+VNu+ewWC2v6amHmWghFE7
eNzcaXeAAjJ/KbNwSrxkilz9YR5cPX9ss07XHhxzETkSyBptzpKux3C0kz6bDnj0Nei10Xal2SM5
YngIEDY6noLMw3LmNRLaB3cc+v537Lh9GjQ9H8TPwIrMR+oKueZlelNFl6rsI9unPVik5ylR4/kY
Gjp59iprXXlU08PsQYA8UX0TZq8DxnMhoFDdpq0eIQJXO3nwnR2CFwIAeE4dPKLtHRw6ncEeSUvM
j9Xspxk58rMu4z2J1ddsevPV6O/Td18RRwaB+/XZRndxdvIBycWp0fX6UYyh4/5IRUp3NlsotXuK
NtA6pCFIm66Pm6l/0hI9Kg7w3efkUFmj/o/SYjV5dsK2bqjPzhL1iKgufguYtGbQpED6/+pHJe79
gQJsFLx7i69iumgL8IoAcNuc32K0y5DaW3kRIhM/c/bgCKZNUY8zAtPy+P7BSKtAp/ALHfzNi5xq
wppVstVLG1fDQy/T6JjYen2iIyZ25nX7/bmOkOEkd6McAoru+sPYXeLClLMLbojF0o+Vlg+6t6Ai
HJ/entPt7U5lieoOg5Gg3sA87NRNVSfhKlqIi3u/znPlMCe67mVhK0xqn7ueBbe3Etc78TiBzetT
uQlHq7xv2gzTlEvFOfNFRJ9eK2ikDaW2Z/Rxe7uv0GzgZwA/wO5tV1GbnALL6bm4qE3RHrT5Q1mX
vjM6FAfXcvKEupw3a0O4c+/eW1N35cUpgJyISdcV+M+7nHfge3PdKi5RkqVePDqHBGkUX22MHyP3
/M57eWeraMDvMTVD2BQw/ma0ckUUl4lTXAgV4kPR6fGjEeMx/vY+ufPVgCauQxBlQ9DZHLSlBecw
VGl9KegW8SRSbQXeongun3NnqDsTQhkMTNWrAQ3Z9/XyDWNU5ZoY6stYSPmc2G70EGbC2hnlzkcC
/7hWLADvc3esP8V/PpKDFRf0sqK+dPWpV0cWrUwnz5C0dXSxsyHuzIhXHlVBFm+F2W1CKBkTqlWI
+1wiqkGnBrzFKZ7z+cvbn2j9U64v85U6Rcq1+p1gl7W5MyaddzVMLdZtJsMltM9oZak53Dezin00
XyYsQsIsWnZW8s7WeBWQIwRdGS1b/anOboYS7bP60uatcpLAgj2zEO6he7/mPekr1yFSmgQ0CIds
U2w9xf3A6cLqEqfTcqjNpj+kzbinTnJnQpxbAl6SSYqw2+rrEgO3WFqtviyrsFARNc6XAgD9WR9S
a4fhemcoYMug+15nBkHseheOyNVills3F2HyoYhoXL9oUsOfcUY8vr097mxCtO8pAiCSg5netma2
YqiHFOOJiy5K1QDh7gr3OOvNsFdlujcQj6NJy2VVV98+k1ImY6pTCLyoCTYvNr3OoxBiLxO/N4oL
ipl3C145UNzrlcvz2Rjd3q0vSToqn2KxaI4nZiBtO8t2e0/AD4RkCT5xvZO2/J6qK5yGWtVwccM0
sh90OasWnds+mo6zcM3ynKAethfW3E6OoI8XBKAxUkakXdeTmxxJd3WuhkuHpOtlJFag0VNVSbYT
ZtxuPywdKGjAVIe+iiDY9Tit07ddIZXhYrpjc6JIP3hwyjof8vhedfjelIiP0cHjb3ARm53eadZA
JdwaADnE6WnUNYnWitjjvtydkLW+95BFeKg2CwcbzQb+GI2XXJ2KD8IGaeB1k6kjhS3gdr99om4v
XHI4JGMpkRBEAc64Xr1RN9OuBUx0Ga2uzA5TNLn2Se8EyYNp50NyofyOL/ScF9Hz+0cmM4B5TzcQ
8vrmuy2GpeRzs4iHrNFLyy+zJC7PRuWCY5lnsE5Pbd9Y4UGz5Fie3h76NqZayyhsOJoLKL1sVRxU
o4+RJ83aAOGJ1rNLffmmxqZ+RN0melho0D+3lt764P32TKdvdxAvJ7r0HAwDGtyWxdLqTdfIIuuC
QTTGOa07XjYt2cM935531pSba33S1hx9c69IqdY9yM4uyJTkCxKftcevn05c/WPh+/jw9mLeblcY
JSsIFbIzNjVbaomaGMCZFAtVoDYpYCtE8ykjr0DFQ93D+b8KgVyHB+tYKy6eeiKMrc2eiRKtxPQu
RqKniTr70MRgQg4NWnbKQdaJka1QTzADK6RnOSxapTzRgBiHL7ESO41vAiFUe8+IpR4+A6Tsey+a
gNadErS08RiP9Kjzka1BU1OmdvTr7XV6vfC2Pzz4AQrKpCjUsjfneoq0dFKbug66PF1isKZtoT8b
OgIKxzwvnRrZxbDEjWuSGEJcQpifKVb3+tgdkkZmwKrTkcB7qeduPE1DHEXHrKdqknsyKlTnsVZa
3ag/FzLVtR9GDNLhLFon/W3ydRYvi7k9PQDKMj6keayqHkin1PwIEGIxniaq2flnreny8RDB7UVS
DLxbmgB3zeufb6/Dvf1CkL8qLSv02LZWuN1YKoBLjAymGjAXZc5/EC2Ynl3X74+B7LX+hiwwUT9F
qk0wmQ51ok8AnINxLd70kzGeMy2ZPDlGe9rbt+faRowLuTQ0j5nbtqbedK7L2xaWQcVD/AF0UHHI
NTvfuazvjIIIHLExwnbkS1viNclKV9tOWUF6UvJDjwDMg1YX6vndHwgKK117ypekL1tRtkIArjLj
oQkaM85/tqq2pIcxm7OzqVVVvhN435kSHcm1y7I2JFAX27w/i1rqsxo3wdI4P1cIZTDyyh/fntHt
fQjjaX1jSCno7W7r9KDIKxPUSRugbD89LKDXF68auz4JlCgz/oSWGJodWt/tLl+brvTlqdmTVGxv
RRiSxmDUPDFxnsZfZWtMCFTiPGH4GZHltPPJ7kxwfVXQ7EAqkIxws9P1qWmIHVclOFAlo5eZVtOC
G7SW6hTNRozKcjrTyn57Ve9NEQXiVYeKoAh0wPWn08TsNn2X90Fd1vUzxI3xJa+c5imdq2UnVrjd
JZDqeGPgvVDh5tq4Hgq7eQyGkIYKjC5SVK9FtBqKXNvO2entOd0OhNEaxGqAFahR3cCEhJrIoRCy
h/PQq57UcSzsI71+935c7dw4xWsvgrrH5iVwiogCs2n0QRmXvyKzOauF/DjVPXybQXl/oX6NiwnC
qXgQum4vjUahE2bGoodL1uc/B7DVR7DB007ifrsZGIUmNQ15ZByRWbz+Qug7AUlVmiGYSlk+oodm
4xdnyRWSuJer3/lGFEqZ06r0TtS//ij/qXrYSjzW1AmmYKoz4QPP0DzU5Yd3X0zoIPBKr+gl6hFb
8JQUJb0Pg/o+emf1sRJK9kmoy7ITPN3MZW3nrZcTAiHrJ9osWwqVycYgcQqqRC0/9koWe2pXOTuX
0c31ADGVQwNMiDbFSjC9XjEjT9xEG6YpyHSb+smgKsdyAHGYiTw5T0a0Z454dzyWj5SCDhiuPtfj
KQqiXjpqMUEoI/eFCvt0rCZZ/xm1OMOEL4Q18/axvQnomSCecSthbQ0Qt1dRK1DJB3eOA3AzG8ck
ih/kkvyUk3omBf2khtrTUhh74cX9QTlZiHdTJzDXVfjPPixLvVHqxeLbKcpP1158Goyt19Xu7MVx
Unp2332aimknjFTXa/UqjFznStGA7AH0EJHA9bCNnqad1lYyaCPA+6OqHJYRbGdXaNkjvmziJW3r
8assywRkZ9EaL1ZjGH9kaH57e81vMkd+DrLG/6vwr1LP1z9Hns4N2GxLBlFpWAjsDk3xWdBejvw+
xP4dilMpPkPLJft4e+B7uwtxj1diPkXCrfq9KgfKQ5org2EYZ39MrN8N4NvWwhqur6L/vT3Yzb3G
LHFF4OVZtTNJ3K5nSc3dmoYEaceYMvynYYpCcP3C+hmG5p93j0QuCoAKxir3zlY/dgp73CsXlD9l
adHMqlqobHi2BHLUrOPbQ93eOoyEQgpvz2rfsqUXL8jF5jUeaYELsP2HPdjZr6xt9nz07iwdXVRK
clzRq4LwZuliVUubuUyVQHGG9Lmsc/uxKET4rI1dsRMf3A6lkXmCtYUiSx9tW+0k8cz1slNk4KT2
dExDfESlBsMoTqp3M6Yp3r4K2JBP8IBvszjK06ot4Q8F1diMX+w8HH8Q6iU7Ad3t4eIx5RtRm0GX
kIL79barJyVJmiyaA3VpZl9rnPRblKyyb6MuTuqQgOIGArXzGN1bRbCeXKRgWQF/bcIS+HzOLI1i
DpII8KMLE+n7yKp7oor2TLxudyAdQbRX1o4+eKdt8SfK5rZT4cAFCS3wh7wHM4tAuDy8vc/vTsgh
WFi11JHA2KyiOryK9ahzgPzz1xn5vyOoNkivJa7fb490bz6QPVZ4GnE2N/P190q03LbjWZ+DTLaL
H7lu6Ok9rLC3R7m9+fg0oPOwQCLGvwH9LjFCGhY2awEt7y9VXwc9nU+vnJt/a7QM/38G4+iuqF+m
teW1t7laOSHEtMAdnBmxCzxSvxpAgOE7wRW9uAR7e/7Nd+fHU7rGKuieb2+MlU1pleO0BNKB4ufX
Viv9RoHq0rhaB5SrfK+RComLSjMLyDgfjfE2nw0RfGeeQXsETli2gYpO+GnAcBwJQnfeAXDd7kWG
AiMGsAo1y//H2Xntxo1kYfiJCDCHW7KDmkpOsmzfEE7DKuacnn4/6srNFtTQYhbrAQZwdRUrnPAH
iv3nO2Rsc4ETx2ydVhr/kczlP7sxpj03VHPlw13uxXUkA/gbZh1rE+N8pLaco8itkXHUHUUeZNGb
aDdRYX17L74ynxU+sNYJaNWhbXQ+ipyLQevN0iXB1ZX9kDfKTzOHd2TEjvX89lCX24JFI/sDb+Su
XmObRDPN+hb/EdTtKtMCi9bnEMczw4j3WiT0j0npKU9vD/jKCiIagYoNBQMU4bYtusZYPGwaTPu0
KIlzHy9gGLrFHK/0zV4bxeXS4HbHH5Lvdb6CVgO1MC1752TgjcQt6xXFDzVNsyu3+ivDUCxdN926
dvRVz4eRjZsSjZruac5kvFf6LPdzetHv33TrRbuKrlExAh1xPkpSeJ29iDQ6aVJx/DSvvX1PCHdl
070yF+5XqudrAZ1xNulSWWgiparnkvrN4o+VL+6jmsbplaP6+ihsbp17j2djc4DqRDRaZ+FxWIq5
u3ey0tvF6GBf+fyvHKA1hAA/QuJMmW3z2sZT0jlwMt2TioAacng1bpkyMxCvTq8Ju748dOc5A+U1
nkHKDirB5VZWyC6SSolxKTtpZEJxe4f4pd/VDhAS8Nq9q33NHEjRua8WsT8k5Y51CdB7wKIjQYBz
/iycFk+ir7P7RZ3bIBd4TML/sPMvQnmO6uTG8cZ8VxvTj0b58/ZRvDz7q207558KAunr9hXqnTjp
cVaI+BYgKY2skuFYYSFmVCZa4NFwzVPh8tszHnvrpZrG8d8cStJUZZgTGESl4U6naizKHZ2pa6Ce
dZ+efw9A9hQGqStQQaNkfH5asHnpoO8sSAW21XAiIqPjIOG1+zCdvQ9gz9LQ6Jr6zo684pksa7yi
FvfKqjIyh5XS68rO2uxwYK+ljRVAHNJdECf0NcSN7tFoIF6TPEnJNZ3fS0ocVWuL/QdjY23cbAWj
1VbqDppwMb7IYp7+09w5su/iAlRsYE212x/TFbFws/DSKLsZpuYfy8pXYIswM3f/7i0FLHytA5M9
8vZvJi/7BI51mYlQzSt1N5ijHmr4hfojSrNfUALdvT3cumM235orkU4j/Xcaz1soQYNCHp0b0Zzg
3Mt9pzXmaZpG/dark/oGYGhy49rL+PXtQS8/MHrmUO9IVmiAUBY+32D6XDhJZ3vdqcnzhmMvESOG
iOhI52Q2M0p2abm01xrX3MQXcyUHw4URBWkQaxdGSZFYtZHpop7itneVQCKWPQRN047t/oWMcIcH
6vLkakbtBPmo1sm3xet6e2/DE3zsBurWqEGparorBEYLKfeRiNKcGwiYC8WrCu5xKlGpDqDa5daT
XKqo9PuYgOdB0wej8e0e3tCpbnsz/djMWal8KxRaF/SyJ6v/4E1N6ez6vEia3WjJvvydTX3s0AwQ
bUxGV/V5uRMRrNrPs65YYj/ZCvVYJ2uHfK+Oruj3Xo0S98GCPfWkjJ3bfLOkSNM9TgSOt7frXnWP
9rQqeSAn0PxpoO/KQx1DWLxNMYBN+JkOTDJ18BzoXvggfovBmTxDB4nQbAFx/0mmY98H2rK626HP
kmlpAL5nKY+67FT1u2Jqo3KjVcvSImmqVMNX3SRTTP0ozjx1j5N7qj0no+dOD6Imj/hTrljmmM7f
PKX/jUbUiDu9RSnmNl5wlkMiLWvGQJc2Mh1yyOKvSZoI7ZjmSy4CN6uBJ1HJsVP1VqilS8d0SuZk
YuwUBSdnP+EWZxyc1HGqUz84k/icqmUcC98j7MCzwHTaBjI5wZMP9k4bHz0v0zkK3pTWwTRIGIQN
1Vz96CWV49ww7bQPjE6V1Ydo6VJ9lRkt2mcMuxUPKQp9qW7wC4r+1kq35M9Q9uO/NpokYi9RcI/v
q0pzoyowigiu99hmEPuzvkTLoqVQhTRUX7a1P8jeUvcRzeB8N+IbaqKI0qrqU0uQ230BThJrn2dq
y/ITaOFuOBnW3CKshNh1hBx8iQSMSHKn30uwofWHIUuHH4uBhvQ9b9jgBQJVoHiXYMG30NAd0boS
SF01uz5DjGPfWkUij12R9dPtjDaBhe5DMVcHPjV7zNC5+26MpWxwJE8nW4Spk6TjQWXtHV/CG3d+
0Mr24r/1pPXJThstr4bekjVwQAs1Lx/rVopyt7hjnd/UldOmd6pQ9e9SJHaKvbgh4lPZTTXskVY4
/CiBOPJDLWp4+8jFZF1QRor2aTBnt7mTCcojQTbqg/Wg89lpA3aoMdw5emLfow/VJ34t47S9i+l9
agckBAfn0wwNTzzJMsqzR+kBctmBDaq7b3U85w8osCNWkrNQ3bF0tFgJxZDA9UZVxda+Fhh1/kiR
G0FTOUfi7EFRgUkcBI2R+Ygz84ymiu5GuuoXiZGPe8Pk9dROfd4PxlPTN0J+GS1l1h6tqEKENIUF
WPRBhVCfVHw8kWZ9zyuLtcjkTbTEKUvVUTg5iEYFi0Qr+75UxvpZUqOKDD8y8uS+SrX2bhrLAYHw
fMr1o9N0hqX4LlS/b7Tyo6mEQ5J5Q+YjWcaVt0NfScSfSMBiubNxnqq8nRkrTntora5oSz+2BoVZ
K3EaHQxQZurDnHE7+1GU99Fppjb+DFrelchSedZXAm1U/gE8jugOiUG3A3jGCnVOUbu4GlKvrHeT
gpQWWih5M3Mc037CFsUrUWRzZlzCNLcFAo0vdCF3XT06J9drEu92VEX11xBs89sU9bHyZ00Jzz0p
hpsD1Z/T5I8uTJl8g/cTNbetNg2/YcS5hm8gHOX5o1qpbqC48WDuFiue3ePAo6+EcsLG6EH1ptg4
iZpv+8ka8Ds4Konh5H6hxbV4jieLylyxTM20a9DEqBHKMTrzpKZuZAC1c4r8XuXBnPECGa0FEksn
0UQVZTcGYxVXy87pJ9d8FHha/gZDOTwPY9eqD0Pupi5SbEg0+oUs5uG/t5/UV2IY1O/X0jKbFtDQ
FnxYJ2xzUS4GrPlE3cPHmnbKYhb3eAOJk4G66hENKRN/oaG5H8wa6RdMQw9v/4gXJPR5NAGdAvt1
mBX4LF4Y8oCia+pSmMYp7eLcDqYlTvM98QzcqXHIaphawrZv676F/jPmZFBfDK12qq9arswfuIyK
elfIpUfiw1ia0fKVSEu1PKh1p0jE3nC7zHB8DmbRh67b9shIgIRp/+gpZ3WcCrc/RG07KHuQNJPn
15C3zAM7wPs610bDo+4kgLn8qW+7Mqh6pNsODawGvUDZij5a4+uTOc65b8eD8zsftWh5NGnNX/Pi
vQh/Vj1GOI6r2iTs8W2xRUE0Ty5DIcMCyXEjUHj+G5/zK9zj3FUon/X2lKmnt7/NRerAoCtBD0g2
iTDtmfOYKwZet6DCJMM21ob9otQzhkncXP/HKKDm4OhB56ZKfD5KXc3FsjiGDJ1MjHduQykztVrr
ylwuglbQGGSLa28AqBWpwvko44DZoOmUJoGcbhEBwIEJFLQM7qxEaUOCVu/EXr/me3S5guuoKyAQ
CwGarpuUePCoS6DVZZ5qhOBK1IPwWvEhWkxXygivzQ6GI2VuWpR0QNb//k/nLjUoGeHJYp0AgvTD
nve0l5+GUSuNQK/KGXyNkXXD7VAbSnclG7jcmatkA7vEI+/i+G2maNWolLEbkYJZ5O8+H++aZvjl
pc5/QkTXfA9fH2sty8DwQgJk/e//TLMuZqvqaT6fGnhriChFUXuUi+rhQGGgAECl+tt79yaTQ0Bt
5VbQ+t0CrhCFmy1dYXJj3lWBV3MfIT1YH66M8so2Ab9JkZPC2QvB7HxeYyOdqCx071TaMHv3EL5M
3S90gGWBZSFWF8zoMja3Fmqb2c4t24U3PZuh5GGqpdzWUurippVWbO5EJiwJfc4zlHpvLfU07CKn
KeZb064lEleJM7gna/VAswM9yhFUU7LWlV87jqZ90JGqfEL8bYT2q8btEhCtGO2ThqxW9+TJKY6O
FS3i/hQlQ9yerDKVHfKGtpPucrClRMwkfujQ4ICDNGITuypeySLv+D2ZMoeVtkC6zaZaqW6sSCbL
Hu286LmylWzwvd6b5HtreOC9VqAIYAEAMCCXztc1EcJMRKYiH4rokQxs9OFg8yO5eQWOcPn9GIfa
w1ouBJy6RfPEk6b3tY66uma3ycnrrOwWxbXy2jbh1569lOtsAANQ9iQOQjX+fDYGKQAEBASHkGid
bjLhysA0+mvn+aKKt46CxPBax6XAtrUGrptGkPOzF0EkFc81Ir17U0bdx9LwxJU7+XLZ1rhj5aZS
zV2BpOcTmlizDvU2EVZGkT3p+lBPB0eiwnulPrJ+5vOFg4KKszwtM1ANHLTzcWZz7PVyVJJwoUuD
X6IG2WJH2AiNuG3MZfYbuG64ZDlKb/tZmndXeKPrhzkf/4WyvwIQ2Ry0Cc/HN6wys4uGkh+ugFOA
ci56x468cY3+yc2Ga+/p5QfE/ZgKicpXpFKyLY9DCm2LvkDCJ6rrn5qajYfCgHu7WKDRr9xbF/Na
XSIJSWi7r2JUm5fbjrEIppNLlJ9JSm15/tcqxnfDlvibYdxS7Kc/AZBt8744din1RioKRT1JWjNM
BND18G56G6O8VJNxWbEppG1uij5x3NrJ5jiMiyn7BZygDCcru6ZxdLnhKfZTDHI8dKgpgWxGScBZ
kLA7caimGXXqooy8k2jta06ar+yAVZ+c64j2EiH1Zph4bvo2nXMRKoUwP1qLYZww25pCd5D67u0t
8NpQKHFReaUauAIjzrd20mX9UrSuCJEXHQOVFvsBIdvkAcmZ6spue9m458fIXZnz5nqQIUa94Ij+
ef0bo0XHUYMVOyalOex6z6wGvykqrtzM6iluA1dusp9NoSWa7Wsaioz+lHUQBy0xo+a7WK7I7jpQ
B9ltvcRSO9hLAde8wANGPxljOogrVelXvjc/l9O4emWR32zCMoDGZddVWhL2JjXEG426tHHTLw1p
59uf4XKgNUoB4KADs+El2nxx28yXpknjLGzctiRHyNMPlievGVhd3mPr8tNxIw2h8bLNB9LUxHUD
LYawz9T4AcHI1S+5HRC21WDWomEa1Vdu7tfmBZoQKQ1wsjRLNoffxEQ1wUIV0m6/IMuFBK/cyygx
33/JeGAvV5wxmxi0+2b9mgTvWUM6MPupz4dU/07QCuorz8DlWaEvAn1lDSl1hKs273fj1Y5Wmn0Z
6hPJddC4U4LkV6/3H1Xws9d82taTd35aVlUV7hhCV4f2ln5+MlNnmXvZwQ12y9l8qGAjLFTKeyVH
LaSJMl8DTZ39EmNeTKD7JkpR3OdoG7x7Y64JF2Jr2EmvkKbzX+EoUUvOQMHeae3Yt5ZMuUNjU/ny
7lF4iUAHgJdao+h15f+5GaZS1nlkW9GpjlPtHtJJ5+MskF/5futp/XdF114jkjQQ13mQaG9vVjRy
KzWPRhjkCFv09dGDVzXfxLk6pD6Ks8t4I1xkUf3SivDqfXuC6zJthl53DoUasjuoDJuto9qxg22a
A8XWSVxkYieNmrumjx1q/I5ofMFjpfmj7FWCbPqtV4bfHkNmbkHGhiJIKQAC3+Yem9xxmPM8L8Mu
L5Wg08cp0NU5vtKlfmV9ucHU9WJ5wfGtv+Kfr0hyHGOlspRhNmvVdxSSiyIounbYTxZpDPrOWjAn
0v7+3qUF9bxiB4nNuGq2YhXTjNC0phVNCNX8b9LM1Sctz6e9unaBo8VJjoCDxqBrbffz2wNfLioa
kqAI2VJofNDbOp/uqGLogHpGE0rDw/UH4uBD3ZX6lU27vbPXadGkw9xwLUOQM5+PUinT4hRm1YY4
uXUn4dKY6zttPCR6NgazaSTH987KoF3mEc+DAEHAZzOrPkO+DGR4EbYq5XWrG0DMU469MqvL8wAB
Fy7UGn4ysy04A41q1xWqW4dx20Wdr1sUcYPatqdy52RaMKg3cpmb5tT06jUnrZdX7vwsrvxzmoGk
lECntqI6VWUlPQIgTRj1ix7f8W+/nDiLD+YqKL/TwGUjAtbWa3G3KfTWt1Nvrm6SLp7sMFmqLg1I
jDXdB4qBLwUzJAFKPAh+e2V2l+Tg2XOf3S9rFTr24W8O4pD3qNw8aLKa/1u62fxN9D+UFPDdBJ3f
OJqSU2NklhOolkIhFwHYpt032I5mUMk1GR2jqe6xbog79amjRk5xvcrRVgKr2U0+otXlGCiqG8X+
hDWxE4xRbti3c5R50f0ydnZx4EadraC1xjnzuaSS9qZPOktDBb7QUXaG9918mVDj9h68CPMdX/Y6
nb2ukf8ZxuSIv6WxdMtXQzFFcgNurKpp1uFFiWKaGD5XudEU4aQgCr/L48ozb8dyUqOdUcdTdFLN
AQMBF6/p4Y5WhPE0RR7rVuZUKHZILxh0MpQMJVilsq1vIF2LNpzaYvhmtkb1R69Vae0a5KvzIG3n
eb4VmQuWO7FIc8MCKN17ZRV5gfBrIjzFoQeI1/YtssvWi7WoptqceXOYpljy2m2nPdVLp57wGig/
1A0QCp+S9zXjnm2AQY1mtbxkzPVggOk9P+upU3J993MTEtYmLmvWzD/1yq5qngZvHpZrRJzLu4VI
CZE4Krc05okLz8frXDq7dlS3YY0WmX2sRsVq7owlt9NA1rX9WRRp/16jbuaIsABigjyCq73nZo4x
WCmc7BbI8RpPEbKNja8YZGupsbxXY+1lKNK01T5oZTdtHl09KmcedMjxmcX7sPbD6psaKaXnsvIq
XBi8tD+8fXm+sqCoLFvAdRCGXJHz5wuaQ29dFmrtoVABIoIUhXIXWKIpjH0Um63H01ta1zQAXtk1
L0o1rCfiOBDSzgedaaTqonWGMHGxcfelpkZ7teuQUEoh2V3JiC5naL88RmyX1al4K/BiFcIljZvG
kLg3+0gajCE5zIcjXLjxQ58m1yKXV8ZbtZogfiLiytpu4s8onRBB0/UlHEy9jn2ZY+Tj9yqcdX8R
+UDTqM2ja3jVyxXFFxNeH/8Qk8LqOl9RuogKzj+DGo6WXT5kU5EdCzsWPxtu6SuJ32tDkZSh3QQY
B9bV5nnXW70zMWfQQ/Tk5Y9SaScE1Wngh41V9FcClsuxnJU9u6qU0C0E634+LVFrQ0+NxggXY+xP
hDXarRiwchodpMbeexAIVwh+KPgQHaH4cj6UWc8ojEhhI4uSRaQN/XxXNHr6adE7sUfGrnv3eCBJ
uclWAYNVs3GTZ5azQMfcVOwQW5PEVwRCG3mqHypd/wSOpb3SrXnRtjwPIdbYgZyIIt1KYttkEr01
Ck0BohImA9p7AboCQxZkUZUpn6IhiyYwQVGrUq9OKYxPWoxO9GSaZXxUVFz0vopJLacDtV/n19vL
vi7r5nfpKOtAX6BYTbtqs3EpwaVaX6A6MHXYEuQ41Bx0xYmvVMtp11yOQ1mephj1SZhIW4FHFBZa
3qpOsGsF6KZyFSO8sbFBMD73ddLS2mw6G+eOAgfw7jhHgK52LVS7mS6HXVc/R8fIln1aVb2zQzzB
UD92nYtRoijc8Uu5ZK7+lLppZuzYWzXuL6o2WYfRzlzavHQolID+kV3dVn0RQWmYZFH/6MZWre4z
Q0TxgTsqLXex3rkf8AROvH20GiU92XSi7+gKc3foqJWr+DYgTn5Hf6XEqg2BvvE29cw6uyVAKcMS
KBf9ZAJ/JcCPyn3KnXH6RXIGlmauaOfvUt0dTZ+mqLQDsBmx4WNGgotHMxnWnzaLavcG5GwOdqpY
Rpwh4gb6aeNmyrIT2HVmfzITg4k/aTws/WkQRhrtaIwbZphHgAEPSy+4w9U+yZe/ZYWf0SMMRqDF
ArnG/GCApah/tZnI5bFX85x3JuJyRts+wpyroyAvefIg5wynDK53jMu7XiVj7CNIlnU3JPVmtUu0
3Hx0yqTvHkfp2c+GUzTz6jVOIz9FlEA5WJOH8IoAy+EiVVBF9CBtJ4p2jZGLj9jgFd4t6B1ceeoG
DWycjeKJ/GtxvlKByqogI9Rp9ySfTn5yorQ1cSIcy3of9aOm3nWZGll7+M1AzwQKFDA7nDrHJtNp
DQetyFp00aHw1PYBGz/kB4GuKdphgK31G41TZQxqIlr1jo67FUMd9XDvKtoZpxzVVZZlrwj6ZLvV
GeSXNdZafVT1rP46Y7fjhTl1yG+eSM2a3D/RxdHIvUzb21hQNU/LBO3oyqF5SWk2ZxP4/lplhXQB
QX196f7JjmNtKnVtIeVJpIGiTK7L8qfUVvdxC/njP5OLwvI+xvnjty6S4daQfN4alxZ7N8d0ewLD
Skv3MPSq98lMjTihMUxYHJiZqX11eoVydBWhh3Jyi5HDglRNFx29VpvfK/lADQgsASEjqmgU3LZF
RGfultiyyjI0ZJ4DViqaRxsTqisJ4is3DM1Ua6UJULMAK36+WlobDandxFXYmaCA7aUR+6iqm6NR
XKUVvTYUE1qT+LU2ss2ws9wRUHXnKrTmscCaypk+LKmm/fEU271SIXnlfnZe9K4IENfS3uZ+rpOG
eMP26rDxRvMeTRLt0I6lc/PeV4D2BCJ86OJBxuWhPV877rEBM8CsDk0nKu4mt8yPklj13ZHLOgqf
h3h3ramty/rPfsaDx2pnI6nDapLzYxw3CrDKDAwhWrG790/IoLK01rC4l4zNsuVxp1i6EE1Y9Vq+
d3O73RESXgvFLj8OHUxSPgOCGbXOrWevp6AUlGpTHS5T6fBq02sZIlNciR0uA1pGcV0iMQPRc2Az
58umUIA0m1ZSNaJxeYdi8XycNYiTc6MPt4Ka7vH9a8c5peZPV4E/N+NFFqgKIHRNmNj4bmVlbOwr
dWiuzOq1tTMRKjYsdSWhbjd2N2dFD2pg/UIy2dd9Dsqzcq5hgC5P6mo4gEY8204lGVh/xT9bjqcE
6HqeNLzNvb1Tnd67KTxtCPqljK5M6LJAxVBUTLkWKJ5yB50PZXQG0Y8c+UzgtYJ8EM/ukByXUTN8
dVEnQpLCwH5N+/T213pthkgwUp9aKfxoyJ0P22V2WkS23lAXS5IAkVMVh0q8WQlrr23E14aisUW6
ynArsfd8KKVfBnwEcDO1FAtHNEScaQ/tnHwad2/P6bUdv96ra0YFC97aXBS2JxRzGvMmxPv63kHL
CjCe7BHRzHNujOhaOnzRZiRZ5OlA4xfe+qoqvLn+8i5RZKsy3hinyZ0mu+wxdp3+RvHwCDbnwttl
PWGmQtb8PALLfxhFid8mDrXforjLDz24hiA2IMB5ddr7VhQrVy7oF8/i81iAdhXilGucDmJoC2ab
2knPlARvwijvyuXgWSkxqZeqngxIEwvA6mqTRAerBs3uu3UjlF3TWN6TaMf5p7uk9ugLxWksPxnN
ctxT/rYn34k9LkapW4hlFUzE9lttGSd/ghLf+Ta+kR9lRwa7c8bESlD96Upx5VOve2Y7L28t/wMD
pHi89WomPIw6FTBtWKPnFLhi7PddjinjuzfUCrZCxQjhUvbUpiYghas4pVW24Rzp3c4ohPxUI8WD
aUNTfkfmlBT6/QNy4UDNpTyHVLVxflQA8y5WO7ltGOPgALwY48mkmsyPOm7ef7Ukiq7EihdHU6Nf
g6UIeQ3zpBZ4Pl5NVgkkaR5Cy4X47ht6xdW9NNhRBvbgGJ/fnt2LqOfZV2OUtf6HNt8LA2tzQMuy
jewap1wUuLVGfahpP49wCercA99lFpXmi3HW3UDCJ3f2nV1b+S+sH0s02qPZ1k48qpNzO3duou1r
kaT2t6FExM2fyzpHy7i1G1yRas2Jll3ZRYMXLiLCmI5UwJY6KAqQ/PXt0GYTXN0O3ex7rVFG8pl4
1DBN7EXvHas81/oTcXEndu0ce1TWZ2DC6odpqqL2t1BIGf8UmEp6T4VRkgyZKjrEd7qw0/7j2HTO
H0uLix+U5Nf+FzB51OZklvbfE95N/OxrI/X8DKvdaJ/YmfMwgVDJPhvSTH5BAXC/mCsp6IM3L5Z1
1y9dNt1VE2XH997+cG3ArtBw5etzjtbj9c/7NsFfAfczaGENVmDved3gZxIsH3r81zhgl1uModD8
RTDlRWdzs6UhTbkYDNtamCdZ8qUulHZHCQ+WQW8k2ZWo9+IBWEvpRIioPcFfJPs5n1Y8zZhTF50W
KpNp/eeNnYDi2bnmZzQOxbHQKvPajuYvPN/QPDYA0pG+W7V5t+IbitkpoOsWI5RcH/V+mpdW7pel
TT60ItfeK2DPbUcoAo2QpI5O/bb2VEi2Rl22VpjKWN2hFur6jToI31CnX2+fVLB1lzNjIfGvcXnh
UAHeXH2umDwPQeglJIJUxE+9m7zho63O47KnKAYnI5oHQwSt1tXt5wa6zfOCwOcQ5hJ+UDCyweE/
UNXCqLSX3l1bmAPVgsJtq+ZBB6nluX6rFMPyQYPPsvgxkiDFR8wtZRkUU23f1dTvU9D4aA/uFm1M
bF9xtBnC5pJClUjHDoOgWCKb4FdmXE3QUrI4OQB8mdNdy6IUB66YWf+0zKVwdq42u+7H3qwr1BvS
zjLgK+QuMP0hwxi244S1d/xbkR0mxZ6mj9z50RIMvQU3SK2bNvouDFf8QJmQ9lUsFis5RN4wqkcd
AXX7R65KzwAM4pXKJ3wPXWuvYPYaHyxrAbqKFWXqBTUde7yDF/zk78rMtX/mQ59HwThOXuonywQt
wSLR/k/taOtxTxSdfcQlqBh3nrSkdtKMeOiAEswJMUQOBUDbJU6eJTindStYVVa6Ev2F5KCZviyt
yd61BRpXh9xIpMT+ehZfMEbHTBl+m/dfPS7Kcp+VVfZQoSr6iSgGP+B8mTOxz3rF+TFQ/YP+FyFX
4o/WQHbSd2uHSgrp/k4XdaZ20ieL9JdZrfRDy9bHujdSxG90saLcr8Ee4WZdSql9j5VxKPe6yHr7
mDT94gZeJ1URlG6WQcbGdgS29WSrz4QfnfeY6Yh+3o9zn5YHN0v65OSiD5QdVIHOO5bxJIqjrw9a
az9aQhfd3lQKD89mSUoF03NOoIW8fRy2CJn14NHg4x8AZfTLtjUCCOYVFESbpKPyFh4St8Ng2BCu
CgYgK2waPeQ+M64VnS6Pk4ELQzDUc3MNe/iSf27uG4QtLEwX1+IIr/b5BQfzja4SlMpQs3rD/Yip
uvBu0oVYIjB7Q62OCvgP7datBlkSfDZYcFJBsQYEtuM42XdJMQ2POK+7+TGziig/1oqKqfIqSdPs
aMJZwh/0qkJSyyuU73lUzQZFzyH1DhWmr0OQuV3+LPtheOZxxvXM6dvc3A2Fl06BOiiq/rEuq1r/
2OWp8dOOUTc+KLMorKDMqrG74dQa8t6seH4wsp/bWfW7ouhBXZdanVyJbS4/Gk1VVacBASGFPzcP
j5sPqBQ1GV7FZeqk/mwVqfPZo+kYnSbIFQu2OnS8dzJXlRTT9AZBGb/vc6v79vbmuQhVeV5hfQN0
AG8HsWMTY1Xw9GJpdl444VgQdNS56Oia1+Rc1r/lfGcQ3b9wrdHTg4qzefomD1e6slW8cEgHfT4A
H8UpclGxuHVbK70zzMLI9/EQtc6VkPVymUkhCVgJ61ae95YaVtD8n5pCTW+behjoystDpzkt5Nru
xKAL5uptsStVebSq7vntlX1p4Z5Peh2bmhkRuruCx86PgycmtwdcmN6qfTRQ8dWH+rfiquknO4mR
eIil2j4lpSKfwRNUw83kClEFioLWBNZFpXU30zX9Dr3AK4ALF6O+c4HztnuENqfxXvRqJw9v/+LL
vUATY9XAWaFRgG43exLwc4ZBschuUcntMVivp2NKff7KdXW5F8hXPFrtyMsCctvCX6lZmEus1Pnt
0irRFHrwGJ80ak7yYEsVs+ly703T/OHtqV3GXtScSfEBvEC9p814/i3sqlOrUS/SW7wCnH052fo3
xygU7sE6+WraVfleLUysfOi7GxACV1qicYF0Sy1DjtCTbzWkairf5IbGoVW5xqd75ZO96Iesoukr
LWwTKpMIi2J2x/S2shBZm3vwfGU8XQMrXH4yqtxUEKgjoM5A8Hq+el42u/ECRmGtxs83WhXPj0Pr
VB/mtm8/ppkcfllqNz2995OxgDSDqTsBFkSU/XxQGgFmr0dxfutmaXOUVaw9u+he/faUWtuVQ6Vd
Cc8vlxKROgSptRUTDN9gTRX+yTo6oqe2p5l+C+Kr8uVC8ZMwMw/entX6t5xfCuejrBv1n1FSzaQ3
BAjxVpWmeLTBuCONji96C+br8e2hLiipwA8xfeX/EI6jxrqtAIkx6dLFnrPbMW+b/+yk93hSRVdZ
9NeWPr1psIuPDnZFh2q/JKao97bdSuUzhaXUDaJCZyMV0pvwa8pyoOh57AxPll1VP2TnZX+50g3k
I2bagUZrts2+UPt6BsSGZMAD9bMRKM2gKU0wZ3Uf+11r5lmQF1HsAG6jt7QrNaU19nhslz+Vql/a
j/0wJvHvGAf1yI+UrH/CCG1KHijaX3XJu/gOFBatVcKPOjq60xdaI9poAiETImwISXaWQPei7Rt9
X1V28t5P/jLUi8MhbBZ6XuefnN5vjt9aLMLWlg4qqybxZyR+5sTPx7e/+EVatI7EYw5qilYY1eHz
kVJpJaZXQphocTjywfKKZ9uJrRsz0bXdVM89ZJBxvHVnr7lyv14cnpeRKeNTrSGKsDdzzNGsd8eK
5Zyszr3hhKnHDpzvldf8tVFoGCBihTPF2j48nx+WeVBOl1w5uXHdPVTuNNxHZeK89xlkLhTXEQBe
X0P+dz7KAv5RAX2snNCblg91OVW3WWddQ2W9MheLDgH3zPoKAng7HwUKFeFx2qP0g22Ac5RlXX3Q
wfPYN2/viYu7G2AunHhaVBotNThO5+OgnTGiyJHEoWKrww+k993vOBt0eBr00+x8Hsu8HY6LlUbX
3vlXThgoG8aEcckfW3wpGelK6okUCHjNCjOTosJmPm8oCTSeJ69cdq8tp05RktiSw0yyuplmSh47
gTIN287xhgOtMr3cWaXNlfP2er42EMUN5NpQKFIvGOxVlIo8i/7H2Xntyo0z7fqKBCiHU3Vcspft
5WyfCDP2jHKkRIWr34+8gR/TaqGF9RkDY47MJkUWi1VvCBnIw0wb4RNxpdWcfnn9KBSP/3BUlnLK
ajrQPVEMLoYo6B3lH6/R01Omh3tMpI1wQc/y/wZxV8eJ+A4DD3Qu4cKefhSeoNBmhb28QnuO/2qS
zjg0mp0RIk1e8q+f4AKyIqGAPHnXbVbpTMjerYAM18I7O9yIfoM7+M4ra2vzEzCgU6BiBCtmFRAj
pD1kE7dxoDmTOFey6o9N/dFq3qFbb55zEuGdaW1sehsFwoVyitELjJXbbUh7CcNLS00CPTTNvzyj
xXd1HO1ZP9HgmPYMITY+IPksZesFp049ftmr/0km2jGCmOW5STAlVL6GGekPfDDro8w9+jdqql1D
yrZf0zROo52JbhwDghY6sXi9gP6/4+aVSiO0DK0uSA7DFRUHni5WFe2c6o3lxM6JhJOeN+yFdQu/
QYaxSxOIZxArtYtqjb8MgGOnuk3c188HqB4SsRBiKKWsgRZNrPVDPzlpMHp98y6rS/UneKR0Jxj/
+cE36R8+zgvtb2l+A9pa35NjR6ycqjSFzeQo+EHANxvik7CWzsboOiglEcNpfM2RoVjRQXbKNJI5
AXun9zkqIx7nzSCOvW5TepvjAdlNI3UpLOnoiqnH1qw97U1Vx113DPuODpAK7udr5Xrlv33RSCg3
XmJ+mQFHmc9pqySmP2NDPLeHSKaW/QkuO1lgkUlLP9ue1XZXuzDy5kOZzca3OFKB9T8OA3fvMi5Y
OAhAoGkwYBmwSoeB9XMTRwMWq/iRopUjpqPAZ9CfFPVd0hd7/ML7/UTqgfkSyQP1CLjhtwemjumY
pMiqBKKEK6Cm6NJgapj7cPb3cCH3B4ShUFujq4gDE2/O26EgMoZNW8Oykmi1nlsrjy51Vf5+vHz3
8Y3mhYeiAzhH9u5agLU1KzvMFVRQp8JNTqY3iB+D7uZvq6LSjujADu+yWO4pP/4xc7rdxOxfynsL
MoCLcE0y7sxsaqhrwHUQWW7bfjYokXinL/CUJyUpRRr7mTl43jtt1OPiAwpZtQnU0BIoKJSqGsaf
cSqV6lcl1bP5R1lJ5bnN5lL3R3ZvcqDc3X42TTm9rUa4hZClXBS7IlGWwh/qUEfZyCxh+6mVyL5n
FTK3vkCRWF7iSCn2nr73IRZa/yIjQHUMJNG6cFC3A0mi3baBJZ3a8mO36t5Meqy+9FE3fVVl3V+6
Lp2HN0U8CWMnXNwDbMlEORoYzlGz0Igdt5tI07MpN1JJi9dEjO04OKagXWTMiv2xTr0++9IneS3e
NlnjVh9Z+il60vqs/AdAd2x8sxsx6Qc1oQT78fG+u9/ci9MXFHPyH6qX6/TEI2P1OlcUQW9Qr9En
Mb/X0HX49/Eo96cVVpkHcpqGM52ztXVJ4sgE/BZcTmcCwu/XQEaTwxjxqL1CP533vCruY9GCzUBr
Go7uwtxbLTZ6L7oxhxwmrIPr8mS6Cu0eC/hsfZhje/xmZYb16/EMN4fks9psLqLSGnPn1nk7emhA
By2uXoduUO1TI1x5rsraPTVptmd+tDneIlEEdohLdU0StLFKKJADIyiNQ1if0yEOv+pZWbzQ+OWK
SVraKDsX68aQ1G7wbodZzwFaJ5lVq2q8c5I6ACEtrkrctgfdaOMrdurtMUN0Zyc/39g0MNTR1CFv
AP261kpByKwWjRvXgTll7VnT8ul5yFrnjUDIbu94Li/B20C4kFkJ7hwFksu1bzGdOXNU7R6EoR6B
MEl7a3JgFbj2lwnx1D5IRe1+6Myh+gAsn55HVrBtD1bXmcU5MQw0Fi1HdBPGd2IoT4+31v3VwBrQ
GQJxRDkAmt9t6CiEyDJKrWXgNkWPLK9xEkXa/EOBqziMLcWYYz+Ieiff3lr8/w66xI3/JKQow4q5
C2HBqXhbnUVeeEetjFDeVLXqf/jOJJ/uHyVVSoTLT/nPUBPC+gZcGajuZqmdS+6LQFeL/oh9+p7u
yZ+S9Po7k9NTzKWuAt1hPS2aXaBbtDIIUVdPfEdVkI2MjHB4x/llcVssdypf773w30lW7vhWn6fo
B/VLs/XDPE9fq4XsLYoYdPpIYJaWzTpZVeLBa7QQmn+NVqSvdFTR5i7xzo930EaQByW0CNrBFAer
ucpgOsUYYuTCy2AWGUajlikAazrN5fEoG1uGFEJdlpcEhih4+x3twZyVQWnAUUdCuaJzPRP4yjno
Q+Lu46G2JrRUjnhSEABJO2+Hois8y9i0oX/T1gemUGPJXefWK6UC+DicuqWug87dgmC8HQVylBCo
WCBYMDSI8Cu18a6fM3F8PBdYdPw7q01JcZyWFsgV2t3r+njhSScEEjwEmFPl848EiPv804DuIN4a
RVTm1WFWuL6/5yJTCjq+Sd2IkytnXR7KCUvQT+qsYaCGqc0oT3YStwqdVowmn9pBmfR/i6w2vgIC
qNIL1TYc5vU0U7WD0VtNdJjT2PismjmvFgGSxH3mMZ+i5mqPjeaeWqsBTNThqWBf43LU2jetxdve
p2BSChS5SFfe20o7V4lvpVriRL5ogHumvihTJb5Mjh5px3xCW/VYudKsILKU+ew70mpzcICi6+RP
tZKTc+2triiDRMnV5KCjmF1fTGuQhNhQdj1kvLgpDpOMwECEOZDVWupa/FGWhVOdOhJJzzc0YUXv
NO6m/lCm6ZR/jCIgWqUvx0RP/FTVR3lGW9aWeIeEZnktm9yxf5W1PvWwxtypfkJBszQ/FoiNgZam
0ev8Si01sgMnrdTiBA8jCX8z29Y6GMINbfAioaFSgS8lQttJ7yEZNiOVe675Ws/mFInou9vY9Y9w
mAVF6axBhLSlbN5csE0dfk6Uduuj5fW26Y9Diz+5k5hKc41NpU9enAklVyQd8YNsfQNLvvyCHKT+
LZIjLGvfTup06o8I53b6b2jERC102ZBkFTJ3Pvf97Flo7rZgWMoWfZQsKfGjc4vewQsjtgUO7Ni/
5cXz3PFmv4RqWOi+Vs1jczZCtVGOWR8mztdx4G73B9sQ8wvYz8ZhpRBwOoDmnLQfjUEV15emlfyc
jaTUIQdJsz4hweM63ya97D/mao6+TJe1Yn721Fjklw7tj/GE+yo3JciOFu60PzZd2j2lUaV011Gr
JdLOjkekgu7JpvNr4ASFb5DLDWes7vTfg2HP0dfHp3AjoixiBJRVlxbVXRffZNsWZabUXAwpCv1i
lig9R1Xj7SRRG0GSccCSLmhv6vqrmOKhpFtiT9kE+ZjBiEa+G4nkqYcs5FMjqfeQpRvTomvJCxlW
H6CS9aMHwsmg44PYBFDVmqMaN+EXHUbODof2zneXSElVjrIOCSIOe2u0vFmH9hjbyFYC1/DCF/Ax
3Q/g5drHHGBt91dER25+TyZbzNepLnF8rFKvYcvKsnetp9pIrex5mty0OXg1DeWg5TbsDkrn6N+Q
8dPFu24apvQQtXjlHu3ELBoeQ2H4TxLJHHXyRjHSz1Y3q/F7drzRPafzbPdPbQJg0x8tCRFVVTo0
UREKcJNjBUeheHq8f5Yy7iqGL1bQyw5C/uFOdFLrNK+1zQnwuVnri1I4ElBp5NIStACiK5mKGGxh
gz9SYwMam6XYvx//gD+fcv0LqB/AiuDVA/Z1tbMsiBHT4joQIOtgW8dx9ur3oVDSws/bENflPs48
9TDptfXWtZV0ftOXc90eDTnpml9lBc1Bx1Vag8d3VKYHW+nC/lSYqbAPqNQ18aUP2+Rn34zz+wK4
+Z460MYlaBvo/HGrI4wIoOb2ss1VnLEGSbY/gjnym0oeKyTFDpFo35LtWju5ykZOTbOGbQthRWPc
Va6Soc6rIbaMMpUzt77Frj7WaNjPtG7MeX7DQdppqy1PzvXXIcMD+wzEi6LVMv3/JLm8DuIq6TPi
Szapz7rRl3AVRYfMfd5ccRtTgymbXZBxnb2zMzdCALY+SK5gkED7eN02UqQdIVaX10yVemOOmuKx
Cbs9vsxmXIMsQ6uNVuw9Yqw0RpTEwzowqlIeFIFH5Fy2ytFV03EnhG5NCK8LCvOYFVGYXy2l6M2I
+j9DRW44NL6RhtqlzEy588U2NiRvQYRLUBoyKMitGjcjVFwU26w66OPwGYJG+b033X8MNM2ezDGL
jo+P7/2kIMdQPND5Rjyx1yULN61TFPgcwXu+zZ9ysKrPoy6mnbz5fk5Ll4HyOCgmGmxr5koTmQDz
UF0JyjEL/15kyoHQ2Hn9TgvNUD0Yodf/fDyv+7i4nC6OGdxHSl/ruqbUUAkfsrEPVFk046k3m364
lq0szJPM8ijywQs4zbVyHEKkJVyjP2RKH4afH/+M+/NOmZ458ywBFmWtHXpbVZ/USG27QJYpbqK5
ar4DXawfqMX9UadLfsShPe2cvK3VXgTWuOYpHKP3cHvmI0+XYdRrHeSRIZ2CJlV7cGpeqkQ+fq1D
dAVBWu8ZH//JIG4jzcKWXyjzeF6BGF+VCxpgTH0GiSbgJo2Vj17St8oXBCn6/gNEIhl9rrw5noCg
ldSoYCTjbj9rvaJ20FvAZB5yzexnqgxF/RPgs5d+T/QWwHKLu2v0Yeg7273wnDR/qmEXJbB2KAp/
SUypeEdrqPPxnRJOSbtTn9k4HaDvkMPmnJHOrGVIwkbxZolvReBaWFvYQz5/KKle7JzB+xi9lJpA
1wOOYqf8qZb/J0Z3ULRxDOr7oOHpdSzJGJpDSOIjfVUYyTerGPNzhNDTmz52ste3URmcRyBub1TX
kGK43SzSHrp+VEQfzADhLyVFH9920JB6fA42FpLuKZAI4Cu8OdfX0JwotIpiRrFzxQyMUSu+qXVv
7uSD95fBUkpflG1R+VrY1bdzcUcvqsrYYiHLdPpq2HJ85nWoX40Kf4j/YUI2x+sPXIYH++1QMbFi
0IXZBxK+KbIGEM4aI9fP/8MolCCX0ic82nUpUqBoFxdGLAPSUHmMamNAvbbaqwRsfhywlOB4wX5T
r7mdi87m09O4lgHy29451SZxwWtg/vF4LlsfZ2nSudxsAIzWwv11q7Vp3LkymItWvHRST7iznQr0
mKXsFFDuh6LcBKONfiD4P1iZtxMK+8oRczoQ/HutfCpMN/sVCh3KBO27ndt6cyjQwXhNLZ3GtfIv
7NJIegJcFM+C3w4tYD+2GmoDUtlzCL3/SnA+KaX92XFAbFdfCeDU1FVmsggGocwxKVXue2iUnB5/
pfu74/8jvwCUkxDfiRJE+himeKgMQd/r/XwsaKxc4FlU6ksS8Wl5JzVmenw85v0lSUYNo3rp4C5Q
59V9Bd4e0kHOmK4Q9ofJlpPfl81inKJngW3YyVlxq72jtTFRUFMoBqEiTka37qPj4oGaBwz/QDU6
4Iwxor05rh4vsWs3b8NK3/M33NgoPIfRpV1EM5EiXk3SdiYIHdIdAqWHwdLbeCt5YRWd01Z6r761
eHnzMubBT/meiHi7/TNURyBaFWMgXL26wmEYn2CQ7mF/thYQqoZN1x2tIHVdpbRMCf8hi8egqTq7
wi8kwz2n6vVkChLd6b8Uc66/HmOxcN+oZEK3I5lcd99LSbvXThsEnDMQtiFsSkRrstzMdq6rrY8F
+IZjjc4Tk1t9rNGsUvTruzEIjaoNssjWL6WBlj2KQc3O5t9YRrImyiTmIlpFw+n2Y9kTDY+w9tRA
1Jp1jSeZHWPh1oeE4HiWRtnvjLcxNepAhEbw5SC+1w283qpUu0XoM1DxWfh3wgULCcHQKt/wALB2
7uOtuSGRZZkLr4jS/PJb/pPYiEpEDbtCC8amUk5uiXd3YebF+2pGQb8Jd0WS7wMJDQAqXCDCYPXp
a7BPHuddoxS0zfTMtd6p1DyPGvnG9zIrqqcQ0OnHfEI/6HH0uo/LSzMUdwXeuuYiz347yWoE+4Yd
1BCQdKsnLVUVP8LD4vzqUXjAL7BX8mhyxRUIE/pLOmcFRrVmM7fTle4Q0hMIhjTy1a9c0CAogDEG
gBCKsbfT6WycNYqWY90aPRwwzQ4/zIrSvlaVBpQUq0bjn8aiSrP1dhR8ucy0wCgtqF1yGl7w5jFE
qNmvKvO1wuzcKUDYKROCK4bAuM6hqElpMTzjMeiAr/uwIkt8Z7T84Nhx/T+sHRgPl/C7KHWvu7l5
RQV67NQxmGGX+32oZGhBOHvX5f0JXmq4DELiTkK9RgiWQtVmMaFiz3ZX8LccNF9J5HixcZA4Pd51
W0PB1ofOTu5BgXq16wbXyk2nbuagdly6vmQece9D3hiyiwT/+PvVo5lANdACXuQsoYrcbgpPxz6M
5VKpVXlIjU12cRTD4J6xa3ytnDqbAlgVCvGEC/Aha4K4qLNGDNmgBm0beUcd28gD6lbV65cP4DJn
iHuSl9UafNMhFj3W2PIAcSzrA312tHGLcL4YmbIn73gXhejl8j5YKjm8FvQ1U1s3IIXgXeYELmXq
v8cx6Y71kGQfH3+h+1FggRBaQRVz4XPt336haDCzuG5RyGxH0V6o+8/PblfDPnw8zN22M3CkI5RC
Z17A3+ukeuhzNx+UjFLCgmcpEg9vUKPBJMea9jbC3RXFUXJ4edMI5/9ASd3OqDeKsZWWJ4M+FeFn
W2b9sctn7TKpeXcWotoD099PjaOLvCjNd3BPaMbcjge3H/mJXBsCGszK1Zj01B/6Oj6Pmtg5TVsz
4z3Cs2TR1eZc3Y40NdAAM0sdghQz6hMtLdqEyVida62qv5lxtfci/lMpuCkALVGJZGmRnqcdv56a
06tz5FDsDcIujg4xbPA3ToFQXV+F1VsXrNePrJ+sN2jaebCqde9CJ3S4zEDmglTHQ3AySvOtoU57
p/AuK2CVccpA0VLjW1vOqjAVJ05f9YYyBrlTTf5sGvNxrLrqXVwXw6FFce2Tk3V77Nx76hSVMG5Q
A/wQriD0Zm6Xf6ytpoEMpgc9tXnvY5j2U/E5N6DmfqoqKFA/Inc28zPIalN/pm4xofDSNa54M8To
P59E2FkhFjwtSbXXmtp7DzE68wDeypzpZhd4yg56HYW/Osqtrk+VM1f+sZXIyjMsRUcVKn2RFu0h
HkTiXbskc5tTj0dw+bbHmMX7NoVVnR7JgSvh89zLlb9rpKtjP2k4bUcUfuLIx3FiMuSxoToVHiqK
pO1rSwKsDngN8HnLSbijUFFjLyTpjBG4SICqgAd03kMJ1sGjUaZiJ6jcbwMGAwkOYYvXOs+W2w8S
5o4wstlZtK49+y+jc5voY9MOZnnUI8soL61phXlA13LaI+rc1feYJu8kkBxkIJS/Vil+Y5VelE7Y
aaSta/qGl4krTrlA2fq+fRY9GpgHq6nFqcrs8OPjSHofsJkoOFue1nC6mPrtpBECLkbXrI2gQjLk
AGtWPhV2Ne0QH+9DDaOgFoUbCjh7RrsdRa/nMdfDxAziSJ9S36vsrP1MxbP2GA2eOtI1xTDupJAb
3xMPJEC/mHtQrFiXFC0FPdJpYFCeglN/mG00v2g2KqV5qPVR6Q45YjYRqD3iz9PjVb2fL9Ebs3NK
S3+8PFYftAbMMluDaQbgtWzj2FZpNdHhxFfgFJdxEfpmGzXt8fGg9zcHkKCFcUiReHH/WX1Kz+0B
ZkADB9fkuU8iMhkGTv9TWrh7ypT3G3bpqvOe4aVtgtJfXVKGNSZtQzcDhU1cjw09fN/k9ZdhRsPf
lPEXoeDkXElzZxfd71XK7Iv6Awkgz7i1m/oi4TGkBriXyQbqkeJxdJR9Il4LMKQgAl5g0cRcRILW
fH48zVRYa0hMDI4rDmNtRJfOjCy/Rqp054vd8/d5RZHGYAv1J6ldw9yFqYN+q1s3KNSoaP7tJt4H
hwzIFZAVet3OBfBzGJ6LqEicY9hGhobGOe0INFmswrqMadTXz7YR6niR91RZrqURkqkSxUWVI61S
YwHWWW2Z7VEPlr10e5UvlR3iJRUkYMzr7tmYenFeNKUXgPMSY5CpgwW3AnZodswHW0velG6ttQcc
c/GycRWMp06iL6Mvj3f8/YYgYiKMigLRwtdcf6oBgSMHSlcYpGrVf42yGg0/GCmfH49yD5FfkImA
IOkhs+W5rG+jl+YO4QLRDgNkZTlUQMew3LasHGeiQlIOveIfgSBuZi3wj6HEt/KD2xuo90wgvOST
0rfySW8zZa8ytDF9l3IvdkwW4Dy4Ere/qyrw/ZiRdwiKKQKRwJvZq/2hKYZXg3UWDsYibQASeSmX
r457N1VJVGOr+wZJ2OygjaK/KA1CL4/X+S5ocgbgLS1IC0ozVBhupxMNeYVVSU1hgVbwe6+JxbWG
wPxOc4ruDW733Z4pw10UY0C0SUBW0QniPbGaFnmuMpcK5Uhz6L3nuMPT54JqVV35U9Khdl05Zfav
2c4TOkBsrp04c/f1aKkDWefG5/stjL7b6aIonIVKBb4Cs3fS75KuLBotXlbupDUby8pNRF67SMEg
VLu6e6uyyOiu5tTzunhWzrluhsLXU1k9ozcXG2fLiMe9++EezoxEKUJdtNj/dPPWdVj0QrHsntD1
H4d0lIe2TJvsVMrYe3G10dF81+2jf3M894Dpgbk7AousXR8L6vRbTD8+PD7eWhtrvTC/cPx16V9h
M3e71pmoY6cg0wwMW8BBsGT8FMZWfX08yrJfboIik0aTdUEaE4Oxl7sdZVQkPExRaoEIRXbtasQ/
2iT0Ao3tt7N5NrYuRfWFtQIqlztkdfTDchYFnXotGEZVHhM7dRBTsZCkVsbiYJaOcQw1dXrf2tEe
QX5rkqAEYYPC7mDoVZaR2oMReW2LxByySs/Afqf3CwvtV2kP8rX3PYQoHoukM4BdFsWY2/UsukmA
8NW0oAXDegU/4Fz1vMx3CKAbe4POOl0iys8LkX1VVFKQTGl4xnA+0rq+JK3+tyVCY2cDbnwvdh1x
Zqm/0KBbfa9ERE6VKDz2Ilvqp0jo9RuQrWDfjM4W/pTpzqccx6BTGYlxJ6xuDk0KvGgALEYFq72P
7UyhhEakLwCv/ENdIOluZ4X2Ze5t+U3FHQlzIy8EOWzvKR9uRB78nxbNGJBXVMBX5yFsrS4ZwlkL
ytCUz1Ei4rPsuuQHAtR4u87Na10DuZ15xoO0oAoOVXHtJwQITNMW3XqU+R3tpVCa/qjOTYrzogQr
+Pisb+2apQrOjqEjiVzE7d5sukil9IqbSIRpyTEtsvhcxWQ/j0f5owizCinU6wzqq/ADueVXV5SY
Qhsos6kHdli9GRFRyWvlyYiVt6oafSkU66RK55/GMD/0sfeX1ro+Bhmn3jKgt5a6c4jtPXzi1rzB
gVFHpFPJq2r9g7QRd7Qy1enYdOXB7sLsTQGV9/p43htBhmtxKYzwEqfMt0oFlDqN+7lukJVMi+JT
n0VZEKWJdZrbeQ/esrVJFyoeqHkW+s6FTVWbvkkdhlJh8f9NhUoGRjzbX8I4TJ+y0Ote+zSkkweM
h2SS+EnIWR3HPFRUc3YzMxBFX7ynQJ8dPRQID5WihmfVbpzXB9GluEVZC51R6OereK2lrRZhbacH
ODfPuL8a+jFRzVcL0DArACKglGgY8vZdfbDW7ucEzgOFGkcRKJtq6XHW0UVG02lP5HpjByJOD05d
5b/lvN+evFo3QmhmeOvEomw+Dk4UXWt3qHaiprZcLquTR1MDRBcxk/fZXWdDNoOZR6oRRHPnXehH
hJAny/D9VEyy9IELdi3yN0bsKxX8jUz24WnQ8eF4fBA2dicHgHyCG5fotVa1m1tqplWFtmY+8hSi
UirCQIHFAcxn8HAmNdM9Ofat5UUR1yTmoFl+1w0bJ6PVKiRGQQWG09FKXf1Q1t18fjyvJbldry5Y
laXIzdvtTn1dOm2dGnpkBpY1/LZr5XMzWc/0JF647j+5yfTyeLg/79HVeH9QHDxkADvzmLvdNE5R
6MYU1RZYBOQqLwhOyeSJ99M8HDuKGfExn1O05p0xq594uUXqZYjw7Ttkc1uXv6w4Lewnxe3blzqS
lvkJwF3iHsNRJspBqxXDvTjK4Lzv4DwtWWwy4jZR2rkedIqa6z9lniJURLLcJ89iSjIPz0XD+2zZ
81Qf6jgncxI4v3ZP4ayr2WWKhQU9QJFucYX3Lzsf6noivxvNZOJ/I6SiEOfDuTrGozC/10Oeu6dR
Vzv3aLSKCWwSRhNsWMTH3aPe8jTwUwWVWN90Yh2NrdEJv/Llu19akY/RMWuKND4ZYYo6I4ktalpD
Td3qnIO4yf0pzIpPrhPqvydq0MNB6uZUHEcMang6qKHy3a6hp7631DrSn6u4EIEeOXV56Buz/RpP
YVgfjFjtXR/NXiO/NrxTftSKSkXC7goz9ifiJPwnTcl+56qU2WVIRv2XDOGMHWAMtR6Ba0B9tSi8
7GeUe7A8G70o1CMWbL2zc9w2Nr8Nxp9kBXAsiK3V7UbPFmubAjnjToIsLWsH4M9gz8fHu3FrlIWT
whpTE71LBquS6r43sPkjRbd8dYIWrZjTnk7M1ijc1GRevNl5mKxCsgQ+4cxAiYJW9PHRkKNzGkO5
522wNQq4Qx5VZJeLiMrtwRq4WTxXCZmLpcrPs5oN3wuZRafHK/ZHq3R9fhf2CI6GfJa7eDFSXmzx
GKK2WZrIK09Lc+y54pVC4RohE/2I5xnAGGHHpLJzj4rlMcXr8DcGmsI4aqmTiy9Orfe/VWo06d6v
27gr4EcSNZc+rgpI53YR4qkCUhWCW7XRpv1WWq32cUoVx0FtxDLwM02F6i9CRX9P7ZCd6clNAa2G
vYf+1qdAAg4c/aIrdkch7uyCXAax20BvC+0d5Pv4J1oD1k45Yfmgqy9BbxJFO7QiKFysUdyzayqU
TEgACTu/pjSMLpKzf8h72e8s68Z8EFCh4gQ3ZEHFrTIXSAcATJpQD+JxgJBmle6hUByxcxNtjeJy
EjknkHs4LLffTlpWVhJw9SDpNXCEBdy3oSJcPd7AG/cdsNb/G+Ue3Deg/NsOelBUg3yus8L+BMNM
94shmd9ojag/57Lae3RuTs2EekW+5JFBrN4ofZTNRSwKpla5va8Ib7w2pWPtLODGhgAIClRsyRgo
eqziTKTEnalXoxGkoaUfh8j7rqqTcUyqLN5ZxOUYrbYeapMUBByblzq77/ZT4dKW2i3ANdjigDGV
JrenUze5mThLUWbv7Ub5VMZz+yZtQ/Pb4++3sZQMzezY8eyR9S4xXB6zOV3AoOUBfcoJ4SfsEvYK
kvdUuaU4wOQQ6iADoyZ5O8NGmdKx8nIzyKP2Q2hp/8rCVaDJ9WdXsf72kuSYKt+cRnlHMPw00w5F
yUZ/cUGL+CRZRxqwlR/1w8dETC9da88Hbd47/1srwQUJGgKlgoXVd/sTDVohjj6xErSz8CaeZvcc
pfipPV7vrQIi9Xz+KWsRzGIWt8OQM9J+8nozCKHTAxYwqwb9Yjmb75MBY+gzsp5R/7awhzJ/1ueM
2qmmI2RzNuk1aiRDmbP3cNuaOM8niBBEeiDqS6r+H6wi2HpkkmFxBkWP8TMuHsVJTd09MaDNURb5
SaqI+AOu4SYjlaiO+ZlBY43dudKleU5k0/4P25lCPmBIRC559y7h6j9zSeZhilGNMCnP5vLUqHZ5
sTF33zmv95EBMseCsAeqw3zWT91BNvSQqtoMzF6NztKFV+slWneuq+71y7YMBbSEUiitijWjaUIm
PzdExQ2sRhak+jYZvjvxLhdma0agc8BqUd1eSJq36yZl3ieKQawzLDNFpSOlIhNllkf+GlY7b5at
sSAS0iIAM6NR+7kdC5Ip+HOb/YaSd/R2bAxxMAdXCaa28nZO2/3tRJ5I/ubSiTQpk68OW9+j2j8q
lhVUA/7rVmRW70uzKy8AlNy/E1DUfiM7dWcP/qk83IZzRoWGgRoSNQM6ybcTTIqu1ByhWqSOvMze
z5To/0kTr6ztYxXXuJA3PBxi3md6/aIj0jCfwrwV3wdgwvIwCV22vopzzkuIOkQKynsYUATA3AGW
olwYzTyi+vps1VX/IfTi6q+0RTri0JtmPh8yWEKzbxRe9NJWVfJixZb2hSJq2/q6SMPPdY+3p68r
MlUuO5FtWcz1tPFR4LvCB1la2atpI02RWMKzA3jfoU8f17i2xP1DFhJRzE7jQZbaH4VMjWseYueD
ZwXWGGOSFG8xzquOj3/OfbzhV5AhLJcbsOF1OqfgfWn35WjjTtNGR/xJHZhlk7vzrtraYOSMUA5o
nGveuoyp9ziGZK1uB2aijD/GQRcHnDGKayiSJJihFvtS1t4Ow3NjanTXaAxDCQD+se5USE3vDatP
kEsS0Q8NG5CXVpb298frt3FlE6whFoN3XJLUNRTREtJ0ZyHDoIwiq/2hOooOzd5Dfj71cwdbgHmU
CNhFUeLqF65sMwraHMNbH1HcXIhDU+hZ4nsRPebP2KhXH9yq0bMnJw3zAVK+baVBksxlFKR9mTs+
8ouFsbMlNyINVwBVEXioXDlrFMI4DiV/IgfJwqE6Ij2HJ0kHR6lCR+P1VwLLtVhtLe24u5bAPJdz
xil0yLZz+9yEnjgqRaVcsrrvdoba+Pzg1JkUwHvi1Nr+opG5xAphYlagvlCfaWnuVs5eyrY1ChWl
pT7HfEgLbk9zp0pPj8bSDZTZAglj4Pki9TncCdAbo1C54rbkQUSv6k+x8j/3tV6IvO7iBT9Fo+rc
2cl4Abe1x4rbGoWuiQ6BnU4RjczbuUy1ZyZpAmqpdHt8bZEpvdbVuGcBcZ/FL3BLbmo+C9fo2u9x
MjOKuxxcyuwFhVQ1+2LG09UxZshkcXJMQvtEn/rfx8d0CaqroAsyij4NOEKEDtaQ+NqxkZP3Mitw
iOwcTyV+yTjL39221NCViPlsjwfcWEvyA7A98HagSawpk1IW4JNSqQSopSeH2jTSYyLsYufk3o+C
ZO2CHoA6D2ZirWwFoQREdz87gYFEydmL+gLqLIWz184FeoRFdYMshObF+ou1lnA6kmsviCievoTV
qJ8TSBOvHwU6JonTwriDnra6F2UrR30Kqfc5S32yB//4l53RHH31XODJ8mUAXAD2XYMCkxRNMwEC
JQAOEL2MvTOe8znLvvwPo2ALv4AqlxmtosLQWhN6T2kYdKKvr7OLrVDMQ/XVrR26LkQ2Csc8yEjl
b88rGUFUI6MdBjPUan+cwS0PUblnM3J/dMAYQJsGRAILDd7K7Sj21HVe0zseRMvETAJ1aI0PdRQZ
zxPoGu1sTp736dWrB6pheeBTZeIdvHoFI5mBlRqV2ADcmvsUqpk82o2xt6vvbz0AKrTGYBKAElXX
6CksonqZ5EUYxHOlkDJO6VlOdRYMerrnMrlxTMmyeALBoF5Yg+vug2c0lWtmYRBi7/abdmPyrq4a
dwfvujkKTWJoauxsHne3H8oLvWoenCZEpLDpcL6Im6uKXNHnxx9nc9molS11a1rc605f6sa4gtaM
gpNdeFL1KD5byZw/D0v99fVDASAAfbccJcLC7YRi3Ssqo+tCPkkjDpou3UMZOlgrd/keVGFr7QgL
PBz/FAHXpSWrE0NXqzTXSjzr37nzkJxnPdnTUtlaO3pelMo5Sfy92gdZo3XxoJArxqFTX6PK4+6J
bYzKhrJ/erx2WxMiNgBQINVC13a1GeT/4+xMluQ2km79RDDDPGyRU1WhipNIkdQGJlItzFNgxtP/
X/AuLhMJS1hKknUvKJNnBDw8PNyPn2PpCkOyc/iSQc4HgD2xzk4+9I/HbMR6uK7luDkKDKsIpEZI
MrqJQU8yXrI/s3L6ArpZ30mxtwIQ9FXy9mHbeK1cu8GgmEWSN0n40tSGcqFPl73Tqjjxk0Et/nDU
pXx6fOsovHCD4d/0C+XW/pZsxZAO1i3gvJfOTqs/Bic23ggTeyo9Wx+I+R6QpcyYS2DptRUbLO+Q
ooL6QjljOi0o9ryY5uJ9ur+WLY9z6M3QLIctEsDWtRU0vOlLtmP4YgxacoxQuH6LTEgwG4Rnz/dN
bS4IGhTZNP7VsL42ZYoKJlwPUwDD9b+rSsxBAq5pb982V/SbmVVQEMhUpUW3EBSqTn9TE+u9Unnx
pVaQkr6/oC2/4wDJRiB5CT5+vaBIC6E9avXwpW+7L4PhpJdImUZfVEN3gow19++b21oYlKEcIpqC
sGCsHGKe0VCxCpPbPDOdz22fNV8rZnzyY4gi1s7S5CZdp8NSRhWGV14TsAquJ7E6CNcYMxuiYHEs
cZqpaP5srT78UaRTacoV8jCdBgcazvtr3PARiLEYqCSkA0dZI/qGcWH8aBhgroRt8FQSvD50k2P8
fNgKVXTuDJC1jFyvEa+W0hW5BiL6JY4XdNEoSJySrtIfX4ssljFqK/mBqT1eu8fYiJDKDGvR4KmS
wWh8ixo12QF6buwY4BMH1CBSPpQ2jWsrzhTVbotkz0u4pAOyp5N6soXTPX52kc8BoUiMgD9hTf5o
zXWTVdQGXmBCnAI3Rg4jhNl0h3Vlay10iYBZMlrB36sdS5Y0SjqtcV6KxRz8anTDU2ftorpvzxFk
b7wjOLBsmLp+E3nQPdoa0tig9Rf0GMvKe6M/657yuFMfvmT57zNjDTqITJXvdP1xUHjJc0WtkUV1
JuOotlB2cPtXO9u2tSAmZYmsMFpwC67S4bbWrdwzsILKruvHsKEcvAHl0Aqx6h2fvo0LLEUmdRyc
X4SH1wtSJmXU9Rifnnv3a58pL0Pc/BM5/Vsxc5KKud0p0W0uTZKf0aGkTrP2bqVDiGSZWFpcqvph
csfhD7fRrdfc6Jzj/aCwZ0o652+3eq3BK5Zl8iAp6vx50keE1wu3vLR5nOys6vbiwLmRX2FkAsDd
DbJfa5qlKDLHhuXf+mg54h94p79Frdv6gIn+ub+s2zMlbYHwkFPQXPKr+FDYueMJWbtLFK/xQRSJ
U98ue3F7Y/PoE8ksAjQOyevKBft+8hTPnJyXiiH45QBfsHUYxqnSj1Qx3Z1TtWWMmEyWQEaJ3tYq
Z4FQ2E3byHZeomjKfQVwk5/ny0+Uqo2Hwx59ZBye74S/U9u49gn4lD0xxrr7MlOSPqi5M5wFveud
Q7XxiUAJy52jAMUrfRUlRIN0URMv7guofe8ww+V2VET1v4f9gIYUl5EkfOBRu/IDLvsxyXVqAZro
FL+ruuIpr/Q95YNfM+HXiQOvPskITteGKu464R9RLldGxMleUIlexEs5DuknAYT984hInu03+gwT
juf06Tsl42QdsyWf4kMNgT5jwkZj6xy6gn9FyxH2/maOS60fhBMurW+Pne684IH1R83rl+XviLgb
/swhu1M6X00MpQp9tBvj5FtcCa09gCyHbur+LkrXure8VQ4GJZIk8nJ5QpOLFy/T0FanxJiG53G2
l49ZEX5hwG6iLJ9k79s2yX/cN7/h+YwkUUiWlVEwyasYZZZu2JtWi2Kzx/ieaOr0HEPIHUS5/fNx
S7LxBs6N4T3evNeeP7ihMcfy4aaaqGS6g6qcqFo7VEYZ675vasP9ScRoLEI1AAxlnSeFbtqZalIq
L0pURKcQ8bALe/AwzSvlCBDy8BjI/QNbd72gUOiLUpeJ8mLUYj67fc2cWhN9Nzt1j4xxaz3cVVRb
bTrbZLLXlgajKPJitpUXqq3ucYBDwwIxxPD9zr5tOQMfRrKhMnhIgffaDh2ZuO6qOAocp6qOS9GW
fzpuVD0tizNe7n+iDbQFLkdPkscuCTOl/2tbRqMs1GQFZDEwIhJ7Pwmj+jLXOmKqOfPathOrvl2W
n5Syu8Co+SWe5r3ayPZvYJ00ojgAPCOvfwMZRyM0sC0vRm63/1ph13zvZ3U5ujDDnvPQ9nwtbMNL
VgjnOLq6+Oj2nXZIieA77/9fPc9VFKBZKWdWKDbIa/X6lzidlapQ2TfBAvFHfjDhBPC+ML6Zxud5
UlPzbzWfwh+1OSvLc9dGcIPUZDhIT2ppqYRHkkKIq5AU1mHpnIdc+dwmswKtbMwEznFhdER7AZyp
fGEsxuveo1zbJH+Mdq/0R7szGRHPGrVqDnlXOK3lO7PT9ACAhfpSAzfQ3zFiTyxVw0ScLC/x8m+j
WU9fUmGI9NC5CCn4WjeFzdEIE7ShbZ6xxlmZ1F+NKdtZntVeTMpnpl2pA/iN0ojlFUHVuPicFHU5
fKjHJfpYDl1kvWhFaMeHuSi9z3GaT9oh1KPMCwx0t+o/83lWywNQJmX0cyP26sJveXRmXyymmcrL
QM5QHXm4xOilhFndHcIq9sChatPYnyu3K5U3Y3Ty/OLWrZ29zI7VTf5kFZrmW4rOq8B0exRzIVsw
Zn+kd+I8MUzRRa5PDVD8k6pa4Z1pHXYeaZU2hfy6SZvS8lC5Bd3SXC3b+YMz51nzURdVWf6pTGIy
IHTonPlnZqZRfso1XWjvJwafHD8FSV9rxzl1wvIExCOufDdKnOnSWgXalEe7jiwzgH+ryN/cxEvq
Y6QvFg/Zxc61PS7+jRCDTDqFfRITivvrDCgqC0QnQi18kbLGAcIzEVCFqN/Jfn758crPwZoynkUF
D8LNNWEAg61KHre1Aj5Q1wI9N7svaayNhySUEG/QEsMzNJXax2RevPdLrfafEYPMPtyPPVtrRfEb
CKG89OBmvT5s9WQ0iAZ64YsDJdtBoyx+SvVm3AmmW1Z4rYNFhgxfskxfWzG1xtYWj5vVTmP3j6gI
Y9q0TbXTkNkI2RKCRD0AeAclcv3aiqGXkCjrWRQUYchggVfpf8ju9lusRere3NLGikBt0COh5+wA
F1uFy7ITxbKEivISqoTogx4On9FpEHtyhr9y4JWTALiGtoP3NBCRNUVV6nTZ7BrYSYblDV6ag2JH
qZ+W8SvR8bmdvKdUdY+8eF6nMXk3G9Fz6yIo2fbR+9zOjwIYS6fNFwh9z2VR/NXlzRnRsVNWMAQR
KdVhVqej1c6VnxjmzrW28ZoFrimnngA1sEOrmxqa2myCUDsKgGt+6wn5PlVk5Wi04q0w+P/Kfnwq
kAMrG/VU8agdr/GbBZNd6ImLKDCsuPPNQpufybSGnYLA1lWJAXlRW/LhvG78eU1iT+FURoHqolYT
FuklznOGx8AKWvY7OxxGZGXcH6ItUTa0P4y9s3NFbjkfe8oFSVkCdPZqZ/M6MooknqOAGRPtn0TL
es1vBFCuh2MDGFjZxKAcCuZudWqpjyO1tvABYzhqjmkmNPQgoj0uz83FcIx42MBLddMqmQdl1JYq
jIJ8NCPqUhVjJ76O3u3x/mpu3ZEKDn9BKitH/9ZQqwpCeXtQzSRQm8HOT9RfSoRQlwwmwEjvnfRD
PnrxJ6OE3GRnH2/jEmwmDP/DsU9ljPrOdVwCUJozGF9lgW4Zz6QI2QWKT4fcdY/+7bbyIaeoJYQI
eO5tPQelgE51AXYFCbf/cKhVTRS+2TjJB0ebZqQ5B8aMdk75lk28hIMOJpd0eeUkS6i21tJEZVDz
GT/OuSaSQ2920FY1eW+9ly/Nj/c/5K3D8AV/kXdBREjxbxV6ndQ1gBeX0GGYWv89tBv1OdPKfI/P
+farUS7gPU8rnFMGP9T1VyO307ohsUsI0UYP6eXB5tnsTZdKrR8vhDDpyIyxlMjhqK1z7zLNDG2u
MYVITlg9z1oSTpexy4qdI7CxJCAXMPNSyFRl5+t6SWkpMkALOpdWNCu+YdXJqdLyHsyZvgdbuP1I
tKHAMIHZp7QIj+21KaYrFG2BUjwYmJH7QdXFu7ggMvboEG4qBpSNQHUROYCw0qReHa0aflywqvMY
aMqCNKADbZjx1sT6mPmlFVXfGdyL07elKYrh0o8iRAioLsWetsLNYiV+k9yJ0o/UjVnLzqUW8m8L
kwlBjpS1xqxcp0H5xmT+w/g9Ca7GBCfclu3yVcPXQU2hjrhYAzWrx2M/pfMfbb80Qbzoytf7p+zm
XINIllJ6tIkgJwSlcf0BTW9p9D43hsAs7OiryL0h8sEhIUHdWz21IxjxHxZwkSBoUA3MccF2c5NT
IalQdWWjD4HQ0/odoraln6n19CjhBEInNsEYdkz65nyE64WFLmJmtjCHYKCLWD+p+VJ8SmAL2+Md
3thAB0wv8Ym+uRw3vLbTIAijqYsxBqbR0gNRhs68xCLvIz/t3G6G/mxv5FB+kqtckZXxsajxIEYA
4cMqFI91USuilxYbr/9frrXl0zBo0yW3Iqi6DC3+XvKOOyT6PCSn+95yE1mkaZ6+Dh1U7vA13q5x
KtSBubMDC02OJ1MXyZ8C4aSLJZq9YcRtU0R+YjJxbP1sUhens+d4GIM+tNGkr9XKKE5LnquvWrLs
Feo2TjZ890CvSE2Ax60xMFEScbSbdgyyyjb+1svODHoS/uPju8cwCLqjEuUF6OHaVSix2JQxFCSm
Cz1Fhy/WS97T5ujUr5UCedC3x83BOkixh4kxD8aAa3O5PtXxZIYUNiM5S+x0zbkOx2/j0u0xK26d
Aei+KVnLIVVrzVPGxDHUaWk2BeoyLT9Ag9V/D9GsjU9w+ebJWa/TUtvxxE2TgBglzTjYmDVfO631
YSytfAoiyvRPuaEK2y+91Pqrq+ciR0AsIj3/D/v5Syldshw565ZnriVqajvpFNjlUPywtXk+U4uB
C2yM2r0b4PbCoxQJ4JTHNLVWWhrX3w4rTkNKNQWd3qeHVCFG+4oo46ee9+7HqXSGd3lXioObGtWl
quu9VvVWjKHdRfos8UA39QLNWoqho9waRGMzIOUVFpeuqLJnMf8we5qXfuvS7AVcqC87u3xbL5GT
tXxSiBFklXS99HosYASbcdupaabuBeH4uDlUBgwUh3KIwn8jNRoS34xE+SFq2+Gjpph+TcGhPDz8
uXlb8hvIbIBYequbcW6kbie6PFzCaX1uhgW5TSX5OVhh/3Tf0sZmy/QTJTqd1Boo5vXHTmKdMRgn
mQJUZuZnJTGN73HTVudCTNq7Mhx6ZncU/USut4cS34h7ELJL4XeyAF7xKzervFQ1qMJOvCTq4TQZ
XXrus1Ds6A9shHKyUNhRiEKyD7JaH3rsRc2lPwVN3dWnUqvK953TjydyumTn1t/wHsmz6oLikAUi
c92pVVJEzpQyAl4h7Gn6pOdt5fjg3dK3qciU8dCGsSh9I56ZXzQmdNAOisGI1DmP6OzueNDtdyX6
ymF6ijoA8de/pUYqQHPjCE9WxY/S6//sXfu5HaevggkAn+KyH5r9l/u+dPtFr23KP/+tAY8ub+FR
gRsCZeCA1uASIYNokh2Pvf2ivK2pdNDXBd99M13ltlGCorC8nJ3C+bNuWuMvM0ubxA/dcPrf/RVt
2gIxKmXgdfxn5aNaJMhr4IkJkDUbD6o5Ticq18phjL3HI7ycmqGzZdAS4pZe5YxG4uRlpLOsPOyU
pzlJ8ydbLcrz5Lp7vrHxneisygIFxKQUXlZngrx+nop45EWTxNm5pc74kudVtINrkntznSqyILhY
6K8QWG5m0915bo1cncagc5hcyEtGQ+P3tapm/lTFFRR2u1xa2+vi7uIQome21v6wlabT1Y4t7EZu
pgQCiddqaNIdEPamTwDDoOZIbY5Ddu3lOAJaAdDKBKKHr2pQookZ/xrgslE+PGICA5+k4KW3SrGZ
esS1qShU3dikNhB0veihjgQa1tApPt138tt0huoDtO3M0LFtvCSurRQ8z+qy0sagMQewM1bnIzqe
HVo0r/2i54X0H8xRb3aBtUi4hPw5v0UJrRyN3masO0jG1H2jwzd+aCfd+XdQNeWJ8tK8Y2/LK+BX
444jDeV/9Wt7TmVDMZYNUxA2tPf9GvKXzE/cvn18G/nvM0JD25jgv84djFkA4aqVOTAgUnVe3ZaB
xWPuNmOLtXFJYLPSsur5/mZuLE4+i4BCwvHP6Lp01t82kwY1xZVsUAMK4WCMw+ZbAonD+b6RDY8n
L3LhM6MQwo2yKgk0YTtTvRRqYNYa2sJ2bH/UeX49m41b7+k+3CafjFPJKWVZ7eO5t4pNS7LQgYzE
ALLYzs+TnWIhc5PlhCqMLSVkkxG+47E/pImSfJ+FtSd+s7XY33/A6jTkZa+FZdwPQdswme+kSuob
gzJ9ULRq+g8f73dTq49XDQUYqKwbArJOOt5ebPhGhhbp/a+3kQlIGDDZNDzpdAHXOzq7zqiJeQgy
150ONR7jjxHqp0U754cy1v5O+9Tz287e8Zot1/zd7mojae8voRjHIdCslDaj0WRvSD/vQfk3bhkJ
CAHcgH/CGb7aQ0Ph1jdjCjomQtxHktz4GNpayPxSFf1PUYfQ70XjHh/fUu7PXx5KsWxdTI2h9poH
l8KVV3T5tznvy8BMh+5DSjf9zCXfHhK7jT7QvHsYKSrxLwwhIz0MRQc5yfV5V13Uh0XOchWqxc9R
NHxzh1o8JfRDdxLIX2wXq/sbdnsJPYQwiw+58pvRLtLSTKi3pGYxXfSkm4A/iByG3cJzj0W0aIeh
NBCryM32klSldzbd2LukEeUFY2q7kxZ57glwl0ra3TnncBF7o7m/stib38hoNphbcgx6VdfbUc8p
wzVmPEIe3dW+qxXFW21SanCz5uh1RoTUbGId4Y+qz3nFgx2xOP0F0Q0d7rVOOS12Vn++7xpb4YPR
Q6oC1OSAQa+yA60tLE306hCktRVdFDeNv+gLbFCL8PbmJDZdX3bPCP1UwddUZnOhugX8zmPgLJQw
z8lUFBUohygXvmt1xptqK+F4SKd4j4V162RzxfF2o6cvJ5Cud52Z8dR05ozX6Wi3zckSyA751mQt
5k5Xa9MQhRZZIAaytC5a2UqrLrpbjIHrQgiRotTnCyplO2F4I//hvS+Zx3hrkySsnKhjxjaZPXMM
qsSGsmsyFzK6tqsSn7iJ7JQt1HZvrGrLTaQeCJ+NXbzh2LIEEBtXFv3mUfO+DOowc8yS+VUjMdqJ
w5vLc/FEOScB5mkVIdOy0Mo+D4eg9Er1nZGOkLQUul346hAjBz/Fey2gza8GsFdOxUqJRnnF/5aT
1IOtaHmVyuLFkoSXYV7yzB/6rNrjkN1aGThVmtQMk6IXtfpwzIxBgT12vHFBrui+lWnk4r0xT9+g
njTrc6W09U45YdMkeQmJP2+1m5mufEHNS0l4OnmxFl/E2Jefk0Z1A3jPjU8t/aCdE7BpTw5SgBWl
QPyLPfi3vRSDyKp44gVQCPOoNul8rhGSeFbs0j6Y7vjH/eC1bY0BVgAHEp20ul302vIiOwaOahTw
uKNlvHxpWqVljMdGb7Bd1B17W55Co0Q+ogBCUe669pRoKTU7cT0+INT/ml+PJTWKOTX/kxmuTSp7
zOmvpTzLvkwXL6GDJ9ou+5Rp7fQehs3pv3wqcDqEECBIQOivFzPH9rDUI60RTemiv5TYTk+26yTf
83Gsvo1Zttc83tw8CU/lpQsWew3w1UJhjgNxJGjHOUvPStihVtGOavvnfafYClUyeMh3PBzD675L
plfeGOfxFHB3uie7zOozxLTdC8JW1uG+qU3/+/+m1u/dONetxSopv8ILmBzo9tR+pPWvamg+N90u
o/HW/cn+8WriIY9zrMLH4iGqUjd4H9Ry9tNY1v3Ja1ElHWDJOM1MOUV+S4n89PgaeUPRr8YmZ9q4
dhO97JkcSTljLkJdp7HtomM7Cv11icFV+BBJ7smGbr2oOGGS0IrGPyQm1wZrqwqVYeH7AeHRkXAp
Ofx+NWj51y5s8j9G5n5OeTYrH+VsovBrpXT/9x+WLBmg6G9xBa2HqGLXUqY6p3nhqjGiG0PhqcrB
GSkBjOBSHb8SUjb1vs0trwUdQHSRAqPQH12vWiktpWfIZAr6MdLnQ5hl9kcSpPRdlXNN7vjt1lFk
zBc0mIdSDvfRtbEsLLwpVOlYqKhwfBacEeWgKs64l/Ft2pFiywQOssv1bUBbkoK8LShm5xqA1hK1
yj4exE4g23owMrxJf5eUGuzD6hZIRWw09YAVJ5qHD+4yV+e+QegG4Zl0OWqdUT2PS0l+WdjhTgl9
46sxngiHC9qctEPX/P51pjoLSTzdCIAQHA7POiC5E/mL0haPOwgD02wi4Fgu1zVQRRFRbjh0eQK2
IfrqGMVc+LlSOKe01LvLw85IP00yKgD3Ae6/ijTW3KG7oyXkeOESQSoXjVl1VnJ1iV90bRB7RaGN
wAYakmlwdOakfNAqAYtGdwYYxXR2aArNPYRkUD9IFjTd71Wz/0fqSy0X280dc6c0uuGfHG8Qq1xH
CEGumw6qOtSuFnHQ4QzOnhp49t6issp38vVNKxSHuGpRnIPd4/q00VQSytLhJGAriues06PDXCZ7
/OUbrihncoH8MD+jI6B5baV0iqUsRT8FlbDsr7Netm8tGISvSlti8L5/bNx7PBmphdJ0JFSvxxEy
s42EYnu4fe/ASJ50pnXwQgue7zFJhX50G0t7/JBjT1KCUfml37nyEdebEmQweXbQp29DNB9ze3nV
jbwpDj2wke8Db5/EL4s6Lg7Uw7o97q6t7ZUT3LDaSAL+X0qivyW2GuM1jSJmGATyuvg0VvCDHuMG
GdSD3XZTsxNXNk4ENfRfMGFK6hBaXH9Myg+pO4P5DzLhDRA6xq3SH5ACXaqTlulz81xXaf3eSWot
Ot//tBvOKl9CRGzq+FA2r45+IbULbXdWmfEximOnOul7p7WtR2Hp8LRy1rmCfhUC1jdsiiYozXlL
Ba8o6qBQze5sxZJxUB3cHVO30GRsoa5OKOPLUR5a7eVgtgIRzU4LEosCn7/EVEjBkUToqIJFeoWl
YZ5OxZgW5oECEFTwZVgqckywi/100No9VoWtHSawyrweWRjGL6+/bTrPdkxFSg0EVIB+n6rDSVe6
Pb2rWytwb8kJZtBcyFaukeZCWFORp70ajHDpveuVzn3SHFj673vLbSAAu0uKJot7vCHW39GLG3Dn
VGiD2QNZMHla8bOp5umv2lY6xOzN5J/79jZWxcyqrD9AaY6os/zz305h1aDWSQ/aDOa5mv+Fe3ee
j7NnxHuJ/W1KwbVHdYXyM1P0N5COpNUR1dDLMkiqxHgb7D56tUslfs7TqPmY5qF1SmNLvxjCqh8+
fwAndUmdxVeT4I7rFQ69ozWlWYqgSMP05FgLHXhIWLzPj26kxGfCY06yidLMGp+TGdbMBCxKlb3d
pGcgo+PbYjh7TzHpytflTgY60SSSAy7AjtbTJ5othKeOfRNYit0di9zJfTFbfwDEMql+lCcHhjW/
bcqPfIaf9xe4AW7AtiToJ6WgIa6u3uqWSM2+ntUmcJURnHcsB0UK1xFHpkx7v6y6/mzklXOkDu8d
rVyrPhtwbz3+NcGlkh/Sz+BSXiNGjZFC0FIrLZfykky+SNQ+O9hLm+4Jvd0eRJk9yZSNtzXV79XB
SBzQY22hdPTVdOcrI2bdfLSj2fWQCzXn/phGerN8uL/Ft1ciL2zyJ2ru1BBu1GzrzJwUs6kZB6NZ
8gGsVeX8LeY0q49TQet3J47fWiP9ZQaZJxLJGtNZ1weDrlBZEBV+dS6qi9Et+oeeUA2bSrlbp9+w
JesikM8isy5Jr69tWU3kmVGSVYE7pvGTbadMnZZF/qQsurZz099GNDJtxnPgR+PFCfXwtamEcDay
w1VQqU17tOqp+7z0efvp/qe6dQ+sQO3LbIAcrfNW7qHqTRlGzHAGmaOJY1nZymtkuUPgLonyqRCt
toOl2LDHs5nAws2DxOFaXC6Ll3Du9aQODNGZEP0nRj77yhCh7g1IIEsPkcVk5/nhRWKM9wPwIZko
rk48w+NNYWR2zeXgQHjbLf1LB7ziFNZ9+5rVdrjj/7ef7hd1DGuUarkMK1x/ujyLe0rFdNUQXvuW
Gp1yjuZmOt1f1O1NRCtMkoyBmrYhnFv5h13CC9IZoFLUtNUOMQwDn2q4Vi5lNH93tDiP/Nop3RMd
5z/vG749A2QOvGh56VHHZZb9enVlZOoh5CvAEIpyWN55PIy+pI02D+/ByhoPnwICNLceM0ESw7k+
cJMzJhUj59TsmigLjDmJDw2l8p1n7e0H+3/kWfJtC05zTYycNxkoLTdegnKcounISI6bHiA0n7yH
PZFhWRAOIOoB3vCwvN67JBwztJB6PUinqXgt3Hg4tE7cfMiQID0O3JU777HbbwXaATw9TWXoSagO
XttTrCi1kSAygsJWdA8pVaOsD1MoGu/JrEz746OegdYCxwxIDMUIKFGurVkCEHbKuQ4c0eqHBUqA
c2RN8bsuV5Wdjdy4xUmFSJXBenKobxizxdjpuTfHXVAOYf7kpjpDVFnc/ex05tVhKUyGY9U5ylGC
0d5nfZ2UjJoYs3G6v+QNzwFhDAuxHKSkCrM6DIqXxgp/0oN8yKpj1+WZ8mbDgyV2Qsrth4TqCnQp
CZmkmlm/MhM9TMvGyoYAtiGTJpROGxEUvPIcd6O2cyfcrgn8FMUCakmMz/Aeu/6MQCq0oocpOjCW
yDvqaj2eMtIT//7O3b5kYY6TM6H0MuRg2spZEF5K9QEZ2qCZKuWvMXan+X1HOfCStWP0BchbqkCy
bM17ch3y11+nnsyoUQ9htJCXArNx16sz7EZzRFVPwTI22qWt+/HCdHB2aqsse6/ApfjwEYTYjcDF
9Do4T+6+a3udk4mWFI8IFs8FdAxpdy7b1jwmzNHspLY3Hw7iHlD1DBBwKnjYru65oZyskSkegy2F
RnzQRufcDkn2qMtLK7w/mCMj7eISv15QbBW2ALNkBLyT/tXcxvX1oX74dsOIxAxKFCmha126pZ7S
wNaZ2Ay6VnHzpS4cUUSH1ImL5KLNlf2/oq+86V2UdVn5lNVG7u4kKht7CaUfMGBKA/IJu4qcTZWK
bMgzNfDoGZ47VXEPhh5rO3XGG2eUFOlS5Y+Kh8Gba/XFIo4GY4aeGgy0h94Sc2IWTlPa9s0UTXKa
7TEaH3VHlgKaleyVwjv90dXhTsKhRkHD1ALUG+LvaPi4Hws1c98VlZ79df+Eb2whb2T5CXEY+4Zy
rrN4CNShqwW9QJ4xnDuQnwzq7NzdG1uIthdNLGbhEBJbc9wkZhGSIzhWkLX29DlOVO0wVZVyRBGw
ODmjkZ/vr+omEtOI4d1PmmCTlPMYv3b/sItnb5xbK4CU2/ZOmVFrVN3cGtS/tjhD+nzf3O0mcn0D
6KAoxFOR4sa1OU9tjK5LNSvwyBhQURQ64uNMKzXf/4Md4iE9X1CYMFxc21GTCVZNJq6CXkuH90Ui
yCLrqt25xm4/FoU2IAc0KnlrED6urYQNk651ndsBB+9ZqEV3VKw6aDRXOaZp8+3+kja+FDeMTXLM
vSzHYK6NqaHbJG41WFK+OjkanpKja6mX0PY3e5NGG6ZQYaEsS/zlalmj2aKwc73Bnp0gVwAU/SwM
p0T/olZhnE56ylI7idbGNtIIBOpD5YS24Bq21w+xk1nQwwc29ewXml+O8DWvyy92pAJP74Sy16rY
WCCbSFZHxOCf9ZOm9sigbLt2A7vqx3OnpP05zFEzGwfxMKJIdrPkiAI0XIyIrWGenZ1btTqPmEo6
ND5gaDOGE5w2yHBWVa7uxPmthQG7k7AUytfYvXYSqCHKYe5tL9BDGHR6pfkjcZL8qdX1nYO8YYiF
SUo6rkxm/1d5QKKJyE6HIQwKRhSCKXEH69SJVvxpdpGyJ6e3aQykI38BsAT1eL0qZsvyIkavEDYK
uzb9JHT7v5Q2B80BfvvHw8cMDJ2sUnCJ8ShcLWyMIzUmHQ+DVLem41TV1ZNwgMgqwj7et3STMvKE
oWRmyFE6qba2ih6A+ZvaabQwsEWVfqOsb73Cu66dymaaj23aLZc68uKn+0blVl3li9Ko5CqEeJ8y
ybpJt5S5jdwuRgvF0M+ZQ/82Sd09/vjbE038kFoiqsRGgYtdfbCE6DQMFrfYUvxVjctX4NQQqFbC
8eek+Xl/SbfegTFX1uepZDNIsPL5NHIbpU+IwpHWhCetscpnCsL1k7Gk8Q7M7Hb3pCmJDgH5SF1Z
rvu3urw1eF0/j4rFmHWyqKeQfzllZEwm3PfXtGUItD08j2yebDlcG6ojMxZhnztMkJvzUx5b1hMB
Zk/E5NYD6aNSKJOVOV4t6zgvaE5Nk1s4shKR+8hgQsJf/5h09dnqvA8MjX29v6pf2oHX3secB8PA
wAKBqTJNdb2sQmnsJGlGJ0i04V2fimNazzDYM/g2vHpqf07MFn4iytPV4r1zyjE6NI6xN+gi/eHm
R5Cn/hJUIfivTjgjYoQsxlQDG8471DvyJj/oVCefChFDh1lBxHzM4nr2Q2foP93fgQ1fBSMu8wUp
+sUL6noD0kwxrS6sHOmrwgcDozwxVg+bm8j25M62TPFRJWuExPbcnMFKxCjhLk6QgoZ/cfXMpoRG
C7AcQ20nkm14Kyfq11QjiLebmJnWpYNoDDtaiUz8UzDv869wmofpH0nniCbcOMCl2LzV3vE46uwK
Ma8gm+LsQ+WM8TuR9spOMnK7FmwgaUhiwMmDN/P6C+VhveRWNqevUPsaTFuxIvVgxtW4R7u4YYiE
W8ZJHBHI8eqIg/5thlGY6SuQGhVKCCU/QgCo+486HJVpBk4xAp4OGZTr5STKTBYeWelrN7XTCU6F
5dAPpnahoyH+gyn5jABkD3D0ZgbCiKsZJrsqe41zR8teJtsJhwNNhcV4Kpuw2BsKv71jCCGI0ZIR
yHm1NUtnX0Bey62cvcJsUdn+0hr1QRGW8S5qcxB7BWnQw0FZWpQkS+QaBDH1ei9RKoizrBmzV7ZZ
IDPvzaeUB9TODX17bq+trIqqYaYzHqN12SsICA9eXzs5Mi3Z+XWT5DsL2jO1CseV0lQiQT/kVbXq
7tVdhP7eaPr2w+zM/aOVbxoWCGSjJ2tJaNdav7N0ah5hBqamCMayKB0dvwWPuxOINn2Ca0Um2zj8
GsSpUGRNq07NXodUVXwkLS9T50AOYr/1oqsfrj2wJJ4t9C1ka3kdKZC4s9K2NrLXkRz74BXDfArD
Pnlx03HvQ22uy5ZAChKPW1BcNVVTQcjKXhNjeZfn6ZEx9Zc+1qyDGMK9MeTb+5Gityw+6EydSgjC
tZv3w1w4JeXD12qx4q9O2y6Gr6Nkovmp1o6GP5SSTcObhn46LrmzS3y45ZUQ2ci1Eu2BNl/br1UG
Bowiz15Foxj4vd2JQwZOrjsMVHl2jsBGFJZtNLIS1OkYiJZ//ltG16G4kYuUM93BoPqOhLu6UFwP
L/ej8KYVoMx0rVFvBvd6bcWOXXvqUTt7TcbJQ6DbTJ6mbtirMm5sHOzIZPYMXThUhFdXlzGrOrUV
jQBcweyVhM4CyXTownTn7E6hbdmSiBGJYaCyqa6cJK7MIo/yOX8dmtnTT1pRRz+cMGwXfx68ajr0
dcW9WTo282cN9Lv/lkwj/R9p57XrttGG6ysiwF5OSUmrSO7Osp0TwokT9s5hmavfz3gf7IgSFrH+
DQRIACcZzXDKV95iREbl6XTpkQR912iO/Ff0dfC+yf1AC3nbdfvN8TpQbsTOuAq4dehTXa+7FLoh
tDIuLgUlrp+AmrvjPGvir9e/7p3TCc6J+iOVT7CT2+JqvmhdhupjcVk194/Cyh598JwHiedhUph7
H/neVqIGRPMXbAB4pM3Cd2layaavy0tq+s2pE42SjVgBe+y85nfHUZuVWFUxOTfZqctGNQq/Ky+d
FpeHFDnlMPUy+/D60t3bRug5qWUD8wDg9/oDdencZqNoy0vWWu8XW9Nw+ullOK3J2zMqknowDqp1
DupsyyZrnKDX5skuL5os5kMVeOtprdLl9Pp87q2a8ilXui0qStjMp6zbdKT+WV7qYKgO1VpOiLNa
9s//YRSeFy5H1R3ZHnReUCtFN6S8AJRsTrNf9EdbgPv5/xplq5ZG8VdvzUQrLzC8s2ieBqLUcd3T
17i3YqqpqzxjeEO3tR0vYYppyygjErFRMxUmNwG626/P5c4+I70FXMBftK62TcDZqTVbNMX6vFZJ
j+0bzgfTO72wqq/rklh7+s53R1OXjmpP6SBSrne1l2aZ7aLS+jzM8J1Dv7bdKDYK6zBktv7j7TNz
FRCEgiap3lafJHXKOKcLsj6bnT8+gBouytBkPX8YZTrtPGPqd19nzqqPSj4C+loVQDZ3T6vPaz21
jnxOc6DeQArGYrxM/qy3x8KNM/tYaGWnRz5+r3tBye02UT4rbqAQKHRGtteeLGVjg2I3n22c0r85
MxqIuQPj4fXFvB0FlhMyquyVAFDwtlhb9EvPemKyYSauPJnx2jzpxtS+FeIF6FjFAnisKGmPbSys
GXUvE1tg5IjmxccGy/UnobXGCZX0vXf69oupXFkJ2P1OA7fMrQQ/xXXxlINfWXmR1brVX6bW2R+E
nfgHY9WMv93JejNIj/lh40enkQYP9aVNtGNCtl6XgvnRx8xk6IpAHMyVzxdNGQh6b5qmdOd8350n
7E9KqUyU+ub1ifPbGMKu8gK3slkPk8VLIWRi3tBjmHmipruGuet+ffNmIbZA/xY1Hcu+aepWInbM
fsaOIlvc+aLNo/jAQ/xmGzLK+FDhADuqMjtIm+uZBfTlvKrSGSXVwG+7mfloxXr38Ppcfl8T10cb
dTU8A3ggFb1ii18I/KzWEw0B9XKwh/lLkVpljWh30w9fKyB02ZNq581hlTXjFMbQG8UcydxG9c3p
dGTJicyrOBqMVf1nA53m90EG9vasp503h1ZQ9+XRtsqxD8H1Bw6qg1klIoD9xd6zdXv5MhM2gmp1
w6rePsESIarG9pjJ0FkYt2FcYP+LjzI+pkMhm12V9jtXhsqUAKErRSX0SzffJxZ1kDp1epbO4upH
gahZ9xjoSec/uPFgGJdpRjn7PBm2CF5QzquTJ35hRQVGZlT3UcatazDJjtZF1ooBbxU68SoTBBK1
+aspPKFF/mrF9btM9Ob4fiziOY/6QV/0PzO3quIn1+6aGWkBRP5f5rEJpje3lJTgH/kRhUuDFvvm
0nfWXnb6oBfnoq3Io8c1O9VBUr4fKKMdX9+Ft4E0jyZEJQreIKkJbK7XEp8TJF3yvjyPgb3A+pLl
se99HQwBuydu5Juta0DtQ8wA/Uc9B+Le5mz5bVDosSnL8xT3fXWQTlz6hxHris+mmTv6Tjz121Dh
+ozB9kQ0HoA0nsTIyF9PL6bhSIeC4SpMMMY6lKKzxHcfkJ53EAWF7jpE2zrwINzYSICFQz44STQ7
ut9+xLIdlENuiOyn1buI19KpH9xTkSeGdUmXDvUY7DKC+iXIcnM5tIln/oMPbVxBqXZqOPeJpaVH
d6RW+0dpkoydNEvCy1hSUvv3Tj0F/1Bv6vLQ5PcEZylWfXgoUXCedr7xzXlBV4Gel4Im8tDCe71e
BEimdb42dX6eltEOV0/LD0VQ7iEFbwF1IL3Yr5RlFJuX/uv1MEM7ysKyobz1+KMc195AONmpnVPe
x1U4JakZYnaDH1LtIMBDd/FhWGW2A4e5nSrUXvygf0NhKDFsfkM6NDXhLdB8xBjMJ2OOhy9Gmg5f
Xj80N/cdZTUkphRCkfwGOvH1TEWArANiFT2yoHF7WP21jfIqNh8cPd3rnNyZEMxMXnaQisqZdZPd
NI01YH3h9ue2NH+OTmEj4YJHzOvzUf+Tq1PCfMg6KUXDxFYFtuv5FFXa+omU/ZmjUNjHVnJED7Gd
OdZB64bZedKpHLjHmVLHL1p8xRoOg6XtvSLq22x/BdomDA8/jZlubj0EtYbOc5Hbrrqmee9kU/6w
5NX8gC2jA2hXeMlDvfjlP8Xs6jtAo5tbkCxV6fJBNQDURCPiegFWaqh2jzHbOU7Ft6mwxYdYDC9O
51vPep6WO7eSOm+biSqPb15MsjBlN389Gnqmsa1l2XjWmt59jHUL2nmbN2jqZ00VD9E61xP5cu/L
vfvwdp7QOFWfHS09MMRbiSi08xwsjBBAqXoUOp9mr2C6nWmkp6mb2vK5j5uu27l9bj8rY6p2CBGx
wsFtD0uFs9uYx8t5kBNRS1nPmv6u7vG4yg6D3vnDuyke1+ZD26bFS9MMcj29vrtvTytxAhk7cRui
WBTPrpdbKXYY8+IqHSLD+VaUgf5k6xLaFe52Ow/37WlFSp2rFu1lolTavNdDcTOabRIjB1Sa2fzV
Fvn6YQU6tJPM3FlRVewAFArlF8raZkL0sLReL7lF3bVwtAiRL30MNQ8Wy7FuprU/Yx3lxZ96ksQp
1Km0Vju37O02IvACScwOhgiIsM31NIUw7KFsYKzCJdVUIaRwh6hJ3Cp7B4EIkc4e0tAeB+P2M6ok
g9QGUVm0KrZBZoByIHjbQZ6TYmoOiZiDMNCBBcL3eHnrhuH2oQgO6wkroBvn+kQuAhUWAwpp5riP
iEIMR6szkgejXeyd7Pf2KsArk9YdG5QTSbZ9vZLg3Oy6WDvj7JVOjE6XMAfILKv5mdAw+2wZU/1+
1ox050jeWUrOIdKqUPDBVGzRXw4aSKscAY0G8+A/Iv4Rr+GSdf2ntEE/8fXFvN2soJVYTmXXylW3
vXI8JYJWdo55lhWFdHwijJQ0P0WD+NQpd/EoSQshPrhGNf9I5sbY6yDemSuZieLI/19o4uZIerFZ
QN7Vk7OtLL7slU48HkLLU40h5M65BNzL57q+2X/XGZTZJJkxMcb15zSmca1lslRnKEhT/aHRplyE
yeCk0gjdEQW256SfZH5IDGMYnrgudS8yh9TW/ijrLE++dgIK6tkGPfB1GhAkbKPZlTpaZrNd58Nh
9GOZHb1AadVmQT6VL27s0nedynCoSVBTdtELaWUfqWA3kktie6GwteKEPkb1XPC4+6di6YYvoCC0
qHCRCq6m5E/fTqewyBB+wNrbKw0k3FGECO2pE1FTOuUYDkVfNVE1u95hcNdfXeE072hlesVHw84M
C9OpKX9fj97yGDil/TSMTpwf4lY/eVoghyM2eTksczkOARA85HBDt4+p1uqtZeQdP773P/ZlO/VR
FXTJnIYWCFw/GrTAe3Yw74SyM66XyjLnNRJi1f7tx4k4PYGc/FN5k8fRkhnB+9ofT9kMKgkp+C70
hVF+6UeL/M6Xk7Qijwc1TGSXPljITIqIfNZ3Q+TNftaxYYWjiSBv7M7O0SdkXELZ1voKHA3njTW2
JAgnpz1kXsIx8VEyCuPYXaIZVxARjY17stYS7Ui71g8+z6gWQYIDal7n+NT+LfgPftprh1Hn0K+F
HYrALOrIytM0Pxa9GMSzj47VHCGg2LbhVMjAeyzNEVK5W8XO+JAlsuoPVoEcyRHXjsR4pMoUf7f1
Je0PfBzBCa6FWPipqZRVmA4oQkSDrWvjkzCSej3payWHndvr5mwBsYQTRAkU1UGIsJuHSApnaTF7
hJkw+CmtJ3AHX8x8yO1w9vTh6+sXyc3bynsKyQqMrI2aDXfJ9dkK0tYwZ1vYZ42q5dHJxbeyrvaU
2G8iYagxEPyoIdOGQZtoE4Mm7prrfBOf+zhDt9GiNJNE0pYDU5Kl/0lf/SaOfHvq+datVtQftbrV
050A8eZ9Vb8Cs1V+ABCxGx5/4zeWRvPSPy+2T4c70en5Bf3wzmlz3MoDXCZfX9rb70iAi2qkgRsS
lbUbK5NZjEjICrTbjAGFUC9Zsr/TOg7aA4X27tPrg91+R0DOqgpAv1kJzmwuZL0bOz2lgnOezLqI
POhlh6Vu9vDUN6MAd1cKr8qhBXzzltxILdlJEi6M89DkOF7aXTKkgPnjOtj5VjdrhwgCmSBcXo8R
yROut6XVlFMcV41z1jDjcqPSLpKXabL6f0ZnyXbA73fGAs/MQ6agWChPqD//T+d8dZopnTLfwrJn
6GSEINrgPq15aRoHnDx3tVh+f4qr5wyIFKUOtP2IZgkXNqdBm1XdqBKUFJN2EpQUpyAO9aIS84cg
TrE8XfMq+AzEJMsezc6k5u1Iv5qencqZxkOPZ4X7rkmI2Z4l1pDZzsrfxE78Ovp9GA2orJWFuV4N
v0+KnocfHgXF4CNOTem7vtcXkH1aQ8Fn8dp3VQ9baydZvjmcKu9nAys8EgibrVbaQu8swcHLPa9L
6j1UfVDO35OlK70H0cZTcySXl2/tqUOpIG+jIAjs6nYzd0UWD7lIGu7ZqYhPhe1hKjZIf965B25i
NXA1dFLZWWhTQFzarKiw69Sf4nw9V7URHzO492E+T7+Ctgi+etaKmEET25+Set7rFd6eVqXbSumY
vc0v+F1a+s/GtvKigKfbaudptN3zMM75M8DVN9ceqdRAmwVNjLAQCL1NdCaczO+NOAepj98L+9gZ
XzzRxe9lsGvFc7s3MXDEMhtSgGLfbJGgQSWGsfa6gESwKD8L4fkPaT36p86fh4M36vE/brGnS3G7
MX+7W/Dh6KUpzbDr8yDGMWtXOkQAmFPrPdlSiTnabHjlwR9WbX1Itb4K3rpjqK7SFAfroZJ7ds71
mDXNitp25uDsGEb7bZSL92hlfRUBv8Gb2U3K8rEryuKvth6NneDjzp5haNpASmceEcHNZq26mULs
ZAfnuIjNI97Q1jEoFut/GYWOGtU+VhTi9fUEIWRlgz44wbmicB3OWmyHA7o0O8t4e7Fjp8drRa9J
VcX9TS9t0aexQIU5OC9m3EQITvmHvp37i9tQI3/j88sXYwDSE6qj/ONml3jtEkzSBdI7VLnxF7XF
9l1dV+m/r49yc5MwCkqtXM2gUkEnqzjrPwfaS5tmlIHa/9TA5U8PJ48Plhzq+We5pv4QaR7x78lG
VwTNQ82ofr4+/L29wT3LMVCRFFfL9fBr2wi9EUnAQxln0VBhVqJLsew8QDfBIpPkSoHbwRjQkNWv
+M8ky7WVMzol/rlEH8M+uKk3gJ0rZCpCUepBHma4Yv1ltWMn6VXCdAQlUMx7KJs7vwJUik3oRtUd
JY7NESQGh6xImnUexOQ7R1Ms9Qehy1UPU3sOLtYg0iAsc1PKAwrhqfnNrlKsiN+84Eqal2YpJSG8
NTd9FkNruB3EEJyDNauPdhyjLBbU484od244rjaiLIpeUNK2dWot9ubW7H0Ooz/VIR7mP5rYyELD
an4Yq/f2h54eHPB3rkzVZtwGqmsWm/mKmigcuUl/D50jeQSkO763eszUPDveI2reuQRUqZ9YVTWf
ITdeb6e2SFLKbnl8njC+Q4oAclI+Z0Ho9a7cKeD9XqnryA5QMIExzBA8J4G3Xo+VLDqqIrh1XobF
l8Oh4M1Ucjf4oYZJUVufFq+Iy5OLsO2/U4McwQc3SP0s1Aa0UsvUnKYotdD1P0zG3E7fmroYuhdd
FkTaKQq5VVi3/uod9CRInA8ty7t8MBqc6h+k7S0/Ceuc6qGaapEfJsQ/9IuoRr85FGtMi27BU1wc
hIvpxGM1dehYW/OAKYQ5cZbDqevH9/OoJXZkeDI3wiIQSf7RFrUHLsbp3eyhpZ2xRAZMjPEwgZn0
D2UVW/ZxHpb679JDw/9BJr01cUjtqYkCzXC+T7hM1+EcjHZ30GGigLzTmrx7XC1XNmEXuIlASV5d
zkYhl/V5rj1keb2WyGxnj9/enGSfAJhUfqQoCpva6tTrAig61Co/0S+zN5mRO5QWRR4D5fUcvZmP
Cpjzjib2nqH7nZjlN3GSe5PsAujD9Z4g2AUk2nK6oFyvR7Q35prWpF68EyITx8K35EcjLvxkJ56+
c1eDY6DpAm1G1cw2276YEcec01E7632Q9S86jiZswtnUqp0o+nZlgWxxcZDXO6ohvFlZqH9zavRT
ckn9uPtcdVOcHZx5XMvHsY/9Ig1NepZj6NR+532afMiCO6XQOzMl7YWGhKw47a0tFQvXSW/yugT2
oRD5S7Pq9tFqJnenCnlvFBibSrpcXSZbvtNSuPitcpTP82onxyxdssi2hzc3VdDeIHenHkPsRRdi
E7EEQUfCMkBqHKa+nkPTK+UjOjtLEmldvWcnd7szecKZDyKnUMjA3F3vTBwY7blrquQyJIu4TNg0
HaaFPVlWVvpEAar5jrvWnqPs7TrCFUOTkrY5cdKNLEAvl6BsJj+5GOSTUTD2CYFZ92Y0ruJfI6NI
ZUtp+mwxvwUdhn5K3eSS9YnxZFf+8EdAbyNMzZmy6+uP9J1lJCKjmQzBnGLFVriRwnMC0shKLnYh
o8Yd/0YbBX+WZnxyqWIdfG3nwN0+aMyNpg3gTyVdstXoy/zSSOO4SC/B7OtJmJRZGdEltF+CjjD6
9bndhgY8ZXSNlTUTFYvtrk+KRpMd9rcXZ/RoocjlO4pSv2JXn0JYWHvOSL/hpNfvJ5UvrNWAUZOX
09q43pGLhyxS28faefY7I4+ESpvPrjMlOo9Fpuk/4mLi5kTjOy2iBLgSktGAypqHCUkoPRzS0rAf
jMJxxuNIz+UH8sQ0JsbZbFBxakZfi1x7bdpfry/SnQ+iRJz4vXSdyH83V62L2rpnDZ2LqDzK8nTY
f+WAp54zs9yJv2+vWipGcBW4zdGoojhzvTxrwPM4BYV7HoEsQIKkr/SZIGGZo1TzrQ9YOYjzUnXu
x85Oh79fn+Sdc4ucL1gJJJ9/F66ux/btqnCXGaEBct/slI+uHlL1C3b2252lRDCEDUerB1TNFlgk
6W9OHQzpc5Z57rtq1WlawMCev0M3ib+9fUasIsRFkhmFt7yeUbeUJkGB61FxWutjUtfDc2v5ezf6
vXVD6AIhZIagCrPZ0l2+1F29pP65FfRqWkAIhBv2Xnhz55xSkqURjy+cUvDbzGWwwH4NKN3jMDP/
qXXy09IqoUVyh9DqENN8+8qxD7kYuGbJ0zZPfpq3uSOTyT9j3Os/iia3jq3m7CEc7u0FREJgT9H3
R2dlM0o7mRXamB1NA8db/ljpEvkkvOGMLMS/r8/nFmMFwgolKFDMvzkVWxfOoJoTt9FM/2zjcdGG
iP/U5SHwxfhUO55IDlZfzN+biTwzJPDPG0Bo45BFuos81vH133Jvv/AzcPdT+S+Y3OtdOTd+PZZC
+udU0wyyvWSNbLfxH18f5d7a8u7TjaH6GSCfcD3K0KcefBuXCU/5FGruPD6UcS1CT857+de9rQk0
nBxWqQ3Q+b8eKo+tpW0tGhNgIvs/Kl8fz+Zki28IW5qh35jBp9enduc5Vm6qpA020Q1n7no8Ya6z
U5ZtgJvIKGdFwegeG2mApEib8QvN2SpKRftmAX4l10DurFQI6JBsEXLZYDTGsihxFD9H3igW2ru5
qZqj73bJ/3BvqSY4rQoSGrSHryc4w8yM05jTJyfapYkxetEg2z0Hunv7kB4MgFl8RFTp83qULkvS
2enZh8YyzM9aXaRHaPh70eC9zaFE7dS5gze1bYUk6N4mbbVwO07s9rnOpo9Z2tTvFk+vH5Okbv95
fXPc2/fkxUr0IqBOtxV9a80uIPfloOcEV49rYjhfVx1hRDe1rdPrQ/3+DptghuoRiMbfPUCmeL2C
qY+EUiz14Gw5C0Zx/JzyowhGywilnO0xqjxPVO/7vjHS0NcsdBLNrpNamDRa/hF1P+tlnNzaeF6L
ovwaOHn5ktjO+r1FguV7HTfrR1gryY/cHnM9agbtG6VQ81TFOaCDIZjbhznunOXRHtuyOrZ4QaO7
X5TSO3IWjO926Y/6YfDzEcedrKK2ZhSVvYP/+0162y6BwvrQ80CKkfv1egm8BOamiElnzDL1gy4s
y0UXYd5bAH4Ry3CoMtGyXJKfvlm61p8pNuj+wWocGxJlBtjhrKMJW/OGAdT4PJez20UYmSWP8DJa
zI/6WraneBjy+KnWxyH9aJda+e/rn/F2xygWDTRFoFmE91ttmx6ucjfQJLq0lpt9nTM7Dv1Cygt+
S+POpXwnvEN5AmaXqr8r8YHr1TJTrwYFzaW8mJUEzGAmBoKS8/LYN2tThG02+09iWaejYTbx2+sF
FoVlLmgwzZQct+wrHX0s2VLFPvsNTJcgR3iAAPvtcQrxCe0bwFGEsSDtrqdYFA7EpAWm+VIskhoc
tWawGKYYq0NeZy2Bqyjf3komhkAgC4kn8Kg3TSPPq3pZLwlMxoHikjvU2UPedFq4tFicvb5Zbq8z
ENpcYwAdQG3rW/KOjjd7pePefMlpFgH2X4cjGE3x5DeLdWiKctk5YLeXNIBXgNk6o2JeuAVGJUls
B8OqlrNcpmNKWfWAndteSHJnVvQaEKCjK0ydZ/vRGmPVi7VJy4tTZCsOnfbDWlKgW6r4pPmLtxNc
3hsNGJ0SIOXaQJroeovMxMlNYDZgM4xCHDq9z09mbSAAb3R/upXTn17/ZL/pstd3FGrQUEqg7Kpq
wVbRslhItrpsri6WNZr5A6UJkFUaBL7hMbb9Kr+UQ9O0z4sNbyFcJPSDw7w6gR2lem7/xIPZ94+z
3gzl0ZU9yCKvX/v3MzwM0MdFPv/V6FbTUzetMo9KaLVUf60ECv3Bn8Xw026pFqNGILyvjsHLdKiW
Jsj+SAHFyI8EMWt/gBNT6EezQM7r2GiJ+Cx61+jCbl7NPqwWbqfI6hb5K2GjT6GcRv+jC2oVh0mz
m74K24bv7JC65Q9uA0/4sLN8fI3N6pGlkXUQqSsj180jt2ipKW3cti90MNLIsOR0qJpKHl8f5d4l
rIC5qrtMXWArZWYAbWmF09WXRHOcr6a2+C/xHDffRzt7MyudDgFNV/6izkdMoo7cf7pPZrBwKXWi
vuiJ6YToG+RHZ9T3JF/uToiQgP4qPYkb2b7ME0EJTLO+rMjkn5DqzI41iMJTJXYTintDQXBVJASk
c8gqriekaW6G+lNfX9Islg8aniIIxHbFQwsJY+cz3bmOSEJVv0ph04HTXA+V1kGlpZpVXxBpFafe
9eOTTRF4Z8vdndB/Rtk0Qak3N3lTLfVFQ+/8LzEDoRkmz3hYzDXfuV/vDUVdTwFsqe7cuKUMWT3o
qH+zGYbxM76R+PeNSRoty7Rn0HRv6f4bZmyC+mIpZiCGhBlJYhZncAhZVAZa8Pz6Obo7Cvsa/iWp
3w1RIbFSvdPwiL9YGGWH5Jp65GqZ//D2URgA8BttMISNNnFMN025O5lWcylLNz5q+BMd+7Hec6e8
821gtDANYhWK/9uuJSWDNOtqo75UtJpCGuLzY+X3n7tYK9/cYEBCBtAquEU6/KREm21tUB8ahc9h
rZcpo0FqJE9JIfydj3N/Qv9vmM0WiFN/9J1Bry+TW/4ycs98JAmYQ7S79hwi740EHoKqFyxPC3HZ
6wmhddj0q9DqSy4y/wRFqR2j3Eqcj0AMc3/nPb8zGARIkjxuOnb41uYM2FeWl73bXky/nB6yDBmV
pu3KH23n7UmEqdBg8xjRsUfUSj1G7D61/f9zd3tDEuRBl3YXJcWB2vBifBjH1T13a2FEZpU5l9Lv
7b0A4s6gSttbaaOalNk38UrTdF7iT2N3wRZYm06jm8TikA7B9OX1U3ULSMBHjUqNgk//LoldT64k
KzL71a3JPJaPy9Ahtqn/LNoGKmX+nDdWFibr+gXL7pfXx71zZ6jqmEIjoZUA2ed6XH/Q1iWPh+ZC
1ar61q0i+4jvTn3cGUVdCtffjjgC/Awycgojt4U6ZK6cy5QTfcnWbDQ/m7V0k6i1ueipLdZt/+Dr
cS4+za2V2u+EAzwwHO0pGaOAt2a54GGcp+9NSRPjeazMJXhXT8nUf0pMkTXvZIwUWSgXmQ6o84vp
BThg93cQ5Hny3Ngyqc4uRVrvwRJ4yGMf6rSEMQmf/Bh0ADCB60GBOusgsY1InwfSolno8Z/pbFdu
qPtr8o83LXglGe3UdF9mr5WfTKcqp5Msbe1zSakKs9khz/4NujadDm6cm9+NdpzTQ+/NrtjJI29P
HEsJBgkDI4Wl3HZRNOR56QyXzWUtoY17wh0j4cBtKAq72Tnct5vjeqjNiUtL2Y+ZnTWX1PKKI0bn
47GD3vvmI8YoFLUVmotXeFtJ6ZYFwcSgIwePE+3ByC0ranGH+R9GoarNywWnGU9L93qjC1ukGUZv
HZfEKr3HyUqXFmWJ1c13Fk39j7ZbnWtPPSokpGTD1wMtbLXY6dnqcdEZUe8vw6FbZtzgba0XT7gT
S2PndN3bEdzAirlLaZkmwfWIg19m00jSe7HT0f/leHn3YjVjo4cOrYidZfzd77yZHmhTXHYIBW9Y
n16QFpY29h16AZ2DfZ9TDO2nxW/T9UT61H8XRizar/6K0hQVKdeoD8Nor8uDE/vZty6rWj2Eh6zX
B7/u8gCCgCuRL5Z9+qOEfhFEfsfbG0HOMC2aq4EzRcUoy/mra0+lF47T6PinVMIrCMVYr8FnLu5i
fbCRazWjRCQjhGJqYmto+5ljP4yJ24uw4RIVBxyapRYlreGtIVZ/ZnOoMSBL/NCnQiGedG+RxcGs
07x489MPgRLWIUJLYN5oQ1x/HxZBORZJvk+WtUeKlNqxCPIi5KHbE0G4s/no+isgDMkujfhNjN7A
wXHH1u4u/YrHRzlMqEIP1kRnSuoPskzeDq5HcQFpeZS3lOXvVlLMS8yU3uHSXZy8Lv6SCIuJsE3a
nsa1lml7WOQ79xFTU8rQCDGpDuL1QmYoB7ltxmi6LocI4lgeeWls7JR5buMM5uQBjgVbqrATmypW
QKGlLwilLwvNms9s0ualEN184JYqwtlK5Ls+Dcp/Xn8h75xhlWd7ADV+F0c277A1y8LIMgZ1ysUM
J70UnAH/l13N8vA/jMQ2JJ5hkyDXcr2IddAtcSP87pKMK3A8dCw650NWYZB0tDOelp3Nf++bEWDw
vdBDp1i+CaCoV+W5jpbPRepzfLQwQfpgBHLPIPLeN6MBpZy6Ff9s22kIcjuPnartL0GnS+dvB2ra
HJZDhlto3vpNcMHq2/aPGhHYHojiNnIDYEj8xO6HDEQWfr2ehSFxnJ29/jKZU/1nwfu8JKEGz1AL
taQxijCthxFhozwvZGglntaHWWGl7s6zc28DQXQgIqA9pUQJrn9GbxpNOg1lf3GMxj61vd18ime7
++DIrH96fQfd+6Q0WEj9qG8oN6HrocYMsXlsYPpLVwRT/JA4qemelhgFguPrA927zTBqVMgERSve
9jF7YSAu7jh8Vcibz0mpjeBCuql7DsxVvrjALXfAN3cGRAeN9qw6/aqhfz0zV5MScszQXXJvAuRj
ZX8FaV2EflJkYJT3QGd3PhmXNJVkmuzMb1tPduJkBnLBu9BoVvcpLTpxzIbB/yTsZS9ovPPJ1HtA
s0+JboKQvJ5Ym2PCZc5cLyAHATYXehku9WS//XshjsjzA+qCIGvbf6vKzJjpK/L68Ip/odYh6QBl
jfnemRf3D2TZ9ujttz0Val//b8Bt91mCiUCxye0uY2OUxCLpp6Ysv0jA3CCq34Hd+rcLnJ0O9L2l
JJUhk6HrQBC+ec1FVrOEnsckpWb00brKoIqQVjLeXgLhMlFANxBBVEK2N6dhxVk9kv9c+gBaatyO
Whh3Rh3Na7dX571zfTIUGEH4WfAptuZSWrZqfbxU/UW0Fr10X5/XSxAX2VPVrsXzmpvjsdLjPQjI
vVHJPKlVAJ+BGrbZlF7seHG+pMOlXr3kURSDcUrseTwJ0xYXexq6R3eu9iKW+4PSwaHvh6Lnttwz
V0US2GXcX2o6HE99J6fQFLGtlO36Q1bz7pbNbufo1vSadUXXHEANtyZVks0jYaxWDsSsGS6T7Lr+
FGtF++Sz1J/QGwe56zZDjQBFWR963SrAVPtucYGQhBdb5sA3f/1avXPvAJ4wYHnAT1QwzevLIE/g
jvBk82NqF6BGtxxGQMZRgmXsDqz2zmKj6YfYBSw1uM7btzGeZNnPCN5d5mEuf2aWnvyJFWP7DEs/
/xhYWk8Q0iQPr0/vzgGlb0aHFXFmzs5WEsfuJiINuxkvmi2L97KuvWf45PXOKL/z7OtEiDICkrOq
YoNq73ZuZjBjxGmzim7X9sdqMUrE8XsXsQacR/FizWGtl/JQFtn4TINyPVRjuR7MshansRKohSHC
Wr3ty0Isxz9BNZhVK5ty5ib8H6Q7u/noibPuU1mx4rZ+ymWQnp1ZvpF9qIYCeE62rpyG+dtmqKzN
AKj22XJGFlILzcBIQv5t9/Smb/l7FMWWJwRgnZF1u96qJTbWlrd0y1m3Sj1KHb0/EfqsOxH/FsnA
MEoYD9YKFxHNyW1pEYpCMfZZJs/WQBX4UgZt2j/M/epxF9ImAOVuDEPz2Nq1VR1d7Ep/ZtrgTpjh
TAKtClp4v9wyl/Wn2kplWoVjNro/Cvi81tGya++CY6vRHAtIGv1xSHTvjdYy6vczA9hj9MGxLNmW
UOin+ka7Ouu5Xlwq/3AxEn6DAJVVWeXOxv9tvfOfja8G40wD3eNZYudvlXADKqG2PubWuXUN+GJU
yHrkg1d0SNgH9PlddOOGMn/MKZqZYWlQHz5hCaZ3kWHmjTjgIuT8GniMxj/mqnWzD4leTMXB7uoU
2VQtkQ/Buk5eWBiaeBnNuStIu0q3N8NqbH3rOGRjX7xMhtS6g+2I0ThZKXIljL3mzc5kN1clbS4d
/RwsiJTWF6j9TXOgjV1KzNhTXabJR0pCiDEcveXHIE2xEzvdGUl1VZDbo4JDy0P9+X+q29UI9d6v
zOFC6ajjBdb/tLueVlGi/R/mzqy7bWNL238lK/dIYx569TkXIEhKIikP8nyDZTsy5qFQmH/990DJ
6WOCarHdV19WYseWxEKhpl17v0Pw8pJy+KDV8MGFXzIO5NzgGq6OIhtGb1rnmXkwPMRd4POkbTAr
arTJ9dB60xtJ8b2yml90eVkmDZLWC4zaoHvcBM+7N3RopCi1bhy4gWm2b4KO3M+w/grflFdJOasT
4KkxKgQQ7WFykCRdXsFP79IypPSydDYPSIYZ7MrxHECkbq4UjlaXBVpZPDY4AVh33ITWXYKvrwsn
cczDhDTmrdnH0YORm+7JSrT5Bvvf4Qr/7Ln2AHQuZD6WOJPxvFdJ7o2ofCCakCSh7QNbqu40O0lv
jS4Cb1A21wT7VsH1U/9cCi44iJCzgtB33l7YerJCJ8o68ETxZ5Tehl1Nueq2gqjoV6jz3FOfn3cS
5forx9g6XPqraexZnmhHQC9XAygr3YXkioegUJLGZ1nG+zYcHyVKXbdDEhfHRrOSoOZKts9Cr8Tl
0sPvYeK9v7xWLhblIhW21Ls9Lp+4z69mbVtCw27IIUKXzu0diYdxE8I7CZS6ulYiXqURnrq8KL0h
+rSIda0v1b301GoWkXVoiNj8Iq/UICmqMiiGSr3Rm+7QdTQ8tQXuf3EVXcnSPDPWlD/h7ICVgQGw
ttcs4L3kVqvjQ1nN9kYker9nCfFirbRFCKiOt/DYkV3KuunKvrdGZy8dP2t6Nc26upG2ImL70Agx
bFttQnIkU61Xpl47uxmE/SZk2O/6oew2UnTR3ox+EWj19Ajs8YvmFrznCyKuCds3q93UPiRpYe+E
pnWbWIqrWp/LYXG+81L8gqzOaYJYAtW+1YIioK/QOFUPQrNHZ9c3IUmGVmCDuO2TWK18B4HP2tdl
or0ypejHoG+pnG0azynazWxjdHblLns57BCoqImgIM5tVl8zWnMd6c82N9SDjOvDzNE63hnSORE/
49vtWPcpehlXYq3LvZlEBPN8ec8AL9bHDxjrCXFOk5dQWPlWUWPNx8hwvLKDXK4mtkgC1AVuSY1i
nZees1xQ2guNw9RZw6aru/5WguUNyjyMdhWAaHTu5/orOlUk5OP+mkLdM51cztcFz2QQVq7v02Ka
SV0lhXmotMpC88hLjg6AhitL59lWKISz73CFdtf4wFKziiZXBvNA3K3e8dazd2mUOVcckZ5wPatp
S4GOCIhzjhT1OrNY4yaMpF7tHNTKy/uDSDItQgJNAGvDk7GW5b2u1NI6IdzYRqcptb3RN+MyenRn
Jw1fy7ruVHau1Mwg5zkSjYN4gwZX9VhOOIrdKNAIVcsvmtB5F4MBnjYIASefEtVF805YlgBDqmSF
6rwWWi4HP5lIPG1Qyki/q0bc67em07UIFiiVPf6ikCwbA/s+GxTv7+l6sNqbrBh43Ril5mEUbnkv
0DeHS+1kn18+ZS4jMk4wKjYUUlD8YCGe7wukUs0a2QHzUEbh+FBkc/sQuS10+V4YWwrP/a5Rij54
udFnlj6eDwu+lJsV2/uqUVOPHKnPeOfWWlvf6HahYGZoGDfEFSY+cl6ybTw33cStyK5JQDwzb6mM
cqBSESMnuT7d9bxKMOXB8Q9rsj5AOcwKsq64Jhj7fCucZwg4k9xfbzRqyzwFi+4cxn7Kt1SmzDv8
166lqJ84a6vVQTKJ2Ja0+8I0W90QEq3BEiGGAZYiMYgrjAIec9BwZxobuRN2mn2eM9V4PQ5q8uAx
tF856+Kgb2T/FQnt6fXLo/rMVFquyuTmSc6TV17fl0WO9ZtUMK4EsnpHVeQkM7yEXEikcReO955i
pLuXm7yMkchnLaxOWBdQmtaBSxRFtQVFGx20UglPbeeZ22Qw5U1pjuqVXf1ySBlNrkeMJhlRFJfO
F0rSWZEgFlQOOYgH2586p9aDwrFT/Upof9knhtMGDwO1iQPyIl3nhiPFMakclGYcPxfc9TPfEY3+
Phy8a7qilwtxmTocFEvlikTSaiFSo1NLb3ZpK0xLZ6PmvVn6ReZWIgAIFUtfNZtEbhDtmQwE9VP9
F82n2OQssG9cBPkd9P46CPCqeZaRVkZH7KZdvyajHoyj+PSrs4RG0GrlEk21jETo+dDFSdG2JhKT
R0fWtl+YTvsOOui8KbvYvlLEeW7wAF88gRPZvNe0FE1jzCq8C45VVeg3DVYPO9EW1l0VR9qV5fZs
U7j5Ej1h5MA18LxXBgRGrkQtdPeufNMkZn1DKvn97OTiSiL1cuYjVwMyenENAZi0PiJqr03jSHrR
sZWqcmrVvviqxWYZvDxIl7sHZx3wM7SOnkR6VoPUhcmYoSdaHJ3CXWxmu/JT00rxrfYseT/KqH0t
UAi8MlyXXVtOWbarRZIKhbFVub2YcAnL7AS4oguWCcYQ/wvLzvn2ct+eaQbKJcuLCJ9OritgIzwH
Tu62xnROUtfIzeS+40je/3oroAU5D1hHxPnLG/4p8xAT4qShAB0T5l27qYFibvJCu0aiuJh2BM8E
ReDYFzV0YJvnraAhuxB6FHnUsz7c5DZnZ6TlGcIcv4pcfjKBAB29JL8W7v56cwAH19QZgLxD27ft
gzFb9Ze+Nn4R2PHUCuG6SazODLigUXP37Sdu/KiwRcnwUM4ow86J3V6JZC+mAOARkFn4aKBwRViw
vNafBkcS0LAPodXSjloV9HUcBd58VQHpcnC4SJN34h9qW+BVz1spEUTxJgHVCtkoQ9sms53tvcIz
hkCvcQt5eb491xiVM2o5CAEuEObzxmwTTwVphN4hGebYvi1dfSSTWhZT6Oswc69s4hcZqMVpczkl
SApxXqzP31qZ62oCzHCwTGH7di4zv7LirTIWn+KpvCas+FxrGO5xg2LNUm1draWxV5DcjubwAJJF
/zLWI2aeWa3cttzsIt+KrF8sXzMLF249uW3yH5Q01hcdtetUTwHCeTRANAUib9ptZ5WTRI+5rcs9
8eQvyvEtLS7+XQC1YCGQTV9lBJI8stoBn238NnvrEdUP5XVDHvjh5UlyOe+XNQVvmX0WMtRTtu2n
eZ/DttUoRYkjik76O68OxUfoReLm/9IKoRk7xUKnWPWlhISE5hUQAw+2/RZXahJ0YrimmXZxRJEf
ZnCW/MkiuLnOyGEPhheC3XZHr5ydV5maiG2Pj8GdkWL0lNnDtM1r7RcBlgwTt0CK40QvKErAfDhf
ZbnZWAo60d0Rsbpip1VZGqhNh2A0zIHg5be4RHtn14lVU6utvbMoeTXUhI964c4Php2awRQv6G/N
SIIkH7PX3hTnt5mSDduXW768ybDIlpoOV0LuZuQgz3uJ1J+FdrfeHcdexrdZDLrOtPMq6NwMd58Q
7e9ezn4lQ2cvpNIjeA4fSML3BTPp564srjzQ5d5GwEg1i2qTBp1hLZPJS6jnZuyGo+bipgJ2U3nl
JG65HZGwvhLvPzOrwPkBQV7quUtl/LzriKgKozXj8djLNN/DlbT9vO0HXxubHJ+ratr2IjauLJhn
G8W9fWGqY+C+phZQWxhyBdGdI+aY5V0ETGyX1WZ/JNEvXjtIl39L3fRaHeYiMaYDe0AOmTODvN8F
EIiLTFQ0VdYf7Vgt0lepKC0f0bLHcDH5mtE83+ToefsdgCFt31vOVZHXZ0aV4HJxbkBma8mrn79q
q0p6WbfRgO5c2O1GZ0oC0UfccrpovL0yo5d1uVpMJDUXNSpnoSSvSUS9R25hnIwB46lIln4ZNY7l
R12Sv9GyRd3GSMfwa0kvZ7/T9FgJ8tZEzn/uBRmmsEkj68rqfq7zS0WBMYBrRLnvvPN1R5EbyRFc
+Ars/xyr9zbtoOw9tWj2V/q+hM3rvjOVEfQkqub31Wq2FyMTu0vGYyjq0aJCUr9J88967lqQbet0
/OTwwuFLJJgN+z3GJb6FndeVkpX2XIcNdBAJT7AfQRT7vMMqHNuq6FlYei/B0GWe121rO/ZOll5Y
xyTSvtSGjtJUUo3JpzQTt7HqvrMjM878zJU7Ty/MTR2hcrBPBLqGV6KnZxYDjBeGAXEv1sL6UtpN
8PGtTB05GDvdurNIE1sbQT7c8XNrmnU/sZp3ugj1ODCRKUp88vPRdKX08txDcGYS4CwCBORtzl9R
ghGf1yvteOQUasbAdpFzLGwR3moppRjXy7qNiNQfjdPkXwa3RTP15ZlyGWYRDZsUMtnx2YnWVxYE
lhuh5mxDSVdTxczHex0jzk1BtHojanGlt8+cb8wD5gKXPQprazP6osbswUnT6dgUsbxVRVhzdxFQ
M3xziu5dtah9hOHlsSb2u3ZtWguQLec4Kg9wFjFBJOm5hguGSRqHTVxOR/KixU6iV0BVxcXGJVXq
10qIAKbRWlhoCGEKF4GEpnrwVIkTSOp1Ug8qHAyPxjzIfZR3w1Zv7K9lNVcbo6yvRRzLulit3r+w
PEQ6T0z580nhKoPUcfwAhcfY7DokNfw2Nc0rm8QzU2+RHGb0WZ8U5ldxjVH3Wl3FyXTE6C6+V3Qd
oEYZaVgLzOa2G7IJnTVLvO27rPmWO0n38eWZ92RrftFLpPUsHHWgNK3D38JBHr3mzAE80o37eXCj
ra7GCsIRaPI2Vdg9GJGXvYvYUjeuBTTPjZTaj/PE3CWj4gTO5Bj+FFnaJs3kuHVJql5ZHM+c0ZDF
ARLoqDWiprjasGWCXD62P9MR/8/5UA7T/DB6aPT4sdE0lCL1UH7Kc+3KRXWNLXuaqOxJi64SEBvS
kOfD34i2bPt+mo6D4tUbq2syv4+H8RXP+Za5i/ljXZVbpwq9wHQWv+ta7d+J2hrvevKMIM6da9oX
z6xbeILYuYOnU0H0reJSOWTKFCbxfKRYQUlYHXpugJ7SId3QpmO2F40jd0ZOgWRwlez9yxPluVEg
oUJdx2aSXFDeSJF2jY4uy1GqWv84GYhSOwbxvgSI69e5F5/yPPP+L4NALgxVDASroRSsVgc6a7mB
D9h0dJ1OPU6uxlLvpFDVfVbqKgrKFqeHr8eJihNcPsbvFTic5W2Ggp6F6H/WSJ9Ll/uhwjz+08sv
5Jk9m8gJEQ0eDlScvhoNNPNCB4GK6QiWFdGONIWy7muxQ51jbqLTaIytvHJWPrcjUVkgZAMTYVDE
Pp+SOLuqpWJhKDRLvDSUMbffzt1cXMlzXiI/2KKB+y+b81KeWgf9bULfylBMx0onAx+ErutttSki
FleGSqa3niP0N6WozR82mIEfCkJn0a6BagT+o9O1a44oz65EwLI2JxXEXFRtzrs9Wib6yEozHxsj
tcdtUqu26dcDmqobierSTs0YYRcHyO+eWaQtEg+6+mVwxuJkd02EJCDWJt+GxGmma2/qmdCKOB4i
FPcjfl3nmVpvMJQwbudjOBjmhwp9CRVYlTVv+9IkjrC0qTh6nYdOCfpP3zKz3s+ocN0mXkTKq4O7
+HFGSsBHBczxJYICV65UT3WL880dAhWaMpi8oNJOfHP+5hp1zD2tLNSjTp61u+u8UHnoyf9FN6Yw
yeVQo8/uS/ZRzU8UL3mwxrL8s8oV6yRsjGSbdhre4cPsjduFosz3yxbifKOZB0dBYRSITBd2V6KT
y0l+/szL13/KlKDyb9tNFfPME4ovMveMDSKI3u3Lq/dy5GjFIdyi7vpM/XOS0YIjDdWjAc4iPWYc
j8PWLWsjf6XOtZFuXm7u8mLP4Y4QwILUBc6IBtR5r2DoeWnkMIeV2QFLabSNUXNsJnjOzG62a9vm
1LdyeK04U0UwREZxwaErw0OOrkyFg9iIhvjLz7Q0eTY5iKG5k5Bjg8bHrrKaHKOZz2moG/MRMMhQ
+X1Z5tsBJAy2ZiQVDopT9c6mMcpMDYCJJN07zYzrry8/w+XlZHkIys8cKAvUbJ08bUabHRtNhmNV
o0fqDymeXX5kFLsstkZSm6bSHxVLz7mjueMmQ8zqFmErd+vEpEDTViE/okz5+3FK6iAeUUh/+fku
JiOPh2cORFt0Dl2qdKthS9H3DPtWPeas28I34jS3fMRejDF4uaGLs31p6EmUDPohGevV/HBVJZsT
BHWP1ZDnBBrF92gcPyqN8iisKgDYvLPVcvdym5ewL4pYNEteDfgg8fjqCLPDHDtpuNDHSQOmvmk7
pXtvVU0IUqQPBQadY9e8IuZVCkBvqZH6c2HYhT/BvVSv9P/y0OFZTN4zWykVX7Ae5296MuKSIs2k
Hhuz9cQrJSaAutM4Re9FWkberuDelwadbY7hFgxZbaH6D76HULADd4gusPnx5bfzzNATEXNXoeC3
1HlW8V9UdXoNU0Q7SqMVh9BTuzepNXnXbufLKlutQhJPxN/MLqbaWgVS62Q3VsShx2kY7D/ttgRe
H5dKXwdlFlnFRoknkdypeBtogeBWHm5mnDG+xK03ef7YTRQ4/LTUa0w7JFSla2yGJy7O2fORdiV/
A7mSWxCTZDUu5MAUooA+O6WFllvbetAm5bWO1lZoYus44EOu6f04vS75O0QFvRRDtl3oEIoeKrDF
2VZ1lElsc6D9kPCzTG1uRIzn48dORNMYFHWRDx8SIzWHnW4NivKQh24vHt2pmuXJCxPHav1UT0T1
XRgppSIfWRrLkkGEF1ExQ6MbjDKISonTvT3N2fjNBl8R3Qu8Lrpj2WaFcmXbvNzKOfFJHREKc6wi
g7KaGEltj7oYo+TkZpMOhBDJnz/NzDY+j3M6gM/sdaGBqLY8EM+mkhqfpnSC4d4YUVoEeqvFxQPU
GGFc2aqWgTgfqCXFBnpyKXoxnVZbFYzKMG2SHC8xJx5eSattv1BlYC1rtjJ4r2JnVA3sa7AjvHl5
oVxsXeS3EGfhwgS0EqTGaoaoE7mlqNTjUxfDY74RQx25+xwZNizFTJGDZPTaExSqSOAgj5bqlfG4
WKckUgFj8x81CUicq2MsHyoCJ9uOTyL3BuFjNNq/053qGjfg8vUy+wmHOcQX/fQ10typOGZGSy1P
JSLl7sbovKF5o2ZIt36f3Lj8EXJT+YrbFHYML7/ei0iFI5pSAOwedgdQhEv/f4qHFmEfvUqQWKnH
xL1tFE/ZV9gN702rUq4ERZevcokGyPRDHAUXtlYt8vqhcCmyVKdJ2NONjgPqPkYfPHi5Q5etWIvW
/dIMCS8qwecdUuJcr0Qnq5Pa5BZ8otEJKqOpr8S+F9czWI1LH5DJYFlc5Jnafg69TG+rU2d61R4V
xW4/uKX5zul7b6trCmH3y926CKcWGiWJHA30NojeNYZI99yqy41OnIj1dTxFuaViYGaAqdxNVmKH
rwhEk+ptBO1w3KJh5AxfpNfEzTUi1eV8AaYCJZZ7ElR0sLfnr7efPUMgsVefyOxWN6rQp3AHo7rW
/M7RrtIEnnnNS+VkkdWAXogR2Hlrll4OpGljcVKYUtuyKZqb0p28mz4y9NTXQJpqV6bPM/1buM1k
zEheAsNZTZ80q8wJqKs4RWNq45mTAoz3Ukd+shxl/PHymD4zVYlHFvgXqBiAkqu2OndUk0lVxUlL
DNFuTCPC9FPVOzL1Lzf03GukMgwsfamyX2RXUg2DRLBHAqfURN0Y2JAdSU2Je71rqQxkwzhdafDZ
t4iU6l96ECQgz8dNlb3rJtMgTtXAhR1ssXqHduV8Z7uEmi/37dmmQJ6Zy8ZIEL06Hxx867vZEuI0
hJ5dbOZJNeqgsbzIu41bZ/j0cmskzXn0s4MQfCJhpLtA+hYm9WoBQCTMhxJbpBOCyLgeexthaNUr
dHCLI8b2VWAg9PzRtZWjog5fU0j022L2yt0kSOtPRJkbd876+7ED6ODjTtp/M2dhPw5TuZnGzNnE
Ua7dxlC2/NIQg9xgiMHFQE8yTNIqzTe6PN6LIkcTtC295GOsTUfRGs6919kal3xF8aty8enNvPxE
Sns8jNJ0XzVJ3GyJdntckvpjX7dUdZUwn05T1omtGtsu+lYOin/zFH9MJk1UVM5kt42iGJucrgv4
qH6nd8rnQqb3dliON7WKRNuQhF3uJ8IpYt+JZHMCSK5FQWq4xdvSsJoDoifZIRtDdV9azcROoYY+
kpmvytDNtzzVeHIxpd7VXTbVXXxL8XKMPqZk8R+QARy/aaIIs6CevOwoFyWfTR0P0r53oOUnb50Q
5M1dbc+8LA/VbO+9hWdMGoAHZHiW6ty7oey13s+rXK9vvMmpvjXjEMd+o9b4Z1WYXGa7qbBJUftx
oeeMyFwS2fG+zVKcoHlrs3eXRIpTYksknO+uOaTJjTv2i7pCW/RDE59ajubpna1Cdb/BbMUMP0Ly
S6S96VKUJayN2mntcGM5Wf2jHy2gum48xuYOFbOx2rfaomimJlmc7GbQ/cRucJG4EbO0mm2o4BwQ
GJMckh1aY2LewpQdDwoUoa9619SYdVaEe/3c2NEu1gZ93LROi0by0E6jHqip6lYbqwGm63toNuOp
og5SRTe5z8VNm8u4PIwe3k43VpvoY8ANoSjfDbAF2z314x7twjAnE45ahU2AgOuFegTBZWn7vEwL
vMDqtNahWbhKJD+2edoo74wwG360ZmNY70u2I1lsTCpu2UarVOntYi9z+j2QeyLrXs8hlk6GKwXJ
Ns7YHc4FfbnVhqxCiGzo3M+6WaDBAFKpy/ymtmvchsiAZdveEt7buhRqtkmaKSywXwuTyje9aMj3
9ZDV3XsTIvb8OYnllLwVeVd96TETmm6ESKY0KGspbd+prLp4E0qngJaTpA4EFTtuSKaZU8oFwELL
JWr8NOtSfYNVuB5zI5R5/sWo41L41AZ6o/P7gYoCkuZp94CAkmvedVmUfxjGPALOC8FLvq5B7Rk5
QApNb2lmUc4yZDFBiUV1LryLJKZiJ0vWjr2soNBt71oLl9TTbFZkRGXr4EmUJPYw7NAcnvL7MA3j
7r3iVuoPwvQmDmKLWxsLCH+6rauJKcPsQu2bN6MxNe2D9Nq6XdQ1c3U4YcEjDB/vIbP3C24z851T
pWq9mSuLxLct3EVJC7t0T4Y+ij59duvOIxPJRenGrskozgbp57awlUOG+pf7phpGI54gMES5ExCQ
9dWfJrAV732ctnUciNmu7Y3SqpNKKr3r0OQbnQEGMxbU+ymz3OHPUCuq/F5JaRSHED0Su2HAnl43
Q5cDHp5sSok4jdP0QwQwutiZqdn3Prb3uAuFSCp8jKdINL7lJHH3CvvhqfTVKRu6AwJxZbZXiLWV
gBuCNcGZ7kznjT0hnLZB3dF0fNVpTbGdGLfW9+amSe/MzCm6INeLulpOrYzA28qraJvbZj/vJ9Hm
xTFEgczzw9TQxW3XWPpwmhIdBYfOKnBz0lCvgupSpk0Ig3LJZCRzreqvLZtJsUnCIsL12cRxba+q
U13cknHHiaybST34NjzqD2gCknGwlRhat5KrZvca8yNDhZ8+6N7Gk54sjggeGMrbStWT5g0PIpVP
Qw97/eRo4RhvSya4fePUuTEH5FJaPWCoXcOfm2z+aEUI71UMb2zG7BakvjeONCdr4yB7PrAGwlC3
NlgZSysoCg39aib90G2dIZ3cfT2NbR4oqqiT16GtKSWbaNpNvguafdgLE7qZ33AJbf2ylbN4PWkm
7ChtRPbPL4Vkr5N8WHUzLaKDt6WWWsWBsRvzm7kpyAAPXl18iEZCWRaVYLJmddN86NLUK4JKLYXl
g6SXXwRiQZ8i1wnVrdOihoQyIsT7Q01BBofCSGfPT0aAfsjL1XGxjydoGD53IAnlvCrhKCl5b0+3
yMfFPYu7qjBpqKpE9VtQmJ9V0ZhyIyzokjeqHEczGNgm1bdVWFOvyMZqiv0kX7yS3RI5TH8sknze
jpPdWG8yt53SW5l1LUylrleMkdrqpKBcZ8ZpF2/stveyb6nZmfJUKx6eXGxaofBR13PbnWVUxrFq
oEbMfjqVU+27Y9khujqGs7KTdWHO37TUzeqdPYbO576yKhngIUayV1dFN/qiNcMSaSp8ZPfoRMS6
rwm1hKoy4W3rS300387lXBY7iyd8mGH3y8/1rCFmALkKEsuGrSOvdir8nY+JOhcVO9A8l6+jFpcP
snSQeAKqlDLagw7LAG4MyVRvU97CsoKyaPKVsW68DaZJlPmnvh0/NyBlxl3lIHKy6SttxiKzHDz9
AaJCV7zpUfWqGzCmRZJtyirplCCCHe0eIagbn+bBMlGtF850XyD1CUAzN4z+A94mo7xr5z7rPrX2
FJv+HHWKvAUS5ZR+oo2gOxrXiuUWFG+W75FFSpNgrgUcD8qP3Xwb5nJOPk2l6jQ7SWk12aBC1c2n
wey7Yae6snGDwYy86d4yau+9Y6ZlcxPWmi4fRjKY9kavrbC5aZzF1LmuQmRcgLK6/RtMV9J8lynu
rBw4TMQn1KCxofeqLME3lCTJd9JIaRxIXjblbAstxZssmkV1r6dO6Xzm+keIYLSOMWztvla6E4Z3
ermPXPzoNrPE92A7WlWesSUZVXQCxVDgJ8HqdG7gQar5phojU9+hyEYoSLWjn7czkcpSXaamtXGL
2op9ORrmvDdrPcpf6UaLcmVfRr289WQzaXfeHDvYNJUayPOJqU9VYRKZ3MWqVdqBqmV1v8/bmfBF
pHr0YXSZFnfMfiB1akxmbYubWj4dcNXrm92oQQX1u6yKs7ehYSSntnC0emOHfcq2ERpTjqOn1lW8
nEGE0KCXuhunnhEHelGF9NZ1ytdDgsbrLjFnvdibGkHYLuq8qrurBdHtNo9ioTzga2a4gSllrGQ+
YhQ9gR7WLF44bwY9zqevkSdTL/HbXMGTSemzSmzSXKCjAQe8EjulqSmpNi7uqRunFdEQjFqoKB/M
OYy+RWmr6w9KLJqPWqih5R+o1jTKGxvaBi7fcVJNd8mQaJ8axQT3FXZk63xP2uG4Iwivp1deYWIQ
05Rl87bVK8+7jTC/K30CPFlvgefb5Q5x1BjlOMPKPQ6uuvtgkfe709LQTm+h5rfw9Xgj2X7MmfkI
CA7NEOSlVXzXBrW0gjFtR/Om6mblvUoA5vhMXWsMullzy81op4ZyUka1SHaGqNq7ykjzcJerijFh
BBFbJVx7pWxxeGnYBvLZxGYpstSx2MZsx94d8ig1u31YdOWtzbxv/VlrRiRvjKx4reiT7RKAEf6e
BkMTRpBz25t8Oxsii1+r0QZZ2lJimWTsOXcRmXrTV5Rcf8ALwEhvzDorHV+Z2H0O9TzZnm/WKDSy
TAiE94xUFwakdXrtUBWhOR3aWWINNboG6hKhJUbmmTMnTBm0D9mJ5CiKO1t36uqWgKOtNinWyzhf
hO3wmM26M+y12YyjXUhRffbtsbWbXSaKxNgO6P/Gb1gLab8XXUwBKMPhyOUyVszVsdSiMd8Xi4qN
j0UlSlMb9Ej7N0aiZem3EKWpLtCkksbjpqiFeF1FmfgyxamJRqCdhLVgIzBa91ABi418kqgKVr/c
JdNwB59uuRxWclZjzvGpT+4z1esoPw/URu8mnUvXnlyIF77yCKiMnTeqXhRkZTzL0Qc6FjanMTEq
Yi9wJOlWnSBe37QVboKgOBAlNAJLT+b41FdSiCAtWmfe2CmoyQ1/Xcj7xTLN2BPCQQAmZnSTO0gG
2LHaekvlNnVm88HMxFCe7HQQ41ZPCVE+QXYX5kRtQLG9x5RKWnsyktiCDDx0eQKgSi0iOODgLJWx
8UFQ1B3Vx8KTro+wRZ99Bxk4izdPd/T/+D7+Z/RYvf7rMi7/+V/8+XtVTw1OVu3qj/88Jd+bSlY/
2v9afuy/v+38h/75qn4sH9rm8bE9fa3X33n2g3z+3+0HX9uvZ3/YlhyP05vusZnePsoub58a4UmX
7/zffvG3x6dPeTfVj//4/XvVle3yaVFSlb///aXbP//xO/pi1EpIDf7Hz238/Q33Xwt+9m31PX5s
5G/H5GvJ5zTtsz//+FW2//gd0OgfkC/wIaVC5IIU1n//bXj8768Aw9EpTlFNZjn+/ltZNW38j98N
5w/wlNhvwWUGJQSR7PffZNX960uLTMqSD9UX+J39+7+e82zU/j2Kv5Vd8bpC5E7yNLT+U6ZlIfVS
Fqc4tBQRYW2460yL6s2VQvj9Jip+pOb7UW38JpMBefQNAPFthfMsylQbJ2+I+WK/xLvlpzf39xOd
PcF59ezyCVbpxzhsM8NreAJRhyB9Rl+WUYDcaUDMf2s1WeCKN0n3pUCguyX94il//vpMflcV/Lue
nGeT+n832T8mWVI//pl8XX/W/4cTnbToT0O1LKSzSX5b/vn487x++va/5rTn/EF2DkAKxRrS809w
nr/mtO3+Ac93QdvBQEShaEkm/2tOW3/ADFgkAKiRLyRPvvT3nLb/QFuCv4SgBIoArTn9V+b0ecZX
AQFJiZOs8moqyxBB3izx7JuYWNB6JftfQrX863PJyp/nWT096W2Zj862teI8xpdumj7Guj1eKSM/
/9jUGM4/PnWUjACwdLZxI5rm7WDPavQuQgT8x0+j98xCO8+p/vvxV7lbr5gzt8tCewsITs5vak4G
Fdxlamk+NatC903y4tf0zf+nziwP8VOlS2JBng5RaW9HCQrOpyhPfqcicPnycmfOS3n/7swq5+2A
461Tb7K3nVabJ03DW+CBi4dqAyxsy3GvOLON4dMk6rcvN/g/dWj5+586VLtq3TtLg33uOSPkZ9BS
m0Xp5poKyXnt6d89WtU+3WQeSPIa1nbIpDPckToJ9U2dST3GSSxO9ZPWZV22EVIg7+mruamJnVrG
fXPzcgdXSJJ/P8ByQvzcQwcDWUtO1raLoh7JNN3dc5z9qDNS45lPiN4X/v/j7Mya5MS1rv2LiAAB
Am7JJKnJZZddnvqGsN02CElMQmL49d/KfuPrU6V2dkYr+q77HJVSaGvaa69Hb4kHWUsd8EKTHvRV
eDKnILj9excujbG1A4h6k0bEC4YA7zKHcOp/JfHCrvy+S41bqwKqR+mSbnNcQAeefPEBCcwro9sr
KtcLrdsVTyJtGVXhFBc8ZOwnAGc4v3oMtQZOI2MLmHtviYexieNC4BXpU7CMgKtVe+K28tgGIpNY
2mEgYwx5OhybCx9klumIJ+A+cey+tRqQtQ5S4DWwGvRI2xw2StcoH0eE0vHfx+fC2mZzoyXS3XGr
66SUQo3V+0TKUX8Kxz3z72YPl6Cnre5Devvvf+zSt7bWHvgieh0ukl7Z9VtC38EVvZk/wY/B++XW
/vnvvghElfraX9Y4Lfc+kMVWA3SRr4yra1Xir5N5fwe6XXaM55FIaKSSyx4vJ/K0TACxFGLZApSO
sSb6b0TJ//0Zaz0Jo75Kl8FLynnWZL7paN/5xd4FAowaQFdWt7i2iy7G3oyAJks8lxK+P/Npa95C
rp89//u3uDRW1qoBelCKC3+clbg6s0KoKQkf6mjrx894Uf+PTj5/D1VinSyatB54mgxpOYlou/Xk
7r/NatQYXzliX5iwtrFVXyHxjcGhpYbae839do2+0r0fin8fo0vNWwcLbZIeqg1KSyPwBWZRyyLS
XnJNO36peWvx0CzsNrG1UMkow/ENtnT1cuVvAK+69d+KZ555yHGtGP0skGN3OwRxt+AWDbr3O7c/
cP5lLwI6IVuoAm+lZaYa9ilJlXq3snq8pgO4NEBWoCXbhNshjGXLIYxmdjPv4YqaFY6SSLcQs+u1
VwYN0UwmvA2peohulSQmzVsNH50rfyDFQPwv3f+/+W9F2Va3tS8XfOIRdZXTsa3xEPVOeruhd/Vc
SV6sNdm6L0Km4R+6q5fuykp+6cxjS3Whma2Sfl+wFIpUDHcNkpsJTvYcz4VFOkPBfM6ttHhGZw0d
IGRe9zo50mgJe2jv56ssqgtfkJ7H5cUE2SrqIR/tVaVMPH0M2ZKUaSLCK/Pb0uX+PbzUClD4Jq/A
+YxZGfr71ANpDRl0EVf7Lm4GOB1sb2sl+18DHlPlTbQjz/K4wnaoe3OGuLdfUg4HoitdufRDrVhO
uzYeemChyyGpVHige/ZzAN91dDtn2HxVMcEYDg94SQkTsaWs5yASEKCn9Z9OcWzL93QASCcyI1FZ
D2v6FRnV4RH2Qdfq9C+NjXUBGMO6az2IOstY4CaDTFmKzL1G0l25Rdn5AerlLFNsRNJ3ndISpSAV
uU2jafK/r0OAiGvI2S+zQ8mqzAkSyfWPQe6KOH4W61wfLp3AJJpoCcapBNBoJArKc1TYOK7gtkxo
hzE9ih2mpNBjHBR0M/Vxp/01p+cLH+b8JPhy3Cj04l0LaHAJsvlc7qi3zek0tFfWoEutW7FPA1Ro
rjiqllBGywPSuS2Ky3vitjfHVujj1tOnAev3kuDeiIxR8Lmro2sHyUtdt6I5oAPULnAeLOtkm99o
ZPiwPY9gEbjNG9sKDzncGd5IGzi8lcxuIU3nxwrF8aVTNMfnX/Vi0UW1bjzMHK3PFYkOS4j0sJIB
c+y7Fc1pR/bUJPis3kyaAw+1QWomuQZLujTyVigj3zjBVFbt5Rgg1amyrobLZ7Sf/n1kLhx6Yyte
uypu9j3wlnLx4p+4dnIDMjGHZQ+4TNc4S5d+gbXlhyYxXcurpQwRuO+zuW8LyBe423XcLoufUfwV
AYW3QF4d01twF/QRKX7H5SayQjaYJQob9laXtRLRPRMygaBbOHbdilhs1BXnQTiXYw927gGaFwUq
24r83L9/3AsDbzuQgZKkuLfjmQcw9fWOz/X8oKvqGtXgUuvWWRrvo9AqaBRuTrpe1Idw8VPxNka2
+pqU/tIfOP/7F1ELqhvA74asOBLq/cCH+OuWbdeqqS41bgVt3Ho8StPKFPD9hPxTaZKPsNhwO/zY
ZQfh0KK+vU0NRt77OhGc77psvcb7vtR1K2Y5vH28M0Pj/7oekZHksaGuXbejNU4rnTaBKbIFj8bk
3LpyHhi7oJL7ZoBGBK2vUHEe4I+kwXKEIs1pwv9F4HwxYxrkvCDe8tF6RH6OLBKnmtWOL1u22wdf
pUhZjcazXctSJBnSY5xec9658FHt8ooVWmPohrkp4rlCBj4wkBgN1ey2Rdn+ffBGJ10f+roATgWM
pIb91ED2Oo66FacKqFt4YUDLJjkkQ8i0fvWMuoawvjQuVpxC/juFW+PNRQLB1VGt7JvS+3+r0P/7
tmRbM4wqW0Fd0bqA83YDmSADGnUi/63U6X+tW3GahK1Xoz4bXc908EYhPfKugqLTLUUVWnG6ajgm
RGi5hF4ECpi9Q53V0Zu9VLnNGZvWhmK5TOqhNuUWyQ5G4lC9QAVM5h9OsfqXd/qLWA1YRaZ+ldhZ
K/gtZ60KoEpprzESLkwbuz5TT9UQ1lusyzkL/wha8qSi8Mmt49ZReFVbK7fNm0vWeI9YHr+inNDx
+e4fTHjGoOLqkrlslyY96iZ+7nl1zQjw0phYcdrB3Ro+nlqXAG2yg2iTh4SM1+qpLjVuxSnSwsug
1tQrOrH+iUqHz+B8X6kNu9S0dQJO2VJ72K+3Es0q6KOIauBgrcLa7VpGrDg1dQyIRTTNZQZzjS/R
jHUgV2z/b7Duv5cBG4qrR0F8AW5sKftpP/Zr8r1hkD04TcZ/kGZS1IgYNuky3lCSJuWArvNrmdcL
A2/XxmUdjeDvJ1G1MM3ZG/hCB28EvJ4+u3XdOv2SmcwT0GGYjk3V5KFcviQpc/ukf9knvVhcIPLP
oOfnupxiE+ZBun4VY/rOrd/WuRe0gXVhIdr2WvUcaVQZQHPs1rQVof1SQQQf1nPhQyB58Nrqge2+
4/vAWQny8jgdBMOQ7B7xCpSOv5Vb8jVF3YPbXvGX5OjFeHsNzunwRtSlaLqnvu5Plbxm9n5pElrR
GQ3LFq54Uy/63dxMC7mPYrcd9K+X4hedBvVtpv2Aux2V9UPar2U3VW5pVhvnysS8Nlqj04P8CPHi
oU0+Oc0Q281cAGo67BwfET5/KLrKntL9v4ED/16nbCsHPRq+bjCILTfVBs/7Bh58q0N1dOu4tWuG
XbV2LcvmUnmQEpCO32RV9sWtbSsiORSRMdiOXhEznG49n35DyavjxuZbMYmJPY4CFS0lnPbWPEYp
4BHV2MYtcGw3lxT1o3MUG68Y6YepP6Z4xXYbE2vThHAPTnzNNpc6hZhjCRXKRUf67Na4FZML8u/b
1lWqCGBLAOeT7AiXh2t+vhcC3tZ0TfCS5nDpQpGBiN+FevjBou2aAvH3bUOg+XoNhERt88c0U1B8
h+9itL1q49q2/VQEq6owXAM8G5PQf9Bp3d7BrYkeXYb8H3YNjYK/JM6zmCjxTvPdbz8K2jgdsKDX
ez0q8GKJFp4h8lHbButiP6pQHgn1csBObp23AnRYZFQhVzOXdTR88xbzGcmHj25Nn7/0i0XcwJ9o
oiHGRWt4zo4aVqlwok6czhH/gKhOjUnwHr2i4+v6Tvf+3WpGtwiFFd3rnoPTACJtE6oy5eEbAcEh
qmoS4jjiVoSCawjNpTZz6Q/iCQ6shxYltW4jbl08YejdbbB6UiV8L8hhkSB5B1H7y6lxW1y1IaOg
UjkrCAzo1xpQNZbEH9yatuJzneaKp8Sbyi0QC2qXk/EEIb6bMgKsjNdfs48XEJkg3ymRQtqP4DA8
JqFyS/vDYv9143ogiqMOeSp7yF9ErvQE5o3xt/duI2OF54JaFX+MNL6o2f5E9fLTqtLvbk1b4Tlj
42kG1OKUnNbv12G49aV0m4e2tslUKUdhZzTBnG9sCrPU5AgDxB9u/baCk6HeXE0rVyWMdw48Qp1c
eu3YeR7VfyogAlvFtHh4DzZDMpWNNHCUngBhgm/fsMJFjehrtiIXNjpb4x/zbu04av1KwcI/RBN9
9gb+7DQ0toJpheJR0KSaEP9G3RgFF8LAXDXYvdBxW8CEevCYTSFBx6PgszSohI284ZNbz60YbdYR
lax+o0pU7ERLsYd6i/IuBfjr6PYHrDhF6VOd6lRgSq7eE5PkmY1ud3GYZb1eAgScmHBhRtMAtj7N
PntbhdQpDQXgm9V0ilr/0WxTGVaSwHOHzE9BvTAnpS8qCF63ThLjxwZu4GXlo3Jtm8YyjBwFY3Bi
e924XCvYf6tmKjsz+LlvktMI24vc7Wtae+g8waAjyjDkWB7vzUbuRbw6xpC1h2YLbLDbsZ7KpKq7
PNm3+wymHW79tpVOGWaJvxI+lUFv3qFq8GHyZ7d+2+qliSE7QRdvLBVNPwPg9yT4NdzZebb9Zlm0
lUsVXCB5PbRTSTEyeQYRej5u8r8xVP//5fYfiJU5bEev7bMReZtmPEyEP2kvczuC2lIkGA2BZhL7
Y1mzULb5goeKQvsedbrd/gNHgBp9qNLaDXGTbfIA0hd9L5i/O35RKzxNG9MKWrux3LOJHAIVPWIn
dcueg6jwOjy11wG6vfaYLn0W+Rxr7cZVk6eZ4U5vOIGd/R/xjgXvMzmU4dSmf8D9fL3RXJobpxXA
tjmF+Be1oGuHL4v68+TQ4WmuhMvH6Jal+IfnEUyCdDrJaihTD7DJg1kG+Qv+wovjldSWMwUSdYhL
5g3l1GzqKGva5hj/+OQ0OrajYgLPHFSD+0OpBSUHn0K1Dh8px9XXljPNAvo+BT5AqaKknvNgJ/wb
39audlslbcLJyiaAPlaMTd+0MKqZ5cf1qhv9hbXMVjPBKW8BhF1j3Lt0uNmUD/K46Bu3WWmrmUxo
wm0Qy1C2Vbx/9vsKvtBJOnDHgbFWhBCrcEw2fNYMbuIgeGkUlJ5JPnAYdps31qqAVB/MQgaDkQ/V
cjtN6cdmFG4v/4EtaEq4JFAwT0OZRPMHVqunhc8f3Pptbdp1tS2hEPVYJl32R9cvQd5E0TXl7oUp
YwuNZt9btz2M+xKxlKGo3Ywo2/eSwqnrth3stHnI0Qu0HptN53Ew3PHumoopOf/+3+zctsxoZCvk
dSnpSwNEUpUjWwxrJx/uM/xQy6zmN3LYlg9aKnEbqtCj5dw0Y/yMErdkfAcaqZo+ANNObzjykv1N
y7sILlKC4TG+XsfUX/I9asfp4zISTx/8bez4NzgAeeOB4mBJjkGMt/YiGUAZO4oAr2QHiiz1eqtH
L21LksAV7Lbq22U7BD5eE77Au6jdTgF82JIjfL/Q5iLYvJ/qMTsjYwXZ9UkSsu5HZWTY/bEmUVS9
myPqtd9VAEe8Mt1JZsppxe89DvMeF61vYC7awaOTw842qfUNTBzr7IGmHerC/HGHH0OaLTDnotPt
wNS0lyCCp9tpkWDWAmkc1XFhkiXCE7YAU/1QiwEeMb7Jsu2QTixMctmzKbhfuqrNbkUYzFEJOmK9
HOKQm9t99+Tj1Bk/OkY+rEnytpqq/YMI2j5xO4XY0ppJ1gbOZaYveVrrT1MK07RJdunstibY4pqx
YzPU+bD8zPCWl8ekfWh2GJY4zX5bW+Nj5FARP/Tl1g/V2fBoact19Jnj4dJW1wQdC3bQoYeS1jKG
hYPq9J4nHkzpjm4/4LxovHjknOW4VF4z9yXyA7+WIbqLPeUmpIef++u2B71MZoSFHzxjM8h3ZpWs
4hBmLfnl1ndrtYep3B4amHKXYgSrGfZwY4jUJlxz3VLgQWANzgJ71q6TE0yMptX7Ltsl/DF5cOpw
6r7tuCnXSFOuw76kcdPjtdPLSQ1OjFvjVtfDqNpwgRJD2VD5s4r4hyphbvEaWZ/VIAO5CoJ+x7oq
VSbuqvi/ITj/vkvZ4sbYQJEV4OW0RN38mldexvNMBL3jmFi37gmuWxS40KGsSdvmKx9/0XZ6dhtv
awdvUdZtusTvS73p4RGFiewGvjHS7VxmaxsbynzdEQrG1cSjhwj3NlS86PmrU9/PVgov14Bl6ETg
rzVuOn4A4yc4UxWMMcebjq0mG5KlavcaBwRkgKYD9Gr0MHiLXzr13ZaSLT4KsWMGv7SuF+KOhgbu
8HScqFv1ABjVr8dGATUAmVSPyd7p5K7pQv8P3Jg3t4dmW0sGIs0IIx+cV/FQtt5WUaXLxJ+To9vY
WG+GJBQa9pFYA1om64NaxjrXs7wGBDivJL85m9mCMkBfVr3iFl56Wxf+bKBl/7lLLd10pQGxFrCY
hB1MJPlQxjQx3i3PuuDgV8sSX8lMXqjaC2zEH4pZq4qKtCt3EYTT88CZ6Q9VAnLCcVG994xytkfP
y0R7xBmRZ4c6w2X01Hhx3Lt9fVs2o9qo68GskCWOQI+J2e/FWF9xtrjwcWzVTL0i6wJoTleqlTR3
gZhAzmP94hh01saL8mXqw2S1L5dtbNKDJ9saNhlNNwi3+7+tm6N+uOOydT45VHNQ3UtWoxxvG7fZ
dzu32cq53dcwjDRw6QOtE0bNQOosEZxjI+O4/9rqOaqAiu0I/sCmCdTcu/6MooYfTnFti+fELLc5
03tXDlOnDmsd/trn2LXjViajHvdAKXiqljjynwThd4Qot2yALZ2TnufXgGWiAigy6sC9CBmYZX/v
NihWFmNuxFQHi+nKSk9poRvQyGXMHI+yfxXFvjgmL5yy1PBQliFP+zpv03S8axLdNW7z0RaMRdna
h7TzZZnEXXsYs/SGR8Hmdu6xJWPT0NV1lbGuzKJmeVAT8K3J3Jqnfx/48wD/Zh+wdWMZYHxmCbAD
nx0IcfTxVZ0VwodFa0Fxuu3cDvu2hizdaJXSsO5LX4czzL/juT3PIT/r3XZLGyMgPaZGkzGsxjH5
oGf/fR1Ubid935qbMJeYU39C3/H+FR9hQApwkg46x89r7ZTwjgfcEapAeIpO1XuzecOHDu6Qbkux
LSMTrAu0TxRsuvHi+DTIMC5nFqeOg27tJOCHS1B7OoFkOF4l+jF98qKaOQ6Mda7V29xtemMCCgFY
OB1QfDh+3UXWG8f2rTM/DGmqapgnUe5T8h1vR29k0nz+96D6/f7t22qyyPjIVqNCEEWrfdXmo9Lm
5xKObm4Yvu0SxvCO0DXVediHtEJuQ6W3ksbXCDmXOm9tIT1p4aU6ofNwR8WzU0BgisxXt6UY9NHX
J/KM7skWK7y/BcscbMeOQY9waLuuNU7KLHhMv/4DqVnAPmsbUQYwoD+mte+/61HP997ty1rRulGG
m/4ywjQZzqT9XQtjxkcCb2J9pfd/PQ39cz32M+t6TqOQrJRqTB0Kf/O3YxB0+oZxM04nXJU0OZ3R
wyBvxWLtYROMc/vDkLSj/EoAhz5pSvbbBAi9GO7QlYa7wuZx/lZ28UoOchw3dtjrptq/99XG9Kkb
cMo86Lhdf4Qyiu7N0M53G2vMKaz0gibggdHksLCN9ucmQH3LEz/7VDx3LB3UEVeqaMd/nZYDwKm6
fgS6xduP+F8r9iYEt8NcOTH9fo/ybRSWX2VJTYaRF7BR5vTYzOME+3cz4SnzFh7AFblyqbg0863l
DPrJkZwLn4u6CtpH+IZnD4QReGy7zR1rQes9HoP0ZHhJVv8n4DBPWVC/c2vaWstw69ykRxdehjv0
vIJEt6RX1ww7zqH5mylpS++09uChr85A4gGeILeT2sVyzGAsPMGy22T1Lc2oaJxeM3zb5SwYsxjW
/zFIAoNHi4gv4rQPov7oNE62GK/ZKo3bYshL00fN0av2z3NLro3TpWlqLW2BXzNQvTUvqdDsA9Tb
0du0qddvaxt4V16SLn0Ka/mBPKHWhoq6qNnM+UnHawB1mCcKJveUHKDodnv3Adbr9TJagy8nq0ng
x3TEg9CNfsZC5LiBpVagwbI+wFUduIgACbM5XE5zGFxZoC99BCvIAI7k6Y4a3COvx2S+zYSKT32a
ITNPayN8J3XBP5xyY7RNGUs82HTASBC17vWXbEzcSlt9W0intmxkbJvaMgEt8QTNdZpXTeB2WQFb
7PWXNQyPhaEOmpKB33kazCaPACs5vVz4iXV48CnwKyIR1TEwoFxWYR711G3MbXjXFvoC+DE0ve9R
UWXjSTJSOi0LtoZugxEaUxkHa4KR+yT27kfq9s4GBNLr0YasEIMEK/LjABfvu1apufTi8INbv60g
BQGpMVvoYbIHtSqGYYryLRPRya11K0r9jE9V7HusTJga7qF6/QzEp5s5LAiFr8elpkntGaJZKTYi
Tjqbuxt/FG5SVP+vjPSLCz/o1kjsyYmVrG3HI1AfD14yqcJpXGwZ3dqC/KFg/H6cZcTWEyHLR3jn
c7fXM6BJX49M02fzKKIuO3ZmfAQooWyn3m1ztaV0W7OuNfzhG1iIagbwUOcfdhFfWXkvnJ7+4ri9
GHMDdf6OCj8EkTJ9DtXYYaBwFHYb8/Ny/6LxHSY9yswDQ9WS3A5dPfRAg04dsC1u7VthmskNNRc8
zlBo1e/gzIhquu9XMEQObu1bkappV3XJGGZHuezIXT1BBXCl53+lM39zPLO1dBHdA5hT1U0Jkm9o
7n0mYxQY1fDyfIZTUl8ykGtBVB6NjAugbpvlMM48NnDIHOh2GnXmj8U+ALj1TSYxMWWVhixxeiP3
bdHNHjfLOGujgEii4gAvXHhMRJWbj4IfW6dekc0hSJixKlgCIEVczXAs9rhb+ti3FYThApa64LMq
wgWcCNTeP6Ngc73y1S4Ei63q0csIE55kU8WWBHvOfQ4qFHdc/WxRD1BD1AtHjDp4QioHm+6XPzVu
1Um+Lerx9kGOFcCoRQ09/jED3e/gExSHOcWJnVXfIayumMFSnQzku5LhhzN81W3MbdHm6o2g4pH5
fHef5vqWhX6qi0Zx1R2dOm9b0HWMzcCfNclxnRqK3XJrdQcgLg3CH05/wJZtTuD+7KYadKHBYSgk
6IjHIYuc3vd9W7WJ+wP4NaHURXA2oVviEbYBUeIk9ocR6ev1e0hMpKoZjQP3xHOhojEHI9JNEurb
ks2o0bBm0J0GJAWoo5AHbY7nse9ug25tPT1PU98Pq7kwBPCb1PNQTbhGvtshy9ZsAkrIQRUP56KH
zCvv+VQ/iiScP7n13dp2omUYQFQd58LLkGuKQFgs2BY7Dgx5/U3ZtAQ98vZzAcNU8q6TK/9O/T1x
O5OfgSgvd/xG4km5HyJdMH86IzRJVVQAQV1ZZy5cE20VjAj4SHgfpidaidi8a7Rk8rRRIqZTBM6n
cfwR1hBVJqyiAPC5IiapdzQkrg/dqt0UMcAMvx6ioamSeaZova47dkwhhzlk/fan09SJrM2Vt9i8
oWecigE0rQOTY3tUsnJba2xFTAay6SzjeCpAlDMn2aQkh4Hx7rbY2JLETYIjvk/LVMzNLk6B4h93
gA/dPqktSNwbMAF7vEYWQ9okBynW9gBJqpsw37cViV2yJXOSVkPhSW86tDsQYOGwuTk3+bYesYoi
MQUtHQo2j81hj6U4pHCud9v+QitidbDhyXmqU7Dwuv1594f1Uwt65JWIPbfym2OuLUesQnBKQV8a
ingKUI9yXuMHElx7u7vUuhWoINzguXrLslPk4enceD960T07BZKtz+IBCSrwM5ITfL4qkRugEz/N
zaq+uDVvxWkg+rDf/Sk7xYPsIERsV9o80EB0qVus2hqtQaUaB6chO2UqyNuM3AnfcfOz5Vkw4hrn
jaBpGeGwek78d27KWN/WZoHPwKomGbPTfrY+4ksQAQiaLrnToJPz++yL62jri2betz46woXrppuG
dz51cxME1ut107jl4FIjZXSkEPy0nfcQdezJrddWgMawEWqmsIuOhGoZAEcpUHfdLFJ/dGvfOm10
QzC2YD8np6gPVlioRyq6O5fqXfMTPB8Wf7MEECtImceHKF0qepKDp27myhj5qBK/rgvUqSbVbS33
BXzwvbp6ub6wLNhCI7oBydeDQl342Zc2eqbG7dRn64tiEZpVKbQbsvcpxD8sdnxosNVFPbS9WcWS
5ES71TenITP+GzVl/JqB+AXhnR+cP86LqQ9BPpkRt8kJhSl1PjY9m+/l4vVQzKppGMuFmBbF06Az
kXerInN3gOmp5x96b+2vWZEGF45vttojabeQGlBRTjLNmgQ+pN225EuAf35uwUw/RX2X4d90UdDR
kg3tc7uz50CLML6pFNPN92yqmwI2V3+uJoQHZg44I1ik/x4Gwf9hxn43U62TWbKRqjPtKHC9XJdu
PQSCCTIUnGOpFqemWrnIx16CcQTQ5YgD4dpuU5fc9mKgjTzhNablEgA8brbbptq86lsYgrNedj4E
+TwP221flhwn42F84DRIhzdGVUtAb1cvSkbQ23dReyz3w4yFdT7NyYDTc08R73mcjX39bZgaqYMc
+G0mb8OdwyP8uOEVKKmP22iW6cC3sF0/ZIwthuUxBxcK3vAbW1WXB5n2aJRnG3gC/CYYOAUvQeKh
e5Y5ilEE6PGhSvru40AkLhxt0qa/5CDPUHk9RuZIUawQ5hojxA/GLISV+6ZXoLqA6FXdtx4v/Qmo
lVPgB0sep7RuvnYs4tkPWWvQoVD9u/eTzGER125fzhLGm2GX25p3cBpTh2VhKuDHBNW2VbEj/0YK
j1SrOlSAtbfZwdBli+WRmD3274PU0OzEQCKWKPcb++0GaInukNDB0Detr1l69Fm4hIcmoSOO7qlM
jyD6dixfx5qOHWS5bQ827ZzhXp4c8Ky21j16NnZTkqeEJig2MqysogR3DWxAVOo7fK2+YeDe4jqQ
Z4En5FHLjvwxgvN+XLZ9TX5otgM4Okx9zB/3iaT0UzOSJHkMZxB9H/aqSXV9FDsKm6JTtoCnrVD0
k2jxBmU9Kb7XwNiAztX+ntX65MMKG0d46fc7v9louC7fx1SyHjRHgwzCbYIK2ew5WBM4WB5EFwE/
V6fe2TtUaNEtHkqfdmhbYbuUaKOLDd+y729JjNdXckt5lzY5pzw7Ud50h56ui5zw6rF5ypyvI0bd
+1rxYpmwsT3Svtbt87qSuksxHXqiT20Yq/XQ101EYC3cbOKIp6sm/ZrOYdffZ+uOtz0QTjV4pssw
IwOUZ2mcEBy75zkMw0MWh2H7FPB0oie48vD1viNLgFSIP8OQb4c2YTY1SvL8TQGaLRsKZz5f6O9E
eCi0mkwSDR+SWAbpsalU3H7H81YqEDTgB5ujakH8fuTar+kzNH2jPLVbgtqyrPf7+G6PPcIfgmbh
+5+sE71GmdXk9dHjiKAFF35oNnI7yKAdPzeeTH2CPZHXNM4TGWXDoz/PPPgOIHeVbnlVZ7Iul8WY
+M6fWNR/aRcKTDxACT4sDGpgfjP4gcdU/ABVt+Z1zkeefo9DOg6fYUmwg3XOGA48KJLotzeoflEp
/s+9F/3o28nst5IM2/bMdz8IDkODSPrRRpjmNzUn++Oc+fXJJ2Pavk0nndDCT9nQvB95s+7vFlRH
EA+yAphNpMezfTW9Vcvcdb840n3NfUvHcCv7HoDjciRZMN3rMUsIIMBhRL6mlETZn8HCq0f4Dnh3
yD3uP1AXIvN2ietjDVcp77iyPV3uAB4x+w0cp8IvImNRdhwEClifkq0R3WNQVyy4XYAs3wpvbNr1
Jtsmn5YJXbn/2acVr943Y1YPh2GbPRhptn6mUIEiKeiPZlfx9Eb5++zfhgMdxEfQXqr+rY6zpDn5
De+T47y2BmvnEqdTc4IsPpjejJmhPwSMJLpDhae95W0DKCqWkqZfgQuP+3kClxopTnPPW7hin6pa
D6hN8RJTPzepyqJbOQwDzefKm+j3psna4VB3is8tUPZB5QNYFYXrLUjEaj7OC/G946w6EuSd2Jfh
azhn6MEReN8AHpgresG8Wk15u3qqK7qzj1MOF8SdP44LqhmLeJiWP4i/LRRMvhoAXODHd/oGZ+z6
Z4UQTsDfbog8ULnE/edtBNQTrlhSwicvD/m+s9sFZObleQPUcKryZpyTFev9Pix9n7czznZLjjSJ
UT8WbcL4E7gtEzYEDouj7L1AK+cPOcx6KuKMIj1edAuRcY6S3i4uRRZkvDCmBqs8r4M53e/PYHs8
TK/AkWU3frXhYoHyx6a5VUDzefk+MeZ9oDGfyLGJKFD1yjdBdky2fW8/Tf4OkLWZ9yUrtey96jgu
pNoeQhDf3vmBatkHJAfIBja5EHN2Amqgnu8yjmvv44anq/QUcYb9bq4AtIYKPmrWB1n7LT/0+xTM
BwCxEw/lKJOq2IKSy10F72efS9TYdNE8v2Og3pObHjqD9rGHPSIbc7NFoC7BjD4flykLboMwU/Pb
WI1e942wNRUPVIQKc6xrpGj+DEW6YyZI+Pypogdx3pzwy9a2iCWP1EfKTVPdqZq14S1qo6l4oycC
UFuB5Uj8P9K+rElu3Nzyrzj6nb4gAGKZuO0HkpmVmbVlqaTS8sIoSSXuKwCC5K+fk7JnbqvalsYe
R7sj1KpKZjIJ4PvOdxaRIl+LZS8b/LVhhG+KKjqYvsxzML8hX8IzomC+dSoquw6HoWoZGNUUDGuy
MwOiMuPZrh19xDXV0xwWdvnUIGkAVgOaFj1PRnh25kmA/SlLlmxYHisqLDsoPUCpF3UdGM7tPKkg
WQdnkUM49X6BLmiWYYIplCrOeLtRdL/4NS8PQUc5xo1lVgfubYtY7+4EhUOxoSrqtuULTg3T1TDW
JSR8uIz3GElYMcrtdiOat8hwR7J5dlQVvnq4Ewuk1N14bMjjPSJTzHQkttD2gEhxHV1O7qWAkUSO
22hMbDVWOYHJYb65PBlLv64PTC8N0s4bp8Re8hb7W1wzX033xIZqfN4mM/Aqbuy8RMeVM7LccTz9
xYfKLMgtwodkfXZfY+Lh36gaN/G00Wpa0o65yB5w/gfIt58tbeed36T0OYon22/4Mqd83s++Dtp3
Mlxte55xz+bTWIFLfF/NZVEmvCp682EZJI0+tlSuqo2XGe7mA+4Ua/KvHYx2yRlRB1w/91zo+tPY
jDVFUw4XTZa0Fa3koZXWrKjfCqJEH4+BW3EUNguOD1R78BkWQTTL1MDZo19B7JTBZ0QRrDwhONSr
4+bG+q10eL53NfGNSMplw1itlR1/H1GQaRK2qqxKAGBwiRjNXror2shIzDFD1v14NxRjAZ16CM9X
NB9V09+ydvBBEwvoR5+rfrTLPgpLPt+HHZlg2ozhvH7LVeeL/dwgXuk80oJ9UAbRQKnhGfAjVQZW
3K3dkKHpmCpP7zG0ZN2bppZmuw6rbuyxYXKsDYgGwG5UVzWcd6fbrG30sCTI2s7PK+hSQbKIsp3f
IMl+hIoeYmnqE3hfZnUidVgO97UBMBkXbd6MO7ZCjN3sIbANdypjXZdOJKP4JsqiCW+5Gy7xv8Jc
ih8FPm6RJ1rNEU1bN5LQxfW2rO8r1cBqK95aSP7eDpDmsqfciP5m6hwqrqTIqyAJK1gJrgl29zmW
XjD7njq4WRxy4Qec93IhKNMZVN+DjVfGA3ss8RbIg+s7KxMaiTGt18J1V/WCpf4xIpOf91TWTYg4
mwk+eSEvmUpZA055bFi47TUOI2/jKcoqc+fAg9Nd0opWNje1ydZ7tV5Sc7dpY9dGqZrsFGKPFhyj
KDnSaePY9n0zB/mxFl1k37omC+c33eTCBLOMkX5am8zPSeYLfkC5hqjVGhqjHsPUeFqq4lDYAX4p
HGJ8HLYs2Tarh7hHgpZI7UToIUc98N63kl3n8N9qY6Gr0SRFSEUOo190an3PK3FSPl+/coi6qluK
pdNebZXZ9O0Y0OlMPHyB0QIxe5MLRTfUTiGfznMwgOttF5kIeA/cYu4Chf8gWwYLe2h4b9dJ0Xe9
D/JdTStRx2272Ou5bvR97hG7kNZ4jJNocT6hRVYeOOf6xol8PeXh0nxa87l61KyZkpKIhyaa2ndR
pTsd52Qw4Cq5pq7HeCGl9ibOUe2u+xWRg+tBzDR/EuEynGy1Kp3icRZJu7lt2XdTFZ1WcFH5Ox8o
+Zg3nsHLHz21DA5ZK2ffxBmeXAVvhbUgX0ubrfZdFAmxxnPZLgr833D2a1peTCSOzbps8NpRU7gO
iGMeR0PRx5Ssr9JczGFwmkMOKTNE8Z6cpiLM9J0JFmP3M8whyNMmGioSvfLZXjs+RPknVK7tuIss
DehhKIeS31TL3CAhOO/mBu34MKkn5pqB3I/MsWEH9421g4+FEcWxD2bdfAwKBFBXSbSWUZkSUxU2
dlGJUlRbJ8tkalCj+DhjAWNNvEarK78sKmLjzbz08/YZSWYe5VBhVYSnu8Haioa4gpyq2sF6KaNX
k2rK6mEJARjt+o6zdm8l9p0UHU0uj+OFVbwbZUvZPSRHVXQN0jUL01AvkT6GEJUt30ow+Nt7Z6wa
SLLqfC5OZjSMiBg+MQpjzK2izfqA1lhSdMHg327XAHYM9oWikz68HVosyccazar/WEe1PvIeLAhm
Wi8/hobVwacWg1C0yUsfITkTk4siwdOBYinO3Izd3UxuSec2n9R7ASMI+6Q89vYPxoyaVmkkxwDn
VdZFwfwo/FYBlAkolSy2NpvaRGesoXdmU8v6jcMjovk6ldD67VSF+Mk3a1MsGi4VUT+dEQwe1cuu
m2EJfKXLgPZngVWGHZGwaVTYnopFAmEuOmBAh4qRwh9YXdSkTfk2oQSIGyFEjuyAHv0HKr5qTNZ5
uNQiyP6x/qGy05T7K13n9fTUmKCf930VWH00RrsI39im/ZSOtFnmT7WOoNkXRa3NJ+vrEUhWTtog
0bULr8sxz0QyYmBtb9aq4jm+EllC42kwmkmmYR5RlI4CLkFPbuNawd5hzG76nAKdyhb1ZmR0Bdpj
o20b7temaeIJGa8xJHO5YwilU1W/X72K1iRHLK47bsygQSu0A9JkfR8MsXXWmwcZell8m5GHo3Zb
TUiRCn85V+PcIJjksIk2+rwiXbGsYtYHOjshw5sLnphmqwLUoysJrpYNT/AVTvxQniw2++pZb2WR
4ozn2X1PzbQrg3FzoM0EWXBEfctsQgA+mzhQdswSeHKxd2y2IC3OvsiHoy4uJwbulg1hCdz3ZYIT
aWifIsx9yL4qis6mQxCVfjcvUL+g6QsAQG6yCMs7VXmChrlc6zuIB9yxyUrRYUVm7tQTAB23muaW
Hl1mm08KxYq/62pvTnaUXVOkal2XJIqwcQCKybNP8EqpyjRvsXeW1VTfWktQwG0wr/HHRqoiGbYV
YTaQDJFDKSfW3I6WmeZ2ypy5dsPQV890WlS961U9vUXTyXZtwCA0wvsR6rhuEil2zcL9UwQHm5eJ
CoIwe3i2lHiIUWfEjZftniGq3CUjyvs+UeCuzMhTVAtGAtg3TTKO05I0Dh0jCptBLwlkUmsehwUe
3nGtaZMMYFdBeQBTGnrb684CXrHBptuT9HNUfFj8PG43G1/W6h28YXp604rSlSaxbB7K616BewXf
vWVJiagAgGYzv6fIvUznXi4VXC8yRC53OOflQ1gwNK+ZQWsUC+QlnrYqCxZwUsdmS2vMqaM8ziyU
Z1+yDnkuR1qjdI4zOIuol94ChMCZhZofeY4LAalos9jebgOle/uIiRadbjzU/M395JEzescdTJYS
pabB37cYOH7mWxfAvSiPbPG+6HMI0mo7DA24di1/21Jtyxipu0Xsa+SQoGNG3iL2vnl4X5ToEYHI
mX1t3BrG2COWrIw3IHdRWktRFM316iXazBgarvATCuyOJT0a0fl+HfLNP5BhDOQHn42du3dzqcuT
KnTelrvWZXV5nPNiCQvstzT6VntUk5/qNfcosDc9wIm67sftHXDWFpyeGQ15u8QLzvLpsFTGY2XT
8Ymygu0xRwmvYTGAg0RFsBGPOy+cfIf14JudLmwBdx0VdsuNV66rP/oWDWw8TcDYbsOAiu5lqLSu
07rPJvo2oFs7360EXcld1iNF7UEBgKLf2253NxjGum9RZ7Q8LGHekIRzmFHf4CDLcVjnS0R9mgm5
qCFBDhWotckWgg72OMM5iJwEXJDINR4sWZ+cYHxALB5Zuls9AI6KxcA8vMSHYnohESuLO7plHRh2
Gam7A0zdA3qGplCKPkFC0uYxG+nWYe8Z3OP2IN4MbQLwOHKfO9+aAOGBm1XHoEHX+IE07YjSXaC+
S8NJDxWEmqgz2zsHmKROoD2wxsUwzAnpNRE0Qg0d2aA7lOAgzJ89XbXBpxKZvfJ5qXw6RcNQ7xrG
1JhSpLXYOh6ndi32KHobfZ1xmIeBmNhcorOQJNanVVHq5ZRZkNYTqHxyHaXwESAGnuNZi1kvxoR9
fhLzwjZszXbgB+yTPSbZI46wGHBTWMcQU25VOrada/Z8ceH4IsuobgKUSCG3DFmwcJr5NtRtA61T
jemRNcnc4jjkSdBM+krQga7LsQ4VU0/wU27tzeWZWwZ88JJXPKnChfX3kSyb5X2AT6ODuAgt693+
4vSMuntW28zv3KVRuM6Cvl5wxoBLCvOlNcvz+7UNDWqyyTFBZvRkaM1lAkg5QlFOTKu7L+WKLRtU
o1W25GWyczDuHYxfURdimQM2R5JLP52M7p26j4pqznEiqmr7WhcAXT9Vle/rPc95F3jc3YF1yCkW
U/nAUdXgaKBa8mg/YGsfX4qBR17FNtRwMvaSO/U2BAxRIhoFMKfFmIS7+mkIXB+c+xy49sN8qcch
W19VQxM5j/D8haRsmJpj0QLex0PCB7afJOo7sUPGoBuvoY7LI59sgMp7FPTlJEuZgsRl1bUfAJjf
oIhQ4qZ2nJvHrqnq6SRz5vtj4JAj/glTl4wkGGcJCF76NnBxI6kPbnoCB5uHwBlXfgg2ZPYlGgVA
t1tdq6a70liIQNqIyPnt1oBhlShigGWXrOlgkDLlgf2ihBmyt8ybIqEdvP+reTsFG6KtJ/RLfdEc
/ZCzNUaZUQGskIt1hxWDJXaYACb6q6YWG3kCeBJFp7LGwCMZSIvh+A5aWzKpyxm+oYW/AAfBfpwo
dQkTbRXEWHO3YjArx0glgkfCnoSgHY/7MggBa4sOSPYaN4gfU/E6LkOUToWM+MEuTm+HgS8B6WB3
Rr3TgC5y5Ij1TofVTRROxjxFBo7jLzLnrr0hgADlvokKpx+9BwKdNrmqcij3QK08l13XiOssb7r6
0SvcmOuVqtqciEPczO2M90qR9r1u0blyss1PS4U54jvUs2U2J8SJtRzTqlct0DkO/7KSJA6LeQgS
GECIdUgx7pBK72sQWy/2vvIj/PeICROtYd/Y7log3sYdZesn3Fgrq2E6LxNuGkZDeBIQ+E2lXh8Z
bjuERzoq6u0dQOJs2c9YyXu9bfIGvYIIrmmQaUy2BIGzG71MKxS9IpUQw1VdyTG62ZoequSQrr39
6Eun4VxQO/hH7C1CnNciDr2IJEY5FIQkMho1JwL9m/nUzlzRcw8TDkP3FxvUEK3bEiH4XE2bnqtE
t97X6dpOl7Q1a8RdNGW8O3KoXP1h7AbH0nxeh+6GGrisAAkiGCv16yTdvgRWGcaBCcNgj1GMLdNG
5RrV9TCaQcaCtSV7XiQS1q+zLa+WN7Ar4BYQY5FN21fWRSz/PNQ9aY6EQZ53JAC3xlso6if7toFd
c/Gu7yK+3IQ8MOu3dYyq4WZd88AAx1ioSlDBABwHjOYAIZfGgAg3Wn7rSGt8YleEah4nvIUqdRul
dQLeuMBokPML229Wew2i5V0zIzX3HfF1bm4nu4XdSSISDnUBPmEGHYC2K1LTjeTVZ6AZAUurSAWD
gdUoCrHEdHja2x2w9xrgADbSSzfjL/WIDqaZJWsQhBMWixonSAmG6HIH9YCuPI/JFOl7I+cmgBS/
lOVXdzkfv0oHawHorKP8OPYapQjBftc8smmiFmsvj9rRxoMyUByjk0aIkixISVJGowDUE5aP2R0t
pPV7bKPwCZybrpxfbLUMy02/yTZ6j2JA8CWuxsqd1lVuy3sl22G+x6mds4NBuRK3cDwZYwTl5BdM
cFhmnLmY05xRHGt5MgVY+HfAg1uIwRENsKGDH2s05xFCHXlknyG2HFUM0Q31u0UMNcCJaSzeYBoc
5uk8I7D4TQXWH85F5E/A11DPKtNPciAaxNeOALafr7psGnsbl9DC8bhXGJeyBCO+yb2gX86BUaEv
JfYZTdlWBrGwGBhXcYRd1gIqaXooIWIYuA8+3y+QNCI4p1u4KD5Cfby6KXYeAS/jVYuWo6wSP8Jb
25/QDy9RmE6swMQ6/fkY/cKl+Scz9Nd+IzmAx6UMJrnvEezYpCUo1bfgUY0JjmeA6kCY1S9E1/+C
V/KdZfAHSsM0mtVwxsQe2uhRPtq1z1w65ChrIHBF5Z8QKOEbFCHL2v1CyPkviCXfxRx/uGQFqgw2
DxrthUI8gYUDx24EgvKLD/SvXv0VEWdAuJmRhY4wD20/11P45NWQ/Wc8vNfeRKjKxnbIs2i/IgEh
Lqb1WIJX8R+++CvehA1D2/VORHsgKzuMB8o4C9FP//yB+ld35RVTLlvm0ka6FPucBAZb+Jyhz8Nm
/x+9+mubFloPDDNv3Bd0BrAptRqBe1v/+PMX/xdP6GuXFjGFrR+WCo9LITX9arqy9QkRK0XEiqLt
EA8OxNQDKPbR8B8llUGl+CPPp1C5l7CviPZIhoze83Eyd1UINOD7B/qvL8v/yl/689/Xsfnbf+PP
X/phncq8sK/++Le3fYt//vvyO//3Z378jb9dvfR3z+2Lef1DP/wOXvcf102f7fMPf9ih0LHrg3uZ
1jcvxjX2++vjHV5+8v/1L//y8v1V3q7Dy++/fQFKZy+vBuOt7rd//NXx6++/hRda2n/98fX/8ZeX
D/D7b6fn4Z/8/MuzsfjViP1VK84u+lP/8v2/UPpXjSE5uN0kjNBS/faXDpmKxe+/8eivMFEjoVQK
SUZoiLBUTO8uf0XJX/kF4dME3rHYeQX/7f+8nR++kP/5gv7Sufbcl501v/+G0+6HDVji9bXCU6VZ
CKsRIl4zvjoo79w6191ZEzR+KugxWq9xtMDWcNn3S7glKI0BE1n/Dl62dwjJzNar6SMv+7SJBBwa
+htHnkUzxuD1XJwP4SyBqa8Rp7ot9/ut2e4W2OkaIAxZ+aBpdvCr9CklNVqLJWjTwbQLeAJRBqY1
qEZZ6xGNEFXPGAQEyEgIyp3PQQjinAD4atsogUMBRt+6YEmTZHnZfNjWAtk7Ff2KeLIWTKBJxCq/
N7m9Lqv+i90msm9XDKk2JqGtHx4pysDEFXxO7KQZVE70verXL5y2/KBrWdwFTdHsTD837+Ex2N4y
E7pDhaTQ+lydhdIHq/Obrb3J+ZRihnLUGyYJ+ZsApemV9Dj7uylsUlIvwW7L8w8YGW2xHYBBtl90
X2AQdGINQEEMIHWiGVC7EQUbGkL+xdXdAMJ8BFTWeAx+2dolGMjGWQYVwNF3QZAGEiiBL0Eq8yLt
R9Tj9AuITxXK2pAwYDULq2KYMGM6aPrw0GG46LBhsW9DME33GJWC4xEw/iGYgucWVqSY/tV8xw0J
E1SaFZx4268QMmexyTMKUJ/18cq3/IqSJUx4Nk8JQjeCfbb1X2a3qHTLe43TrTIns45NuohxjCf0
nelwiYQnHSlvW2/8zsNOLwV7hCbZbMa3QM2qe6eMRGgKBwwWzMUNpGEqDW39IR+9SWXQfIamv41r
zBn3ds7Qx82V22/Z3HwQXIdY+WF71xs8tm4YPzXzCmhy7ao0BO/4hvlFogvpP4egfydulR+7BjJq
RLUAOgG4vqsYqHvSumJPm+gRX16ZYASbnyxH7S9HsRyklg+ws0E9OTTZbuQ9SeZo7R+zWuZXS63f
RYygF28tvAkr0DpyFPGp8sBMN/iWnInN1N4UK7/uuM8/Mh/JncVMPB07nIQJqtwtJa0rnzFnwrR1
vjzkrubXcuwE+pxGxawj1Q6he7CiMeAPQqHR4B4YkaCMZLEZ4RyJgo3fZFULE4FlWmLo6Ya4HFCq
GjAK4z5wGBjkct6V1dhFALzG+RvsxubbVjAPrHOTdFf7rN+FBo7bSu7LcI85tp/jsN6yFJhncR/g
i9yV9QQMOAhATCoB7tYb5kpUB3JvAon1GnLwyaQAZQ4RoGAIz+zQZJtKLAdDI5wQF9IUIfI9wk0n
jiDoC+HJ03VolmknKgB2MVARmmJv9EnfT4ACak7iTmzNbi4Wm1Twx05V2bhjQalJUEEDBnRZvrN5
z46LnrokmIcwWVmbJYgp43E9oxOW+fyuQ/xUUs7sSQS+uGAh64kr7GLTIt7XloZXSx/KBG3GN8lz
k9rZwxkcE+YYs/V7kL+DhCPPe6fBGLsrLnJO3uU+zXPfJOOmq10Y6jAuS3GZQwQKpt79eNv0DZxU
dLWmkQMMXIZLu6Nzhlmzpi4usqY8dX2HdSJ9G095voF2B+GcG7F+O4xD4jUHTC3a8tlf4Psa8MMp
x8eN62Ba94pM3YFmzXxs3fZRYboOLpYGVWne4HqyTDW+UTCXFGzld9Ng5GGmMMccK0yw/nC2/eMw
+ePhcdGq/0/t/vejQyNUhQqcXiGYzD8WEUE31CPG0N1ZanbdapdGWAlkUKkGDSITuU36MPtF0fu9
Av3holGkofChWvCQUfb6orUfajIuS3jmPdrDsUowrsAW8dV63BlQX1rzSNhOyQeG9cSKfy+IEZ85
ElqHFzJwCIxQ4vT9gSBdD2RwYZaRc3VB6uIKD+LPb+qfzmMBcaYAgisYCgP12joB8xONp06y81RX
n4Ky+jAyDr6sZVc/v86PjRc+iCCCYF0CLJa43Gsq+di0lYQnQ3TukBi0zqk/DkuTFsW/1QJ9v4zS
AvbcYLBeLvnqGcnCLutHKDXOM8lgX/GFFL8QrvyT+/XHC7w2g1hb3dOR4gKG3YLyUPGHqn3++a36
sS7//hk0JXjQwUiiqLgv6+AP7ZynVAQWfipnhzSYYr7mm48X/kD4t6H48vNL/di9/P1SHF8/F1IS
wV4nW+F2NaQvQ30e2cl3e/3vmV9dXj+E1cGlDKX4MPK1tIVmgOgNQpHOAUg1W4pC4+fv/8+3ClC1
RumqYQcgotfi9CEUNAy2un/AoL21e31hX16xIQHP5ucX+vPXHupIw78/xKeJyGspeYX1A9bXXD0o
DQpDYEBmXz9OXn3++WX+vEqQi4p1InCUhxz//vGrl9qVZcuK8oHaN2x7ynNE0rgvxfgrf8jX943L
iEYhUp4QFhEpDIR/vE7OUE95KBbOxXDbNPez28slXrPEBL/wanh933ChiIP2GlIJfFa8Vtms4CmF
q8rLs2zahDbPQflY81/t0Zde+497NC6iBYUqShKFFfMacpn5BE9TBWIWjP9i4ly8Yr/UD2Vz05H5
1EqXqKhKquzp51/W68XDpbh0S9hAsXQ4ff1MFB266Frw6jwmLnvpgl+dd99ViD9+LtSVCpZNOPLw
/9foSIkEkXUrquq85FAk2Hnub2E3FqKWkENCSeZ27QXhhkMK2YHgZSFHIOwTddjAbdB/oOAuxWDl
9wkdq+ih7dr5uBLxssBs4Vz2ugVTzcor+JjLXYhwFfhdoIQwxQZlHk7aPFYlCmQQuOp4qBXbGR1l
92oObQz9/bYXbRYdehr5X2AEf35kLp+aU0ZBV+aRfLUGaihU1AAKxrknBz2edH8X1ud/+5vDJbBm
FQ0l1a/dCZpeT8yLvDp3NxE6ml+hNq9XMR6MCOMELCt96bdfC5IHoHE6CnGT++q2YN8C9+1CFEPU
+S92vz8/gBItOyeUcyGAqb5axaatlkL70Z0hT4nVW4zJ/j8vcPmgfziJMLAImvBygYXE0xoPvwrf
xuZG/7R2cSqQiOJ/IcNR9AqkqwSrSB6M8l7WGGk1HazdQTgsD5aCk98vcIZsUNN/oBXmaqB88CsP
OJzEtNAZHl8v4y4E/w5tdT6P826pgMNtsO7dD2XxJTJMnBEA704FCMnZXnj6kZAKJJYFxVYKXzR+
nPoZ0D16VUALnt6RsloS42ALNCk/prmJ1DU42RJUMmd6eoxI43fISPB3c2/bt4Uuh6vVL02egG/x
bRkXkAc7uHOdJBugCYtmtPiVWvYTSMYJeLN1mgfTO6hQ5iI2rUEs44xaHky4fvOneuPNHmSuAdV7
YSFtGj4Oi46uZmifMA7UeAW66LuSFC0c6aYy6SHPXWOCTRa0eZu9Z2CCg8B7SfGTvLg1zQhghc39
vYJfyRtZkx7eOUZ9QtYI1DnQcUHcq7bxHR+X8bbgrThJkU87Z2AYVXdwSyxpwT+X+FZPCqEHYCTB
cDJqlPwKcNAnC/SSaT54slsAmSSrCvMdE4oclUJDEmDsup/U+qUtMRIw3fxRgg2e8trZnb6w/5q1
GK+mEoNJmhdvCB0+5AW428wsYl/BdjXxGKRf5yaHjmGca3AVGSYg/djgTmV8uCUm6HZWzGOyKJiI
ozeDNqIt9G3f8O1uLOdub6Oxih3kZGk+reNhzAfkyJXSoj/lmO7kkzv0cw27ZNAgwEWzuQPJGboE
DdbA7cjr5jg2FDiCatRDiEgPAbUErQ5bZ59CS6YEcY/13jCw9WlAxjgflT0itERfh43jN+Hkyc0k
fBTXTbSdUNLpqygryr2YmwFoFFHozXVQ7QMzKP5SuegWreUKji8BaZzU/RvBCccj4/iLRMPKd8Vl
8GLa7QPyZLPjoiZ/WiPGoeIyYLPPenvTMz1eQwLmv+VOfZ5b5GbDD0jsjcZ+D3XiAo7WENxbu24P
tY/qROWiOMA6sd6pfmH3SiwhvlPJ7gGviGMlDdsXvUDrIZEZIfKRpV2EXwOF90kvYKFDCDWDSrAU
exbK9ptWjMZD5KukRXrIDupEcY32SR23cGpONag+iOtah2OHQDzoy2GPJSwYBKbi8/EiZHiDJIm2
TApu2MMEBgtmwwrz8iCC0CSbM3Cv8mHXbLAy1FJBRlQb8OjWyCUXz6kJEs1dxyBVsXwwB0fAXQ/z
AAqroGqvgPTlL5jzTSDQsQJiwHaNZe3gAViOz2q1atdF5KEXW5dGGKIei9z1dwFI88eaF/NO5WsE
OZHSR3Sh6820hehyh5AdAWTn+GFB0rC3W7pNoozF6nwV8w0CtI5JMCdhr3OtRznFa+iqfZjDhqSf
wGvtB+AXQ98mlWhD4ENreRoNF6nL1hOkTF313Ip3QEzu0BLkSZaV/Y1AQXVTswFQFVIj9jm+wVjB
Ab3q3iofpdAo7fKluvT3vtzNrP6K8ujRMmED7Jg9/0TzZUqlmd9BEgbSQJeFR/DZoCSFk/I9+ILZ
oQT7Ig4xyDpF4PTvhK+K4wTc9tD2iJEEj9beunXYLoPPPvUNPG1AE0UibmCb+WEa3BfQUsrUZ1ad
gQABpOITTweGNJPSCHa7Bkt1ZLYnMWeuOrgm0DvfQOtIMlkkqpvmtBGRLsAnXmDR0K7Rm6WvA4x1
3e2aE3GcLHay0AbkGWRrcw0+KgwLsc0igRL6AlS30CYVK9bprEEOFmO7a5p22NM27/cECFuMHMP+
HHrAchhLN4dOdOJ2nqNtX4zj160a9I2uAqjLSgKEodR13Ie9Prk++wDyEljp5KNH+Do0coOKIcct
99Ec5hhtdl/oTFyyUb4l3ipslnVTf17W1hwWiL8fwtHPLxum1EXCHL/EWbr57TyM1TW2xfFoTVbf
ySEc7vMevZKvq/Jq1eWb0MlhN2zNkvxv0s5rt3Iky6JfRIAM+leaa6Urm0plvhAymQx6b79+Fmtm
MCVVI4XCNFCNRqMgXpLBiGP22ofg6MGctPGAjz/NTPTNR+pFqt9tpdtBpu6e+RJzqJRVshv0JYX4
pC07KTxX9Azuj2Qp27BK4+IIWFQfDGuOf2hzb4dWlaGNFkN6O1k0sJM6anwd50NvNeMBxGks/Lk2
EmAkIRWfEbqNVyq1/TjVVuznVdQdOrEdgxH7nW+irPBz1E7P2pKZwkscZWK753zwlh57aNjCXa62
1gED/+zBrWAbPDNfEsqBkXpam1m99PltRSkqpZprT29dYavQhtR82rQx9hR97xsI1B3a23GnIR+k
+Tb9Kiv03RNA0alNiwpAQ1OvEZMN7GcN5AfDY/w+lb8gSVji1gYfRaV6UGQJaaEUyFBMJbmdbf0V
A8/4XYyTEuhd1N04dlq9ggSYqSctJQkUMdcXO9UF27eZ7wt97I4oDjRf0ab0PDsqj24gjhiq9G1g
4rAetp2mmwHwYHYnHRzokQum8Z72diI8TvImUPFQ3BciBS5xR2P0SujCXUWMcakIFUK71HMf2Xjj
NW5r7/EuTXdqId+o5S2eMTfilCqQDm2lXVdV/KpyE8AjHdXshWp2uU3qKwYP26aNHtSrB/TAEoQp
5wwvcT/0zcjq70p7kODdpnrRkj4/OzSqITfNxaH3WLieCqeCILPojZMiQd262UbHFWFuyprv7uac
fn4cMfYBgIXphYh/4OxQ33eD2vk6U79DuxqT54ks41hspdyqlfxpU/xUlz5GA1iBmNJyCFHJa6j6
FriDUU5BM4IAjl36OzWi9kWa2q9p+2cy24CF059kxwQUv0Wbem3G00tq0RLCNw1llyPyw9w2+S+a
W3AvECgelbY3yKiXatKVl5EseTcYGLcpmSoet7ES+JczKMCjqNBe0gwD8jIapyB39fgwGsxqsHtn
8hNk0f6U1J2fOIvid4CxITBhHjhtSbjRjcvtkKsvMQzU5Mm4fdX09ZdhlsqRYl7bM2t+XpAB2Ml5
pisdWtBv/mSNr3puc8/qxObRg/j6CE04MpVxuuDSbHo6/EKwiHEuA6WunD046Q2a+otOH6lXjbA1
ntr4GeFPmICie8pkx940GvMNPIcVREP9WynWX62i9FR3O4Qvmo7wHQ/HM5FHtStcC7HIYAlvqaYh
6NAXYbpp09y22tE3MBINTTtVrlNSnqBhQOaBuDi7rth5LrTTSoSy1GMh4ZHAV2pU+cpiNT/oKaiE
VsjJ9tj5TPsRQ4mAhCAOijRadgMi8KOum5qPnulnqWX5AaO7zB8QFJ70TB+w7i7cU9NbKidnzGMT
2BzoyeLs8tlc98YaMbKHaZa7JLfe9HST5qh0+p10sM5VNJl7zWzkNxzLRq/WCeAzbO+OABRU9WmE
edbquldSsS+tm69+Va7KU5wvRjjQxnlKsB/mU6Wf2XDUUjtPmQVwgvVD0ZgtFj9tnk9I0lF3N4Zz
vziU8YWuzJRUZnh4o38rcVKAL1yN6yQ3XiyN8CsptNnbSFogRuaAHBInHzxCpSpYa6MOQFUQq5WD
eYgLq39lFHF0QWLVXMmlBhYqau2+NQhqNfZ+Dl15BPW4Y8UZgdq5zg04dXabd8Sx1lx9m2XLsumQ
EuPr3R7LVv9eOz2Gx7KYwzYq35FB9aHlgqQCJCR7Z+OtvbaTQ1AVxnKTNwxPs40u99Q6GUM5RctR
q4Ai/RwPgSd0LhBghkYuQ4+npXpURWcpwLz5zgYk3PqIq/vYRrdWPk7XY2zG12x0y2FscpgjM8Uf
rUFCTWRY7bQ6YeJnjFKRXT/qr5MGAk9va+uYQYKhJFbL0vYMIOb7rtPNt6LM0rCocV6niTk8bp6r
nJrNuC/s2nmsWCuhw5zW2DfMeuAlCvNYdSq6XFKmE4S6ue86PsMGHe9JU513KAMrbEoavrAdkiNG
ygA/j3hHlGCGJbJLLzKAoAwjcYNlFYdobXEhTSpI6b6qr3EO4Iu1MCVcuksuen+J5Ejrr0l2c7O8
ZlRyvDStlwO81i+zcNZrt2Pt95V0jzIx5WWZTejisSw8uyWW1I1R2cmi3BxeReyLuhMBLS6JbD8V
68MMnn8TRSNdrnVxp2BEtXYYINbf9HXudzqDcfbNCuRt1lF6yBdtfE1KHamoWsWhyNTh0OTlcuvo
cnlKsWE5NStiK0NZU8/FkeUaQATR3mKguF1G9zm3mvQbGjqABbufp0AqCqMHSL72tN3tMHH1e1Mu
VUxDdmaUbmRm97pWH6B6qR1pjFrl+yUNq/aEbvJkOnqBnRejcMkLo+eRVtiO/bPcm3o3BWUHf6qX
CTWuSVkYHDE0Xg+BtavV9YF0zKLhjcaNJ8cEiogQ77BEdCrXRJteoH+tTX3X3awlsjVdW1IYR/Jl
VYvf4sZ9oLureFhvdF7EJKdDrqfm9Wg36b3FWjqiW4z3Rsf5RaCaXnDdny/NahoM8p1/JB2Nw5Lo
MpSDWPau1dbhyviCEOZZ+vivEBBmA2CCmVsnpKFdkFgEpris6CgaNSZM1sVx4jPeW8rqBFOiFbuW
PRP5nXGXaPF0lA5eHnk+tWdLnbPd2GmoHuQormzkABBJsbxUpdXelSLXT1pZAkRauIKKytKCvMvL
Q1vz/pp0BqOWCRN6S4sZsSvFNPCKyv1Ry+SXUqmdV9WmeSgU8IEMToPJr6Ofa8Z3BnzkhwazAk+F
lToLgACST/eJdIv+/kgkNfbSDUU34tiyNloQjTBca6QboViJ2rdhC8dUKLVviIFNwtHZCRKeS2kk
WlDZBmbIsabS9rGQJqyPKBOJy0zO6rhdp+vUHSlCdqZ7QthofTOwi9mbMVOGEsxBfKOppgOwTu2n
sLX7GWDNi1alDp1BMb/NfYEWMVljPFu0dyQHmV+7rnFVpPnrEpntcWQ2la+v0XyD6mzeq9n0a7AH
97LUCspjmgzskdWM7RPKUNmy2UslLc+VbrsHNNxTiFu59LvFZkBjlJJPScM5jYNtPOOZgElrIswf
wh0gibKouOfBxTzyOXtrZmVbFsVPY9Rn9iv9wndiXeFXmmF6pPahQPENPqzX3lBZetBW5KeyBptn
yidmLhXI5OCQyDWIAshLE6xDN5A+HoecnjFbjJhIoudeoXNsr4jpAf08a+x/RfjawJkOFkYHrAfD
iZ2wG9zhHE1DfHA10K0httJTFU/ZzkmYbUibQam07qg2pTjwYfjJZBzRCJg3epYVj4qzMq+zr58y
t41Co4RNr6PVQn+TpDuGnXAHWk4BHmuw0FY641in2rMhYyoGhHA7yCfw5TpDxIpvij9n6nRdU9nk
pBLPWdsqoZoWHe1mfdpT5Rc76tfU1O1KzHvKYWD2VSl5qGTLx0nNtg1WYWiflgFh9WhHcFQtYdu3
SFUa2RaoAl6vHdKCSTU3CT8beCVUyoO4xZgiVo52NfzWO7NDYjxkQZvbXdhpq+plDgBxNhrZfZUS
Q9kQgHuJIvqoTEu376qpPBRDFR+sBvHyaLhtWLhjf80tILycjfya2Wra1RzN/Uuaaj9QCvS+M/dY
MRjlEkAbgc4Z4A2NtI09xk6k7lG8HKhikb0nkg7+GhdXbifrxypOqxt6w78rjeRJa9CPWiN6p35C
z+IaaXngd7p+AZiETVbGU5iq9iJqqFDTdrvbpO2y82QMrzb/YXujgpKLJLshj8H5fHTiS7KsGQER
1P6xwVJqB+jhHrK6q84gGhiY9CipZMTjRnqcnmxR2M9urIqXftWXEBRt8NZuQZ7Y6DbWEHyYqaxt
NmxQ0qsojmK/nk2qamzMnlGP3xyNse1lk+KG0/YQ2t1SHG2e0g3NCr4DJ21R2zfaXd07KGXWTiXA
jJL9BO8WKpqK3jIa3N3YO51noEn2KXEy1HQdhoMV5+OuSZwfjSH6fUld7JYRRXPoJo2+mwVrF/G/
vEnNZNxX0aztQa05qsjtdjaYcoicAnTRxIyKsOeZgUDVQaC/AcPlMmBP8i42tOqoo0+5RmEDnaRP
zXGdhYVUZMx3Tj8jW5LIHqI6yY4RjgJ+mjpZMCzCQMGR4I5j0MepigEGa6KyUPaFtqsXyg6lU7fv
MGvygdECZWCxUD1a2RykyVZEJl2cfKXVd6ukxDHtpVIHHGaJzwSICsMn3ZuwOGDKcC6usjHHXMrW
KAKgrCWai8vyDLoidvGgPWeyUf04jTYYpB+8ZFoZtZYp2LNITC0wWyg9C73HlVDFfLIlUw4jUqGw
tqv6Sjh9xwxmo9xXm+2IaVjV9ZqrU9DbVuY3WAXdSuROhynmXF+V8tcaZ8WRjXbYgQ/0mCcOyyk1
8FSKe5g+O+7zPS8yOozxliuaHRY9mCA96/noBIUNcCR1az4hcKpOuMGIx4aZu/zhGBGUI1XG2nev
FM9VKjCr4sXo0D3spNbYw0RjE/1yNA1Kpu0HI8NjAg8jrxV5TWG4fVLhdoKFfCpc5jTyFJrYx1h3
tftpab1OMyaP0XkTpkgEbZqx+V057uKTRvbU+Ejfc7Li78Uq5qtaVx6xLBvDzgYsqmOmGTsR2qJY
tTHccDoKU2vzZuTUDmgb2+GkNppXpmt7u9X4fRdAZPWw5/g1yb6g/KTSwtSrJfWTIYsPGah/0BiN
8j0iY7gSLbXJhDEOAeG1uplkGLuWWh2S/lu1xDbIUF4drJM9xejcsE3wkxy12rpQyJSUsHi5hq4s
11Jj3I8yMjcNVto+zoU9PIIOIU1M1OE8J6qx7/SYYTFzOfpZ2+AErIIdzqJfPN1J6sDVReOjCmd1
WENyniqG14wF5nAQye1zkqFBa3OtfRiaEmZp6Bz8XPJsuK5MoQSQprqvKJV4og0zQhYQCHpl1cS0
F0qTcimsZlSgQHIrL+vz/BZ/ou/tuHUBphUmTDK0bxVTe2W7FE5KZ2rfM5wJb7A2aG5ERToLgz/t
nTV5StcI1wV8KvEHLy0E5tHMqAc8cOzApogbloJQxxji6pthlAKkXXV6Voobe3OEn8PkUHbrzUq9
lLP7smirtW/SSaMwlRMW4t0UmKBrZ21aV3wU7GaPZ8q4m0jsfcquqtcpS7bTnTK7mlPxJrHrQahq
AoEto4Q4TfDVmz38I+qbFqe4H0NWKZfBJMrqZygLFTbH48OJbnVSRjLlXLvr4K6l39rUyygi4Hcl
GVTswOKd+8SaLsimul1bdev3jqV704NqS5JEx0GeWH9vxhKZltbWjwbNPANhQYSAgn4Fh41uJvmL
k6riqEVyurEIuDymH42HSK5KYHaJ9tNxC/U3aeIPM4umC/039Sd+aulTalUDKBy11pOFBZAnhC3v
G2pxe0Z7PxpagrEjQyDYQ5ydBq11YeE96V0F06lNQ/GoQmd7hsRPAzRjxfUPA759zkwkM6iWvIaG
x3COUIe1UqT4FQ6tbd6QZb6zIQ43kZ5oeOn19/QQ5SHnJKC4S9jAQF/DGyvKY9igwOFDrAduDwLU
pjgc0GTTgma1squ8E+/qlORn0ku6O0003rRqQk7a4L0lO8qIkTQir26mV+QnVijNQu7xdRiRyeea
crXQfAgc5LZBx0q5TSfKCGNnjuTS1AA0IyGmSlv9qlCX8UVbOZczIzZfbStS6T4U43yD9YMS1roU
J03HvEXNFaSxCjXrjsJo6xe4rO60xVV/r8Wk+dIV+b3I8vQhaWTzzYLzudazYt0TVQDadm7/o6dX
L+wkzH8q2rwelLQfj1Jt9MKbZrxMkjSSnE7J8NpruXGkxjzd5szswsBn0t0TO1LuZ3Yrv7tJVp/0
dejPE+ejj7nQBtU6CtAZHWHI8oMA+sHCMHVDkrGW4pSSAv9U5eJXtdDPWHV1+9pJe79m3hLxf2bv
C3xI/CEGuwlczJe+DZqTChpnFGhbW+I4IBjD0ju9tkdi7ngVE14DeHDnl7KM/c6qou2MJucS23+V
SaXgLlFxvzp9szqrf0Z6rx1gwd6Z7ree6BA+z+76hAnDu62olKoH6eiDPzf46xHmm9U3B5yxqma1
37NUmZSooEye5h4XQZVywVOjaMZ72oglCUDgnasokzrhA/WrKrEKDv0svuqwTb5b8rWgv9XYJ8fy
lmm4ThxR71XGml7zm1avmVNk2KJoMl+xHVRKGXLpbo0mciLWC5qLNNaxMMrmZd/zivZWFI8/ZKqn
V0wsZXhPR4um1JBxJoWVBzo9wgtVjhUHL2uM8eCgCwklVxX07Fzle2UpGIpbneFTjwNziqt2l9BC
3o1aSR9RqmtgRL0MHUXKc4QI8KTKOD7IiAoKrGhDRmNjXjZptF3KjBVJP+QOX8DxUDcLiYxRZPck
ZIheG2Pcza41HUyNKNqIBB4ghmHvij6Kd1UxrrTm2QOGfIXixAkQILBacfzSI8TLgqg/NnJ/jB2M
kzIdK88ssoJxorI0607n2+9RcZcqP8amXjjJJbU3vUlJt932d6K4KxYtsSGocONU57dbvKaXMVR+
vr6AmajvFLnVnr+3tA8jdgzhMMSznzFoYCezfiJzKJgHoMr2uo9yGlDLJALFQQpnd7Z5trGx9A2r
Z9wlBxT97uSdXFsEOKOget2CtM4t2iCBet3r9Gh8tabrpPbLC5M7SLML/DfpBboA7MC1qIb7YXmd
NEZVtO1m+jLGD5x7xlO0gQTUX7PvPHXtzW0KvCXbBsVCpifka9jI0SRl76q6t9yys1udLlNYzFhq
Za6W3y+Daz5nfTE/KZ3ZN8E4U4N141wEHeydB1XYeU1PCdnOrGezq5jgU5I9u7ihYpEyijN2DQzS
SBTccxybZiQJERYtvb15VtawuCoNnRcF5xO5SyvFBjLDHyCYs/knA1IdhLFpxXi8zhoLQtVM92aC
kMugj0iICRxqoVFB1Kx2J5ypPzApsecHDOOhiKf4hLTegFO2xfOSa6bqpdIgWHHt6WZowJWhf+XZ
inX1p5IbRExmF1U7s2QEKWtOD2ZdgP2SvzxiVmpig1U452UwURw4WvXdbVnJqbkswWIZaOAjlWFy
Kt3sQU7pqVBrQeMR6T1oOaCqotu73tC1UJmqfs+vmfeLMjDWAWb8e1tuLKUaGad0MeqHHEe8x7iQ
RPsp1KsVxzHpcv+KOewAjVIW/qbdDZApj2dZd+Uu1foCdX0iocKZec6CJWiy6VxXXjK0Zh/Y9ZI/
KkueAqAK51VGRkoMMI+/6zqpdiTy076YtewB8N89aGqTvM4Zxp3Ye457Cm4TSWTRh2tU47lGp/Se
JiMtVXh/yHC30kSGSF29GUTEOaCOqPH1NVnuqIfTqoX1FJDSCW6vVAdYmC3wC5w2UeLi7E2zbnbu
oGPfRe2DmS6KvpwpDa7BKG2adoOx7Ew9v+iIlG/wrDMBXfR3bN5UIkXq15Ne9md9LXCEo7JLG6ra
xDeK+aYOBeXN2lYpC+JuA3Ac2nJaW8Ab9Zck7seQUol9XWADbuPVsqqlJ8fJHxPT8ka4ZLLVGYin
Vyj+VHGUPjDwzL7P8il9pzI3DDuzXpNbmorI9Plc9uOATx0yZAxvWeLSd+G4vUpv5SWnqUcZflWP
eU6ZXKtyF7eNrLsrm1FgnzCI20TVaVDW1s1I2HNnkrg1KHByhlwNfKqQzeUWBKuhUPXmWGV5G2rt
AUOcc5zAGGXTwocii3oJLF3FoT7vC4qjttaArdCzuEpKrBuKRhaYmkbVu4FDEi0VRT9blbB+yJHZ
EEucd4QdW/RGkLKjEUDDzo7VkAaxe+q13ghGWk3SwmmCuHZp/LplO6lxRWvSmLlT6BSTmE/dqHRx
Q29C/ChIu/AEWAneu80TlD4H0oHcTLDDsZxpearrvjsIzLxw3QPW3xdycz1pNeWSJQNCLFu2odLj
5TdZcDZVZfIsIn3p92bb579xAYueo06sd2maWE+MRaRqlcYKdceazkNu38NOG3jHpGyXfxb5fTIV
RxhnAwJoqskXa9C4+CwkbHBgUnuma97ipnVt0xUe5iQ0h+JsNsuNoZffenyFVFQIVT2Gf772P5V5
m+RZg69wXaSb1idl3ug26pqwud1iJ9Lu3elfqtyRVIN5AOuhdaVLZ3wSzclEo5dvjtENTjaoQBfr
X03F3J6cixxPdRxuAO3pP/SRc6lOQy6iG3XOrzNMY3vlK7N6sf3Gv4tbN9HsXyCAZkMD8H4+aguz
YVnM2Gqbi9BijbqSYm3lxH46520Pd2MVHdSPsYaxwSgjQdf/EqlqFtQl+bKSdvmvAWsUUtZRqqcx
xvLLnefkMBv4hguMCG4rpCo/CQjoAuCmQQ/iz294Awn+8fMxNwEGcHVMZz79/Fxglz7beFTSRvTG
8qab9omNW7fzpPKhVhikdrIL/nzN/34oH6+6SZ0pRACkqLZubuvub4JMFSNeTHKU/hJbXQvfZFMw
zTTiKSQW6/SqalRecsOA3k/pfIlUbk8I8ZlH0EHZbSWCX2t3fqTyZB7wfnS283N6inQbZq0GdRrE
VkcG1niQFFB2Cn5DB9U0TboaaV8cUZNYOy0R69VCwuebuPWF9EeHYC00+ktud8zJkgOm/OKNbsxP
oxhKvKq0OuBeFdQXrX2ocEOmsEEZRIkp9Zdt+S2abZMYDeISL0PBcA0N/RGBIBsgbOA+Klc0c3UZ
hfkg+zNeMtUusYvs0vOBPCzD0F7siVVars1jNkf9TaKp3bnE7mBxjlodIW2aY0Y8ouk51PWMr/BU
vxFNuN4gmu7JnhS0Z/HcBy3SjSBVM+conPZEkEzcLpNqOilG/ou16tzJ0aF/b43rte0UzdHW3Ok5
oR9BDXq07N2yaDWrkWwQ1+OK+SxYle3wLfm95AxlQPmvBJhX5jtsmfugMbvuodq417kf00uO0uOu
ruPM3M1Fth6XlhyTkVh6qM9WcXLdJa5piGoJjsqrGRqDMvtEgG/CaqzjuomcFkjeUxFpVu/NDIik
MTPrXsa/cy3zhf2VLIYgIJlNnm2eHxVlSe+7qh6CydbGUK9qlIpFF/1ymMAdTu2N1hihk4A1xfK8
JPiVpkkBcqlO1e1ChfEXPlbUo/EH44dlFkXgaEVw2nU41SPVWa5iIZpdXualVytM8HQV1/A5sCnB
OATpZ9ca3qEd9Ds3tetjZ2NupmtKetHWKscmT9ggHW6xJ2snGlmyDgQxUhV/El1+l3bVEqpdQ0sc
Twq0MaMZGTvcZJnPopnFcMaXdA20PoLrg620cm9wFvoI1vo2Kvx/Jesvw98tozNii5ph98xh4njG
eZLegBye0YdzetprtmdaaHU2y/4nzZPkW1yN1HkyRE6wFfGl6dU5SNM2uW5sk+q/MqrBOvXQNLKq
MZfD2dBzYGzuauXH0n3v/USIdY+cFBCwlfKbo9e3uONfJaQ/YxEV18k6IA2UeYCSr3oqZaf/bNM4
e4ibrtnjwC+PNfj+adAGeXGn2rkidqC4xy9YaYjk5kySYFvnZGG4kUE//HuFJvEbHmlLsXaHVpta
un9pqYUJTAHNInu+w9XI8OIy+tEu8xtucvWr0jqRjykLzURKlc5FQVSCjNTEM2WNKZzQK/bBBvIj
teLppNpyoXE1kPZ35bDuEao7+7YZsKQRXZCKMG8DKx3Fd2dEW1oYxAUeYQpcQusm9LddxaRJibfk
jraOuJbM4jjFlvJeu4L2SFf+ihEYBV2OsIWfEGGFptS7WYlHdG3tgIMHfPZiN7+XkdQTTwMK3FiQ
Ygqn2geGVLgBVrrTSXDC8KoTjKTwinl0GDdByDK/WERv71obi1PM/AqQ4dK4VqTbYt+5lOGqG81V
VE1jWHeTe4VBFcm92zAI04SgXISSUfwH6CyMmnoxZmHxvxo7ZrsGHrh42zkYkW6H8udIQusqc8Bs
nAVEB9bGPdj/85nyKVL5x9//LPEXddVR6Knu8vwOx6Co/oL7+wRtuij7gfw3vJBTgkjs0zmZuFEX
pQQyt+YanXsZ701jOOUjDkkdmH9LT7Nkm//zPf2naxrMURQuUyZhAD/dE9Paoja2eu1WSGnPIXq0
9UaNyuQBOzH7tcep61vrIOos0fgnX1z7I70CHkYos9EfBi1Kw9Xtjbz6cEJvI+NnVPpNuccWkwEt
ffZFcPkRL9kuwTBRsUVpzPzQxF/Y0N8ugf1ChOf36F6g+Od3XLijLmTw3Z+f4VcX+RRprEVeGZHO
RQzGeDQB7Xs98c30i4jmq6t8ipOpH+HQVkzuhdRnnS6R8AWCyOH853v5uMZ5YK4DRWnwxHDh1oX6
aQ0iWFsxGpYJh20y7OJ5ai7pMsZfrPTP9+I6moCj1A1LBXRzP7/5LtO6WlWb9ZYmc4zT1ZLts6Qt
dwyuRzEp8uyLlfYxAnU0lPQ26N5GJ/NtEYZ+XGnaFJsO7Y7irpLfUaGv07PbUXu8Fd1zlJTIP7/i
0T7eoA32CALJYIrtYo4JLfrxglghSm3B6J9GtwyRoPVYHycIEpV/tyX94zqf+VcoIWoPlbg21tG5
YZbHEmJ8GP3886L46m4+Pb7BySuE09xNjeGFpJL3pqBiH5Yv3tLHtceW7ZiomXQGo6JxQk+6/Yy/
faw4YuNi18rugalc0PKNr7XOF8v7052QY9r8eQ2iDEIdZxfx8RKgOJEu1Tx6oM9OZZji6GJTQv5i
1/m4sW2ZNNupgENn7zFN+/Oo5tKQSqQ2VXXfi2BTotjB8hVkuy2gv2U3XELX2DIdy0KGy1v+tBvA
VRs6LbrmPiIqS/Q6iOSpnQ8p/2sy/92c7+1+dGy4NlYc1nBj+z8+NQZl5ZiPDtW9+Elzvf3259X1
+bXz19kEAFLJAFQsMD9tOcqkM8UpUov7Qj2SIqn/rgDAj4d3VTH3gamBPXW2y/9tVZnmbOBJYSr3
48S8tzsYji+W7T/fti340i0D+MxCDPnpW2e6RT4akWbe75bsSZU6ipvy35H09IiFBQxkumwoW5Tw
6TNn1htbDK7Rd/a4IGoJR/g20pB/+R4ESwpWRN/uhGrJpyXVpIVhjMySuXP2VhpStf///flPX3fn
ZkakbH9eH3f2Xordn//85y8bwwnqMLxrAkCdLffTI5qbIkpUMdV3qjmFPRqwUYU2eGLAwhev+y+U
+MOnJzZJFYA7K5ZylftpQZV1KbpszfQ7K+90khTt1JpAj2aPJrUaiptNZkgbATd62L91JvSYnqCi
/l3diSWB9ailsaNte6XzuaiS1YZZdM083seHSNmXyr/9arY/z+7F57jZEnwuCGoMekI3ZY73Ql1f
zNp8xgnpzy/sH589VzA5lXHTovhofHbTyLWuiUfhDPeZPR9+KHQW/vz3txf+4TX99b1zQrKWjS3W
/Pjdz9OMfJlt6yGvm0DpszPNswCcyMd454iRb8igvvirtfERr/9HoPHZ8gLFcConURa4abVYBBjp
VetaDM6T79nUIT2s6VYhWDspVXcu6uHuz7f8V4bwf/f8v5eHg3f4CIT9mXJe9KRHABnTBWzaE6fD
87Ai8kdnMyZJEoxjZFF7AWRbautkDemjQmPpi5/wn0IttnEie3ZcnGA+xQpJ1upaTxPrTij6ZVb6
6zFP0YiI9bdTrc9EK0wBkS/Mr7quZjMwGc/g0X5FDZO+pIp1aNNNpKr5c+H4mmjPCIK/2If+4w/U
qAgKnTBX/eyqNowx3CgkwV1e8AmvuJo2ruv129CzEojJqrCItvo3eI0vYo9PRfb/fjs06LRtK9cs
NqmPK7KrmY9opHlxl4FvdQudAcaUUIkNC/MbX5g+/nS6K2X+YqP4tF/987KfNt6F3o5saxZFZMzU
lA7N+DpPzE25M6UbJPNzFEHQdjcodeBQ5RdfufvxM/zn1T+djlimVCBuRXGnZPRSwWPPud2YNHcg
qazidbSAdntGs3mThJ1Am/BGc/dXPloPZm77pHe7Br9hZhLQnzKPhkqTeNZqeInmbZKtgkhBvTWp
zu20oQzriWu0a3HrbBIOqpl7zOh8TlRnt4zD76oAlDLLGH8BWExKsVoJGqRYYcrEQEyz2wvTlUJj
XZ+BXs5OhuTImWqYzi4oKrlb+jLQdRZMzC4yifkwRDWVYj3/lkfxo1Wqt1FW+5Dqswd4hHxpCbS6
PDmNFhpL8zAx8dKtUJXMpbN6U2FlYT1KHLDozRlgxH7EMETIHUzUKyaoWOLX2BgvsF6gr1MftgVu
spTXEnSpCF8QXcfxY5N0g5924rvWxWfb+ZXR5KdY+2QZm5h3GPeMeqAziPDSZxgPeqvxaqmMx1mZ
rsq0CSvklv4I41138f0XG8HHA/l/Xjz9HOIvAlXx+TtjH6A2STXxTrWcW1rIWJq5c42OSTnNsdjL
BUaqgG+y1r2eMk5qjr7JhLlQyBJotr2Ug3IH4fLVDrnt+h93SKSudJv+itZwC/m0PekVDWlmPNZ3
WfNukgDyngz0K4r2rUl3LnIKZXnpx0f9vzg7j+XWkS2LfhEikEDCTUnQi5IoL00QchfeJTy+vheq
B++VbkXd6J71i64qigSQOGbvtQlNndTuDz/J788CsieWaxbdtb38X38/AID6Jr0N4vmi91pxmhGD
bU3NIGmklTNC1VH/RRTS+DF7LeYPR1U3bTZ/IK6IjrMAb65lpn3sBq+9UfWEaS0mVo9sbbnVh7T7
+ve/1fz9TcbfKimXAdFQlP+ETbj4MVBoWuVFeYe4/4rLZ3cGHuEl6A1uJUqVpDuH+hva1VVZX5uO
/qGgH1pzcaXGmwAiCoYb33TfixSFX/FrhOOfaYpnFxt1xm4RtERoXpHLxFA8vfWS/xMZZbn7lsUf
HeVyrRn+/Dhr4ySsWKlN1WWW7SmY0lvSPGIoBlr6hwPuH0516iRBgcGaETjHz0IM3qNQBprBS5Eh
0mZZE32h3Mn2reZ8jcWY38SeHM+JjQ4ASTo2g3iUf6h9/+G+cjnDaNCopBhz/eigbLKEB7Jbqktc
P02DdVfkMyqceoXM3Ms+pZ794SX/+yuUr8z7k8GNxWLN/fEQaXpY6lbKjxsWnv0phzlDcwMQMHTa
aG+Vo/GYp4qspVHgeGiRNvz7vfmPX9ek7vUcnV3cTyKTpneoBqG800kA5F92mwR7FXdxm+ckQeoH
GRZ+59l/eHr/Xq/+dUe5BKZaDGh5Ikzjx5du9ChgT7L8yBFw04YJhTP+3ysEftj/fMZfD+V/9aqx
E1Ta3LfVRRo7DylFSz5gZT0hY8ZQRxiVtylEfJi64g830PI0/DgVmZKajOKkyeDqZ91YmSQYiMDl
FxXeQ+8K1Gb944wG798vnPj9cyjHbcb0LEmZN/+c+9Ux6mqjcNSlEdZNExSPZFGhlc72IVMffD4+
gKcHeBuHVqptSYZwI9UGbVtPDF51RwLOH+6k5cD9+/f++9+z3Gn/9XtnQ5VPs+sqKjLSQjmduHOQ
WxMPoLZD+vDv3/73F+LyYQ4rTAYF+NR+HEkjVKIZXxyWtDg+6CX69q49EFSxR2//hz7kHz5KAPhh
8LiMIfWfY+944vybULJduji5t63Su6Si8rZhYvwKg8n5w6/4D1eVT3OIimG9v8B+//4rwgzuRNK3
y6dRbFXNVneKTW784dD5/amnFWVux4RaR2nxm5DDwyZI+mVzqUiLaPLu3QEgYJkup0C6SdrmCovK
Hx6L3x/55SMBLS0PPbPqH4+8NiknGwUfmc6DAUlDaCe91obnf78v/vFTwBfSNOm6+1vTRi6qlmMZ
ZjBSFZeil/emGf3ht/uHxtBi4s6AB3GytLAJ/v0SISqX2MBmZjv5L2WU63ogCrj+Gl1awAqdw+jL
4jJjGUu86A93xz99vf/+6B/PmIlVJ3Td5bo11b4W5O66Pe6hf/8N/+EWXCYhvP1A+Bi0/H//fuSs
OzUSd+vW6fsaAJNpn3Gr56c5BnL97x/1+7NF5QbHDpoiA8XfLpeW9F4z2Ul86Sxn5sZD1h2ZUJMm
1th+VafzHw7NH2cUCjjpcdUQR+kGo5Kfx0YaMs/uyn669AKcrFbk1W7udNjA2VRtSA/vaCoa8w+r
1N8+FHUxazOM2DACuPd/3PkBkeN4njrn4gZNtw0IkF4P0ZSeemtwtksS5DEdtPRPd+nyX/2v4xio
qs70cZmlggZiGf/jhDRrRifZqGsXkrWGg65Eum1bUBBdKQALEcJ7oznx8ExDCTeJUvnohk2ar1Wf
pi+zk2LLNKKZdJhuyC7EYYenHMvC7RzGVCpjGR1LpAT/fjP8uLkNFHNMmCiTQcgDmPJ+/E5jEnsk
e+T890EM2dGuN+7//QN+3G0/PoAq/+83tsR87PY2tU5oVysjR44Ys3mWxIHkfwKE/niG/vejkJcx
9GN0xjX4+0fxqkWxU4vyUs4YGD6TbJUT1/f/+Dr/+YyfQ7++ScGzoDa+YNqR8hkUA7qZwDT/9DHs
937eS8uV+c8n/axRHX20pyA3y4su8hK9tedeZ0ne+WPNGqDBVHQYuN2uie6KT4003pcQ9Y1wEPxY
tUr8CuYWQyn+BfB57kHVBPzR2i+K4Iwp9l6abYhJU2or3KoSVk9YuL9iUdj7cnBeoT+wB67m71TT
nEuCeM9Pprq2/C5yGArHpkX4DxKMfZFnIAlVmG4ivEdbRcbLmiNkEeVHYiVG4axCayA0GHsYlsPH
DBHHBNbPx3Fb7RAqf7qtItCRtmod1vEbwpyvAW8BqaZ1u8njBgRWI3GOzYP9jQSOZs0gTnhkuL3L
yZhaW7Q0kHuS6EJw8rGY8/3QtPraBVCgYUGAHWA3pBaVUSHXQ91VDyQXZcYZHAHR9ZpCHoQ9BQxD
LAm+MaCBGKntrTxRF75jQWXgvPbAwUCpSY0x2NvEId0aZfZp5qHcYAFwXh0MqXBo03JX1FF3E5Kk
tKcAryHaC6xyejv4jZsbmybm1NHTFEJKzH5Cs1vrrjH75qRXGDiLjgoAUk51SIHgr4y4lnshgvLV
acNmZw1dvXEMXJNeiWzejUznWIjO8+cs0zYKI6rvmFjTA9W/NTK014XViV+BBDphKGt4nGrbwAg9
jR0ALRBSk1S8NedFU66qABONa6abuO9if65DAYF4GuoVojNrF9aAjTziKx/LllibNC8CYHrAuq6y
ITKujDD/VQsdesdcuoe+6wlznUDQqTkBo1jgZce7YgCU5OkfYnd8i3sPdBBG6I3uBvZmKmKTZDK8
gAjP1TlOXfe45HrtLdLKMarqGZfSFqcorD+4L8gkMybzNZxtrDAGhKO+W+J4UbeuwnbKNomavozh
NMAz74vpoXbI41ERQ7MqishbDKpgZyWkkLvebO3HbvpCQq7hoHW5Hm5R+zacBkjVGZS1CjnjzhEi
2bhN0R4aG5HVUCHDja/69BjXK6jwmEi6nMytVBg7ZNThvmgGuQ/KDp4XUAsU9pmJ/2qQ6dpMu19q
0N7qibB5bG3BLnAU+boyZ+rXVBHn4uS8wJKZ7FWT5fiCSVlD0KfmXZMpB9l4I/DNhmAZ4ki7LYbS
PaHnabdkFo/EpuJf6Lp4PA0AbtBPAslrozo8N4781jwdubvbWmSW48/qM8zXMnXeRpEwo6bWXReo
v7cZO19iQsV4EERA87o047NKo/7QBCK4C8I5PjRVCfh/rMsbb8JK683QMbEtAmQsAMprBvZ6KSGw
EEwVbvIsFvhrTfc6bgn8iXHV7NzI+rQhZ+LRQwSX1u4H7MQFIC/l2k0NPCx5QH9RVuqE3ZyXnh6e
BxAXhyJwmbfiBGUEEt26ej/6UekWT2FuOyuT/7k1ZWf5I9C6bZ/MDsaxcmY8SQxqkwT4qLTB2FaL
19aqisqvO51cAA9LdmwsdsURe1CeLRy7nMEUKtvwyuZ/LhlkzYooyxjUmqo+SUFDNyAG8IrS0RhO
dPW0bi0HFT4BN2GzhA+4bkR6RJitzdYtUNKSjDxnNphJ1yUvoQ9LP2p1G+9N25zsICa0TgFfGsK6
uw8ZkG3bxXnbVXN5jFz05H0B9sEuZ6LB6pnJfloHK/6J4FbMkHz0qHpNuthcE2wKQKKJJX8ygcqa
CUwLVkULRA7deBSBkkk8oj6IEPA2ZYyGb4Ywts21tGbMWsiPPBj1NYmaqBZrh6hVnJYyTr+Govmu
MPiwW0i+ekt7NqsO/uJofhZBHoCd44v2rA9XXJ9Py2Jm4xgBYfddB7LVTBJ/hnKNtrOK7ukq01Xg
QJUpWu1BpSN/Zm1naA8jZIa5PiNXBd0VtjnPTa7wcbqFubOhSKyGmsKhlzJk5wLzqOgnFF1gDJpH
/kGexCwe8fbGir6AE+Mxdhq8Q1adPTl5/mij1nwmHi0/DVj2jtNchqdQd70aWyxoqW7RuToLZwFb
mvYpQ5f0xwILI1ZDhJ9eiL6TXLmtQbvvi8izj0XofEuC/PhuaXnVOB7ksaHRVhTBOjPwZsRjTosX
KrLoYrtKdsYg5aZPcngZPCdbSAn2XdKJYYfAqDkDP2uvq0omR5Vz9i4F7RWVMoGxYzRga7V+cQhV
fk+SB8cdqTa9TZwf0rNkW/XetAPtMm4jFkXc2kPH8AinGMYx7JzSnNa8a+ej0XeDPzeNcV8lkd0j
Ve46yNlgK3cxwmw8Ql7yJIOGt7pRWsWnVgE1WQH6wtQlFT+mPoSXZFywvEaPY89jyeWV7ruXFO0K
LiYMEG9GtJ+VJDbGhHWsDLyUoEFlegW9/8VprFer654mCyoMec3xHWzLFC8DNaDVUzLY9uStYOyo
U9Zp4a0VwxzwMPiu28akJR9TvC8EOC5IHpVjRYqFNPdBlnARptBSx6KS7F6Q52AAIynV4KqxawAR
76QFWTeUuNs2w3pULPQeOPjZij4rWGVsldaO00FAiYpslRGhchwdOW4NZSaHBm/edZ9KVo2hhEgb
yO+8ZtvVYEo86m3bbgaRuS8B5Cn4enm5Jy+zWuMTMLcuxAWf5bvx0gBTg3yElgzPzWw9zJOL77mT
Cf6ZUPR3OXwi7nm9OAuJcWHQsl/VzAEZJcgVG+JX4a1q8c1cIrnOrT7dsxmZbyr29Py/zSa8kiQk
rhMsoKdpGZvCnwp93njBfdNmchdajdy1OgiwDIM6bqSueipISt93ee2u+VPFVkPotmsLHJTrUmsV
cObeu8GLzn081d6nq7A6uEoTPpw27xaOrruR+oBgemx5WjOKJ6DNEUbX6skgXvrdxn2INyudcpiL
c25huZw57I20g2AgB/0i6jp4CLoQ1khXj7u0EIEfesW0sUOWal4xcyoHLmEulpYv8ZhT+KDDMblT
I8rBwaxcnkp2SFEeOIcq7IMN7WT1IBeLJuhyd9NqnECAmdgKjmayRY7s7mJXT/yk7vH7esy3k869
t4sG6lRADRkN7kCe8Fx/m7iIoHBmA/pYfPeZsL91yQqsLihpG8WWT+cdHK6yPi0/oLRaWzZZOrGL
CNLjZCZxaprVjd726I8Tjy+MurvMT0ks2ofam97tRm8ogbqvaYSPNo2mOvfK0P1UF1+jtVy5kfma
XRnY5waCaVsQFwA9pmg/jn+FZfO+1VzO9qqOxHXEQmalFZyobhvP20pZbAjwyW5JLB7vg3Gq1hoh
mfwN2eOABh7kRtKSGS7sjYFiNd9+Vnr0oCOXBXVMb44fZdoNNSFAAxyKlT4O3Q4lNk6bZEpZ4dhi
C6ht3ICCI/I1DrIN0jGsY00Ikcal+D1NlqBvSLL2GMdZfWfVebKvR5vUbr0ZzrCr23d+7Gln9Cl2
tgHk/SZx/uqS64avPWYn4pMSXM5p8IC1HKc7FsVdQQsLQ9EFTEvtIXAUROpkJKJ7bksXrCuaZt+r
CveMlj3cWjM1k1nZ7S2ELJoAHbz9W5PQcGxTNQ2XCniFokrt61eCgq7G0Xozk2Ewv4iBHsSDVbex
yV7fLLN9DKIt2Fq6Kt9w2S43Y9pDJmhME2+71W9qu10CdQrLIwp+BFYq3bEfnxqwSGd74LXc29JZ
5Vj7D1aLaTR3vOg2LaS98dyq3KdzbK8sob1mDQnXeR1727nOzfe0FvQtbh7F2CFx0a7DuFj8gYlO
FeXp8Qp7TrsKMpj966w10wOzgmnT50l0KyrCiTAHKOeeSGzglkre9wM+ljBi88VZ797aMQacwIER
Wqsa5xXkcKd9RWqIHpJdh3usqPwOZq/F2xqyxCHJWLtrlNR+ZjaVH/fDFzASaz1FDXr+JgXoJYGP
MtTKwT1T8+h26uFwrcxDUjnPHuqfre4qvv2g8Ndymq2KKHjNgrZYy1QawGIJcE2H5RzET7qq7CSi
Y3IBSJGxe85bwlbXBqml1zmMqsT3AM5R1bsaf6nIqGEAlnBcWsl0BgEDtk0k1nx2RXWb1tlrB8Nt
P9h4MVedictSyzwFPwH6jjPqyo/gEGxQD+ZbMJa8GiDtYojk7sRGGz1RBjA4Akz6ZUfh+OnoQX87
savf8x8YoeW00TVsRiRt4WwJwM9OH3AgiPKlzXGqGoVrwjsanb0xR+ZKC6B9UXL0ByPunJs0UDzk
xQJc7IldAO1V575qJgA8JLPeMLeCnWY1r6HjfGsZA0eDDuQ4EtT2jBBV26lJK9+9iTj6mC2Wj7eg
Ivoc/IWWRy0WyEBj7WliHOVAWFtare0xyDH7Ytm30oHR+3UQqit7wBqhm0R+ERpuriqaemOVlNR4
4Au1nRwGYrlskG63ejO6K5g9xoacWn1thcm8ylOIhwStMeYynXkNqUf4XlR8eyEgkaoEHS6KUK4K
Kjc/lvhVyGmf/AirD4YoTfql1823hjUZhzkG+AiubzqHZmrTY3gVozOldtKqwivVWJjuc4v0YVTd
N2ludTsEZt0boHT3ZI+Jdj3gY+RKxf02B/P/EnHMnMATpH4ypkBiuZ2MW4pa6Bvkc+9rItDvIb19
94NSh6jtvRUbsfnKiO5JfyfmL1nT+nApjFS8Urz2nC/UPJVmteuha9gRt5Wzifg83wgNMniJlF8N
GGVT4maj1Ncn13uRpb3k48JW+JgD5x1X1fAYGkV5aC2NMAA9n8r4wEoDTpFVC2j1btTav6LUGg+p
Gk0/GJNsQyx4TIhxgF5C4HDd5FNTXjet8WWbpnYEszeusrk3sFjg6OO5imEV9Dz3MwEO8CXst8J2
2v2SSn6ZHSko/RQG89Jkw1gkLOdwJj95+vTsYEairpqA/TUV1Z2WaTunI8MvzUdweQXVKjoskEhp
iZeHpAKeO+AqGH8bEAnzhdFFj0INqQirZvvG7HHcxQ6LvqQmMyDO9WgfyyDcu3Wh7iLDde75UubK
drgtYxfVUDO8gSTDryexaesUUCtmuIBC2r7bDGkunztibjdTm5lvbWQY116SGvGqbkL319xmpKtx
mp56ieYmaxvQQXrwjHkMdUSkkbLHMeq3EuZakSlj33h96GO3/ZhV2m9A3+Dmdk3OTaSO28RzAhxx
1ccIF+yR0RIoGzLTtgzoobVJLvE0TfKucKLHORnIl9R0GE2mW+JKn3KfmaOJa7D7HsihW1cirfZR
pyQHD1dPjzrjUE5Wc2f1hXaCSeKc4ChH147M5m2euulmhn7MvLbia4il49devdIsbxAZUqW2hWKo
JxlbhAGPpfXJW+WbqBboV4gg1nLCNN9qI4azwfJ8e5EKhXHs8PKEKl/bQ3njxBpWxgIqQwE/hL/P
jsjPMOpNqHvvLI7rrdYVI42h1bzPPdNH1KKUVc2wNWSZX1MR9s9jATnLVEG0omEsYRlaahfkXbrg
SWgI5spOX4lPC7dF0QvfmKx8QytDaIE+YWmv2izZtyWM9dAxfoH6QF1XzfO6qi1AdtL9VVV6DXc5
S4+ctdYZ7VDhy3ZAEBWGprqr826kd89aHHxKwrzFWLJ1sQWvNQDe2wpX48pM8g/UrxGPrfqKRmgz
IA6EebQL7v5uFp+LrX8V6RWzOUDSlNLkP3ynAT61srHETY6tfwNCm0Gc7E2/axeYaOJeOTNQYBMR
5tFzORSYaHWkHaUufArAFmy/AXppkfaUTY1+6U0RXRSR9WcvdZ0XbJJMpuhIV/y4UN9nQAcgY6y9
dJpp8cyaG5jw+UbakB11g0pNCzsDLlbZ5K9tawcnaIRqHxF2uA9EE90Ca2z8gtjD3chlWXfJYJzM
nksT2iGHuF5bm3IArJUHybwrEwK/DPAHcPwE3lITBDxpdOXurywRFTbbuZjftahzGLhWo31oBxlt
sZxAn6Ji24oGQkNTacOeLRxcLTficmQDySWxtA/DKPduFT/UNrCGiNztTSZbmjE9Sg6sxetrDxz6
0WA0e5oBn/JKUUL+6jOnerXd9iWosugkoIHt0gYi0hgnX2EzDvz5DHzlvGQXBm2HVzZuAhgy9uiz
9GREVVfAqp1UvwE8z/NtQTuYQk/f5KXZ7nk4zS1hJxIToFEdNTUW90aQOC/j7H44xcj9onPe4CJt
t6UDBmrUCvcgrbrkLKmLh0ZzG9+QFBR6Qd6SSLX4tTec9opA0mxtxRqQZIq+tTaTu5lUGX7EXKse
57glcoGJBPB4uw2Cey6GoOPLKo8QUOgMjqgAMttI/0RjW6/TbPVHiwMDZuFowINW+vDIq04uE13j
gNhCv4kqhhKUQP1+6p0F48grErY0204JASavqPstZu1fCcoWY8U8juI6CsGvFF2W/2LkiiDMVZzI
UzfaZ5c0pzsqcOWbVmo/jRKVdALGhJTHgJQSYmq3GmciF547+0aNJJiHzlgyt2jV2g2mkciOtrfO
nc0UbjZAGhKU+oIrFVXAWH9jthz25PxAWRmHFnmEjqVpy2IC/M9QFVtTmNHZUOUAL9aBjOyBWlfY
QZ7tSb6wPNMp1Ko3K40akAQ1PT8Mm/Yga4SeGsG1RhB0X2buiZApLi5YNphVe3Q9wFQFHgecSq16
MXIDMo7KG7/Hi20ULwvSb2jujVLyamgL65fLoX/l5MMris3qSJYPGH5mTIwuX+Mc0fEYEu/DyKBd
k99DJ0lUzAYmMucvde9r4kDKMnLczV3rJPe9KBWrgZqxgiqcbZAU0X6ohMHaAS0IAS35sbFZsPLI
WRHix84uQad13qnyRPVqzZUKIK83xnaS8WPnRbQn5vAaVQsFXPL7rXkDyHuXKQEM5S6LfeT4M/Tr
PJfgn3MzWOlJcFdFw3COyC5NNsyh6+YxRkndbZNWtY+mIUmjb2IPolJD+kEdmfoRhql7GEHBPgdK
b3weWzaQdhMcwolhseFFT2wQ9HXhhoShkC23CyAG7GlsggMeAeFbSUhyc0k6EHl57VoLm2yXdAOT
O68vF+yt5ddu9ZHrxUda5mINghRDvuUwWTv1NJJqkwXdbeZCo+xcuNfkuCR0S5GxqcE+MdZNPzrB
sdhXebakNLNE0TsneK71qaSIHr16T7zFxkvemJuVwVVRdI55hmE9oB3t2zjeKVbA1zPuXgRPMt4h
qSPeGewOUaiKAVcuSA6wNftrToEAFxh5cP+Xn0EWLtPIJ/WcJye73or75QugePbLcmvbJwk+DfY/
lC05wkngLbJKZuu+rkFYlAExMMKsxc4WsHFblkggqIB250UF00ByTExV1x4dpOxz2GurKUkfMQAs
gzYltknmWnfEVn1MhjhNafow88DvdMSMpJwwi8/Ay5PmdpbDJIgmakgD0eNvQM1YNpyT09/meA8t
AJcMOY3cpmTPs+Blpho7Gzn7nbUzadGvSg7dQ2K7zZsASOd7E3AF3N9i5v3uJnKT5G1/cXRzPrpG
/OaazVNY6XDiM5ATreiZfpHwforGUnGBi3jtQXt9MEvoEysJr+6mq/ThJEuobYyEh1UZa5jINAbR
Rcw4oivKkKlvq4inpikFxcR6xITlafbw8IFCDKusIE8oE0z0mRNlbDY4hSd+rbUcYEz1ldETi9DF
WwBdaJSbnDyWqYjAtzKhIXmEt5p0uodmZI9Sx5FzypLplfPc2DmsOtYce/oNWPbEDxDHrAs0yDYP
PuZw+mt2TBE9+bvEzMeC0FjmPrx7VlneN985RpOVmbrlpmyo1cAvkEU1hN+jM0YbErnmYsN646Xm
/FmzWIFoFYzvBDRAIWQyxBJGpyQBDL01NElLGFej/iW0pjlVLUCMhASeVcjsZqV6kn8ZPMF6Z1Bw
MaeyvUviCLV3rwvzzjHygtJ4rur1VAxvJseUn0EcX8NGeidnnX2rYdcTM9pOAt5O5LsRuuLMvqY8
Wxwl/CHWR0krfEpCe4I0a0kWJh6S7EZEmLQFG9k8SOnMs1c9DGsg/ol3ZOT80UYdw17XXTaUAQ6R
RDTB5Gdt397XQJ9B1KQKzhk0yzgjQtpywuihr8LupsjVOyB8YyNrD+lhwquaOo54Xai2PdxeR00s
X7pnmROWAIwzP2udyqtTbqT5WWeD5KAsb0cwv32yTXsSvTRoBbzao+KqD8bgUjHDB+ZXUCvqXfs4
4Kb3zUQb4dVXS4qE8VRKRnqTgb+/s6zkODteerT1pdxWXAsWqfTORlhv6zCNfOW17Vb1jtqzqCFN
qy6iLTUHJI3SMzj5Cn3lMVb3g8R6IVn1iXA+l4e6iTZzHBh7Ur6svTca1G9BO7pbVpTTXW+i8Gqd
wTwA0Bg3Q9PkV+WowH827uwjopmglEJzS83QIyzNRgAr7fGszZ57ckL+DXKS38oG7uKYCvYAukHm
fKOIhyG5fU3fy5kJQfcSCRUpXw9s5a2UnoZnBWKdnYxjrFijw+RuglsOE0lKViCOtsjSfd/KeL8w
gGluyIQUiUeDQBLJJh0hWKOFJ2d1YoIFTAoZp4XAAKW+YgNIMJYV1a9SiGIVLxlTI1PcbRsyE+8T
WPEedcqqT6v8aFAYsd0I0/Uo6uY04nA56VZsvKekYfGPIFcfFFQzwKzl3sXJdxHUZ7sw6S4paay7
xK5Jv5CZOLfJItqWZu/DWZ1PyKfl0bat6iA1nA6lGxBopmL1FsVxtWE6l60lleh69nKD1wvvAaIw
UsJx9P7e7FnIAJRpTqQcKHC+bbOxipmzJBLIuoVFDFw1t3zTiewoL53nveeF9qbvZbQbsoEV8/w8
173ak1NSbpxedncc1hPrIvyNCcbTvSmC+KoyVHUCGANP0uzrS2UlLlutqaPIm9nG1mFy06jhXlJ4
7rXRZCjWapJ4wWU7LfV3y1PNeZJYKwqntQ/NZEz3Vd8xbaLAWDsUNQVUNDNK8hsV2TwW3vAVAy55
CYfCjlbTgrewU86Fagi/8n6yt6kbB3TPQ8pSW+df6BcYYjHICw1F+N5aZrEj4I7UpTZlqRsShp0m
Tn+Ndhi4v17rvM+CGg1X6B2JtPKOvJKNQ5gmFXrfHE5PlRKGwGt5btJpRwyd8qnxa5Knq+FciDzd
c4h0S5morUkKolTutGkvtKpA0mBTH08lRO1hilZ2Yj1mVeftWPGoY2U3S7JcrdP99pgw7BZuaOBB
lCmDtRYP43U1hiXg74U8bnolUUXeL4ItPxU9CfvpT8skwMl2tex5MGV66adpWOsq7DYmL+EbQmXl
Ju1Z7RpWWBwTL7WOAOfiXZKnj4l0MhpRoZ8ayxj5AVpYNEUKVIaNDesmNG32gKSO7dV0MKwgfE7D
6ato61csNdFaUAGs87JhYtZTCrATpPXTlEUWr6VQtDj6TRggWfactNmW1mysiMMx/JiT6FxkTbRK
p4kFuT0+9mXW7DQvInuH3en1YAc5NG6hPZFldUCJeT2VIt6yCbgmXdPdzr311htt5FsTb1pXcIuD
vIuuPK7qjj5NXHuQDC9oV9O1HKFIEU3sbYMuc78o2ARcU6dkX5SCUNJcdZgaaDvmZL3BSKr26EuR
k3gBkOluNFcFvfE2IhGVR8F8c7HksgVUNSjbpTer9ZdZDvGVVwTdkaYGRwPL8HiFnWRAgcZ0IEZz
vxay4HapEvNCXFx6FhUg0TnCIDRHUb0RcUVmZKnEjbGsDryC7lCijltZNkmLWJnzix3aLiyG4bmm
ZPfBUipEAUsYk2is/Rx4rN9tTf4K8McuDwJCEyd5gsjar2dH+7Js3QGrWb16I4SbaOi6c8rJvU80
vk1oMgCqGvmEjiBaPEnzfiasd23P+cUd5vbZ5i/zGU5xwXUjOGmEQPppG72i4AEGLa0Ho48dX4TR
8OCWjsOXgGBspcyWgFG1h6p15m0Dusht+6cyYJeYDMRDCdXFgHQ8z2ftEaxd1ecbLxLtweiy9rbT
g3bXpHHxACLN9EnXMdYitEhdBBtYrIN6sN8sQ2/2vTuZLyFEkUetckNQnyWRimxNXOxgmUVti1Sq
obXauBGzwqleKiJlw6av7O6izGK+6/sefxGzKIIXFqquSM+mXTfvpKMVV4ylJCt+J3iAGcWjWw9g
M8NiPdAysNtkC0bzqfTPtHHpeHBOfcxtUL9kwp33Y5Q4WzMymS6yeSw1uS49xFmgVajXv9tyeI60
8IEIMjI6Fn3OmDEOhF3kokGzhyc35BMANJabumGBSHvU+RLr7o2VDOpDb+v+Seh0Pgnd7iorRyCR
OoAp0fKWbVxNv6ZZDIkJ6Jx1lw7AcUGV+J7TiU3oIT4YgyIEWGYbD6Izv3XLS5D3E6g8GmayFqIO
Lh6up1VjlYKQeGyRrc0CgxwJgnwMqh60p+CdWVfshVmxzNf65MYMBm64hOqkyVXSrXqI7y/IoIxt
3DuPbmMbd6asjD2dF+ocO6054CveLK4VXAVJPW+nIU/IjAnuY6ilJ1aF+WNrIasoJje7EvYRVRS5
SqmWPJMP4qyr0iHetKT7kS5iMhYU+p2ZvqGUZZxzAaVGObBWPKw6w+cYOlPK0n94SvKtQE7E/vBc
F5+9SK6DeQKGfEvmNo5+3TgxpiF7mrol/AJGz6uS0W8GKW/Z6bvnbnpEyLi1bLWX9gMJN6SV8VBa
95U4WdaVU9yE0dGN90CkY1ZIOpBdz91bNVXeFREaAaEmXl7Q/shVHr9IgqBMjZ93P2d7O//ynAtt
1yrW6RyaKwaRYqYV0k8to8+i28SKlwqMJ67We+FcSv3RpKcqbqJ41zgUsdb/kHRey40qWxh+IqqI
DdwKUJYtZ3tuKEdik5v09OfTPne7dk15NBZ0r/XHw1JTD1T+ymlfAkL1WmD2EFT1eQFVyg7GfB0A
mRQMYzkOkCLgcVxt3fBHiBgzwm+vhcSFd+o8yx+FB9KM79bk25AdtVgU6vioVdJum9TPif2utWej
yQ8ORLWwH9zW33Lrnev4pq6po4bfPAnRIaWkJ11t5/5nAb9wCmSM7FX69LqATPVJNI3IC1iMrI4+
z4AGob2RH+3l5KVwrXYZOvZeLx+q5rni1elYtC/eANBPQOg4lGFjUZTuBd7ghfX4c/vWRPrHkkn7
KM7mlQaOyPHu6+5N57xMmuJYmLvJONEKdJAlUaks0ZwMSv/OU7omEaEa5DYvJABOT3GCdUkREDz/
cAJtJEmPCizObo7dxL1D/H6BYV2vXmtxECARNGdusnjatNYxRWnEE8M9EvKpi3TbGleNPl37I6mv
pXEY0p9btjzmomBy+AVeNJNiqYsvb+zXBxjL5D74xNT0DhXw37bxvMyvWKA20By9fYm9XQONhbxd
Q4wz7HL0M9KJBuOnRKUouVUJOs9WjWazSx3fZTYdWmi1iovHPS7osLJ7vd3WrLvk76P9krXWweCO
9ks6OtUBdPfTLMzijozNyF3ZrorLRF+0Rzkfw9fQzUih7KtH/bi0aG8uqfDl0CFNXZxjsz2lpFwa
5b50q81EMRu5dDQ50OtDmBDiXMglWYTufLGom7I58vyXseXk9eHVSoDUeGOPLySVhyQSBS3TYF7s
MnjlCVcZKtb9kmTYGJ9m+r/kRVCtM7PgO/17Tm44kSvwu551KUhI8gsy3YZ7Z37R/cc23uUIMNfm
D3xyp3Wv+vpo+i9Jt1vLv4kGCgisujVutvO9Puao0Xa3bhPTIbV++cjal4yWx1Hfx8l8EJMeFEg3
2hrHrE9IP6A9wwIMwmFBdWMjf/PpLuiqp9547S3GS23PbHuozVuhBuUh2a+tfBh7SUkArjy6Qpux
2kjxNZN+KPPzyrelMrQgQDpLHDhVCZ6kXREVhQRezo4Mff+Hsj6u36srfhD/BUlK+r5LfiCA+2ru
FMlXOcftAid/uKkg4SZlevEXg4mEA5FngKUp1MoqynrtdUR+RozvxosfCuc6p8W+sP6ZiNqXihhi
wNek+VePCfqsZ6IVb1fhfIMAbCssNZQAzcaniCYvmUilgTTlmW5anU2RFotqudj0SlpYI+b4zfFR
ZqTxMSZc2Y03Q/bjahSqWJGWn1rqw7xbVud4NUgoHDuYcAgjRlbO/TakJv7U0aS1UI2YOmFivVY1
hej8RmYWHgQBtSA3aAvpyRf2LJIet+MdIcU21t3E+zeYNxnqfFcsQyi1+Ksfm7BIIRmqi1gOmnxT
07ej7xe5M3JyJ4n29D9r54oROMjIFC4s4lHFsWNPrJxdRVPURFtXYeD+feBezUhadIJy0oLZ/V45
c6f2uyueXefMerFxmo9EfSAlixxUAygYkFzerTka9v2kXbx5j7N88HgfropuLvmu1R+gVmFjs+O6
n1r/lPCmDNlWyp2Zv/bjt1s1uwWJLWID9G1PNgk6LfrCSlN0Hucc2YTTyU87ubo9aar1AX4GN/9T
37wt3klS7fCfW5l2H9Y/fjAqxvGrca63FkVf2zvisZz/ID/q/gd97Z7McvZnudHNH7lQGenvlvac
t1yenOIDkdguMkUr363yWYGjZOu9cK7cblvm6YBsg/ivBTL5I9CYzuHfgWyU5DUfH/TlXaISMYaT
xpCVuP6wvwmLkWdknEiCJOYc4VJE49VwLGlu2vHtD6Sr1vTAWyI9tVZ5nXBH8cWnW+aXQEwP44Ry
UIERyjvDB4HM8aK9ZhOFoM63O//2CFBycsWdmSjoNbl1RkU8DMGS/2rwDh7FTgPa6im1QxSki6Pt
ABfpKXlDUhaJeL2je2i3zuI+pqUbXjsyCjzqqJxKoT4Ww9r2yUF67/AFrNLlVjpvafwr7gayCXW5
7z+9Qzvci4b/cWJX3oxyN8DIrWNymNKDoEahIdA5Xc83Pc+4vFicqoXkzLgdEPaP5J6ikZxgqasr
8YZRN1c/etR2NAVf8geHmE/jIGF3VVGGgvpmzhbPwH2zfiTOU6/Ouf9LzUI5HpP5THXhRgyX25sG
I81LdPCZuM27rHmMTQh5x42oYOOn/dZltDDlgZVM/ZcPIgaJwtXTBV1CEnb2mReXBu0BsQeriJT3
pjl3pnm/GIeuZ5XV9/bsbkeuDcs7Ghp8RL+18zsBRzKtD4hT0aXfLd3jMn26Bk/MR5n901JK5z0E
9RQGNdpFtSHsf0SSaKCPH5N7WusrCZs1xGCTnqeM4s1PsB+tmvdkr8r2WbdQXX7q7knYj/H0QoVR
nRxWZ9ulJ0mo1brDqx7Y8s4HmK2n+zK/2ihts+FfmQ08BCfHexmd3cwtliUYVV4c8znJr2o86wmN
9aikhvdcHImEUKvHvBJlGFR5QomRffRNCk+Ju9yK0eF9fF+Ne19FLHKhM3xzH8F1k0VIbVz8Owv6
daqzR0OyU1K0oJdRR2Ase749PKQFIacm+ce5vTH0rWixyKCLirmc9Vsh2UVSxpXUB+U+5vp0Hs1/
iYp3pekDVdNa1t2x0QTC7dh7qs0IgzHrO0yFNDU2EWM6AzPYNRuAJnS6mFlL0ju6TTYuF7BXPeJ4
Rnz6QgU3p11+nAnLL/vvDNW0rAhyrw7S+E1Hd9OabzkHgKnn+D/zAExaMsDPsInJ9KuWNNSyBQvv
cp/3khQQUFxANck/3+hfyXjrm+mg/CuGCkaCZLvS07Ywccxu5JKE24gnU5TbbOofVUJpwGpzyiRh
F3/MDqL96SVuLmXsBFpLCxhQ1er8jb0M1/Rpaj7jlIQSJJ0550ENhNlpYabf975zXf3iPDQ0o9rc
WIncEIGFfcMMJoqIfRNdouDEU+ZLW/I01yV59sm3bcFY5b/tWMFFINlHTsONSA+9Oo6Y2qC2OXOJ
+gdwrviRFdqWmB5gF/Ao757G8Z2aNzHcE4yP+IITO9521Y8FwU6GLJTnX+1FQtk7I45Jk87ZxNtD
6qrtaPy0bUf0M+2Et5weJbtDAwSq48shVRw9r/au5fOhrtQBqQno6pz8dfHO8/YG6jaNPqNl5iJL
nxeTPOG6iwD+zgP24527Osjp/xqPKs/udRDWq1m0n6suNiWF17b108q/1HFPDk0ZCdEbsnyfuowN
Hb0bLCBc8zpSIXhtNC7e9DXzX1LTiFSHpnf9mtGFxM/V8ue31JDhtjE+FFG5ik+c7u31cGvyXtgS
S/EvodS1C/NV34/ueFbieWq3ImNWIX4m1zYGlDAbj979UGep2k/HemhpBIduS+dTW29L4165BCMf
HNeg2iLEhRGhnggGZkRRZTtFJ+eEqs/UH4bupOxTBy0u0h9pOcEMhDxoBxOmtAHIzY0X172MmrFD
+LnR2aVImCA0mm8etwrKgCC7bWQAN+p1tijNUDS0lg+z90Pl2NdKv4YtbaJ072rrGaHqJqtncJ9f
zng7vuu0k+EeZL5TBZ2hfDZoc2d99J0/RekzLEDZbWX6NrkxSaKcRtiQjhpPEYwBtSdn+GfL+a2S
BqXoM3RJhs4N4wpBLXn5p88XvX120KpWZyPn4cQnmOh3okH2te9u5SneqenZfZzzKP8sIcKEkpMO
vCp7Fgq2iX6Jpr3G4qWYnGBc7oY2hu5nLHszUH4t5IK4AO0sfTwAfXxxSZmuqyc5vmrtk9c9Tstu
7B7opQxAf8HQj07JH2iuXf9hssHY/qnP9EMNmlEsTED4DGX5SkHv/ZzdNdoJRyAV7Y+le5LiPSd+
fl2GwBXUv1LllRLQTJ/easDLY7+zAFclK3XKXKfnfyP1Go3aJ80lpzgzq1lzub2r6senZoMC9V1m
7KhVtEzq4knmTpawzSl3TJq9yl5HyjRwtkFef2fTpz/wL0R1oFnvlfnVduMutZbQ0g80RqDp4jle
PfWgNJqHSWEVNYINYsaHrsImOG5XqoREi//CpjCrmL5shH2LXpCwpM64uo7ADfEGK98rlSPBykmN
lro4xj7YvubdYRgM1qI6l/UCX47LEbyHMphsicyxP/ZEd/H7cBE3eMWtgKu7WoS9KEPDDtdGMsbZ
39pBkeh/XockyZwjMsI//ATzEFhsRb38KKsdwoqjOyz7gX4a/aZromAMbfxAQn1h6oik128jNu87
dOjkorOC+TurHyhjvzWJjGFb2ft24WV3l+ng1cm7mut329b2/jpGntDPdU0Pa7MGwGEbsZRX8MzI
GucjGP+Hw4Ao/PE4WfkDDYrhNC3brKHA3HRrgp0EwdD6YfC0syySU2pp2wr2fwOb8dtpYqvk/Jgs
OkQ+hNVkBqvTH3remsxHNy+tD5QvzBI03XAbd5us0ALSep5sFwVYKg6V1f6bCw+BeE1igF/6Rxq/
qVYtA11Zm1azopVo94BAbOx9f4t8GPonYY+MyGu1Mf3bNle+Qw9dp6zYGjNWAXc5rmuyRw13LX0t
yCx/V3UGTCXVOUZ/qST0XgVJr7r9HMdXMxvJXCFxTa39nVrlqdJGWr+rMNbpYgJcpjb55HFAb5I1
vqIovMwE+VSJ82Y2w2bk0hwKE6cfuhwzOWFPCtWSvxjEYs3m+tKvfeTzZ3TUkWpJAn/OI5uDo6XP
cV1WBDr09CQ++op1pznGua/l3up5T5FUThTZdp4bQV1+tJq3L+rp0hlzUOOv7OnHg9Wkwpl+7lfU
/HvRzY/AkW/TqI52EYd0q1EvSVEw+SisPbe9dqqZ7XpgeWqBvKVGwmvf6+pHxQ7ZKdo+4z5JdSdy
oJwpwwMr0rco2h80hytY8PYOy3pKS6b3Ag/cIIyrpY+R+K/Hicg+uw9RlwVp2u3bfqC3atgpfaa3
iDI7GD46bg+uWYcC+59V3N4fPjsXM3rmX58SvMlwj72xhiQ13YmaiW00p6cREGlwm22igcnpID+z
M4clIDzQ1K+++I8ZiUWBM1Knzgz329V8356MGocrColtayI6sxghaXKm09uOl4hwU8Q1aD+mIT8U
Uxn6XXnQ9Qp3Z75r5+oDVrmkCz1N+Ndo266DirlpDs2KygE6e0J3mkkCjLfQxnakcN2neULkf01r
WsxtINhLTZGdCm+ikCjZxeNM87mvISpqo3JuTnXCWe6tLzbK13FgIG6pL6DnDvprvPUd+6CBut6d
0BcdioV4V6x8sZ+ykFB3X68HlEOKtY4eXmE90aQXUld1T1VUSUz/upNd8tby8NIVQfKNeqgsl5g+
Wza0beRP1vBajGx5PZZ4Q+AM5NfJkdE2T85QfOSLQAtIa71T7WeZ0JnBZKUaxjoMoQggK0RnMpwh
lWKjPHewYc3Akcz0w+ORc3+0qrlfUE32KS+FUQUeKggErJi2kYCvnPJxRtkZb0LTMmCw4Dhdeqzi
YZPHTVjVcNu4G2imQxLZBF3NRUS0GbJrwPkmSjtvbwKwEtcY5eMcFYO7MQtrR1VGaDrVHWPmEZcv
mxZD8aAFCblZnol1vRN4hXBaupggswo8zKZkFIIAsUFeB06JIWtojz7VqPVtZ0upQpZGv7eZejsl
/+jRoKXOWt+NCbptXC4jm+EKLNu4qJ490mVRGnsDodwVJ6bAO1SpAmTPxOVHRPzF9D10ti3oSn3q
WQj7ugwMbdpyMhxuyvOl70ITbZ4/la+Nyo9qzvUAvez9msZ0utnysXaQKaKiYDPEuZbb1Xtv2KhC
MNDEFprY3NAv7QhY7vFB6Y7hjwzQs4xkt5LtdIctK5pymN+VbxFgFGtSGMdzQPTY1ordjRIeagJ6
GUuBhYzy3wlpuAskXzQWmAl+VL7PBYlTNuXTBqEXX86tyn2No4Z4rnKdZCA0B1wjl6HAmdx0Otcu
pqHUC1FsBcl829fbwKqqs+7hMjY4Weq+QqxkUvAtfiysJcFS2EFqIwDQPZTTXKU6zYClwKzf9781
g3jD59XWiS+0Oc2ii+JVjyzgvcawLgbQf0uJ+iYZSQ1NOvNU2euzlVt71N07ymeeyPN8gBWmFRxH
8ix2SotmvwYTzad9Sj91MogdRqkQH1kU+/mDPjCqwkN6OAMJ4XhwpfbRTGhEPZg/Q19ZOLBhiBTm
2A+p4g1sZrhUaY++xfo2VYeBiZ0+TLoonZlWAhrs+w6rs+nu/PnL5vYaaVvtMUf2aHRpDx9lOAjM
Dvxfg0qvbGAUtpMV7bv9vRDSheD+k2ePAxbvsI36eHCH9xKlo1Xm9xMA3TDT3rpUeLuSU9a1O3z8
UDxDIObi3rbrg6Gww9XjzhT5I95v8FDYWYj7gy7Mg2H7f63I6P0tMN+k1VNNtuiNYrd0H0yGl2L2
h4OCLpexfa2NIcQ+z6fsJYWlqA0tDiTHfV80gPihd++YPT4mpIRUjI6APIiyitsPrEyIJf+taOLz
qnCmTQOqyjR59qv5MpQK5yDif6ehvUEt/Iqssd4BMUNrZNgEKbDNcigGLgcbYyLC6xuhokXZiMNx
nmr6ZJcPM6ca2xsR9Tgu8Xk4t80gKxUj9KAfqTyBCogbkhgc9NwdDGuUDjOdYgjXYpZU01/3N+nm
4vYXCqt3hBedXLWoPRTbjzdbWyfLzzMoo7TNqEnEm56MWxV39t001cCHHiEWtc9O44UunHIs6D4a
ScR0Wy9MbqujXNjl8aTqrBOi6+/aMmYDN85Wk/3Vlvfre+ulI+GzoRXPtnvmwuo4daRdeFYwm+nR
oTPppoZh5g0XD0HaDQQCUxIAMYbZgZnM68ZyEkpLAeBrjRvbA8gFoExul6GG2yZjXbW7BfERldtt
kTLKUcuXC5IyZJtEiBq2s0n/d0PxJLT9diwhXnvM5NXc1Qc7tQOTNIV2dhi6beAV4hJWC0x8GHdu
WaGxVEjO88qWkSIB5lFb8ObnuOnu6kaQJkrfCGuS/uDzgjal7OjA9W400Wg+GF7deFu6ToedzFLs
nGPpfee996V3un+nOy0chEEE2etqQWOZzrnvc7d7qdF9vJGVU+6mhdtgchTSaIFayCLVdB+79PFs
2rr4zClJva8FMjDyC0ib3cVpUp1tRRQgTgaNbcd5V6PdnmjP+V6LXu2wGGYYxiuBG64r6DZM43vS
k7F2Jms68walJoI8gDyTpArde22aznw3lsS7mvYii0DNnbmzwbQDzaN11ahAHIoxzo+j6RwbnzQM
u8NMvZqT8V9D5h6fi7y05IDs+tXG44btcg8TO0Rt4aJZ6hHtzQJL8YAlEvEQHibMaf1Fmr9kxaOy
zenJsTzX/KR2FNXWiCY+aQa4vjyJj33GUi8LNWND9U2oJ0zUjyjT0kPe4TEAI8la0Ng2f1aF6h5k
7yDmR14732c++DHx+kS4mNh1HnJiODziS5LpOjWZ+y2kQ0rJooA9Pepqi5EWZcOxYyqZeg0t9rQ8
Qf1vk4TOTXdxiXjo6WwaqB8BlRon+e0Z67pVOd+eXhLfgTvpU83alKCN6gF3RsIGsFGGOR1E0Irz
0nN8LumDuw71X7EO7LhZXbGF2qbwEWK7BI3gFzaX5wKxRDQp/UnO00+jd/mxcoyLdEqCOVKXeTCv
CoLub/ft4GEydghXufpZ4+4cY8Ae2U3GO/Sz/4xCeX4l5YXccvoieCmW8dT13bhNaHg66b5QL0Nv
QgX7cj2wR+LrQZb1wLNiXytSCKJaN9sfHcHkrl3ncV9BnRKLKDLelTyG3ukSixF9srQfV1TlwSgw
4aqMvQJbwX+PfUUeBcdakbeYlludv6+ZvgudLBR/JqXYWqynzGtNsltQkDC7NIV2RKyiA073ANZO
IjmkDEBh8MDyFQ/tTfy5Vs4WyVx2RhZjhvQYqWNTEZ4CLTrMh9GUyD6EUi/jPOLM8D0wQN2vX2g2
ZDwdNc7oAmuLvilzG+9cjukdJWNvIwlxhl19o3mayXe//Kwro5sBjCyAscWRWJB9KnrGsrJxZoCM
hIk6S72AwP0JwJbjpyK16om/guPJhAGvdanuTMJ0OEDnGxctElx2AAu7fsx+CZ/OkDdPwEJV4WNW
aOG/0lbyX2tDmWRZ82kMq/fIf6U5tZQLV25P0sOSorr1gEPzXC33GmVvGQD6UWUTRW/dLT2KvO3c
ZbJw/Wbf1MW3Fa/PspjxsVzGTFy9lBA4LJnEcfjzgtIPac0+6WqOcrN5ypmjqG5KOUqlZ0/3TuxU
D8VseVxI5OKzkdrxgdrUW6aE4bxoswLVpMx068T8povYxxvSi+U6uJIWs3r0EO0CMYSzSWuxzwqr
mH/fi8WoMVqa42F6IT0gHbd89O6Q9WvL6w/+ykSo6lBShUZFbZn8WH7yj/lkvRhzVb+XAEP28pKU
DYB3vEkJ1YjJM8BZngRYTjngZBz/dVSbPurKi3+HRRgJpHicHdzYu4+5A5+mye5OtoasUGo0qhHw
5nOe3M6LcjWi2cmCPt4tFiOt7eFALbt+PDiIODcqobI8ZOrJnUBPJ98gb1kJFfVdSY4BZtdmb2Eo
CsjCBWJdkgWGJG/1DgcuUGs+m2gdAa7oH0zSLV9rctAoL6c4i4vZyg0ewFUznNNEnAOyJzaFc9m9
y+59i38knOIqvbQ2WmKT+Wz1YgjakeBlwvX1TTFoDM2iXd+1FbrbnjSLZ8L5t8w8LYOZRSMRSihj
WVoIa46B8jUwtGlm0CONG7q47oO2s+Ndr3U2wE/ebtXSExzSejHjxmRIxm40V0Nm4FyRJWMd/gkG
dLx9JIvr5FWlscCHi9qHt14vtuhjeX+UxEkEz73pzIyLiGZdVNEUR6tEZ4eRTMiJ5n6uuB7CUld0
iRf0LDDBMaYWvg1aOMR90GQL+UQ69orYx3yLzq4N+rRLEC6IhwTXSBKkDXoJ1Q1YRYoqr6mbiuMu
HNfm0kzDr04s7/gomMiQIMT5tZus8tB3NiQRTiUbFD29Q+Bms09o5vQnucZJ+rLMLyodf4Cw/KiZ
JKsVk34R+DGsn5+Mx9H9orEMbYFszYaYA1NDWUsEMbe5fKtax3zA36DecRzpwURSAqoD898w1LkV
ZeVkMPQNBI4lZJkdIAyGg7eitrEJZ722N9FjbgJQuew1kTsUclsm3MAYszAo271/bUsTAWNvnMpi
7u9xCTRIK7MWwEZoeGya8t1bSzJ5vOaTrVWhSUqKhteeqcQlN8QO/LLnNPbytLiQU8D8oZdIHBx7
uW9W8Rer7DbXOvM32t6fZkH8NLfuvS+0+RKnMYZew2dLcvV2HCJy7OyEOAbR82zc+p38HFB/nsWN
Lfc1fW/VufGJDp1KSJEQHL348oqH0jlLRV7DZvKnFP7TnJ1XiQY2cowbAEYJsnYxU3SP3kTzNklC
0MO4JYJcJ67gXAuR+w9Z4sNV2zRALokA4NfgSAR5LMnsf7QDck2yKRBhO9l9AqrdKiNIzPd4YI0A
ZInrFGpg9s1fmkEfiQJ7bG0FONiMV2vSzlVXtK9x7ORIHloAATVazxaKaxiQfvyRZq/DGdsv00D3
deXKV9oF0oudJurFYf9gh58Bai3M6fRUPywNhUGV81x6+KdsPJNc35yim7Vt34Z8FncyZ/KzhUaM
UUaiTmHX00droUr9xo7zvGIRlPd6U762yc0mtrjQWdWkGS66d4qOiEiSQatWiAGPm8IDmdjIcfgr
K0lIR14BRiEPEg4UdEsAFe9KnqgxaCyNDAadxzTeGRkNuhTV2gj6aR/aTAP26ZF5NGhbrdqJTP1z
SCvZkZ/hn5YhuVUp+IgX7JzAti4FOFzYjgJSuohM6y1zr6wa+X42+rURzrm0DDhW2yAyP+//aBiX
UVmMZDSsCK7L1f3OQOK2VZ19NE2Fo2Rh8WlKbd3kZLMEanFbwIMVrsMj8SKqllR+N1KXn+Sj3UTc
BahkZHcwZm7iIsMXdsN5bS6wj5Zym0fDzA22ej1tV8LV8mfgDDZObi/kCD2Nu1mdju1em3xn2aqu
sKk/9WbjQEPkxNsfG6gMuyUmSCdBIP7K7iEOXdMQLDEYaAbneq4iQ4zpDj2tToYjhb1XI5nUd8mr
XUSap71Ni/iSBUwvoXHVljRtoqLc0fkdrVLVQWVO99PYj6+O4aN6Fj36qCy9pQiQsMp62D9D3z7r
eCQpndJcDEnmsG1LaHxG7hSTg/5qpVSR7BGO2BSger+jx+XAouNGo2Rz3raEMR0sZ8UBXHqLvO8X
sLfW9Xv+kMPmZMGL002YX9Kif1g77H3McCYDWdHaD5KIQOjWRYcnZWbaFJUiAABDBvQT3wlVlTLM
+sEFP2lfFjF5Dxr1I9sxHeUpFsqMGGhacE6i4z2HkPyNa6f+to397re4hbIhO2FQHF3tqsiT+iEY
az4Ptj2eLLPvDrNyQYNjr/oS9mqHmtQHVhBdnXm76qC0ecyIw5r2Aj3SZfRFe8i8zDuUHaWznp1j
XJ2GGrTMsOE35uq+mzhV5AiuBkJp3bBi7EYdSSSgeBq6ztuZQbzT+E5+jQgKVzl3dWW2H4Xe98e2
84uHfs7ji2mN+Zvu0t1rTpoKpiJbtuNSQDcRZXV0oTGYB5Wd4j7plqPt6N8r4jSN1LeNXhOcLnNf
O4xYzfd2YqrIARQLctdq9iAj6BRMnZPc46PFqWUepyoTn0pvjWBxsik0iTkIdS1/Kf6v6EIZiGkB
3x5lFyqaMw1ozTfirTEav6sa3sWC4V7P9eWfB2Jzsmac2xDw9ZFw++Jp1ZHS6eU8n1FwiyHAiQLd
3Mvn1ckGThOgSVtDPaaJ/KuxOwYjZq1N7w/2nzs4vI5MzwF96MsjBi4zmOGnNpjMjA0cPtCqPGb+
cksM0ppgLmhOztFWcu6vUxr1iiOXZo6Oplp8Q33SGFtv9o1Q12FUVb80ZCMAXTnIWaQzRLz4hHzE
jXvqXMP8m0zMzf2sWIeGTFu3GWP3T0EG03XxdYRqacvUT2rPWc3GtdTtX0LK+k2XDhBTjLY+80Ih
iFi7ZdnMbmLDPrTaU+MWTliIGXdMbFW0TE2m8D6FatJXZgz/HXPhv4w8fPTVkzW9ddLOdzUGGlx+
2IjBf9r6LW2HHoKuKIKeHNKtGg3xl4lHuy72sXCmh7YkKHIrE0jBxk+4JcylO7aWlhMKoGsYLpmx
SVIr3+2pJSSixisBrLhkb7TzLKwdGCFpt1Y02q+gN7e01JPQKjCUFFUTUzYrNjjJsdKqD4L1ipC6
4Oey194Mny4VRNTjmXyq7gXNc38HAW1hPUxArIwiPvlY+TAMtsk3kA2F9jqWFK+Ju+92IUPEpJB6
o1gWP+p61QGsJnCVtXPOPF4NkRbWb9l2TsCsJveptFfz5JhJPfzMriayqM69/qzcxABdN7NTh2Dr
SArItJOjmNAw5dWzHDCRuiW1vF2+gC/pizky42JbigOf1draV+TmYvCWBeoNUJWx3HaS8zVy7Nm7
S/p8Aog2rFNrY3lcZLzsVxTwTzYMKUL7vtzSb0RJCzaDs1GskJi5qEPT1wz6DXxSTsssjcq10cLV
dScXPElH5N4tjbVxPUEqU6E7yGsX723IQN4L00qKsLLWV2u1IIzIjLKAR+MEneeC/KiJm2I/GMZn
kXIxLc0C09C3ywrRmTfd+1pkCvm8WSMVkHNK82ejiGxyDevqGd0IyG7adyn9yQ+xTvjSPCKJmRXc
GwFeayTTvtvlU3L7G/wXdyiHL9MAX+t7bAAmGrMQgkAGg7L9SK5F+UO/cHcumjwmLy4uJxH0Frxf
5wrjfrUbDzN352ybIfeiknXtKJt0gOmDgOpFxWSQGs4dDTn+Q6s7KvTFQMq9Bj43Ic5bMkJP57Vc
X0jZrfdrPRlXw9JE4Hv5cMWbXW0bc5XB0huUGbJ8Bo2w469yZNoAl2RWWC19h/cVsUbPEZ/lGWlb
Ffq4mOTCXenVBtnmIOl4xtFnUZtGSY/DwNZPn1PeN/d5JZ1vggMIa3OA7iWhjisfGWZvnVttl/Zu
GgjGhRDf/hiK2ZCXtVkQKlgFjxP5hdR3j0TKFMTUb6vFyDCvJ3E4uCJ5sXLYNy4NzXrVO01iXB+0
M3WrjPVcDTsguno397rcZnNlXHkLbmwTKKZMQUAJOqN/YJQ+SUHqn2pjb6PhNNsB35aRoWfp2+wu
+lHqqnuWiicEhYVETimoFdc0ONHS1jXUmmlD4Cnpxh6xJqTKQoAVVffPSLP2Z1rk/AT2rqizpw+t
TWRzV43zty5EcscUIXmuUDD7XdtiilqrvS+a6bo2lTjhBCYgD8oxFINDtIyVVLgFMcSNHsd608Fv
1GNL53UCF+dnYFzZQPt1Wfe4cVoCf5Hwrf8j7Uya41bObftXXnj8EAEgE0Bi4En1JItUFSl2miAo
iULf9/j1d+HcF35UqaIYPscDh8PHriS6bL5v77V79MewkeEOk/6cjYsRlMPGr/nYDEr0K6PS2VLG
/vwCM5GNI7WLBlPN9BL7rXysAzZqRD45y6xrbOiOyt0klkx3OoWqRRSOz2w7qX9zEIbFYevUKchE
WTnSLB6HIWZlYptC8wfyCwb6YSuBJP4KkI1hZ+m9nZ7iHLVSNHcdXA+K/pxnjBBMvrTjnmK3G27o
hIlt2wdsMHmUX+Z5a+HgsVxkLLfrjHgEjMc5aKq2+jbqKHFDy7vzbGzs3phFqwqwFEqV4FfIVnVh
G8PL2CEmripP7II+eWSX1CyVrj0kgg3bIu1l+dzaCRIfozf2bVy9S5I1YCRgr791TAyyatTSO1Ng
+mxIuPziQKZ/KYuEqrQUiOIKg9ZWEL6nk6IhTDTcU8EKsjKJvbjSR6ld+Z7k6Ey3dV3pElCe46TX
8PkQjQSTb87rGguWNSj9O0dXqkdCQ5kyNMJca7wfy8Bmw1ZKw96qnANwL4zuyY8y707VbbXPw6xb
cyBCxden4QONDJzjFWrgEEhxsJhwQS2mKvzupmF+0+VVcoMMgz8ddBJHfh9ZdN42xj6JC8oqqoEc
JXxwhWwJZPIAcUzs2ikzjnR+0HPXGeqzDmMCCp35OfhGxO5jaqya8mopvlm9nt3xzoFaCIJ32BkI
1UIBzscTSCHCnHi6MGzEqhaUSilyANdrMNJYhWYulMzYmcOO9lQq1gMG7G1XkhnllxV9VSenmG5m
JZ2hOR6srQUcRtO8mXQUNSJAa4xeE+lXk2OxQI60GIBnbc2puU8on1ANSR+GVh6S1i/Weu73W6Ce
+pszC8jBe7nz18O+UVoVglxLv7U77buR9NUmrOVQAnUtqnUUGd012JEe8n30hsHaW6apjnLXVLh2
/VLfuG453gSTpKzQwSqCLddtytbUOW2BwnXa4A2qTbrxkVMAN4uHfZ7lHCwaFwGTxtZ/FciCfbyO
csK1zXQbTrWz9sekajbI0GhGT+6wFLbGodFEr6Wqgdbl0Ny4OGLHvRozQF6edIN56o8PATX+7741
PVKgwu5Vs3O6KfLcJBgvacCW0y5FzA8RsN6ZQMzejboJjqGt1MELUA5XBCh9IQVtRlLhoWc9iiOq
4tGY58jU0ejiNsJFE8xC8gZtx0+6xNadlw3BF0PhAMyoHwMxAcFlFsm7HtBRpViNhY8+Ni1xH1Nl
OsmnkjC3XQCxZIsRFle/7evwRghe7QvQp7Y/cYZiZ77VTNw/tUGpFq2svZLCf+s5o+9kV/THADzS
KqrwQWhtGS57ZuVlPLj2TZeRAuUM2bNPiOjGd7H1xmPe4wwK1LoxRvG1ysksb3o2V4bWJBtz7Gfp
JY81lflr5CtEwErjfe74pIRR/+Q0SxN1MvHQRBN2UgglD2bXuHzb+mxCQHfP9wGnqK87PBtseyxJ
sTjxgJumjWhAeVi1e2VRQ0clmjqwnHz6IF8FnvhuXU/h+IKPo166NbZmOIrdwrNnSrkxsterFBoK
UbDJ6ZOYvWPTR9euGMalzNqHrKTg1CbsWJ1eo/MLJ2pnOp3a9xIPwELmJb23Mq95aSLfHGhoV7o9
3qShCSK2G6KvXpH+ZAKGXp7Zcxsoj+7b0RserLTNmZUi7JrKQRFuB+bLCHBtL4cxZmOPtsdltw5j
MggfszKCvz+h3fCcIdgEOsV7aXs6mo5J5Fu0B+zslfvuO+lbw+mSm2KE24lAhJtiKAkp7B32eUUF
SDaAesfSFyIGoMaoP/qAKJCqIenVAWVTKp38lRhsQy0iegorv5xCasiaaCiglqmx1AW3rJkc8wEj
p3Ev0gihh+B3ovAbtQKXU3TarZLeY0cAXgj1au7tJiwEaHxRzA0FFTvNo78RdbRwdY8JOwm1XdpW
wbdEs+kSUB3bmdpQXbuJk6/QV6CbzoA4Xiep0bCsas3Ao2FLC7Aw3hPTiSKlq60NN4mcQ8t9JzsV
4XfpuzeJqDhj881ADC8mjtyhRtHWTSqWfQ8WuO9hTKVy3Y03SVeCzg9zf2tw8NqMY0e5cvBnBshA
uJNnRyUsbr9eS1Hn20hF1kMv7ORhDH1gCk4RzYwKsbBqjJV+T2enZYfimJzsg8p87UjC+zKCjwWb
beAw9iTrlpCbXl555ntPlXqld60Nbc/2jQd/COonQ8UoMDHwUCuvG0pGNVdVa0ge9KatriupRV+l
Yo9sNsKmQtK26ypDTqaJKHn3tCg+5o0PqpP1+02FGFTjjqMhdPBhSWUcW5asTfC5Iyxrhawv62yx
pfbPxriCGgnUZ6DXFw1HUNHGtWZbzZtXWtaMFBuqQ2fAAtFUXC+NpPhJaUG8d63BdE63bW2bEWdm
Bahh0mLkGngFcL5Ie+GVHI6NNkjf7CQW67Yfmpes5VABgIQ9dq9+GJAdicX0xIYtBIoWZVWU5euh
PQalE97kLVVSA2naILrZwiL6gFnHiF8VDXwO7GgTmrHUDmWg0i+JssujSQGLCupcATYkjh57QnU5
jDZi+DgkbAFSPraP3sk2SnD4o9XWElTRO6tAN6c712IrgTuQ+o4P3iSXzFZtCZsBwFVrUt2LhnfU
5NlOaY2zwTw8bgEPVruuJDtAR431lph9PyG0lvUuZ8ZYyalmPpVDvB97NB+jbhC1G8Gh90pStZKE
2qVAzXHLaRlKfY/jBiIVs19uvLP1YZNmJfMyXFXXtcaGYiI8bg0mknxMAwrFfZT5nO2cIjgY2Mph
8INpu2pFpLat06fY1e1y65VTA27DGd8qUiA2eOKZL+AAMv1jXaU70DwlwQg6S6Y21f/ZS8L2YGfQ
Vvo6NEjF9V6fboeyIf6TvNMtkFcQwDrLb2+Y2p2pZLfh6GXu+qoJvhfeVO8so02XUz587yxi9Zo8
DX9lcPbQNw71xoj6YtMTL7uxqHDBr/LFxpgQ56aSDW4K+H8jyd5AhYoGLciNWm6TkfJiFJrbAQL3
YhS4sTvfArEQec16ErWDnpRwjLzp7Jeq6CnNzZPtiIfvqhOad60Gat6LcKi+xZpU3+RY0TnM7SK/
gvVbrWzT4nlACvD917Sd4cmlna1pO3g7J8Jj4xGHss7IS4YG4Wi7OPCjdei3GpOrn63FiAy5NNWv
RmoAoGb0F9UdcD1BDLXEiFjZp5IaIXQN/iOlBTqbtXbv67m8mdN9780yDdYQ1+MFRhN0Ca1lXHkx
/breNtWRTg4JOsp+ZWdh7uH+azc2KEE2KTCllgKQ8gpj8DvduFkuZTvOMtQdWEt1TkpHHLcwH2M3
ukos1NoJzDTbvUFoibEtiZIXJ9NAL+ZeQZgXTpsAyMuNFhfFs9WCmbExmK1bXqcvgi3QdYTnf1nZ
KFCSKPJvHTpQ+55Xn0Wq6dE5oP7P4mmVdjmowMD6Tj9IHDCZ/0DcRz2O+OJt19vNqvSFvXU5/l2T
NmHcKHOsN6y/xTaZmPyiKnPxd6Y9ImUZbsK4dl/pvg0LzpH6okyR+bo2ARXZGNXLsKJkwgu4hFZG
vSRFO1nAB1nQcom+U2yFgYTo/5YtYrzkNI7LjDTr5ZDnaCy1jkK+yuS8k3O+AgLACQEnCNQcxENM
LMFsQh+DbWD3ZDVGWb6MbO0Hi3wowYkxMfXRJDeR5/h7VK3o/iZqo8zGCGmNXG5MPX2m4OWvSwqJ
y7EzNTacWnhD5S5Yj5rDhikt9F9T4D5WWFwe7UTjk/IATB+ddtBv8RJXGzcJ2VNhbcM4L0jdBVK8
mBz0e4SLqVU1IaIJ0sHa+SZSEh9wQgXJw6HfeifAJTwbPpxoTiXdjanzdkz5VKyCaILiFeAOzHT/
Hu7IbiIVD4dWSX+ODFD2YGNC8Qu/oqllyTZOcVKzNcATUGv6uk6g/waO3i9zPdOvKPACoUjC4kZ3
mIeW7pyrI/rR+aLpKIAaKkKAvzDsxLmz7YfauANsqRZ+GrynRQL3h77dHt72tAwN6gSuHeY7lxbG
Dn0tQAODfc0mNSEEDGH2VGf0x5l5gysBP9FB2T+yey4gWi4G1TirnkyatcjK8FlmI8kfVA0RalLD
v1aaJZ7RNVmbet5edF1XbBuT6jMlMXkz4R/fRYC4NumAeDYMOzgbPYrhQab5Uxw62b1mYbTl7Dwi
1KL6HSfFV3cczA3TBQw4Oi+7JtadYxJo+Qb5hvOEkhOAR6LoRKFIoNWZG/hVadAMSQtFHuzyRo8h
eCwG+qQrNXeF7MkVExDXGM1yZpRIO2qXorNqWCRQkM55hbr2KOMUSEUSVI9aOoDGokd4ByCae90U
6RF8OzAOCT6ynop65Vl9AQBcp/4eV8neS4rpa85ObE/e9KEHUrGKsvad2YWzsuu3bAzBwnskmQAS
YbtrIe9Z2OwYScigzAx7jeIESRlN0l0VEAL3Xkr5piopTnIzURoPwkA+3OhbkNovgWJ9WGRtAOgY
4ZeXdIW+cqz4F8DPfB8WqmU/FFfbuka1C47DOA5+/4ab5FsN1uKqn4LxqaFYvqIf221GH3BdmDUu
W4PAvqWjlm9rr+OMgj0akgL5OD6pR38psbBFA2RzKV4sYcm4izimqZgWdr4UtV3CGGYtqoht/0Fs
drovVUjvsGNjq+tTcMvhruSYgtjtvlBxulWdK1feSJ2oN2B8FJ2IHpD39cue+Y1dMyqfLlcDWE7q
mXUWIgHPPWc/mAUG2Xg/lcdaB3MCsV9/tYrW+h6aMzvLwQtkw1lZRqBObw2vd5Z2G4+bbPLsjdLd
6jnqa2oKDkdkgpjhwVvBsEdhbvxgFsBkWusDPcJseAWaLm8BN7Kgmn6NNYf2c5K56R69aMruKmcH
UhbaD6Zidl2gR3Bl6O6WTG7nhgZfvDYHAS2p8uFFeVRUotgLN0YZdsQuzqDLuEMBjdgNmrWgpNUV
7VOInOtZZ+OG7hZzqdNRtVq4HuFDUdEGj/SCPbbmSXzfkyJydEHQo6wfmxdk3eYG3BoHE1sis+Hf
oqfeEXJnoYi4KluKlsuYig3S9yRB/xomVbkv46ykblKmV0xZ06MpCu3apG+/TcqWeYYdi9GyfUII
wxExcjDaefobbJpnNAHHFnY7CH+KTIn7WPSPuUNxz6CS86UcHHXjIzBftg3iObquAa9Knv+IjCFZ
x36cE4XszI5xgv3u3SnXr8y0JTuBgu1WmHH41ZwtYLpjBHuKZvF7KmhC64jG7vQccWlltMPabYbk
hgNHfpiGVG400s02AFnII7Djp1ATZb6sd1FOkAucOJdaraLETgrKyvIhJ+9StRYIHOVVkN7iVwVE
0nq0RorGxNMRUYxQEH5mJErzFHYzVkOBNq36FDUJ2k5aAUj3BhFOUPWrfM1MEq6bDPkkPg1rw7tA
FiSpmpusEhXa+tybfnh5InkFZkFHFpbXfu1HSFs1yOw6/x1kZHm0pknQlB3ylSsbd6sEj8uuIBDo
HigvuD5P1Jj1N1KMrJ0d5ffeMFUbTRriL70c5mzixBfG4BJqFA+vqlfFLb6m4AdL3HCLFAShDjDQ
lFolFqqWZIAVKTbpgcLw+NzlzAV0X/NdnziPZTlUi8rhRzrD+yEmwyxJuOGMB28a8YAcn0fO4gtL
DOFRoy+znYQJtiBpeFv40G6iltsADp6EFYwnLZ+HBGI4R6pQiipufPTzi9Bmn+U2wbqFSJzhlWXT
Hsz/BYQdN+iXjXPo4qB8zCX4HVi8gX/jDrG8RrxXrOxxpO2pi/G2jFLFAt6oOyOjVkZeX7L1W5cX
pnNcVED03ekFkrMxutW+pPJ8oKkRgoPNvuNT8dewov2DHZTGbujgxUV0D5ESmem18n38tqmZbzsB
Tc5rK//LUNo/INJn10beYeYVvQKs702LkaPbHXFSTMvox5kvOLEbQ+7d2zaSSN8pqKxkwBxj2pjU
Qiq6R5x7DoODnyA0qD+IHuhQExXqrupqlk9Xzvs0fB7RoMdUDnlqo45hKY6JTuBl19YkQoa7UKGm
4vhmzojnbNfyOYK3ZbLqG5dM0hDnCayM+t4aFUlTLJa3mk/WEtpFDesNlEwOriErqSq++/MOOivL
7l2ZXfsjtVt/kxDvBUwO+kqged2WAmb2oHejT/qLbGhwwZqNIqQ5jtBHStagBj3EJTeNg8eawFBy
JExgAnLkIs2quakdvAGWK8en2ilNCoyevEaGgxfcNl4V/IgoouQE4LCxwLWRIw5F091aSCXuQHaF
mLDQcJBl168I7WpRXRSU0xK0wxruacPDUKaSgiCFzBvgPEHtadxEJwbRkNcFCvyNLTr3qkynYqsZ
iGfaSat2fHjsqmuK7U3khCvfTNVNggB2xfaO2ahpXwpUhLsawcx9qaaad4tsRKgJ0YZ6dH8F45PP
1anZt4+6evQM/d5JrH4V5aPcT471YnYWBPmEVbXJaFIgsFT3LQa6fdykaLcb3o/SQo2daG2wo7sS
AWkgGWN0ib+uygK+W1rykVA1Zc+lCZC19J1uSbcKVn0scNvA2OZsgwO7HuuR+b7ObwwXZ4Bo8YcC
0mzBPWTZDoaWjtK7jWiLWuUbG1d2OYhP4b/EScsUKPXmCqYWLy48IA2pEmfY9LuUFT3VLu02hVsV
d7xX4opAtglw1ORgHAxqsvjy7CdbIByxTlO8OnGHU7jTWmdhcEJFoWhiLamQflDX45TuCIO5EonR
EFf4j2KMMhp683vBx8UUaMiVPeFS6WSFrSr06ueqquqjXpPh6Jcq3vrjQDh5IK0Vgtw3Ov+0BeFs
7nPWnbXd+IDWixraAo7sJXoeZ5dEgANE6zLZj+a3dnDKfU3rHlMRLaDaQKmcoOBedIQTrXqjfyMf
Td/irlcblcr2nWAi+9pwI7pHrv7D6US6qUCt3ru9+xY4CjFbRQWBBtpP9LzGmu4NB9UwIQJbg+mm
ih4tiGyJzOpsan96vrUk5CgD3zdgGsvbOCMOQElS10r6Gj55l/StfDBzvvhCpLtWE/7BtJr0XnJu
RCTeDBTuKVFf81L9KBv6FEWac4BQAQuR1+nr3tRRkNaGvnAcLVsNmHYXcszgEbJ9Ww4TJkyUgPm6
9Vn5Go+OE2l8AXa4cNgOWmBi+qEgQzVnbIjGAnroWk5zHRFzseJRcBQP9HGtkuyXSVziCqZT8r0Z
KXRbTqu9lQR6UWwQDY5DeV+ysbyjwQZzSveGb+z2XlGX2RRdscCQbDqsqpbCUd+hVYii/CcXxyed
D9g65oyRPKIbpYqgvh4SKRd1VVbHgGlnFxRAMdH50aGgr2pmWNaR4JCiQiPDxP4WW9GdRfDzykgx
zMqQE5QzkJSyML3RuzIJNGGD5YyoiFnT9AnUTEvSByIplEy1U03XrtvBNw5U/Nx4VK6VSdOhjlka
LL0nhRVg4jIJI5TNlIEh6FY1upz+lWxJSstx4gAT0UH34xoZhnxHm0ZbxjF2x84Q4xrptMI+gnFC
78kXmjKcki4JT6uma8TWjGvc6NVIIAK9xhu8Jl+iOFaPyICiZZmVzhZtCygnKB5Lyv0BNoGWpR9d
PQYZHX2xo9V7q7FLmg4IbGgTSM4X7Vj4a9U5v3y37Xw6pMMwH/c1sFW4o3DMWKu8HyXFXw9lMhhc
GHORPbbXNrp0nw2g1TYVeVY+s9zSVuwnaY8az8iNnss9MZHUpQShPTU4cGQLrtXRarVgLmpzxS90
6/i1bxuQoLYG3xxgIVo137quC5+KCoKNn3Y/tL98G0qhhO2rJcW7ojC7RXtD1PWoxvmvS3/VRipX
naCZH5h83UAhIAfOnFKdCXgZKqDdaQDjR/9aAspc5BUdSpXIflXaerytkOFeSTZVpCGya1vULLd4
3Jx4VxHtBMIUoFmo8Ki0rgkQOLarPU2s6ckmC+GB/y1hBU2grdM21NayDUZsewiQUCDqP7UW5SUF
ufJnbIuQU0JMhsBQcmvEzDqQHa59WyjWeUk3EO98/FyTSxuxrPuzWrjGvHLFybTDWxDVV3FLvQeU
vFqb9O+AhQgHMkhkXZtGHJIFOmxEiQe5oFUKr77rNPOJfjaeSGlSobQd+1p67CxZLjA0sT1cF+lY
3UIPt9bVlJaQIYgHcKoQPxtzXjoIkEAWP+JVdUnE5wz+oFqNBi0Ml7JqYdbYFjpO39K2yujCLVIa
Ogp43On8iO61lrL9asLngqZKmelYChRmOWFDy6nwQC4L3sUqHJELhNWToiu+cbwvLiYG9nhzJIk+
IXEtNeQ0cJDp3RH4svaxhaH6nNumWSu/+ewVXsqM7tjUJfq+DzLrEKRUZjW09vd6UeBOG1wXaz2S
VsSQFcV5iwYvTXA8Vwi+HcswbuweqySQ8tepneWSJhxaPcRGzkGyXTdN+CpZFhdJR7GCGrvc8vJT
mZO9hECDYC2EA74FZIdaQofFNvNYNY09SKS79F0N/Ebs5dxbiwgStDFD9cQp2Nh2eMJxQSvPuy4N
g+8mIm3OM6JhZ7KAoYTVhjuHMre+G0o0yESMxU5xzAfsux6aKuYjimWmSXVHJQnUh0Lx2FKCe0LX
AoBvZekzevInp7GZcrqUGOOQCGHbRSwApBflE6ffGnqsHa+mdAQlRgDxwi1xxI4Bs7k2wCdr+EOX
UalZ9xMCKUR5YfVMNIy5VUXSP8SBZbOq8NrVJg1VOmkTPWUQMio05Y1pomZn7TZQrYiW1iolLTnD
EMI6y7dTI9SPPGqI1oTZu/A9lFOX88TP5q8LpSRGU+nwr3/9n+LH233INvff/zL+L9o34pJDOMVQ
0eAT2s//7c9bwhSuaQm6QJapG7//fMsHy4l7zI/Yn7/6U7HMjfHb5SH+DHhnCMtlry5M25L6Seo6
dTanjcouPxrTflRPeOPsGG8ylsf/chxuka5cKZVJvRqt1u+XUuiJST8q1yB5vcXjiohwWlDxePPP
RjF/H0WW1hTP9q1j76oHvsz8wQ4o8qKj0/Zs5cXm8nDnHj8PHlCxqVwhpfh9uFjnrC9Cpzyy8LCE
j94nOfKf/f78zz+8XpACUqPU3fJYfqNTQ6DPP/vzrd9/vqBMiQ+bP1+OayfZ5t7q8u8b8/XnwDXz
7Ornv/+lTN3icX+4P/PL9+Hvx03s4DDzSui6B/XkGke/g2CGhhDL6hKIGViMGt3u86TdXx75sxt3
8l02qCxZSWR51CwYsKui/eTKPvt99fuFFUXaB7Zu8WDQWmIsD/7hgz/5KkdgJpo+8WSyCe/3PTaY
f3R/LP33v99x2RDlDb/v0202JF7d7eUB5lfnzyfvENIFOMOgtPn7ADWt56K1tfKo1EOJ7BDcV/3j
8hDzM7wwhHFyDVTaCaDKfWBMclijwVi0LVsq9awheMw4wVwe7ZMLMk7mL4U0CRE+nyLmGOTwfX1V
yU9eqs+GMH+/Z7lIXDHOXzuCigxbOKK76ZMhzr+3/3ksf32wHz5IgFm+gVCwPKKazLsFTYnLd+mz
35//+Yff96CWZ0ibymPPxhbH+sPln//sDs3//MPPGxpHpnjikQM0Clu6ksjk/uEVnExZRBUmdpio
8lixq2R2+uQBzP/3P15aJS3HZYOnLHny8wWLPe3OujoOKRkA7MyjaNlxdvHG4+VbdfZJfBjoZAZU
tZai4auqo0vbjnR7GE6XBzj7LBS55Oj2JYeNk7UvdWjWGnUEQXzmG+MPtssvqXP7zwY5eZ+Uh+/M
JjT8aIfgeCcLB7NDDzC7vjzM2anElUohWTeFbZ183G06dWQvCmarLZJFFOcHMYLQPFwe5eyzdxUj
GDBAdOPkkVhdrSnyi1huofd5N4Lgy5X9cnmMc49dmKZwpMuJ23JPxiA3rWk80VVHDbqf2hRYHf/Z
ACcrn02rtZpsBnDrZVt+C8vqkwHO3SWpG1I3hWlwCadXQM+KOzgVx/StJkJw2FIpLvL95as49/JK
Q1nKNPDYqNPb5CWNB4e2KY52u9eSl6G6a4xPtqLzjTj90qVpSWzXQhm2OJmrlJsov0tjVBgDoRFu
udd0dWcBs459/xr7xkTW1pB9cvPOPf6Pg55ML1Smu5JCXkE97MfCdL9fvmtnH82HSzp5NCN9tT7t
kuJIUd32r7yQ6tyqab/8jVEk2wapkyEknZOJJfNVxM7UL49Uq8IvKvgh45fJ/GQlOXujbBpDLuHj
wlYnX7ypU10vEKgf7fgan779ycM/+359+Hnz94VqUnWHQ0rn4dOAj8wjixWQpsv36ewLZtv2/BZT
G5AnW6wpLfLIlENx9Gkv0o2jPAJpcW5axxTydpb4W7fsP+Od7hmRntrJGDNewrYknR5GpBaXr+iv
Ldsf34zLU3dsOc+RJ9+M06RAr1svP1YOMpNtgBxYbSC40bbGzJl+h5N0ecSzz+nDgCffSxjkqZ1W
DAgQk0iPAMBSvrs8xNmPxqU36lqsL+L04GtZFcncGUOQjGkMYGDLn6XlLJyry8OcfRs+DHPyxvHZ
W5OTMgwMBnLgtqD+SxNERLTq6JT5DHx5vPlbP31Ulm7o0rJ4To558vaV8BiwdQbFsc4OsYfIYB07
+xJCfvfJ/Tv3pX4YSJxs82nb4clRDKR+hfleyLvL13HuDbB0yhKGRfVVd+f7+mFLqaMvM0gc5OcF
AXFomIkI+u+ugFQfk8WMFcAA14Y5+uQlw5uAtlulIYrbX0OP3a97uXwN873+8Cz+GOBkXoaUYWH9
ysODRk9uDkJbNMpYdSGONsjx7DruWtkc+tb+ZI9pzC/VnwO7jkKZxvVZJ1M1ACuQX4kWHITCV27g
eDHSbd11WOJy6q+b2LxOYBM3Ke3qG9V/soifvIL/e9ly3u0Q6WSwof790U2GUVuAPsKDq98NOMNI
PMzHB1v7OgeXXb7D54eybculFKdT7Pl9KGynBfKyNjz0WEXMZTOHhSMiXFnik4Hm1+2POyr/M5B7
8rZT/NSHiKT0gyduHOOp4JA2wctM/b2JkTm/v3xZpxPu/7uF/3+4k1tYWmmEO5s3Z3Qfkmxc6ykw
uOzRLq518bN2btNo15efbLZPJsQ/xpxfqg9fnE/op8rJsj24wPtKtTdLa1E3t5b7yZd9MnH8Mc7J
yzniqgxm4eDBsNa9eiqHn5dv3mePah7/w3XIyHLgQ3EdiDrXLSwwUYJy71wYstpVBZs1AL/wyetx
Mlv9cU0nC6Q/ugAfnSY8WDaevY0O2EasLl/Wp+/EyXQFSavVw5T7hiToC762FRGMx1qE1w7iQ9zy
h0LXt6wKOwMW6+Wxz05kaCpcy9LxKZ/u/bMyz3XkzUxkGbFE2d53NorlJXjwIlKTvO/5+MkUcvZ+
OtJgl2lKB0Da78+wT20zANcVHpRvbPLUfZsjuYzce798XfOr8MdX7TBJCvikTFYnr/wQNbJTGTMV
Ka80vN9AA/yzAU6uo0ASNNl+HB4asl2GfsYl+d8vD3H2df9wDSevu9KQLqYZQ1gWrcTwXk1q63fl
Im+ORvQ0mwEvj3d2mvgw3smrDndy8qG7hofSPGbe1wA/Tu9uWmQsl8c5+2xc6VCmpDEh5ckUGHgk
TRdDFx4I0AKFSeTJ5d8/+4p9+P2TZ6/pDcEuOr9PddLv7w9W8V8Wc/+aFIQ+HzENKIDG6VmmDlJe
O9zKB8zoBFivCr3+5Ls8dw0fRzi5hhY9YRDDxzygIEYaQJlVFNusu798p84tshz40VbSKOKYeTLx
TOSvRYhzWGTJZjKrdj32r4SSow4Sy7i+ujzYucf+cbD5j/kwe+e2IyKzZjA7VTC2vmiqXf+NEWiq
SsEB0zVPH0tTIlrCv8S2b3bUQVXBtfTPRjh5LAWaR+RaVnj46k6PkfN0+dfPfYCIC6352AJ063TP
A2SxCPxmCg/1Itd2WJcdUiS6Tx7DuVlFEKhA71G49IpOJq5JdnY1kP19CNP3ImVypOtf5HMb/WtA
YIuIPqnBnX3HFIIoNuKEP5x+7W7p96HTM97Ii+WV3wpiSSL1khtyO9qvl2/g2VdMzWcKyQZZP20Z
5G0vrAHb76E0Xpqbdvx5+efPPh8aqvp8bOHXT25d6QktAa0WHOzeWmOoXE2S8EvwdWX/yUjnHpJk
blG26SjgTqcjjWZltjo7AvSEy7oHMqrdZthSK2DUOuQPXE6XL+3cnZPUsQxdp7kKZPT3j7MdVVeW
XhYe8mxF3Ke+vPzz5tkLsvgkHdeWFEtPdtkAZTwvzSPkuCNonxF58jrxJ2PBFNutyYqdEP/5xCzo
0bMhpvxbl6GFQC8Hc37qQSP43Rxk2BjbHpDLWsuVi7mjxrgBhu5LaBcoRXyyhTzX+CkJ66HkR2io
BgZvUWvusLEB9hIl16pXkoSnT97wk7maohmVExr5ukCTgPDjZBYte9F42G/7u9nwnel3lfyGPveT
Ozg/gA8bmr8GmQungG25hxg/f39AOGeLNkFmehdVWsHKBr9krHT0+nzq/XVAn/85ltK/FzaKH6kV
n26Ez74hlmtjmGeKNfT5LnyYvouoaS0bW81BC4KdqWeITnro+Zffk5Nb+dfCKj8McnIr8yHRyinh
NWH+K3ElKXw4KMQuD/LZlZwsRCNSKNAnDIJ+W22GYfs3fp4DHm5vDq8IVX6/UYJElKEIqvjQpnZ9
rZd464YJvPnlUc7NRUhU2Ek7pnL+KKdivpT+kPnxodSjaz2BnI/qDL0jaH/5dx4KjRpEJDrpnadl
T0fVfm8FVnSAVzmSX5Xk27CEu6+TorW7fFXuuWfjCMW3RL/uzx6XSBwkwppMDlDNxcqa+M7TwRFf
LCw6yy7A5YCQIRtgpQAmrCevpsJXqxdu9SvOmAwbgCTzNYXQ68wQz54oG1CGQJoCvEB3rLnE3KDU
XblN1b8kYR5Dmp85bMKoAEgQwSIzjngujPytN+pgH2RfyS9l0ryihA+wJEC5p8QjUcSGENtQYt8S
0gB0I1DOIWV/g8sof6EoOdxXejZtLdG+UIp6G/UxvifNJFhTQQaVqOwY+a5cpZbDMW+Mv+tj6W+b
Kep2BhwJgoZAzdjm8NCBCtp1ogWi5MD3gXIMHxJETA9tcNfnDrEgPbAdZzZfNF3yqrvjt0AKxGl+
Nm2C+CkdvqrpmB8stGgYfjt4dDGk9HwiMSvwon6F3NMGFlt3M7FvmeN+93KiPRyDEFg3TVdlXYMy
QnC4SiSVTprmmG3MRl2rhvmuLExI0WSh/Z2pwNVNly0j3QLrVOhFNBoW7o7D7xTNe1Oc0PI57z6Z
us9tTj4OMi9bHya1vE1wnvtBdPCJnbBt48lMUBWm4yrr/Q1P/JMvyTg3v7lsT3RT0ilGpvH7eEnD
tYLjig6QGjvcI15/cDE7XuW26xE7irzcCMZh7Wime2NABnmooQeQRawP/S0+FhslaJRcDxQLto3/
P6Sd13LcSBOlnwgR8Oa2LUnRYygzN4iRg/ceT78fNLu/uquxjaBm7iYYQnZVZWVmpTkn0VbyRIu/
TjFN3mTk+C4uuqkBejTCCvw8gGUAacyOGeijH7+t3HHWeOLJftl4SqW8NrjjNpNYwh5kXgHWNk8b
IPwSALmK/i+CxG+AoObMiOkM6aZtd1TwNfdUoo0VPyqscfajCqgJBCG2TCldzKJz+Wrb6/3msTWZ
oLFGt3IsUFoA3b2+ykVDhg1jnSRreQ6er7JI7FhvGjN5VsZPtIN7K5u4FE9Zvz8v5ugThYkIWvuT
5zG8K4c7D4x649DBvRh+y8I/UAtbtxxDJ0ukEwCcL4UxU7lNQE9/Tkzv2bd8CG0Z40qMlR1b8mg2
bwTux69bL7jlNsqZXnWa5FkzYGnOvmZwCge5cZDaFSfzq+wvauCpJOEWmszzMdLbIsn0n6K2lzet
pN56fbU1Rlqg1WgXA/Ht1LDiWcBQOAw1qNonEwwQaIZvmiTdSdCO9/2aTxd089fNoEOFfk2HWJJo
/HyjA1Wuvd7rk+cKSm79b6f9YRQ/rqvlksE7FSEEWJmmjGURwZ+Wjv/AROY7Tyo8fvGrz0j8dUlr
ixE2OfF1kP9KFgN89MZJb5vhjUHsldu8rDNs2BwDOZajne8YGEU5k1J18gx28503dFuLXE9o3eZW
tSJJiL//79n8ljTf9xNPAY8pgws5kvpWl4FEmiqgNCaNCdoohH4F/wSm2Ax4gHeURyZYr+/mwrkp
vAcdippz6lRcKPj1hWHqjDPWhgKkQGdCiR5B12rclJH5CbDr/XV5yuV6Heyj7OgMwUDDLjZCe5oT
Tk7nD4+hz3BDPHwwg0+SpRyi+hF4XQkW8Dr4XDrVxip/9jrklfJdUX2zNZe3A7xVJhDBIehbw4pW
Xdo9+p5MCxhHZ34XixUo6tgSE9fe+JgpnzoGB8zy8xiChmv9mGrm/pzX69twue1s9/yys/CIzHEK
po8+91iC7XB8LMLXPv1apl8SGMZTwE1k5Z/rohY2/FSUIbyQddmucpM21Mc49TZgDzrRnpnEjW29
tf5zyfxUebgu8NJDOXMGc8410SmuqoK9VRJJhbMgmB5T7QAxdbDiNRY/T6DL3DIVvIs8E6CE2kgr
/fRYgTWSKz81z73++39lc87NOAuwZYPKB04dXT2/kklulGRnpfGxHZ50mL4t9VYaP1X2Y9wcav05
1QH/eRmNd/YrYgnOxIpdsMWk50YRR9MjBKym8wpR2IqOXxo1oGYdcgkQFSqaoQkH04UGVf4ojZ5i
iDth8wmBuNW1o1R9XNnAX55b2MEzSYKNNhn54s0TRU9exuC6psSMpPTyV+jBmUAD+W4TM5LzubKt
6DZNCv021iFWaTUp+DvzpuqrZTFzCiKDt5UHILsaM4qeG479kMr1R96MEHXLCsMjYWzuY+Ca3nzP
/x63lgG55mR43yZHBlrCAM3IBoPgM339f0Vtrm4LYGWPIDF0f6XKEA17PwKiqspV9WfY+119Y/Ic
+JBNUvkmddA+0PbsHOzes+/DtBheyxRAJgni4JfAlj4GFri0sI1AA5PkMhhIA2kiP4uDx943qyO1
X8glqhqgRBhKmBDrQru77Wo4uCwzkHhsgu888y36m87kELQuNhnYkvRbJu20Q1F77Yc0GIrbSDEY
nYMC8U5nyPlWz/ED0dQERwmFAWgPgvdahlyiS0C/8BvVe1aI6imwpOmtqo9EvVClblUN8oJNa8j2
5z5LpSewTUem53qj+9rbfXInTwe7an8Ckf6PHsC2AwbcFGnMAOXpawCy84da7l4CqdGPzKO1t0AY
D3s6bgAsCkKZlxz0a13BVJRVecaT18Hj3VIW/GKoIXznFuT2IYNILnSP0gc6r6ftDBL1d2nOhZqw
SZ/orKmOsTlGnLAyjVtlNIK/q1axX3L842NshN8ngyHXeiKDaJsAD6VFWUNKFliHKQRf0LG8/o76
T08dP/VueoAqeMQC5AVid8+EpwqnMZz3t2oSmXyl77bVoH5tcxt0cm8GXTNsBlTrnrmubNda2zdQ
CkC6GOJXGYaZtymv7NdYzcGrH8ll59SePmTASj91EPQdgUJPZww2QOoVv/hUpm17HO3E2ibmxCQu
XN8PTM+FANmCGafIZBkgdSi2rTzF24Qa8EYxEusuMTLtH3nUpJ9KQxzlROm0M+kXu61gptp34Pkc
w1Zms/tUojmsj/Yk66Q9fKXNwZKgulWNuoXDLQcfTmuro+UnOYPbvMalETaCEjQWiAgj9Wjq0DeE
qW2s2P018yKYTWYFCwsQ/OhJUcFXcj6X4dHxh53nfLtuXqwFj0a6H4RNxcB9WroQzpJm84c4G8Kn
QQvMf2jBYvAW1Nr6ztPMljtAwqoFwH9vyc10gyNhvK1XYfs0y+rOUmJnM6SxtKu7v8k2bo3GkR6G
KgKyuP1S6DCWlhawWmHITPDUTIwHyv1Xu0ZjVDM81A08KbWuqttS7vWnjJfS0W54WUe92W+Bwah3
ZZXkD43XaK9UjEpAPSdIsRiehpoIiuywlSRAsBKQL+rqJjTIjEh6BAZh2/U702lNoCOK9mvbgF+d
ms43JgZrrj9ZV2sKnS2IrNrDWJKeqkCNVo22fpXHqd/bjl3COBGbnVtqcXKj8VLdV3HzM60154Ne
GRpPDLk9dnOPHMMCwBWlCQoxGPBbtIXMS4Re441Vh83PJlSA0Iq6/ujVMsClcRLty6QOn5jKLeAt
C5gJyJjfvX6qgvb8+342KHzqFn6XjoFzpwuBQ285Y9s8lk4AokCefyAWPIB2PW7kaq0ZXdCgX8Js
1TDJO869iWLU60QxZGTU8h+tFLZpQ3qo+uwZFtt0y3A74NyWepAz+7sKbe71VS4EL9xZmdy5PrcR
ii5YCfNEMjoF/NgJlCEZqH4pG9eqyAvBpWnP43lER1R5xHISmANFnI9T8ARbgdY9x8Z+inaU+qE6
/YPVnAiaV3vydvHCSJqwngjqnjwdFvN0JXZdCsXmrlgUgmFiylaCVmSBMsKbIwVPpTY9BmPwlrR9
dxNE/c8p7F+8ADj1QH0offm+DvofRTm8raxwjo6FSIYkCzupzyaH2ub5Ei3GkfUWEqtHa8pnvFZz
5lVjCPPNUIGXKnPokM2mTm5AvBiZtQYUokqTet8Xff0MXnT0xQsC5cHSDG+fgEe0nczCf8sVK905
oA4BQuRDsunJzg3ww9MBB/FTUczyoYQxCeZVv6jo2VGSQ2yU3WuWTOZLUIB+odTJyPSyWrmqybyu
GQKBQHKbVO3kgNkzciov3thZL4Wd+j+9ys7/8hluXzH4Yn/Rv9eI94uu0nLJ1Klg8WPFM5oR3sNH
3XFl6YaIbRMyCe5J8Q661UD6VPWACporuVXhqfavVN2h0kwvJrshSG3jMrF8EC4fU6WAwpl8J9sE
7K1EeicxnCOTkAFQlMHKs2DpVs2pVYYZqFXQAHquCUC31ECqhOFTolkPuQfoBcC5H6EKgksQrKDA
e7mueou6r1syPQdkE03yi+cC46FMs0y2sBWFld+bzOvfl2S49r0BxQ30hNEduyDTT52rzpM2I0e2
UwCzISCm0crLYdZy4RaYpz9FFX5Ka0yN0pnB0xAyuZzWIDIXr5M2vLv2RBHXoiBE5wgIUBfWsTUi
q4uN4MlSlC2ealObb+VICbZfeX4vmeFTQcL7pIxLaUwVPXhqnU/RxKw+TafXT29JAs3IdCfYJqVp
sWVkLB3w7IDTeFIYepEMeQNe5XUJwjWYn4uMN3Hx5oZnjJPwmnMmJ68jGX2cJCJIG5B1SJMqSdpQ
BdsBGLVVh5UWuyWJtozPxB7zNBZtYTqSlQ7rguNJbIuBfcu6nwx52itZ6TwGhYnnlMFFdqdGNVa2
c+kyOLojkyphrmvOVJ1rIKSi0Mh6k/aoKuUIB4mmvqUgeLxacHzcOnBcHEEhDUCmNyGCiHCpQRk6
B3VS/J/Xt33hYCm+0lNEQhnEGrF8pNij1vvtqD2Cj3kXpvndWhZ5SYCjWeo8MgN/tjL//cSpqmUG
R+voW4/ZvWI8Zcm7e2lRnJPPCw4t7SUADTXJfGy6uyS5ofp5fX8WTMXZ9+c47+Tn552eKPT7WY/k
f7Puu+T8rMv9dRHqglOmUwGt54Jh8RxhDTPZkjKmoflYWAn452YoWRA2hy3cCaHZgxlh+RpIC+Qf
x2MZ0uJNZba4A3usBPzHf7UBk1E43wMjiPlLJCnyvqMQ9k9cZuMXADtsdUPYScJeAUr5+k8XDvdf
38XtcTSHgWr0+Xx3gPqdeqnEd3UjRJ2x6dKU8fW6CMFPMamPSaCVg5vC3KAmGtEwqCZjTJ3spYie
gJXUC3/HrNq2Db+UxVrbmhBHX8gS7GgF32wIA1H2Mg5fMv+no4GmRO1WAR05SaEF+gCBz/XVCc+E
XxLpTiAU42qwQOF26JRu4xLWmxfo1RrQEvNHBiXgwrguRbB0sxQdF0QjqYyVRZ/Pj6lVAOc3Qil7
0bU7A/SlcF9/Hp2bRL1Z7cj6FY2f+NYLWcKK/MZIcFXIynuakuBlbKcXXa+hmvoBg9u2lQAFBoq6
/+447hAfUlqPri9W0Ml/fwDJWgpkqsIss3BjfY9uaSieQD65s4D9ym6uf37hxMgx//686Ke0oq60
Mc5f5OI+LHlYHiX/rlgLCgWzc7EIQRN5/yq23SOlTO/8gAa621ZfeYwsLIS6wNwagw9iAkiIOxMS
XwH8EtnL14Q+Mh+YQ6oU/u76bomDOPNCINsl+MG68JPFykDkG6NeQwf8Ev9jbX4AORdaz3Zyx+RX
K93p7SNMGIHz8brQBZNxKlMsEcC+odHlY2cvlk+rrv0pLpy9DxJnkruesxLjLRzUmSwhqo08R520
APNkg13bw7StjyX5vs9/sCLArXWc3Rw2COqQTRb4tQaXSnU+1ukOTFmpc7atAb3HtGJvf1VPhQts
YI2IxtANmosEmw6JnNXLDSsCmcz6kLzEB+1g/jSaXbL9q9T/MjRv37VvgXE7wFQVDqA063DyPjn5
AzhMoQdO5FMyPkXDbRkeru/Cxc0mirBk1Ih3Ei8XsdtzSMpGkgJHfWVg/XOlvsEu+PO/SRCMV/M/
CfjbzHn+j18Xdhb8W0cOIn5/pcDfEu8koLmu/34TQ352dsIOzX8/iVYqzwQFmL6BVwss53wDY09i
fIjX7vSiFPKVlJMxryC0nUvpFHqqojrRXkGuhEnGyG5Ur9ubHdyCbf+NnpwDsJQv6pD8rQDGPhil
C3Ltsx8lR9MGOLFLAeQDUO94fe2X2mHCfg1lKCVuwCrEyfk49waKX0Xg8ggyzbfofXU6Pnz+eWHR
+hQ3cQ/KtluZezM9tO/1WhabObsrTVbJ4IkF2zIOC8hTDLBxp5t2OFLNeffu8H3wBMg00J0oDjCF
GXCcnqR4rwAUZxvT/oOfT27GwqHoPGps9VwloPniVS/X1mtVP1R0aK1Y2YWzJf7TaapBwWf4iPPP
x7oW+co4eK+tfzcequH9Z8ukMDaP8pKO5RNcoVJQqYykxHdNLYfIPt+8++KTlbVVm9ePhvHShO9r
gQ7Nj2RJr6EE6m3+VymtoJEs7c+JAF0oig+tqYxZZcPzQVrUP2b5Spg67++5XTFBG7boSVAsMnDi
4xymIvBJmtx3HUpBGrSgm9H4AwWFzIURNN6i7NW8xBPTVchFNEUFVCW1/915UJu1LPKl0WIaQTPR
TcJtXqOCozakppFGgMhdLNDoH6A/0qYbR32/op5JEe6BIo1VU2la6IbZvhlBJn3/PTv7vhDJg3AG
c2TH95vqtglvAdV9t5k4+75wCvxyQttQD93xoxUc7HLFRi8cAu7CsXnR6g5htGBEQ8P2GmgbEpfx
CXpfkg+8sKRw5cl+Ef6hoqRvyWsyQaEi6FyTaipW8CcgRG4bpubevOweGpsKmJ535hFnn8CN0LkZ
FmPeF8/fNGQwDM6e2k3tR96JEEvozgrmyPxjhZt3JmLe0ZNrQUY+wqqXtRvDD3YYMnDUbX8sH0Do
lJ+duHXr2gj/MnU4WFUvBQ74uj4sied9IIPxqJj6RRkLZH069DMS8xCbWttqqvKtKfnGY6FazVNU
GO1RnsIIEhXZuK2JuldSdAt2jTmi3+KF1WeBPMm6pFTuoRw+x9Ln64ubtU3cW53/eH7TSHgxY2sw
oTbCb1a5g/Kxmtyy2Y4KLGjdrcPIneTfXpe2YEMZtrSZoGHk7rJl34ZhBnoKu3JbOitUIO5L44dG
59J1KQvKT3e+MWc1CYNMUfmTJoPbNzcqF6Zirwt3Q/qj78uN0+5B9L0uaulwDEbJ5+FhQDrF1CF8
DWVp90PlQvz6Wpn+XW9oK35tac9IBpM5BKzRvCj9VVk4THZUVS5kUN2r5wTqc6w0EiDFkrzi4paU
gRoMy2HME/QQwT/4IE/LkZY3Lhxe+cbSPlMOuenNGjBweJ4SS3kavGzF5/1KfooayBSZStz3yyAK
pgqy4BYeL4Sm0DSAcmweAlDVk5+TGhx85FNG/9RH7XMPsWTn7BUGSVJHP5SN9Xr9LJc2+uSHiM1a
TdlXAbjCjduE7cbsXkbgHfLy03UhS8bkVIiwxWVb1JBnV43bNrtJeorHO8OCdIC2RNmNAjjnVu73
koLyaJ77pHmrKGJjRRjHRlzQT+LKcJVUzUvkeSuuZk2CYJ+szOsUHTZrtypJwtLTA9e5t3LNxLLk
Ly+D9tMgOPcg4mzOXQDtvPRmGGPt1tIzLCI51Ceh8uyUXxQtu9G9mxpiWQW2tz84rBOp8305cTye
xUw90zW1mwxww3W3mf6RniR5uo17UM3bZFNCqHFdpFgV+XeldBEQGICcQkufIBOWOKcOg8bNkprO
0du0/xJ4z4V3LH3I2m+7EMYf6QdccytrXTzGE7nz30/W6ofjqBR+iNxAfwJq/hN9fisiFi8YwKsU
nGxUUhwOCPKm7qXCq13a/irzgZJuox5Wtm/engtrMm+ebTEBqYhpXs+GXy/EorhN2gED72wj58Ws
n9X2XmF4Q6l/5tZXxX+SuregeEzfjdlLMET/MzRbVDGoVc07cLqJqeRMpcZdGIedDOHuO2sNv5Tj
9PvCXbOjsYcNle/DjQXrh96uPAKXHMDp94VrBj9HnMSwY7vtSObai2AwKXW/3JSW0mzTmXIqSMbA
lSbA0K8f3JL6nUoWrpoe9Ewr2awsnyaMSLdJ85XYY94bUTM4GN49ZMVtWnXOz0YZba5zWqAZJtz1
H+2aEOclVL6/dx2WLPOCo4WN6JvxxHMpALoDExvptascJA2aXvp1rgu4vESzAIfp63+dtKBik+Uz
zFl2CBhgoDiqcrUh7v0DGXNSCzYiwjVdsAV6nwyxGvi122fHMqbL5divocldngbL4JFC0EnWxxH9
El2EXqeDH+HmoBU2O9nHG+7jeCV2utSqcynCfUnhWataXarcVP8caU9Our++UZfenO87Grbm350S
DqMdNMLnwsBBlJ+p0hG9HOFngXHwPq1vxvLRVtbCpaXjnyMzmsDYPFu0oZRDQOFT7dod4RmUtAOk
s0TrKy59RYgjpFKUThvqMbFqNyieJuPodLtaeb2+c5eWhufinE8kpSXTtydYGi+KSvqwuO8hefxm
b1TbDnaBaNcHu7BYsWrLy/ktS7iT8mAHSVWlRCjN0VIpJB0ie+VWzj/33LicL0cwLlEENSA8rXjP
sdlGDd2OFoUkQ92oDZTC1dqTdCFKOJNnCic0hJ3qQ9PeuIH/6mEtQ+lOZpypVnaNfWOhiVLygVm/
QVm5UEvX9uTYxI6pyCsH/iOc1JT7Ln5S/Z3uHJu1JsQ1Keq5Ee2MtoIgCylEe0P0xY/ug+oVX3Rd
BVfUwhQiraJRw9bxkTJ3WDk7zd7a75z/wF+fH5NgSAezhMV0RC1s2qf7Ta2uLGH+91fUTqxTVe3Q
MNdesoTh08Bohfx8fYsWvz83Hsw9tdoFPGae67mc9Nycngb/IH+c6u9/IABwLxJhFCZksWAhRYEm
96VG9ij6FDAb/vEPPg901AwNCPCBiCBWDXJEE7JSu/oAANxWXTFii9tz8vn57yfhnk7Z054GPi+r
0p5MZJserv/+xYtgYM8B6afsJz7I4WjTRngWK9eK8rts+liReyLbsG+rtdh80YDNGfq5CZNurPmy
nCyFuYNSgt2YsIIpBNn0D4oJVEClDummaeH2S6ab60tbeNJxNxyWBcGOSkQmmMy4iUh3m3rldolx
OzIWGI3dzneOmnUXWw9MROzDTtrA/n1d7uKWUt4g9zo/RX6Vfk8WakGH5bce2bw+rjbUWTd695il
X2zj9rqcJesylwZJwhrUskTN9vsoHM0sJWkZ89LXvX0Yq7fxoK+IWVJBQHjobZkbCy5qZpJttDDy
aY1rWpOzNab+mDCMuRIPLinHqRDBHhe61DVSojduSVKwVQ8jpIh1+SWH+m9tdvaydwaTeSpLsMqV
VcKnGVnIyp4D76+e6WojPIyAjkmyK1v3pH8a/j+RN93k7cJ0xcEt7+c85Thn9C5qhGpHbbWjNu0a
kDZNdfsAs/OX65qxJEJj3mBmGAB7SnwkanWuxFqdti5pvc2zBwP79e8vafjp9+e/n2h40IeeXut8
3wLag3kluIgfrXafacfrcpY0nF40HgkEwEzuCCeVlJYNpV7eusCFM1rmb9OJV2nbH66LWVwO2Dgg
u5LG4gF3vhx5rG0jkjKWY6ob3zw441ZVNzU5uutyFiJS7BB1GQtfd4mj1fWD5vuBPLi5XmzNpt9P
ym1f3lrho1rtyrWYdEEJ6HrlfUiiWiWMF6yfFA19VKQNiLj+92ZbZf9cX8zCpim0yjAPg+MgjSSc
TQVDX2cE1oDh3nX9gYbaZoJTfmXLfqXdhPgDMSQ9aAyeZ58Fw5DKrZVI3cSeAWus+W8RxOWZ8SrF
Lzrdov7ByIMtXXebIrJA/8130GBvdcYr6kdT32kQl/3BqnV9zpYTsVhiCTjX5dwsm3B02/QI9WDc
02JxF/19XcjiyZ0IEfUx1jsF7LERA5Vu3vLpDx7fCmxV/1uEsKdhR9rF8LPRhe6v97dUR7Rk5eYu
aseJCEE7YHxsDNhKWUL0De5I+14ytmG3Vm1e26j57yd2KBqkcSpNTiOobwbytfXL9YNYW4UQsujN
oPigprBR7R30bl73MDn3jrX/b1LmX3GyCojgNSsK49ENDXANpK3RQX/r3OlrtZfl3eK2EjIYl5hp
udoBIhUAkV1DAWtt1fc3jtGeoP/+vrAOehqU0GbIz1Wmw6DdRMnKU2HBG5x9f44hTvaJodmUpoNq
dP1p7ynw0G6K4nD9KBZFME0INCQAHgwVnovQbD9NgtYbXJMB9GIPV5mprJz24imciBB2qdQqqH9S
f3TT6pHpz6l8vb6Ete8LuxRUGrMwPUsA3sTqdty7699f2iL6WMGzp6EVlyx8Xx6oFXaNOrmG+RrJ
38aig4d7pb9j/oZo9A2UiSYGxh1ppDo/BpAawM0MC9mlqXUjqa4P0lcU3VjWXdgNK0e+tF9MBONd
CNlZkWCpgG0M0rxvZJ4lzKtLW5g7VnzG0jtkxrGi7Yki5CX6UiVPQ+7zRnF9PT+O3PIsVuSN0Whb
aL+frGhi3rf+Cm393RStNdQtxRysi+FCJgeMi+aJxjAav6S7wXWYL8xu7OhOhX5GPzhQ9r6brnCe
wjJlIkOGcYlthduThv04kXFVXUBpdi29ilW0u65888GLinEqQVCMemo6r7CQ0Pc7/zE6DD/99A/0
m5q+xVTxL8hjQR/6MUsnM9cVV053lrfN4ptojTprSeWAziQvzaTFPEp8rt6W5+nDBNaJm6sgJcbU
vq2VRSxKQJcpd8NAdMHOIUVSEUxpPrmNzfhpE22+Xz+HJSNA9ckgcUAYxCrOVzAqidbA2T66RhPt
lfTBi6S99G7mD9TpVMi8yBN7H8JnrytNMbqTt/G0jarury9iaZNOvy8cQ5OMU1Q6LEID61Bmqn13
/ftLynr6fUFZk1H1jAgoE9fheaQUEPOoL42R7gttxVwuL4SGrxmECMBhIV7UVM8r+7gbXXBgQHQE
4mJtMHFhKSTn6Btkcpb2aTGTQow1WL3W96Sh4oOSyw9a0zP/aOxpTVl5Hi89z5nQAfSPORq6XsTb
kaaBlhha2buDV2c72RmUTZ73MFdntrzP1DTcah3IlpZUNYdSL5yXth7Kv1Qzk24G8uHbkbGsbsWE
L67/5DcJRzkaMr0wDb+pzMJtk37vpNdSfbTllTfVkqc4W7vgXMNBSktZqXpXgyd5iF/k6M0Pw81Q
PJf2Syft++ZNN9eamS6nR5ib5ZVNEnZm8ruoKRsKudcq9js31vSN5VBSBH602TESVwwzIshmiqAo
z/7Sp+dKW6O0WPD1KmVAMpAzxIEtzmhKTtI7km21QHX9Eynxhq47KOqBl/aMlSLN4iEy2UFplriC
8OLcntRD7DHtkHXupP5M7BqKcW1TjNYmKt7dTwdSwy9cbh6ul6iOUVJPraG0ndtXBwng6GnFcC1Y
XxpscU82HYOXaRFLKyU7H4bebYFOJWQ+Tkq1rbS1cvaSGIg4eCoYpF8uQgdZG9O81MvBDdNdGt7U
+quyxim2JkK4VxXYx0wPIWJwNqG8lZQ7ay2DsCZCuFKg/I/1MCFCkw5j+IFBOCDrrhv6BftLGgSr
OCd8tQvoryAF5cFBigujsbyz3wn/MZd4Tj//y2ic+MFAtbJC1vh8/9HWH5v4/c+qs88L3kM3m3Tw
sKH48n0kgVC0zfr3Z8TPRKjnN0/O/Y6BT87A/1g1G5BV2xYUvxV3u3IK4vWepiZz6qAa3Nba9VGE
0frxn45ZnLEOlaDurPk+6MPf0tck+/kHn5+b5knZ0d8j/v6gKXS7zrnVUrZJWkY5vT9Il1AG/y1h
3sETRVJ1IE/qDAngMai3Wrz/kwXM7wxAPeak4/nn01HVsymoe7cAbx4Koe1arWrJVdAJ+/8E/IJ4
Ovn9pZ10tu7hHW3rMUm2A90v/gT86bDJ7ZWG8F+7Lbw0fhHVMybEzPUFtGM+RJMzNWPrJpULgZTf
3WrRm1McO/W+sbR9ox79sGRGet8zfLvKvbHwapsDIIwvmHQ06Qm528LXsrxSw9JVE+BKmUDvk3Y7
m8kg2BQ+WYO1s1vYWjKaWDCbvh+wEgQrCYhawx+cwlVgAKu9Gz14kKphU5XBJjbXBqXnXy/s7Zmw
efVn56h5UInahfsLwTu769qDVL/4yfc4eLNibWMO2sp7aGk/T5cn7GdCiAO2oFe4XpZ8rhsMUKAe
mnq8A/JqA6zHBpQt9923gfzR3M1vwc55gfwS1k7pDLJSuJm6Gb/nK19fiGXOvi7cNa2T1Ky1+Hr3
lAzgydwq8dHJ3q4vYakH5EyKGDH1TqZXGlLG8aaHAEEPP9Xw+bXOz4oeasfZSANwX3e1nrzfo54J
FiyVUQ12ag4ILphlJ9X3By717Ptz0HCigRIg8unEMJ1L00GTbiBpvb5z878XNdxmLoYmQCInMEfP
v+8FaddQVc9dw/4SlveqfVfFX6+LWHB3M2o7kbM8T8ZcYG43nRVqQVK4yb007Yw1RI61zwtRgWxF
DCmNaeHK46brPnftWhFiUYDBSANFHaZPTCH0a3s4oCVJy91Rf3TqZ68yV85gyaTZTBsSeZAE4W18
fgbZWGudwVPGDYGFG8Lo0ET1Job/wq/tvVr0K4/wpRs59xrAwQo/w0X/OLnprGkC5jQ6+1XKPYhk
Ezh/XWvlbbGgWQatgNB709vAhIugWUkoFX5RZ6Ub/gRMoP7GaNd1vVowlUx94whMna4JnMH5tpFh
AxpoSkoX4hOwSCX9Lu/jfdS2h95RdlXRMID1bjAJOjROZQrXPYa6xPHstHTL9IcH1GHg/0Fq8kyC
sG2pYnmZ2rOqYvQ2dnqI7bWZwQV1O5Mg6HPa23kblawhrupNEB7abiNXRwYGLPPT9RNaUgGyq/NE
EO76Aga6tiVr6D2/dI3BtZuH0gOi9XhdxFIiwjiRIYI7DFJX9pGOw6zq26YOtob0ljjtxjGfde8p
7Z6j8tlQ17z0gkkAhYbJSBC5bZI/gpeW886MJ0slLrB3YDNpa2zPK98Xm07DRsWgVXw/sR90bVcP
P67v2oIJOP39jmBxgi6sIIrQCzdo5gKVau/i+J7N+m9S1PML6gdd3vuhhpR0Wwe3urrzmq1nriRL
1vZKMAOxKpVJa7OWrms+l1p+D0/GzfWFrImY/37ihKnelv9uVxHsa8rDzfb699eOQ7jzoWTWeq6x
UVNN3WgvlXe+tJnWbuPaKoR773leI5cyUiz/mIKfVuyur2Lt+7PdOdmlNm8BnPXnUIinJxOGfns/
4Mk+XpeyaL1+Xz2RBruqi8nsUlYRl9tOvlcZopcPAGhHay09IunMnM04uyTCJc/pJ9G0lEvoUB2C
Ze3YT0mysaF2BydO38e2V+ynWD16cnxrS+0GpMhPSSjflFJ+33e+Cnan9eX64q8rCl2i51sc5Qo4
GRlbnKf7INs29X38hfHH60KWsqwnC1fELP1UpqGcxNwor1WUHcFPsvEKv4XdI+w3QZFMG8K915jD
3ofBVG3sEL6C1gFNzGcWecXAL2sVZU8wSqGoFJvjlcB0yh64QQZYD3EOq8mK1i69n1ntbwHCG88p
CmUihi/cSKterbjZh7p0tIHFKGtlD6nJjaQ7h24w7npWqQbOgRzmsSrll+u7vny0v3+GoG2THE9U
k/FjeXtvdQH8PtqGjmYe0NbK+S7foP9JEvvls0DrTaNC0qR/nIIPufycBTe5/2F1QmvR/f/eWbFB
HtDyqm07drZTd+Ar1OGGS3F915bd/4kMwcfEXtxnXsYLvcxHWiDezPyxTB9D+UEv7iv52Ptfx2Dc
Xxe6tq5ZZU8Mna/aTUGCB+/v3GvgtNo8zv/Idf4+I8EjWE0JWP8sQtKUvVK1L3AI3o55fah663B9
Nf+f6/5b1qyZJ8uZ/JFWCej23CB4bNTvqf5mWR97r9rIkEM4xbdOfYMcLTGOQMmsqOKK0puCy7Bq
v0s6DQ2plWPdHGTnLfP2cbuywsXzMuiXBACOrJzYpCElWjFlzcR5WfU2fOGFsF0xIvPlFF7RVOF/
SxDWYXuGGqU+rsKobp32Rs+3RvFXLB3KYO8rH8Z6pfK4aBNPxAkmS+sqkNStHh9obsZiQ9btukqs
fV+wRUUCDWhosmFlfPzUrFn0lc0S8wE0X8TyqLBZgbIjqVU9h/4PL9wAAuxv/6TT4/RkNCHSTayw
gxiHpRiwDM0cFsGK3V5RLk0wQGWi6LXZjtzU5ND6tEo/rVIPrxyH2MMQJ90QRC0blsM28tpFw8px
Ly9BJ4MIdIh5MSdcqGk0jA7+XqtuvA7EZfjSp7XeouVF/BYy//3EyhhD7mhJM8e41c0YPffGn8To
xu/vCxazU9K6zXK+PxoHI7xN/2BIE0X6/X3BStZMG+Kj2SSlfomlOyv4ovpHK53+41kIlsRyqBXY
8bxN/j4yjplJTLUiYtH/A+1rA+Gi0VsraKxHHQ0IEFL29rCX+p9xdjQi5oGsv3PC9uuGZNG+n4gS
3mYdldmwN0gA+NHNqH9qus8wH2xqa+UJuKzAv1ck6FZmKUFvpUQ0tf/ZhGXL/BDHKz5kbdME9VLb
LIozkzC0b+5Le09r/0YP7rzahsvojyzK79UImjaWGZBbv7ImziYpKdtsV2GdFs/F1GFfhh2NTn9B
y9K+kAaeNxj4Mt752r2dPeTlg9muYKgs3XkGHmAUB2tLuRjIGaw0L9powPhCfDgc5bVzX4z+TgUI
qmyBEp5EHo6wre7jFMKbY2K1m7B7bawXo/5mdVBodSuLWtq7U5mCTpcwng2QHRWuafwf0q5sR1Jd
2X4REjP4FZKsrKmri8zq6u4X1CODmWf4+rtc996zE4PSYh9pa7+UmkjbYTscsWKtY547AT2qlpfV
77d3zpa/XVvhXBpVnogqHUamSu+METwDpvsYK4dZxBIhGg7n2BnUp+ombfBqJ8E5a4eHqqqPTCfT
ofkkiGpZXMKHSdeD4jzbsjojK1oMyijADu0G9GEePXU8DPJnW327PYGicXEurowhwBQ9xqWohykG
gPk0j89UxBm/dfJcj4iLxPJObrQphYejNcsqD9qEJKrgibM9EEY6jgZx0DhxwZhSySOhNm6EzjSf
jLL0FXuAkHTkgVvqX6DHDB2NP/9ni887Fl0AlRgWLdX34UkGojlxJkH1YftM+McEF5BBD2ZWsw4p
DDu7U9pPtv4v4oDrIXBHQhfG6TwlLEUCkh+5+gFGdMGCiEbAHQDz2I5dEsGCddZmR/l2229FX+c2
fgeUFJAPiCez4s5sPKhp3f6+wJ14cvkuC2lohsyd5JPUfTHp57r8GUcCVML2vvhnlbmdbkRml0Bn
pDyHxeeMfpFjX+q92wMRTRS3wePJsgBZxdYbp2OouaKq+Gb679qRuK1tyAHtSYBl7ig9VEl8COmX
CBDHvHyUss/6mB0BO4bO5E99fOjV54j80bQjdMkF6yUaJrf9iwb0F1aILdkBUdFCXbs+357H2w4B
UNgyMA/LstOg+ICbRnkd9VOcHUdosiRfblu5PQzg1ZdWAoRnc5HBioaXnnbSJkEIKPo+t+0VMx7S
usQbSa3QGHGfipCSmw6tAVkMHKNlQ9J8+fvRqWTaaVnjmZf1ALtqjj3WP4NS/TerfWWGG0YRK+pk
ari1mvpzHb8HYOf/F+twZYA7vOJJTSowgCCOLXFXtX/M4ut/Z4At1NU7b7bboe1HjCAbD8oMVnfB
6bvprqA+g7wYStcyD7rulcS0LBC+AP/jJrWTmneK5EGw9PYoRFbY369GoUo2ct0NuwjRljAq3mB8
KxDyp5aokigyxJ1ipM/jPgowXWE4Ok140fNLD9bOafhye0Cb+wPhgw75DPzH99hOQ0stSF7iXSkB
R6zDfwGfum1ic4v8xwTAEss5K6icxsGMM18mSO04c/Bei5L1t0ex6h/ILAhSAjaIAPLXDDKGP7cH
IPo6t/kCS7LHccITvw19QOWo4KAVfZ7berVU65WaYwkk6y7XwJEumP9NV7qaf2b/ymchyajWsQWf
zc07+1h8e9VElSHRCrO/X1kISyiEmawsbaTulHxCNbcQ3UbbkwTGTQvEzKrCJwflqQWEyMAgUJmm
g0uFBYPNMWAD2EQHLB1n+XIMFQLQLKUV8kRZAlGd0TGHR0jtDJFyVGLiaHF/UArfan/OxgMNnkr0
9SXkCdhHwWqJfgd3r2tDC9HJvsTvCD5P7dGEAovIIbbm0gaRKGPAh8Yff+fmSdDmRj9kAPooJ5Lm
B735c3vHbA3i2gK3Y4pgzkbS9dl51v6GxSe9utdATrHTho2kG3Dl0HVmXF9826ORBurQT03xRksp
PkVFaD4i22Pdl5NJBHeLwhZ/8UD9sAW5eFgEAx9/y48UFGdpMRdvWaO6SYKmntEFb8mhy05d89Sl
mlNI1G0mqMS11IesRZyWJyXOn3RaQkwd2qkxBTpdFkzBKhmAnwXxdgBp0CiHDgf+5Ei7eZLKvnoL
G8vRzNaTkksBYK+S/GltAWxrdYpwtrhTJO1ru7KysXqz7feIUCfVCjdKVCeeY8GoVs7DWWJ/vzpN
JtmkVYXa7psZBt4UJQ5c1RuETUObk2ejAxDvYSAQea5DHOmZ0RVV9Sbnf+SxdDPlJYYs9TRLh7wQ
6dusthzGhHZsuCkkShlJ9nJMlRUkMXiKyjfQc38x2vixp5HASUUmuD0HymJTl1D8eQva4ieV7FMX
BII8zYYJkL4YYMc3NPTIfjyNrlZGn/rKkLK8fGup7Jbvdt4IxrDhZAsD7O9XBlBwUBUpKco3NQkc
Ojzg1DiOA/EM0Z27Lm6CLOV6KFx8FaLogM4digWZXwwlAvNp64BvxEnr5jAXUCNXjknbHrQ0uutI
4tB6b6kOpCY2NGoM8JrgP15DtDIKqy+ioXjT5vw+wmA7WfDy2fBvBni3QR4I/OhKOhDy64ox1VH5
No7BXZ+ooxMMs9NDGcfJGiNwioYKLG64B2t2V3TkiYD04Im+bckOoySAxVxScUP/HEXR95YBCD9o
YK1lzcc8K5DVoxCTGEbx1rXfp6jyeiJipNpwQGiOopsenWlMwpI7UVvatwWam4s3A89d+dU5KPGX
29cWu7+5qwQWCNrMIbS2piuDcn1Px0Iu3mKo0+nVABm/X7nRPLYptNoH01VsbxTJQm2P6h+b3NFA
x1ZL0fiFq3JE86fut/IlVqABPt7dHtumHcY8AY+zEEqxv19t36wvOzArdHBqQJ+Gca69MAE0biit
3s1AZrn/oiBMzhpoZfR9os9laS5qujQFcyB9m4cK5ZbUG4BIquTdBIUgDUPMib0KLk4ZhdClGamj
uUQCkjAtq+lQiJoUt5z6+vPc4qhhNHcg6U/eyrTOX2pDLx8sU5jeW1+qH6BrSMswMP+KIaqeMlUC
2j96a4foKEW5BwUUr1ZErKjrQAntolB+Bd8V633nd2itjQXEf8YWgtXNIdFOE/1uRQ+G8SiTY57+
vO1u65nDYWAAbMuoL0BLwZ3hjZl1sxkiApym0O2Aud6tEGJDywkk/8iL2ECT81B1yGR23TBLJXAu
+tEYvhTpU6KDa2j+bg1707ucKW7rjENctnVplW+Z6ZDMqUT9HBtzpQCXCGk9YK5B3cUdbKGWgk8N
aNi3JAsGx5bM1GnqfPf1Da8BpQqOZhsBAs/LDrdKplZuuzdo58jl0azRz+7aIvq7jaGgTYFFvejs
RVTDvZAaQAuVeJijtyAY1E/1mGeeYcelIFO9tmIxpXr0dcDFCOLD5a438Aib66AKLmHdGgdoKtSN
ftjrv0sT3MFiy5E0KCDruRiRn43n5vTffZ47WCBHPlUteBwv5YfXpnR3jxPej2gXIayCyyrG3Pmr
50bWj21lX6Aw602fwkb3do9gYYDbFKYGZtI6rO3LbMNdbUgI7q3ZciPgTpAaepc6Xhv2ZSyaA9A6
zi+SIU6ad9PoItaDfLQB4WqimGhJXzpTTAd5yiFK/5ZPj1MeUUebkO9W9/vs0gznUNM4FBP4jrI3
9a6KxoMuiwhB1psCKDm07SDBigcnMiXLcWiTKs/1QOgbmn8d+9TLw+4rnRlgmUjscAR6/IobQUC1
TqJvRvqCpq1E+R5359tOxT6xDMBwX4BSG8yVrEmDv87zRikyavcUa9Gi/dUtdLeNvJJQwWG4MVcL
O9z2S5QgnaBGQ98CgzjljzgRMY6KDHCLYVOrKRsIhL+VI97Jo+4q8d6aLKgkdeQ8mHKVhnCYWw0a
Vtqk9OZwAZMYnsoHexZxia3CElgwZNYrzi6MlQxRZpNitNNhvOjdoQ0PoeUNtSAoXU3T0gS/9/DS
SnIzgQkFhbkXIiIfWLkT93luzyVtYIX2gM8HykP3N0jQCVA+FLt7KJgVnLCIRMFxvBLWSw2amRC2
GC/xgyRDQBbd9Tt3BQywZygqmzipVl15ozw3TazN/WV67c37PngLpvdOJM+4bsfFTYEjCn2lrOVz
1R+Vw3xg2oMKAgLcGIPxmPWVC8naz3PXeib4jSUpOOqT/rdAq5YsiS7cde32w76BfBl4Rxiv1PL8
yqs5TOwqU8HWkTqloRw07ZROk4sSnjvoD2X03E9PcRtCmfcuACfnGJ/M1u9E5/TaZ9g0YLaND2UE
/uGSVhEegEmvnq0idFtQOjdRerDQb5ePe2MANmAFD04o9WK6eYhohZ4EOaom9Wy8y/1JNvZmMbjP
s7139eCbBwU6GCU+rw2jB1h91IqUALddBv4CJj0Z6V4ekmZUUmPblYERDHjgDYVToI07iD2doDfB
A1S4NI/5YDmlsB9ifTZh7q4ss7fO1eCCeaBaOuvquZEf6vl5CB/t+PX2rlufTTCBdzKGpzLqPs4f
0WxZdUWkque4cXrLpfPh9vc3HE2VsaVx24GEEO/Y5RBAWhKEJUJ2FDW8tjqlj00F5QPBRbcxT+Bp
Rm4TQ2Ckedwg9EDSoljL9bNUD/ex1D/F2vhcVfPx9lhWiRPGsI8+axtvC2gj8WE/rSO5VeRaB0js
W6ffG9rfFu0wAXlp1GNaAZAkixqJN1YHmCcFfcrYpugy4gZWtXOek1wzzkUcubX6OlaCfOrG8iCX
peIowDsTFQzOw+baqscqiMxzE70O/ewU32tAOkvjcnvmNsaB85YxHetgUVR0bhyGNltWkUrGuSdH
VXI1wShEn+dGQVVSIWmLzzfyq4HsC50FpYctA5AYR4EabCJgZ+Wu2LoicS0HgXE268L5bVER9mHD
gVnGT4ZiOium8OtMSdDXeZeaZzq+1XEAvgblQKzdsRSEAxS4MHSP0dHPiweQbEadqhjNswwkPSnc
NPy9e5UtRAdwKBnax+DqXO71Sc1jZRwq66wrxy466CJC5I1VQA4Esy8TJg3A10tyVR60CKm8c4Ze
HJQVvcTbOwAwfaNXCIcIjGA1lgMwO1KlIxhAz1pwaHK3SndfVovvrwLBABdVinTCWVYe2z9pITif
1psZmlkAn7B9DD1ZjZv/nAyN1ZpKcB6y2KnI/ImMzSer/26JhG3W7ro0xP5+dS/ptR31YGcPzkno
FQ/S6InkardGwsjdVZC9amvG1VG1oj6sUoBOSO4qyTdTfwt7R2lkwcWx9iikomADTwyQW6woe1o0
TyuJXoaXWXfz4DHSz7sdCt9HxU2FKgt4JbmJSstRrZquDS9IDNL+lIhIwbZ+P6IqJHGQB8HG5hzW
HjBJhRaHF2nIfaMdHyiIJQVxucAG77Q5OHLCBoJ2lwn9tIN8JJbIb9cWgEzHe962DOxqhMVLdyJZ
QqScKPa5PQB73Yq8lZ3+i+c2sgTXn2fOduWtmhrnEZIi9nmi3qCOrpbJrtZ9ajXLDTTFDfc/92AP
0Qg01BHvrsg32zAuq16NCSiX7aPZkqPgHF/vvuX3ufGYZE6bvAwwnhlyOYege5b333dLE/x9PaWZ
plCYUM2j1Dqlen97X7B/zy8Jo6VmRGSaubpPg3lswtmi0lmdR0gOIO4sTnZ4GoJPJAh3R7jIE13Z
4rIgY0zTepxgy258ZIVJLkILbLgvECwqyvh4PKLsyAUHgdVbpJSM4Gx/SUDPL0e7uRGZsjR7rQHK
uUHvKYc69E6sNjg3D4VOvFkbvNvLsbFDFgbYCK92SA1QRVMHTXBWEnoXdtYDNGOM7FCrB1NtT4Fm
H2/b2/DghT1uw5vSmKYmxYBSQ/4d0e4UR9lpStM/t81sLYwOzIHChLnBP8dtlG6s8jrOMKwkfQX7
hilI3W5+HjokeNfAk1cE0Ummx8AKlAGUE77laL7Pd5f9sO4AF4F5CWKliKo4xxpipalMOw/OdQ+g
1LFSd0e1UBSH0CbqGKDdWaW+Yr2bOrMhxlmrD73ipunh9vxvLTNeSizhDK77VZ6zL4A7CEtTP6dh
/onq6ZOqdXdhRfYW/dmT7MoMv8Gjuhg6PA/Bs3OQf8mipkTmJdxZtfg8l+Q0QDIOHROin3NQMlYx
dWcrcUMDF5WIQHBzvsAYgNPKRoGUL/a1YItKiiQx0JM4/5QpeW7QGNQmyd3tZdnyW9T68OjGSxao
DO5w78u2s8B1bZ6VvnWb4jik1r9ZeIIMFyvMMHjY8jwBb0Vcgl4JjjXPEOWpwCXqTaJDZHMYV0a4
YehylupDDyPgY0Zp5jWL99bfmF9dGeBelWWS2zQMYaCbMnRTJM6/CBQWBrjoTW4KNG+waQKT2IE8
W2T/e4bxj4GXmlWnkbXlzlm5SBM9CiztrBXz/RBL3lwKXt4bLruwwK20qvddwASUzoH0PjVenZ72
uxIOVw2nFGj6FMCIOFcq0lKV29g8h8F4L0FMoBgrR+2Pu7cE1BZ0NFEAxwhuHc6X1CZmnN6BeS6j
J/0FWnP7P48MKCQdwMiFagNXfMvMJhh7NTfPQ/LFfpG093/xeUAIkcdh4GH+nogKpciHDn6EdLH2
PZ5+3v78xgFoKYB2EgYXIiuMZ6iRLJ1LSTqb302jd5XUdEtjcgsiKquvm2YBElMVXNeMgh/4LW6e
CsVK59nopLMcz548eHn+KFef4vEuVqhraQcZCXG7EFwfGy78wZqOJDWBgIjFGZ3VWpYqOpPzEL5X
puHpZXlKw90PQQDGELv9vxHuKg81GdJrzEhuvBTHdDc0FlzBmDggIhkn+8p/J02Wohlsu2eLQguv
q59pJHtNnz2D0FXwZGZbgbsOgX0AlAcQGwtt2txWoUNN57gLyHlGv7xFfpqmH6T32pdEEQHiNxaG
uTOYlRQD1Tm+VCKbcVvjckHg3k93Nd5RSo02tka9u+3e63sEqTcF6tZApgA5yGeVRskw5qLP2kuu
/c7ujPLX/s8zbVAcv5DRBiv18gDroFozjrndXMj42Y5cpfgvv88dkEE5F1rd4Puh7Vpvu6VZiQkh
F+gfst+Ptw13vg9kHucxIOHbJN/XxrHZfcWCEx9Tj+c5A4ryc0+yAIgjK64v/ckyM4/UIkKk9eJ+
hM+IonUFWU++1C6pU4B0dFZdgIAnkScHuzN6y+9zsWcrh2agG2kFSh36nDlxXgkMrDcBZh6EB0in
Ifus8uUzmyrhbOdteSlI+aPtJpf0DMuvf7/tpeszHgcuO0BQg0WJg0edRkD5y3mfNpdm+EZ1zZ2A
0Q1Q0M8qUUFovSIfR7tpgb2NAKHF/n711iR1HQ1G2baXqL+riFOJGAtF32cTevX9uOmlWGvxfS08
jJYT/749UaLPcxtiNGyIKQ5Ne5FQozW+Q2XL2W0AgEIdrzEDqfSVlpY5NGUV2HJ7ySDYVd8rUI7f
bwCXKxpvPnYEX8so8l6P56lJL0n2tfXy3bqpiBCw21AqRY8Bk9Vdzv9s2pOZlWVy6exDAzUEwWm9
sR8Wn+fmPw4l2C/w+UNqfK/u8+7b7tlZfJ+73tKs0QJpwPdVELX8KO3oePv7W7/fIAgETCZaheTw
cnqmSVHnWaLJJY08fbpTAm9UBfnBdTYHmDIF2ESGfsU7j7sROpLZ4SwnCSBlFzsu3LaO3DYBD7Ft
AaSTO4Oo8XVjTwDXCRg0Til5DVLV+yKtZztKLvIgO3l0X/eX25O2NkBABoPKLp4SKB7yqM6hCdA9
KhloQKWvgaO3ux8xy88z81dHxhTTBIkYfH5OxqMxTk6htJBSMQVLLxoFtzOw45sCD//8UjlFcoA4
0O1JYp6/DMyWo+B2xgy+QTw08PlUnxxD/yJ5U/cVWNzdxweynKiA4y2DaBm1yuVkAZsHiok4HS91
UTpWGju14CramCZWg0OLJTJ2axxQkUIFsFPH7mK6eveaqrsjcaYwgxIllGcR8fNv4kaCGnyfycNF
iZ+KjLhRmO9fZxbsA1EhM8FCPm5FtaGepoZMlzh+CO8isjtrx4L9fz7PBZRRMoZR2OPzqvneZRfT
u+1G6wMKcRgIMNBDAdE7RMTL9a3LqZIMs5AvIJeXHgpZyRykomyghNpayMPJrzWKrNAkxovPNHAY
rlR/9BTvoqzS5kul3H9OldPtofA74uPrCO8g4I2sGqKb5VBMZRrmpKzmi51N9guI5UtfkdLmzqxk
iCynNKjc2wbXw8FQbPCgsPo3YDXc3HW2NaOPIh786Gthe2EleKmux7P8PHd3REC2J0mNz2sTpJ7a
r6qOhuBjJCrOiEbBTRuVo1oJDZjpdbe0nZkIPEz0ffb3q+MWD46QNDG+nxOUqafHJhW8KngXRmQJ
aC32HlDC6G7jq6JKgNdvPw69r1QXhRxsGZv8dfdKX5vgMxWhFkm0RvrRV1SnrtxIEOVsTBFTdUA7
DGHbkO+VSIjWVVTLer+T7+z8iYhKolvfB84ARQVWyAfqcrkEnVQrRRtHvY8MJJjcEmf/9ABB8dGD
p2E3KFwIooLqyNZA4u+zpr8YvbrZr9vzz8Kw68sOS4yyCx7ruPh1AKQ4H23jvokNwBt8o7yXAnRp
OoF9j7uOSpfbhjZmCl1+jCcO0SzTE1rOFIC7KXZ00Pqx6QThQRGEHqLPs79f7QVq2VA9K/H5IX2X
hu/6XtKCj3m6+vlsq1x/f4r7fBjwfVn+ptR+4t+enY0TCfAD5EyRoWbdxVy0LJlGY08073wQq3yv
yuZoDZIjddYRGgGCuGNjUy9McddepmUakv1Z58fVUel/p6lXdKHAhmg4nNsWRl+Y5ojhKNEhSA5S
6pHKkWLB5ubj8481+WfS+LMDKhpxjUb2zh/rwYkLyQGrjjMbjZvEf5Xqvo1Fw9raLAj02EKh62DV
eTeZJcQUwzrxy9AKviv2CMHGqKT6fZQG0+OYVNNDqgypiB5hhXXGQBmdBUBz/8vaxk2nVCbAR5RW
4tc11V+gOm4GuE1yC8QWA3RXLPJ3aKPuGKRm9VRi6iMnl9qpcUbbHI5S3UHnLkjmHEIjTXasDSsU
3BPr5YbPApxssZZEtJSwv19vjl6L47bCvJDq1Ixe2z+bRnKoC5GKznrBYQdZWbSUsFOEf77U7Wwb
tEkS32yfkjG6z6XyMIDaMgZPQuYDmytw4017aIBFqyjqouglXo6r6dHBOWpx4ldZ5ADL/mDRd3X8
LJleUN6rQyQwtz7DsMgq3n84j5FD4oeXTDQzxjnCMifHwJFFEsPrjY/TBWKgyH6h/IPMyHI0oSL3
2diniQ/hkUNuPzb56yx6FGx5AsE1K6McjtcB/6hpmlKvI1TL/NJq3RK8fEF/weHmUiodbp+YH1BO
7ubCG0lGgQOG0OfAxYgkrbI0iTLqV21Z3VnoH44ds1XMhzIfNG9Swdvb2jqILquxO1U2WrRTRQmP
EN/5Bnyt/KdPZ8iUSaX0nCNN5CQpoUDuZtWf279zPevAA1/9THU56wpaxYIKbUp+M0WfOj3/I0Ek
Re2t+9tm1r7DdLcQKYC3DJp5NmcmSdqRTCpuJvXVUrzdGmU4gSxo/LC2aQCaCP+YmePWMMdarf32
KAUXUvr7fz0q6cCXoZdkXbCPVCWr9Kaq/bR3jfRgDO7+76OKjigWgRre2txGzobekqueNr4ePyan
LvsXk3/9ee5KDZLGKLQGn5+Mi5G9V4I81MbaMgYeVisCeGXVJTtlsdTGktz4tXawEy+0BKlxwff5
wl3VSHkcBfj+QA964AyCGHZjB1z/fIvbqHkbl8UAeh9fb5r7tIN+JWndabZOt9d4ffQoeKHg4AFI
FGCJj5ro1SWUVPXUFrJR+7lxmmPDmWs/NmqXJD9v2/nILHIHDxpYTB0EMCa6Svkad64FZhUqbe7j
12iu3dqaq+QmdUmRqsdIiolbgqLLS3FyPUYkrw9mOvY4m8Bj/BudD/XZisZvWjBlf+cpTl6gPzJc
iiqK75Q+tF+qxBqPTYIoRg7HTHXGWrNEAcXGiqCCxlgQWG4FqILlmTRImS6Hdp76fTfc69CGP1Vp
PB/qQPt6e662DKFPFtV6gK601YWtZ0VmkbhJ/abM+8/owZAfLSgDvM5KKeop2Vh+rDqwrzpQwmsy
Ds0e0zgrpdyn46mj92H51MevUynIHGxsFQbEYRco0qgWz4uCChIUTzMr98v4SbGPVNTovTVh19/n
TpIKUpqmXeD7SfWqkucq+WRTwXYUDYELJrWqG9GxDBOycje9mPXh9pKvY2R0EOGpymImA6UXLsog
WadGramNfqw7qv4N1WYEMmH0c/592856GKxTSWbyvprGMtpLH27nOLMM0Pz4RXKKPVoLTpONzwNn
x/TGAaxF4ZBbiEatYrvRm9kfu7/Rqd7b4QGdEhay4CIFbh6+xF1IY2/0VA5J7zfQq9De891Y2v81
AG4nwIKRE1zFAz0oJk0jHfyh+a1av9PdFyq6IpD5RVICsRLSqMvZr6cZtWBpQoIuDFx6Bw0CgYH1
RoAB9swCiA91JI3z0sGiIeDA1egb1HDC2rflc5DtbbvGJOmgGgSyC7B/3KscYiVFT11iVbHht9BE
xfnXCjLw6zMJgoggCEJKFtQ2KEIuZ2nu0gi9WpnpG0+N/MUuU4+SwjOU99tbYQX3YeNA0gC7AVPG
IhzOTqAHbVTFll9HvvILrNuSfqz/9tNvMDedwkLw2tvYGrDGaKGQxVnjPIY8QuJ8grUuAr+sX+T/
YlkwGGAlULzFJcsnveaQ2IU85q2fKqbzTKq9fMuYLnwflTb2imRArOV09dCJqaOobX3g0F3Vg4iV
wHnZ4bCMEFjhFk5lq2AlAKJ5aQCcUFaMVvLWN6MBSNeXNn5pikf7TfpS0tm7vfgbq7GwxflYnkkR
6QLYkgokUGNXqvbidtl0gRMEjznC0hA84Z0+Sro5NXPrG/KnrtFONu2d0VJAOiNScdoaCwomYDUC
qp21oHLzVqcZnjA1sqk/WvMutO72TxWeRzi4CPreUJxZfj5EkkQKE8qyUk5neWazO04HkOvq+9xS
FEoEzF2QdH4+P0qJm1oC9OOWWyG8RZcVXgLrZHZZapAK62nvJ/qfYvrWRL/L+mcqf8/Gv4YiEoha
EWWyZUc3BNSKEZCAOYmd0FfxtNFLw4wsQueTkTi57snJqXmdwP3Zyu9m6pL0Pk8fyp9V5ZaTOwSH
JDujtRrvN3TY3l63VeM4/1M4vygKQjpV0jp/skoopH/qpe9T/D2RPtGU6XMYrT9HL2p8uW124wrC
BgazCFC/CCt5GlkQ6Gt1RiMcQ1+b70DAAKdy28DWeoJCEjU1OA0rci5neCxlTdJBTehbVutV8akm
9X0/166qnzISHwv72217mwMyWBsBeDpYy9DSnmxXcdoopPEDw3ippeAwltNbv5stha0WnhfIRiCH
xU7BpZlhTPJKLfH8AvGDVN5JIjA2+/f86Yq2W0RmiDCR7OBCA30Gm4QUBrUv109NZB6G6XNnP5nl
S1u1x/0zBuAkMVn9liFCl0PJSz3oQlXFwz6qNG/WC9WJpqGCJqglIqZli82NCiSSrIccqRYEnJwp
IzAKMx6Hzh/A7/U1p2PjKdF7EQzaQa1CEYX7xhwyIKKK4iqwJggalgMzAcyxMpCu+VIFiGsMDvcH
Wz1FMwj+dr+YMHdwh4/GHlyHXCAdJVak9zNL0ode2rZubxvO7UXauDXsD4gD8pp4efAUHI0SxFk0
Wa0fFAEupkNUixrTmEfxawPMI/wADr1WbydJmoyFlA9+G2ZHsBQ6VjJ+kvvk1E/khVrFs6lVlSOH
8n73w1MWAut4hKD7QOZ2kiqHE6RI5t4fA82xuq+QWnbDSdk/f+wNgtQhcPWsB2vpC/XYBr1WIrcX
f1F+zj/2Lg6y9Wg9xjGKvr4VpJ51qtol6tN+39NHBEWPSGQJrsX1sbY0wV3rXdHYQYMDE1yYgzsX
9gma5M+QjRLARVR2PC69AHbwWsCuwXtzBYHtqlGftLSJ/TRoCmidjT0I8APdtebuk0WKe135GlbN
oVFDz67N8KkK6PQjjJP8pw1ViSOh5uCMoFm5q009BDWE0jtFkeuHLrfDI0l1EUJufb2AQxXLyVDm
yPzzF3iopoM+zWHsx0l2F+q1ayt3+Tzd9/Z4byLsBTL19lpv1KlgEackY9tjiTjOk7q+SgkIShOf
prLi6gp1CvXJObQlOSRyOXhWGg6OKhHtkNgm0GGh9quu9BF3OO29oY07wQW7ETjgBzFiMAsgSrSO
c1fF3FSoR6PNzE+StylFsU72KvpYBA/28By1mpMqstfWP4kpKrKuz1d0X+Ow+GDONFf95NGsDnNl
UeoboOedy/EdxKOtEw127dBWe8215iCY+43VRuoLyS9osW2Ea6palhl0oxMf0oLO1DzOJXUjcuoj
46CP75191KVn6GUdNPUhBQF3rnwlBFSrxgHly3hy1ezr7R+0PpVZpwEknfG+QvcanyWlGWg65qCn
0Fs+NuEpFD0SN3b94vvcvVKBn5LItKN+W73SJnearnKokJdWNArOgUpqEIqmfeqHseGV1Q9FSPwu
GIfOBWVjNpmhMTXUn2y3Lu5H9c4SARo3BwGmPBby4dLn25pCDa+1rJ6o3/9O7CNRBM+ezRFcfZ47
fxsEmyQFw5KPN2EPVCwo8kT0PSuOb/CQsqI7KsxwKZxq3DoMhpmGpqRTP54eBlI6rXHM+if839JP
eUYPNHet7lWfv46BiPxvYyuDLIV1kuLQx/uOO9RyQx2N2i6pr5Ingx7jOXMthEryC7o5BPf9pil2
BbPnAHLZnCld7VEM0CssVHkIg0NHnSA40cAp+90VHw28cP8YYsHo1duuU40q10sY0pVXu3xu7vfv
fRMXO5KzSK5ZfEFpHOq+Utv0Y+939DgIHG5zmkwNywGiaDwA2N+vfn09tOiXNWrqS5oLzWrpk/YD
Kna5SJVvy6/x9kOSU/koZnM+Z8Z6VaY6Lo9pPFgENVsH3fy3J2pzJP+YWNWsCiVTe9NM/DD3sNqF
+mrHbh94qTCEZSvKBS/gQP/PYD5uyqs5S4IpGCKTAKKhOG1yTPvjBMHOvWqgbJteW+GOgrpsKjvv
7cRvY2cYnEJUuNocBZ5JeFAA1AegwXLlqWwPkmxG1A9mV0MGanTy7N4o/NursrnwgGEhzQJY9goo
Ad7lAvVFA6sCHWYz/GKN96BDu21j60wGlxsjPAeEAaaWI0Fs1GmTUeY+5KaU+NiLsKFbM3X9ffb3
q/XOa/BWzUqT+zN5M8COGiNpFwKRT4lIMejjEcy5FvlIESIvBRAQjyspsyyILTss/CSNGsca9G9p
ZENbRHXlEhj9rjiZwGZRLbrLy9ZpK91ptMRrrL0tZHA+tB5C8RhHDnIqfDolTnVqmwkKW2rg1dbR
TgTR5IZbEEQ0CGgQ2eJZxk0ppWNXVUaW+WpafiqD4Bcl7X02xoLnzIZnsI4lCy9ZVjHln+Zq1gA3
nDQwE/36YYiq16Kvs79f+UU81zX6EOvMj9TP1PJFoHfR5zm31kZAFWqkzXwyvxPPTN9u75qtJbgG
mnG/foD2VTi1TeIbHUKNi2Rc9vZpMie6tsANYEajktpUzILuZbo3vO8dACOnQ5WGdYEyNM1y+nu9
JggpcbSotL5T87dOVUB2//e2kfUiLI1w9+Nk1i3kRXGrAIPpptpFL0Qpg/U6LC1wwXcwBlKjj7CQ
9gOE7F4Icc2i3L3flka4w95smtzMQ9y/0KyPyvu5eJRFXLyb40B5VGZE3qiScoUzZQpncEdgOSzp
OM+KM6Avnqi7X0IYx5UR7lIcQ1Ii4wcjQ/IeR7/rQJCY2B4EYlQGHNRW7DNzohuVPGKeJJW6dVah
sx+loFZ09248ptk4/mOHh9siZuzAGY4Qov2adI5OD3l1N7ZH+zhYbvMO2VRVhLfdKGwuTXLrY6j9
HKPrOfHjvHGSKQLE/r7PnqSEuKgOFcoxBYssbc+39w/bhMsLbWmVWzBtHOZ2GGG1Z6Rgh3I6Wamj
7y92ASSBtkIwtUH1bCWxM9WtFbb/Q9qVNbmKI91fRASL2F4BL7W67Lr7C3FXQIhFiFW//jtUfzPX
lgkT1dMT0fNQ0aS1pVKZJ8+pNEznADb8+NlIf94expIbgMSej0B/Bo+pyWuNNFWXZhpDmJwGRvwS
p9G/MGAj5zrTxQITo6yOjAdIFlFenLT6Pva1yCu73W0L1/ExgY/EdWiANwMZJcXC6E6mhNAwO3Vt
xAgLPfpYt/eSZqGfvX8wc37Sm9NXqHeqWICiAG7bqYfklBjVxkofXOmsDGZhPS4sKIPxEzmxVoOF
6rmxNrW7vT1XC59HJn8WBiG4Ya7S4BrldKp7PT2V4q4K6/zdASvxkMVFDg1t56j7KRdjSWRm6Cmr
T3z4zsBl9+P2r19wYhefVy5GKFvWqajx+TwLYxxv6gyR815NMtSwQYIJKiIE9jPBnHIxIknax57o
q1edRFVZR9BviGy6b813h3CXdpTrkYx5XWgd7LjN61Djgvx1e7KulxrJCJSIfCSkgStRK2y+UzDA
rPLstf3pOA+ozN/+/LX/Q2Ztxl7gMMxcFcpG7ag76D26ggCt8r46+rSlL1ra7FDk+Hrb0PWiwxDe
PmD1xI6FlPhlNJTw3JuyootPQnspu20it85a0L4wVdBIQtwOCBT8rToWs7L8sUbZ/zUZN/WPaq2T
cO3zylVBSsIr08fnNf7Z+1G3K1Cba/+HAglANqhzzgI5Kuy6bERpNqZgr5CssqzXtPjis1cni+L3
Ow9wtuBVM0PecDaIMg4bCGZ3sNvitdaKwHa0wHU3t9d6YabA2IQeEVwYyMnbygHviZU5HfHK1wP4
q4MRMk//2/eVs137PdFYHZevRG7IsC+HlaVY+/3KmQbCe0D6Hb/fHPf5uPVWpmfhKKCajWvHQjM1
1EmVYJcbXMdNWrFX6n3nWhPYFIDibE01YWEQ51bUxJwox7IpjJq9an5Q/XQ+v3sJLr6u+I2cCK8q
nJK9grFCjhtB3n0FgZYLVEkzFx4SMCr4tucD1tfP2Ct0SjmNpjVGlcU1OPu+ssSWEbc5s1P26kJP
rceDICzWkslrJpRlHqWGMhfqya8m2fpplHk7Y03pbMF7n8+SivKgPRsrF8DD19xz+18ThMBPhEMY
wxZ1vEGIJfe3V32elctoeZa9BMEK+uGgTaGGmSMIJTSJ5plXexyhrUyjZNxV9m9h50FpfWnke0lc
AfsAiT8wYjCGsFm9NHIzLijU1Nlro33PxLDOYnF9SC4NzH8/S5F0Xcoss+bYZs3R4Xd82N6esLXv
z3vk7Pu2PSbVNOKox3IPxdBVmNv1Hrv8/YqnrRLKZedjgpIiqq2o95/Ze0XasQbw4XOMYFuIzU3F
2ZaxPVgTOgxOSMICgFUV73bm+D5yvKhco30A8eblFLlpUhVJkTgns3mu985aX/v1tXrxeTXWl3Xd
kDLX7FPV1M8e0X77Lr0HZVSElMbO62l0e8GvTyTeYODhAAs73vnw75ejYZx1o9HF04lF6Y863fZl
OPkrNhY2FbpR5p4O1Pnw3FMu8ALkzL6we/2U1y/juLHW4Elr31dCNQ7ZeZNp+H5qner2xbRWVnye
g0sv4uMhPNNLoP8Lcdps//xQ0PlJxpz+VFZHS0+auzFrnkGp+xsdY3/42Nx3pE3v/fT1nUuDzhRw
MQIHha0GFhZlaVKj1yaZmt1Jb2lQkcBu0kB3PyX9r39hB1g4ZGdmvUN1eI3VjZqnoyE6QyO06KOC
RzWpg+NtK1cnH6MAjbI5B7sgK1XfaPHYubygVXfKyx1KiKkbWfV7nRdMzP3pM3vQDK1Q7kh06nWp
AZbrE2SpZZh10ZT608peuNprsw2k8sEvA0EBdN9e7gXaewzKUgTAy3hXtPtPtydp4evoMIQO6AxI
umab9gQ4tbSpmE5o1u63Cd/8T5+3lB+v9X0vmMTnB+/R2HX0vWEoOjHPfr0K9adlbDlNj8+32jbZ
2OT9y4vPo4QHJu65/0X59YzVwJI75nTqH41q3yd3tydnYYNefF6JEJnpxH3s4vNQEPC8J0Kfsvdy
aAGpjKc9aH0A10NfkKoU4WgZmuoqrp8yEQfF/eSvoZEXxgADwDnhNOMgqEDNthrNephSHX2GcZBo
VjAWPOyHtVzFwjaFzCQuC8D/yExJenkIbB8JBJxn/VQ4UT1G3loTxNIwzr8/2z9zuGOv+3U64vtC
PxTZS1ltZbYSGb6xn1w4dawF6sHzOqCUddULBgpuD42lljzlSSfvNL2ut6YwWRSLPknha8UxFd6O
eN0X3C3DL25KimBi0Hke5LlpnDItK0NCcoNswP6ZotPbywNfCHpH04SFwCyWz6lIs194tfpjkBN9
0LYmuDajzh2ce0+6/bZPzXKH3B7kKqaKfUMTMztk5VCPQPLK9tkdfREYmpuEuTfYp9wyRXtf2HXk
uzxqrYnboaMPXhG55SS2sdCnDZ0S7Yi3srXtmJHuIGLOolof0jSwAEXZQrs4+WGO6XCMR/ubJvox
sAF8C6jed3JTCxcgWzMJdWNke+k3kgaWSY1H9BVqQdvItg4bjbif0yplG5Jm6UOT0zZsUiaOdTXJ
Xwmx+gfozQP0Usgu9DIjDT1N6NsGHKAhMJD8tfBoEjasEoFXGP0WBPsiaNFa8VMfXFCKVA45jVYt
hwD0RHE4TZVzgBiG8TP3vJGGNZv4Eb5fTwB7sHs70OLYfxnoSLfcTX60JPbWALbXmxGXPk4usnLY
8HhMXG7GRjLS1n1GThYBdwV0A7NN7Py87XuuD9SlDXXDDx1vGoA6TkYW+c8pf7fnxOfnJBOSHKB3
VXtqPau2qmp0rZMzavcirIAz/Be/HxiouekYWmaqY9NI1ZRtgqVLEDh45qmjKyNwMMmXpxUjODMw
//3MI/Ro9EmM0SYnaf8G61DQ0CTgOfo91lJBi4aQu0S7Lp6LV4iqnkCOgcWcnHLvdRh3VgzV7y+e
uaZ9tLSpoNALCMfsRq8K6U7PzGHA+xcdaiJIm3sKwCdtPt5elaunxEwDM+uVoBkOYZeKDuM5VDea
ZrROcrQi6RZBNT5zcmd0H2n++7appQ0MCB/AncBTAueg3M2i0odW7wbjZPEPo/bS725//q2Yoq4/
VHYQ2SG/jweL8qhj5pgZRtwbp46NgT/9yfmwQw0pTPN73/tlinvKHwc9CTXhbur6YWw/olUh4E6z
keXJKJ+H9rnkPy0JweKVoGdpJf/+MvC/X+5MKTrPSnyMPKMvXAYTEHj9Sui8NLlzQyOaNHHdgqnq
0gRzRlrQoTHRFb3Xpwf5cnty39546uQiXMABcxz0BapUMrre6SauNOx5Sw/dygtKk4UjaNXonjER
mhOLuPbkemChS6J+2LLa2xrZ7xhsAkn1rSr3ZrPX1sKx60Gj/xVs2uBQnbXR1VSK60jPEXiMHXXa
hEG+Ku9+fdAvv6+43NroMyoovj/xP4PlbojZbiZ257X9u18Ml4bU1eOxReoBhixcTeB1zjMZ3F7A
xaFgngAHA3zjigoonev7CfrljoRULyB6em3r+m7g7bdmXMM9LJma283gHUF2dEUM2uHxFWdd5YCN
Znh22mQnGhRwhc9C00w+3h7W9ckyZwrj/9pS0gZNlbQ+Y7DVaZ8tnGYoo/K1cvrSLkPGFrA5aMvM
LJKXRyv3h4HEWWwfuQu5xLYN1oTVlgYBqm1U0XGAUHlToocypdBVwH1zTMkY6PDydTxscHhuT9Xi
MIA8nDWEENSq8C9NGyeZg9326IMGWA80iKXcNrA4jPkagcIPtC3UrJRDiYjtVmIYHYPmgB7lVHzo
tHHlrFzjOKBYg/zXf+0ojzDX7D3AA3X7mHlxWMxw5sLYWPy1Qwci2/R9F056FYjii+V9uj3ChSmc
+1ex3ZA7QLeRslC+QVN0vTj6kSd4OQW+sb39/YUZvPi+4m/SpB0dPuL7WhdafkTyMPt828LC2byw
MP+CsxjJzXI/S1pYGJqt4X3NAKr8SdcA9UvTZIGxErcFQElIslwa6WOwxnrdoB9d98DSw7u7ypCv
tdCejoIrelsRrV5+XkscnnZWrx99CzpM/YbGXkDX6llXVQHFiJJYi4daa/UYY8hkiQfEDzZVoeu8
GHxLs73gK8uytPBnQ1KPTtO4vaFXI5Yl4we3dL57A7/3mnRze/WvzbwRjc2t47B2dQmgxybheh5L
wJs32XCXWAEvVpD5iyZQT8FNA2plTy3tp3aZEoNLCcTTDq/EPt9n3Yqfud7DqJygiW0W0kHqUw1Z
E/Tf11ZuS0AcndBotrn2bJvHcnyv6tqciTm3M/+Os7PSYBvLPHfkyQAF0i+5JnN/fUpmzS0L5Grg
OwPUWTklWUXBOqg1IKDgoWQReppuL/ba95WrkY9eiwyJcE95sbFtEDExsuaJF1YC4SDK4jMt6oxA
vJyhsU3NNHdofBoNmXwXeRwfC8/9ztDr/rnoIeGZW5UJjg2ARYOi0+R27qQNfGo+xGl515t62HPt
d2ND/nHyPtwe/hxTXwasF15CpWCeGrD7DRMOsOwfrHiXiZOePZl+CnThWqpr0RSQcGhGBgILfOWX
0yBNzUisNtePTv5nKj5Ls4iGsd9lyams2UpO6nrKMSwHWEk0D6CXV73F0Q4nQMRX6kf05Uel/j2e
Q3BEV8b329O3bAeRNTAV6AL0FSfrFmCK0p1WP7JkZ7hZWNFNSl4t+uu2mWt3MQ/nrxnFzU5kMjuz
FfqxS9Kw0DIRlLYWDEayMpwlOzMUz5lpuYEAmw/L2VnGLUWdhGfG0fX2iRnVMvBX9tuaBeUs2Oik
NZDLM46tCwxuuRcxgJcro5h/pbqnz0eheCRIwMuykLCRk8CdomKNAGRxDHB7KJAg23n1Qk8mZFSN
mBlHSb5DpRERu9+v7N/FIYDIcPZ5yDOp9ZciGSq/T0vjWLM+6PceMnu3d9SaAWVHmaWe20UrjONg
f+62rVihRLruokZggKaX/wzg7e9nO4kwp+Fmx7HOonzgqB+3He45yx2+uLzfOx56UmW5i8f2c9G5
EdUgNEvcjQ5SkdrJNzlBZ1FeQm2AjlEK0d5WZBHL6xVI9eIkIB0wk2VgjtX6M+jus8aufePYpxsv
icD++i8m+e/31XglgQLmFOeOccyMHc3u+JpHXfz9wMiAtBap9ytFVVQlWNLHJn6/89FrP3y8/euX
fBvxcHHhH0RC6rXlSJ9NTZmYcwB5J0c/nJxdN6SbYeij25aWoki0NL+x9aCHW015mZ2wrUTo8NYT
vXP9YmOU9t1EvHAwtC6YRjTkemuU7oujO7Op3EZ24YlsymETBbJA8+9k+WBaPHCb37fHtugszuwo
8QWNnWJiXOrHqfwETgTb/pYk/yJrAXKov/OnPLh6Q7TYaLCB7NNTN0xPnYGiWI2aS7yGn75uA5sP
9pmteU+eHewi79x46if9qI9ZNKvz5Y8u32QOdAOmeiMhcpKAbLBsvlTjp1rHG+D19nwurRsUIRE/
IA2D7KVy47Z6KS2wtGA+bQRLB3DlQ8G2X5NNWtqREGxBsIIiPv5PsUIqYaMqhVEO6VNOD037pPUf
RPoBBCEbXaw8a645jjGn59YUZ0y5FY/jAGvoIry3ISCRgXBkJDxEDLMx9PqO2/2+yurIa5pQ9+S3
cWRRy5O9bhlRV8ivSeOFLecr7vG6L+Pyd6lOfKqTNrXmtXbzKvD931Z8l7vI8nWBzvZp7ge6QTfx
Wt/v4gr/nXs1Tkw9M8tijpNpkimqU/LJGbSozsQmoWvijGumlMPZAhDrsBwHp5225fBSD1HF99Za
6+TiZXi2viqJ5VBOkkNFRz/GUL2jxriNHRbURfVoNHEwJehwTcCdnU0nu2TblpUvYnTuJw5GBVps
adLsG7RC0DSPrIQFlI5NyItkf/tcLeWLoPmN5ygYmtGErzJ6DlntC+rPW57dVxX0BbWtQe665nFq
0HVdxI8pR+xZ8mBECfS27aV77Nz0/HI48yle3mUOtr9+bMQmv6fa5vbnFw8zyKresvJAzSiu3kG9
VsNzAC6L/fERpBdFF2QUFf32mzV+T9M1bMiCvVnuCbSleBQAmzDvurPh5HnvC82nSIrEm7za6n/q
cTdZW9v4kKyBDGfPoIS6eEzNnH0WiMXAX3VpKmW57jtpgZlzpj+NJwMKjpPSy05erKNTqy8iQDW3
ozZtb0/pwq0GuxgePATquKpOJDpo0iYuUv3YJzuHRnYaWmvq3gub4sKEcjaROO3tjmBo2lCGBv8M
ZN37t92FBeXazPS+cfMC6+SCpQYsI+Dp6f9HE8ptyUptGMwJJuL8VYj77N0oWehPzro92NU4QK6K
EzKTJGEFZXhTUzPq5QaYmOj9Kw1mLwBA52blq3p029tpl/uWPJacfMsHFgEd+LtcRegtbSjPwHMd
VQrI06g5Y9qktC1yVx41/953dlzLAommv9tjWXD3YOP9a0RZDa2EF0ZRVB49tw60CnIZUIA2HvNs
xeGsDWb++5kDYOVQUj8nGAzZpCL0C/QwrphYSKbMEiWoeQMhPde9L02MKMBULfHlMTHupvEeIVf/
abDfnaUEezHgmqhTzICNqyxl0zqp2+vyOBm7ptk15Q7QnttLshRPgh4ZRNsuoIxgBVXmiuqWwHU0
TUdqmvtYT4Is7w4d0Do9dTd9Bby5Ye4K0f1pLfHgUhL2TRG21tqSLXgb/AzgFJCXAhuxCk3R/V7z
CLemoxNSlodEVuHtgS7svQsDyt5LDdIDcuxORwIMMtvU5IdgelA07+Xhw/YGdhCtJWjYBPRCmc5Y
JHWPShy418HBF/j5ijdYihLA1ow3J0ET8tzSernvUEhuQTKnTQhlelCf0j23irByH3JL26LVNZiM
ZydmQWO/6O7P988gelyBigEAA/eqsuW72MyRtNCto3C2rffTrVPk5bfWSgl/4WChaob6IqRNUDJV
WWd6IBclzw3rSNlj0TZRM2UgIPlTVn6Iqum/GNFMmwXtMgdZHiXuN8GDa02dRY7ecJDxd6c7MAPo
MLoGkVnae0B5AvcDVMlCnqAxScrYCDtUbIh9L6rA6gI0c6zs8aVDdGZHBcWKyWRujwaq4+A9uxkP
uneT2mN3nxtQIjkUm4CPsmBAz+/RYcvWIPzXBFSzAZDazahhAiyREolmQwpCt0onx8pk+k7YXRPU
RpcFqHgXj1aCPFEsBd9xp/puisEI8HSsQwEsQeCn/VoFZz6rSnCHYwx9ejCEICtClOCusGOrSrXB
PlbtI4d4Q/lotCtPvGUTuHPnoj1auxWv1LVtAtRBbR8dUX9nJHn0/AoEtfbm9kZf3BjA0v7HjOKV
hjxJZavDTEbAd+oN0fgv8pmYq78W5iNwduUWmddmjlPZRwYd381ovt4ewEJID8q9mRsMhe3rx1Fm
yDQra4McnTay4weSIUjZ0vwBWomrcJrFNTmzpezBSYy4KnBJHcvODJgZejVwrmspo8UVOTOi7K2u
ayYq3oy04W/9/ehsHCN0ethgN0NwqgYODkVxu89SOBystVVpj6Y73d1ekUWfdmZCGYA7mHqp8Qwn
Na28B/TWitDRQEUsoBYW1KQct++35yLl7wDijNtPV24f4LWE0+kl7LUkgsBaYJEuhJRfJN6P/ceE
GdBYmwv3EC5QnJw71aPm1zU5anxf0/3+9jiWFh5XG24CvH3AEK0cxdxyWFEYCVwoC7TvxRp9yNLm
Pf+8cg7LqnOmbF6WnmzsHFrajx5ZgQkuvHkRLP4dgXI+vKSIIeCFESTlDnj5qkSFYF9qGzRmV8G4
Jka3NiBln0HXoUigcEaOVu0hA/48GAaAfbvbizJ/RPX00B+x3LlciU4YJRAADRVpS4uSY5a/9hrk
P9EanNg/TOtT7b3kcAO3zS2dHdTUgZjFC34Webh0luj3b3yQdhEgT0xA8D85vRZlA4WQ4Oa2oflD
1+P6a0iZvBj83oybMDShF+9e0PHQpWAmy1P2qUA2I/K4tRbrLO5vUACAqdKY/6ec08oXQ52POTmO
44uXbrJuJWZb/j7BGxXJDzR5KaezysdZek+So53uahb4w8qULe03UN/BA5jzHlfPJ4rn3GN1bR6t
YduVW5QkcrbyrFta/nMTyhll6TAwtACZxxQ0/jIazfsqRV/EyiZbmigwPhjgNIBgLopsl5uskwno
kU3TPOYtb4LMsGTot3wNFLi0w2aiNvDGIG7D++3Sip7VljWKDIyKhrXJpHPnMz+yJg1vxLTZWu47
JavRcQmCeMCy30TRr4E7jtN2FK29/gEpNZ28TN7x9ol5i7jOjsybASwO8P+IZnDbqAOqjbo1U+Ef
yiJsjHAAJRG541OYk1diRfyrXm1rK2izEHpLco2IQlmzK+Pz38+iKK+dpqa2Wv9AK8l/+LxlW069
NcFsxdtdWVF2RkG8yoLymX+wUxJ00g2M7sWX+5I9G9RBIP26MqXzm/RqShG6AUKEtAhQ2ZejGoDw
4rwZvIMTmwAREaBbgP0CI5sNDt4mb4zAY0I8ADYgdobJvbtCz5sPt3+Esk//GfPZb1DPXOYIL+s7
72ADFW1Sibcr8UN0LaH3wjwym0e37Slu5P/tATUFBkv0+Kn5tB7aNBC9ZN6BcLEpKQ+yOI6aZC2F
qpaI/rGDXmQcC4inXiWCW6QizD6GnTEpn8FwDEHTpnpofYCMeyt96Sr3O/plvrWxHRJRrEzqvB2v
FvbMuHm5sHqLsnXlZ97Bkt4TbeidT4uVfIr6InwbICBE2DWosl8n2nJOtDJvXOdg6y9+WUUyvh/G
oykPeSWDodiY3bCJTT80nGTXGmt0J4qr/se6g1fHDEgH7ZNy2/geQD98hPWihzeTxR/Xb7bSjqOC
8ZXEx+JS4vH7X1vKbOYOmLar3ncODZ64AdKOuzYhH8xSfmhbYKeSsbqr627rjvpOIhn3vuvin5FC
QBJZinmsKgdOmsZxa1LNOaTjg/horT10l7aKf/Z5ZXB6zNCCl+Lz4F0Otjb+9d7zhtsa7gXPHiwT
WI4utyLH14d4HNxDVf8q2yEci72t/b5t43oMc0QAUA1g4+j/VpMTzWS3k+v2ziEPqH0H+Zjbn7/e
a5efV4I1ZzKrJPfxeSvVvpZm+5zw6lEzxQN36pXH2+JIIOKBBZm7X1W6JmpJE2onk3OQfgtJ3jTI
f90ey7W7xVjAsoPUieugMDL//ewi08DlbpekQ8MjNBFQr+SomePa7OsHy1tztYuDObOlzBuvZEZ7
oMUPZplsq0JE9hrL7/WFeTkaZXOlomnH1MFoKFpp3aiEvorwnzoQJTrdb29NQHppPKBgR+IfQchM
93I5d5K5beqO1Dn06Fflsb+Tw4fbq/NPg/ml5wbXNuhvcT38o0dyaSPRJm9syZS8AAPPXSiWW+W+
MOsuanFbi3C0Oxu4a09uCnNoPgxun0Z05MldLawx6MGx9zJq3L7TOSteyhJkG4mXk880o+NrVbbT
Dh5s+Nx54P4oobOz7wHX29eWAykP6cch1wV0y7M8rYMYtY9Nrht8k7vt9CpKgTWMUwJoWho/8pb3
O9Ds9HuGRq7IcyDxZonU25TCpVurz4dA6nl6n7Mc3SLu2KF67fZf0YD6x4X1B2Ew/aV1mnxbmLm/
MZj/VXK93TWM9hCwAaBN64jcgs2ePHRgKO2DmPeI7vpqOrDRSQ52IfJQggwp5FBV3top/TFCRSBw
q9QIk9rqIsJj7dmfyuERPQv5pkHX1YNR5xAiGUB/J7OhihxUM4BJJejiY3oVVmMXB2aWphs/ptZ2
cs36FHdpEaZ97n6KNafaxijG7Ulva7tKJOyh5hRlETmad9wlX2p7TEM0DpNgqmRydPW4D7XEbEND
ZCzwGqN40Lj+IxmMNCqF9orEqPwNMv/be2jphM+tDSjYoJ0YbvdyB7ktenwJELAvcW9DViV/sB0r
yE3y0ZvErjT69yVKcT3NdCWA4AKGDjoJtd7WusKwB8NOXtw03RZaiR7x5IG548qorsM2mJkLeg5U
tdAgpJy9pAXtuS6d5IWASgapjfQRi38YOmd7e/aWzjhaqeZ4eNaSVIdDY5qIycb5g1jKGCONvdbl
tHSZgP5t5pBEPyRyDJfLA1bEGPzWInmhcRtUugxAHR7WLmhc7d3toaglqbelQacTcieoVqLbQZkz
v4rHabTa5AX99Xufjjuc3IcaWVO84QKN6pEoBuAjyPe8LZ5ipq+ko5aW7Ny8Ell0SddlYzbClU3e
V2mbn+y03Q39Ws5macWgRw1KzjeRMtUr9zQtLLeK40PlVT8JeAmC1ohXgt0lG0jawgowQPDOyplq
WrPQUXrVDuakBSZSMw1byZ4sBJnmm3zp/5t4+/vZxWx0BUEc02mH3qmdIAGfH2il8j36Ez+avDs6
jRt1YrpzRrg3zV6xvrQpkV+b4wHUzq+SBTmVnp25dXwYXbal7Hvd5hs2fadyZR4X7SDBhmwx9Iiu
GuCydrQ6vZDxgZeg4hcfQXkUdO6JlF9ub/3F9XLBBWvNRHlIGF0esnpitXDQT3KI2cbKn/I13uyF
7+Pqnls14JBm4sjL7+NcZ+ji9+NDV5zQylycbv/8pZOL7wPHCWAJvKua68g06XtlnGkHOHMTO6K3
wlKzknsJ2PFTZ+V9pIvCCyDiKvZAPBhROYzeHjX8NVTr4kBBSIF3LObyij50kOg9L80cu1JE7pO9
1ov5BsNSwh0A64AsQFYPKAA1S1WRZrBGy4oPU5vWGzNzZFjZPrJvJXhBKDPYl2koy8gsubdDYyW4
QfqY7upMt3HHxumvFkHGdsyTOnQFB3WH0bEdmD2+ek3iRbkRIzLI8ykoKg3qe3X3J/Pth6y3f3d5
R56kMLuopxk6QO1peP+FhZHZc44BTXNXCtGEG2VGdS8+aCDPjjNrkzD3qJfV/vZWWVwgXCbwgOhO
gQLW5U5ElGpKt8VOsbw4qBgN+YoBFaM53yIz9vE/FlRgw5DUbGBaqh3ieIjKHDBHYiJWstyXQtqh
15YPndCCxiyjXBo74nYvve09TIO/T5zyzrG7cCbP9cbhCaWoTV5ke6NY43xcuGpAnoKwYFYS8fDv
y1kwbM5pYnjYpvWT40WVAeaOaSXQWYir5s4W3QdHC17jKsMca+xhqnVDO0zdKdY/loxFps4D6UOK
aVpxAAvvGrTRWKBLQwIXL1slSHByMthlxpKXrMaq8p+a50Rpvuuy3aSZodPevX8TwZ6HE46UH7Ad
l9NHu5ILcLNqh3F6pkCu/Lr9+cUthMf5jOTA0xZ4i8vvI8FXid4ctMMw2saDFjt6mNqWCGkNviMq
0dNXtL55lFVDH2PXa3dEuixK2vgLXrFJJDsr3hRoz38Fgib+OTLXCOuC9MHgai0KAb37QBqerGRH
l/aUMbP9e5CmnXFYlz+aI7Y0B4ZJab2PiYMWHRPonXgNgrtwI4Lb/b9WVEZae9LyvM5s7aAb2Fgh
/dYND5SuZLAWjYCtC+Tfc/5cXd/Ws7kzliWchLD9CE/MImozSBZDB8XYeLxZg+8sHRU8zOHUkfOZ
g/bLqZOQOcQrqNIOmkODGindwf/D8ueWQ3daXzkqy7aQgbRmxV28QC5tWVZa+KLC2LT5odYlgVF0
USUd3AVgce7XyipLJxNoof+am/9+FqYxSODWNsPQJLWDxNj5Uxu4/qfWPGaNGTRlePvoLJoDfBUg
+RkJpRbVrMHwqajnwLMErQw8KASMgh2xwdK4hmddmEh4euisztm6OV13OTK769OGG4jNunQA1Ur2
rY+t3aBlm0ZkKOjJFXe6cHGdm1M3fjNkRZV6I25+GYCHrHun/uJ8bV18X9mDzBWFOzn4vqwQJwXF
WjlVZbT5xwA41X0TUGNU2dQYsJ0BmmWHAQjyy3SjpArkzu4RnGzgptM8yAZcfYOz0Qv/1aT8m170
gW0wBBvup3EYHnldA9eZrZz1hR2DgaNhAX4WhR13nvezDepMo6lnFSIqGW97aG4yfq8BgJWn6X5M
CoBy1nAAi/vmzKAyD8ZE+9zy9Pjgaf2Tnfv3ZYlx+4ispimSmrFyIt5CQiVkBLknEuEgh4DcmvoW
A7olLnM5YN57G73hZfdkyXKri28Oe60CDpq7AZRa/b6WZJebWPekXlN5WpxjUFFBoxB8Z1dJ1Elr
U7Dmzs+YLA6I9tyNoBvdOi10gD6zcuUems/d1XhnPS+848EJqobITQ1Qbj6/zQCyiQizN57xmIy/
KpIFMfxA4YWxs/JMexOCuLI5d+VDmg1g1re+rLNNZPSePnVVEx9S51SNeVA7RpSBWEYSIPvaozt+
8aadBq46/LebvvODHgqk9ZSFwqhCrRRhXiRBleKNJ59yV4986N42BnmG7O2uGvcturUKaYViphWI
99pghpQ8uPwh0yfcFWmgtWDJLwI93nn2M8WbOxmes+y7He/tHNq93zX/82TfSX6XjkN02+O+dbCp
Y8f2gstFvQUToOxnkQ54bPRZfEjGb6LfFNMBLcGBm8rAkD+dqQw6Y286/YtmP5eAhlR5ijzKtDFB
wFgPeuDoFIxx3v72r3pjlL76VfhJwA2AeAAPz8tjHRM2OUZh+AcneRrNNhq7zz4i/txAyxOk2Sep
AWG8reVDVX+zTNxJEySK+FdNl6FtQxGA/kgED0lWh3I89q0XEehFimk7tX9i+uhXJIr5WmbmTa/z
+kcjhsWuBZGtGpa3MXc7Sm1ohOPXlLQGBQAqDsmfcpCRadxrw6eStHjwfW7rp6pwN7m16ZG/MdOd
pW8LQpG+tEDE8812SiiBPhga27HmWbof6n7Xk4OojsL/NJC9HL/1Lbtzyl8FH5Ha9fZ1uhIiL5Q7
zTn56AMuMdML28r16HmybFMRE9SpIfOaPmvivsgfpuZoY8vT+lPLf5PsDoWOd4vwzjcNgUsH5g0t
LS54ay7XXjTT0PQJ4GJO/NLVT/Xx9t5aCHTB+IbQHEwcSM2oG56IvE+7mtsHMJU9+SMYPR3k6eQ7
6VD+GYU1D2BOSF41srgCKtE1b+wDmA6jNn5sDb7y5F4IKTCQvxaUq28EyWovxP+Rdl5LbiNNm74i
RMCbU9C0UcuArZY0OkFoNBK897j6faDffGQRSyxnI0Y6UQySVZWVlebNNzvjIzDlwGBglvb19k6t
CYDymY4ipABDEU2Dbubj2BrGR/rHXNdq0n+xAJtOGw6CmOAqPablEMo0ZKc/ZvCVPmY//8WvP/u6
sD113Tha1/L1svqcqx/sZqsmv/Isktkm4bZ0iqC0wvY43aT1QV6ZH8tef6+P3cd4tN/isfwcq/5+
soLH0Wi2mPLXlJfUBzAnxmRBgqNd3g3QroPSxyhvHzc8ig0Th4p+DA45A1c2TudKFBd/mVbGi8/L
T73jUlRskgSJqi71ZO25zsEGHuduA4C2JUK9FKEyKLTvGb3ghfnUP3UqvYM14xg+Fqq9BSu4cttY
DenLJb8ACxY14UtRc1DkcRAiSh6CfTW0D3IcW65jFiF9Fto/HRjS2+p3FYQuAuFDYkoMfXnM2bkU
qAyVoflOmXhJ9DU0n5XwR80FirbyVWvrAjAK+TVPzvVYOaYmqFnXOYkHaqM+tmF2LO3mnV0OPwnb
Ho3W+n17WWtHpkHTTtac5NMVhqqatSHwHTPxmsmE2i9MPjeB/rFUt8C9q3KYbUZsRkcCPY2X25eq
GdH2PCce3Slu3eBw/qzaDft2dYE5Iu1MhqB+cQAyPfblxCNC/EfXg6+zZj6DfKC23v5Ug+ID1LzG
xq1al6kzQA+dgNJF1EPqHlMx6gnvKP1E4as5lPBOf6cQovfvIKvfELe+jf8rTmQekdKpp6tDSyCX
hNeE2FDuK2Yp/gulgGEOhx3bxJEtSnrmP4NUDpIurVMvZSRlPlqeMTnePGylPdeuFJAaeh15jrSr
OzzYk69ocVl6SQM7uB7Mxte4Ch/67nPkY3JvK/qqMIuJzUBWaWEQgXOTkQcp6YHCm+p6X+iUporo
yRkyd5K2sPJropbuL3AWzB6ninO5falealGXNaXXNVij4cvEQM9m/kmocHtJa7q3dIgvVIOgV8Xc
UWYUXaJpUuFVaaAcpWQh950NJicr/5hq/IrX+iK3eruxkVdeBLcMZC7vJEhp2pgEQxhKcSNbMVJb
9UWRXpyNBMDW55fNPdO9Mom6PKqC0qvcId4D5Ly9Z2sX6PzXC6ptxkUjqQW/3v5eVMRt/bgzNwrH
WytYju1sBbFRp525rGCODlKz2ci49XnB4gyxXmc1vQuQwjxKH2iivb1By/9+EfRwvHSlgYBncgEw
ZWGDZNAdvWXqpddK80ORPY/Dscy+xcUpHx8N9aGatgSu3BYePKIT8Nd4786y3rPt6mDfzru4zr1c
rgDrtoH0YiU1jfuFKu2Dif732wtclbc0AvIYURIXPYexngu/6kbkOcf4lfLnr3yrPeIPE4SwibxD
+CYmMInrZlNjUiJTgufLy0y6+F1o+aXdwJ3aAVKiR/1THUqHuBh2Uuq8tZl0qI3oY5pM0C0AAhqq
T6pB1bCMlNjFTHefi3ke33V2mARQPwTlK0eowKNtp9oTchhyX9IgVfaZ/FJqRrQvK1M+lHlUuyb/
y5Of64NrNl30LghjfzfWQ/KpqUy+VUpxviulms4qOahi2OfqkNMudmag71PypuY8H3IyKL1Lmynz
DOLAeQxleX4hoJOeQN75e44p/ghZQa4ctUEjfw0ExaUc4ceuWmXfB7tTPsqV8t0u/L/KSGIKQ5y1
YBCjRD4MksXQYYuZnhAkWnruarH9W9F6/4smyarrjIGpHAj8P5tlk5zSUo89WQmddB+bzCv257B+
ihVtckMlUJ7pL/V/OImq9m4XMIJUSiJ1l+q58Zyl1jKNVKldhUkTH7Jx0vZDkQwf6iyz2J6h3lCx
lSsKPJHSy5LKpOgmWgCrH1ON+Ip3s3v5lTXKRvJ5RYVpYgVPRP0eehCR3NFobSZVGHrmBXrhRvN3
JXkfDc89G3j7qqwYSxKV2ACK5zgCYkQUD3NX+22Ue+kEpXzyUtY2KI4N8MbKZuEDEJHwVBJ0aYLX
FioaPLNlnXlZ+OS/WtNWMvDantFaDl5+YdsjKhUe42Iy5kappNSzgrch8V0GPRxu79LaAqCFoQub
tMB1foOWPjmSwjz3ompndF/MrWrqxvfFCnaZRVPm93xfdw7OgRTk/9fPNwTPPHAS35AnPm+9A/zd
brVeL++FYAphHqIDjlk+JIDE96SZ0qAOkzL1ZrPbNWX3pGkfcdGxeE/yJjn22ladCxMunj2kRpY4
RQqxxTsbc6K+3t6rtYu3oOpIE0A7RK7j8q3Sk2w0bRAFXhsciqRxu7hwM2VfHG+LWbl38NHTLIQP
LsPPIhxJH7Ya1Z+MKzEHe03JP+q18eiP6vd/IwaMDk1vEBuJR4OfWEmGHmVeqHUetQZ3GNTH0tji
FFrxKBbCCgJ1lOAaYhnQfpMtM+G8SRpc1ekO5hAfdOV9OH80Y7ha+sH1t1rhVhRhOSJcfdK2kL0J
TlKs5+icUtRe+EnK8kNdFPdf+mUu+0LVAv8UQ2MuNSGz4tq2iqLytJJ8nWtslU1Wro2hkb1fSKC4
NCIBUFQ4WpK0aukZ6j47ncYv9bjfGq68os0GCDOoqukmAr4nrKHSOyWNU7/0IIR87csDk7eApEq2
O9/J+cQbQjZwIZxEq/lbjIisXNGrmMFb3piVu44/3m1NXjvuhYF4oQpgcJ5YsZ8ajihnCoY3helu
2o/T1latCmDOIIPJcIzJ110etyxh4YFH1x71oGqf8uf+BfCeEy9ivnjXhRufKoVjDVnNBlnqY9eG
R015ui1h7bDPJQjPbGtVSm0HPVEJXHOBpe5xmg5S/zezTG4LWtsqWukdh6CeZI8IQQ6jeaonSA69
4EcVPjpbxEKrn8d9pySzwKllIT6xpD6QJ9OsvKb4MlU71drq+NkSIBx1PCRlF2oI0LMHRX7w7xsu
v1wFyq6ki+j0YRqQmIfQuyrTzUoqvSaqf2sNzr2a3+/yEAAwqmaphmA/BGWizXgGrTSUntYBzQbw
tnHCK6p08X1BlRpF7sI25ftD2Dwl0vBGDudo+tEjWb6Nl3DlMC5ECd4bLcDkiEJETbUrM/Ds7bau
rjy0F59fxJ/FnkU3q0UtcSksxvPYrk91aqvve3UFtI7LkKSQ6BfPW4rqLGwDp/B0s6DaDrJHcqY7
Z84sSkXqExgqHcw2cYfw3GVWJxWmX3AienWYm+Z7o+vHrs0Ofrk14WB1PQuMHM2imigmnZTRCgH1
2qUXJy/zY5dshDarJ3L2eeH2mXLFOFfT5PNN8mTJh0Y5DHWyYQu31iBsl2Jm/UguvPTy7Ginx+Hx
tlZtfF4c4U00MFRpbJWeme8gWJW28Btr94+UiUYXnEUCQ0zPqn5bJmGBSlV5H30YG/WXFPnRpzYJ
5CddG+aNx3XZcsGDx/+QgY0tJDlXFqtopn7UiDQhEM2V93NrhTs16R03mzprp/BY7f0ksr+nWqRu
wdWEnaQQB006lRDyNAoAYbF0PPgBXUsKVNUG4Liv/RbrmbCR//35BXULJz4NJsJbota1M08KfdrW
FPhfrGzU8BTrLHKNSZd2jjEY92nGfwlcImqIF20gf4v2n9mbYZYKRdcasKL6i1V+MLZQXcLt+e/v
88KQd1pQVMt+nn2/Ziho3mYyjedKtq/CT374a2m9v63eq7tGwQhAHwmIq7FjtdWpUj6Y7FppuDQ1
7TVfPuoJ6MwNW7AmCOed8BFTg08krKbpTWeyI06/68GdJUbypg5q46oKE2+0RGl3t9cluNx/Nu9c
nHA4FMbNOOsWccZfof2WZkc/Peb9m+Z8uy1o7ZQoD+DeMx8MribhfVag5ko0R4LevftmDd/9+VhH
G17G+tb9R4TwRFcq407mHhFW/RQ5h3J+0psnJXq4vZDFTp5Zhv/esf9IEV5nJW/sOCvYMcbczeMx
eEfj5WA9gCrTfkNL8C+EodT0Q8JZjwd1qdtlKamtJnFZs6qdnmQzNV5jubGg7cqUJ5g7YDCuqsHc
wzYay+BtRmvjB6zuKUlaTC/42StkVWXbiR/ameopQfe+qpO/x8annQAuTbf3t5RxVUfOhC0/5uwm
BxU1s0lKsXz1of4njx+LreTecnuuDo+ICT4eqFmZ73spITPSuXAW29obpyj6YBYbj+z6Cv7zfWEF
KQmFIpNj1QMH6TbqP3X+OP2LqSO0iv5HhqAT2RTPjdMjo/Hnke7i+Suar7pR0X+9rXxbi1neyLPj
6OkGjBWT+wSG+wHyVGCT/T6SNjRs60gEv6QKR+AmOlKw7xFVcuvRz+1/Y1TBF0ASxl/0S1yuJOsn
reyZUopi7YP3kryr34/dxjpWd+tMhrBbFpOMJQksP/MrvofjsVUeu/73vzgQY5nYC1xHvWqoTZ08
SJSCrVLT59z/a4GTyoO/8dKtruNMiGBFIexJlVbzWQegrNpx4/GgR+bGs7N66GdCBCMad1WUaQZC
VOmTBYfs/Zx9lNaJP0hXUfG6yvIw87qPx8HQCJjpAPkxAPC8fRTXC9BwDhmHQoIdVkuxgDfLKmT7
kqJ547uZ3s+8vTP5wjODyWVgCewY+Gm2I1wLX5nGWqLe4RmxfLDHZEfm8PYSrk07ZRSicXlJuEGT
L19eimocZ6gYwN1p5RS80OH+RiaLiShpcXLqaMMJXG7YpeElGCRpSGsz/i2diZfCAn9IzATciFe1
+zn5q54xJDs5+K5pG9dw7WC4ycgAmnKN7QF4GTpR3eqe/565A36+YeDXP0+PIDlqYDdiZDu2atMb
MYxpcvIOQGHUvN4+lNXvkywENcjISfgaLvepznvfkCKmwjbTLu0f6FG5/f3r282+AD5ZEOKMLheT
hqGVjnbshIZXWXBDP0Ymk4nuvxr0wTGel0QMhWAxfjEKZtBVcI55SjYqn8vIGb5LY7hF8PIHJSho
FN4x/DQ0K5GKFsG9Tk7lq20nxZNGh4FMpEpk7cc4WvglXypDp/6cPdTRczPSrQL/evlP2m1coJWz
AuzCXEpCUgN+ZeGKKr1UBoYuyd7R1+WHIroTJLCYgPPvizWwGUKKTlYZ/TUp0zFomsOYh65aSwdw
1be1Ym0lMGjqTMOBFYLEzaXWGeVcS0XO26U30+FDV42Hu7+vgn/j+SXPS7+i8KYoeh4X0ZBonmT/
1Xvd1hidlZ8PvpMWT/ohGT+pCgfRWXKm6IALPZuJW8MX/X6PC/D+f75/RQUdpLll1rZG7u/3VLww
N4cy/cP9W8SDQuciUTJEMsIR1PSOhoYyaEAtTTcil7UVwV7ffDAZkMKTXMCucP0vz1imj79ty7j3
pPSYMR4icqNgf+8aEAFL7pIoU2lmEtysIPTTvtTDAd7iNz+Md0274QBdP1kIYIegSQPMRgXqcg1W
B8neSDbc09LiyCO1q4p9Ix1Te+M+bMlZ/v3M8y2ZJqckI3IC3Pha2mtaefSNx2yzdrt6KIwmpM0f
RMNV3aBV1CwdC7VntGO+r1v5Z99ZrmaGP28fzJaY5QKdrUeFQ3QyYqX38lY/aqQW07L429bSH7fF
rG0bM2YpEjNKUL4q4So5sf9cdp0Xx56lRYwgySD3mvZNff+QtQU+CZwJ9BS5EpGRhZHTrdlaWusZ
5kNufOqdRzNoXTv5PAQ/pvju1MUiDPgkrbhQyonMEY3RJmDZpdar5sfQ8qBg0pqNp2TtgLjzVKUd
iqtXRJlkINW0q5LOC2PdLeXTQp1vl4fbx7MuhEYFEqhLK55ghQFDFYms661HYkkf9/SFGfaGBVgT
sVB44HoTopLBulQ0OQQAJunoc1p+bsFn5fJHfYtSek3LbDL/BEDG0m4vyIhrKriUBgascfJslfoH
pzCOZV/vS8N+ur1j114rHiTNKfB6kS+4ypVG9PCRmklHz54718qehuhgOOpeGz5TCd9wm9a27lyW
ED/6tdMOTD8aPX14s+0vjLl3q+jz7fWsb92iZCR+Gea0/IYzOwAmRR1p8Bo8+uSU6DjGz+W8s7cS
2FtSln8/k2IoQa7ELVJ0aXxQAsjBGHppqR/k5j7YLA4Sx4OeUf2m95kw5lLQEHROWGvN6MHF687k
pdJp41VePZQzCcKhGGPpJLFTj16t/RyLZz9met1WV8eKJ6uDnAaGz73hWprCfuV+W9vplCNk/BpO
XzL1eU7Mg+6kjFOLXbqs2+wbrR87SX2u1Ze6qzYWKVLX/NlHYCM0QtBXAm+I4BrYgR3GvaUOXmOW
33pLe45z5TUpq4+zrR00qndTpb0zlgyjyby32az/uq2W/5cfABJOhifevkoOlwYjawYVjbHrU67+
Vvp+X2fHSnqSu692fOjKx1Z50bW7s0LsOzNv/0eqYA/zqZ2azETqZJRuhWNU7afo78DYMCJr1+Fc
jODZVXHaGfFkDl5lfzPzv0o4jxn4YR1v7+HyhF+GQ5eLEZ/4qTBCMAKD51ixG5aRG24Ap9ZsIfNK
TF5CsDlXqeiaxosgngaUpI7LnTw2+2BOHyTHPkRy8JdkBV9vL2i5WlcLIrhb3hFKyKKt0rBTU+jP
g+fDb6pWT0pWuN34pAzqHvpBN70T3PRfl2BhXDPhNaL0ImiDk4HD1YJg9Mpvsf+mmxsu2PIqXS3n
7POCFqR0d9h9wefl8lPehXs4UkII6ykpuS1AYAd6KGmjM+1a8ZaZogRci5m8jrq0OoxI3wZU4Ys3
Z1BdPT5EgbYroy+3T+pa9ZZ0CFRk5KkW6KygelLX5x3UWrlXuOYU7Bz+3BZwrXp8nFoYUCQ8C0Cz
l3Z+DtV8jOcp98KjoxzM385EPeyQbpjBa1u/SCG1Q5qL/0S/gvnD4Rz1SIH+0nU1iE/uBOihYhcS
xIC+SPrUsBcJin1MA1zjjX1aOQgiOxBbC58S+SnhIMJGa7qSeeF4kadspwXevzgG3ll96fuCT0k8
hsyYh1Ab+LwFPVekuEn/lyTtFWcPnmR/W9baYWj0zC8z2xh+IN7+cUghWAmTnIGJrxbRRH5gOsZt
EdcGBm5jyijMF6MszWzyS62qe8NKwn4oPDlK9kr33MzfDKskiOgOUX6U4Ka/LW9Ni8/kiVmE2OzG
ckxpgK9A68Oe6hZG9KpnjuLKZfYY5DQQ3xa4todMuScZt1gBVUwptGbswBss514sR1/VMcZNindT
6mysa03rlgzYMtcJsLkuGE49zu2siyyu/5y7T1O4lU9cXQbxxNIkDqZdjCmkfsrsbJByDxgQIyqs
X0oOBdXoD5v874sNvrTRZBMBuMJWCqiSXbvUCG1UMQFhDEVBnbpt+SRVT/k8ubI5HjTp0TSfIH2f
O4UfUbjq+DHND7cPbE1DzuWL3qYedR0keoVnJuWPWldeMrhrXcCfx6DOP+m5s4GZW9tZKsvMoKMq
v1BaXa5XhTnVbqYAHuZ0l4MGa5XpsYr/hXqcCxE2dYa2r4FRtKHVaS9Vrn+6vWcr2odOACwkh4LF
E21eM2kdheis9gw3olK1ZYdWP8/H1SWpBZxt2cKzWIa+m3r286lkwlDgNv3XYsP1Xf3+QhdHKQG4
uCNcnlry4zGu+b5ffsno5367vTsrJ7ww30F7A3kDrW3Cz/d9xQq6LAbt3IVHU64PCUzYW4ZtbQ0L
wy8BzPJIi9OkAEU2Fcky4GvBj7aP3HbccGS2BCz/fnYIct8YPd5T6anm10r/7Sivt3dp0XPh3i8v
2v8uQNiluOnDwWgXwGXmu73xMNLhZbyTy2+3xaxcbxCwoJQARZJ/FUHCxZD1RTsbhZfJNbNaa71y
1TykiVr76vf2NyloN+7G6unTsAGMDA45HOnLfaM7qEhbWyk8Aw5uUtaUeqrAeic59Z344cWzYeQT
UG5KljAUiNP9pgJW7XxUKy/q9tPnfIuYc00BdA3VkmlmovFXOCDHT9LMNrklARNlnscpG09FF94J
2P+ziHMpgjnMw6n3mWtSeoUsPSeD/r7stvAhKwuBDIBSCF4s83BEILduAuztA7X15O9j8zzmdydE
qB2cfV54QOYKAxNGfL6De/LTLD/cVuDVX78waQBBX7LVwj2E9Ja0TsXng+9695cmhe7t76/oK284
rhhcLSDtRGMYl7ZUhVPaeTIjw2Rq9mmxt7bwW2uLYOYq7QyYRCrgQtnbimSpr4as8zKj3CUHP2o2
vPAVa0L9dmmYIl5ZSFgvb11RRFnYGX7rTea7sXyOxncTs+P0/f17Be5moZ1hvAHVg0spTttUQSyx
VxNUnEH+C0CsyrC120LW9upMiL04TGeGtwfQUpg9e9UY36pdl288fivnzVRAQm5mTy33WtCnkYmg
dScrjSf5D7G6q7dAvFvfF8yGUsp2Vhh8v2yfJefzoO3mcsPErth0gnoTDsZlZP3VMagwWSqjnbRe
wwnXyrTX1W9NfhrzU9B9vfswHAhLbNCnjLC+ynbKTa3QwV3W3jfFoTl1I7i7PmrABvSugJUBF3CV
gusax2jVSNY9RvM0j3674WqufB73jCcIRDUNo7pgW5VZNcowHzUseODWdexu4cNXBfA0mNCUE2WJ
3VadLDHmw5gAmAS/nvvwn3v3/r9GZQJhocp8xXiS9lWrKHFveNP7tPnglxsOyMqPX3BKNBAR6hJD
CYqqazRrw7um0pSmHrV8/qJYW1w011YJJnCi3T8I+mvYd5wbTaTnCqjB2g2NXe3AJPto3EmGhC0i
/lvIU8AnAjMRuyunKGzlrBsUz6ZZNDUPsSUfc9O+28IihQeUrZIxTyKnV6VXo+1LlQqIZXAL60ma
DuXkyfpGxnNty6Bww4hDM4JnK1i/IjCtieksqlco+aNsEAnSRvaBHCujzu37Z7aTWaVzEyg8Bp2W
uEtTa9tBmEp+I3kWhARfQ//LbQW+NoUw+sE1seQC4Kf/k4E/s+TMgrYrpSptL+rbt46W8LzWXEeR
3m6LWVHkCzHq5Sqi1NCnzKpsL1MLuBfdftw4kxUBJlUScoALBdZV8a8zW+bHKFxEvf6pflaTjd+/
7PJlJMANAdT3J4tGLCNcRF+LVTMvVMPL0p9Beyy/ycXLqB7l+RiNv+/eKs4bFLIqUz2+qipDrN5E
SaWBxDrIwXN8Zz/OchMxhNRil8HFZOwFN2c2tHDuZcn0ctWNqZ9sZUvXDuL8+0Iy0I7keJKVyPKU
19pPXDvYGhi+cvtwa0hegSFb+LyFo+idxsmtIlC8nHaioWihw43dqszgD3m8+yQAb+HTMraBPPkf
KvSzuxEnUtZMZSV7zXPcf/K3SOhXduri88JO9WoVR1LSyB6MpL4b1xvGcOvzwpWDdqmWs5HPR8Y+
DnfRFlXFss/ClYBQFtAALA+Ab8QiaxV3xhwH8exl3akzP+nJ9zG+3zjRjkRWGc9/SfILRz1JZV9J
RQ3kOLbdhjGnEGLo40a1b3UdxBR4m1BlEw5fmqZQl5PZTGMFCqfATUZvbDS4xj/fVqVVIfS68v4B
FqEocimk1OxOimtf9srs42z8gsECdoy7sSI0b1G4xGmmYAyo7lJGFzekCA1ggab6HCSta8wfB3WL
+XPl9i15Cmi2KIVwMYSFjFnlx34Sy4y/+F2oLz40JRKIq7fb27WiuxdSll9xdvPkydLrogplTzN+
FfKnxD/e/v6KOYe5YmH/XKg4SPJffj9MY8DhaS4Doj7p8RepeXKyJw328tao3Hyr/2htNTqOD1BH
wsqrMvrAwEELCjnZY4rXwRrgO+62lHilUs6Q66UXiJEPVMrFIpXfU96tslr2VHn6ux7UQ5dBKD37
5WNKETs0qkd71A9mYR5UutNqXrONkHBFw2liAN8HbBx/UqzFVcMUy5LuzF4tvRnTey18Svun26e2
to9UE0j30yi2nN3lqbWRX0p5oM6eGVsvWt9+8J1+I5ZaU29A0Es+CU/yCmat+Ew4rdNFRPW3mmlu
6eTuMBmUSDcu66og8sfglBbPW7Q6LadglNWA8ZcZsVrmlu7K07g3Iy3aleX45fbOrR0OpXli6aVH
xBInrtkRnBM2RFi0PUQ7oyeBEr36Ubi/LeU65sWhOJMivDh2EUlGzVhPL5OM91nRuS3s8Ub/Q4ra
B1PeMBHXS/rjeoP6hF2B5oFFWc5MBLTjQR2N4ezFXUmlXNkpOnNqpW+3l7QqZaE0WZx9OOCEx8EP
TYpYqTV5ii8FTG2eP81DzsC1Ith4hcSZYUu2hqmw/yvpqgYsR1NJtx6SFNXNslff+upkv43oc9NA
nt7Rzxf+P6QprtWQNg/Y2TAZ/H2l710iyXo6qBPtzG6XHKoOZiuXUUD37+LSu7CYWmIMMcj3VXOk
923kVkHDlk4Tgf4nJ/55W8i1dWApZ0IE62B0VQNx1jR7UiczXGt4MbRmQ8HXtOHP40pCB7C6qA3R
EHez2RiTZzkP2cx09I9d/3D3KhY2jGUGBYBp6vWXaj0ndFk1cVOcPtq17hKIbJjplV2yCCzISoH3
xpAKu8TcO/DGTlicDD93bYUhuxtnvSZgmXBCopP8oyW2X6i1EWdEwfmpS/dTfgw3rv3G58UsbeJX
WFOLz4fqWzAfzfDz/fvPoC9QvQsJ6xVUORpriAZtJTvNLfxM1HSLDQj52gKIwP70b5FOswSLogZZ
Wk9Blp0St/G/FcXdcTAAD8hgGDVH5xbpeEF/5Ly07FGuTmqu7+gPl/OtfsZr3wkJFvl4UkbE2uIr
nOuj0iqFUp2YBhbKbuG8ixVXzl7yGBjsxit5vVnIAve3lHZg1xDfLa2PhrKQ2xrc80s5vavm+u7r
QNcAVHXUwnTgXaIjqIZA/cLZqE7hlOzhp3TDLQT39aO4SABvpWPdl+TX5YF0rZTPjEmsTvvG+eA4
+67bma6yNVJ1baNIouIUAXq9JiLJZCtqgsEpT3om7/3Z2fFo3HsxWMeZhEUtzt7b0U6p8oxISLt8
N0TyftiCm16/RUigXPhnKAPjMZY1nklwMstICkcuT1XynBVA0h6b7rm9k4KGd5YU0ZIiJN9MSk0W
DGwwgWWdueanpi2PzGDKja3gYuUsEMLUHoAvC9BOMLFWGIejE9jVSYve8uJTc7cXzGgHpnA4kBqR
OBctuOQXs5JGUXaa/E9jvMvvN1B8nxrkMh2PlON1qNq2lpP66akNq71vMKhZerytSisHzSgx8ipA
6paTEKIvxYhmc2rN9NTpx1J6b9bPTrJPq42HaEXKgl0xuHcLTsxZHvMzdfJNJU3toc9PkpvUv34l
zs8t47EqAQZt0hNQBmANLyWYXVlUcjlyEtpzaf8Io8/0+NNyuLFdKwZ3yX8sGEQb/JGIZEnIQo8G
xKMnyUhe4sHYS4O+r1rnOMo0YbtV8+328azo74U8YePSsPL7OkZeH04HU28P8lYjwLUfBYKPi05m
bRkgIDKz9HI8j8lo5Se/Oto+k4dst9LvdqQoGIOeWVjOAaD9mQFzdvxBocBC6ivFqZu+q+ovRpDe
3qW1NYDMcTBXjHIj53J5+EpqWV1qq/nJetVa16nfRelG5W1VAvTiZDpxaeDpvpSQwjg7NnqFq0Pv
jx1FO8dgLFm8Vctd02Jw2/8jRqScrRK6qWoDMUV20PNPUvxKA9DWpK81naJ2T3WdOj6JZ/VyLfCy
lXbWJvmpcn5lr91WJ9bq5ymPEaNx53mlLj9fp70FxkFGoRw8kiE9QOW4cd4rARoKRb89qruE7WLm
S1YryW5iJT/ZsuQq3aNh+/ug/BXH8SGToF2m+jOUsluOW3xma3qw9MhiA9Z4kuw0zOtmNrJTOf/S
nDel+qJOv28r84qTgr3HmQM2AMpR7F7Xw6gLsgGv18ycnVJo360geZiN/B+7gnk6uJ/PhSnE3EvG
IjOEBUf78rj0lgCnafzs1NPNqpWwglXKQXM2HoC1fVvawZZ0ESlk0Xks4rBPpwopVf9iWw/9uFe3
+qPX7g6kpDR6g9JDLwTnbgxSKbYq3pguewey4xBVmdsMH5phC5yyckDkiYjRGVrFo68LOzaoeg7a
cQpPbTZ+63NljysITbnkmm1/GAfr6936QBoR4CcuBlG7OMDcqVoN7vU8PTmZJ6Nv8Vupau7EH9n/
fFvUytUFg8x8OmzDMh9i+fczO52MGQ5yb+AMWF9Nt1fvf8xoFYEDjG4evABRCfxp9uuWYzmln6Nu
x0jR279+Je9KphDlArfHNDFD9JaCYuZkatzi2Pw7sHbZGD/YbbZL+mMrPwTO0W/iQ5F/8NUtj39F
9S4EL/9+tm+1aTWzpfnlaZSG96057K1Reyky/wmKlo2LJM5LW3xmZDG1cGngxrUVHDa5CFMomPDM
NXjGgviDrb7X+/dx+VfWOQfT/mE6n7Wo3Ptmu+u2rtiK90MqVkY3sOtMHBKuGB2dgVKbdnkq9X/a
+p2jvdCGcbCmB796DIZ5a6kr6oi/sFgMQnPjanJqXTljGYwDYc78iSLErrRHErPlLkiyXWr8MoNH
SCUb+hxU6L3K6pOjHQrnrw2lWrnt5FEx+EsynWkQgm8RlZWV6OpQn/pZ+qj4aC0Vqr0fRkc10D5r
mXrsGu0bpTH6T5m3rMmHntkaAQFBNjFzr2VeghLB3FdrxY/bP+3qlxEiLx3Py2nQlSxOLgoyuw9n
X65eh/EjyBiXOYV1fdDDBzm4O1OFAN4kZ6HpWVBUgmHQxnLo6rorX7Us2z2UQbJx1GtLIcZZyljk
dTFBlxfInKRJDe2W7ytuocKTnNf75mdT/QiLv29v2pVOLVslE6+ZyzPOoi4lpUncamOu16/mbh4P
WXi8/fmrG0K4ppOvWkBgVADFHIaRq5My12b/ami/k/w1Gh/kmmG/J9+Af0jfeBlW1gJBpEE7JnQR
19PM1U4aas0s6tccklj5Wfl0ey1rnydwhhufbA8gRuG2N1ni93oa1q+19js4aPnv+z9P6QhMFXUq
pqEKRnPJ3duJqdavNGv/bLccjrUff/71RePOTHLZZWZnRVr9WmU/dqa2kdm7cmfIJ5x/XfBx9bgN
et3mt3+Pp5P0fei+3L835I8wODqML1eVXakZ0p5CVfWa5n+1jH3tFP1uRV3amIkCSKzSeSTWvAro
ZCQl4nBD5/044jabL4P+j2a9m+ZHqbk7rsFL4lEGD0aUSZpEeLQknYfRLuL6dQhJuGXtLsuPhvXm
b3VTXp86cuD0BwihkzYRfWewLk7RB139qkSHIjoM9+aLl2WcfX4Rf6ZUoyynTZ7y+a55icq39G4C
ruX7Jr3y0GY43AtRaXUnDgOf78sMkh2L4GNVZTtFyXayDWGvZn++rWXXWgxoBw+C9DRCryaPpU7T
WsE8Dq/gGl1l+BVYX8xhg+9z5UQWUkxcfya2wYYnLGmYgwS3Mh5fB0bdGEW9V+82gpSIccbZMr5/
1T8R+E0K73M3oMiMuXsfSvd/n7IwZJRL2AJZhrAAtq6abDkxXttj45Tg5e7GUDHkkDd8ue1MIL7q
OJmzJJ1UKzReneS7Eb9G2ZEhvVs9DStHzd3johOT0yElem5A3Sf8m0h/bU6aNu7bJjuEd/MFspBz
GUJeoW+tFm1DRhSp+2j4Umlbee/r1xUJAAqpyi05XTHE04uuo6UVCWW4z7QPPCzHNP8lT0+Sfkjk
LYjDyp4RbdFwtEwmXZJjl7dd7voCWIqmvtqz/JjIzD9mfnbwcPsO4qytXJEFe7a0U0BYd8UYWdXd
7A++qb02Y6u/5oGcPo4RE61AoqknmguLj3485DvVt7SHWp3gQx1o5HKdORuznTPKE9PiHLN6GI0s
fana9u/Gtv6WE3BspZE67UHJAuvHrITR28wc1JqR25S9drrm+0/6oP00dVpcwBJpT1WSW5HrOGO8
jxm9dRi6XHpwanM8hWM3nqTJMX/oBI+V26WWdGyVUqEDJPj9f0i7rt7GdW77iwRIpOqrJLfEKY6d
+kJMMhmJogrVSEm//i7PAc6XKEaMnIt5DEY0++beq8g6XfZeBrEqDjhDXRsCX4eBtko8JMmCwdpw
lr1mhoCHV+c2YWCLHD4Saf0uBqvfDpADvCz9DonHhvCXtAThIEzHkWCNdjgL88ReTg2IzVGdOi9N
0TkoDXn8qak7V4Tgzu8tXz/kuq3iyZvEYxF4VdxzSy3RfQrbsHKIlMWmNc+FGcL2SywkM3DNdeIe
wiHJth0Nc0F743Uabb8JVTeRNPQSv/hjjEMa9q7iC1tI91qO1j08ocR9A9HftSUbEvlO7+VRkk9w
ck9B6KGLPoR9zWMvuuBJo4rVLvwiM1eW7H+JWj1aQTmEVjWSSz/AoIdlAHPEppPDcyYrD5NTORMI
mEVxP8oK7x1iBGwzUtpGBcnsW49rOGv5TVnkcVlSf2f3RKMqkBYRqwsgE4TVJLcercY3bqp32STt
spbtSzkhFxam1Eis0DZTVBJy5T9omT8Mrf9IpmlMQ1C2zF3nCRkCgQdZa2NMYnMqfRkWKoF+nxsM
VRP1hlH+dn3gcPKEJZFqWXnHkZdZ20FzALb8xbGGXVJmKYl1Oyx4a753lm5CVrnDTdBOuotbv3eq
q9ao+pVuyj+5tj22BHgflP5WOQeXq7qPmATzO7Y6CvHURPmtH/nDyPfARzyVblfiLjHcAWkQfSca
/mLV3m7MOtmGcI570pZ8G9LaCGuR2hELBjD5yl5HzOZeyGXqL1vpNpvA6F264FyWi1xmaRGb4JZd
dlPK61DSGvoSCYUBHWdq4boZX1XZlITK6WRsgfz7R4pBboQo7mFCloRmJWxY0iWPfWvQB7ck1WYc
29+127UqdGVSXsh8NKK+c176hE5ebHi09dcFn6zfyoEyNdCnAyxoeLcg0PFtdmYnoJ1WQ6Cp0L2G
OKKoENNwHucJHqCo2TwUFoDva+ifJiko3aK3b5gJFMHUNlNYO10VD4yKaFCBG3s5/+NmdRl7bdZ3
i8p38tDp+ipf+oOasJQcEhJtbrORmmVoj3Zdb9qxsEPIuVmRm+k6KpMaKmF5BYF4C/JaJkgiEdJI
XWyOYkdSCIB09vAKydh65eZFEmlmO1FAakqWOkVtK2pH/zedjLbYatFcCejZX5W6zAiWRnNPimI7
ZsYu9ypprCYlyyJqbVNBKZIf2JA/W36Gg0dzx55ih+snCSUmfdH4PNs6qsGx1pdCWaEh6UM7EAwd
8jHwC6YmGEUiEPq+NItEbzrHSNbakcl+hEKCATpQLxFqOWUojISu/Iklm7orSr7IDK9nK6zUG9GY
q47B2K8n4skzwWnHNdjELn5A1HqyilJh9H2YJIRfEX9Ib5uBiVgrperF6OhLbdbYfCWXpoxhdO6/
EVyUyyFl5htrln2+VEBnL0ymsf7Bwr4ZMpsw4HLghFh2pn/dcFLwWFRO8+g3dDygGPgK1WfzsujU
bZljMgz4hj8BmOTDiYS3aRTADCgJpQ2ub5q2ZTjpfIhyYH+2iQNfidwxh19917AVVX5xD7uz+6nM
nkGekRuf1M6W5C7d+jWWB3azESlHsRCIrC7MDJPHyI4yELnLcTkBJLU1BDPKS+oqNYR5Mb1CKSgz
VhRJbPK7bj0fwnmdTWKhBx33OOzDPLXdGIVCO+7dugYEqXMmM8rdKgi1toOQ+vmbqqmOckPhbC3B
8IClY2oVV+KoqbHtC8BxRtSo27jJDbuCBLmTBouqgKxBR0zcQ8TVuKsHiMFxCcX1dk378bkacz+G
wwYPJZmKy2Rqtq1Ou7BTOUB4Vv4a+CnOSJnedN5EYng/0oXjQHDf1DhYHa3ssLWl8Yx7489oc25G
XVX1sU/GBiOsEOSFZW9Kia4zbq08XH8inuBPKVbjWBZYpmlSwWilo2nU9TwP0zIA/9Cp7s2xlhJ2
k0im0Y4NMTAj68wzoikHx9UqS6hA4ieatMCqyjVdVQYlC54SP+K9n13RQRRh3ucr6bCQWZiXTuGH
4abu9wAim7ekScoI5FzsUVvV0M/IoMsc1nlXPkBQNF/K0SQLhwuGRcvavTsMEDpkst5plL7XFOrf
W2Akk1U+TGnod/rPiKGMcOHKyEcR7NYFwX91zBzGRUD1IlEZw340uuda5gKzwfRznUPLzLSyW6BV
2KI0su4Z56F+hrnoGOOori4qP23vfJh84pDw7DpinhbXHWHWAjJufRtBELHsqjVP84peGb2lXyBV
TMKpaWgETCV2YWex56Yp3qzWdZYuTorQPFptqoEwmIn2YgOv0XwVeP1vm3Z3prYeiLRrYEEMf+/L
jC79PnWbiA+of1MUK5Cxcdnaok0bM5lWEYQmeWSzgGzH1M3CxC3bDc7mMiwzv1oI3ngHXHD1taai
v3AElDYEwZ7pSeVlUYF32EoLu18xIvRlELAk9NPBJ4hcuyks/bK+AvPYfqYqe+yInz7oDiZ+zuDX
lzlOlpBkGXhaLaIp6dXYTwNCvFt/qgMJt6yBhklGy99tZ3oxfitu+bbN4SHNzN9JjmJfrKR5sLuh
HdaGq0R3o2wrfWsJ4htFm4smILvOLvi2nsa82Nh9JkRowamhiaaq2ZrcuxOuFljgVh66TvOc+N2t
zOpqbQQFh+1KukIQ5zsDBDKHZZayVdP2aiNcw44tY3A30E7rIqCS67AxFVFLXkG2rLGmI1AJ9zgd
izYiJYjjvVNcJxNNFsxOm8VgWAr/o42D5FfTekXU10azwHqB/otLYy5lFg6BP61wB/+ho/WqpV5C
T6EEiBwVABGs7MyPa+b8Tmhpwj+OAYsPJl/oNRxUj6xAoo6nYZDBQ5y4sosgq4VRhnRpZFtwtZU6
fQcTMl8OEq6KirSPVNQ8yon7PI0OvxCdc6MpgVSUL/8UVelfZ4nZ/wZVxdxyn/WHyWdsZeUl+P2G
zu7LpKsWBTPHdSJdHSxGOzezK2j416FRBMmlWQcTpFLBSvY9XQUxaXqnC2llICoTYAIsAj0Cgurj
pnPKvnpBlZM7IRxXiyc54hoMzZqmextCsmNk8Jr+6rXXPBPRvkCR9ZdOXBYVU9oiostgJaIPDB7x
d3XTISBMcfRszbZTMs6Fm5tRlumhiXxcVr8Hf/JXEKVWvxBNNDGyOU5Y2ByFlKxr6kWaGPXCYfm4
gM1tdgl+e3NDCm3etp3Ll7UrHUyFK0SUJW0RhJKP7F50Eog+Rtrc23a9V5EwsdU0xYlnkKVBzD8s
7dRNTsr7xnWLBY5kvCVMXq+t0mWQQqmAF1JGkfzibdkheG3cBqPTBukKHuqIPgAKeLGNprrEewIa
XpORDnpb2kVNDrl0y3INNU8OdzAEvRDxZtlS5LWIBU8PKLj9rgTCv8rJIur0I87CHg+NYPoTBKrD
8e7gxPHw62GE6CwK4YtHALL87SRJthgy4KBH7Ol9504I7au6e+HE6Q6GbdzUjQLKKfA6vI3GPjKd
HlshY3j6yDK1DphNv1tZY8YzFlYlrIwvyViUKeTxlRH0iFpRTej6ukYsOZXLRJugx/SG+6wwQc8s
D5zkyumQavYAQFubfKjsjVTWNSqZCrqEilZRYcOdO88c2i9Sv0HeJxlRQAGA276uXe6DnZS/kcxB
nAvpvWsr4BoKlzq9gLtzVYcWElQPRl8lG05ZomNJoFlhlC50kkAGqC6CusChg0M/fRzcxA8NL8c4
AJgDKS1ZgYVg0WoB+s8v15mECTw6YmN78G9l18qwbVLY5rUTj0SSHUxr5BHct/eF2d1XyOpf2IFE
6JdMHe5+v41YWhQ3lVmU0YC64mPplreTTBGkmXB/cnsTuzqt0o1FIDjJLemvIOlAsJmpHwOcXF5A
ztBs7sBtIaFvs7q8SnRaF9fQrLjrXPMF/kFtv2VJZ/s7ZpoQG5rMPg9Znb8VTn8waX5P6sbBerXV
Y2o68t7PW0uGBhmnR2n3w7Wqm61fJG6MS1Rg1Qf+i+LTo+2/lmnZ4x1imOvEdYyXrMzMELozgHtz
rybpksNy8Y5BFebRTfDr7aryXtXU4xq06Q6izc5iHOVDlfU8KjPsi8Jv31vlJ9hl1aOthzKyJjwT
06GuQg9WqqvazcuopaC89ENgHhAT36e+zR+hXO79goZXejE5Vo1rtPXyMB9Ydc0qMvRRleNxm4OI
schRv9/20F4yl9aUsLvKL4MyhjlBKdeT3d+1pSv0loujKmXu4r2XBqBw9Zq9W2p8F11/qeoMQtBu
8Wv0pn3lEuhbKwfe4Fd96r9ReIGHRQ045aJOe1xK2rR6SNX5gNj4XgmdNx/KTyjfdhUmHKrrZBN0
lQfyjF1vnMp8NQfn1Q76LKpKHJBOYb6SFpxEgqMonDgGA9WnAnXgIcWY1ax7mABRiUbfYthBufpT
25MR5o6XRGPjTTlSEWmy7UrVX0hq9DQUWm7ZlBjg7jlAmWREOVYsEvdxkIDRW3y8HXLXi/HqxytQ
8wwHS3BoTPZowFs89JzcXk08l9E40Xw9aT9dVhnr8dN4vXN1qfC8l0eyAcuaF5DQu5hPiL5LIXFg
p2N1PfgUfdDg3okpVwdDT/kvAVOtJ3D/SrVGmqi5yYA2DgmuHhVpz95PUI66r6FUsPZ0w7OIpKbY
QlrMuZci4djhbtMBsQbDohCxJH2WgLttJjLoPmaV4dXLsirclerrpSNL8xFvZR0XwEBdK6hlLtqi
aoG8p9avvOr6ca0SEJbxrgLCL8FJgVswCIPOrKPWD6aVHPwnDD0LEZWAPuEjiB0n81Dltl4LjsSA
p9Z4JC4D3gUXZuNpGB8w3l93nWjsbQA/xEXvcHLBW7+JUGpuYlt3D8ia0rVrkOcgrYdwqIL7VKFj
VDgwmHe2LDP3mnUIzkXy5rXyGYGZt5hSGmx0g7dhgEr94Am9l0nadYumMfOoMXWTR4ZplnFNGY8b
H2+dbmSvHiSsIsfIodln5+siJ2tSu+vKGIsmQvhch547LWqEV4Gbr2nz5NN157ahNTrvZEiaZVtL
65KmKVCJyMa+O0iK/Eq9Dk/z0kz62M2PUrJ5eYNn6ANpE7EQShWIO9tsqQOvDUXf5ltbI7s61ubz
aHB5CZN4r4g1k7+CsqMXVq7aRZNO7jWzbb3TTcLw3ITKjOllh6Kb3rKkclYKstVj2NIU72YTaR6V
ygArv3WGg58H96Vh5ikgVS6ycTlXscC+iERnBZs6N4o4g0pRFTJcLG8Mt8g9oBjKWk9Z9iYRIlwm
AzWveOLW8aAHFZo4ZC4nX5Kbzips5HEKwwyVzaBR6xtPAdG39jRZq6a09aLKOr7VBGK6DDSskPfl
Hz813hunssPAz/aegLiXRMAcg9b8ylgJeVEGHBGbuLdJnMJ1LwaIdz3YE3JhVm8ET0PfuCJWSeP7
kZNYHcyqswnyAI5EHBAYMAtkhRf2lpLQCs/kPS8TNJV6jyogKla5b91pTeU772u4iDCcnODKT9OT
xHWw6iieu8sBz8Nd4xK8KV1XyreWCsiFtvVdY3UEIrwQ7I26LNVdZJHyUAp3uMAti4LeGOTDVuXc
Ww5Kvg6JwGHkKt3v+pbUT1CNmaBx2BSLpDGC67SsTZw1IHFkIBZ6YcOKAenD4AXJgSxKuqJ9nIDs
unEHkiSR77MJ3UKocuGSmpswD2HeUrNRR2afQVqe+A9j2/D3AJnQW8gpPQJ55K4nMtIImeEJh0c6
2ouJuY8WUnn5hEPVhZI7JPVS8dY3pMOvz9oc6QWV8Thpe/piVcx9GEckkTjTOACDhL50eIReGpNf
/2b9ccZN+xa/u42Hho1dVCNxFsNzWy0AC6oPLMAD11LBHVEpi5RdeSGhFTZiWegwt7kdDThwlp1d
Jb8yYB7uIGDQ3VltOy3J1F0pV9NbINmyPtSEH58XhrCxkugw4IjF67hWjbUq+YRcCFC7QBlIJKou
JuoOK9ssxlvQ5fwrW8M4ayyccnU8KO66RgdTnJmlH+aBocLUhENOaHWTgReGsN2otqg4U5Y9VXOA
woh1rG6A0TEHe0lpW4irRrr31OPkLRRdV/rnBS2olwCaAB0LEEfsWZlGeD4ii0JQVORiK1sn51jJ
p8oZAIr8hWFZXzHrDnJZFDknui+MRetE1jmh2RPfP5aQAeIAnh9ukjNATiFMFog28Ped84ojFAvx
+4rMiSn4+P05INJtPY0EHL6fS4Xc0douNwkycd83cqYTcxd1JOlHH+kfH4XqLa4R40xV6dTngaiA
hDzgdiCAHf/+oVBNkPWBlYjrAT588Z6cU9z/+nXI3QHNDaAL3EmhDfX56/4YUIPynu6BATM2frH+
fmyOwI9PYgbgF338/Ax3guebTdoUnzflNvA2atroceUhH/F9M+d6MdsHyFSi/GF0dF9Ob9Nw4K//
v8/PIA9EtjJBsZjuZbdGopuemeGTg4TyJNQFUAoFg+3zHEDwq3S5dPDrzaUvwlGG9nt1Tnv01BAB
IH7UK8YT8YuGD5NWKmSG2ncBq+5grEJYWf58lI6KFUf5S2Cd5xRLnrVlwSGBu7eRm+T2oqh+ylrD
YvrYgDcbp6yaMgndrH1PVaj9mJnnANSnBglIelhPUHB20dbnFoxaUeSaiL1/kPBGdNk5csOp70PX
42hhdcS6z4veOvAFp7J39xr3ISJ2TxtnJuE4BrMNd8Rn4OcDa/nVwLQXNsqpduftlb6ekhjyC3rV
3AXlz3fEp2ZmoCmjyEQS+GhGooQQJ/kZDOGJHUGAT3RAYgFo/outSV0h3ZGmlYcA2bkSQ+wUKxuV
4wZJmO/X7NcLAppZgCkCHw3WLogInye8cy2qChngbWFPfDs65R61CudG9so+09KJLoH9BboRSCdH
HaJZS0mK2jURvrm3rHfUtCI9MJTzODgO/c9bAt7sCCw+Aqch1fu5T5pDkQKLb9x3I8FzoNaNugTg
gLwIzZGFTH32Y3AhEhoQjgCwF8sOgvSfG0SdbQT6rbP3abto1aI7p6v9lyozW9QAkhIAX8EdPgJr
PjfQUA+vlAphiBUgSZcYTh4VPPcBGW7aq6mYkgHMfgk3ahR9ktgYLA00hO2F3WTVl5Pliw1KkPzO
AsogTPB+XiHJ5F0jdB23tBhNYzW6bn9joUp7TYcXOI5BtMtdC8vplrmZ6EXZgCXETemVIXOy9sac
vGQxOKbx2ubCussyhJ7fr8sTqwWEUxBv4BgOwPRcBjmAFYPpTg3d+zhLg/wwEhIO0wppvO/b+QpB
PzJb0RQqfogBsG4+D+0gwMXquU33qFuHVN/2kGNAVmtskaBCJTwZtn2/IsUGz0Dkmc8cVl+5P8Cs
YZG6uJhAwMDh/rl1ekw8lb7J9tZN6zlQ500wwG/Svg94FRkSbz+k2s4oQnw9g7FUgc4BgQUNkznB
jPVu5XuDZPs0SVbMMJa774f0xPdBqwZ34WjJBXm52Yh6o6lzl0l+qCt9XVrFBbV+Ks+MH/2xhePi
+RARVkUXtJB35Ice5dZuYbg/hkbi+8CWHTFmkKb0Z7MiHNgi9VTwQ5YhSojOUvxOjhD03l2sOODl
5qS1oJe9mUMTb28RgGSKFQRu/8MUfGhgdiC1bLDlWKMBaS7bg0nOHLBffz8eLCgeAW8LCvoXnUJT
dYxWyI7twewTEsLCP45z8H3MACRzj0/HORlAWInRVZoZ+8K7LK2V9s9su6+XHgCpf7fdUQsWujWf
1w8xOnhAWI44+NOmDA6ZuyzHi5/OwOcmZvFBOdSOCXiMODhGDHZTcU7W5cQU/KWgguaGmPbLJksg
XCycEv5ztrkpLqrkxzsggJzfUVTlaOTw5cJROs11MRnZoXxLAXBWP19AoJkD+IgDAmefNxsdURek
qMdAHCiS4ySsHn8++B8/P3tVE9W4nafw+aK89Purxjvz84/r4/N1fGTJ//vz50bGNqqIQtn4vtVH
0gNcgYRIz6NmHnH/nFbgibWKzAnw38BUgtE8R4EPmeumeVCUB8+9r3oVDnA4O0dO+nrZHlVm/9fG
cbF9OE/rooWuCsKzg7GQmodqYR0zl4sfT8qnRmbXgu+W4P4zNFJReKdll1P543sNvYAMFbi6oMwh
1Jz1onbY0GZlecCBvpjs8YLl/eo/9OFDE7NzVbfMLRnLy8NDO14N2Y+vNRhPQQEIAjcOLp/5sSRy
1QwJCrz7Qrx2VUTJmVjnxJkBBhrg2QEGChT22TTnFbBBA5Kb+8GM+QYomR8PzqfPzyZYGCCzAvHv
7hUfltABq8R4Zt+d7ADUUqFEgrgF8f3nGc4Jdyc1aQxQA+ijBz8bfaaF42+c7WwgiXCvwVgK6cT5
+zRjrYWErO/tdbME4M0VS6aW3w/Tic0GXw+8sZH2+7urP3eiApSHVChw7qFrG9nZdWVcyqSJ8h9b
GEAREhlLGHlCuPFIrvzcjsQDgUMd0t8nmbxkF8XZKOnEKfipgdkhnpI0bUYU6/fiD0BFabB0eOTl
oIue2XTzIBmUC4BBIF2F/NDx8TMnyCvLZq0cPOPQeYjHyKLKyYXRP3hgL/T9ZgrGGLgvFCXS9fcz
9ZdI8GE1HLkkeEPicQA5LLxa5xzcsuPUSthAD+MAaAmYmcIOE+Af7oNppCsOj2mUL6oH3jn6nRWk
f9eVG1yWUrM/ReAWFyUzHyQ8MZYFYUFo0ImgmquATKMGnhZd3UKiYsxT/y7tatiY9SS9gUivhss7
1Paj4kLRCEQTXSeAIQz3hl8CniDbBezmgxVAEHJl9RTYNAASNy2wKnD3EAOQ60Ug8i2Qp+mdDpwD
mJ1m/P3AzJbwP+NCkTAFzRF6LnOd6oQEqkg9RQ/cuXxaVeVWPH3fwGyj/9OADa1RGFacCD/ytu0C
0+zpwVRJDNx9o8iZLpxrYXZZtPBbJnaKLsBXwlix/9ABAglbpOsQvx5l1j9vvrREGq1qLXzeNlY8
S9dn4jN6YgpA2wM30wZX0vxC/aSaI4/m1/QAGy9ofzIhrhPPkvdWVyW3pgOlI8OZ4FxTsSxmUA6K
HCGdKxSkEydU2muXHu2dC0mEe1e0VbdCyoD8cbW+YoDMrU2ifSRnjCyuM0Nugqm1VpljgCbg9QgH
rRZIOr+VS9UBVKXAQlhZdjpEIwczLkKxvw2l6M3fNYSIw56BXjGNA70EMumcPOmJacTxgEGwkE7E
UpnfORmopKk72AdK/gS/Evrw/TqcXQfHdYgJhLAgSFP0K0dHdswPCp/RA3KKoQ3YwTBcACD+fSN/
ldZnx8yRlAOGD3TbUCmbdaKYvG4QQWIfvNGLq3zF2qdgpZC9sV8AxgManFaxeD8C3924GH+71s71
XhQS5YY6E0LNVQf+6TAUlKAF4SEinL+8SNAyyChW9oH01VVT5wttp7cWPHtVAn+idLqmDEgnCB7Q
ylqQqjqzK0+s6qMg27/Nz3YlkEV9n3E0r1pAKQWIDreGvEzs6cwD8Es/kXo+MioJZI+OckFzIvzU
9oHDsHuvkSu8MSAW4koc5lqKJc3rbKEzcVP7/GkwFlYrbk2bn+koOZY0Ps455Fn/0dtAyhCZyvkB
ITTFGx25tRvSo+Rb9YEVEcMEYrCSh6I28yv4HlWbNBP2MZ1HNlg7HZCa2IECGW3HXPd+nkSJCv5M
XQYd7iKRAAwOUE1olF4D8n4u9pptBSQ1MVB49CNfARIvkmafT7S2EGVWDHW5G20IFnTrJl8nACd8
vxVONYLnOBSNjxc++HGfG8kLuJ/BNPzoiPleyBem4Xzx+H0Tx098GPi//fjYxKwfvgCWMnDRhOS/
XMo3ebDyWRBh5AqSLPv0XIL9ZHvI5VMQCfAymbu8psXkl8Tg5U4ZsPib7MiGgp5RwG9Y3cj0zcg2
3/dvdiL+7R9iewouPTyfvug0jvZogL2QwloMpCbZxt74Q9/af1r4a+zxV9hnHiMbzNcuTWuAgNky
Md6197PUyZfvzw6BTNqiK5Hu3tmChmR4F9OZzXdqiGzkWy3Uh5A+mQu49V1Gqt40YPJJowajdK4Y
e2oVA9YGUj12C4W8yedVzIVpGSU003ciiJjaGMaipuvvZ/lcE/OCQMJKM0jgsKl1vfB7vbP6+obX
3pnQ+1QzeA9BHco66j/MFQe5dLnpVb3YwVwlyJe6WxXnykLnmpht+bQPyBCkWuxyNcmVD/mmFUJZ
thDt2bD1XFOzrV8fQV5Djfsb83br6fTaHTaTuvt+ZmZX2N/Ve3y9g9B7nPu5EkStgBBslCl2bbnI
6HpyQ7OJ2Ov3jZxawR8bOT7NPiRsJOpbfhIQAcZN8BsstBFMGX1m7k+1gQwvQBF4/BDUAT+3AVVl
C3yaLN9BKviIxj0nSHxiNnCjAFkDeau/Kjyfv9/gtgNvhMud0T4ZQ4cw/64DjeTHA/WpkdlZMjSp
nyVWBjvKbgH8MDHOXFgnBunT92eDlBpTo30HnXBpFjvqTjTumR6cHKajTBGiER9CU7Op5kWhiiLx
4eE4heMzOKHizFo63QBgC3jMId8ezLrgUVCXCjVVu165W2eUF35XbWtW7r+fiRP3oIeK07/NHEfy
w5IVCnl+qCfA/JgCNqlWk0sQTffhmFzb1jNPn79v7uTEQEvh6JKGV9I8GVjiaqxMC73SHDwYzw9J
+1869KGF2bixyjHrtjWrnVX66wDKuJZ70yYyGrxb289CXjx936OT84QnMUw+bISucyhXmzhg47iy
2k0kA99j+jPqGrUpZpwJII4LahYgeQhV/m1ndrVw4OylU/fVzjvyIXKiXMTAIyizA5DjyuuMO4CN
ijPv2dOdg1UpYLreEej1eXUgKVKrxMXq0Mh+1KueXST9mbDiXBOzi4bXlSVBo6x2ATDs7kVyyOR/
2qtHvB2epAAyzYvWzuAq2jVQz8qcu1K9B/U1l4vvV8HJ2fnQxPH6+bCNZDEBLyER3lXVFAlnxzug
Ud3fqfhtZfHPmwKSCXI6MEqEb9RxQD80VULo1s4bVu76NIhIlV+xogL9w2rDfLIfrQKUxO8bPDVD
iJvsY7ABJeL545Me4dr2CF9vgsclT8FarkAiFufM3M41M78TcGRbqYd+GeR3VumQ1m8OOaOpdGqa
PnZldjgUUzXWje2jDShyt0TGTg4jtDrszGThTnffj9uJkANG6P8bt9nRaiRTUSU5OhRgbuzmwRmB
+CbVgskzW+jUoWpDNh3nJWqOX0wJTVLADdZMqh0pnUuDJltQAM40cWpykAAA6AL/oOA8Gzgvcccs
OXq7i6ACkfJmMh76H/rHH0O0oz3xv23MxquxtMFAHyp3xRDLJoSKxPfzca4Px79/2DjO6NogwOH7
ePaF7QS+p1JgW585p0/NOuRckN6neOoBZfq5FUUtcDbcodhZA1kZ9g10N2JavFU/LOv8M1rQokYE
6ELSZX4MtNAKgBC2KHbMuOPOhp3LxZzsh4sTBnJHf8/Nz/2ghW4DDirVzpxWXS7DPkW+N1/9/n5O
ToUf0IUCFB0wa6QKZxcMspPJAHWDamdMZZTKdT+90Bq2nSr2aBLb7bnA828tan6NYokBbupB+PZL
jryiXg7Rg7zawSR0uvSQjY0yo6GxOVjGKvNre+0qdY9iU7WQxBkXCXWzBUgTZtiAiB9aNTI4I0V6
n3CjijgJqgsG5aj4+2E5tVThtADM2vGN90V20QPXQI9dgCO3fBBEQg7yifT/4W7/2MbsvIWauWlY
plHuTLIz6huQYCBssfy+Hyen90M/ZpsBNaAyAeW42kHW6sIj+s6j05FoeVFnMkbWtYbRkjiTLD03
drNjpLCIyrWPsWueCu+6KWJV/5cWABDDG+mIzpwfhkgbTp5VBwj5qiKq1SZVr+Wo/sNphZP230Zm
3RgKf/LGkVU7VcrINjjUVpqwzQ7fT9DJwUJ0B1wuSkaIyD/vcg/Ud6hVuJggkJj1tJqIF1l40nzf
yqlrF8EXtZFPB6nCm528maxpr0cPMZ6CfhK0VqpVETThWB/S/Pf3TR2H5f9Iu7LlWHFl+0VEMINe
gRpcnqrs7T29EL0nIYlRIDF8/V3sE3GOjYki3Lcf+sXdZGlKpTJXrrU8369NzW7tlZPnM921rxDr
DcPnXj84G59fmy+4duSpUfKcxbXefj4ovTwQQFkh85Lf0dDeWz29MbLwY8jVv84d9GOgeJlbct/J
BwZpgxyPnnA2XZAPQIb+bIThj+sztTIUpMKwHCBQR0Lkby7+1UzJipap4QTiIrqfOd811l4EG7M1
757FYgC6ibgEjVd4Hi2fD6Tihhd4hrj49Z8+Ra8iiYmBvvnyBgRJiUUemy2NzZVb643FxWtCCLzR
BNYGyz9EwrlvaBYVkx/75rixp9emD8rxPnizUax45wQypguTgfTn0hlFNPC9BKFTEW6EXavDcf9K
F6JjHfv67XYDE242BTJDsod+9Yr6IPwjb7vEqrZUUlZHA8SjP4tzA3g+H6tXm0HJpgSdCzaDa3xB
k2lkhV+7ZiP4XrUB1nLAN1G0BxndWxsU3Bd0yrA2UKKdjMTJHs3+9/U9vTZf8zscCM65l2GZNPGr
hoXQ0cqRzfBiqLFHpjUkJngt1LhxevwVR0MgBhFCARGFIgR7b0cDchk9SSXzC3FZe2589b0p0rKK
PYcXQGkVxjkt00eAPfbGhaNHwMi9fYW4BJwC4HUDArz4ilKf2JFuaqOm5j6ejVP5tUhHduwnW/zJ
kczfk8km98KXzkmDzQHUUWAm8WoP9QPD7o4QXBkuAGGUkez74SAMlyd4w+mLhJjEve4N9BabYEiq
8s649WvLAL1F65CfZq3cAVQooUocpexkmpr+T+dCktapx/63BAfGCy08/pNWFTlWYBo6eVVhJCG6
2A9A6LxwXeqoohM9MsOfDiAMd/cgNADlhJFNeJRqiD6nrjjmgpW/lQOmKwPMYGCzAXIHDI9brWir
y45zCHkZgjfQctlbDrI/KI7jLDYHiDU8DEZU88P1rbW63qB+QmrJ9YAFWkSq1ZQHDtiMxKUA1OPB
LOXu+vffjwG8tRg7RBlm8ahlH4bvN0bptjiBoEv5DaaEXSfzL31m3RV2sOG63g8FmB2I2MwNlCZw
EAsn6VXo79C1gKlDqlAH2XgBLbH7uL1mTBAqoTPKAm+HxUGvKmsCFRPKEwWKhiBMbRG8NBOKOpXe
g5vvRKvhdpDm9zEN73IxHdCF+9XkYuNnrE0oaiPozADoMCRLJQBTlNBDDpCMRxvPZWD8aGq8w72q
PYJPMb6+eO/j3HnE/7Nlv3UGHuB7jscccVGT3Ffgq/OnGzFBN1w+hTK851vuenUFkZABEsAG0Hh5
sYIoPXARv2OGdbpHD+Cdtv0P73cMCckL7Er0erwTxrOEJF2IBCAES+Eq6O+22NI5WR3ELOWJ1CLG
scwr6cwoWdc7/DLtiX+SW1DvtfUHUsmCWwCAA0XFt2tCDWlXnkYtrsjUY56TncXBHsHAUyDDYCNe
W7U1Q9HmqxNVmYWtHrT2gkAp+cIn3t+AOm7Yy6AdEh2A5SwjTb2BTZm/9zawQjcj3v14gABTi9at
t2MTekwJARri4toHEYKbC9mr/fUtvbY66L2ZMxh4F6Cr4K0JXzU+r4IKJgYa7Glg1zsFkrWNR+j8
lbcDmcMnUGmjjwrOdQn4yO2ibMHnhIrZ+InruAMboeAb7u69DUwW4kwP+VkoWyx5iavccgWoHlDK
BEjRLD57zY9w2lsoCVF/qzF91dYsyIcyILyft8jStx0g7l6XCaSaC/3JR7ox9vAIRokLVLgHsKsF
P6Y08zZc3ep2eGV14X4IAg8rRevjpcuG4xxBxL6jrBiU1tXGXK5aAhoK6h8zdnWZdQJTkBAtp+Li
Vd/KoQXRwZPtb+CtV2xgS4Mq3MV6YZsvNncPGppRZoRdGJ5Xk05IaSfuVsJ+ZXu/MTL//VXAS2ew
BOcwUvwDpeSEIx9x/fysjgIVWiyLh9EsQ3dzrMy8Vg2/1H2TdJ35pR7ze5uqjVzE2jjQEwMkrI9U
8ztEI5DAqmVAYF8KMLq8GOz5+ihWP2/DhwIAj8zlEvkT2rpDUI3PpyBc9o82OKauG1gLFvD6nAvZ
ANnPbdRvFwKEwO1kmwO7OCD8vQOU6hkw/GIvEX+CmRbhezBUP6TheffgLtFgv+3KU1jl/l2tubUF
EVkdLgDeAFW4qOUtnyilMYI2aHDZZbCNRA/6PuvTl+sDXgkVrPkBNLc2AgW+PEFjL61mNLDxcucz
ekiS3HQPWXvXcJJY4DOunY0VXNuHeIADIgZWcJSrF/Ob1X6uy6DA1ZTKp8KTD6Rhx66nX68Pa+UG
nBtvEEuhALFSJEqHUXW1wy4ylUeqze9ZlQKgOlyYcr9dN7U6IjK/ueDAUAVbjChsWelVLGSXoEkC
EwCFh76Nr5tY3QevTMx/f+UdmjnWN9Fqf9G9VSUzdAv8xPnW3t+yMg/0lRU5SGrSJoCjE0fbefD6
4/9vFPOavfp+0WlZtSG+P4HCyTGHswcQ8sdNYNUB2wJYxEZ34FsTredocIKncD/lrpAJ34hzVq5T
KG0iyQKwNtCNy55Y6rTwr26I9Fd3tP1bO3wmIJQbbgPn49EOnBxyE1BanXVXFuNA7pJ3QyeyCxSY
9pqQnePkH+uenF9FMIGMG16PyIEsLwRgvzs0ALDskn0CCfEHqUDefX2x1jkZmU8Zvk460NPdtdbu
+kIvobnvDMxL9Wozybodc6+df77VJBVkA0VrxQYf0fYBaagMfF+FGn6Purun7vBS11vpyrWLAogk
SLsCvQcWj6XSNXx+3o2qoRcq7EdPg8/xR4l2EzsHZWzH8pg73qHsoCtogRiPWs/C+hfn9fUvWBIn
obE+bdwSv6D13bNZpS+akY9HckCooeyDPYKesCVMjfpu0/fSpheT3A3GfSEvI9k4UyvuEybQ4mwh
1wd3vfBtWeg3Qe749MK8fVuAn+pkbPUUrq+VPaPzAYgBXcACagleZKFAn0EvIJwtv9mBBlnbaOmj
EXbGHWDf9OCC5C2qgtSIe4K0VNaAkzsYqXEjHAiMXd+7qyOeVQ0DcDXM2e63W7evK1uCuzG7dNY5
L756zW9abSRql81Q8/GATChS3ODVQh/cEg8GIWCNyLhkF/jbX6gl/syoC067312j9pZf3KpSvoC4
DaITHbqLro9v5R5BchgxS0gwOEQWb8fXhcCjOyLMLqFm8fBlYtnGdbg6ga8MzDHNq7NvyBF9m2hX
udTTnSUgS4Rq4ceaIP8zf6DqAGICYLd34bIy+9Qy2xqB5tTsehDBFc2nfzFLIZhO0HaHGsEy0AyF
KrvW0OxCeZ9C6QhqylUO9YH/n5XF6eq466DRDFa4tiMX0BLV2BsmViJItH6jUwHJSFSyl+9ZUocV
CWTBkOQGF2TEwNP4zMGifTtNmTiOtTU+QvDDTpxg2MocrkR5uOTBMo+nH/ICy3I9CEw56V0E60aj
Tv7QnfJw+mT3+oWO7saGWN1zr0wt9lw6AIYKJnKEYEGXRlpl9YNdTX0cmnxre6+eH5TZQKwEuct3
2ODJqxwoeiDqD9ShfBbdRhi2Nmlo+IQyGTqhEK0s3E/KBK2JmtgFzYl5NTyEzp2Vq7hp/Y0gZsuQ
/faYOuYEpuEQhmT+kir31mifgNhHK8UWimJtwtDDaiNZHfh4dy7cezrwjpeVkV3S/CDt47iRFFr9
PJIniJFAvvJOM2ykuSgm9EkCNfDQv6TNv7gAAdr9274K1NRSPBplo9riY51dIDuCNsaJ1i8D9fo7
X6IN5Lo3WL0IoXcOfiAcVeQBFm+VegS3aj3Y2WVsjS5OS0D2BiHkQ5B2Qx053Ioylh0GH9IbTOnE
4xA8qYXp/3Z6tUUwM8ewb3Nt6HwEUmguWiJB5SxO1JD5da8gO3JRORCDKHN0ceZM9d4KyzAJAl3M
8is5NE7IC8Sxhg2vtXaeYRUhDSAAM6rl7eZEmxLYjNOQXvwhvLVyBnGgNMnyw/UJXz0CAdZ0vgeR
gFvE8VkBjvNJl9nFrLqfIa/AAEx+iwYFt67dyLysDigEmtS10OaIhpW3A6pwI3t9yLOLJYje9c1Y
PyrIqp/6pt+Sb1vz+HMeG9EF3D4W762p0VC6GRl2Uear4bHNgZ3xmrPX+mNC0YV2L2njJo5sxo0n
y+r2hSgtaAlQFp5rU28NE4P5jcmHDGip8lxnJMnRmNPlI7gA66RDGTIPoJ4StAQdNXaXgDN5n47O
x/G7Iei7gmBu3TCRTVssKs+qsJ7qvMCDHwoF4Cah35qtF//axnllY9kcVIN4K7VD2BjUoep15Pl1
5I83Ts83XMKacwNuBC2sSGh5IHx6O6U2uoIsUdooUYtj4MZB8fzxEzAzSQCFhPsZPEBvv48U8yhH
nxeXPNOHtvmKsij4ZD/bWwxda9sf7LE+aAPBhed6C29CbWh36XQsLk42RTPjITDVBkA9Hx8NHinw
oBYe5u+ECz2HlpQIXVwkhIBs8LjcgMXN3dL8W1v811bmNXsV34J9Q5aO0xeXHspB0pNJPvzDsywq
jV//YjjIlQCrC7HHYPn20qZblgXE9y7cSQIZdwS6VP+M3b/xtciYzO9IZMjepU1SICCk37T5RVnQ
jCISigNO9115YuPVs7YHYOMvXxkC0WUZkrPBIQOo7S/l1OI159Amckh1mIr25fq8rTqi15YWuw1w
CS2JNeQXywFn/CCgLhTe9QaJRO7dMOYnPjX30xQ+T74HbQgGYQ1r42CtHdw5vYmjNfOQLGt8tOWt
ZeRTfgnC7jvYrM8VuDU2hjmHA8srGgUPkN4BkgW43OKStGoPilesLC6k8T65zZSIiYFoAsMTVYzL
Bnh1twU753DnAAYkBnIqKn4ztFs0DKsLi7cFyr7oHHifa+GgxACdRXGp7AZaekaTQBkiS1pggK+P
eNUQQpG/eDpESAtvJQrBGHrLcfIGAVYrj9E9ujRBrJGqMN2wtbqAAKMCvDeHBstbVEySdlD1AzK7
PZCHLv8XUSvKjP/9/GKLFmmQemrADaItP+ohTKK+XJ+r+ZZ/tzlmDW4koVCbX1YOJFe+Lm1aXGg9
/QrqE/FjoyhPzuTt+rbbXTe2ujCgWwPFC3Ai79ATFqHdYBEgEIPwEf0mkdk+5mBCvG7EWreCYA2R
DUSCl+32rWIkB81VCV0oM49INT16aXiA3t7epXrvMqhoRmME9TxoUdmTcV9l1mNaZcdWge7++m9Z
m12U0SAJh+wimrnmn/rqDijStKelhUb6EF30ZLS+NRX0t0Y8FnZDE/xRWW78iylGQSb4C/IEoGh2
Bq8scrMH5wyKGZfRuJtBRYR9de1/ro9q7WbzcIYBe/SBS1g6lBryQJ0eEPM74cEWOyvb2+TgfFDF
9m/yZs7IQvIe2XMQ/L4dSUChdJA3bnFBAfEAZcMDlFUepnyLnWEtDPaQ4kJ6aA5IA/utGZZaCLUJ
KS6F9Y34WZzS3ybEfbLgq/KLSFnjxvZccxiv7S0WyIVKGvTvQjgMCNR4f2xIUV1fnTUDc0EAetwh
iqvLHVBpnL/GE/M9fcPorXf+F5+f+RoRPoM5c/kYKopQz3wXAnFzH/kgLKmbLYq61RH8z8QyJY5c
O3RPQiB8y6wrbsahyR/sjG7Rf61mVxEtoeMNBQA4o8UDCKd9lKYETMRjRfBtTAd2NJhRxJ4LVo1B
pOIA5iMLopp5CpgPc/elGiGEc30615wV0uYo3c6c6Ghaebv9qG5U3vka0Y4xxQD2fBXTcCwhennd
zNqUzvymNuIqgK+WKYMA0rDWVMyNaWkaj8gH9FtZiS0L899fOR6FKpThMlionTjMo0Ec/80IQEWB
GAZ4G3PxfS9twyyojPwyhfc55Dg3MoNreQwUtOf2YdTo39F/5U6leVsjutXuXci7yA+8GLJjEe6G
zLgj3I49ayMwW3Ojr00uHBxFqM0qArBvh9AkrIa4kDc2qniO3pi6vwiD5SX/2tJik01uBzhf0eF5
yIJjKcUR+pA7VfC9Yt6pB0FKlAf0FIJagBjdl7L0kzI0PqmUbzz9V/cIQlAEsrgScTe/3SMBhbRo
1SO0d4f2heT9CUj0jbGumUCHA8pDCPzwz8KE1xh+VReAiaIjK/sUpkUKQUI9fL6+GdcuDTToz2ET
WunR8PR2ILoCZmYMJ3EZ/CHJ6IvLkX29r7y7ztNRYDxdtzZ/bbl8M4szkDjAs4DA+q01ak60HQqg
5hy/BDucJlBxIjeZyO+pcG4JqCQ3rpC1uuzMfPlfi4vDRowW9XMOdNvI23tdF1lcmvI06gldCYW6
HRq6N7QfjVJDCxSap1HQ9cn1Qa8u5KufsAid7GKcJjYV4NaQ0eAkWbHxzFz/PiJRC3UPDyiht5Pq
aQdUQFaDe4w+2fnPyag3JnHNs6NP5b8G7IWBTnQGl1g1VowQGKvKGxBB/3TcLbKF5ekGsGAmsAT7
9ly6Cd9B20ypBXK96HxoO8PbscFqnpgcxkRzAmJLkL0/oHxTJq0sg4hnPqQknH5fQ6PUrPUvViqx
sXILv4ZWD2CW53QwcLJAyi6DXoebucyLnF16apc3dS+6+8BiXpwrUH5MzN8S+1i1B7wILAKX/a4U
QsxWFZJW/JJlSW1F0r84kBt2bj60H/8zqldWFsvJ7XqcKgUrlvWLTF2Eh9J1A4v98s7A4pRLnQ8o
9cKATGdE8Yuln6TeXbexPNh/jcyYu1lhAPHuu/xya2WSlAPq9P14K1j14BrOITCgv1or9ThA8tzy
0iRl6RmRU9SW4cv1H7A2yL/cWKBkwo9ZYuG6LmQQhUMNP89UQplzaIPHevx63cjahnhtZD76r0KR
gBvCsaAxf7FH9GQzHmUjNFqMi6E/XTe0OhqUsAnezTh5y+BNeT2BnCnJLrIJfmSs+oVWFLCL6ct1
M4vb5j+LhiIzuJmQqX7XFWaVQ1+x0skunDE8STKNpyoED5n1XOc9FEOcP431wWfRX5suMqTIJiPS
f9dugeWpEFGgEEH8H8Q7cvapYCdXkqghbdQHYmNjrs0kSs9IdCC8A1/f/PdXS9ZWThvSvskuPYRP
5ScuP4ND8vosLhz+f0Y0M0aDJSZE/W9xZwurb8DUjloRpOtD67nkH3sYzd8P8CzCdAFcNpPxvh1C
aWXTSKAwem44hQL1J1tthKgrA5ibHu257xEX1nK35WWpDLt1ybnod+Y+2PINa5/Hmx7Nm3N8bS9z
71ZYB6NFPXLO9cOd/iAU4+/sAMUJeSybADCzJO8cTKe0zCogZyMDlfMXpMWvr+7KmQ/R6QTwES4A
dAgtvCf3De6MWQ8YlRel/CewlTaJJP1Y0DCP4o2VeQ5fbVNKBlb2VMN95eUB4tb/BFJsANVXlgEm
UNcHVz4g8UsOQW2meHWCOuTij2jNc9JbVOCSfzNX/zOxmKuCtl09DTBB7ZODBjwvzspDt1UZXjnS
qBb8ZYECNSEO9tu5Io6uGw1Uznku743OU9rcNM/XB7IyV4Agw/uCuRUnYpkissK0myQqnOeui115
hFrk9e+vbCoyX/moQqCRBKN4OwT04oZi7EycuOq3afSRSU61tuPe/FioiG2FJQfSCxhutMwD6/zW
zpCHHrUlJefpZyce889Kf9h1wICHlCjeD1gTZ+FeqReW0qNheC7pHbtptpor3q/D3Kk2i6GhsRzP
58WGsvBcqNEvEJ7B/jvee1s0l+92EjIWqDn+FQiCAMkyoTt4RpjmrLHPqrp1f9v9rRXuri/0uwHA
goWn/0y6BgrwpeygNIZUGmPrnmuZgSAEernTx56+DvYRlnhuSMN2goddTJHh6zCT3HLPRR7p4qYI
N7bq+1cAVhjHzJlbq1CgW15vnqa6LdN6Ome5SgqI2fDsAKrhyGCnshkjET6w8bk3v1FvJ9Nj2my4
rfeR5WzfhrYYcqng2lwCkrQ3gQSpYNPZ8p5caSdZ6sXTcDtBARsE5o9SJqCvpR8NyrHvZigoEt6g
xnkPwrQMdNGn9nD2y11p3Ipuw8Gs7Dx8FagebOoVyVGVc8MtVD2ezTxJ1b3bnozso2EDhoBLEThS
pCJR9l6EJWnZEyd1gaPP7V+WwxLL+H19by/LnPPWgwWAZDAUx3vHVGZTqPfSph+wuWWE5kjIicV4
wPTdozGdnZ/+N4/7O28oorGlx+u2V+cPb2sQTkCgD5HFW8cGfuHKrFg9nB1FPusR2c3Rf3bkFkf9
yvF1bARdIUh4XESrizksRsg9AoM3ntvG1FgoJm9ykW9J3C7SMH/nEVsbWRFshRl59XYwjBRGq7kx
nv8qmnfwReZvk4+xZ4KwZXy6PnOrQ3plbL6aXkUaPoXCeAlqg3PWQuW5SKAeu+Ux5tvrVVrpP+OZ
08G4etDwsByPJfHkIIaHzU2ewxzq8n5+UM232uojaWdxMdKoaPdmuxGHr07jjFtEsw14DpaUwrpH
RgDFyPGcqZZHvvY/DdAOE34Vo9R5aHNzyzMhB7AcaTAHbgjKoQCFy3yp2adrSER7YprOxtSxfZuK
8Q+YrQMKeWRLgmVTgLU1xByzIX+YRNkkBs/zpPLQ9iCgRQymJKXjoQYutvPTaYcM3AiaVOh7T6Uq
USNCxDbzLzdHje71KHdK9UyVAwlqlcsjK+xwR/vWfXDH3ro4oFZMulyH99UQ6mNu0c9O3fZfCtcZ
fgmvIEePMuOzGN1fRtDnOwgc8Sc/E8WuHQDICuDlY8vrsTZh+aNWFmSmgdGsi0RVqmSRGIr0OJG6
2Bu0q24aNvhH6koddcqfks4HmyNh47hrTK96CVrBYrfhLhj4HH1xisGLHLtwkl6PEHDO6vpeTRUB
gY9P9m2uglOqIRRvVWWdQJoU/NaEm5FVmP0uaGbxPt0Z9t5ODRCcW3R8ChhnT70p2SNxxyJyXfqn
Ck1kCz2ZP+aDh64SJKTi1AQTERVgM6uANb0vHOHu6kKQZHC8PmmgJ79TsvsHvRg8dr3CSmQ4Wgl8
KuAhWZHegUjOfCjs0nxqC/eOIvVTTzs1lsPJJWmxY0T4UVZKeuPTbjw6CNlRjrH21A9mSofwl+cV
U8K4ZBHoc2iSc2buuOlhSntu7IhqxVco9VR3g1eaSFpAbCVy/SGw7jrGntBQ5sS5P6QXdH7+cCrR
H0eha42pbwmU5JEfOBquyqLOy76RUcLNDn391ZpY2Mdd5VIVSzl9GyX32ri0wuLRCI0+ASzf/gFe
3tZN+tAm31lIzW82AIc7o5cGj40xCF7s0S5/pEFhfSJhW92ZBXZjY5Pf0iy7L5MzZRGm5hkbY9yl
Rfe7MAbjORXpdFfQUXwPi8oNbxzmdYkXqMFPXI+FEfaiXR2Rh/qT6cl/6lsUxRklfVKEIz2iNqBj
n2n/gDRO9lSaPKwj0nD1GTnj9germY5NI0PeRdr9P2mLuioUKIwkxduexjzIjFgPeXDvNP1zYAzZ
rWRgJHqsXUUPrDZAezuA2AF6I/RmKAoJTs3O3VkdvGw2b5LRC6pk6Mdz7VYa88x+Cmfk30saqscZ
dhqhKdF64SiK+jcpgPj73qn95zHF3Ec+aogAHqjswbBK+ilv6u92UBdf2tr+JlIgfMZ+rGPtTpCU
7412L7BKkzF4eyzS8Ii5JV+csbNjCLFZCXOrLoGcZrWHvlmYVML85k3oJ03GroXGGVN1jJgY/5Lg
OKV5Rz6DkY1FlirKxEQH2i4YzPY7xcmsYxIU9N5tOoWBonLWhT36Wn4E/IeGFwb5d6Sd3zT3psgD
vUZi9YXCItf4Dz2VR34b8INV8DYOe6KTyU+rxOsI33ejm8cleFtiPGOsvaNlc+NUxE0EzYKX1uXm
SbOUxjkdaVy2jgsGupBE/ZTmUU0HM56aFuRDLJAnqXoj5rnPBTxhCy1f1rMDCNubL612jR8+6pfR
5HKWFEGtY5vl4IXJWH+Y8rBAUat0I5xhM2YeL2K7VVBZbJjbPqNhqI3tlIWHIpdVLFUw/NEIDm4l
HjE/VMXyG8fOvIh0laCQuym6eIT8+BGOx4wrL+vR5qqtz9wp2ypGNUndFazJfngG7p6I4TkVO1xO
ByJ9fXJ44x3q3gh2fW7pL7YSqouHsLYSQ+vuQMc+PNZe5iZNxfUzRC/CiAspPtlFxw6SocytQbR/
q4HgugypquHGjeGI0nIYc0uZD0pwb58bAMcXvj9eeN6qRHUhFFjLyU9UKKqzNjr/ZIAO9dgpY9rR
2hdfW9oXRz6OVjy0XgkQrBncjqyqTn6bmlGKCgKAKs1U/W6dHM5uzHlimN3Fs4Yy5im5UMNKE4im
/4LYGotYXwLHmOdfkOMtwKRjQCk29btEFy7bm0YAr0HK6UH0HYuMsLIi0TS4GNqJ3bdN2MZ4F+nI
ztHgUXUC3IRuWu7avKpRBW09fpKNjd+EH3Wneaf2rBPqfrJbAqaeUO4ciOPtwGUzxlAlqJLMG90j
paa1TwG23AHThyCJWuo7bt98N2ac7aYBb6HAqN14YAbf1QJ7WleufyMBDI0H34UckgHC/gyYoftG
qzz2ZUnilrh/cuJPzzKk8qnmdXFoHZgNlPT2YWqWEaFi+Fx2eZA0fTdFoIgwH9IMuEhHcfNGkLQ7
1EZb7zJ4vRPpWL/LC+3vJVD1+xaO/0bO9CSGFP6NC5GlZ1WoPjZaILCQuUZ7cI2904rA3gWZ9pOp
gCSOMaLDJe5rqOgMTksTAJ0AI0w79y4fQwMt7viXlwZlPGbAIZEKuhBFD6cxGkKefDJYO96U4qnl
6GJz2qZ+klVeg/NjUi+NRPnLGkP3IlsLP7qU+U4buvtHqDGLhnBsImJBrZZ7XX8olU3RMYvJimxC
y52Xt2UkalLe5HYKeKhTNbd1iTeZMxJ2lNjEONKse3bRn/6T+4onWgb6aDPSR6kNEjI+qV+V57QR
9Lh4ZFvYZoOorFsc2TRGwtDe14HIDuATg+/uwukIBD4OGTD5CS87Jx6KZoqcKXdvutLQDwjiffeE
GtDYRxlP+d5p/WfBaX0atGp2VWdiz/oTOtjTCmSZyvRPNXX0vim8IAq1XdxP6DKM/bYOEqPyCghw
IboCw68ZO0ONEJKW30RpAjzsTu4NslPpvgEeZt+HropMMw+jsfRbAG8UMGC1R3b14BPovvo/w0n/
lGhu+qZ1aiEUZXB5yjYPUlccNSWI0I2sBt2crN1bPmb0vjUydnCEqj6LyUhj21PdQeSlExctkUlD
GU9MKGftPbOShxJSS3eICrAHR/QoDioz92AuIjuo8FwUzYgXgZeHxXkjvQNLK+iGVWjbTMb5sgEr
GNZ0HBBDDMJ9GlwU7F1hQGsAYDojdjUaVRtb90nqi2GXti07lm2mzhPP02PVqvahmCArZMjOf8A5
GncDp/SxaoX5IMsqA2Wtbey5ZfQAqaNuOEIHKoiK3OQJ0hn1nosu7RKlAvU8grMn96o4d7zHBvHl
zlJZ/8UPmR7jCjRi351gbM9Wo8Qvt+7EVzL5dOdxMiW9mf0UlrCi1OjzGDGIE5cNceJWI5QFgM4+
gleH7DuZmjvU3LOo0W2QeFM47DrFhjgt0MGpa5fuuQGCFXCLuUdiqW6XGxY2HZ5skaWrb2NF0P0y
kOIxRFtZ4pQZCubuNIKVpQ6jAfmTHXUrY5dZI9v5Hs3MuLdq2zu45TjpPQj+a7B5D2nkZvQLnVy0
BXSd/IYwIvN2LsqM58zl+s6D2lV+4oTXNYJZyH6hyKkS7oJSzZOkfSA0+NVL0Ud1hU3vpnW2H9SA
oBQQzmNKelw7Ba5Bllf+buS6u0GTl3ruK0DpAlqV3xw7D+5Qyug+BZ2Rn9q2ms6+QZkfCXAMV7eS
Tp6J8lzaxLxtJysGUo4/tgMcQmZPQ6yQFsGVAnUjcKt06Kb2xLkFZdITIjPQtaV1vs+QUL0rBx2+
KCtP65j3tToNAwVTTpeafROB/YX9Bs2DOrsGGgpyGojbrtFocOSasqgPxRB3aP+JG0R4h7TqjD2R
I9yDx/wYzFxhMtlWf8yrJjtWpG8TVwTfO+yF+7SuO9BXpcXnAXxAdzqrIKhazPmiUbOXjKtxPzh+
lagpdMDY3ZifQrtmZ5saDHx2LMNzqFEHZyzDnU119aLzBq/wqShjUos56FEB1JI8csq6qdxVtP5i
tLLdldwv7kqu6ltoS3b3ePFQ3PlO8+jlcngO/IbemJJjq7SOuGk8/gf/F0+y3lEQIsTZ9LJRHwhE
vG/w3GrOTd0gspdWCC0pt093maD6nI+VERl9wHeO3eVR4eKJUQC79uKknr33pWc+EhzsT53pV7ss
S4uk5H2WMLMA9d3Q6FtTTOV+9PX4xNyie3KB1Yb7dK2o7FW7lyKNQx7eoIfxs0hdI1EcYlLU7kXM
i1I/2APeSi3cYYymgHZv27m7n2XkY6c1+0PmaStJu/J3KqSCs9DNqZLMeqjskMe52SaDD0ZLOfUa
sl9hd+dYWfdPXrYA6rLGuQfFbgigUGklAuhxXNWDOGVmJWLaZTVA5eYhs4wIJLl1ZEz2dOpR8Nt1
KW9OBlF073gp+LcBHX1CaQBwKsDVk6GTxe0MxNjn9f+Rdl69cWPLFv5FBJjDKztKsiW2JTm9EB4H
5pz56+9HH9wz3WyiCelgAA8MA6zeqXbtqrVWhd7GHDvzg5SH0TYPLWvf6gHXOnITL6qU/gqD2nwS
FdycbuWELV0hUNRV4rvBC8wfciklFLTdZivXZf2kJ6n6IKVWfW804m/dyHDQTSndh72CRnsfqjYJ
uXg/arT89Km0bKy0Vm2tzIad3jQBeoqmvhP6Xjp4mtjYQWyGf1S5IfeveMJToUfhfZA1yT7yOnFD
PdDfVV042rhwYVeVXAyBVqUgVmuCUIsWlpDLSieTtPEoDKpp+1FublH6FDaR5cd3tKPXHnrTz223
y30bwHr+rS6QQYDA7N6NMiy6UYzHe0seoh90ZtP3Zin1HxC3/zOEUfyqKgJzqUWfO6sS9lnj/myq
KnkulTB3QC/SzbKXZSeTjdYmHPV2raynBwJxbzPpuG7Jj3RbCFGKLbE+d00g0F1SL4T7xkPSzyZz
Ij6KZCk3Td3V21hKH32pk+5c+Gs7zxqEJ7UmKaGHavZABjr72Kphd0oCoX/Vaul5rBNaeeZiYj27
lvqktKLwilSNRNvAOEPEL7R8x4+6b5bv9x8zqB6bUHX/WGnUPMD86+/ltkjvVK6sTeD3nZ3R9Eyh
I2E3SX4m1SZjcgTMN6Jxp7tet43CkLYSaZhv0kA07a4qvY0baPmDUkjioU1Fc1PkZrtPfDfaFIr2
WaH4cxyDOP2DBJpmj0M9Pbn8eBdpXstTrCye9BpVoFq2Rs3Ocmn8pNNQ7k5vpHBDxCseDCP5U8aR
dWzlItr2nk5cFlTKQ4Gm8z4RpA9+3iUb08tFp1DaaQqN4a62BGuLvN+PBL7CIebxtQ/LuCGpoESb
WCIBlaYCETcvMO0eTEP/moE227ujyIuyD5OvkSCUX0Ct6vc6Z+NATa+ws8JqnwTiKTuIXG9rFgXp
rTaRjrRYHx+5Ugu7DRL9VAQ0m+Pl6j5EpinvkrwXjmptxIXdyZVPdGH4e9ErM8KAuLaDPLF2KclP
22uK32bQFHbMET8K5Jl2NMFAZaEvhd2Y5/mJgHm0BRBJdiGyozxL62y57KWPJjyGD35SBp/fmCmd
knvWX4K/JE2A/8tMadl3ujZa5uiAd9blD2O2kiddSh5OXRD4MuxkdOsuv59WXqUDmRmdunnswztf
XqkxrHxfnRUZO1pmmlLA962n2N30azDnqxQ802NRd0JcDX7RFUGlN0zuuN4dnS6LyRTeK+J+CNew
bktjODcyK2BWWqJ1eouRyN9Egr0mtrf2+dkSWIDGqr7m8wYpx+xUeN/evoWsqcADol2aQNKXSzwY
xaBHZJ+cpPruVMqPN38dGgMkLxRDzYnWePl1t+xqoWx10UE88rtMeogM2Furi3B4pzQ+RRZqyVi5
NEGL6S7Kq1xzXDF5ogREXn1Q/twexsJGwgaYBOorvEXmHFMqCJYCWlBzkNiWKqdMyVS83Dah8zMv
KhLTMBQopmiKgaoyp38/K3o0aqbS5DXTnIY7EpWmZy1uydHH3w24rSs192tQ1SQIMtE+IDOSfJu5
jYFEYzHmqcYF2R+jpL0f3eYEY/RFrryf4tCQjnxrA9uJaT0BIxHExibcmcvhibnQm6FaaE7mhXZ8
73u/bk/fdAzm00d5nDMOTAi4wmwXxHJEPJO6hiOnv0ba9wWDTS7V7jn4okQWaE0iZs6gALcwdZdH
znWqyk/iP5cD0nLLilNf1J20NaRdIbvwuPXyXnNJD2f+LgpaUrbpS68Iuy7N3c3t4S54BaBEvN6Z
VPAf86I9Wd1a0DnPDhCNzdDdh/ob26H8Z3xnFmZ+oeVO97tQ1h0P1FLCljTeseHRIZuqU7RBBT1x
OYEZwbJJNokdQWNnaiydSgUHcX6veWPzuqnYB+2D6frbeIWa+aWlQSLu74xGcSpSaP5gC+Rxby/H
EgIBDiElbNDIBozF2W6A3lmKdVHKzkjJzGsOSeqkZWdDKhzzYq8l1RehTr6KrnqorPTgk89T+9+3
f8PVlqDUjRsHfQfEVdHmsUAkFhrPWGtwYNJsIj/5MCrVSjlx0QTta2Dbw4QHS3g5kTlvMXIJyuB0
Vf5HLN17IzEPt0dx5QanUZyZmJWzQRqFXlzKgxPVP6QU1aL0qU9j29f2t+2sDWV2a/P+MM3MxQ70
cZ7OAYH3ipNdskD4PHWVlKhSzaV9fIAPCD0EWJhSgR4ce5jdq2yFhUI2msUco0nJjXt27leHQi2K
RO6csjK8FKwZvayLvjR58VtVZae+XxzjMIsfhl4OXjM9MPdKl/5zezIXytpIk01CEvDJZJRQLvdF
InhpCGsdqAM5EAOWpykT+KqhrUjVpo3e2P1kOs+qgpWJs/iX13VpDtq4bDS60jka+sNInfcNrdrI
4VfNF3VNh+zqXplsAR6DJmGyMecH2yhpjSBlfef0vfhZ1rx9qeulrVGoIswYQlvr0m2gxz+lca19
26JluPFgsoher2DBnarkJQTNzmloEN41Bk09pY2e3rmoHbWnqks3rlDsbi/kVWDAaCFRTIAiWmBd
0Qn8VtMpK5mdoyINtU2H5FFHpdzPECg0azgvODPaR8tvVHv/u6AaMlF4adS32UaXC6pWVYPShYWe
JndAoh982bNDQeZdK235a/bG/m5/7U3AnIn4Tfgzj7Viq+clbSjsV9hnCVnBNUzdVbzIPILyp9g2
wRupqF8OiIKVljZtxtnnUW1aCF/UJI7rN0cBkxnqbNz/4H8Ry7s0wxEAbiFXvTOqxrYftSdE5u9u
74gFL4YJ/Beg8YlUO/PH/iBQ4yjb3onyrDkNJplk3iPe820rS/sO0WVqm6jvg8aZWUkst9Q0Iesd
tiQl0KNWTvW0+7xpNo127Ntvt80tXDLqubmZ86+boR0Ct+gdyQfC0f825ZfB0vdj+PO2nWn+L4JS
1geJRICnxNjSFXmtEXPL97S0d0htfdLcHCc8fAtz9bNRSfQ7CzZWazwmYKo3t+1eB6eTYRWVbK4F
CNzzA5XFbRzTEXhwAjpLSq5AJqjYaVpFpu5XYb1mxKae8o+6xhNa2vYwAQi1oANc4yAFwdLqKpCA
JI6vEq8WrfyTrym+LIVatAVgK4K0ZMvPEbG6GFC/7Mbe8cQnDQ8sV8FGiJ8aV98ERmVL40lPj4r4
0Zf/CN3d27lQuGK8Mn+qPJaRn7s8c2qXlbESiLJTpCi0kvT1Av94e/kWztyFiWmaz56CZl1MeetR
dsykgnN4EOTTbQML9/WFgVkcV6pK3Gg+Y5BCSkfK3m/uOnjRYfitkVdCg8WxKBK63FxjPM9mLgoF
PVkJqQw6hv5Td3+s4RJXPi/PEkh9ZI3mkMZ83s7l0B7jtfTLwpaG5MrbYfJ/PCNmgX3QqpSx4I87
Vgl0uBga6bUAJXQfdZK2QrCQpm/N3IVBJ2diePQ70Aib2RqyKh2lTByB9Fu2FHxTlQ+jEOz97LPq
/zLHqWZWHE2AbepKCmXB/V4Yli83XKhFitdrzeiUofcMrHjnK1/czqnliuZyxyZeeUYsuSfsQV9g
Y4AInzPxcgFxqCKuRieXvX/0SPwnpxkGlSxKD75nB2F6gKz9c3SLD0oL3uX25l/YMlOHFDJGMIno
1TPbkY2Va2bSgMGUYcsgf7Zyt6x8fi4X1qZRMPgynydrQEp6V5t/3vH7Cfl5b4LI5bF5uVheFVSh
2TWDk3j0jO1FIm7PXBOSmT4y34oQJv7fiDI7V3UrhqLVFQBVXQwAZP6URtorWftfvU+5QxS/CdYY
2qnZH26Pbum8IRhDHk9nja4UPMqS4oHkhkDpq686MXZ9oJh628TC7T9p0vzXxLSCZ+5VrXS9b6tk
dAJjq/4oJXTWj5W2sscXtwFEfBwHgk9EmZdGKimRlWrEiDJutYGm4ivztDyIf78/O7LuIIi5hm6R
0+X71jp40r5D0X0ta7e8Gv9aUWajqM2hSVusKMVOVOzgq7I2jkULfwPYqfXOVWY10we44v7f9z7w
9dj0v8dy9SiV2u72oq/Ymetimb5fqWMxDI7GO65HvM+jjm1rfuW8xw5vNqDWxrWwiptW4Psa4Pha
9jEFOF05AFRum1jcWua/JmbRq+WVBrKimPBAOlVRZmtrrdkWNxdhI4R62SKCnW1eAeBDVoU6SRjC
x7STwezoW7psd3L5jrHgiEmlynQwxKFdbrAITvQwCCrFE9KnQO9WPr+06uefn70rYh6tVgKsFby9
sZV/twBy1Xd4k0nkilkivKEIcTkCZGiVYAgz0fGLbZBvvDsgKPrau3xpyafSAIlMGlTDf700YrTC
GGYVdTJzBKMk1rkdmtrr7W21tOhk3mBeko4l3TCbKzN23cCTPNExjW5nheUxdDM7sKSdGe5vW1oa
DTc/UTx5K4vn0eVoQM+SgBAGSlql2R4kelZtPfKNK3KyS1ZQW4HOa9Be9qrfmkgral0IiKa6ai/s
ACDdHsTSdLEWkgajmtrrXOlBTwBHuKM2OoMCcNQrNrFh7JrsqNcrYeHSHiYpQyNRnpEmlabL2ZKr
VFPpmtM7lPTtNvqRgvBJk5Unx4qRuXsEf1wpTT4ZydBLLr60KkmRtXTFohGeTRMbi/a18x1GrJ62
hCo9K1JuEuEPtuxijba2uOwEeCReSb1e0a5k8nUhTL3eMQEJ31djLh9cr/lze/GnszAPj1iN/xqZ
7WC3MNym1HnoJhGpx+JbCuggV76xMlb2HlPUTxGwpH529QDp1DaxRgPYf9gPdD0TywdLkE5tNn6k
xelrCQb69tAW58+CMYbCDzpkc1eTx6VaRoUKM0rLbVPiYaisOOXFk/OvhbkycEQWsIKMPziWcQiF
7YiUD8DAtQBMWtxt5PYm0VZi7bk6t0ub77xWmbjUH9BVNj92+mDHcfXFK+P6wW0KkDQUTMgcJ+ZX
oaENfQIEwk763jw0VgO9pt2GRtKsBG5Lby0ktiY8ArkZFBkuj3NL97xIaCgL5En5TyIFH7W88TeC
UQebmnKYbdH44lCkydvf4cji/Wt2tmMHL+9A2fiDU2rdBljibpW191drd34otIlmyb6hpPf31XcW
VxtW0Fg+PBtG5nZkPAGqpYOZ7Am29QdxkKoHmkVYjyDfoVoE4GP6VEh2YRJBjqej48GTs2IjNGr4
7faOXtoIE0uWqvr0jp8XYrQRgUuaEXCCugf/a1NsRX/3DgsoOyBSgqY2mb7LNQ18KG0BqjKOBAg1
MkuAvq9ZtYZmWTo3NA7VyHtB5oPrfGmlMEGStxY+Ou6lbTrW9yR7qxq+xRubUkzpcXId/xqa7RXP
TNO6DTHkDgA3xGwLNuqpT3oEZSz1y+2pWzoOk9AxOUrSQ8j6Xw6qC7wRf01JMRWEj3JH9yNLOKAN
dyok6kZxF34RxeD7bZtLEzmtEzRWmAlXaXOvaH3XLKFExu5TpqJPKtqoktNH/baZJfIxYct/7cwv
VdEaQrkciNoimpZmEJEqEGkWvZTF6LMRPygZGRYOfHjfxuJdXq9pDi9N7bn5WRSfDIXrAqIbHVCr
1bApxy9ZdS9p20S2RWMlfli6NbgPmUzudrits70ZRH0R6I3MQ7FEeyRXa5uXY7AyoYsDohKHaj1A
H/BKl3vFDAMjszzWjbdXe1AEYfygFJ67cZWa9FEUG7tQ7aLnKvHXVEMWLRO4EOpZ/DEP8pUYlp2q
MZVldSzlelNSNxjll0BS6bTrSMZK6LoQXhDpG9Q3KYdNz4rLgZaTUFTjgvnShBOP+2TY5+UD86q/
WXzDnBoRE4nBR56EdWanT631vkIvQXRgPWzG8hc0iNr/fPsYLGwNaNZsC6QEwAzMO3BVojREA0hk
Jxtf3HGvdXfv+D789ynU5yU5V3HOMy+R2r6QnIpWIINdmPb/9v3Jm5xda2I5emmjxJIjW+Emknqb
ngnvsIBiI26QMJ8bamaB/EcSD4roiH5k0zz+re1lJoduog+HMgat+KaiyaWB3Ky6JFEMyTE/DqFi
CzCfbo9g+sDs6merTp/m7p9a2V4aqMU2rly1lR01joxtYyV3bqjB1m0elF47llodbcrOGuFCRl9v
W17w5egegSqbKmyUrGdDowuxmAoTPHKEitBt9M+CtWvTT+8xAq6MrspUnOZFUCVypdDofdGJxYY+
K8Nw17iiu/Gt8VVXkpUAcXFEiD7Tn4NjefVKUjtLFkSQZU5T6Z+Qcn+emIS2kIRPg7mmtLDg1yiC
/2tr+vezvS1UMFvlPuLN336P4+9SeaJxDjgRFCsStM5uz+JCHEarQRLWqBJx786VchQjNY3SAGna
FkBuZNlGo9xu/Tc2n/q72SnNgWZFMG5qIX85JhluiOGOFBdSpd5YFsTyt6d2SSrQwBc4yOTPZpu9
9FS48AiBOxNXQHsI+7XuNEse89zAzOMo+gisoFZGRy32endf/377OvCww9MwRQZ6YZcT1JedUQ8u
Ja3w2yDem4rjrvV+WRwAqoASe5gS9Dz5bRmdT18z6klm8itPbS1e65d1fUEi5kJH60mwmP/Pfb4k
u3GIpJDxpAVQBbx7z/oaQOVW/H7bv1nbDpARxlDuVdHbufLOWQpXUgoG/SmT7oOHwH3zbrr8/OwI
Bh0qG2PK59MPJlTutZhpoVw+KdWTZQOBRrFtfrlY+aDD+q61J+g9fol+xPjUeB7M6jtJu8tlcavX
v6SJOy08SBBLpf7lrbvt0v5sfNYwZNDnOu1JsF4LuM1lcN8k0ptdC0ZA3Ex1PfBLc0Bza3VpMUYM
Ugo+FQ30zMSOjNPtgfyFel1echOqEm4WeCwijTkULBsBW4SEwE/k5ot92SZ6B65P0Z79Jgi/MMvQ
X7PkkzVU9ecmlxUC0TzwbSGW3M0Y5xDxa6t66GWjfARYS/VxdMPgSyM05qFW++ZBDXzPqdMmuRtD
LzloXhkdcgWImziAOIAoLtdHQpFq2Grp0N/3xI5Hjxe/XYGHuKNRbPyjLQLvROWpp5ZvSl/QUxe+
eIOGYuLg507rI5nZlGNsu3oMWcEbIzul5zc9kwZj20WNlB64eFrobWP+GMJ1BMqsKq99aD3XWf0n
6ATZFnwxhjE3BvW4Jw/m35XD4H3LUIR+KAezuaMbagDWqS30Pz1Yst+xPAjb2ytxfZFMOQYRJ0+G
D/3f2Z1vpLCtxERjtYunGNYoZO43C0Jy6M9MzJ9uSuWWqZ9jwto3EXSp/e0RLPkv8hFTszPabV8F
FFnGTPaNpz+JYrcPhONY/M6T2lbdew8W4m1b1854Gsq/tmYHsC9qNfZKbA2tefCQbdLllXfZggUQ
EkivkWcjCJyXi6TMS5WCm/9Javf5TlsT0roOiIiK8fKTCcKHuSqk4eWkCz2Jtin9c8MTqNAmlM9R
XcviLA0D/VUiWCQoJ2XFy3uxCgOvEKTWfArE7+1Dan69vQ5Lw2AcsI+JlK9bfZLeF3Lfs/QnCb3X
U2+OyHcg2f4yxkr3qLVivKI1Jcv83kt/Rb8jLkegnKDrwVtcjsdtGq8d4zIFJVUUpy4f7iQThvSu
DKIR9SJTRL0p/WaKebTrxqh6NGo0lMI09W23RqZMDEgXVGZlPWe4KHNn6nGxH0o1ZfJNY6PkcvSD
jgvyaZI+2GRC1rzcnrDrYz55dGSyQCFMVZbZ7/diqW6FZEyeEA0QJ235SrHLNxdXaMKHUyefQLQI
5OByjnxibRVCZ/hkiMVmBChX6T1qEtvbI7neWZMVcjHEQwvhSlr6mRw2RvgktA+S5W+68e0uEQuE
pBTuoCBcMXp8zxt6VUyjJyURbc2A+C82dtf/efs4FA2pRbCt05tyHjlmg0bxLoufhmCTnYY13eVp
QWcblgPy7+enaTx7jYRS3fmdxudd7dsY7IT6A2Iap6I+hPVBKt7sFlXaxxLR4bVIXM1XnmqKMYg9
u0tO448G5G6E2N46W2jYGuSbKdsiVD8npiG1aYRmnVVPuUzHr0OWHW9/f/JHl9PF93mCWEARgejO
z0egin5gKWH1JMlV+LEVTf9FFFr/PtL08oPqtt2dIoiG3fvdGn/sej9PlqdyvU4DgSvNQV/N5Squ
i+qp/tXGdvh6e1xrX5/5YXGIUOcIy+qpCIONXt+178iHUAqBZ0L4QBNO/rzcaFYUo2GBy3vq0SsY
7FBZi0eXhoDLYlXIFjJTs4OieJKaSipLP5SPgvtBVFZXYHrFzhaf3k8a+QE6+rKNZ0OQGhnNBdOT
n2ps7by00zZuiRrTRowTwzp6YxO88M7LNvB31U0u8MrYWHVb8Op26XyKb9CEH5lr0TNRdMsNJ/uV
HSPRRNZrRWgjerMXqKOeolY2t37mm/vCigXEIIZ4S8Uh3PSK/Ox1tfZouppwDP0U5B5a7eNrb+mD
bkuZ7B0reCE5SnIGUopZOD50ctG9JjV3eKcHHdCSSjCETVWKwzYtc+PNL6vJ6ep4dW5B40ogVeYs
0DPEl598eVsoaMe/2YNcfn+6f8/cVVDmXVXp0xIMz4n6RdV+3D4H10Hi5fdnm6hupTBNVEF66uJA
dLqyrj5KICYQXRRbBbK6LwePCIsXb3ZbbCgatnGL0IXnik8rFr7cDPVQOM14Z4QvZrFy5V6fjcvv
z6atMMvGzRu+30LXlXAf/YpfXICXYoFjTQwzZZvm2YHK9/quR4EbePOnGHSG1iOch4xDjOKb8LHw
YzpAfhvSZHt7vf6Cjc/OJAkC2u5hmI7QFkL48zOZR17iSYiEnFzJR38goRF1PiAKmAX6INi9O3SP
UpSZu6IRv4VtlGxUVz+JfsjvUVqA2Gge3BV0qdgmqfnMGzTaKo2H6lky1g+t17waMbplt3/zvEZ1
9ZunqPVsE0vISGhSoqWnXM1R0BK+WLX/4BbSF1oV70ul3aR0cLXU/mgm2gcQQZtmlO9u/4bZhrj6
CbMYbLDciEYVTJs4fhOEewVhvv/NwOxC0Vq/F/1pjM1nlLSKaOXzszj1P7+fIJIH6bQB5nVZLoGk
zlFpOWVFimrTxzz51GDnHWM4MzJN4tk6lSFdFAMRI+gIDjos1pXNuzaI2X0SoHRXxdMgJlW/cTug
VrjWqHnmz67mabbVUOI0zbAT01PSfQ+bO1Uqdk3xQfWzvSys4Qrnaa8rY7NNZQKjkK1SYTzD90p4
cLUccYbPKbnapH7NrCckYPeV+qcVjX2QfQ29/e3lmsZy5QrOlmu25Xo5U2PRxXyn2YYCA/M+jrZj
t+JKF61MSUnIAmgZzyPMLs7cIu7M9DTGG7q0Sfkhaoj+d7fHsrg1ALRyg5IzvqKA6a7gkazg+FTJ
Tpb2VrHP1nSRF13AmYnZdI1jhkadqacn5Dmj9ptlrLyFlybKnEDf3GhTtD97SiI5VBW+VGW0O3xS
+wPIn/5QhisX59L+RopFobrBY56OTJdHFDEjjwoSg8jNp3Z8cGUYNdnn2Hvpkem5vSTTfMy3FzUU
ykPmlHSZP17URlZSNbKyk4HUopd5XG8vXndfDT+z+phoK3iJv7/8ypwOX4JqBwJ0c339YiRj4Kns
5titW1vvcpRVw1Qrj/y23I57NAd9rYk2I8kD5MvMaguQsTskHUo4riDERwuZFzQPuVLMLvHvdaWJ
95FmxhvwbvFG8HPE5hqxyF+qXOueJZqs7lAUNh4rrUg/iVXxooVFtFOr+h9tiJsXGmwZL6muh9tU
Nvu7XgoMFFartLCLzEQ7Dcnen2UQ1nRuK9zDoLvQqGqyCGU+pi+Qpau1esT1/jUn5ANbDHlOitCz
UE1B+tMbSmrcaf/ZTb6BDV1x/9dn8NLAzP0DHjHzMcCAORxQm9mi0CjWa83Llo1wkYHLJYWgzyIz
lNCSUa8t0RnUdFuM9WYUPqnVykVzfRTBM4DDmlqkwb+dVwFp8aTXstAUJ1Zlo+gfh/S1sl5dNVs5
ItdLIktkJNEfAxYACHAa7NmFKcq13wpsglNmbhJ9M7Qr37+erMvvT+M8+/6YG7Xfp3x/SuSbe6vf
WekKDGRxCDxgcFx0nafycGmi1+hCKFhucPJrY1vBCfOzFb+4NAhaf0xlE872FTQu0XPRV4s0OBXm
QxAe0nQbJSuvsDUTM9feekKEtFQSnNpmI2doGPJYXTkcS/N0PoqZdx+MVKwVn1Ho1b5OEPTa3va2
K983ZxXljP6CSqbT1E+N/3hJgsbuSgS8Mkfze7w3Br1EsTYgpfZFz/+0ZbkR15L0azZmh9ssck02
Ymw0xUYc0Fy7V9diSGnhbHO3cuT+I7YyP3MD2rC5UAj+ychQf5fyDZ1wabgT0v7RfU0UeVMrd+i5
N/7vRv8lWL/T4Og3+6is9rcXbHms//6O2dm0lLZykfD0T6O8beS96W/19h0mILTyzkM/4BryKZAs
GfI6DE4oliv6oXWfyzUWztIozk3Mjr9Rtq0RRX7Au2IjIk1YH1f7dC4t2LmJ6SecOTHXV6tSQLLx
FBhfpWQnpEej2Oja4fZyLJ2fcyuz5eA2kDwh8ZgrFwL6sVjr5rE4USA9qHLQA+Xq9g20cQjpBuuf
MvEO2dccfUdp944hnJmYrYVCIretYpmdXaOvuDHT4zu+T3sqlbgRDLE6CyAqQYqKOtD9k6fbgojC
9spttbjQZ9+f/X5LyZuMdJh/aqxHiuNh+mgiTxW851CcWZltJxqCaEHpav5Ji/dy+BDh8c21Kjw7
8jIUJdo9MzHbS92AyFaZGCzEV3q3meYG+GzarRiZLoxbRmaPx86MgVenzFbnp/uiFtGlQtxV+9Go
u8Y4oWYXZ5/+t/Wf3ZJa70s+eBf/1A97NMTDNde8eATPpm12RbYKxES9n75Ph3LF0d/YuY/n9sWy
zOvlQpBaZmDwfWQzq9/xmuLPys/XZk8rpQ6NsgxZkFG2i6/6P//T5Guzq1GOasXE1/qnur7Xiv2q
HMfi4UMzC8ob5RpgfZdetu4q0xjo0Hii7qoVaNM9BsgqK1/eMYozK7Mt1He+0cklXjAyN1qC0vb2
9vcXvezZ92dbqELLLfMM0T9V413rhMld36042ZV5msdZTSa7atUxgg5YGiVleup0v3P365vHQVkA
PgipWmnKOVyuRlFHQMt7zzvVmV30mzw/9PWKnsLCdqX5tUI+kFwAz8LZUgDFCdTcbwTY865tGb8K
sV/xtAtTJZv0+uA/7Fy1qBVVV4x4n7hO3ynbIXqwwmejOyaI096erOmXzjzhhZ1ppGcBgqQIZksR
wnVi4TtlTpponGQr2+r0c+mL73K2MnHTSbhlbnaByKbX07oBc6LyNQkd1z8MybdI/UB/05UL8Xo3
TxhOSmjwsNA4nkPsXUTTxiFyRUfTjzRVMNJHROxvz931LphMkDYjJ7CQdNI9Xg0INElOKm8MT93V
/lqEuGJhDt8fzTiskr8Wgm9TC461tNzSJIFUAbRCkysyjLPlkGq6v6RpLzmDp4OD0j7lyXAUsvZw
e6KuVx2iuTphdskwgkeencg8hFkBek9yMpR7aNZ0EMr8l+QWuw5YZFE1K2dncVSoP1iwtRBvm5dp
xrwfkqFiVInQ3muBa5upSH+Mn7cHdX1yyNiIwIkgV9ACcP4WQlsfALFPrFD6/UNYdJ8qo4zJkI0/
O1d7SMfx2fTfnubEJkX5aa14mMxZOL7fWmXYxRAJEqTUxyj5MeB96Dd1LJUoWHENS5sPLOR/s0Wz
kDVSlFILM19yrOquHp+IkG5P4OL3QdwDT0de9YqbouktsFsSX06kPgfBz5jCxG0DS/sABVWZswkL
7EpqBGmVAiSWBnM/oLmE6fr6gT6ySN21ir6y5RbHMuWG0QIB9jGPAIquy6VWYK5UvdpSgN9oyntm
68zC7Mqh97fsjYXJdhPzZz/MnimtrmU55wxPLhv2Fy2mEDShrH7FQFTErouE2mDGdPp8qyE3gC9+
QGf9VfAV25BGdeOV1e9shCLj+wEtAbOjm0t2FQq2XuS72+t3fQfCuZIAcMiQwWDyzdyGHDSt2PSQ
TjRlU3wWIABJTjG+Y+W0Sb0TopSKfNVsl4vDYLSNq0lOqPjJ0ezpjFfkxho1Yml/aEDyJ60CMihz
zkJk0VhbhCnlBPQZ8164ct+xPc4NzObKzN22xV1JjhF+CPqHN2JM/26M88/Ll2FCqWpeVA6j5Iwu
uIRt9ubQlpU+m57ZIhRjq7XoYkmOYBzb/C4TV76/uJNAGdLiEJFvZR4MNHmfRkmjSrTW29TFobKe
LOkDjXFu79fFRT6zMpskt0igwKYKDrMIt1ITbP/c/v5CLR+JCEiKBH4ooF5XuQQtJOYAKxIkXzTp
OdUj2p44vvwoB9mHkra3Wu1u27inXdFT263keZdGh/IfcqUA+MCkzWKFrB7pHw1H2TFNFFG9dHu8
PbqlIMHA6UCzNAD5z3OktMjM8liC/Bn1mRvYmmiWG02Ims89Acq+lcX0TqO/1EpAurQzcNfwrS2A
x1cY1DSUmqoBVuV0KSi0JovHj1pF9SurteaeYl+zUkNcsjdxMqkfIr96pfYQDJGvlF4l4sv0Q1Kb
x4ruZfo+dFdmc2m1zu3M9uIwgJ/PhmIal/t1jMoj3V8+v33BJuoMi0UbqKsAqKCv5GhJqLy4Q3bQ
/PAjein0QW37j7GsPdCP7O05LqbszOA0t2dvldiXQt8UMZhWX7X2PtOLbT68tGr3Dl8KXR1sM1o5
0Crn3kgW3KIzRBEBuXzTWBtxzLa3p25pdQDzEl1R2Qc8Ov372UiUccgp+A3kmQJa0OT0Fnp79YrA
hgbEvE3pL4Zg+KUFepUGnjZO+7rL4U87uS7R9PGf28NYCLDOjcxvtSGuSyP0MZJ10GaJkelsawBQ
kOX9ewxNjL8JbHtFzw7pQBslU/nVqo+V8MutH8ru5baJhSXhZibXD54MuSpxFl9FURIEhhApTqJ+
9azfQMluf3/h4PPIQiSTxxYUo/kVlEn1WAoCBPow+1hWX9viEPkafag/3TazsCSES0hLTmrLXHez
vdsWhZQNEOedgN44tIr6St+Md1iACSzD/5OnwOlyZ9FxSBvIFaEE0Oe7IOk+1r27K8o13u/SQCaw
OzqmYDy5FC7N5FKpmoPJXTcKH8WR/p1juCnzlfLowqJDLAbYRYkClPj8/Zv16ajUI3eamz2Kw2P8
++1TpSCBRc2CHliwvy/HoAsW/WhN2PcxPfJok+IkufU6uuKKr1+cKq4vdAsQZ8HYpZmBHsRm33Rs
rVY+DEK7j/L6a+BHK9XqpfAD4QXNlGTY+HTEmcWYQFOjUk89/K9luVMHzWGjxMEdqI19RJdSuw79
Y+rRqCgfP6Rl9hOliMpuUBy9PasLgQI/gx3IjPJynMPie92n4bkVou7R9vsupuWxlnxuQv2L4vqk
74evt83NVVun2BesD2eX2g0CMHOCZQvvwo3bGrEGWH37MZfCX01ptfQ+t8StX/TtbrDAZ/W6EH8t
G0PfZq7alXZG5+N3+BCyKJOkGnSWK4KiV5olBAB+ief3NrQ8e3CtjZfA71vjxM4htv8ZtKIoaDVh
6EqcftASv6joy+zIetZ89L3oSyT0Hu0Vo8Y/xHqWPcaCot+LpVptalc3t41gvOPJy8HnSQ2sCyj/
3Jfpbkzb3QYec1/5O8XMT7VivBlgx9qemZhdxGkHHar6P9K+tMdtHen6FwkgtVDSV8lLL+62Oknf
pPNFSCe5Wql9//XvYc+8E5sWTDgPBpMLTOaqzK1YrDp1joFObKQEPDY9ma62aSIIDkYqwOKaqxHP
D3B8oUsIMOLzQxovLqSVab4E0AWNJi+/kfX2Y8EQHGG1cDDA0iQdzmxckKhawH85+kP0bBNFnCyu
v/PELZSEBacbmN3Qaig/k90Ub+RBB8cSzSugwr4nOdnW9DOPIrTIfoJewfVDt3ZbwpuJeUJfIFB1
57MFabnYLcJmDh51++sO1D1fb/8+unktOBDUZNGEdv79vjZR/8u6OUDHbbdh8fOiPyeqJtCVJcfu
0nHDwIOIpN25ETziJrseZisAYU74JW1er49h/fOCtAJXPeIweY7MqGcaeqKhcPK9sO4TpOyvG1hZ
c/z+PwbE359EqYXRak1ewABcwb7RG4xi2LjOF90athMIEQc92ly3uDokdLOjic4R5TT93GKcOeNM
ktxCTnWbRHuuuO5XLkpk0CyIR4lTj3fm+ee7cWiKtulsaFRBT9wfXor0LwZwakGasmyoBtZarR0U
y68MxZrEsBWLohqDdNn3SQTCyLaxgz7cUrolzaZVnI11C0CfgtId/7HFIp0suxEaVomsuh3E7QNS
s2V20FVEkSvHGwvxx4T4CScmtKImc4vMG+CUrsc14Q3N7HvxevtuOrUifsWJFSt39KVZMJCE3Nn5
XlehIcR2kXwihBOhEEBBdA50ivR9l5UFUKe5HVjxD1Y+gCq7Sn6Yb81yOz4N1QxUE5CoEOUGuQGB
FiDccYrSDpb8rdV+u9XtSYmz70srXtU9ZfC3dhA6gz+SbQswZWj+qmbFbbs+YX/GIS1710KiaBgw
jpHuB/MujCGbvAvf3X57feFXtxfuDmqgKdO8gM1D60SbkfBhgWa95+g/c46Z6d/YxSguXEzaHyOS
r6rDXi9MJ2QB6ZyvMdfvQBn64/o4xHxcbrA/JqTHXDrrJDFGjYGZyn6rh2wXFcOMPiNVQ9Wa28Vt
CC5oobgBcbHzgzKVEdSVwB4QaKU315tIRTm6Mg7wfSLnBWJjRJTyA6VeoIg7zQOI1Ny9xe/7X7aK
QmBlBCiHCSp2FMbQYixdtbrZDt0IOsCgh6D4zyRRbKi1AYAzmTr4rw5EgXRxsJq4UIi1cBNWAMan
tR83UC74cn21L8fgwgJuPvgSQWUpjYGBF4pAClgP2smfDc8d7q9//3IQgoFRSDMK7scLXMQCRXjI
gyE93aK7E9CCbaln+yhmNx9ymIEciKDPRaQr1ygd4PTLhmp6ME/AX2g7Zr9weuiyvU5erw/o8pif
WxITeuLf446RrGxgSZs+u/UDB1CbAkwJnd/rdi7joHM7YmJP7FQs1XiZu1BTASGMaRz7OveqLpiM
YtM0h+52lAz6S1AvR5htYDfLp8VxGzMCy5oe2HaEXQDJ7OgJEpSevny6Pq61DXdiSE6xlHOVO0QY
CqGSPPXfGwDhrlu4dPiAx4BVCT1FApEjb+kR/bkgya0tMMbWm8XMIOaTju9Vl+2SIXvXl/HbdXsr
IwLuB6lb8Uq5FHPTQBY59HSaAnu0f+UMrsZOby6DCB8D5QqUSJHAl8nBqFGaIFUzpyC1PsU7M1as
ycohpQiMmHj4IEg1pL3WQehWjyN83v6a9YcmfsozxZqsztGJBSlqseyeTzwEf3aYZV7ffZ5Vwd2a
AWgxCz+Pf8CfnR8XEjt2YugF6HihcF91zBuiG3WocPciKXBiQgqCeeSwCc2Y0GBB5NgtmxH5wXxU
ZFtWEj+wAmFshvwgeNTkpY7K2dCHHrtpaO8hEF8YXlHvWbSPNB/H0Zq3EE1gqiLHyuyhvgapUcC+
8GjUpasmGhqeNV2HVLc++k7bo3X49nsAFpBIR9kb4DIZHxeac0t7A4IGRfTuxAVwXpsh218/iCv5
Iwh3IXkLYTmR/3T0802Q50aY9wNqNVX1NFvzLkOLFimYR/L7qH+Kyod84PdVeXMgC6uodyB9L5hl
5HwuEr1OPOlIsrcZhGCX4edYm1tSmN9BRHNzGhym0BOGiBwVImTDzweoJxanpC+RdHXviuH3SJ+1
G4lVxS4/MyGd1DSr0FvT18i3dtomG+ents0Ue2Ftt4EFAL8fNzYe3FLMUWuc1pmWILeZDhFowbpn
naj4W1euTwSWYMZB3QbxjVyKiovRWIQedaCN7o67+ZHXjs84CCnrcBNSqGAnba1wo6vjQvEAaRG0
q1wc3UxL8cwvsDpGF3kWMpS/ru/vFTeNzYTEkSCewFNC8nElc4aEVeEclMkTqTPIUKfekNx+1YD3
Ax9HWAsIo+xIIQnhZG2ElF4OOqG0WXyueiitTNOZBcmPzu2ipQOFBayI89aruljFv37+fhHcZy76
NpDSgeyZtIErtNfojaV1QWzVDyVPTC+lJYjj5+c61Z+dqGZeRk1okKgSPWvjQvchcqHoVAIRqeRE
6yluyrgveoRQo9/GoT/ejk3C0PCgAHgWcQCcwPnxN0I2m/0c94HWjZ7VHmZtP42e4W6v77O1O0hw
+goWc9SJ4WvO7ZREAyhCgx0DFIB9uSMteyLaXdM9MGe5o128yYpiHzkLGhQVXcEr4bUhUg64aDGP
Fxll1KsWLTKyHrokr9qS+Xn/MPdAtuW3g6MwlyeGpLtiNjqRMM/7YGEGGJhLL81BIHt9Itd2hAGu
MTSMErxM5AZxlIcSO63yMeD5Vy0DlE1xVtcmCyEnOJ8Q8gDkKjnSXO+nqMpQ4qu5s+vgS2nP7o3I
gfqFwrWJnSUfKnF1Q4MBpbgLViiQBVsgey6GYGw/LdG4zaofkYbiRRjtkurt+qytuTk8QoBvxetX
4AjOd59pcmYWHXafHtt3bALbEE/LXxohinBh5YpA6eKPHWkHLO1AR+hC9EHyL4vap+an8b0by6f6
51/sAiTqbFzbFLgLJrntrkx5blRTF2TDBmyMKhWntekSfESolEAk1ZD7G8Ys4UPRtn3Qz3kwoR8u
rJtPtqOCtq/tZaA6sM0IfA/yNuerwgBU0EfOcF6yePM7oqo28TW3jaQmuLOwmVFglVe9THI6JmEf
kCIo03/N4SsCeNofKvRjpd/tYnd9k60dHWxl1MmR3hQyuufDcTSjKfIcfiZsITgYvzXVT76gcKxK
F6xQhnywZP7PkJjXk3e8O6K2rbfCEH822nRjFtNhWcI7g1WvtdF7JOqOZlbuOLhqfDP/lUZsg0VW
7MGVMjp+BkNeHQ9V0SYvXR0tqZylI7icCr1+srruaUwKVHGJ31gMTf/dpuMcohjZoR0K1wNs9C5x
jC9/MefwVSiGIIS5eJhXI3WbsseB03vT4/mdM7zY9rcyVEkxfngI2Vs5rsAlALqFfKy0lwaWW5MW
woNYIxSso+KxnKcv1TigA7IZPTKzDU/NTVJ8dbrofeohEWdxKKEvhd8Q56dOoOpWTs+9g5ImFWy5
+dHmdNsSFZvA2tEF7gftAibkyfGCON8bfRGh5J5gQnJ2V9aHDF3gTnY7sExQj4rEAUgvkYKTVh5Z
XNcCaHMOTPJU0D39cX1RV/wC0kYo2wBUBupsOV4soareg7lvgih061Vfrfl2kDEejHBvuEQB0WS2
mMSTA7SAkSy0Cvz+Mkv8GvkwJXHfiusxoSOMgOcjxSI3VXCSRRWpxynQcsO3HY509Es3/zSsLzF5
D+dHp/78F3N2YlA4p5MhRVXpZk6IN36tHbRW9xz+7W8MIKkLD4d1l70bapygV4zIFFjmtnE3019s
XLxCgWpGpAsEky0NIK8tc1pcNgTVFHrPjv5ah4qq6UrAAQvYubYOkDweO9IU6Z1T2jUZIP2SftMW
d9ctXeK5AEZmZRt7g6WSx165EE4NfuQWTtbENJOsSxo6BDaEe/JpB9Jrv0o+k+72J/yZHck3TWVm
tw2404PMcZ/I7Dw0cf8ldpvd9R2gGo4U3DR01ItiXIYgGpFw059Z86UY3iYVi9Pa6bcgJoN7Rcht
yplDnYEAqW8RgUL7fbEOYau4MlY8JHpowAeKOgtqOTKYrVzGtKrjfgrMefBaHRAWQD/at+tztTYI
Ib8D6iPEUUSmgmbm/N/jWCwJpE8/laWiOrFmACk95KMR36A5SHLBblw1JB+bMehjhJdtvL/9959+
XgowG8fo03Jpx6CeNovtZ6oIc+0snn5fOoskAc5uGfF9x4QesBcWe0ofqmo7qkrOCkOuBFcam5LR
FM26gdFumhwaei/u7OcWMqCKV+a6IfTeuHjcXpYICqezNCcux4CBAdo1Ez+Cil9mfyJgsZ96xfZa
28PQXMHLCURXl4y6Y6nhf08mrP7yVmWfHXKoTIVTESsgBTx4X/zPhDxx6FpoJ9cZxmBpkz2ozqYO
jYF+Uz7m1YGxxBtVW2LNvZwalLxYU5i0zRYYZMMPnj+OyaGs33KquATWZ05o46CGeMkIrM22Caws
GQPNxaWM9iUzBpc2Wk7+4vzgsvn/ZqTzgxp3mAMLjG1XbhYLIVLS31+3sLo+6PNAPgq94WjiPr/N
oNhApyaCA6gbMj4CjlA/Ic2b+6HeFI/2ZFNk2chwZ7ezexdns3V33fzaPCL4R2oS6OxLClFrzpDf
n9CWXIafKXkwps2g6qtUmRAb5uT6bEt04AKgSwJavs1ZtKHuZxetEtfHseZHP9CMADTqlzhzNtUF
462OIoL91m56oghl1+oHQPai1VXM0iXzoROOc1gtPXqrgdCzag+SG0V/mPOfs5V6JfthgibXTm4H
V7lof0SxB90sIF2W84alEUNMRV9I0IFhzsdtlD9PzByOS6WpCN1l9n6R3RetlhCuBI0AKGHEMp4u
kwbIMZlQhnGGede2ECV4Qbp/h9SybzWbji5+DsdrjK3XILmsQeKDPDAoSYzbgoeeSd+r8dAVP0mP
7qHsvq5VChl07aSgCUaUBxCNX6Qencqdi8ZAq9Ji7sPO9suQHo2e+Xg2gzT2YCZ79LoiMgUD4A/L
vM/qFxxe35wQFhgvw3CPgGRT5aqUtS4OqOxgQbaO7IQBNAMucmne7CLMoOhIxCve5Ac3cbyO3BFt
fOHlu1akL6zf1lbpcfsw1U9J+b7EHNDewauWZh8a7kPfV57WRJC9Po59+uK01I/aUeEv15cX0ydg
EGhdlVNnbVZAoJZieev0H9eJvXl5Jt2npa53UAPyK0gB8XDbmPdh+9MsDtx4qIognmI8xouNTptt
kzPfsqHzUoYesvQvLH25foJX3IRoeRB5eSGe+tELfLL/wsYZp5Cj92Fo2/nTDDrvg5D52LJiViEa
hNeWlgz5DrT9iNAUWHppydJo0KymxZJVWlsdshZ6h1M6zA/WPLS+s1TtFyfrq0+N5moKb79q+YNC
E8lLRBdij58M0tIzi6aosQSjA6YwRjZ0fm7n56KJdiPILpbmVreIPDmyfwA7AadvXxQgC5qlZpXy
LkicR31+/Pf6kl1c9fg6RCbEvkdFCEfrfDTzopkjySjqKaXl+kWfxR7wub0PBdzkDnyhkaLj42KL
SPbkm2SstXZ0xy4YQUc55bHuFQSIBGTnFNN2EQQKQ6JShGyUUDyQLmUB1My6ceoDWg/MB+e684ju
B8NztORVH+J5j/lW4ZRWJ1Pw2KGlBRWcC1/v5j03mNkFdDq0JgT40selfG1vfnCIoZ2YkSIaRBTd
oE8wYxTWhpiZF09v13fFyiqhiIfTJdIy2BzSHm+ZkVeULk1gL/E//VLnn4pqob7hhvTbdUsrU4aW
LKj4ojNSYF+kc+xwBqxjUsBSyH6Ab+qocfc+HPPtkPcqzseVUZkA/gNth3AFIHRpVEWyUDuqrRr9
eC9l/5Ln98T+cn04ChNyngH9pHbKS5ig2kMLybSaPo+qft9VGzoYfBgOrsj/nB9ZjvpmnNRhFbSJ
PSJXwodtRfP8mYeLrThEK6sDl2A7QqQXjcXyPtCjena7smpQzN0uzr213LXD3ZS/X5+0laMKsAC6
lwU0HIGstAd4WCFBx9ImcAduca/s6HTXa5CdoEilPJZdnN+xfkkUwI7LpPnHHSUoZVFJRp5U8hDh
zPvEiDC4fHhA20YVPlb20aY4r0cT9ZbuW5Ycw/qeO4rDZcpXl7AL8m2UQ/AMuMh6LH0+zppeNgHr
suweKrqL79iOKmS/DHfBc4EjjHqy6EREVHO+TWobqvQjW8og6rsvOdW/Djr1ByPahKAVB9wl28R9
taG1NfsulEOvL+nlHtUB1gInMJJGFp530lGjIWgoJzLyIEqHTUYicHwQ73a2JHQjn1iRT5tp8LKO
yMIDtyCvI/Jg4eJsrw9E/NCzOEMyIR222GLg8hspDxj/dy4/9ahUg+9lb/ZPffS9igP7ZoSOZFBK
7cWVoWt4MPAgNnyX2p52q4oR7ibMGo4btgVabiEKf74xFreqW6eDhfLf5jFXnKrLzX3+cennp51T
ONmMj2f640w3Q/jp+npceqTz70uHFgT5E5QfsB6a81B/mdkdT+/M6u66kdXdy5BAgnQ3/qTSBRsx
V4us1uBBaj9EzWGOH5mlKO6vzJPIq6L3Qih8WY4Y50kU2RZukbE05gEBc6M3pIptu/551HMB9QHW
R0ZMN2lpMkPLeDBBvVO3vSVWpVUunTb8imDV/K8F8QtOBsD1YQDij/Mg19luyuFaeHxXpfaesvAw
z1yx7msDAugXxSjAvxEQS94sTnpWtig/BV3peKORQVXbv77ol7VcOEmkccW7FNRlFxEjCUtnTKcJ
I8rCx8lNvkULP4RWD35r8qh1mt+xfG/S/iGm2pYukz/V5VPCOsUjSmwuyeOc/QxpYiF53LplRniw
WEPmJ8l0BGp025bd3gaTHiD3v5NmUVxJlyzMH2NHqydiClCJXFAJgNTX0dqBB9ZgB5Ob38VtcoBQ
wK4BJ+u88C0EUZ6mePaoW22MdvGzKUUNOT3GYJ4lTbat0a/sXV+QlVNIIRAJDUcLwPWLO6Tv3ZYt
OskDOjcAVgQg4t/klaoAueLgYcVFLc2igjdd2lidXULOy7ZzQJIOswMFhmOcfooL5ldN5nXjpyb7
5/qwVg3iRQLmJtGHLEMh0H6jLXxIeQCVRXtovXje1bbrJfFTY9peWxFkErLbHRqI7SF2DrWZlW4Z
TSuXIe3gDoz6rs+3M43Q561IT6wu1x8bMvQ/KvH46RjGFSOd5sSwkHxPFpWA1ooVQcEI5Cd6AETC
5tztOAuysIzbRRAVX6f6a8ZfM/31+gKtuJozE9IBTBbTzuhoFUFP7n7r7v7611UDEH9/4jc7HKaQ
NBhArB8YgL6QANPSXuHLVm7JsyFIt0s56Ck1ahjp6NeO8L3BM3BszX6k4vBVGZJOT900zYQ7rgis
3ouNTQQYYXbPDdX2Fasq+cSz8UgXspkwY8kKmGFL72fZLzuHWqUF0dF4h/T31s7f7Rq5Q6jWOWO9
L1juMb4vRmgol0e31/wc0S85EL54TDvUC+Toyjc8bvxxsD3Xze7mbNw6eu1N4CEu7nW+05Puy0Ln
3eJuISfiufpvEId4RfY1h5RyoRdIaW1qm26imWxSaHY51i8y/JMVkZeln2byPiGx0ZU6EA2vbvxE
qOr2XdmjOGrIbIgS+qVcWTJMkDPnRSUwBkwvt62VKuZ83YJg19RFs7ycbCytuaiYlVWBTid/dNAj
qAKirpwEjOGPBSlUjNDvPZd2UgUl/TKE+2T6amnb64dNNQjJW/TdYLtOk1cBdd51/dAUm+vfX9n+
Z0MQ9k8O89A1pCIZvj+Sp3wEZvZ+XnZRpzjNYndLu//MiuQyCLP6ydSxFLbBHpHY8qJwj1jIY9VO
08at279fH9WqPbAjQscPmZIL9XqakVwjul4Cwc/9Kso9uwwI21VjuNG1x+jmDn0LkGrcTmjtAaUN
0GPnk2ghY2J2Y1gG02I8mu1bzm8uoQsLqP2DtBNq04AEnluYdQPP0Kiq8Kg/pLbXqSBpq9vs5PvS
CLqZdOiCLXEarW9m/l5miuB3dZsJykrB0YL3tOTOjbxfprrRsQEgsFP2nxL9n7xGsUEFrlfZkby5
OSIATkIKO/Bwid3v6/4xdJ4XlerV6gZjILHAciO0kxHoWtpmIMBhVZAxD9WfdrkrqFelX7XSX1Rt
vKte5sSWdEQpTww3KjF34ezsKr5s+iG7H1rn9mBVsE3+b0jSGS2WijuJjiFp4d6pLG8qNl2qorSX
1gc1MwtQY+D9gGZBR68M/CrSuY6GzjWPljHMm86ojWfdTOY9ZHyLQzz19Y10Of8xCHIZDAzXzAU5
MJqstaVGQeqo5xtGdPTW3+ihPywIyW5BPYSHtlx/yKhDI5DQmscqNl7ojHKWVijcp9zw8B8bCO9h
ASEwkIznx3+AQFVYd5ZxjCtrATGEOf0seWHtwdTT+3TorEcrGyErE9c6iMMBgLZCuLrIsWrFL5EL
jfglDpTkQO6N2hjKOTLPFKqMs5G7TRskKNGXeoEiYuHVYbqNp69N+LhEexp+G9j3sEoBHb4bHXRV
p5+d4XXpYo/a3M8B/BjNf6d8uucghKrqJ3NQpO7EIT+5bcRs6QLJ5EJ1ABpPcq9wnJl2XkUWPc4l
hH5jr3H7TRltW3djktuu5/+aErgsG54Zhs8Xpm1MPCUNEzVgBsbKF6oCx34kaqSxABCNpmccTRfQ
LMkAqmZlXBUNPTYk4w8kNeud1Q/DS8g6ugWQ2Ji9vuVJ40HulSC3PbKHdHbori0j3TO12TpYi9vt
GkTTzxOfm21pxdGXiNnJrqoRyt/mROTtIQN9WqccOtZ3bVC120rblPZdlymmXIz4fEbOdqBMIBTn
Bq9QuW7BavC1TPAeTL1WhYpX2ZDOmz03ZtwYGAb0H/XyOzc6b1Ah/KUr5L9TBZJ0RMEoHlji708i
L22e06Gv0xa05fH4PHOiHVOk873eHaFruZTGZhq015nnzd314OhycMgRiCZtNB5+NCSfGw7buTWa
0DCOprVbqgfEe0pJHCmcEAdBvG9R4keRQFDBnJtYEhRqc9TgjumwL+PNrHpDy5UPYQC9AgJ8K+rY
iLrODUD/c24qag9HaE20UOwN61fIEca555ZV9snIYv3LUrGf8xyWu4FPdA+Oiu45ZRy8OqUbqlgk
1hw0WqjQWgkmGgxaxq2QztbGttbGY2pm/abqSb4tnMFpAFOZnPtmhtY3hFnjjRO7/Wc0FWne2LUW
wmC7u7FGKKbm7KdIoZYFPWa9Jtl0XJp7zd1FxsFQlRRWlhe+FbEcmD+ArpX7xtK5jeexgYm5eDbm
xNOG9+tbdCVMODUgh7vZkkaUFDBgfQapYmfeocLkjopzoBiFLcW8utVr45TBiOZ6aQMi2Jt9obiB
/jdLtuRE2Iwl1rNiOjrkO08CFu8LlYCSlIn7WGthAZxw4iTIuaQ47EA2PJLu2OTzaEKwifPRA1Sv
+FUzN/rJ2iSC/Ke7+JNd6ouHSEslpX3pTPAoEeBkKOChCCCXyQy0P8RJZ/THadR7342iI21sVLHC
8ubZPDMkV8rmZVmsLNT7o0Y3tNrM+W5iiuDmMm5ABIh6AFIFGNBFvdEy+YQHBAhix9lD4rrg6JDd
deZLr8p9rLiLc0uS76/GpSsXI+mOrv4PXbZW/NhOr3qxs5CHydpNzfZJ95Cj3eb6sbrc8edmJa8J
/qcewucwmxrWcs9jZj2ghKwCk65YgUIvGPKAihelLrFlTi42QuPEHGjdHyFv6i3pV656bl96B/CM
nBiQPByPmmlp8rY/zplW+1mlDX4C8YBXjWcjOBUMlerh5SlDeE/x9sZBA8+yLHHsONCpy7IOA3oN
Xyn3oUabAfDnG8W+uZFQHidaoDsA5RPd7WA7kSYvmSA+s9iZfizx0K/3sUrPamXuUPNC/QmPCVyh
clmtGjNe2malH8f2kKY71/Zpu5vfr++zFaeArmwUZsEGhu4x+X7QShotBe7J40zu6vSR6xslF6vC
hHxDtBFBMY0BfJnleGf4CaAWpuK0qExI98Pc8q5wucB3To/Z9yG9b1Q9pSsW0JmmAxdv4o8LLlcI
7mmlURfLMSOtuSny7L7QAW9llooVc9UQ1FBAcyWYzOQSUabnmptm83J0mup+0fXHIeKJl85MFXys
uFBB64wcFfAXODXG+dnvrTYCQ2mLESXT1lleWxL6elI8mXGlTr8KL3n+EsCjS8iBQf4BAe3FOy+M
27E03DJgaepFxr9W+DJ131h/n5Shb9c3JkhwNM/MyeWhoU+Wktcw1y/fWX5fQu0VBO+3npxzG9Ke
W+Ziyi1dK4NCe8qLO3P8HN+omHcxDP18iSboIRZxjGSlZt2LrHg7KU7/pf8/H4O0B1JG606ncRXM
Q7oHDXYIkYrrs3TpxODBRPJBgD+AfZKfF/rAUpPj8WdPI/Fm9NpFkTF6UWXvQhOFlevWVsZzZk26
rM0unNqhqZMgYePWdtLn2FK2eK5sZfT5IEklXmTAyko389APkCZI7DiY+aZ0gD5+sVK/J17dvszR
6/XxXDoDQC8RtQsiSPQKyxjPXjTj17GdALhBPJs9NFXk2SrXtjZpwgWAJAoUHYgEzneZOcR9azZD
EkD8+LOlEvJYHcLJ16U9TNDc06YUXwd9z8vszM+01J5DEt5IcifOCqCjwLigE8EE5k1KuxfJ3JbT
SJOAxvspfYzy+7RIvUx7bOZNYyuAxWt74NSYNGVxPRi93RK8FMy30TqSRfP0PPGzCDyw1u+wjRXh
7vok/hmcNIlo8kXrF8PgsoFtwjDyUqTnEhVcen0jIKpGsRtAd3m3cfAqRgh5EvSQN9lrldbNg631
VLGn16wAFoDmESA/8CwVYz2JOZOq12PTCpPAmj73k+/a366fGdX3pZBzMcKOF0mSBlwnLzp/63L9
n+sW1lbjdASSTyOlMRk2xQgifk/Su4rsk1KB2Lq8nMG/IZQ5EXTA18hFC3tI6okPWPCm+9IVj4Lq
jpu6xyC3YrY38td8HJ1TY2JGT1bEsTS84BPsZsLGzVw6/vzz+oStHZdTA9KSg2LPHqNET4JQ+zxZ
myidUAgvPF5BZipOvERToEPWtgAoCoBZRiAF8ibJnh7OtMD7Mw7Ch/lNSaep+rq0wXTSlUmWD3Fg
aKb3XNWqYHZt7U9/vbS9uoXPI3Xx65MesVK/RVYzIz+G6Hh71gMFnpNpEst2su6LWXA0ScHQcdR+
Ojst/3F92VUTJd2UqVbYSWri+2AerAefba9/fu0YIoUHZQVoBF0GsHZZWLPh5DE6Ve0NOt82RQvs
oaHSMF1bDjxikWdAlwVCGWkzjXMUOdEQx0Hq7F33gZJPBh33mm74U/rr+ohWzgnqBmhpws4FbaMc
WpQpNJJDY46CAkW9OBx3c6c/kKl9pRWE7w1yD2rFVBEyrcwiJNFAAYiEqKhYScOjYUHq2nWjQIs2
2rvT7i1VUXRlGwjVEVQQUbREkCFdlhl3OjD0NYDWWdErBxMPWRRVpBULQNSLRj8g3AASlU6kYWij
lphlFITJQ/TgTgpnfDlFiIs+CH6w10CeLB1IfUocjZlaH1SUeVo01b7jDF8iXcX6Jn7m+SMJdpiA
2oj2YVd+kZmcs1G3wYBQZo7xzKdi2CCPXXvhVNr7Rh9UPX4fibhLg4LJhwq+JJnk0lrIQJopGoLE
drzQKL2Ybp3uZ2IfuurYRNNW6xa/o7vru/xytfAAJNhqqJah4idDMPIeF6hpjQNabxfIuhXHOObb
6yZWsnbCBoSq8PIAuFbuJXH02U7mZBqCvBi8SANDY+nT6q4sS9Fx5vdF6SWR403owDW5pojWPmom
8rzisSv4wGwoqsuoS0gpdTXaZrrA6djTlIDjrnE2lBVgDU4fWNyXHtiLvNowtnNBJi9qkLZkXNua
0MC1q+p3lZj4v5MNmmIVHmZtK6NbDI1WolSJt/i5y9famZeLVXdBRAzN51ZqPcax43ht2LiKWVjb
zaL0jAwZ3v0IJ89NpY6Rt6DhaSFMuiljMIcsuxwYfZW80dpugucCFZSouF8QNMVOnydaqrcBZ9N9
mdNPVMsV0f7apDH9o5yOhlhglc5HEttDQ1iMpkjN2qLlyhvazMtLxZZdG8epEclLQmu5QQ4r7wI3
Pwz6kwqkeZkYFWVErIONTCWoc+WFJx1FcVoHd5jleH38G92Q3pL8KE17X5MXmgeNEylultURnZiU
wgu+2O5cESqoHyn4wOgXbqiUslUmpAgDIOMQZG8YFVmeqPVQ3Ch6hMj4bNaYtPJV2JshS/H9qPjN
jZ+VShdw9fcj64rTiJ599IWd76wOh7Q1SQbOG2f0U7RKFaou+FULWG+kdxEPgxLg3EKeE6tms90H
afPi+mF5m6zSxwSB7R8tjgLTDoz0+edp29hmXBs98nrJHTfRdtWgCTYeDjwPX2Mj/ZFRY6Pw7WLS
Ze8qmr0E+QX66WTHkkQmi1vuwma2d6dvEFBDC4eXRaY3JtE26d6yurkzm/11s2sTKTg+QbuIng3k
Ys5HOjI7piQlIILLj/GPaX75v31emD+JxeMZfd69u+B8Ai/c/chaRavUmg9DbGSC4RP53ot2/k7Q
cRoLDqPe/JOg2bW3Jk+pj7IaUJxakfIUwBT2dKaYpNCZ8x+5Zpr3PIysL3XdaM/lQgufQQrTA1L/
LXHb+KgbM7+NIOljRwpaUVxxiKIv1PXMAup93QJyycwcvHxnaSqcz/pM/s+AjJtxBru0oxxNmyXb
pPpGd/Z/tddOxiDjZjQ7Ssg04VSZXbLVW21T/b59t50akNYJyT7IK9YYQ2e/W++h8TefR8Mfbkvk
dy54k5s06bTFQjt8dEd13PyOKs+7FluI6MWgNliswVRwflpsK0uo5s44jPFbNEdb7mR7pt8bjYLc
ae3QO5AbAVz4g69Dul/YCGW/uof3JOFz8kCqv/CeJ5+X9WcNyMT9x3sShz/0Y75vdffIMn1Lqvk5
stAdBJK6v1h5A/A0NNsLvlLpRnPzAgi1As7TvUtajqBMdeuLqZe8M5hnoK8Jnge0/cnvSWgNh6D+
cAG3tQlaHl7S5r6v63vSgwak+BsMG/koleG9hOFI+6CtllEbwrYO3NIEh9iwJ/p0KCpVRmbNryEL
/wcAJu0DvXI1i3VJG9g89WsTTaDPbtFt41z3UjOwoR9aBUv87ealQoMggjYwCH2wnJxv8jivm4Ja
MGoWAEY+0urX9e+vHCKwLdhCI83Bi8CSrpxxwJWj9wArp3nrJ/X31mDepO2G5P9oRzjUk6uti6gz
RtSoAtPcEeZxdkhcEGMpcn4rbhmtdVBqEXgzRAdS/FwZVsjreqyCpve76j5ftqGKqewyPeMgwwDQ
CchJ0bArQ3s13TSaNsTWzkHxZtFPTnkED/PU/BOX94kKc7jies6MSfFGmJKcLA6MmbNXUT/TFY5g
7ZyeDkZafXNOsijp8X1avbj8/3H2pb2N48zWv4iA9uWrJC+Jk9hJd6aXL0J6ulsite8Uf/09zPve
OzYtWEjwzPIAPVCZZLGqWMs5P+Zmn3S/OyNFAWPl+bSkZ+heAFQlHoIyTLw8f9AB1Ubsa93JTN9c
2oUl6mXMjsz239v6vLRj8PkyZEd395U+GzXngATqulPckyAYsg9CsMvIAoURKBhAnlH8UwGHMJhr
icpn82n8bugHWt19+OcjC4eGbfkWuGYcyaB4U+lUYEt4SJ2frvXtE59/T4mjzfqabZP2iGtr5vNT
Qr81lAHP6TMC4CYxMYI+iSuEC45MjKcLoPeOQKMjZMO7VTMszaziW8CJAMBwQNFitMZUzLCn5w4v
OmDFVoOvb6nVfmni7puZNk98dEOXAtdzaB/imQQoOB600vs9I7HlcbwMKrFn4FQxcueeFu3v2nIA
Db7G+rqggee/z1Kca5poOhlTczxZyKVpdR2stQQtCUDVWTpW2Djk7C6vktW7Duf1PJ5c4gYZelb7
bOUUF8wCqtvv8TPamq7SKaypimloyYjhR2DwzHbzxRuKfdP0gZtm6OXreHRbLxesAwQC/Ff35UC0
GgN1hlHm/kinU9yCjqgbxK/Ja9yQYrSTd9Pf28KW9u89twoAIJAovEPGnbmixKjTDKSz4NUA/fSD
X61YugUfhHVIdgZg4wExWYo/+7wZ2zUwRz0A29ebkm0nEllrGY+l7ZIzkkguSvAa1c2ZZt17BThn
TvOsH920eB7YFHKQNPBqLYm6KAq4Z2gN14zrwSnWEQ8z8cV4Yhb73giKGaP8q8e9fT+szdwungv8
NnrQQLN2heWWIC0Zzxoghrs6DzY1/nH73JcCOIm8g3SwbPpG1uDyZHwLBiAepumUVYDK0obpkWvN
o24m+yY1xB0mMrajnj3ZzNzNefHxtz3IsKDbiOU0ZKOVRFhW5ROqvRJ52Hh27Be24smXtA51AFTy
EAGbAH+/XFvuMq0tpnk6ge44qNI3zTrGH2SNe/d9kmMJdgduEK0alzLGtitnvOGBAd070S+CdPbt
A1rStfPvKw/SWiB35YMbHukJdif6ArCZ2duUjV991Ipvi1rSNYzz6+8Q7XLo6HIpVT3kiRBsOtnk
bcz2xtr85+JxIBEtK0YY3FCdFEYaueZ1Pm7o8GC0B5Meh+4TCiVz3f9fhOpnSNq2/pxBROkzANkC
6n9FpZaOQ9JzAIcbLxDolLJHM9EJ7535ZMdbr3iaDQCL7bX97YNY2ihMZKJGgm4QE31bl0KSzAE3
XT/Mp8F4NppnwA23a81HS2cNK69LAAfc/nezcGaQ9XZuKvB5zifg8JFw4F9ur2CpzITnE+zx/xu1
U9OfHOiio8gbQIy6TfF9QgtqlFsuGPZoYwZaL8oN8t7zfS8yJ5rGso6Ksm2eW+7rK/dnYaFAYUUD
ly8p68B6crmXZW3OGEo2BOBLkGPz+6BoN7fXuhB7XUhQjBgfugmkhZDQtNuuDRPyJdYfMoQ4Q1Bk
D5O2sqCFaTp02p6tSFHBlKAfLmY24D2TLuznb1phbl37ycviwE63cZqG1fyS9PMW1BdhY25o2gF6
Ow40e5eMfFfmp0pb6zhYuBZ4xSB+9lAsxciUsssuOKwtqtXwiEb1ULjVvne+N3GJvsz8n9u7vXSe
iNIlFCeG34Fbf3me0CvNLixQ2PTtGNrFxqLDihlcuH3vLELA2gcb01WHUeoDdTFxEaskxANyxGNO
nrS2WjnFhWUAf06iOuBFA2AoZRmT2SFY6lDf4OwtD6rx+4d36eLzik4yXrrMzemIvqIk7HZVvuZa
l34/gi0bBQ6E3Fe9Hy0fuU0rvz91c8i2+geJkKRXBTzaf5+X+nZmnlw2m7Sp8fkEYEfaEQTNK4e8
9vuV/c9rsIbVeQw4V+EF8w/B1gpkC1qEQrdEMvbQM6irB6xZSFFNPAV4expyL2DloecrCf1FEUD/
QjYfkEl4uV5u0szNapozPPramu5K2FUgSFefyFijWo/4EGy/DvrulZfbDEoqatMENCp2mAbl2lT4
0jmcf14Jn5Leymfhk+mkJ1FVhp+5ZqgdGyBQQVEfAymXW5SP7qBNRoYAswfIIv5eiTeWjgCJdnDR
S4zHq8lmN60EGsVsfirHEHyUXRGKjw//o2KDrJprYCBBFl0vlzCmPM7cSSA9YevBxkeQ/mFT4eDh
DOY0aYrQZ6N830usYXR6fjJ4OJCApStaKk2NkprA0BvqTaCKBrKAKzXg7CrjSegwnuOE4+RRmH1Q
m21o0kevOjAMVWV8pZy34IkuxCnbhXwxKEnjeMLFDn9pbx3QwZ3P7BiA0OCEkWG/GqXKx3bUAMw8
nfp8K4pd+nr7QBbiCUy44bZJoBS8ixSd7ccSg69lgwPnOjkgcejus9Tr/hiitkKAN5A0IHORHBJR
ORuRNelKU9f1lUSaDe8ZCdMiQeKVA8t8YsZc5mom+kfTAw6M/tsLXBOgHFEx9L0dEwPJoOfZOKT8
7hOfByWZzN7DOak1wlLXEX1meMa4Eyor1jfDXtFo+fsuNRobdCbAuNToAfC4U+whMWO1Wz5uWnbk
xu4za3AQocv+QE1tSplo2nh964HAqHlKyNGObn9+aQVI0+OdBOx29NUpRp1Ydj8VYzUCgpk+8BGj
7QjXKfJm/MN5H+QUpCqD+wt0o+rruG3RoAqA+OFUaNXGLehOw998XkvILGgU0AltnDhATCT93uWJ
+HNHSysFfHp/dACQZWhryaU1AUq40DMDXNO5CQEgu5u8GChrK0r1/qhTtApxAhLcCHxAC6wGDGPS
p+3gQwSr0s1sP9f217z7a0/fi3mvWUOQ9E0w91lYd3kwzG00x+0m/3jbDSIWdKvoyNbKbgjFGSAB
VZLZq70jaabA85rQsVcquwuqhxetLZEXpX1TgxbDHTo+DL17NGozMId2U1bGiw1qhNsavnBgSGuh
9xlxC+YS1YVo0+Bbdd64x8K2Q71owpz3HzdjeDqbYCTH0BPSTEroYsUe+Id95h0Lpw6qwgxzbaVy
t7QIJOZgxjDgBMgpRYJJ/UkjOvXlLLccCxk/bukRuv/3fcWQuaSKbX9k/tGawz6Pum8fP4PzzyvK
RDV3nOYen5/qkBdlSL21KvfiBrnAtpZs3RIk7fLeN0k/1TmwYY5tUYRFgf69tVnQNQmKr2rbuZoa
AxLS8ln8g2f27S26Do7gY8HnCDwklM/wTFAWYNRd6cUpPt+yx9kCf3FD/RHwiM6/1Bv2LWgzdOsz
azoXquwaeowxd9xm/pE3LATGXFiuTQYsXfJzCcqu9ZnRzr4NCSLfJiyk3R39eNiKGowcMwR4Nvpo
1bvBU5Z1HUr4x9nUAltD4/CHEw04FxhjQMbpNvy96lPMCtHRELvHKaz41z75cvvkr+PUy88rHqW2
J2EbIz5fAnuE8X1qA8voLlub913QXwzHYeRfomsA2k+54jQxzXyyivgIXlWDPtnl2+1lrH1fUeBK
lOhjRXbvKICT3mzNj78P8aJBhzFSPUjsXHXngZoMnki08dHlLywo2Iffb5efV7aHJchilCM+D4SW
YQg8EZkfj0YvFqBsUD7auSUGSMBsxLDJPz4ygAUgbECuAcqKebFLAzIiU8ZKt4/h57Tgzsq0FSe3
oKYSGhAxCf4FqCLFBXmUaHHJWwL7V7ZBmdhRUZWnrjcDVIdWgsVFWeghkN4UtUj1sa47NAcS2YRw
1//VDT9s88to/CBr7TBLGgun/b9S1ISGAaaHqSsgRXhF5Iw+ytGfOHL4I1w62HY8FBT7yjE3Qc1h
io+RUwyh168BkS6v4L/vK9Z1rlNbS70xBgJKGiQHU3zCQVgS6hSDSWiIQ8fCpVJhnIhkI6YkjiV5
89I3Gt22GQve4fzzKpm61VldPGUw3To/5PavxP5lkJVoemmLJHUiOiGBVY/ei8sVdHlfd+ZYx8c8
rUDLpT0mQLe9vQppoJV4HZVLYDaggxxb5cifcJbXMHK3McrU949Nhqkg4SZh4egbu/J3rpFsgS74
QVhQ5EQldh5KT/DPqJqqeQFuD3Yy6liTTqywA+OsB/x9szw16UrYubiy/wSptSFR8HwYOQQR+mJM
z2nVRWYPZrXJP5J4zcAvXXrJBPiO6IEJMkXXDIdUs6VDmc1+42zGfS4Os/v79lEtaYPkhEQXnDQr
6nO3iZMBgHEI4kTOkLEBX1yyuy1hYcswWI9wRKZJr8cVhthkGskr52h6r6zZN0BoS9PvjNDArlZE
LSwGokCmJSHpXODXX+pdNWRe0pajcxwePeOLvUakunAeqJ5iq9CW5lzznHWNRxLWMhfgpnpEi3+L
srr3JnAC1Sue5V2NlAvkSPMiEU3fZ9EuF2K4vZl79eQc+VjNQSnYIUvL+8FxojTjv/g0aXfY11fD
nqLJKTe3D2xpmRjqRA4PgCjX8P9Jmc8AF0/d48jL+9Tap09+tU0K/+N2CJxNSD/L8Os6P4weaasd
KogZ9F2yGYYVXVjcw/PvK8pgTxwZlhin1QIqOOM7u7ubtJM231dNHSRFHYzDPl5DLlmw3xeLkpfh
zPKJzqlY3GJR5Oj4/6CNbPrn9uEs3KYLAUpQg3wYJ6MJAXyYQy1D2yqSU2lNA7Q34v9/vS1t4UKB
hgdtc5KLDIO4SojDnDZOdQcXitCjQ342dC3fubQcYEdYKBSYQI9QUx5lyb0K85QEQGlOUMevdjIF
ts23el5us6zZ3l7O0umcS1NUImOx1+NRSY6JoQ+g8sZ4eZIdAB+7sm1LchARoqUUaF+SluxSC4oy
jbU8tsmxbsXdUHcPFIPmWb5WXV/aPHSXYjwPPhYzOkqqsvHNSSQtlmPQPIgxN3pEGgQE2RgAWTFI
C3qAbm+kuBAw4D2udkIRZ8ryziKAr7EaZNvCzP/x4ZMBIhogazCQjV5pS+7o2b0Z/NyllVX4xySP
bD8o540+726LWFrDuQjl8N2yMWxal8joPKcOkJVXdGvh8wCskRP4qBNd46BooiHWUHneEch/d21V
b4oiXckPSn+veAWU61DoQmglecuU95JA6MnHFA8a3yKhb73WznPlbE0f418/4+6pWx3LWFrTuUD5
52enQivBfcuEwP57l+QhfMCKXi1cFBAdwzShpg2AffX6J3jo11pfAiYBECVk72cBMVeSCUtrQJEQ
tMqos6HPTQmixolN5WSaGPO/Fy76Pva3tWrhDgIBD3EuIg5Mp6sTfnj1FSLp9eTE29IMh94LmpTv
6/E3MWs5MCe+3pa3tByZxZfDRQAuUE1Lo/OOo2UoBbfrATy5xt0nPg8wBDnpA0upYqaiKEy5NbRg
jXP/8J4F/srPXzpwfPf/vm9catQcF0UyxmCly+pxDp25jmg8brTe6sLbC1kTpNyVqgR+RFNgISgM
9nlY5GE3rohYACnG+JAkZUZbrWSlUlTLEI5H3Q4gHxVPtp1bPxQZyIu4GRWe8ZCXbh6gHBZhFKkJ
ShQvUt1HJnbGEP/tpb5nQlW7cPY71EcJS5LBFGOcnCyXdMfOzOxqA5K+Z/ChA6s4t7MNig71weII
wr3e/p4nTn8QQK8N6nY2fmugzrz9i5YM1fkPUvxfkyUicytsDJzXVmvSoM+/Ajs5SU6GBLtCq/8k
Vh5mKnG3fAKikxUlc11y215hxlWIJkvXwcXwcfJAv/iJ9qLA1ZsvHMP+gVWP3c6dqjrUvSbZDplf
B0ZF3VAMwxg0bcEjraubiCYDjfCgtSLGaH5AYand+tbakNb1iQHBGSB6wFCR3SmYQru8Bm3sJyZp
5/gY93WLvghdf45T949VkXLXza2/pW3eBrGeVJHmtn9HUv7AwFqyF+5sH0HYzl9vH5j0fVcahOe6
7DMG3Y2aa+8Zw9Q9kH5PIJh7tvPpJRf0mNhZ5Pv1SiZr8WKeiZIG7syn6GPiZKRn6alxTYRfbyk6
9OJs5WouWUlZNECPANpz0MR4KcSdhZZMnYiPXWmEdr6vyjXPtSZBiSZIzO0YXA3xcRxO47xh3j+3
T2Tt+9LvnG1T32YszR18X/tTsMgeV9zW2ueVZ8SsOQA/bfH5Mkb+PrTqlcfdkkKdH4Ci4E7HNK3w
9Pg4OYcun3e9FYcZe86tNZiNJf+LkX5kd9HEiqKHXOjZPpUxqwvDi+OjHT8S/27SWeQNetBkQCde
g8NYlAWNwqAL8r7oNL2URU2uISFuESwqffRTDA7Vz3U/A5Ne3xjuSgFycQclKKHsGwXUsrKDdZNr
Pmw3OQLgaQN29U1txd/SivyekmZ3W9cWReF5B+hjwBNfZQTp2AwltTQkyjsamsmD0c0bI3nI6Vq/
1pog+ednhzXZAME0BQQZ+T0Ft0je31V2D/DyFWewZGN8tMCimR4dmFfP1hpkTZY/IsssSHpXF+wx
me19NycrR7TQyY1G2DM5ikJMA95MsT/ICoz/Nc3o20QxXjUY/sYsxCOhRli53bbqzG2vabveLL7f
PrglhcS5gSEMHg+1asXPJjbJS5Q+8CDIxqCsp4DUYNEjrzlyheWX27LeU8+qjzgXpiy2cjjo4mYn
PialM2xzy0oQW7i/a+YN92Y80l1T905oNlQLialjjq0EGNTeb6X5gkYFxthXwYSem407G9Vvmrrf
iF4cvNhBiCC6h9gxisCfc+PB1lFxB4MF2/Y5sYNRA25lhYmjkCBwCWzR+1GBgAZw+GXy4mRZfFd3
rX8oZnBi+gWwm0DJ4Ydl1sX7VosHRGFW/JSWDFAms+4f/KR4qzPeHgS6rSLgPrDdxC0PhKHZdNeU
VvU0O2O3icveCMH+Hj+2Wf6XD3Q70GEoAnsq2lBjzvhE+q4O22wGJ6aBItlcdv2dMaBqgl5za+ZB
kR+Y8Mcw9WczrGKUMROHJZvKSop9NtLvM+nTCAzq+MGO+IXYrQ0KOpNjDFzFrRCWH4zdlO4sUWCW
1+TTX5t6U3T7WK8cAXo0NBhQVJUQ7l8hoNZGaid+UWSgGA9M+7m0Th//PubOwByAVz3cseKJARyV
liLzs5MFqq6jyFaaBK4sCn6+zF07LgYBEZapVrJLG58nBpCI7DerCqetb2yd+OvtNVzfcylFDoNg
2AyjZiqoep5NsdHMkCLTH+0XziKHHfIEIWNEiB5MvQhmkO8Covi24KXDARAYnmF4wcqmx0t7icZX
HbxPAnJxPb5O7d3HP4/OMzTSyXfMVftsnJcgd2qn/MTwfGVbSn99+PuwjpgswcHjt6r5qTmxe+GZ
FAiew4v1o2lW0iELu3PxeWV3smwuJ+bj88AeZxaNQC8W3V7AlR9BLfRsAap9BQVXr0850l5ObN13
rfaFT0Ait9tqJVxdlAMuADRiI5XnqT16BqYqutICh4jWtVHn/enHB7pWeV2TIX3Jme8t2OiWIq8A
2MzBVTyC2IvWYTaueN7FM0GLHhYCxHtNBQesW4dOus7oqWkEPNFXrVoJXK8uPHTVhx0B7BWybFfg
Vw24TxgjHuLuMbDE8zYcjZ8fPnTZ/gnMRrwcrvuOzBhuZOhhhj1ymsafQNYrhhVfurBLFyLkn5+d
BfHQBNTpghzzPKxEUK+RKa99XzG61oziOrXxfSDnHqqPW3SE2bL+jda7a5PbM7COmX5MjhpNh0Dk
7iPx2pUNUtm+cbSoGGIS0kFFF3k7dTRNxJ2BOjXsksXBeNO4ablFVTa+9wYLZcpkQuXdm/IADQR1
WBVs3paa0e4yjbHQ1mv6r1b3emTSAuS4AoYiII2/Nmx2FXwpP1F5QpkjSHbbLk9Oo9/8C56vftMM
87NL9EfRtCEth5WH8+Khnm2J4uocjcdCz2hycmm6sbw0pNO/tzV/cUUScwN1R4xIqW7OqBlx6pSg
dOV8m30t7IuDjdkTUb8AMe22qMXFuIgIkNqQNDLKYpLJooUAwsspZvNrXlhfwK21vS1iweBpaNb/
XxFqZZuhWcAeHGRm7fTBL/8hTpjTz2zYmQjFA9G4adlUaVABD1Db3e8hHSIX8KH0OwVR+ieWA/eA
Mj2eu1fJfxe0e7HWdwm4iEG5WN4b898+/ntbxqICnMlQ7FKNsUTbrIYEPoJExQz+i+lX1dZBNx64
uTZmtng+cqwemVMYEjW4MTCDh5gBVxwkhlFi/JwKY9to8Se2DWQ4wN6R+JUIRi5NLdjLPOB84c3u
6WSX8DsbmF+mu7u9b0tLORdiXgoRCU0taRfRa5uEwJj91VH+pvF0JV5bE6McD6GjqLVGlhW91zk7
VeKp+ESUIG8jGB0kx8cVmPSI7JxRc9Rjx3pk4UyGvc5HBibztdNfMgBga9VQVpSzc2oXkmWivdC1
0Dzn7Lj9T6mvOPGrMEHyBDjIzWOGWwdQptT0Mw9bTwTIWwNM2Tj7T6av7xNq3tM5jbTJCj9x+GhC
h0d3fbS4KIcPYwq2ytiBP9R/OOnv2N2nH8aSlqvB7DAeaqgyXE3EpugD6lOjhTfMdjGNLGOT1JtP
rALFPB1jtxgdVkFimka3OCgxybGrWXo3g4Jr54w83pVds5aclY7xIpGAmBropfDXCLKQhVc2LPdA
JddXQCLRh/lL5hd2MFTJd1HSL7DYf1qBxBr39DX0v0WpqJxhhkMOJqj5tBLz+CCY6/VjPaSbRNux
kgd28w+LN404CEAN397PBVMKHi5JTw7QGGiHooC2FydkrHztGFd/kxLIMTQOJoy9m+6hAZjlbWHS
W17tKJB35ESHvFKKN421GcxvrARZVjnFB9dEGm+mY75tdZCnWoQBMdq1N1bh0MBi7hpd24JZQguP
TIhiX6/bogAK3E5ZwvTjqPehZnxv25c4JStLvG7nkS8x4DW/1yiuodoSVqc+7XT96BnPqTCCYbo3
Ki1Ixi1zoyTeIIj2s1+39/Vd65WNRa8nUheydowMgFz6mRnpYyTV8ryxj1aVNRuQLALK3STphja9
ti+0zoyGQn/NRNGOgduKbjf2fRkK0Xd/vNbjkUMr/cmv0zbwa3cIMs3pd0abtj9Gs+u/lG0rArOZ
s8epwYQsvJTxYjSi3OoJImttLqCoDafP7ez84HNT7LnLjVDThnGLdFgRugB1yqMqp9XGabV0S0TG
N12D+fAA6EhJyGFKjrEgzpehdQFBqNdrjZ4LZvZif+Sfn+1P0pta2lm9fQT9cNTp27QKHYAdIvt2
+yAWVAyPSQk6iFwSXpbKbcoHy694q3tH29tX+qHCayDd3haxsJQLEUo4XyMkLvIKIpDQMdEYxO/T
+Y78/oQQXBI0paPfAdt/uV9M1Bl4vEfv6GVfLH3PmrDKoBrpymVZsAfogf1PjBIo9E0qBi2HmNwu
ImRLdfNPOkW8Odb1HBTND2AQ3l7XdSkcBc1zicpFyQ1Cqq7qvWOc+6HovdBlaPiN6ab3qyAuDsa8
NZGjNvRfvNgMzscDI0Be4H8eHotoIlPUgzduUhsk944NtQ+8cQ4x7b5O3lpz9pINssAUCRRptF9c
j7Wl7WxlLsEIYNZUoc8BFtkFJIUfIVXgpG9Gdl9adrDKh7mk/edijUutKUCX22ZT6x3d6uvY7lga
+muDzWsiFMWkghI6iAYDe0n1rzlnv0ZON7xYe8QsXbLzlSiKCXbSytUTbKDJv1X5vpHJcm03mZvb
6ri0Ggwn4WGJLikgryj+0KWYHatnwz0ChSeojZeRfs29NWDBpbWY6PvRgEEAGmz1Lmsw427K0Ylp
jeamnP3QFEZYF28dXVmNtSgJiEcAk0UwCcC7y/O3K3MomZZg3AqUlVvOPDeshRhfzcLHOKxD2++u
Rck21rU56DmdtjbYvvasbPwdSC7TJMACgH5DiHk/0bK5K5O6DgfTZZvaTrN71ublvUPRpjERywgF
8LV/2E7FQ6eptQCdwFM08M7ZssazwWOgTWUSVDZrX/pROH9YXjUHbufeFk/EbNvVFjIULqA6uyH2
HlJK5sj2aLtllcufdMHo3ewz+KZuoE/9jHEATElVQd055JG1w4chwmQGF91S8pAwOqzO6CRuaiV5
bGJA1BaIEv5mfbO1QO+Gws1tlVs4I2gBGsFkbCvbKC7PyGhdHBIof0+m/qvM7yv6bztGbr/W1rTw
bHqP8nQZpYODVbmn2tAmhSVA8TUZcxT7KYZr19qJFlcCtmk5dQnwDrXKLfS81ZxsBpMUymuBo9V7
j5Wvpkv2pF4bUl24qFjOf7KU5RhzQ7O2gKx8NPzAb5I4rGcSR4Ydi5VbtBD/v8OG/e8lUg7IEi0R
hOC6NtMrsNet7qF1zGDo7mvxPBXbD2uD7GeWVANAT0UJ9lIbqoxPDiI85zgycMYU+6J6g6oHk/5y
W86COmD2DN0B0AXUudUcClr4WsY6yzkKuwpT/ScqeSuhxJIEOVMj+xuBI6BqQ2EPjM1D4h3TsB3S
wF99KC2oABKOQItDi8M7+83lVhXxgN6QKoXvRpdWFrFsr3mfOI1zEVLjz6JU0weFtCVFdPpzBi5M
LYzZQ/L940cB2jgMYgLb7TqhYedstgTTMG5gv5D4xFbUd+kcMMotO13w11UEPBkUzm7soL5AiXUy
IF/MKyctvYjy1rnoSVO8zNj2LkOHTXwET1VYj+NvGNS7qvMCM8WDoq37lVNZk6dcyH4sNFCIokmD
5MOT2Vq7Mhn2iYFifOzfV32/Upla0jMXgRvcJ6ICaPSlEjCNdTaQA9EohKF78mccAO6x0g+yJkKe
4ZmepaQb3UKT7dL+o6m/5P1L5a30VS2pgWz2kHlz2GY1r2Uxih7nhsZHypufjKAa6bl0f1uTl4ov
FnhZgBeLhkogKylpbYBqdaJ0fNTYPKGD6goMX3uUCp0UUF1sT9rqvsuhGpTtYh2gG7N/55B+M7jx
tzy3drd/zOKCUZN4z99es9tNpamNZpWjKSLVgbHF8m9dtzZnt3RuEhYX3F+wQHCtl+dG+rZJrNKA
JtoSDLVuts1g8UAQfSVIWBSE2UvkitGsg7fspaC057VHAVp17N3icdDNrZ7lT45Ye8oahrRo6l0G
YdP/CVJP0NL05L3/0R9Nemhq5mwNj+a7fIq/Ib8rtho6ShhpzUdukmYrZjO+64ex3ojYdrZl2rUb
z266SOhjEwx1hiexZf9romlml89Ncl8Kd4j6GA07xIiLDabmwKRQ8GrnJp43BcCChqza8X/YU+WC
Ts0vorSr0HGDgHqXuxrd1PPQBm2ft1FjAN49b3RQe+bo4in9cTzklNM7v/d5FbQeei7cGLwp6Ops
w5HO9rasq/K+T0x/a1Exb3nDc+Cl2GVAOKbIO+Cr7LIKBjJh3bTXUuYGqCiLV292EbmOU7bjLbX3
TNfj0NHQvjN1vfZiuch4C5QSgT0YuLU2P2lxAnoQW7wW+K+eutEvN8IVYtcV1g/XyX+JzHK3BicO
iIPZg6UVuxyP3A1pzOJIS6/ZTRPPQ7OZyoDXJmiORILC/swI8KnyOcwBLxZ4QzK/gEwxDeo8acO2
ZnHkuAJ/gLT2BkTeQwTq2+rVLtM2GvRKiwanyneYnLNCkMvzEJNV/ROGqp0dyAadzeBpyR7IxDyi
LQZpnLH+6mfepAcCir9BEqUwwqkfnBDFK3RQdTUy/AlNHt2splFDuQg4prWC3BR/mtkVcPq6tpkq
o8GEVtsHZYb3A3oxh6exrLSNxec8ms003xiFNR66ieoY9R1G/Mj459A6xmvMRv3eb93JD+eMjG99
meh2VBITcz5ge/L7rAx0BO9bcDP9LcaRB4BiLv4mA3kzprZ8FDneL71f0pdhJgxQ7dMUot3TDSur
10LMfGTfPX+b6vdT/IWXnn9KSeHshN3H+K2ze6hLe4iSpMH0CoiS+qgahP2QlbR4LFJNhONQ+8Hc
1X1klEX9mhpucxJeDmWEKpV3wKengTZxDTkMileKjjkVl7QGGrZGV99qVEN/f5v9sPL+r9u2xZM3
DGaIooTx12oSb2sVSbIDisb04DPTiwawGmy5VdVR3pdzANTX7pg3GLMgRlJvy6Yb72mZZ2D5E125
cbqBRC488aGzJ+ceBTMslBc0yrX8z9TGw26cUvpMGKUhOL+TV8OZ9D7w2YjabZKM2p1bZfOuqNsm
MBM9vdcZ8feG1tuhK9IUJEu6t6s6nUeVPo2bpm4t9Oh2cSjKKb2jZlfvRvF3HIwwhd52KLFFJoCD
VsKOBQMP5D5MfmHQSKbmFZvoCjduDdGxU2tt0DJibW77jwWTe/F5xRJqA7D1tbhleDDF6ORnT8zT
7gxTW/HLCwb3QoziQuJ07Pop6dmpE4EX/6zpNq23cbwSY65JUWIYOuO0/LhhJ0Hu7fqOWF+rbuNo
H/dSF2tRwhjdSt2693EiFLC5dYNGA+uh81eiv6WMIaTIxjAQ1yJ7p5x71aGfVLN0dpprPccNAO+C
QZFBA2bR/DhUSMHiwmRACyisImRDoUUW91lUJNla99WyBv73SxQVAasmSaoUv8SNI3PeEG1lqWvf
V3SjT1M0LLkaOxnzxokAT3ZbwxfiaEwEohFHwzMQSXLluKYpIwabcFy8ey6yR2N4ibOTSe9AobOi
GIsLOZMk79pZfAvAGb0TzchOFvmD5gDxYcAc2Yt69n2p/mffbwviYJ4Vl8hvAagSW1YWZjCYt7dr
ITcOIShXSU5ePDqV055HAsCDEadd5HBfPEzJLzHEGzk00CVjMBS/u7XR0IUTkh2QtqR11a6RVrVp
dCenquJj5VSSwHxogq5Mt/iP/1Zx/+C0a4StcqPU8E8OQ0iYSlwtNWHIk8FsE7AOHRvu780Gg2gV
7/ZVGyPwMdbyRQtaIRHr5EwEYpIrCpdqNr0K8ErxMU0iOJ56bWBo8fuooKKH2JCo00oyd2iZUTKK
UZLCAq15qz93c7mW5VjwEhIoDc9CFJdQZFc02y1Bi+J31Dlm+U4DYDDbkOnjNYoLEYpyY8YiI/YM
EUO19UojMEAwXH54rAfJThcvN7wIgBuCF8DlDcoRJ+tmSnGDAO1637KVN/TCUeCA5TyKnD6GKl9+
fjTw1pszG3fHC53I+fBMFX49umMwrIvZeXQkK4aSaLqoC0/A8RRdMLkoms5fb1/+pQXg4YWZMDSH
YA3K/hQ6SZ10Rvq0S8I2BerUinFZ+76iR1yv+w6Gh57cb+x/SPuuHbl1ptsnEqAcbqWOE2xNcJh9
IzgqiwoUFZ7+XzRw7G4Oj4iZbwN7bgyommSxWHEt+zBrCh2SGBL0ByONDUUFqLWY/W3THpAdOXp4
Wye4yYPPwAIp1jmiHqrP9Mc7tupClrBV8OedJliHPJ4Pi/2k64/bn5cuBcUTPP5I/b3q/5l9zffd
hRQxq7wHjIDgr52TA7Jbu0Zl8lWyBLXNG8ttJ4RosYWZ/GhOi68r09GwR90qMsvGCUHA82V7eRKD
4qEkCseG5xNeNQVp+pJadCmKOGsA7JrcLTm5yZOXbSEybeMzpODagdmCUlxfx8SzFp3BKYrt4INT
h5VqjIrvi/CMAKAdwyF4utARLeaBzCC3CuShCrAseeGMGJLqP4xk2ifB27u1rgQJF99nue9XLS6+
Zfz0/a+NZodJ/+yomJYkenAlRnCfQaNhNHkDRyxf/yMY4mkHL0TxIXTSh8H8tn02EgW4kiVcH80H
aVRpmEU8trGVHFkb59PxHSLQCfpnGpEPu10fv51l1DZbHH+Zf6X2voB3qSvUWKoB6NIKeAUNTZqC
s+QstdsgGsAtLasFuHZ1kT2DoDl77IYcTPNWqytSqLKwANC6HDYWzosL4OLrRWlVkVInY0Aagfsf
wEsCCMUvf9BuzIbsnCz7bQ76fkYpJEy8YM8S/VdpJ4ofITm7q98g2IsGPLRA+kVVihnMjfrG3wND
+QER/Dti3ytBXGEvHN51WAs/ITrmS3z3rqLwntbB1/bbaiKxEpiJxwQRCizIo4qz3c1Q1XSldhaD
4xKkKCrWH9XnBUX33GVO08RFudDfGXhSv7/j18OTQTsq9BCMkNdbZARjr5spcBxqELthsi6/m9JA
UwQ2EjXnQFt/hQhrGMGvY0zTmMV6F1vWt8y1jqZZR4b5tL0YqWIhCuA1Ip7UEuSQbKmdgcsJvPNC
j0itIFuj6rGQHQi6KnHS6MdDClgQ4uU+WGa7EoM+1m+U7lNdMXInWwQSJBxPBR6zLXZUT6D/HKrC
x4E3e1LtArIHber2PkmXcCFCOPSsqdeKVhARdPs03Xm77c/LVwBPls/UoSdAuHbIxJltusBLbl3g
poI6YqH7mihyNTwsER7PAM0nf4UI1pnoFUj2XHgACMudIdbzG02709pTWX0bu++UKTqwVGviP+fC
lNCyG9IihTiiPydZDuSLo6PCYZcfy98lif5GQ+a61FFwBpXtufSOmuJYFDsm9mrU2tr4hOFYZsfY
Ldp8WvL51Onj3q/G+8GuH/vJPiBdrrj8/CA2Dkqs/rQdep2HuYRY7b/UGsMiiQMzLprpOA9diA7e
/0n5TEG3g2kZXb3GJqaLdiTamgGbxEwwwDgqgjWFRpj8NC80YhqTGe8nBLnkZ5I9uEDmb+bT9mJk
hvNCycUufi81jb43MiRv032en7r2PujCTlW/l+od+uh57Rsc5CIXcJHmuevNiBU0MCQkZbGj75hp
45QlfyUIL76hWcj+o8kq9kgbTi8Y4wi3N0q1BMHkuEtf+r4GJaPlx+bEVIjZ0rPmoJQgJ8C7IvKS
9F6D3LOroS3ItsN8fuiWL02imD/jP/HVPbmQwX/DhT6lVV3T2QfWvhGQqGG/Vud5GA/6ikHo39ub
pZIknIblDenkkBR++rSnax+2AAEwDRYVKNMM2XrYliY/mn97JxxNUFDXSgfsneadXHC65Ar7wn/t
1r4JDwG6e53K0HwE0sZdkXz3i88EUOas/LG9DKkYcEcgp8mhXF3BrnTj6HfeOiPLXAfxlJFbkpth
p61RUdqK2EZ6PoB/5+PnwOwT8zSE1UtFxyCP+6leUf836R2jKJbb5djesj5FyQyjXYptlB7TH6on
VM9fpwFLQu1CR/k89rMVTIWLNoV2o4p4pUIQS6NZEMPF4JW91vG5wjw8Elx5bHffC3D0NUzhzkov
6oUAQRkwdkzcojfzOE+9E0cLLAP3ycnS/bYyyNeBMS6ANfLgTVCGvKp6wJ3A3BTTQUeBUwVzqvo+
//cLW9Dnq02WBG9L+RncZ54KJ0b6ebAXAFSNc8SJOfoh82gOkGjUhsovNj3CPXvH9lx8X8g3zCg6
llRDWFuuUcoesI7/7fvC9pvz0Lp+1hWxP+2Ceq8KuaRXHVjNHPMIHe8iHc7qMI8AsQdZ3vWn6SzR
3KA/y/3SrLpin6TaCkcfwYQNmjid/5CLYw4GK23hQONZNNwQ7R2YVDciZ1JhkMjWgw4RzIKhAQ0Z
eMF3bcd5Ssp6QlYWxOvIMdXAiFmd3TiYilfYkC3IAn6TjtQvRjBEilqraFsznbnlytgxS5pnbcCs
FNOKGmBr6H0gYP0oM7ZrsuNUrbsxWMKu9u7LZD4CYO7oqYDgZIpug1QYrcnIScMuXG9wmiIv2fio
qC3T6YVOCu9M9XVBza2m6xlL8CTQr9ays1QjWbLNvPzxgpbbi9b2abkga5cdmmG3NMApf9m+SDLN
4HB+KMogxQm4h+v9Wf2lnqYOPkdQ2mH77N2OdTT3qs5HbnTFF5pjk4NJHj3crzAlSqLPlHq4T0la
hqPzgWKEszxN5LENAgAcqIpN0mO5ECe8Ab3bzwvQ3YrYyD8hADXo4/amyeIoZJ7RSwH2UfCz8HO7
vLWZ65Z54qfxqlsfrXFadlmyLOFgTTcttXcBMpJpMr6MTKVvMr8ACGIwTLjEyHEIgidN14rAALQf
XtdDPc07i5iH2fROpkmf+inYb69TJU6wTqtZz37bQFyG1up2mg+lq+1Q9QH17fIRfXa7bXEyXQTu
CDqVAYKM8gs/1ottLVkLqNI1B/KqWbx0Von+0RL1Ci10RhVDl+xmoUwFSoMAnZ6v6AxyrZ8cygag
pLo71h0BUIVOoO3VKESImKF6G9gu9Tg+avNikM9D+mMOfm6L4BsiXiuOl8TR+NFKKhpbWjq1E6So
Vi3dbTl8zVQsRLIloCCMFA5HacHcxfWBzHlWp76Tl3HTIT6w51vbeGx9VXOobBUosgClFbIAaSMY
UWgZskR+WYLV/HuTfp3fDEvNXc2L7wtWtGm1AvoKAC4wJqJ5qOwVyWyZ2l5+n6/vQm0roFUnloPv
D8ETegv17Leu/3BLRXCo2iV+VhdSMJ3pg6SvKeNp+LjcOVSxCJmFvlyEcNXTsSxqFO+wCHo3gTmi
K35VIEZIx1uMprSaKlpX7ZmgWdrSMs+kEDePEchESPLoLEdlWkMlRXgHQHu2GAnlmmUPYTG8ZLYf
rmihLT+//R5ebp7wiLremPX5gNX47e8ehDiTCrz9NT/jtQ6LxqTRee8gqcq49IITZbdlcKslZy35
RPKfhT5HrHmk/Q8rOI/GwTK0G6a6RIqt/APgdqF+hpevtCrwA5I2WuZdmp3SFVPU53dspM/p1VEQ
RcOzUG/NKs/UJpOgu8o52mhHUXxe9p4Bf/Pv5wVnsB6CvjPRshljWqhwDuWvvtwnxjHPXt66DHTb
ARcX/UgchUqcjsyWoKrZirIuYurQRoaTKdzs16eBUVwUhkEQBwRORKHXxgD2ZvYyn1Yx5jDDKf8K
aKRev5krFcvk6wcAPPcAA4MgdI298g7JUqBO5wEer21f2PLYWzemozA8MhFgvAdOBVIdyD0K1tNG
J+Sk9yyPG41iMgBklop08GvDiRD9QoBgOCd7aSzSQACpaYh+BKqcsZNIQMIE6AXoeXEA8yecRmH4
jK5ZXce3S/upn563lUmyQWjhQMUELSmIEkXcEORmp6DTNJx1NYRUawBZWYVBo6qUvn4AoFBApXGR
lgGEh1iycdPOXUsnq1CIfqiTPZqxH6r8YYajXg83Nn1z/H4tTbDMWuP2Tu9DWnlyPuSq6XzJgVgg
iuC9IWgExxDn9fWYzaCeuzRvY63ww/nRp5Pi/qkECD8fEw7oN6QQ4Bc7AArO4377zCX3+2oBwoPS
aLOnry2+37RfZ+dmqiM63xTO09ulgH8Ic5ToHsTopnAz8mKmXUCKLobf0p6Yde7TU9metoXItgph
N4wh/sDBE86i7Y3ECHKvjZ0fXfDZNj9tf15yO/Dz/31eOIlxynUyG24btxWLyBDV485P1ugdQlx4
2SDRQFub+Pp6nrbmrV20sTfe9FkQjpjTzBeFgyddCVB7TPTOIsD7M6N+8cISL8+1jJgk9vplPpV5
xV7svBg/2VMX7LbXIzsTADeZYMbW0VYqDs/Wbec4RV62MSlvY1N7c1kM7SUXX+fKfbGQ2l0r1ynx
derc9HkbWnob9tObxwEgBICe4N1F/xSQya+FlAa49eoWR0LSGZ2Y52WJCSZYVKyQkp1CgR97BOuL
HjCRLdDRlsTzgKkQ2/pD28Tl2w/i6vOCQ6Lh4dWGCp9PcD/aWGWmJCqFDgLkFjHQaHI29+tNAmSN
53WzRWKmYRqnQ7u6g2riLlgNqvCspJIcAOkiY8pFCU+goxe1YxUriaFzYQlYc4Pl0QTQjm3F5ad6
HfDyPpt/YvhxXahWAi+UJRbElO3nrp/RaRiEpvMx0W81LbY0Gk3Lj22J0oUFvFqBANvG2PG1xG5o
GpquNo5+rkMQjyzko1Yr7LBUyS5kCJsHfjGd1FxG3v8EevuO+r+2FyF5Tng2DA0+ICBE17KgB77m
NmUFJqvYbO/W9VFrxmM+kpM+DYrzka3kUpBw9b268DX0agJGLcpLzLLNKsdXchzgtuFQWC4mweFD
XB8H86oWU6YcOtZ80b0Dtc62qh9KslkOrjxcd5R5XyMLAJl8RmjKwPkVPNkFUNXd79TrwnXabx+K
ZK+u5Ah7hXnMoB4HyLHdKSTVS6cCnHsd7cCj5uRlmGLmkJbC09ik+YJWKFDCBGaHm+JHbWqGw2BE
aPQLrf7t+BzX4gSLjOphUjYtUGvL8kvv3AfJfsiOjb3b3jUJQhCPE1Cz4t0EgEsQNICSwdY7MwOC
pgEk/h7jpfXBABEFbT/N3lcPmOFl85y089s1G2LhTHKELHRPCne0ROcP0rttGmOws36Zi//x81xZ
Lgzbao510AUlcE7LIcpNPquqsND8tAXTebUAwQYMjl4GQQ+EQ8yzVTuXHLX8i55h9HifRNtHJL2j
DqYYMG+ImoLY1AwvpiyqHFidVa0/GlqQnYFHOJyN5h1FUujChSTBOFsewQwppwvxe4BfRVWr8GSk
VxSGxgHaBKAzxJjIAkji6EwAUO1/6PMxbxW6LNsohIxIQINd8DXo5DL1JLNLQHnPKXuhlOxLK7iF
5iscS9kqLsUIdoDWk01XxhHDNfOF5fbTMr7ndqBLSccrCecVUH7X6pt4ztCPDc3jlNwu/Wk+bmuU
zJKBht0HMB3AhrBX158fRqsgxHKyuPE42qK564tgV5AbkuVnw1K8xtJT+SdMxNS3ddIGDfHQqrqW
+yx1voCII2ST/Wt7TbJTQUodzMMGnGVPtM4ADzBI5UEMoze/Cl1x2+Vfx36h6xY9S2KFyk9bC2PH
aEle3N3A7rW34/ZzaNl/3xceL3OmDeIu9FXb9DHw+iNAMyIgCiisouwoLqUIsSOo//zO1rEKhzwf
tOyL6ykEyBQL2LSgX0XdCR34gmLles7YQHA1PBOj2D3QuJP6kerzuQi0faYVqiSL7FiALeMgk4O0
Gjyla0WemqC1vAT3BO5a+GFEKLmtVLL1gIsLXwaiEPiZhfXotV7ZOSYH4pneuOzeB0I7Bj2CXf5z
W47sYGAUuSPOHxWxi8cZ18oezQ5y/LoI3TE7mVp77zsqIFvpfoHrGVTJPEchck9pAMbp5w771d6V
zA/z0VVsmFwAGOIAEQDTJYLIkgCdVq0xA72sz/Y+KMALFXixzJ1EgoJjffEgQmwUWnO/8BZ/hu3q
tV0xJeFoP4xTtgM+gGItcknw9cDUAudY7OlJB8MffLrA3wOXjVeHLCwBpjC7iuddJca81uHVrsrU
9yAmnVB3QO9Th/5uMgxHf/68rWVcW0WXBZSfqNFyRLZXXTgt6P3MeaXcgQ2pdXKmg23cYcjMHRHx
R0mveO0lJDRwJi7kCa8YSQACDbCINF7gKDdoVLH6AwZWmzA/VMAx2+Xo9SPvyDBcCRWvrNtlRYZ+
zNiqorbaaSqmc9lV9QBnzwFxXGR4BZNjAJjLMgh4AILgPmfLruluM19FMq0SwnXmwn1l+uIWFeAZ
4rV7Zl4PKqazt6iCf9ldRRoRLcoYL/fhCVwLsQJznkoPwSVxXyh7XOzTtrpJFxF4GPpEjgHMG4Ji
j4FlkgCEUfFo5R/HeTmPzRQzsJNsi5EMYCGFAQZjjsuO8MwVNktbzM4HKSXktNoArufkJu2Sg6WV
8erM0bLwap4dETaGINqIxmTaudXbwc6uf4Pwsrpm7hTE6bJYCw6+frswVYFX9hJdLlK4S5nt5EFv
YZFsui3Ii2Y3B291d+APCW1dYfhkiuEbOoIN6DdcRCEkHOfWa6fEg5tOT2t59s7bBybTC8A0guQS
sDKvW9r4a+sjt5XGjVE/TLN7r5nTw4CJiW0x0lUgEgA+lo4slziX161wyw00HYIaYhkOZaF5v83e
yVWRpsyoAsGMk067vOFCOHnQjczANYAv3dtw2YhxbNpzUGVhCvCxzJl2DnkaHZWfJXszLoUK2qBR
s6YmNbLY56hWTYb2v5cuS6JMV+mC7LCQ6eILhJlAg/G1kRjqpAHUCBp7Jp/cZxpKZgHJozwYf7z9
tC7kBEKlGnP262gxDJqBaGWXzsYuU6EySJ8jztWOVLoBKLPXJ6XNiTmsWTzr7m27tk9J7X9sRi3U
WRpjeP8ZhLXoFXXjshx3WtHtt1co3UlkvuG84FKhae96J3WfLYleJvzMsg+oPcbgPz4mvvWeBwow
mh7vQkSBRTSHGEye0QM7gcq4XVDm+j3TX16rSkxKFgOtBh4Ber5QMhffDlKkzDb7CqMVJshFHe28
DtMRZO8KUyHRc4hxwVUNdw94nsLlSgFOVVsm9iyfPRSzZwD7uFGqPaTjzzcfDoBOgN4D5jpwlYsd
BqzNppxQ8JmZfXFOmXWkhhOZg6uoskhsEpxu9AAAGwRcC46gA7VhA24BcBex5p/S7KgqzUtP5d/n
RbQ+M5sLai4Iv1oNgHALBdTiD2YaiudBJUV4Hhr0t6Z5CRa7wRngmQShhgTY0qh8IFlmEtj5QBAF
HwVaJcRRbq0H1NmMrGtcjF8CrTp0LIkqu90VzhoywB4a5ZNhdqGdP2zrguSpvZIr+C0pCSbHoTgk
B9N0GckADfcpIedmBdJcpno+ZBphYXEARYCmv4owFzavWscm7SPKPf9VdRMN+fTp7etBgyvGrPAX
09TCJRqpO5muDW41g37tx36vo+Et+I6+8p1WKSZtJffVw0waj5iRh/PE+9p5PUFveJeCnxFevg8y
rmS/jhizW99RQuZG1EXTJ4b8MWR3bU3t1EYuniCVUS/DvlyN04hmmqBz9tt79ycPLcRMV3KEl7Zx
6diS1ELX6aLdJ5oTgXn9MOvDMe8egf1ytIwqspMxYpjyQtnpNPhtNBPVGAC3C1u/QrAbtADPFXD6
8DpSK7QpieoSFfP5tly/BMkUljqgoNbH7aXzlW3IFHvHisGo0XIFx8ZzB2QKPqR+Ec0jvR978+iQ
KXapIlEouQoevAxgAcE4vqbpm5qio02LGWpo2K5sh92gCoAVEsQljV1hMYsGcGbyezQxhy799Y49
Q1sD2tQAz4rI51orl9JqJ2R50thoAJO4W0CHYuyC8rmbjtM7Gr1QDPgniy/2IkZspwDcgRao3JJl
n1q3XvVkz4pMt8QSQgTSqSA+gjMh1oZmE6WHLHAQhk63RnGoyntgq9sfPVURSnouF3KEbdNGI7UT
Xua0goe1BSXB9+1jUa1D2CrQghPAneH7fb73zFPvRkDkZb+Ct6Md8ZkP/M9by1DUEl7GTus1EEPV
iGxcLz35S/K5ne1PObNpOC3UPheA7VM8xrKlIcQByyKeSByWIHLSG7/1ZjiwgdOkH/wlSHcZbBbH
o+2igq3BIZhK8nt7PyUegIf3JAARL2CdXnlL/WCbAxhbIBQEcm3/HaXF70mqeEukQpBAQiofPjv+
XOv3YICdBWitaawP32mghcX8CUBIiu2TaR7QgvhcGpJfeLauhTjNTN1hQXiTFEM4O22oip+k54OA
lqNGwU0WnZjG9wYNDYZZTEJvvs2DW7tDpeXL2/1KZFnQbAi8aTSLiLGFRzCWQYoGsYX+UvQ3Wff2
gSMkA/4JEDFPYWzsadVrpB/cn7m3T+vIKgF2E5pVNDu7be2SngmMJwrtWBFAO67PZCyrIRhpioha
u9H2vq+IKWR6haFw2HfUv14Xvyj4J8am87WPnQt4nKXFPAwAg+7GKVGNTcm8oQtJYuULROIWTQkq
+Hxkbx0eWE0jUNGGlfP27k8P083AoUPlC4xqonuw6InLFjwFfgp2JgDt+7fZajQKv1jmEFxIEV/P
2qmCseZ5G8+vXkyLfSCjczJt5ykt/RN8zygof25rguyoXBSTeBLKR8gk3M7OpF2/uJyehR7rjIap
GVm2Yu9kh4QpOmQOLVRFXlGKuysp0eiF/gdzXEND/1Ab8Ke8IfSN/fZiZIJQRUBd5A9joegbMK2a
iplAUOK0NwlJkzCztSMgZXcpWd9RGMOzzVMdUArwegjGMw1cBvgDjI0Sw4xA1Oa9HVmVl1n/CeCr
vfA+AowvOEzHcPvkALoZgMzsHWYAEoCrZaPbHAQCQkZobdNEI6mNydcC2NZ6EyqUS3IeaBNANx/n
KcIor7CC1Fkp9RnvY8+WKqS4osT0Ii9lv/rh2/bRy0JZNFXyyAjqjAqycEHrtSjHxEUdMWHJnd+T
X043Rhkg6DHseErTNWZ9cRO09p4SpgrX+bcFP/5StmiF3GrO7ZRA9opyizXf1ejzm/Rbqk37xnnp
+jyyJoWlkFhwiEQKmY+68QzstXJUyIEEaYXUa5cDvn45znoRbe+oxDIAihG6gbQ79lS8TEMzBXOQ
9JjU85wITk9oT86uClT1UqkYDGtwSkx4O2IOGTXBOdfLFWkuy70xRiPy/eSU2YHCz5btF6oXyLhz
RkzQ2F7vFxo0XKJxEE7LOw0pEN8VXo7EcuOtQw/0n8TTq7Ck7lg7QCtRECnryOmOCTsBLIy5fkiA
HlM7KuQLidPjIymI+BzxHAahhatr1d2gD41VIlwl0VKUqGgDgMU8eVl66r39tipILxdmRfhEOspy
r5ArCU36rgi6MtZJGmogCsuqIMyYAbM0hSZA8IMR/Ca/akcVHv0ZdhevFkrDPNkRoKYqXmskJb1s
MDFDiF4z7xZNT1WY9b19S6t5DpHuqXeu1fooRxESJcgvgmFiLEPmTMuN79ZAn3ObuyTviz6kmVc8
ApdkwLCzG+w74v/KvKW9GSd73rfwXxUOo0yxeas3h1yDlRU9hsb0R8cf2hKvXvlM7AW9TDaeCaJq
ZJLlTzAg9leQ6DS4JWkXQH2VcecGc0j0/Dx0+Z2HSJKAuJedkBG966dmN4Muw0jJQXOq8wCOtW0d
kV0wdFEhKc7x5TCvdn3B3KZLGTB5aqAW0OOUaafsHQVAgPT+k2BeS/DmdlxHDxIqEg767ahilZEd
GDwguJM+/kNUdP19q++sCtetjsd6vemrZx9wEKn54x3bhPDBRlc5sDNEcKzWMMva8pM6dhhH4tlV
qj4XmSEC3vZfAcKbm3e2lbUlBKAL5TBW435awI6B2/IbdZubqdfrcKm1bLe9LFmFGNkFDEFyMiUU
6QR7NKMHufOLoAIsLImsIohSF6BT5S8nb0Lq3YBROWAfXbc6eN3PHK0+2+JlR3cpXVC+sWKN4yQe
Bs7au6QP9rWVHvxB1WzBfWHRFgGFGlUMJHlBrsZ/xYVDhr5HH6wEaY0cyhDaY3MCw+g5yTrghFTm
eUJeoOSVb9u/WU32pVnMW38u7smY/tpercyt8n3eI80HQ2Ear38HBdnwWJcNFLXDkLAd9O1eS2m7
ByDaGGapRRRXW7K7AOHnUK9oncL7JsQIWlNbdAhIgzJvE6F3L8q9R4M9v3lRMO/IeHBqZRhu4XYH
elPPy4wHdCjQcIQ+vZC6YIsFg3UIFshtWRJbdSVLWBAYkZ06SfwyNuqDHYSlGW1/X3IHsQygbPAc
K4j4BF/UGjFo58wYFSysx9xw9kl7R6vfXXU/1v+BBlMhzZC4n5fiRF8gGXs0SScQ55sPBngsu7MB
RNesund00EvP9/kCkpNvrT+Gy/JE08dlnncNSHenbyz53bgHLfi9vX7p/v5bv5iks0ZrZRj1reKZ
HdYHg523P6/Y3j+26PIeWiDj6bWyAqSIFgXrA/VBlvTAyGOafK70/7aFSeCB4DFeLEZQFq8xBuYG
OaTlmCNfv/bpbbv8p2u/Wv92SGioJbcVGcKEmhEpPlb0jPJM2NgKf192By9/Bd/yizV3BtwXPO1V
rA1PYxtWabiqoDMkZgUL5Skhl5ecPb7tFyIWzwWB7IBTK51x76zawdGrUxmYH9G9d9reVPlq/okS
LsgI9ilHryFKr27rYgAx/ZmqYIIkHjKSDWiTRP0KBWcxuYkWsjZvHFjr1gfRmPtfMPm75a6KhvRl
ezEybYcfjg/aGLjDKNn1vpWzhwfNx9NXFYcWvFX77c/LjuXy84JhzGxKe9PCOrrilFc73QfsKZoO
jttSZCeCdiE83zqfuhIrmFCKgFrULOM22+nVeerBw6x4P1UiBP2qgmFtCYEIktu7Kr0n3Jd/Bzcp
ckwYUEAHOSaidHH6Te/cxZ4MDwFDmHt3afWOp4P3VOHlRTCE1M/1YWt+MWIMdYGz3Y7h/AFwNopA
UrpLiBnQ+4go8tUApD0OhdPpE8KGtAbVkR5V7M52FdZE5q7BR8RYIsJuVALFcVrdMNnSpNiltvXv
RiM/Ex291w6AG4HqjzxaZHYa6HBTIyy65ql3m8gE9eO2yskUG/AAYDkCwqGL+3O9lZ09kXaa6gp0
CKN+AHeZswe5QH0qaxCUUZc1T++QB68bjZgITwDVcS2P2UFj921Vxzl2dEFm5siyryhUbUsxZK8T
Gg3+iuHLvjCjfEzDCmZAKxSTdzfVbuin9YeqzPaN7d1mgHPRs3LXID2UeeuN1Zpn1gCz3mbfHFq8
ULP6MObtvrXce7fznxW/jZsiwYPF5A6mtTGIBpxOMdvLU2SmviRVjKzvD7ejFJ4rJl9H0IfcpCUw
P1hpl2GnL6C7MYo7d+iOAMVmCu2THvzFrxDeMkNPVhOUhjCYC4h3P686Aa3mEA72p3ctF+rNB2Fx
6sJlzfA8t1bnVLG1FPea1hz1yjhaGR7tomnBe5l9cGf7sfeWj2XdfHIXlaMiX+hf+WLHXZUtwG5J
IT+Yn6z5MbVCvQe5iELjZBYDhTW8ch6/S6LpzkndddQuG6yyiyz6ocE8s54ftvdSJUQw3oMNtkS9
ypuYOd8betLYj9VUmFbZg80xXFEnRlvLqzprNyyBl6ZuHZsot+vd3aIFke7OJ6266XpXsR5ZqyJa
Sf9JE55VIKnNdtd4dexl/6G0g3GpLEKSPGQWps2LLEp7YAzXN7Z9j+FaxYnJTMSlbOvaRLSd3eq1
CdnF6IS1/cSCLALAbOji8g3FJ9TmFI+KLIF3tVrhynnIAehZ79cxyHkP8wDQTv3JmJv9OD74fES8
2xs2iBZHFeusTG0c1ww4tJCO8WQhp8J6knrVSpGzwVCHb90s1TdjVLXqyhQHCX/oDDI3HLHjejun
1hvaJYXF7db+aXWC27oxbqjuopo1e+c8UfVSSHXnUiBf9YWJHwDdTCagg8djf8i7EICxq7Ub/GNe
Agw1ZOZD5Z6oqh+Ur0K03fyp5uVOzMOLBWjLXccJOAJottai8kjM/fYFl34evQb8eTLMV6M4QWWn
g+lirIgADaxu77vhtC1Apgq8M/NPagrJfuGUKpcGdM3R08icR0bO2vCYFAqPQraGP1YQgI4GEiTc
Hl+cCyV0LnwLLBdmc1uzL16u8GBl9xaOCn9L/pBUCp5+MucmyRiW0ABMjPjOrh21ByRoMO2wxlbP
9vVaP27v2p8RDvHYL2UKdqqogDrX5WibBZr7oWrKCCg8x5RT/g7lvgQEb4os91hXO0w4HUiXHRI3
3yEljEQwYh2/ibtqjYC8ffApuatpdgcIknPjtDusJspo9rOwy31ujrcUMGla3e38kYLhPbi1Eu/c
2e5er9fd9pqkmmDBGriIrDEXIxwTurRX4O3ykUJ2HsneI8f67VjUQI5AdhVhCywCOoauNQEebOH4
eYvp3nGHDI/mKm6L1ARcCBBLpyYmr1KGFt3YdfzQsc4LAGgdWh1c7aHy9sPwQLUfPcDNdF+1e1Il
/Lc0MftnmUuHIQJ0II8agPC7sPee0zluhzghNKpUqKPSK3UhTVC/OplcMzXRhV5T9kSzZcfKUhXy
SFMsl5spvIfujMbEoEYxM3HLUzO4IeudsHT7MM/tswtMva5Zv6L94ZNtdoei9h8qB5NGjhVlM7AD
J/fztn6q1sz//cKMsBL1Ip/XVr0cqJUUdaVV8R5Lb8DFrvJ/v5BA5oRhGgOX2gB/0ZKcVvpoqZq7
VXoi3DKXarnpjTi5grAosZ8XANWl1Xkp2aEkP4xA4dOoNk146YeSOq2X4EJo460FqoyiUyTiZKVA
3GlE3cCD+VP1vt60tACs7wrS7zgFxTzrvybFM5IJevJhNh4a9sF3HrV1CLvyE2u/1FUXVmRvg7ja
tmhYsSOpvhrkO53BqK0oLRt8J1+Z6IsfJhibfPHqtFvww0r3AyPFzkfLfNrH+nI2h2XXWmhqJ/Fo
fl/bn3rzjXWHLPldDOeGvWzr7f/nHv2/HQKg4/UOYfK/MfIKVq9ajajT3A8z2vvC3GgODvySlerh
AKye1O532kyPKx0iGz8XuNMnI9FvgOv0c/sHSTcGrFYOmvNQ3RcjE7aAy6xdMEg8LGNo0TNGDU6T
luwGR/HwS+/ThSB+Fy7u0zqN9mrMGMixzeWmQV16aPrbUUkRILtS6JXEBDlAyNCcI1zbudCSLKvw
/i+OE2GybnCnqHXSEIxOgLRMj1WiGpCW6talSOEWr0uW9msPa18NLMrHQ+D/NyMPTYOHMtejWcec
Rpnt5uHrnB8wLRSZ2rx3pw8DgbsdqCgYpGEEGL4cQCujz+pVF4URaFbV8pmkZv2ytEfQTIb1dBrb
jw7LQ9Z+s+nXuYy3lUhmWC5lCjvgmlllMG5YnCA/tWG2ZqdtAdJTvViUYLkaMiTGWmJRztTuMe4V
Ne1L4GrhOtCdYT+N6XFbnixcgQsJcHkLxcRXCKV0GIvZW6BFfZsfWTfvpsRBgWa6d/nYSGkqliff
v7/iRE/FMlkx2iY0CFhjLXrLmWI5srvnAdgd9xvdQsAHub57TQnEf0+H0THR3+uwo4Mp4Lw5bO+Z
/B5cSBFcBOiyPY7oa4hbhurH8mi7t01dHoFAM/dPDXu0i4+JeQdm0tBrn1tg2CbD40wPdX3e/iFS
Zbn4HXy3LywNsDBMLaH4HWy9qz8HRcSGULf2vX/neqo1q3ZWMDfDqJtTUUBWln3Tqgfm/IT9zPOv
5dKCIvBz58R0ObrFf353ZF4b8sFbW4WMKHV0Qa+FE0ayG033wsavtFk1AnCk2GoedPpJX4aooKei
cEJACUdBAlY5zw7/j7Qva25bV7r9RaziPLxykCxZQ2zHdpIXlpM4nEkQJEACv/5bzLnnbpliieV9
zvCUKrUBNhqN7tVr2fZDvnYul4AteNRPg04AlBjoP3/ca1cSmYHIDgNI5dBGvam5jz0XP3KLVD5G
699tuy0jNdXijWX3OYDS+Z9M6PSJZfXPIe/WiiiLnx5ejq7CJE48R7g4wwhaxWlojZo0ahP1Swp1
SwWvsIwWm5IWIeNrr78FEm0NW/CPzdnhQhSmHnEwoAf45glAp4gXelTWNHJVsVF6HppVfu6q7m3M
4zu1yUKEypD02YEbevgvPP/iT5l9Ddvlej1MLwFTOD7ItYNsEvyjvp2V0eDeqeT1tr1F77+wNztp
msJrhesIk2qHuI/5cqjn/BFO+XbbzNpXnR0yl6eDmrMpb6V3teGFJXshPSJY3AaJikYbfO22wSkb
nGeLl590dp9ZdduD2R/xOEvqp7itf1fjuEvjxq8FSH9NYgas5hEaJyv3wKJdFMFVA9O+SF9mxQtX
MYYSgiaoH6XsqJXdoVbJdwgcRFVZ3KtKvcsKGTr8X8wrenji6wZqS5ABmaOqGge4S63GfLHuFXeZ
bHYtMHs9sDLEslZ2dtFjLkxNn/oiNjep1sRmisNilCLimvKoSRbyvFoBG00f6OoDYprFsVRMel71
kaqxz8xWhZmi7v0uu9cBpagiuobyWby3L8zM/KQWTCeKBzN63L8Vivknb5yVlSy7xD8rmTKVyw0z
krgaJCIaqBaPqZEedMJKXxEWB8AOA4IlfZWFiBoB7dDbh2BpcVgbhpt0sFgBdffRcgJ2Tz50kAmy
aBFAtMOP25W0ZMmCZ06lH4BjIX07C1cDYbnGTQB+nXrXn0j+P/78LDp5VMlRnMDPK9UPkb3Fa6Ce
xT9/ItsEDgOPjXlztB8U/PkSkHIMgp+yhD7gCK3kF0vHBb3+/29itgTMtZUG0wDwNt0ws4KKB+na
Li052KWJq8/c9BmzGLK2Pr73wOrlEA6NbnGuBAs0s3jHNXpWEhrc9q6lEwq9y6kJC6pFUPx99K4m
kQmtU4l6UoaqnOwjw2AvZpmcAG5e2cRrU6iVAxOH6QlAyvDfj6ZqaHWAOBqqdHBB4B6zHy0ykS52
HprGtcPby1rIxabCPNJswwCPrD7v2itZJb180lIC33Yg5W/AH3wpcl9ptt3wqmoExwi1HjuLcmXt
Jbq4UPAl2kgEvUm95+NCHdZL3YwJhJXsAfOjwDEH6kCMLTI0qvk2+GzWLF77J1aLZj307AAI1Oe9
o3EAXproeNS3g/IMUmjI4RYo9KyUDhbXNXGkuw6gq5jk+biueJBxC8kIkJ0JSJgyi0alZu5L5h10
sUasdn0csKILW7MTZ9uK9CyKu7BwcnDjK/dFpYdceBtC4zCrqkjt2wda8ZUxz8Ul4u6dPAaaRXO3
kYVNbDA9YECSmSGtR8yrJoPvZf2+aKHfd9tJl74a9NJsCzBgVN/nNR8Zj8RqavDm6OS3J4DixEl3
lJVc5jo6gjIJ5Ye/JIjq1WyKTmOtTTsUliwhRxS1WjTe2jU+qCUj+gSrn6Qs4IOz29HRmRjMHglT
4z5h0sK3qjXOgaW9urQwS1iGwSpiZ+IqkaDFqRt075H9ZbERff6TQKIM4F0b/MNXEmyJHmMcgqFz
KON9q+xq2x+HlYi7GJoubUw+eJFKgJwrUWmPrFY0uT96kJh4qagI7Xwbs8Ef9Ie4P4mx8zXz6+3F
TXv0MRtDBnGxuNlXAq2jVkoDz5LcoBGpTD9Vv6cYOCWyQBuTg4BgzS+Wv9o/2zn7akqvJZRbsEgy
6yur6LblZZiDIm3lJC3UPD4ubXaNpU4HnLeAoaratslXNa8Dr7nT9D9p+pOWRdiW94P5ggFC3zT2
FSi5TcYDg+2c9On2Hi8FkIs9nuNYGkjCQQYN7QpHpamvDtajXrN9QcsNa/XdbVsr39Ob3TNZm7ge
euuo8nsnTRxQ3vfUwo9R87Tld2dt/HXNbz39o99mHU/MxsLzT3rnIntXdYqBIjgs+cWgIBbX4ACp
J2z/L214uL3QVdOzmyeDvImuD9OutqHavAIrnZH3wfvCXdzo8XdDHqG84dtD+b+FgzlcQsOoUJEq
WLLXRxV/INpuZCtrmw7djUM5n7Zrs/8eSmRFL4Wp7xKa3uUphLRZGTJHWTkp15Eas2HAswFeMNVT
vVnwAXwHMl+45k6O81jsKF25P2c/byLBA3ZFBVc0CL8w4TIFhIvY5tZmMsYm006swBRu3h2UrH+9
7QyzmDKZsPBKAVs7slWQ7M58QRiNJjxROSc31Znv9Ur6oqbxEOg2ZyumFlaDdxEiyzRaPJE/fVwN
XunKUJeSA7uaeJVfpib7CZpQc+WbLKwISC4k/xZA5ZgAnsVlrhNoBVQdPzFczhUI7Rh/TTU1uL1v
s8g07dvEQo4K4V/g8nwkJ2uFW1q1GE7xaEQlGsQsjWz10LO1tGbREGbDkA1MKfgcWqLRPh5U2Q8n
DYSHOwKqoiil6FZ3bvpdw8hNeHtdS7s3jaL919xs99rGQbptw1zb5r5jGuEok8i0ft+2MstH/7N7
tqsbeLyAyG6e4eisdpiuusOJDxPJl711xck0Bz/P37oKbmjSY90Um9tGl5Y2pfNwDdCiAv/70f8g
WCMgqD7C6Ej9Uf9i09bPjM81jf6uDCKjKAnjTOHBNAvrOGa90dlkOJmZ48uXeFU1emkVlwZmp8gW
LTPh48NJfQElnG+C53eNYGD6xhdB9GoN00G+CDsYZxNlKWEiuQMFaaX8DmSMWe+ftz/HkmNPUnYT
0wxqzXO+vFrt3bhhsCK5r3jbEWNXG/uTie5/lgJfxgiZZy4wxzsO64a04Ke08zYGdIdFWvum/X57
KfP25F8ziGqAfiEmAP81OzV279K20PB+qjsczE2Gi5zfDWCtdsr7wkK78kWsNfOWoumlyZk3Zwqp
iJE0/CSORhMN9d3tJa39/CwFHEyWt7qLjeuSh16eQUn2+d/3/pKB2YjR6Gt89DHiNrqGJJOdiNv7
KQmZsQZbXDoo0ziqicIsvsy8Z07RN0hGC+Rmaf6sJ3ZY8h9V+e1frAKgSMxlgHH9SspJFo4AhWbB
Tp1fuk5gEmXlmllcxMQuBCYEjBTNr5l+iDvgdVV+qvR9zHeFt+nr7b9Yw4WJ6ZxenHZGoYmQM42f
+m7PxV3/6RUADoLMYvov3oDzNh7hauHm1GYnr2/2YMg82t1jLT+9Boj2AJsKQ+hwXN35Y60Aa9KP
44n0+zzbuHLl6riOiPj9vxhfJHkQeZ4FXW0QBWNmPZ5MdLm4/Ydlv2Uq97HJo9IsV4rji8YcyCl5
wK6g5jX9+8UHcUEdk6lJNZ48rd5V4ugBTynUzFd7ywc54We/PhQ/kVbgPkS/E4n/R2MEhNAeQr04
JW/EuHPdlY1biIxgCvHAi4JxOBwTd/b7ujTqsqDKeGKW+sXQGRoXYFFE8e0R7x+Ataj3bBbFk8KT
fW+ssWNenx6ILkysrxjDQOFwDsYcOU1MZjB2Ypr+UhL1K3Hyd6OLVxZ5HSs/mJkDHUybSoWlAzsN
lfNHFehdqGtaXtMh/HglwwSGCkHlPvFgzH2i0FreYzwLTI3yR2+4GwGdQ6CcQpQqw9sOsWgJLxkV
fg4ql3ldOencTtFcwk6FIe6dlicBt9ogpUgFy7FbQ7At+DreNY4NthfVux4Hi72YtIYzdifSDM0G
loZArVr6MGiJc+8N+hgxWw3M4gyek9ynbp3sc9siO92kxZMA3U2U6pnnE2LLqGE2BDw4X9PrW/sb
px27OI+mbLSyhvbJiZZqVKRA1ZVDvZeoSJta/SqqNS2ypS9gI4xh2B+19ivaWLQNXG5R0Z2SVm98
PVHu9JZH42Af+3K1sj9FrrljoYcA5oyJnAbwqo+Lo8yCXnZDupOmv8vhPVO+OcYzF180wNjqLbf3
aqHsLNr4tP09Givv26WdvTQ+HayLnaW6AsUr1nanru6MwNCHt9YZnsdC9QJZ23cGj9cStSncXC8X
gQhQCrDYzCkVx2Ka4Da67lSqdQfdCke7a40M9EK6oH41svyelEZ+ZjpqMBm1ksCj0LewqMYC3D1r
DLRL8QnVA6TzqokQPH8G9W1ZlSCX7U90QMG6I9CD4+X7mH6yLYX0dOK+/sfOLFcEz9E0QqxiQqs9
aiwHN7AS5GUa9PUnUdv/zxISbrSo8Tiezz67SUncOKY99HqU5CdKsp1fFHn6+3aMWtw38JhgGMLG
U38++GzzTo620PpT77VfRC3uHDJGWZeudGjmsNa/qwE/6iTrPdEpzCdHOtobaakb3cmUXEbeUEtI
oFuAePWK4YM+2A0Tz4mDxCDlV16XVSRMR4YKp1ogU2L5rQ7dPVIjKamYylYSq4UwgfYAtB1RE8Dw
9/xK0FJz7EVWdKcaxboGAFAj2Sv6nluvtzd74XbDVDNeNpOILERwZ3XRzhJtnEFq78TV17F612jt
3zawlCN8sDDLEUQ+dPlQVt3JGzeEDL4DkiyeVb7XPVENCh/DC97uvq2v8UwvhJ8Pdmexr6q4XVU2
7HbkpTWTwO1CO77risc8frm9xCVLIOiaoGTI665DelzXXjcFOqt4wwRNOp54/d7hDb9G7Lz0sS4M
zQnhmA6q3VIw3FU62KcOa8OYaz8/8wVP7dLcjLGOMa/A/8Ij11urdy16w+USZt6QdaSqDGW6FMhJ
4G53mjhAv2pT9S9SryELVQYFCIuF83j7Gy0EFTCN4TiB5HcBXaNbsQLerLQD2q0SEfjH+6jVu+yQ
GJhP+rwpTImAohTpHGLYbBszMpZeo6lweK84OKl5l8YHaq1crkvruTQy28e6GnRQYw3dKe4lZrVe
O+ct06h/eyVLjn1pZHaEbKfzVO4iN0rdXSIaX7XvTP3ZMr6aazrca5Ym17zIFVpgg3pSYjkyDTMn
wEu7s4KkO+b9StRf8vHLJU37emGIG1LRU1V2pyoW92piPTqF8fP2ri2F7ksT079fmBhLsAAZoA4+
2XgLJfXPzIDQLN0WazLpi0uBtB04q6FphdLURzugWHXStsRRKnJh7RPbUsNRkU10ezVLXwblOwxO
ozWJTGbmzVUBVjEb+rmniZX0kVORBbRQIZqKeBj2Wd3uey7p622jS1t4aXTm3emQp2Nc4whp5SEf
/qTG10Q9KPXzbSsLS3NMoMRQusD9jzfyxw2kaeEmYFFgp0w08kGX7Xinlo27cy2IanJX9A+5x6yV
6DDnyJjSDvA3IbVBRQPktfOeDFdxkoQG95DKg929Uce+p9kQYdYy0Hu+bW0eWukxTvNjHI8hlSuN
0IXAAdAz2g3AbOKymntNw7w6lnlPT51R+0NiYpj5RTdWjCzsLIzgf7gVTQzlzgIHJh/Utmoreko1
b58laVARegD7ls/LPeGrKcbkg7O8H2i2aXoLhRwkpjNzZjb0VZHk9ESr/MEqY9XXcwoajuLN6pIy
bIoi8yF781xx6lM7DcaqzTe3fWnhME41CPBeo/cFJc6ZL/EyjamAcvGJlPkPr/2eDWwN3Djl8Ver
/MfEnJARD5SksTunPRXaHeqqx1zYGId70mUOEcD+0TRXPuKSp2AuZfqEQOpfUagapdEYiWm2p6wm
bzYbnznrnpRxleN04bDj7OH3J+o54MBmX4+Nlk5lb7cnLTfxSjtW7CvrH+zs++e/EKorSHOhQYmK
8Swsc49mUEaj7Sl+6K2ju8bgs7QKvPGm9A9M7lcuL2o24Eu02C0lGtp7zt86x7fWpNIXvgnmFgCD
wqsSM/vznrEB2VRVVCWur9Lad0oXSIaJu2KMbu/VgqvhUYTJN/TwEKjmnDZl7RR1WyYqmmnjO0nN
73Hv/e6Ze6gqJfYF6jq+hn9aCY3XVqc2NZpGoBACHeL8LZI5vSdGItSTBfRhKJl0w1ZXfDsxMYVR
JIEADeKgibXq2/XRncyiAI+aDEhV51l1OcqhVepSPREtNJ+5tr29l3836+O5/fj7sxsUD0vc3wS/
D9BNCdZB6GQIkMWEbCxPmLiPisrcsqH/BcLbb3jRvFEqN0RBkUaTdQDdtjiUmrUZhXuSkDzzUv2h
A5d6Hht3uTs+EO7hrOjdsZQtD1WDPQM/+XVMkkBPyBaiPhGklp6gR6+CWVcNvGSMYtThen0Epsd+
oUB/462doZfev9TUvisGK7AVI9B67b7gfIubc6UCrk/zovMNQb3CA8Ju4pOeYyO92nZzuxiw4SQt
zrJw2X5oOv1YjxqHuJauPYJcI+M+HfXmDE7QX4rS0yeRFJ4NPuJtbB/ljyFlk0Zo5hZHL7br0Cbu
L0ooaqY9Eyun4dpB/v6ZE57cQadmXlZSTNY4ZlnZR+F+o+63JLztIEBGX20IGCoBCUSKhmsMTQ78
+0XG6LSFSEXTWcca5MJBm7mRlYtvHQPrtzZEGJTKfK1NwjZGD7U2NrZZ7S1qZGHf1jue9W8CwLRu
7PMQKNAHxXF3o5nf1TXd4efCBiM9atEELiZMAyrAJ9h78rl2IZUnRjzAqZuc1b4v9mCGx/RVab7r
UCFIQKnuS51CmjM5VKX30DZgKBwbemRpg6px1kZ200UYANzmhmB/EqMlQQ0tjpCC9sknDuCAdTxs
R+K+1nmfY6xnPKVjDYp+rYsUrbzXp+QjM1rDH6D97jNPdrs2w0QvVNp1n7vlEI0g7gqzogh1R/nj
EqgYmdrGzeoglw1IJpTWdziIZ0E/l/mFyPpNjHpx64Oz8vvo2gde96+Z5YVD7e5M0p4trTtaeR4a
RvrY9+lujNWd2Xv3MWDqWd7tAQd8BSH/LjXtO4bSe1uyUHYyLIZyA2WAYzV2d3nTfnViupNWcpBp
uYG0XST7702jhUNnRdxRjpjfQlwevAiDn6DXEHeNcL5qdvxYphx9Y4+qYSHtQ0JVVCHb4c2s1dfG
GELUS092pUft4AVZX57qYkh3lcJDg7tjpKfwBFeP0sz6icHSvZr0LKi9PAlqCRb1UZTpptGSzPeU
7CSNHBXHIX/Mxi40evOnUlvOxsSEXwihudQfhvqHkTh032b51mYYnUY9yyZN4BkiLFhpbsFwuDOd
Sgk78GgFqavUYezGb3mW0n1JPS10WhUIEmcIXROF+cJEWsUS8mPsK3djx9YKRcrCEYSsKeR5wL+H
Yt0cel/VjTZ0BbeOpuL90JrmNeUrh/xvu+hjVLIvTfytXFwcQrxkyr4bmXVUvU49xSaorBu8sl+F
0tQicAoPsckyQk3dxChgi/DMqb5Ts1yNaPUHDPHbGhg0qPfF43vbhj2cChy9HbqiRmufKpWOYWyH
tSF4BGYtGQKPLV+KXOsOBea2Vu6c62QEhU0MzQLUjzLqFRgmi1MV0AhtPNo2Cbrx1GGGk5InN0lX
du06cn00NEt7Gx2kW70hkbTJu0Z5R2cs/Xyl49IEYFIfgyOzBq7gCT3xzQYy/0raTdt/upjy0cTs
hiZ1ibxj2q6iiiQ4HZQf6lp66F5fenAvlMxB3qtjfGj+QMiaksQgr7OONnWguFhKugWV+1PdgSMr
hQJL5gWGx4pQqnLYeFqmb3Qi+5Cqyi/QPYC5j4VxkVZRAm4vyXnpQxlluhx3XCkeFbv+xkYaZnE9
7ORYloiwSXrIe3BIibFvI9KBcqeQ7fMIhqmdreQBjZXvakseBkU9a+7wWEnjQRE1FL/NQzYMxXHU
eYWpZ/Foe3XEQYuu4wJgxPwWF+UPr0pfy6Sy/LwiWqBRiqTBG9/qnP+wtP6gq+QoTC3MODk6Jdkl
gwygR2b4LkiDRZ/9QPMGqYxlHTI09zYigbpWqeuHHljOojO/qsLCXdYGJjcCldKNmXIUuoAdgzjA
PY7mXZbLJ600LH/IvQMKs0+3r+Tr9ys+FoAAmEs20IGYV9/T0gWzfcbto9VDD5o4LfEJE49Mzx4b
VfFj216ptF2nvniSQ2AEdXgQkeCZ8tHJwfzZVBxiiEdP1mXtp6kb7wUkrp6GwgPrR5bFOFmp6I91
J9Z4uO3pxz9GPsRokNkCGQzazCt8haujfeFAXfuYQo3q0Bq0fXaqvtqxvjUCjurSljOePqOnqUxD
M/bPEsCrPQA++kOdqMYeowV0ovlwX8pGtQ406wvQQpHS9C0n9bbd2GbEtz2WPYm6HKMisX42VE+e
mGhIEegEku9jrvJHvPCtyCoTHeMdiqG+6MRQf3VxReAHPa5hnIMvmiWByMRo2/dYtfqN1zjesxvr
CEBCAZsobYeDI7v4YHaE37dumoGgMWtDlJj7O6G1Djw57iO71bJ71o0ESMHC+dLxWHyNY3t45jVB
xEYe/K7pXbfp4ZlBBg742G9TW6kAlLeTII85jRpAQ7eFVa/VXKeIOfsYCBDTGICB+jGUc2eekJsD
XskuPxodRD/1NGotHritAaFoI6isdiOH+DGrjJUkdMEBbbx+8HCFWArKYVOgv7j93M5R3EzPhmMD
EA/L/jTZc9rvyhRtRFcNG+vt9gFbuKDwRIa/oaKIB+28k4j3istdJgTuDZAFnnm1y417cy2uX2cN
aAUj4gK0N0XeOUisdXhLErcWx7x9EPX58/DDScQRo6AQ7oVo8xz8NICoq28hNHOsvKECQ5Cp+BpL
XlUbQ2Wf3y5cUZDuQ1Mb8OrZBWXkeuWMiTEetfHJ1TdwutG5H9bgaEsf5dLKLAjBKzSox+MsOUbm
g4FgWxrf+6nsbz3fXs5C1gDc3j/LmVV8lDYtRKPCkNr8wQOibu5V9fV/MzG5xoU/j7o7WoUOEwU0
I8aJ21oZPkcsikIuPv/0hJ1A7xM09KOJvjBjra+m7eoQ3sDTkL61fdABaZBtby9m4cNYqKPCDkrV
YKOcZVlEG5nsG40fC8vhv7NKldsC45jnLDf0SEN3d41MYNkgKv547k434WxpZdNQkxGbH5MyCTte
3JlYVg3kQjyuEXxNPzWLdwCPAbetoySNKbLpT7n4UKolTVHhpjvyztZ3kByW25qQ9neVTuy2PfSn
nHEQa7XUhciAScKpWgfwxLU8uRGPBWuVkh8tk7YRFaq64Y5QVr7bgp9P4pFgGQFUFQp/s2NrGZS5
nkf4URsohHpGUaCek2iRYMYaNOOvYtF8H4G2QfaAgh3QZDMfgZBw4rpgYTumkucnXpmNr9mFcmZ2
231JiTR+FaKXRxCjJCcqpfKWp0UG2h57ANysqr/30s32IDYuIxKnMuj0MQ6rzk0ePe7hOd5ADxr8
noVvTGradmXpLEj6qoxK0DT4Y5lWO33sPUxuNe1m5KUbDlQmB1z4LCAeKMJwcQ536dj96onJgXZU
cGZY00ZibKAyNuK1ySEAhREtGhq4p31hjxGFHhRIQIoMWciY+MD7BSS3ko05WuhdlI63y4wekVem
eghmcWvHagyS2blZvuqV8a6NvfXujRKisaTvJ6YXtte1IY6ytG+3ed0WZ7VmEI9k6JW8AwWvHEsX
VNm+oeXEDWzaDQ99Hg/1Sp1zyS3gEmAvmxg4r+pJpEp0qWK65Gj2anwcmqb7UcQ1PWh9I1ZqbQvZ
BMrqKLEBuO6gjjs7yJLGxEh5MRw7hdUbCVbJcwElu3OrgIDBcBQjivumPDh6Gb/jGZr+i5VCXgsV
L9z2YPuZBfqiKxQgb+lwdDXxi7LKwMfBBGdSrgHOF6LIhwfvbJ1MK1PDanEVp7Ef5+BGD13+IPIz
X2OMWoiMoMpFNwSjYehwzdMzuxlbKNob/DjIB7TtIEJ0X5uvmvL7dsRfSseQHIHKyzWBAJ/XO0Su
lO7oxPxoN04QJ2blV6L65ozFL7UwoUnsVS+SmfHn0wwo/8CmDYEAQFJnu5iWA6a4ID187FOgMpKz
tH4kWhHIqvisIYB28chx4BiTCPE8WAEs7tnt0OZnCPKZ9XPcf6sBAXG+397Eq28FK6DsBQIV3ZKJ
S+Hj1aLFmHwrbCs7cw7+uAEs6Zofuw6AW9mKny9aMvFOxGoARp5/rrwgJrokcXbOLWMPX9yavPFZ
2exL2727vairmwuLAk0z0CUohGHuYfaNGLfkYLd2fhbVvbMhciWpuYpN+HnoP2GkBnqn14U2oRM9
roDbPFOl3rRO8VWgIml3cgWG8bep9+G6muyAXQ0tP0e/Vk0YPRUliZFmZ8+oQoNszBol5KesOMbs
ERNjef9E6tFHWwbq0Y+NvpZQX8WLv+aB+Z+A0NfAWJAWF1Wv9tm5HZypdv1ERuUHU7swj8leYlDt
9kdb3FW82v5rbpaNyjEnZWp12bnQLZDpFoFmfUs/PSYxW9PM3VVzHCpL8OxcD53vGHuvWzlPC6uA
1xnQagQvHqLgLMVIUuAWzAGraDMz8CotqMyXqtnd3qoF/4YRR4NWHmaHrgKsUjgpM/AWPWvl99h+
WcMKLHx44LKgRYTLCAIO8+MDv1NbpC35magoBijoRd7XCVQyPGLbYV5Cy9Fzhzi8vabFjdMRFzDx
MQ3kzr7MULmJHDSEB+Gpge620D3dgfHz80HIUQEXnYD22Lc57sy2WoWMicT3N1KfmQ/1+JJ3AsnM
yhe6uptw+cHKBEzF/6/16qoUdG2WU5z7v0g9d1Q3PQEJjzqYzyBnav0BE5SBmRNre3sb56PtQKfC
MvTFXR2V+ulP+BjQlbYFphND2WejTSNNMbfoYW+UBtylerfjDXmnlnUsbBlCguGgsz+3zV9/RZQS
oBkKECH4f4Ds+2hdFUbpMjVrzupDNwYg4U4+DSKZtN3+sTDvRNe6WpnEhgU0da3Hvm3rt7HQ+Zqj
LC7kb8EPIR4l4tlCaJ7ERgrJzvMI2uLfI3u33YfbW3V9iDGsNd1OeNKBaWcO6eDMKyGaUJOzmXsg
dhxADawS0KDetrLgDzAzcexMOqWoi8zeV8ao5wXVKDmrZXmKVT0cUS9rvBcjf65z8+BKLUw1OxQ1
eoB9tXKor9YIGAnQJPgPHncLgI/BdmWbaxIa8dzbdbnSbdDZ7j6bwM+sTH/FxfNYyZtEq1wpz3W8
zQTwDzIPK+FGbbVryq0pex+X5+1tvUpmYBJVJuBYUJHGmNrMPVqZdOCkqdWzw8f4UOPBd67GOA91
4DNDz6D5irMs2tNR2kI+AyaEeRnN82rwOdNYnkdaZcFArMipq4NH8l+sWpMmv3L9aW0XtmbbCbVJ
w4i9FOxgRJ5do9tyOj7ack0xftkMrkgVKD/9ClWvkATteQSic9kK3ZcUDPqjW/stHVYSi4W9A9kC
KN+hHAa8znxWwhxbTYpYKGdDP0jyWtCT0b91+Wd1WIHYhn4m7hWorqMqBCD1Rzc0WigBA6OinNVG
f3SM0ZcFRibkfW01vlnRIOdaHVI6WodUibs7jtZ55HJlrTh+dfVMfwZuHoCrIYl9RYumjKIBEKNS
zpJpvppESRPxLAatyROI/8DVtLl9EhY+I8whVdCmS+dKG6WwbAUcAFh1Vu5zd6/Hz6xfeQmtmJhP
F3ptplhmzBTkIyel+Kbb224Nx7cQqC5XMVd2KDGHjSrXoJzLcjPUm+KTQlH/8Y1/dumv1MhFiHKz
BmeWYpd40fhAzIJnpPT14eX2t1j69EhqAK5EPQOVplmsN9WmUirFjc+98St1y0Dzvgz9DrqknpB4
76+Rfi5tGup2E0MXiCyv+MagCQBxRE+Pz4P8nnkaji5fSdfmPEx/9+3SxLTii30TCidMz2GCoCx6
sCvjpcDk4ZBb6VkpSXXXiREisn1DKZRAJIhOkwJEN+LNGK1QISgLxMZjk9mdL11Gwtu7veSWqMW6
ug7tL+R4s/NOjZyYSRzH51LeN85BjmgFe2tFm+lHPrwBcZoR76c7BrhM5D0fNwBET6bohOqeBUoN
u6/xvbFGsYMe5m0bc44pnkIVsgM646yPrnYWJUqwNVdFQKCrjGFlFPuqkfwiueNtuGsM3xq7baJu
NJwdB3YixJPuO+bnGfBBye8OaWGodWCbUYHEDazWy0NeWXzfwMReRyv8DhoqbJfUXEHFkqMW2esO
3ypq12y1Cic84YXKfFdltg/eyHRnZbhX0XDNfDFhkwvQ6971JWkD3cxUP7ayHw6HXPHIeI2qqGWH
HVA3JZikwo65SmhmJiZIg1bDhJj6OKAr7QreQGNsTEFU5gWVWlJMBySKL5LG8Xta44DyQT8ZmWlD
n1jrfKIZxK+AHTgMuVYd9MEZ7lSMFG5zz24OWe9VASDjylGps2/QNQOmtXHH6lvHR9R0x6xsILmp
Ccx9C6psW0n6iBu5FfVFSr7kiWbcYf7Sea2S1Nii7Q1JMAZ+QIgyZvu6sUvMKyr9XnGV3FerTNx3
Drjq09QBpIATAD6ZlW8zxXlJs9LYx4MTR0J36r0puxwSshbdskolkZdiCCJFdSfsjMwGaqcrz5gt
isF5Z5UBsmjsZ2X3Ya3gIo4LDl5126g3A4ZjN72jjKF0IUY0jslwaPrU3GcGUDMJ04q7UY9JhFYB
GhMp5O/A/+PtqnLUQ+GZaSAIFI9HDNn6KZj3D0RQhg/EhgM0oCt/NAd7q0qVfXWVqdidO/GZOnm8
GVCXOneOk4Fafcj8Et0OsOQALWGqirsxrfhkxH0ZdXEBtDpweoGWqurz7fN99QwG1GDqfKAJAuQ1
8oePR6+0vbbLXGqfR2Df0tiFxLjYKk584DFamWWxOkq0EFBgEGdch0lMXM6ebprWJ/9H2nntuo0t
3fqJCDCHW1JpRUkOy27fEI7MOfPpz0fv//SWKEKEvS8acGMBLM1Us2bVqDH6eqz1YxiYdiyMH1RB
fOkt7df9cS2amRJYZGipvMxfBGI+hLxLXP0oq4VgC5L8uZGVGlkzLT/ct7TovIgLFEiiJsz37D6K
VT9oa1c3j4qkO4YPPLmTEnjSeXQ38qf7tpbuPpUiMzB5yoA3lcbA1HIiPc89Wn1q2rjSJzWOXgS5
B/xnZnQWRRsptla69xc9J+Vtco0A829CyzwOGvqVa/cofzFzO93eH9La12e15lKxxkzI+Lqe0fcC
KFNrVjKZC1uc+YKSnIYMRjDf4mAJY2vUevcoJfGjp/j7uAg3qaWdXJ+gVQj0lQ2xNCLeoqRfqHTQ
2DPb4abRhWNLOelojcnPJve3ZRj8xZCoAtPMPxUGbgDyA+mqplU695gGrlOr4rORRbYh/Si0eusL
1p+i4rie4QqTpnYG3oJzVDINWG6YZJJ1lGTanuljj7RwF49r6OqFI3tlZhYGhWHXxkMLT+JoHAPY
LoXugbhsJcxe2gyXY5mFGnWidMBNMCIlx6x7SHJb6Z9zMLfVClB16aheGPoNA7wI6qAHH/vWxJDS
7Dvj3GXvdFSrMl+xx/zXnwoU/Q4hL63NnNCIGlcZIHB6VFrroyKE6BsPT+6fKuv9x4w2keRA44HD
m21teqiIY+LeOg4jYvQnwEeC8HDfHyy504mZDgZBg3rh3HHDr5Kr5igzEs91WtG1wWGZWejQDHDf
0LTS86CTKg0MHAD79Bv9dlcrwHgZnnUUgBt2vwLiLCV4LF1EookF6cYA8Pe/WZyGfrElZIigG9fH
olUVuzyDHyc/99qXxqKOlx18OaepZa2+sbgNL0Y5nYcLm3pHLFsO2CzUxInShPDqTbdA2efJrooL
p+vXSKgXF5BkGGCuiTtxTqI0UHUXPd93j0RgoxRtPA2YuftPGHy/P5uLdkAVT3UINsuc529oay+i
QGUd5UqHvhAahvyLZ1U7t145yUv+fLo92I3UzsHeXE8hQiERIETXOuYl/YTmNmgK5/5QbvOXeFj6
rID7cRtRH5hc48UqUbCPkffs9SP8O8e0UPeJqX8oup5l0t5V4bAF2hPbaeUXdhH4eytUftz/BQu+
l4IHcaCpU43T5ukjIeo8TQoS/SgNRmUnrZc5wxiC6S+EceXCX/DAmKKbEI0QINDzwksUVSJc0ZF+
1IVPY3/wOl4SkX4I5G/NKvXD4rBwVMAnaceU57RXnVhEVTbI+rEKa9twlZ01GLuuWMtGLZmBgm4C
akqT8snMLQKbqvLM9IFhN9WxEuXWVmiY3LWIhezvr5OkLLgtNopiTMIgEJ/Ot8oEDRcDrdOOJbyK
50EwGgeEjmSj4UAHz6vWtk7evxOoFfgFMkJw9Qu6laG6UeY/E7HNPtFG0xe2XJfSAbYKxS60pAQF
LqnnIvK6J4LKficUSP3oYdI5Xtzlo01sWDsaRMYbftXPIZLAkUhl+95rs35Dz1L60BVN/hD4sW5X
VqnvddWznv0C1RlVaysHuBLMJYGQFq+eYClIjvj0rHjJ4OiBEZG2G7W9K9f+EY3RaDt0tbeVc78k
FszarZeMLVo5mvYuKV0drc5St0tRbTd55qONBxu8M6rN+OKF3bc04ReYgeE9dmC6nYorEbC26B46
tY8eaVOGUkBCbrPzSmufF6LyUreV+RwU7QevE/t9n3GneVpoPpkgiPa+52YOTRr9kxdHNcGvRx9I
6B1GdRcCI8ik4kkjOxPgFpp0G9Dsz+PUNB5zCmIHEBvtPgTf8yTlo3gcDHU4J2VnfaDiIj9VniZu
BUFM7VCORFvtFRGO7d74mboMKCqV8dEHmLSJ8wp98o6povPE+hCVNcmfIa72cermOxPElmO0cCzz
r9FWosZzmjxoNrFSpyDoFc/mMefZilnRI+UpNArXxeC0ai1vYoPnguGOKGXIYupIWYgeHb2Dv5re
EPapG+iOqATmYwLHzUtbaOpjUcYdkvaggzzovJ6LEkFAVw2FQ9R20lvkIy/Ao6RHErI1pY9pXLor
rnjhNqPiSOsHwDZQ5nMgR6eZuZpUunYEmbZN449C87PtkRqO4N/pvuXVWpH4lqWE5/GlwdmVrfia
KgimptHjcyyTf3rlW+q+Bv5BU86kO1GxGZ12Daq15E0ubc6ubKI2z2wEbNJK47UbpGq1NXX6hSsN
Ql5O3VTZASI4MxGEDcwEmmsQ+9Sblgeym684qqVB0CUJK4VKPuoGQRR5Ms1AbOdjq/yQUBxAjRYk
35pk2ly/bApILWSeqflN/ZI3xJm9jPQgt6dxjFJN2Lltnh3KHJItocm+9U2jIgqjKJ9iVQ+dAWpv
R+vEchOXIRC4yMg3jKA6h0ltrqBaFkdPVzaVGGOip55dCFoXyXHvMr+IN2di6xR46dpbiRqWjMAK
BRAcqgPFnGc0hSYWQq9qtaNX/Gq9jVdvrOLn/etmaZ9cmpg9K/I8rpXewoT2XJmxHfRr+K9po82C
cHA3jEAhDXXbbdCFLgrCeqxRuM3+0Tt3dNysH6DjF9+0siIiD9eabJdmjaZ5Xs8AwsCezx6AeaTF
aR9NO6YwfoGB855RJgi3SgSF+MrkLXkrSGNBsdCjT1FzZsojlxz542gePTMsNn5HP1fTFp/EJpYd
MTB+0MGTbFwQ/Vuz6BR6O0IEJ9NwYsWCEXC0VO9Vb7TEpsoROmOQBbtSGoXngECRmhekie0AU2yS
ROKDYIaKbRQlSfpQz0hhWr2TBYn0kOX0zJOt1J88vdL3VtB7W3ps0rcA6rKtLgjNToX/Oak12IPI
8m6aNOP/eXGRFo16YK8gckmm9iQle3XLrQJAGm3pjUorKNdAy11cQbRtlrCI3J+/lemb01zovawM
sSuZR6PT4INyP3VtsQmQC7cBDO3LoXWkFNmG+0YXtwdUcwpaSzCZzmGdmZLpNf3IGG2H5yHP3oDY
ffBCy1ixs3SyJsLU/29nGvxFxG95YtGnIyjcjqwAYq22Olor87fwQILs9b8mZttPtmI6pEmCHuE9
k+OnSmOXq+99wrH/acp+d/lfDMWgNypVS4biFW+NjgbD8DFrV/jWf4fQc0dxMZj5A6VQpSEm9jSP
OYrSWpB+iHXBltXqtamCH1Gqv2e0BSwo6iFSgpcwFG0tqzeDlq9EIMv7g3sB/IACOG36+8VghSod
eG9W5rEVYkeg5TGh0x2Ske39OV0MPKamKLw7ImOkeq/taL2fRrHQmUcxcjcu5EpxptmtpB7UQfmn
1NQfdUg/+dg9GGPwcN/20hCJCogOJljmDZ1uLaZKm8fxtJ6OACsre/Pd31gA7wuPFKiIefghl9mY
ZFZuHvX0VewS5vBdWn25b2PpgBF7wNVAEEJL1izEEd1abAlujWPp0iy6q72VWbpljST0uDQwO8Ga
YOWlWQ/kKovXUPgnMRuoFw6a8SxGr6a7bcj0ddaha1q70V6a/KWParvpftwf5eI+ufwVs0NeJHQ1
9iPDFJNXEaGA0DcdQd1GGUQ9KE37PyUX/qNf962uzK0668SOehmwFbfA0UiyYxfrb1VsrjiV5YEB
2CZ84717gxwrEh/9Az80jmEfHYtieDJzAAtqhhZ46X7Wgvgrz+73del+D2VzZVZ/I5vm3maqHMEp
PWXw56fcN0S30qSM+LhRCtGpjThyjNGtHsxGbQ56kQeObnrpxzgY3GPl82alLytFGQR+C9n1UlvI
he9I/7ACUdtuAs/1D1IrG1CW990mHoxkm1vy12EoderIlrVtLD20/UIU31pdA84C7H8XDWaPQpBS
JuhbAb6+v4bK4jGnMALQECAP5GfXHiY1KzBLvmEc5QhH2fzSKyF9bjtdPhhyLu2yMImcJoPNoRgz
Yve6NHd5Ime8tQeL/SwkZ4PE2D7xm/bcwUhCAXM0aCWPAm2LODKURIObWDaFCvfgER7hSHTxse/d
ci+RbXAAVgoOeIbikUe6+mwlAY9TmNJOrttk21wolOdCo5Aa60PxZpUr7uH3hTFfYjjkgSXqdN/c
QHq8uobQP65IxqbkIwrrWzlIn0cNIHOdvTPqiPqkexbN+kjq4ywJJaA0Bar20UMHeiQNonxOxOih
VsLWLtTi2Td/+W0AUF1ZOwmLh410KnH4RGkmz9YJmo5qLAlAjojbbhWt2erK4f5WWN4J/7Uw/YKL
Oy2o1XTQJF4rYhNskqjaCAmsAumflxEtHdJNJh0W6huQh+b7EI6bsnE08+KDnGSPoyGvmFh2Gv+1
MX8S5Z0kl2mjGcesEdBY1MmZ6uNPEz0Cu4/aoyqF274XHtM23SJL+8/9aVyKty4GaM0eS2qtWknI
IT/2MN57ymdDP2dk1uAy/9/szPLRYwHOT4oZZGE6Ldoj9WtWbOQ1Sv+ll9nvBhCJKibwn2nTXGwK
tOGgjy5S89i8ZSP4F2rbha1oMLOuBAOL+3vqNPk/Q7MUC+hwNKhAxh9H1VFYJ3PF0a19fxYI+KVe
QY3E9z9DMzDhX1bC7KXvTwyvvPJ5UaKucD1RrjnS3RRl5lEqXTiLLOiqhegvok7alsDFgMCiBjvb
WpLa+4qHluMxrTZi8s77XKd/sQq8iiemt6mgrM+WW8h9z9dbxSBTjiZcBuPHJI7+N1NFfQMecrz7
Tfc6kJiKy17CSJseRgXWhjWi+8XFgMZ6orCmljEnKZUjP5CTyOKZ4GU7pfrqeubKGJbOxRRPTrCZ
6Wk/C7jEQoQgKPOtoyceLPkbcfQ2jB7VcjxE3oo7W/LLF6Z+e7uLI+jD5hVR5aLa6r1IRmpXjV0r
7+87k8UJo0oHyntKps1LF4UlZiYaXNbREIcTJdfTUBvnvzBhwCVBYUsh2zjbvFalD56ktebRF0nM
lfYYrBVWFwdxYUG+PoJROBpx6fFYyhOnCuy/QP+iK09tjs5ZQJBzeKI/Nl2UuORxSLT07c8yQKlh
f3+OFncV8kK0fdAbdINRcXOpk/TExURBo3sUW9wbXSxupCQTnbJs5L0hw/Z53+ji/jINfO9U/gbb
ej1trVZ7qRJPncBQKbbaU9Y+9ebKU+HmUlRomaYUjDABLz0qZNc24j5UFV8Io7MnChJa2c07iVKG
EsVfVfQY/nA8v21R5psQkLfPSjP1jUYU0uiMDMmLMagfAjXZGEr6476Zm7WamZk9/KLeHBK9yqKz
pvO09GRqU3D1ecI2ilL8/+6+tZtFmlmb+RtJTIVeUxlUrtPEAmVbThE40FfC4ftWbrm1YsNL4iyJ
zkL7ZHo7sTxmxgpmac3EzA2Ymv5/JozyIHf76oe8RlYxTfxVSH81VbTXXe+1vEzKmhdpdEZ3/rn3
Jd7kBfRq2lmR3KPhde8rWV6Zt+XtPWHDJ4Y1gphrk7qPEEZo9dG5RJ3G30fZzqcCqq94hxv/Ng1M
pcgxQW8mwZhrK4qid4JZiNHZEj5HJzP7dH+LLQ4C3wPBx+Tm5oh6nrqNlfl5dG5zObIlBMioth76
ZtibZfrwv9marVGf1maiD1V0NhTq1gfEIDttW4wrN+fiEb0Y0WzCCt/MhzhhRIZrhTA29Zu6VJ/b
0XzAkT+1wzisRAWLU6jRTgoEQLvNNiWwXA1i6cVnv32Mo3OSD05pCEgprcT+izth6vEBLrLQyY4Q
aK3LRRKfzf5BCg5/3BA4bTRCWLiYeGqSGbjeaDTJj0Xsm9N2/ioK75T8exu+/cUGoCoIZY4q3+Z1
3DyvKPkwgjpxRu0hjO02OcBve9/K4jzRmwzyibcmCdTrgWSeErfetB514v3kDt1mgvb9vonFJadj
nGDZ5MaZM7UJbmAFkRHG52hwMjQKIEORwH+vbKwFnwa/EKVJKH9oUJ9nouJUdkWhccOz1BQPjFYm
E1OXdtGBC+rNFyMV3oaQpMT9sU2XysyTXlmdxn4ReWZZHOuG50Vn0BuvGRh9nIejas37Kh1/yb3w
VcibXeZ3f/rMQa91Ym7n9gbirMxXLc01IKBmFJ1N86nMI7vynvRureS4cA/BCqcRwcMGNjGvXI/N
6wk8ElOOzoWyH8dX0LLBGk3Twu6D/YEeObYHpc15ai2vmzjNUe89x7FTARD488199fnZKTXTNI9k
l8+PtIt4j4Xx504GpC/zT+kaRIw4edeL1a9bf4hTFQb9WoEn2ElXAoGl2bn8/Cx+anLoynudz3vJ
Ng4/9ka+snsXTqaqggaAZwHaRpqPr3+/Z8qubIVqcKYr0zYz2ntk/zCgNNQX49+YIl6nSxafdtOy
GtAzVMiUYM6G6ttFCkeW/EuEoagHv3z/SC45Arpxp3Z3sA432kJuFJZi6jfBudGysxLrB7GGSnOw
KlvNhf/QL3fViq9eOiqcbIYmTv56Ht2M0NtAM5UHZzmMT70lP3VV+bFDXvf+0JY2BO9+XDWGyKDN
bmtJznJTDcLgPBZnb3xV/vy4QCCBuAfKViR654jidgzkPG3k/iyXO/OfoN7e//W34E16Ay+/L19v
t8TsCgOYZH+GdyrStF2uvvYy9G+mLSWPrfXBKz+P9DMraxKOC0EOGRte1TDBWVzWs2lLkADowkjp
zgkksFr3PVaeEuEBieB8rda1sPcgN6TjEvoccirz9JORtEoqel53HrOz0DwNIXCr8Quc4MXwSczW
0LALuw5rJObx0ERT87ZzJaGq0gpKe04s/0UI9VOVah+Deo3neWHXsadJqvE2nTopZsvWF9qoCW3d
4qRb9KLfrGYlCF0zMFsfy6rloWipjiCr2GQ7ddzc33gL83Q1gMn+hZuuoKnW1On7ZvLNEza9uDW8
H/dNLCz8lYnpJ1yYCF0z8Yyxm4bwQeyCDXggXM2rLsZbM33KU3FlSAtb+sreLO6o3drvNL1veehA
/CanlJQGm1+wi+pTaa4Ym+ZnFuTABUp5nZiDVoZ5aiKwmi7OpLw9h+V7bS+1H/587i4/P3vvNo2o
uonB5wfaCSKIjDYWAtKaU/n7Ivl839bSVoBig4IdQCP682fr5FkaDH1F1p6V7hUqyk0xvkEtt+JH
F65VE8i2RVCDGggiN9ebASI9OrJLuTlDXw7HisMdDGEeKiBmt78/nKWV4RGiE3rg3m4oDAUzCiGO
9pqzj4x7oH4fV+61le/PVz5PhVbtvbg516dK2kTZ5v7PX1qNi58/77PvUJaLvJqfr2gPQfg09o9V
sRKiLawF2JCpcklTAvQjsxCtqnqxNujGOQfSI3dLrIAFeU3WkD2/0U6zI4IZynbUwun4mWcIhyhO
JCmhAGqqrR3Sj+AWn1P3myu/dfFHulLf/EOr28bJ/ymYjq/vKsnRvMP92bwdKu84OBKBB8rw/fzu
nr/wQXlloR01+vVZ5TfE6kPoo7PwNcv+OCqltx9mCxLuiBzhGK53N78hiwX6RziuEMNl5NjWGB5u
d921hdn56eU8s4rJgp+DwrbzaGXbLX4fIhpCAjSdb9LUQmoUmRjK1Tl4g4G/z77eX4fbXc3PZ25+
74XbIEAu4rLNxbAmGDyogUO3ZtL+6bnn0SmRJxYnHXGeTbNd3Yb14GrQsZ4AKrYo0VDdvD+Gmyma
DFg8MCncgCab+8nc9UQxViP3FD+jXcL9cv/zN1M0+/y0lS+2Kg3mydBqfB6tMamp7FD44WkrCbS1
IczmqGoCGMzd0D25jYJicQQ2ZMXPL1kAMs2hJ+l4S2dsKZUnKF5jnbLhq2tuEz/+i2m6NDBFHRfT
pGeWkchWDdKjzMRdWVGShRtQfc7hQ1+ZraUVwUsaNJtTe2Lxr02litCHyGtbJ1V6kdAvKaTY6YaV
tMXShE09aGwoOKAop1wbGWAxVb0iF06B0fjbRmqzpzgV0pXDsTQU0rMg5jRGIs19cZtEUdPR/H02
m/6sWt6T0Sl7qYo3f76HJ75neG4wBl/x9WACUG1JF8juiWTgyWq711DsbCtdUz+88eocFQxoGoCQ
iWd0Gu3FHsjl3BDQf3VPSl8SS3aOVgevAMRR9khXLpCl5QHERbuUBPsnjvHaVAy7iNtGlndO01R8
H4ue+lFzrT+G6TCgSytTSu1iQMooDUnX+v55o1bfler7/VVZHMNv74swFHiC2dfVrhiQKii9czgA
kLBaQ9+MXupu71tZWhSLFBw9gIiJEnldjwGxkSGq4YU+W/Kvavg65F9y8UuffvtjKyRN6djgSEK5
PX/ux4PWhLUZ+2fTgJqa/vVapkss29ThWnZmWtmr8GXKJl5Ymmb1Yk2gEI96UQz9c4XyrlEm51Ye
QhuF2W+pFuxC2Xif5PKPvxgdZDkwIsp0A87bG7sg1OXBZbcNELIEpLcjbS8OL4Gx1l5wqx86je7C
0mxf57DaVXJpeOcabsCNYumxE0JYsq1UQXsfCHJnVwNSWYGUjk4ogoTO8tG347hQtmTgyzWvvrB5
GC41fuCoC7QHVkh3sS9W3jmzNKdI3wljaivqP4r16/4EL/hBmiwVaAXpQodNenYBSvUgSz2l6zNK
Wp6j0OSwly3a3tIc3a/7pqZTdbN/LkzNZriOTd1q88E7j0N7EoYhdbIxRoKwdu24HKFDtuxxBM/Z
rtEVLW5c2MZg1sQ98ji93rhJmA9yR+fZKdJoDxiD/BdZ8ymdSeOb9iYOzRfTLdU/v5YlZhVYC4VG
SPhmPqYvQsSk1dw7o8W2TyBpFJNi4wJVvT+pi/vEImHGi8LkFTlbvzxTErXQfe8c9wMloKGSXiME
WbZNMQxOlATmyr25tIhTYZOaAj0/QKiu5zKTlNbVUWnD3VjVY8Kzc6d7Q/baNi9Cvw2LbSrl1AiL
vj3cH+jSRuXKmXR8ADURGVwbTtsxlf1Y8s4KlI3+EER2oY9bVfVWJnTZDq/+32bAsl7bgWOoI2zG
48jajnJN2Xyr14aytGYE5v+amP5+4UgnnRpdjTz/XABGLrzvlfFiac+R9eH+jC3ccszXf83MtkZN
1kHoc4Gl8gWQgHH0FcZ6576NxdkCHPJ7RQA+zSLC2BQ7pTVNvKZZb0fjpRy1bdL4K1YWR3JhRb6e
sALaw2aQWBMlQ/AhGsv4ITXVNZe7NpbZ1kZdeczbwWUsHpQOA1C0NuORXFMduD9py8OhmXEifVSI
dK+Ho7atR7p0Wv/eOnci2TK/+lOSGRwPlB+0ccq0Xt2EtwWlVMi8OvdkEhvaUpUmW78bjkYvi3+x
NlDNUUOfxnJDwqwbOWpQRsoj0PPfJ6qO0pm84nOWFkaGtF+EOH2SFZ8tjN/gb4Q6c09JOVibSh1+
dMrgPVmAH/40EcS08RygGRrUI8iQ2ZGJ3EJNaZV3T9XE5qHIpbZH/NEhFs0dPTbXUMFLAyOSQA4G
SDAX/WxgZR+3SlPivMt+VyeFreuHlmrA/d22ZmTajRfeZlSFWhmK6YaA9lB/jcqXqF252ZdMTERa
1DSmmtD8ElJ6KCcGKcBnulv9qxvttJ9/PoZLA7PQYeBtheSH552bKJWdxEXdT+313taadA3gvDaW
2eFErSbS3IyxiDhLAy5g7ae4Rsa+aINzCdU2FLM3+MSkSzU5KwhIfG5rJFurc/UXiY0p3vnXxOyO
yVtFS8ZcF04u3OhhQ4ZpDU+7dItdWpidFd0rJdnrGcQY7fpOcoIx36Zu6ij9irtcCjkuDc0Wf4Sm
WZYLFj+xnCx6zNtXK36EakM1bbiFgjXUzpJ3hjCAEHDi00P35/q8pIpJuVlgXImdFQD0+7WcwJIB
4Pm8nSefRsP2tQHZFUq6DioMZD+k/Pta/Xdpc+H1LSoYZJxuIsKu0Vrw0xq5gFzYuKP8Gtcfs2CN
yHWa9HkwjxLqROSKzPYNcUrDitdBkBJTp3nS2m4s6nvPUGhTGmDs7jt/2MdB25UwSZjJCh/A4gRO
UAQUP+GHmQNCtEiMa0mPhZOKDucoZbYWrmy5xTnk5Q4tPuQwN8FmFHLTdWUknHJDT859JrqPcZgp
h6Ry4xXfuXSMJq4xImVrIvCZ+Ru9DvK0zUfhpME/24mfVZ0Ot+gfzu/KPbA4ayY5G5AVFoj+2bar
6mykJ55tp/hbo934a3jhte/Pzk3Vjn6ZeLVwsrxnA6WM4uP9O2Dt+zN/o+QaMYAxHZtuY7WhnZj/
3DcgLe7pixmaOZrSray6miwEpiMlthTY4ZvwHf3W79Lv/1phI6h2+UvJ6TG3EYp339//BYvbDtZe
etN4pZLMufYMyK4PCpKkOO1mi44FonDSmtDSggnSnYgH4B5A292UHUeph2TMN09DI8M+ODjuqEDd
9+P+QKa1mHmHKyuzgL1LqagNqmCcYOh7S6xkl/XeKYA4yfGS7qeKwNNf2CPuAGUJBwX7+3riCtFw
61LPzJOruTuryQ5aG9kpuSqHPsMHuaa2et/gwmbkAQwvJd03kN7NSRw1JL5S3y/NkxF2Xwcr2YhD
8em+iaWVAiICco/AeiKWmY0JP16bY2acDPdF9t8rw7EtVopQS8vETTQF1ROnxjz+rNxuHMI0tE66
kIV2Gkuvgl9Bk6YmnzRUskg4hQ/3B3XLzk1fzKXJaWIvotFKVgq3CAJYxptuL0C85GnZ1k/M1w7Y
peR7OyE0935YvzVtdRTHftvl8Tt9QHRZjh80v3wY8rXX5W2f4/SboB9AOAv9nRsSk6r3R8XyeF8o
nfc+F4Jzl0TbsE0eaxf+4jb/KXn8uCLtNoq/RhW34HMgbZuY4pAI5sKe7Vy0hSIXTIV1Upq43qu6
WztI5eV7v/TybZMU2XPuh9/C2GpXdvAt0GoaNV+mQw3rtNpdr0QYR0gFuYJ1ktJGfR5JYh76KhFf
AhT/niGoCvcZ3FTPTdnn75K+FLc12LYHKal/rmyJxV2IDAD7EOgQd+D1D+l1I6iDkjqfHiiaU0aV
antj3j2jkCwdIDRrvyRFHNnw2TTHsvLL55QG3k1alOoHt5KzjZeFqePmfbGH/83rbb8Uipe08KLP
93/o4lJd/M7ZgWykXFG6wLVO4Dl8x8/zwaaXU/9YD53r5LXu77tK1DaWn62t1ZIr0C4szw6NVHRk
DJrAPdWDsjF95M+GjbBW8F4IRORLI9OPuDiZvd+5etxjZGpXlre+uctaZzT+FMY17To21gQNmHIU
s10XGVojdLB2nkpF3VltueuDtZTo8mz9a2KOR+mAuqTEvuapG6O3BEg3DaXnrlsNgZfs6EDrqPHQ
rYIK5PWEpZ0p6HrtW6fWe+dVJD17dec1P+9vuqWLBv+vwB1CsH2D5gyh5IpHCX+ZhhQAUN3trXf3
LSyt+6WF2ebSx0qU3QgL2XjIzUOhf0u+K2tEwUtnR4c+ZOIXhYVijho1rDTVytgyTyLCi2UGZMP6
IjU/RjmBZj5zjGB7f1CLa0OqiLYlBPFgNLteG9jKXTfsROsU0ya41eM2J9gpkQejxcC5b+p3+WAe
7ICA/9fWzH8lZKfyUuqsU6+aPzUfqfdKf1Gt4SVLcvA12hltt6+6K0NLKx5o2d0MrXzqDXl3/3cs
rqNOMsGE55dmkOnvF+e39SsB2YeBnYIMbokQgqJ9j0qatOlFSr6PaK+u3OVrBie/fmEwDEtYlrSR
jfNxVGI7U78Gol0c7o/qd5hzM7tovE0Mp+wdcYYkSqHRisIgsk5VY3QP9G28jbkswYbRxy9tFGdb
sYqGTVno2kfdjZWHOBlpUxzj3GnpTTgFPhoPY2C2B39Mmr2aF+WuUprW0VKrcywwn7su8t1N1hby
M5dLhiCH5a8MYumGm2B+Otl4GKTm0WJYCxB+jIZ7ipRwr+gHTTtoIvrIdGPE7eb+hC2tyqWt6SRe
rIrUBQU9ARaomczI35lS7B6awfN/mH5WO3lbrImbLjkogyQzckmUoYC4XNsTslYK6RJ3T323k77k
a736i58nE8NLH8gBDPDXn9eEPE6zCoCOGT3pJyk63Z+tpbKvDEiNPi2iFyr1M0dhVr3U5onqnoTA
G97rEKY+D4YZ0kdnQKBQ+l/b0dVfhEEzTqaRmt8GQRQ9CK2l9mwkobESlC2OFgU+GSQ6iob6bLPX
npsifkbaXvE3ouZEwsrmWHLDBPv0pKkTG9s8kz5CRFdrhU/iUci+FG73lubpts56u6Ih2i6T/Ffg
rgHrF21SW0asmIrTDQDdaOW0zms2ZCc8Q0LbqJ/yInGElnfh10L0VzL4S47fmBo7iOYhC5y/b3Oq
HJ7hctSU8TTK30MSBXQnrUzj4jJdGJl5fDHThaDSTPckQh+b+Ym9lrNfMmACTdItskIT2Op616dh
VytNQCw2bCXlwcxWJmnt89PfL3xEIzU5MRGHyu+VX/D7Hqmobe4frKV1uBzB9PcLE0UHGWXiYWKQ
jpb26HV7tVk5u2ujmF14v+kgoR+mWPMqtu9Lf+XzayOYXW9eowShYXg4NlF89Cr3y5iKrwaSR//b
RM38te+mlTZ4mAnSvats3MaBd+wvTOBRqNBIIP/m5RmrQmzQaw3rNJgbUzi0JjW0lVhgcS0uTMxG
kdJFWVcVJnxeQQoomZUhLN1qlJa4YJAHhx975qaTSA/7vm1xIuLe9cj+78rxSxGvoJYXrUA7Q78k
uBsiqetNq4SJlRpiwWXQOP4xUe3qfVKvhYvTT50HNKAn/zUyu9EafGELLtA9lWn66qu5XUTKS9v3
74mda7swifGbSepk7DdeUzlxvibVsBSNXPyA+SXTT4nUuuQHJClJH6946lPtuUuV97HXo8yl/UVd
HdIK9GImgljGPXMFYVT10SR7fKoDmy54YXQUYWV7LG4/BQU7DJH9s6a/X3ibyKJhI/N4mpe+sYs1
OpDQb7t/iJauMboFSRBxvQAjmu3AUQ4AU/BCO5Uw7JKRCJWP1HXlnWjU0qPXRPWBbCHCZQUNt/ct
TxviZsPAIwAhAorr5FWvB6egnpz4Jn4ubcPPVN3Oaqhs8p5+sSjbWgiJO4IxImcQrnimxdOA6g56
5ZMe7Fw2t6qVUTGakco+jCaHWECesiKu3vfINzoky8vd/XEu2qP1Du5/APHUkq/HKdXEYmFAGi5Q
PnjBL996jb0PZf7xvpWl3Y+yLFUQIgQ6wWfHzyBcjeNONk+g3rYSoU8H6WL2MSxI+EsrUOYVW/NM
REv6PRRChbR08y32PnaynZMp8lHwKP65P6qlA3AxqvnulD2x09sOS628kUynXHFaa5+Xr5cm6kpd
qHnWn0Lza1d8/uOeUpJC1u82Am4oIsSZ3xVg6JFpwSZjE9leZLfd9m9mZ2pT+M/3Z2ve1oIyygLf
l9LPLqotQbhW/FoKFv47AtJB1xPkSabXdblpnvTsVdH3mrsV3Yf7g1hM2F7amPmBsjcU3pFTDkX0
HrJI2sho/vFs+lhlwjvT6p4kNXknRa2+yWr5s5iukSdMszT3Q5f2Z5ugrBTKrtycpxbthtj8mIx7
qzTstn3NC9/2u3M3/Lg/5FtayWljkJGfBE6A/4izONjFGwR1GpsnQSyCdp+jWEG6dwz+H2lX1isn
zkR/ERIYm+WVpre7hbvmJi8oySSsBrNjfv13HOmbdNOoUe5Io8zDlai2XbbLVafOeerqkP7j4tn5
yUh7JIdFEsb3rS2nfVOHKeolWedFIn7v5ZAd0AJQfbKQx972IoXqchyOfpzHn8uIs71WWjUyNcP4
97EEaqwMpLygNcaNMfNpENhSS4YUz8YBCS/+sC3xj72Gv1vYmCgcq54M1bJ8kVfTZWoafWzYwQDx
zHcn/3p9ARbcGll51CJdDAW7ZxYDT7UlQcWCaqGIxDNLkm+S6Q10Gvjhup2FYZyts/r7yf1dNyV6
8KbUCVh3MwivC1eulsWDGM3qqt0SgP85rquv3LqK7Eh9v9qhNrkfQiiHlXvKSx+0ViuhwuJoTqzN
lh5PaEA8+swJMn6TZkfwWH1gtsCHofT3FMmZWrWT2YpLszL6vHCCyjWPYd289qbz47qJpbsYD89/
Tai/n5hoiKzryk6cgIbC0/MfSGxtaHjbji/X7Sw4GHGRd0GjnaVUoWYnc9SlZczAixmgWJxucotp
e8hJjODz1fKV83PRB9BI4CqBBPx/NmupiWsAhSMnIKK5Fx3fIRly0+fx0yTzYz/+NcuUOrocXeW8
LbR7zp/wkaaZeQwtTWR6j3V6WH1GqKPv4jRGekBRP4L4Z05lw7RaZ0lbIx7tZPZToly7KW3u5t6o
D9reaF1yM6EMMgFgDAes0N96KDLgTLwqNaQXN0IDq2qur0Q8i+sJNDAaSxl+Gptt5FwrG6u3UFGe
CIV22LiD2G+tPV13msX95SohEnQTKBr7c+fU7Cht0iZ3Axss4Q+tWNNBWfg+bnAFkkHaCm2yM6fk
tO0rvUYwpX9NgflZYxpYushBbOWguI+igRKdPP/9oixIY0wurgZj/MTS+B8TzHpWnvpOor3EOYDN
Nm+2xO6fqsK8K6c1KoWlgjegW0zBTNDsjA708x9AemhWidICPMNyPNu8N6GI0bTPGVew534H3ctN
XNgb3X68vnALp8qZ3VkEMUFZVWi5A7u2/O6W8l0YzgH8vhOYONO17tRFY6gbGGhaUnwys5AMvQ9j
KW1gUFraWsc4leDKjKfQp/bw5o6ptXK8EHWqzzYk0HwgY4UYL+Dw81alqCKd3dkcRxn6q18Yi6NP
OemMJ5ubxq9kcsFYALLFz21lGv5UElJ7OqKbexTFMe19Y9RH0SXOvZNAhjqF5taxivVuI7Rm8ERN
O6iD6KPX1pm9iZt6uIvZZDyOtI7A+NU2G9sNXShJ4+mL3HSOKzoxttcXb2FrQ5NXR+pY6epdsCK4
5hRB7Rm3WtL7HfSv9HKb2X9/HcAGesYBXQc4ab4zSsSCYeXgOnA6exO5445Xn1jjrNyfCzeBUhdG
Z4QCXlwQ59Z62A1VhWjDnGpviOkhjOgDWjh3cZZonmFrK9HN4oZXHXrA+yP9cdGJPTkJbUjUqeqn
9rVPzGcrEbdjxh/lRBov5zHuo9DTa22bpPQpd/+aIwqR86n9WUCSFeFvlTvcRW1302fRbcvWWK6W
dhvaDxHqAktkX3D8D1E71ZCCQxdyU5AbzSX181h2zr6yMudoxiNdmdOlMxrxD2riqlP0AnKekL6n
RoykkqE/MMBA02itZL1mYTZpueipVuGOD8xxR6zt2k25+HklEw4AGUgC5zdlPEJVqIhLoAcAn9Vk
5/26vl2XytJYCWiSgcAAqbF52k1qWl0OzgikVbG3opvul13ghbiFTngtt8P3UG5FucltX/ty3bC6
HefnIFFSXehswQ6bByYEcrNtWeGZmOsPPHwj7IX2JTggwBZevg/T927N9dRCXBiEeqNi1lA1wtl1
CoXmUh85Yo4i5TuUHO6Ixm9KDrkHE7JGXpuFbKsBV3V9mEvrByTbv1bV308iZLcuYt6A4iIYufHC
ZffeCRSPr9tYnErwlENPHjWgi6x3ATXAhKNTJaCQFczCwUt46mnTF94+dvSpa1Jfjj+um1w65SES
AmoaNHhf9iYNdtLbVcxwAhe3NNtb9THPP3CRnJiYZ8WqthnQKKw7QZSm393OeK51d/Li0F4p4Cwd
84huUDvGBoOkrfr7yQoxnlCRAd0dDIn4YTJxLHpoLdqm9dNIAacLBdX31ydv0RMhuoCwCkcT0qbn
FgWSGHD/Hvk+OxzRV95K3w2dZGvGKd/obatvIwRevqRhtTKnS2NFdRWpU6VtweZ9eGFehZKMNH4M
p2NNNmPst2xfZ0c7Xwnwl9wereZInWJ8lx1SU9/q0AWs40fibAbzlrK/x4chwFDkaGi+gJrKbDMX
DmvqXCbxIy1vtdx3rZUttXBPgRgPAgygXFIppVnoC/oFM+qRCwj6ftxHve6NBtsWUGZb45ZdNISD
HRkH00Y2e+YL6rFpVP1gBaGAULmRHvVxOgJoma9VWhdWBE0KCJfQrgb86nzGElZRvdRbFnSp5YnW
c+Va47/6qbMDFmVDGw8WAtgeeP/O3boGRHeYUsICyoagMrOXQatf2vyvOYPAxYATFSUcJT95kdYY
ada1E0gugnS4Vaht/vcntgpMQI9BFDh9jjNNKoMDl56woDehsrsv2+e/3v1n35+5bhplgrAJ39eH
bfmVN9m2qdOt49SgMe88p/n7nWiDvhqYGKWkfaGU0RIrm8CWTQOKiije9itn2aUiF5YDtTT02QCz
dxmLa9ApEiIaaGBMXH8Yw8n94hR547W06m+iEkeMPVj1nVPgSWDyQkfR13D3JbKze6dzcONDw3Bf
udZ45w6r1HZLLolMDppz0AakiELOXRKgvkqf7JYG0Cl4Rph2YFFZ+rYWrjGrLBysKDerHlocSehz
nm1jnuupCK2CBmbWezDiMTSG1ngCGQlEBFL/ugstHRrg0sVWRsENML7Z6TTlrhRcchoQLYD2jm+C
btWhrxP5gKsy1EMA10JB8UI13HGKhkZxxQLiPsc294h+P+mvGb0rtdtuLSBcWiskg+CrIJC97BEX
cVZalZuzgEVDDw088CCwpLN8q7I/0IyMfNgfU7MEgxOC5A28+zhCxmcqnlxrLSJbdAfQ6P2uAl/G
FEj29c5QY9MNEEjcUkcmkJTW5TG1IYbU99CrU10hK1tx0SjEtfBgBWvbReeWxfPOGZFKCpBy9MM8
2mYI46lzB9maOP1x3QMXQhjkKxG4g7EClwpVHnoaNCE5WmSNw4KCFL9oLDaFXRz72nijTvtNDsVL
WIGJ5brNJQfBuxiEiyYgWyDpOLcJ1WQ5uBzeCA7sTcUDgxxMu1jZWkvXpNIQhrvjWQQsybmRIuSQ
G68YBf/pgwAdmiVWQFWLo6BgWgWyAwHYHFvXoU3IHCObBoL4ermriJesqVcsvAdQz/tjYnbqpUZS
2xBVo0GnoQWNa56W2H7f/Orth74AUjHau+P79bX5rTc6v/zVjlIlOAQBc64kqJ83HXdxDQCZ036a
xj6+SeLM2lOjoj4TKKBbFpoupnTSN1NvNbe10zUPdSnJJs7Sn8IWY5CBydmKdyWA33ioh/ZeDA34
OziBCjLYI8DAfv1HL20YbEXkN13cDRflHsp6s7YH9ZvHrYYXoHmA4myMUuUatnHRqZAZ+l1XMi5C
FtqnBdDDOK+jCmKRHJUkallrYMDF0SjBCpR78NibB3hEL4lmVx0NJv2zJDh1bNfrq++kBore+ABp
oI1WJASsEH5TGjPn24TkyGHqw0QDffrk2Eeoz19fmqUZA1AArxT0m4GobLbXmzzmkUYQJGkiea2z
4SHX17plli7RUxOzcDWOweapNSENsppMnttrUBHBYYkQdhv13L8+nqVcOjoawK4P0nITPS2zCTNN
LYcsFuDBURNZm1Lmvqm1t3FabIfO/Krl5n3Cqy0pkrduKv4eoQMOER13Apg8geubjVRMXDOGWoft
sq39uh6bLWAaOEepMexYLquVy2HpiEO6FKopaHfBYT1bPMFo2+ZislGON7wuMveDJOjkGPfX53TJ
R7Cp3N+Ze3BJq7+f3EFJWZhGYzV2YFVBqN3njx/4PFpgVaIeUl3zRomxMu04BwNhQOW+8os1eu+l
jgVAxP58fzZLxtTYGU3x/ZyznHm0TnlQTdL65KQG5MMBVTD3laZ35Ybp9L0J9RTPXB56gx1rm0rn
+T4nPN7ZGdACGdp1faoP/btV1+mj7EaUZsowuyll6R6iCrlDE9K/X8o8XsObqJ85P/hRAjNU8gle
Nq+CRdD+iWDUCTqXb7LJ9Or8UYC9cnSiG4oGvOuLsrRplWwhHjMAf11CL0mqg7pSAmlQHqj7Jm+T
/JGYh+tGFvwXBSE8x5Hcwn02zwiBjNEwBEF5gefPeTF4pMfyrMHm1ozMNqUeZV2fp3gUkZjv6bSX
PcoY7spIFrYI0NVwXkSFKFDOUWzcKhzSCJQQXb1/hWyBz/J4TbZkxcY8TxdG6BWvJ1TrxiJ8jlp5
52TT6/UFWVh1DAMAAIV1BxHSbK6shEUdrTFXefxKircWEsTFW7Ly2FkcBxiklYAFIrN5Vk6z6i4F
0QfG0XsEOkkrVEtLn8c7FK9lAGWAz5xdABHqcpPT11YgR6+QfmmtxJULQR+oiP58f/amqYxyEMhc
WEEvyl1h89u+GZ7Ggvu9icYUZ/qG/oYvaEldMaumfr794Vp4++IxDbYS9bNODmESNcRN4soJmmHL
C18/8net8oZmE4Yr4f+CEyDS+NfS3M+AkHRiI2+cwK20xzi0nkMmDhFoCVKyBihbMzVbK9sMtTjj
Am37vAR3I/MnR3jJhMS6/H7dsxe84mxQs1UzCuj6lClOT8n8REDIeCWOWhwJXtOIB/GuvqjGyqKv
0EmPo6xL2U0F6k/d3nYtux8j7SOOcGJJ/ZITRxjRla2P6tBs2m9FYXi9+8Ohow8GM89s/knXqgOL
E3dibnZ7OmFcJgUF5C+3iJfb6sGwcnYuHNCQzvwzdbNDh+khl67EoVNmB2ntyPA5X4sB1gYx2zxR
KtMaTxxcNAPUr79TuhIhrQxhDs3GjdDbcYxJEu7ryL7qCfXsfA3GttQbdzpRc5gIr2qnbiRYNcxm
xONNvFI6vadOfdeXxjPEvJ+pU/0UobY3WbKlYDEsyZqsyPJAVU0DnIiXDGn5EEHijow2AIjuQ1rZ
+8iNvohBX9lNa2bUep74eJTFJkX7LLAi0C3JXPKDGi6KvmRlKy2aoci7KeCBecE7bLijII7W2UES
fS6TryL6lScrWeHFcwE4EgU1MFwUUM5HksZ2YcU9kI6xds/Au28xNMClLyR/uX6+LWEakHX+Y2i2
izLRtQO0kuwglLVfNePGccJN03+qtMQj8nPEH9vO9pqyOMq/1ufAXYt4QUd2CjUvlNvOx2jFRtaJ
BODEIryf+DGhm3SNvXVxA5+YmDkE1GGtpGxhoqk91u/j6u+DBgwB6WSFeYRjzy4iMwcxdxQhJklC
+4tI+8/EXKOfXl4hxCTKipJOmU0Ta2JhmDmxgkj/EkXQ0tNE1W6aAqRpVtKAzgN6q7b8xEvt2E/t
bgRbwnUfWfRFBNwYnwoj5iIQOUnwvGCpHXSVVzHfes8BOChXooeF8AiPkz9GZjMZCr2wNQojA0RO
0DXbi++tRovPZWsPT5qrd9+KKRq2qWxa4P7DaeUJvlgmwfmkiAaggHABRMkByCIpF3ZgjNZNXGZ7
dJj4Ldr4DFK/oK15L2P5Q0TpP+bYHEF18pjm/Y3De7Bn9ze8W1MIXnq1oXkNXXLAxah+2/O9MQzR
1PVlaAWT1kVeGrf9XVQmPNDTRj41sUv3ERFrSZ1Fo8DiKLUPnIxzLIsGNl591DMAGvObxLyFTiwK
7ZQepnzl6l5abJxpijMR4LCL/mWQYhc5foQVEIRX0O0VaPainZcW/dPUT/pWknIXGd0hHj/QNIeE
BFrL0MCP9ux5gT1ynUSvpwg3RPG1pT8AIbYAJbfcg1wLvJeOnlNLs8gxncLKqqRmAT2+N0MwsPjX
d+USBROGAmArLgi07c8jez3MpynvDCuwc8GFx0E75huyBh9B0ohvU1y94c7PPFLpzXaI9fxGQLTi
bmCNeOyGvj+2aSwPVWKKjdSkta1y6/H6L1y6Jk9+4PxBYMWpZpEOqyzN9KYtkScpGk9YHziCT63M
Do44MzINVCUo0HPUgn1zLW27OApc8jjh0fYI0Z3znZg3VA9jE5c9dL++NjS8Ca3yPYSc1PXJWtp7
OOGBa3ch83KhI5UDKWlpFiIkF6T/vBEgJpIPtRX+MIrh3azFWh/konue2Ju5p926rNVGdJxEk+6H
vHwIqw/AaGwMBslhaFpcEmTild0S1CMsYJA2aeg31W6wtlnpkfrWXHtHLa7Sia3Z66YH4Z5kBc5L
kTmeVX6zjGpD1sL1pYsQGhDYasioI70+czWaOeiFT5DQ1MSxDGNvLOpDlWqe2a81OSwOB6hCzB2y
aRes83xqB8nZAIS1Of4QEhXkyX5GNLq/7nQrZuY3O1SN0rGqYcagMqhockCuf2taa0Hmoq+BEOw3
lBBEn+rvJ2F5UmRjnYBfPDDC8WeUl3ckpyttWovb58SEGumJiaot0CZaKRNIDrGNk2017a4eN2Kt
5L7gA1h8VNwBpsD95c7g6FCBHQeUxqzASqEzi7VvdigZV/T1+sosjAdmFKrfwvV4gUJPDHBYNwIy
j3zQj8geUA8cb/eG7HZm3B7MSayA7JZuE+XU0M4EBxJkTuYTGGd6pzmlOkbJEyWfRfwjurPyya9s
K34K9Si+afMY3VZuByJibgScZ7vQSsH6R3P9W5fp/Igup7Xk5YKHosYLn0EyGRM+7wgndVcJCGYj
UrButfDLqEHcAhXAD0w2unsUfFeRdcyO+Dg1oXrSgvPcQG+caqfZT3r+OhX2G1bhhqHueN3eQvgD
ieX/27vgQhKVU06pwMEYZQghfadTumeb1N5IMNYk/aaejtcNLmxAvK/A7I6WHiCv5sgvjiR60toj
YhHbNxuvePpvn5/N39hmdqHr+Dzr3scb3f7I51G4gKwJwCco/p/vbaco+1rX8Hlu37rlw0f6/JC3
/PN9tRdPzo4B4ZJsQnw/PxJjVyW767OztNrovgfgQxV/QdF2/nlZMS1FUMuCJuet11iOn0zNFzQ5
bouh3xZQpTOcjIFJZy0yWjqqTg3Pjl13gGjZSCQwIBC8GbJu0zPoU5IfgxP614e45F8ArgBJClge
ubiusmKgFsAtDDf9W6o/uivX1Mrn59fUUPFiIBU+n+oZQFuWp/89WhVvLZXoxcGHo322RFZD2l52
gxlQu3Y2DZClewbRpxUrS+uB81V1QSuSuXm+o40jvDyEZgaE7/NpN1QH0hxkuvKQXrQC2D6g2Uo6
ej4Ww+kGI+9LEggkBkbTPjqcQHpba3wUs9aOZ5UdmlUXkLhGWwpuQlPd7+e+nQIQPaKZnQSNNCM0
BgyQkrE/V135BUr1ppdbbuTVeDhfd7elHYXKLJiPQRSsVGrPrfKMRkCZjiaQ5+K2AkzTEegYMNNv
UEgeNl1SvpsuMvVd7q5R8Cx5IsB2qhnNBgRkfkui8SwDJUlkBnrXvcTcvc0mvnITL914SMhB+FvJ
iwM9fT64IhmrPHZiMyiaA9SVvFDzu/jL9QlcWjYFNUXp3AVOa/50BG8NYAFuCYxThKyCZwz8B3dB
KUcKq/hFoJx1yEHu6YclxFOuW14cHa5y+AvuvYvSLTjgmCl07AGjGfuvwqnHN0dYuS/IsKbMu2jq
N84K9WgwL89upXyyJLG1igZhVt4nDj9kRnwTlulKpnbRJf6YmefwUcAfaxHXMMP3VbHJxEpwsjwM
+AF6cVzA0WZbzEjtphwtfH+q7yt504XfHOP1A4sCLVe809B0ALDwucs5WpE0JWqrQV/Wb4wOBzcJ
/6k657+Z+Q3BOblnJ9S5wqG2TNzjZuWXJHZ3Ejc+khaxtfIcWJy0PyP6nVM9MRVbejfFhWMGAjgL
FiPFlHi2tXLSqpmfH35Ay/1/2n7XXU6MNEhfJ7qMgKxOrIp4eIFqB26XdCubLtvoHDCewVxFXi0N
DTk6PAvRmg2pltn5MEG6QMHTaaDzrUYPcXSfZisplUUTgCLBAi50YKLO/UF0MqEj1wFfnvL3Iawe
zJxvGUTB/t7tAHz/14y6yU7mzzIiHrPSpIHUePWSJTTxGefal2EyujVT6mk+Xyv08yKDgyMV/Qmz
p/to6Nw044gFkBKlXp/QftekSbOpbJZ3XhKl5R2fpNyVRVX6ThNaGyG0cdNAIxMbWwLvnLXZoYU8
53aMDNZ5AzRz9003lhtS6s2NA7E2L7XawZvsLrmxyuoxRWv2Jz2tM2gCsfAQodtop4M51JdlB+1z
tJNIy8DxXls/rMQZIhSvW/0JsUjuucPQbYaYRD81TgBALfWvTNO1dzwWyVaLZXPXyBFxMOqHaM+n
6BFG7tyAqKJuPrMwMrw0iROfFn17rFmZ7PQ+XMtXLRx7wO1jRlGXALBo/qbXMhJlkQ0AoDC20gfJ
+XXfWIhi8Hl0LYCKi+Lomx1JNejigb0bWVA1d3r8WJa3TX1I+FoL8eIoELhA1hfpnItndiYqsHJF
JgtycwMdIqGvvPTUTpm5HbSCFZIYsT+AtzMX76smzaqhYQEXD3b7OqFDPlkJjhdNIPWDRzDgAxdN
yTISnIwhZ0Ebf68GtgGXtW9MK0YWlgMnHboMAFLEWOZxT1klY0Nb4OVd3fVNExxbWo1uV3BPZO4H
7rtTU7Mpi6OYVu4QsyByQSRyXyPBsEaxvHRwI9cK5CB4E9B1PHOuPHWnNLdxpZZ9e6dSx6IMI6jE
sU9F79BdwdbIIRfcTEmroYCng9vngrOko23UdBo1A2Davtm23AHl9Xh9wyy4wZmJ2bS5SRT2fW4i
bDQMXxrsyR2NQ12Mx+tmliJHRZXugMwJGo4Xt0+ZjVrR2SZogvlba4ibqZ72FqcA4sfCb0Gg5+XZ
GiR/cfpwtiEZSl1FMXh+UUxaRLI+Qbxv8ScotrBuZe4Wvu+iyvabBB5PinmxDdq7LOssYQbSQjek
k3h1mKx49cIGwqtB1W+h5eTi1jsfQjmGnVaOCEigUP8jIq3+3JlcbLnQ6JYOhrXy1FwcESqZACng
cXYhtTe0TT92PfqqbDPdhoT5Vb/yTFkc0IkF9QtOLu9Byyd3yGGhi8OngrmHTotv627a2F2xFgIv
jgaqGuCKwZsW7eHntlyt7CYVGgd271W2tg2Zsbvu1gu7B/f+vxbmQTxk75AjIXiWyDT8FlmA+46D
+OyMOOU+YAht2QBeI9q+6IuFCtdQ52FoBkMrfmqhEXvOZMYeJ/WaJTUp86sHR/W/lmYLJNBrOhEJ
j9Pe23RL35Sygb3pUh9U0ZP8e0QMOIyUrgHK1aisqhP3xBugWY2+mQmhMG3aN5pmW4cXQJU7K9ep
veQJSugGaAsIy19QflAy1W1iDSRoRz33pM4BMKacoTuz6YKkZcwvyk733GYyn8yk6V6YPkrPREDe
eladjl5o2RWS2K3m3GlplhzSREmSQKxpR1g7vufOaIG4t3HuTFE3R8vRyhcQXWYbIwrFMxYvu+UT
DlgK3uiNNKv40PYheFpCyfmOhLS4DTMU8TxbgHfHjql14HVbfwLLU37rRmHsy+wwtd2xRgOmE/lO
7oMOYB9Bm26E8p62GaPQLyznNo0qeo+oDVloLmpfB/fNUwwJyk2p6fWt4fTskTVO9AuBqrNlbtrs
6nSYdrV0kl3Rlw36KPVhIwaEp51VJRsEQPYvWdqJ55Yp8YjoNJ/SZtyaoZPvAG1OnuxMiw650ebb
ttenlYVbOi2YrXAFSBDqFlXXyol/0GpKK7QXoaUBwPOnKvKLdOtf31mLJtBr4BhItYK5Sv39xEQT
1jGF6hYLrHBrQ4QzwU3B0x+9+HbdztK+At3Hv3Zmrm6LOorRO8GCOH2NxTZuthBMzNJhk4xQaBUt
0vlrWbal0+nU5Gz2AJIwyxI0BYE77AARtKZdtCb9uTx7jo6uVVAQIu90PnsVQ95pdHtEkToeJkmF
5HRsHqYh/aLRNXrmpU2sCL9QG8Z9DhjduS1NlLLvmxSHLbkh9c+oECsP8zUDs8s2H7jZZgIG9MEP
byy5u+4Bi59HIh9ZT3Q5XHTq9xYVPCKlCSRt9asz+09duUYGsBChKlFJKLnDk+HRyiNOnHmquDG6
wiB4roYH0H0L3T6UxausHzV9DTS51PoEY9BMACuoak+dTVfZS0is5BzJEtJuERq/gOdnB/K3PWAX
B6PrP6VQ56YWjzbARr1cn8vfAeP8mgLqyrIgoYoM15z1ZWybDBA9xK1mldWbpqa3bezsCS7GFGLr
U5Mxz8gE2iQd7QsZmeXFbrTHe330eATah5Vfo1zv4teg6wd9JWBkRMBxPu8k7rp4wg0RWNlNDXxV
yCpPRN9ds/VDiIgRI/NjcZ/o36/bXdrgVPUFqhhX5eDOzWolZ0ZlSBJw55ZMx6i9afqVG3rJaU9N
zI5H0RtiYsNIwF312t7nyUo4uPb52cRNCPoq08XFHHfvpv3+9zlWVC7/zM/sAGSVMHp05ZKAvLGx
9a3I9K8vwNrPnx1/Ju1yKVsY4OPB0isPL46VM2npgKV4oyNMgt6qM2+ONsrMpRqw8MANdJY3JJzu
W2lAv0bXwOXotB9ga1eAUbDK4slkgBvg3KUqbk91MRGCMgLz40liu+ibPtten7elUQHPoVQ6kAkC
Cc+5FR7hyhWoqwWJUXi18eQ497z4mmUv/83MbHlCWU2jKWGmN4DjJU+m/TDipWlE8coBsHTugq9B
icigaf7iGgThcmHHiSBBCtFdWQFR1hlQ0wJrXznhJAjZ/vrAlvwOzUZ4EKKXDd2fs4FlUckNV8Dv
RrIZktSjOO7+k4XffeEnNwmvNbuTUicB65/H9hUw8o98H+VtUMa5IDGZ+ZnDaILgwcTOKVp/ZMlD
k6YryfwlbC4uJ4LuMgpupAsKNPCPNm1XNUYgE4u9hKMbbe2y1F/zsR78UljZm8Fsy9cFFS+9JqNj
IYjcpKQLfc6RHK3jpH4tKt29B7tj8np9ApZcBok9dKXhZYrYaTYB9dSb0ZBORhCb2T5xuePrpLsn
YT16qeC3bb1adF1yGlyWuKDQNUQvqu1ICWcS2FI4DVqGdm13uD6gxc8rtRrwQ0Kubt5n53AwI2h1
jDuwAPDf/h5na2fh0pSBORW/30L6/0IJgdtuSxM7JIE2Bmn51YicjQCse6I33fABZm30DP6xRc5P
KMntRlh6hNHEG2i0HHKerczXcvx0YmJWkamHYpQAr5OgdiaOrGhZ3msVCTF3jIA9TOo71hbFoUyl
APwDXeSGWX6ASxoU5f/G73OIBEDMqURhgAWZbkAiLdkOxcoZrPx4HhphB0L8DC9vIKXUop4cJMTA
Pi/NCY8QiKjS8kkhmyGtfN33fod7F1aAd0eNHfxRSDSeW2lGu8q5A94CYyisT21hD94IIgDmEW3q
hMeG7kfUi+IwhfrkcWlFm2RIbzJ2P5gUXOBDTsONVXH2ELkaODlJH9INUlV15ZXSSHEIcvNTgxr0
FqyWqPEkstlmYJlovdBA9gKHhfVD6nZ8nOIed6aUWbKTo2W9Cx3cuhF35YZRWW57syJPok97LyKi
Hjy7DB9cnN2iE5so2mvtPrf17mcsRfpIpuQfwuroLS6MYsv6sdiUwiw9J5f5LY67zBumctiRceo9
F9vioIdp/v36vC7tabQZK6Y34PsQ6J9Pq5l3dluKzArS9sZxb5ANuf79JedA9wRRFWoUPObfT3tj
GAuK932Ix0rdaACRWscUMvLXzSwO48SM+vuJD+ZGabYJgw/q1aajfi9WXnZrw5id5ROps6gg+D4j
d9BDYOSxWyM8VQ587uAGcA9o7MA1hl64eceQoY3tkOegGsnNyD66HXAqMVCdcgJzQN46420yDp1f
i4Ftr8/d5dhgGEQgIJhQvcBzIvOcjY4BMmUG+hE8a6Adb6VbHLrXjVwu0LmR2QJNOQeCOIeRtN5z
vomclQVa+/5sgZxEcDNU39d/9fVz1jxf//kLvVbq9yPNjFw98pnzNAiz8goTmDKU9Pt9qdPNUGle
WNsI0Zv2jg/mnoxU98DHDk33vviuTWu1qcuIGpbR5I7Era1KVLNjFqQdWpcOFg30WhxNPBmgUc93
dcGfw6pdcYnL2UTTGuJ2pGCQ/EZB53w7ER3IrUnYNLDoTlTP4VrL++VYzr9Pzr9vl8OYURsMLrG8
w3/ILxZk5yb+9UVbG8XsbIvpRM1WjYJbm+KpWwMHX+4bNQhcrsgGAEFrzwYxAtgK8CYGMbUe0h9t
8RpXK7tm0QRTrFYIcgFpm3k1Tzt3qOBYgZwi5uVkzNHiJn3djPfXp2pxQcCMCnAZ0Jp4H54viCbw
jGHAzgUuWFOfzJwlu34I029TFEUvVT19gKwLcTGQoZBkh4/NoxKICIwtlzXO0/CF3ZvDl+vDWVz5
k8/P/Ndkrd47Iz5vGJ5xS9Yq0YufRxwCkINK8zmzWIRO0i0ZLVkACD6tD+laZ9Hy99G/BUVcB8yi
M8clViFQIcKlKW9KDTjJ6OcHpgeM0f//vrJ/cls2RBa61uL7DF3l9265UmNc9NqTz8+cqdVbMtTq
zu8/O9Jj+j5fIxBasgByQxxOSEsjfJmdhQjOmnCasPWEcxTG3hTZvhNiZU8srcKpkdkqp6FkETNh
xCpuq002rqSuFsegCKaV8De4dmefRx0ojB1LsMB0PpHyriEbSbd/v84KwQJyZJSwYet8nfVGgA91
cBjeH0fEtOVHRqC0AqDzjqz9HIoTgggJoFdhBXrhy+Q1KR+m8QNxnaIowCmrGsHn1XFIJzBpUISn
UIHqd7R16u0w1OXh+jwtnX4IfBRgGTSgF9gFvOE5Ll4XnGURBAM0Gt+DBW+vR90d8Lb+B2wBO4fk
GLLbyPedr4k5Sqj7AV0XaL1Tb8AtzG8SI6z3U94DI0bM2Hy8bvDSjQGFhjwA0qQEMn90tleGJIP6
x9SaQdscE+ewdsleurFCWiv/wpAuWaRA0R9THpc0GM1hA2UHP42MnTutVW5UvmseHZ+YmXdXJVwH
aeUkEDFoeWvvKxbywByM4m2MCxJECcmAmsvb5DiVQoIJf4xfPzCNKM3rkOIBRHkuwNdwLQbPF4AA
IfI4xbgpGrniGYsLdWJhFk/0Wh8jY2SbQfwik0NOjv9tALNLJWz/P4B0Sr1RbPJijUZaedLFGp0M
QA3w5FopBSDJ+mQBAkTiTV7tjAaP6QP99j/Svmw7UiXJ9ld61TvVzEOvrnqAmDVFKKVUKl9Yykwd
wMEdHBwH54/ud9wf6426qk4IsYJW1stZmUepsPDJ3Nxs295QiP60W8CmQ1Dkjzx1Y5T63lKlyjxl
Em8lJ/jh71Pj++Wpmskr4vORhEFWHnSzHwt5FEXpN0bb2HxoxVcwl6KvHvSboZvQiCqFfqwhzFDO
JyjtSmPTuml4Sz6focW3eMN3gwJoZOJ4P0qqHMXrFKXX4SezEVzeXx7l3H5D2xHq7mASQRvuZBKT
gGc0bplz7PWjRp6Mz4NzUF0YGxYAbMMlN7198q7xSIPL49gh7wqikIX9PN6Pk90G0hjgnR1/jJGm
XIUldyCc6kG9NENmp7B+DDvtO7prwsKGJJZcyv/PuDkQUaMnGS8v5EmmF5FWM6cwcx6ACDReVfGW
+dWmi7XP72tMFeoL432K0GZyOeiqskH4BXEGCwSgKCt0n88GglMF0Ea4a1Cr4CH5fkvx1LCqttTo
ifKvPxV/uLyjZiZpRIKOeB/TBGnmJKQRgBpaOVPsZKFjRK6Y9T2QCyZmNu07E+M9ce5jKCWJ08GE
s9FwA9QLbB8zLgzg+RFKiJ2L18lkAXzBwInut/TkZ3IPxYrINo4gKkR6P9KHzeXZWrI18fdFn0H+
Upf0pKXrzMRwIu3Fg8il9eWynbncxbtBTTy/AaJczRCCntryJ45U2KCX1eI3mUoOLrpfkgI4M6mq
Ed4UNjJYotSeWTJ0q+PQjElGdEZN3VivAONPGnrynLsq9NqFJZsf3tnnT3ZdbxNaVqKmJ51vnPjR
9K8dDmqk3aiVJ9J9Za+d7MZOFh45s6NCj8dbDRVRwWQj4nECRBi6Ek5pd6jWHl/4+NnNMcJoTWDa
8Mgcj9rZPg+MzGpNwuiJaDfSHVCheCAt2vAht9cnn0YAoNMCj3BgDEFICg7397bq0uBVUoDQifaR
3uqhk7YLfm3GMeAWRT4J4Scg+1NcdV0D+pr1Pg4SWIoMcVMjZaLZz5f3+ZwRPIvH8sAoh2RPhlHo
teygvVWcUhkRI8qz1bB0pS2ZGDfF2apUmVMrAtLXExhAV6R7hOZDjRLE5XF8fI1A7+FsHJOlz7nO
KKcYR1ysHD8EMNNpNgiuL1uZ22DnVsZvcTYU7tM+j5VdQNS3jcr8V9MHKFn8zMjW9RcWZvaEntua
eABdBbzSMtjyB452F32tASkJjZZQyeo1bdVG+O2LmfBVEqijVqBN5d8b68RDeOC3CWziFifVZFGO
dE0trqt6m/CdTRac+uzi2bbv+aO+A+pU76e1yNCjaXZYvN4GkNO6rb2oMzaOu2BmzvuAi/qfZqax
G0XBw0CFABsxNcOA8FCYC7X12a3uIAgGfetbnfT9QDJTS2nKTcxZ/12AO0f5P8yl7urZyTqzMf78
bA9aNBC5AEr2xNJV5kUEJTXQai1dEDMj8XSozuDZBgDjh75Zq+ElaMGL4iSBJ/SgQsuGhyD9dC4E
IfSZkYlnAGOLrqM9tkBD0m2e/erNQ7kErJ8pJ7+3MXEMDBlNABkQjlRi63rXehAizmqMTQoYb3Dl
e8/NEtXx3MnFsADBg+w3WBamrFh1YbE65xX2GSqhIHEo44NIrhiKlK37w/Wehb7T9JWeri8f2PGU
TGL7d2YnoREpNOLFCcw2gD8N2OEohfaRqcKuXQsTjW1L4f3MTsRTApHr+HzFDTK5O3InyA3k2fOT
WazgIwC9JkPkLilszjxZ3lmZbBLhV1kTKzc/IX9vqr1n75vupQ6qVQauoGb4cXkSZ/c9yro6+NRA
jzEt4kjPrXlJtPzEzD8M/dEob7tyIXJYMjFZJ9aVRuGUMFHWmzb7SehaX9Krm90KZ6OYrAywOg0t
PBwsPDl2Bvtuk68BxDEq+cthTwU5sHgh8loa02SReuVLNGiS4qSX3rqqXppmz/Ru4UaaNQK5LaBo
xtLOlPFBM6RUsd/DuzpXLN5KlA6Z9zsDObMxGQgtmiYX7QDvWkTovBHlChpOn99ieKridQFuDwxk
ctsxI898gDDyU5/eFwxcNV+6z+PPkZBFcgKdUUgEfwDegu7KhK5Xm58CDQQOe5PvSnkX90tI+nEy
ph4HiCMkQ5AmHRuP319FWp5IYFxkfnJkxOWO6ve/MVNnnz+56vKgGlvJxs/vn2T6rJWvvlhA2s7t
qfMhTKKszKSd0xGV47W6Iu0tzVa/wa+PxTgbxSSQchvIQ5S0y09Ds04CI7TyvciWfPHMOJDqH5WC
kHT/WBu0XGVQoEn4ifmg0FL6qvKvuLkESJizgrKLPxJ2AFw+vdmo27pJ7DT8ZIgDN3Y236t04QDO
XCoI0N6QFZaLHNXEdUktriBH0NTYunJl2bscLTR19itV28t7a9ZOgEoqYPojDGuy8KnW8b5kaAGw
gzoUKgj9rIXshQob7dtlS3OTBrU4ACHAP+ZDZfH9KUFdlZK41esTZ/mqIi8ZYPeCmQvOcS7QAePr
n2YmE8d7Zvqp6DAgo1qlhKB1uQRRjYwSa52rdkdTP+y4FSr+9O+Nb+IyVa11g9KG+lQMedS5t9Q2
Q7aUiJ+dRBDFgZ0Mt/IHwSWPO4lbDliuWvYHmXXboX+M68/Ho3hnozY3SniCy2XimW0hKt92RX0q
v+o6si6nGJ1PlydrxmVC2QF53TFtgPBisu2AG7GC3sP27nK1D5xihba3hfhiycTE3yBastosgAmD
grI76X+ZwN5dHsXMaqDqF6AUjisMoNPJXhsys6V+lfKTIsWubuitqfjG9pfSRW/p6MkF887OZGsV
hQm0IV5Up6LI1QFA81+19EC6VlLrOvcyYw+wihkBxeatldPFYR57/o2wvVdL6s6JJ7qzq9JOPg4J
iDKJxqAbyG2y7lzvVatIC5UYCBHUeiWv7IEW+9pOXkmLpN5gaw8u53bUWIRFTe9/zaSET/XsL4NO
rK3GvWBXBVr8MJS6eeMnafHVNlgWuU1ghp2j0OCizCyyWnDYeDyOQ6PWMyRY2iBiwVDuUpfVG56y
DvRYvr1TlA/oNHT6CIFBsjPdylqhyFBCViBLH0qSN/uBmnqUdob9NbALsQbHh/cAHGKDR43ePknO
2ih23XadpHWAnwb6XQpm6yvfqEBA7hvJU6AnLroUVZeHNtqsAK4e/5gQu1iX2TotD5Acyw/op3HA
MRW0d3Vps0NecLBrQN4o7D2CJFdvattWd5q1VWttpJgJgr+Cg3Smtf315T0246BxAgMfJSuUDkCl
+N5tGlz0ZcXT8uSVzzK/a4Y+5Hg1LYXKS2Ym3rmvwJec06Qcb2dKwzS/SQF2LzeXB/OWR5vuZDxj
ECsBqThqSL8fjUqTRMMuKU/UHrxdbOfQ9EPZOmKckdCxem07OJm2MjkDOFfyLPTNnoZ95hoH4dbi
RATNdpZos2sKZZWoTfXhqndFvh4geXEvqEWivrLsKFM68I5WW6/MRBRR6Tf9Yy+cYMuybghNzrGS
vHqpRPYqW0a2XR+0a00Hb2LC/SSqA4evdAeqdZVCNRhVIj8sqMkiA0+m0DC7kx0LFTJW+2FDZbqQ
lh5nYTpL535l9DtnuQ03YWSA/js/cfLKkjUBeYsO6tmq26fBUsQ0865EYvVNshLe+AM4MfEaQ+ck
rk4mUCSuOnHtyUKRF6QPexJcG58ntgIFOAAFoBSxZrjdqsAeMhT8yhOpEWka2S0RSwxAM44fJgDJ
ABkYIs4PwLehgOigl1enjg8Sra1E2whG/NXCVp5ZIzxeRuIND2dzeoOROiszAMHLU70nyTWm6t/7
+MntpZo0qfpMw8c7L9cB+3H50+dOO8oqKEUCVT0+Wt5vsDQztFZvwdmdNAISNF5JQ5Dd1mEZa9fI
QS5M1dx2hqAf2uvBjYLIYbKdbVwxmdalsFYSZGR2eZ2EQkdUQSJNLFWM5o2B5g51XQ8wwcmdbGfM
aoq6qE6MQ53+0UHwnwRooOB12PiLKihjnXt6UoGp/Ze1yc2s+X3iay6sdeiHT+MhTLSV8J99fkrc
L5w+J3oTSvpyefXmjiy678b3x7h40+SMkXZgHuiC8mQzKPzIfd3SMLa1SPS7rN9St44u25sLc86u
oGk8qGLTGwwVs1MzJGtNXfcxUBpLzckLRqawDJHUotV6GEkb/cpOyL7TjBseD4vNINMVAxgC6oSQ
kccLDqHbZOsDsuHojR1UYBWtVzIQERNiWyN9fHnOPmzD0QzkDvDiBSXHhxgaaaDYt/MMGoVuFebt
nQ/R+uBQK1SFvYfLpj4cZpgCFhZ1fygAwxdNwnXPReE8hvL0EbwcCVBg+Z6lWkhksE+LJUKgD1tv
tGVBdRFJacSZ0/sb/z+tMs4wLHRQV6uOrhOKevBGQhA0W7gFx7Pz7my92cImR7sfxOymeS7lEi7t
JOdHXzzqnCE8+I01Am3xvwxMDu+QgpxliAk/9o228uWVQZ5ttFVBtsjaXl6iud1wbmniARH5lnqs
Y9qcL3m3qvAYLTdxux/6ha0wawdwFojb4gUHB/Her/NYKpqolB8Tq0YBu9N3WRGjs5kdB9u8CoZ0
wd7s1vPAIoFoDgy303tEc9NCLyXGlVo/mf7T0MtQtD+M5Ofl6fuw6/DeHSGWJoCISORNb3Qu0NOA
du3iOBj+tQeZMVCJgLHwSxe327TQrojlL7g8wGamuw82vZFbGaU4SPhOcdSQTlBDhfEdTdIbG6N2
jahskIgpXQ+UnDJx11rBkihtY7aPlYcYU9Xlk09jedWRjqw0sAsdwK6SbWyaDCtpZ2gkyO0msoKC
bPAWFVGtS/w0kCCJY97KboqnPOlAlpC6GoTNfAnCPc0CYJ+YX2TlJetmaETox3W3lnbHD4WLOkMv
wE3f9srYKle64SBSdq0GTVubWdbeCkK950IvtDUBD5kSArrL2OhVvmmMAu8hAd3OL2V/bXT5fV16
+6d0PaTu3vd4VNxre63oTq5m7jNpFmswpA/rapAgCDTGrECHVpzWdGiU6RUKLTjaEHbB9+37hKyy
LosjvwAnYd+geYJUSg9NszCilJZN6Gm+tSWKqkgO3aOlaWKlcctd0aCpNo0cWowIvfKZqJ2IA2+z
NUnykLPB3WTa4EelaEBe0cZdpBvJqycKCM4pVqy1UiCPTC0touCPAileXG80CcCK2eMHTquRVZOq
MlRWbYVVhYigh3z6rtSD1zJzWcipsjdWX6Ew5tvpviOQkKmT2Ib8h2WGPG7B6VgYCgLVRb3RbZWG
qZmZUe+giKZLoH41njmhz6BsU7VDHFoORkjc0oxytyhWDF/5m+M56aGl0Biv26DdZJAIvkN6JE3C
2B+edD0jKYS73X7bBKJGRcSVVwG0mnC0XCskZLB3RNXNGnU3kCCXBcmODbd+qt7Rn33hiD0nII1J
O+Tse8Naoph/w/u+c8kQmzTg9tFMhJMBdPh7/zLERRVLtCgd06a+dnoegm71VMnnxnGvIUASklI7
Va515ZHbygMdNd2KWNwrvtV18Fx0xZpmVkhdgh0Q39A6WJEGD0BQqbIUHJdVFg4qX3UkCXNXD/3+
uaW/OkMPO7uPBrgXdqhksm4hDI7YIMlvk86BgytCO35IuFzH/M5MIdrabDO8mCrbuTf6ZnfZFX3w
sOMMoGaBFJyLxKw+eSczVWT1QHp2bKpflhARlWwdDz+S9FZbbL/9EBJNbE3uJ09APdTwOnYEmNwE
tgaq6Zn6dKv9xMjkako1G42hJYw0zpNXfGm858sTNn7JD1vmbMLGK+TsLasLI4Obw+cjfxW22Uuw
dOctGRhX7MyAm9ImNtEoekzhlAY0y64uD+DDHTeZoMmed2wQg3sSA+hrBAn3JbTK6ofGWdhXS2s9
CeIKBjbmVuFktV4cVaIKoX2warSFd9+Clbfk+dlcVWzoXKphLDmPGn4v+dfYXojaFqbrDRVwZsIS
DtKKA0zwPww/zMtrrV2ZSx2bS0Ymp9D38hIK5ljzIg4za2Nkd0UduZ8m0Hm/8h/Su5RBE61r2RE5
PodEdhmCCP7y5vqIFp/YmKw7D2jrpERn6G3V7XVua8izwsvixvStte82EJ7xTNASeTp0tnvNAWsb
Lt+SFcWaNc0Lz+lPI/W/IZm+5BhGyx8OLrSCgN8woVduTPY9M1RQ2G6DhaTeY1KDZbRb9/Yz4gsQ
HUcBSSOrW0jZz27PABUH4CiQUZ+Gr6odKrNJcjayrbXmBt2yxevCfFsfR4UyLbAwJrDfgBNOvAWQ
0b4wezc/eorvfXFlJpsuuUYuJ2JASJZs09TfnPqxI9e0vXL7doEEe85ZgeFLR7v02PAyzRqVPmgd
ZGPSY+wdWysLJcRvLo9wycJk2dq8RxpCQkCgsFb1EIlPV26wYc9HMNmwiPNASIjGcogGytUwaKFR
bi+PYO5wn1mYksv0fikKYen0mJiHFHUEnoJqXbdWaNNfcO1z++3c0uS51ChL9hZq32gMGtal6a5t
ByKU5hJgY35ASDl4iB08Y9ptQHSfO9K16LFtNlyeEmdH0Ja/RBw/awV5VSDVIO70gQxWb6kA2aJX
HAlo6c3ype7vS/1Xq+4vr87s/gISGyJrkDWCONb761Z5rBM54NHH4ZtGItn/zvaFA8BrD+Iptj2a
P7s+7DhpmgGgy2ObfCHsFptxwcDcmp+HsBMHoNudUQexQLgQbDsfrPprvV7YwLMmwMmFRgBQU35I
yCD7bcYsNdixSyO/jLQ+LPXf2LmQ2ECddCw7fsjDULvyKy9AuJDEtwM9VdZzbS5UgecW+tzExJH0
QldaLsdYP1vlqG8tAWtnZwk7FdlnABw/pHdoOaStHSTsCKqlsIur0A4EnMmnwTnjBQtMCJwtqF8+
UGMIbre5pxF2BNpoXfV7y2ULd/gb3/qHm/LMxORING2C27PN2BG5N3fV1K7a+41th7Up2hXqrunW
UuyxYzgvYqi6G5C50p2jumZlkhpcvYr44WCk372cBeHgID3EmxSlpyIpoiEzIKXJ+2yNfIS79jqU
Tns/Viuvg7YppPbwcDS8TzeRTyZtvEXPTmGPvswM1tmxrLE2zV3bfBYh/GYAWT0bD1c08U9uEU/m
RZ97Pj0S50UokOWWe90sFhZmdgejw/sfRqbRrkSFEK3eMDIYuRG6GvpwElv+lhHINI8KTDiIE3/C
6hbxRJkyZERleKejD/eyvx1//+Pm+vPzJ8eQxLEgVYOYCK/jhG17fxOvuvZgPF82Mz9Xf5qZLIhu
xV3ZJhhGS3/E5NoJ/rj8+R/14t9W/F8G/EnHIMvLjqsGfVd5XF6heXCV28N6sMg95cbK6Ys1qLsO
eax7kTn069RFHswu15e/xKzLAe7kH2s1jS89qxVtXKH7t+B3EJINVfzYOUs1odmZBOodtQUUGkC3
8v7sxAkwQMplDPQUyO4hEWE5Syzcs+M4MzGGAmfH0y5yE665Zkcdya2+b8PYO8DHLey8JSuTne2R
VIpKYiDgEYnAFRNB4Qms0pvLa7I0XZP9bSbKic20wnQNKwQu3aeVy8Z9dzZXk40dgNsbfNYlO7L+
KQ8KpE4PQfmQL4lfzUVfZ2ampCTMp/DsIOg+5kgF9aUZDgmIF80fvfUbL4hzQ5OYFVUGjXc2xlNb
MVYju+aD9vPykiwsvDO5z7IYUJSmwlhqo1rLHOFqna0o8RdK3PNm/nxgTi4ZCjPU7PDANMqbAf3R
hflgZKfLQ5lflj9tjLvv7KS4eSeseODsKE03JOJG07woKRTUEZZwFPP7+E9L42jPLGXCTSqVYjTx
8Ex07UkMyOleHsySicmxT7ygVloLE6UaulCrq3tRervLNuYX5c8n+GTtE33IGmXg0DfQJPqV1hux
RMsxtyQm8sdA+Hlov56yYcWsT8rcxAbOjW0M5nYzuw3YOoE6wuWRzNsZiYLAB47S0cR9VUGXBC7z
MRJUTdqWRsKV4Ou7rj7NUgwPY6Jv+Z+GJh6M25poncqFB9Ova6+JmEp+I8Y4tzDxYb1CIqIrYSFw
DlAeKJaEPeYW/ezzpy/uuNY7k4E56Ci8n7r5ZPGrWi7sq3ESpmHMuYmJ2zIzg1YoRuF4lBtJkdXi
wXUDf99qz3hlRrz9dXn1586KCQ4BFCdHrTF/clYG1C6kh9rcUconB9zINvt+2cBcXIbIEiQLkHgC
lcRkewVSaBkNaAlpHOBmnK1MX1KZr9rgBwOa5rKt2clDTRfwPzCzoqXqvW/pOmi5EgcPStO7Is3K
yULtJdlaL6a50AYwO2tnhsafnzkxKyNVR0wY8usQ8VE/rH9jIC6450cQwUdoFqozfAhKlx5BVrqK
rSQqqiNjP5TXRVq309Kvl83NDmeUm4M+KojJvIlPRs06N0oWIL+Del/y6BW/Ln/+7B44+/zJJsup
C20INsaTqFxpEUKkPtjk/K5aYsSePaBnhiabzW7RFZo5GEiZqbBM7nWNheUS6nDJyMSPmZkPfVMP
RmpVP0JL4RYSRpEBNvHLkzY6qw+eAC2u4IpDlvcDXVwMZTuDWxS5e0U2Ocqs5S99oBvulWDhp1Hj
sLXK4wWjs5fBmdHJSqUuqWtTjpnlALyBdKWSVWWxlWM1q8ujm51E9G1APxYqC/jv+xNUB4GM5bjD
hXHrNCgKbrN24ZDOjgUtG8jxgVD5A/Kwt0UpKt2gR4bCQBxc11yEGb3z/YfLQ5k9PWd2JvshcAki
pVLRY6VFT3m1MFHzn46GEwcUWeicnJxNPVFx6yctPp0b172tHjRfLYTKs2sBjoV/mpgsepcBtsZT
gff/NzP94ohr4i4sxZKFybnUpeLOUMFCnpwglifbaz9eSMPNm8AoALoCqcsUh9J6JLNLTdKjDH7o
5GsHxLp4+p2F/tPEuFRnXh/KJsB9Qq732BmHnL5UciHZM3fi0Uli6y7EWYBXnMSUWqoXrp8gboUU
5d5tulANwSowvirnj7IDN9Gt0/7Oq+/c5OQYIoWsCWLihZwl/FqKfOUOIL/wjUPdk8fLsze3QIhm
ARXCefyoCJyUhkAzxoDgLAO0hL9YjRWi5nnZyNxpQYOWDkwScHcfxXStBgrRJabQB+JYr9x94rOl
KGPWBqpiwNuNQtTTiMZN2jYvYl4c89Actotou7mPh3bEKOyN4sQHORJBpYlHUkrBu/XgtHfmwmGf
+/gx4wIicQNEpFOMmKS+BJIf56QpQtqH0An//Aqcf/7EmWh9VZAigTd0io3PQsCFPvf56P+H0CYK
rQHk1SG8OTkkiCKNJnU7cQOSutDzf5RyqTF+em9MLUzOhEVA52hUvbjJu51e3brBY32dL2lPGNN1
gBU8toC6xyKYAEZPAv1eC1RgdZm44Z1xZ1bJRsXJg2GxbZG/0OSLn5JjEYyZa+OgaV8d6xlwrzRs
ab5w439IOI5fxEb8jy+DMpI51SopoD5t9J7f3sQ8OFE9eBEsbsM8i+2wzclWN919b9s7cEJtPa7/
sNI8DZ3BXZKBnDq/t6+BUjbYfvB94MLfO1e/CTggPPgaBuS1Ai/YysZOV0J1j32VArqUo+zvOzQN
rQHabZf31BtN2nmshcMwNokHALnaEPmeNqomoLVG12db3wzAKm9j2dKD1zBQ6Pgq8rJ4q7naV9D3
+jeVag4xcb7Xlny1k/qX0bePMgGiKQviL7qfAWBuUv02NkS9qVGfXcequy+gJbUqwKkPpN6wqjNt
nzpDmPb9pvSGgxUMt7jOIq+JV0WboU7Rs23rivEPIrRVcMWHsgyh9PKKxtRrRxpkhYY9EvlJthkq
Z5sBaClzlJ4anmx0ou8DE1eF3n6hppdGmlf8SIw2X5iyj9sXwQgiK0BooV2FnvH3yxW08WD5Q1Hf
NF9pcrCS/0U4/OfP/r+S1/L4v3Pf/P2/8fefIIussyQVk7/+/Sb7WZdN+Yf47/HX/vXP3v/S37+/
sjpj03/y7jfwwf8wvHoRL+/+smYiE+rUvtbq/rVpC/H26fiK47/8v/7wP17fPuVBVa9/+8vPsmVi
/LQkK9lf/vGj/a+//WVkMP7P84//x89uXyh+bfv//19ZJ9nr9DdeXxrxt7/Y7l89bFHMNjYndqqP
5ehe336i/3VkHh01YUH7hNYR/ISVtUjxS9ZfoQiDmuFICAZYsIkv0JTt24+Mv47kd+iMBVQYz34A
GP/5zd6tzZ9r9R8MIWaZMdH87S/4KljtP8+PN3YK4D+4d13A/UBwP9kNlJPAkzg/68EXPN/ixaLL
DdK87tfMgXTxBuhfHXLfibTcjWvX/aMpC/8F37jfx/6oiSgHF+iFHJVOLTTdwWwPYNwgxVWTW8E3
J24zoLQFDfLIz6D0sGVJ3kGLaJDyrje9hodJYlYMKkuN/10UrtWGTaArZzMEPL5hfoDMVt2JFIfO
K7UyorlXWWGud/21EAYIXnyjNaPEM9A42MmY7DKpB9fCLdRtYvLyxYb8+h9lxboVQZD2MgwKDQR1
5ufPZcAKK/RUARZBr0j12yzL+2fBpfcYMNpl2zROCfoyCZ5soasS1CHizvYaaGXQwQ77hDYvbs6N
Xymjhh1qQ0afTIGlDqFtb3VhLAbKAFGVYET00wbuD54l/+ak7nDFshw6D5pp8G1mFHemXfsQZuiC
+mCCLjbf0oZpt3XhdOWoO0l+pSTXVAiYsDrUbhXooS6F567TTjVFhFk1jAhdQF0R2bUmJd58QZOF
ImaA34Ax0QzWBM1u8TpmbcU2LrOqm7LKEhlWWmt+txtmkLB0i/qEbrMEGhSNXn4jYmiSlZ7byFqC
XsC/q3MLoO0i8dMh4rTpAS22qQ5Zdc2un6wSVKNFL3M95Fae6GgZ7IwXCSKrOkpS6qMWlnbiINPa
d3exrrpRC4DQNDJMJtqw4Db3Q4+2w9FtUEwPWae6aucTG5x7aHRj9gaQPnMn+7IzV67eFYBIG4P/
SBkUwSItJl4SBfbIXeULQ2Ur5rEM/at94I16nZrHD7ypFAw5OrwtZyWnIHwOmjaScVuZO8FByNrb
QdmHAAb7co0uRAEirGxUIQpIbX7xO+Hdsx6MeQyG7/u4R5d9ZjJLRa6FPZYkoN3GTdDIxz6vBzlS
KQE+bQQtdQ9DykgbEYSkLwiw0B8ce653xf02rtfK9UsamX6MqA6dOx5dO7Sy0Go1aP6NN5RuHtmd
B6Zws4oN6N4XmgvQodcMw45wRB6hndWOsyv9GqIuilnMD1Oap9la2Ub/nYk+eK40U+MR6KGh2Yqy
fePiTa0k/lx0aqOrOvhRDwKfxNs2gKpGhcvUYoYTZQbRd4hqi3zdkRLH1nL7DnRDbuql60Dr1R95
b2TPXjugjdWTQoz47dpR+9QNMicKdHiIcNB5/QekiqAUD+y0na8MJzeSlSwR1aAHUysLEJfEQObS
kuWRZfeEhFBM55hM266/Niwr/ihkp32nkI2EUk1dxa+iqkB5gBPY3TrSHMiqqFC2iNoGsmBRXhNO
wzyoC1QNMyN98vPA7KLO4mhw8PpUTyIhIFgICjwjGUL0KhTJqhmgXhEVho+GWBQHyiHMx80TMQck
rQdmC26GtgCbc2TlEjoDld3hnDqBNhz9XnXZCPGmdKX7guohzmhbI8LVGFRp08Ybn4R+R7Yiqwmg
rwVwVJtyKM1uo7QErgldDq61U0GOEKJUAu7QSuwabBiQokOjL2Qz0ahedVq9SQfiyU3M+yLY6DK3
v5VOjeZ13++zr74og19lrLffcOfZ2qrTs0ZuEfAn5gZ3i3gIkGVHa3ohc3fXVsJka0u1IMiKQSfV
bZgykgqeB80YP/F1+nafuTTrN7rb2N/7AAm6EANv71MP9b9RgFt2uxoC09Y2KQZD3Nt1ih2iacpx
j23fZu0e06i9MB0E5Zuua7pqFaDJ/JeedSKC+XhDqEtXvMpONi96OGHegpcwLT2KnUnFDnXTIHRi
3YlqQESiHIQYWD4H7cGJA3QZ2CW3WV/a10PJbkhn2mhuiPcOlt7P2JVfqiPS5usAPB88M7oQJDm3
OfQPXRxjWsk7m+s/G9jWnVyGFkFaoG63VgskUBx3YeriC0g0Mlk+u3KBSwgIJSARGO6aivvrLKmu
mtr5hlT2L9WwL31u4ZBWG2mYL0ZylILf0FxBjULtrCbdN4LsqyRYK3SWDDparJPirs/UmvL0Wy19
9FM6nO+8untoWQxtKJL1O8st2oixe0k1uDYOeYvYv4G2rAnqaGetcziY9qdPMxZJWa66ANYKPdkS
iCrRLvYPgUWeHGWlG1HoaLMhxcqM6UYboKGYW/ZqyMHkZalDNlT5wW4s7eDT9iHJbRo6drOqyq7c
dfnOLClOqqr3eaKSMGX+rk7opgBIvDHavXSDQ2BU8D0kiez+xyB1NBt2ntrj95/iOnlqCHj+YmZ/
KfLsIL30ys/B5yCVDHV/COBr1VbyXg81HR9bJfYpLfqfDrBMa7ScN0HUOYb0QqduvjI9CRnFQa1B
iWCbm1TaOKLDFan0Q8GMq84A+IWicapy7Ls27bBr4HH0nO2TuEGDou//D3Xfshu5jmX7RSqIemuq
RzwdYTvstJ2eEHlsJymRokhJlCh9/V1R3ReNnlzgDnrQgwKq6iDz2BESufd6mo/B60Hyip8+yWvj
y4Ntg4O/Zm96TB3agflQrl0m3jb01yBJ9HEMmhpBo6i9zroLzqKwgKoJAQqu7Wu+LaJEMdVbenfk
TOQ+yMjpq+mD22C6rLR4GUu7+VXqyZ3pzesctB84TkvE6/Kjp4LnefERRzP1OAMa0B2RwdC+w+jz
Apj4bIz8E0j+7uiUYdQm5DUNvHKMAlugEyMvOk5sAWvuZVyQAtDmvLRx755njr9T4wWqe2sWcChe
EJ07O3xlEZRZfTqTy0LIWqCxO9JIpMrb5Af/uqrNxBVdf7BoTXOcV11MMaJ15NKSCKYoavYZxo0q
0N73Bn220ku9yY2eAj3olzFKMZoEG4SS3skTT1EL4lmFtxYi7hF7cFNAdgpLkj9Hv+0wbw+bYJUw
SMO/J04gD/k5iJZd1/KKqGAoQGeSolVopVF6PwzXgc3smEThVSFzRnsTKsBVjk+++Wdr+GXrUH9H
cW04dvWS+DityVM6tSUGjAYxCX6luvAliNUKw9BSBQmreZTaGkXUusX0g1B8kfHCN1NQRT0NCug+
DxN8KBCfXNaBnQW6FQLS3dBGgVo6Ucc4UZmfPwW4Z2LECQlCxtJSccgNHrbc7Nla8UwUofxE/d/O
G8ZfGDI+GuSR5PxL6ewBMZ/NevUsDOKqf7FreEoovv54/oMh0CsR54I/jAAIti0QiL5JifRCMuzo
MO1s/g3/1wNco7WdKL3IIT77U7vzJHxq2UoLG/wsJER0fURqw4UpRo4Adtwxej9uwVZAyXUgbKxb
hYgTSF2QZ9yoT5r3T5FmPrbnEBoFlBlUTCQ5Gm7EI1bWQubJTo4UJ3OwfQmzNqUWULIAzLXFOmAY
8bfpGz6CXb/ouWo3ixFZRYc86a5LPJ6VG1QlJI6TsfnoFj5U+NX6ol9EXojY/MFoPR/y/g8CR7SB
w2HNmyKZOmgFJ3xBR7b56Xcop0eyUMOxFkxTVnPPR0mdGzNf7Xphh/UwJJ34zH2RZ7CjyazFCp+7
uhknn1e8T1CPOFHr7TrR4i4YtW2u0byMd8FPE8EWl3TR1xC33R8SdetcIx6c6jpJaTIUVHcI/qVx
LDFqKdXAUm0lOcTJ7Cdl7hLciBPyoIpI0/Gss47AQ+HG8IQFxv7gsxXzMUho2kD6QyH9cTpLnlvW
dX8l+ua2gvoQOQzegNATiKgXBrETU2++TPn84DmMV48JbSb0Wc+c16OcoxcdMNhOeuRMyIq7ewZT
uzqNvJzN3wo3yMHfdXO6wbqoLHSHLsMvhkCbicqS4Gp4XpZgHEskXq+P0tPzVHeQC8eVmzq3HHD1
+Fm1OmYNPGktfsBOYUA6AZCNcC1mwX2wzGWQnHrReO9o4POuGExWc0bXiai7cU2/yZTgmtHaTsg1
8dr/DG78HwAYHvWPepmGn5/p8kf/L8AZ0ODx/wIazs3AeAN1yvTnv8ET//5j/4E2ZP6/kJt1z71A
liughbu4/D/QhiT/VwCcLIKpHdlxSGTHov9faEOQYPO/57/+33/0n2hDmP8LAun0jtaiQwCaFvL/
gzaAAL9jvP8FN9wBwjBDOg5qDKFWDoD2/3fwafWUwOwe8cM4DMoVabNtdYOdZk8tAixDDW60SGTk
Xd202YMIh+WYpk0Mc6/xDgi21+dlmOW31IH3KNnYPBEqXhJOtqFEOYCpp9aQ4wSDAyoCEjtd2lYM
f43biCzEQGgVKxn9zLMcMedgtNpBNRPBd7umyHcf+czKzhlU8LnwzWSr9vGa0eYpdUrJYoybdipy
TDMfLMrpFzG5d2pRU6OLZoxw2saItHsEGEDQVhpvCI3HZdz17OCTMdtZKa9pz9el6Kc4eNdNG/2Q
pmH7ceFq5wddfwxc7o7GpYMsE+63KHFPk+eOpyHqLYOtHlDJ+s6beTzGjZ99ZMnyd871AMfuLPXB
Rx7RVImQoW3IWp+/xqnCa9uHd8P6Yr7GrkuqIYWbLHT8cUVbOxZmJFfhNFYH5KH90wxBixlGbxU8
2BzJQgiMSPsQXtOk3YGje/DDdcXKiN24gbqlZcn75H2N5k7LOvT8xdJ+ejL3EK7IkiLTHab8hX2O
noivzXYh0YENyc8yTX5pWnJbqf7UafuBRSAtvQDwSNKNRcJxTTHbkCJQiCJ2WVJvyuCqjJ0rtnT4
Z8k1DOlJYfIUBRBtL383zZgWG+7OfcabS6zDoY63vhSqOw9JP72kuLLeoskeRR7XCiG5lG2HpAvx
KS515K8HmQjIprPmxBMWnZRi38syVXObIwzb0rjszCdp25qvYj/KzHsw7cRKD/hEwftNlTL7AYMM
j97wbIOxP0xZ/Mdq1ByaKCuQEhYXftdFJfCXHBzAehAL/0CszxuPE0BjxsNjiIU9AyoS1gmnpGzb
bjnClgagAu+XPfgcvaBLsqY43NNtLcXWBl868zG4eNjjYTb28Qg8exPgGYGmxTYY7TFHXSAC3UYk
gE1N1cvBVt1KhnvQEh4IXHJ8T+Muex192SBZCvdXEonbFvAOvTQzPjCztF9AxZIiXvRUIj/JO+dD
YHdeTFPg20MTnpfY3poEeJq/hlmNsXTetd6kg0J0fK5ViHLZIXpJlmD9AJDp9m5xxyaHTX3txx2N
E3OEfniCAQav2DZ29M2ysHuf4lvMV7pPh6nFapnkL7OEXR4JkuladVkzPGn8k1qLxaDnEbtM4WFo
xzcyD7+2BOXRoACqyFdYszoidxN28dPQEvI3pZgkW5+W1k8tdpaRPfrcd1U/cY3rsBlHjH/ts/aN
PgVRv5XZkod/vLRVlafd2QUEFuVYHcTY3RaGcAFEw61HOprkAqSDoVxBH6TCEZK6AQULEu71dvJ/
YehCVElnxj8x9LKtBMogYFkDSYYAUltuNr8OKJQ8xHN68CitTM6uAjMb3hLV15nQeeHko1Td39Hj
PZABgwIXPFXxjGwD5i+/cPvDSWEqHDnrET+puyA4572ZZOWarH2UrfnNQvw63TCfxqV5IRYfJJuD
qoUNA67cE1+zo7KqlvJhS+mzW1roYtwJqQZ1yPjbKntAgJgcritxJdz7n41jWM04wJ1O6rcGLjls
q0gvUz8eN2hK500iLrkDQiVhjG9QI1zmgJtM7v9OEsPOCEtqb4C4MIIRvO7p5JVkaKvJ9y5ITCIP
c66CsweGoZoQNidFv6ebDasOZocSbyueeAwWM+su8JrUvddUK2bHMgXzuvciUi2ZSCt/k+gLy9Sh
k7Eq745Sf3P84Puv3jQ2B2L9DadBcwqH7UP7nqnUJOzedAO6eNb4w2/se6LEHrEXugKq3+ELkzj9
ME4Cw2rOnkowGtnxtzDj79WbYDbG2VLJmF3bDPa6cJ1dGTbReFgWdgtRinSw0WAet5SdeyFqzgdV
MnADrwi9fsdSqh/SeHh2/ofX3w9ExH6Mk76vyevJ+SlkpHONbLOL13YlEvlwzeTJYzvruBQiUEUU
swphE+tOJ7bFaGunU2fwCuXiM5BLg3fO1IOe10pQPX2uQQdaLiN/Q7mGn84jSeH38TExsSj9cf7I
CVVlK+LPrON15lEfkSfK/9DJeYhG7xGREiseYK5vMdkvuTol098xd+Mb3g4chE2yXl0a9NXQLmov
2vGYjjHbx+NyX51QMw05RBSiF3RtsZ5p+qvPw19pLtrjqGNXBbEYq3YO03fqL+d7h15BGvbOFw9m
VSQRRMDWIUqZK2rsfBJWLztgMkE59k38qxtQ0hlOEQQxA9lnwPQK6tGxjqZ1h6hkUQ5i+jA+FXc0
b4qA8adAMYCkI2nx/uVdGE1F2efLWgbNtkQlGu+wwIrx0JiUHBrB0VA9ZoAOVV7xhgr0NwLZJQyY
1din+0zrdwm08UG18gaOuC2GNTwnwTjtx7X/R2jzic7SysxAU2auMZ1zse04G64qhY0iCB9XL2yx
f0m0PlC+b9MxKvuY/J1Edgz7ex4HJNh1mswR/l1ok0ss6BXakYoK8mwMkGRFvLkwrfmFvjFse0DX
1WhSAP5p8JIMAbBAx4AuAx2t+mH2HwhO2zIB8uYhV/bGEEP0QBcHJ840IUyEJugMd75+M6HZ9pzb
OtHAD9iC5m+eHoIOytAtWGs9w7Wlx3YXLlENurWpE9tElU62/FEkrEIs8k7pfD5BEV/n/ghiwxPb
oSfdPvC8pJYLKB+eQPJt+0IuYJQSg01NzNG6HxndY4ncCdaj1VxsYxVN/ruGpAZLqNkHPfDwNSQ7
l+BmCjJ9jaLmlVqQNBjhLl4+4yPEPgNsOc6QYuKB1oC8rAZ6hSPcDeW40emgoG6csiTDBjo9N1yS
Ajhsj1tcVpFABmKm5I5HFBGa5JFmTNS2xfyQ5vQIaIuW4T1pBvmYMNwAp4hG/2Xw3EMSixRBHuQa
MLj+iIIiWDOKMUv476DuZaEckKeBAItaYKCrGeaRC0swNdkUfBSMc01+yBDnfUwXDAuLXTPAO/Mr
vJe67Jbuc8a0fxy9OS6Al92Qa1enm43OLG4QReGlWMACzvyj5nQoIfDJKyVH8s6YGUrXA1zvcRKS
sEL/Q1CRYWl/Wj+edg1v0kMctchVWqFc4E3wj037/rYhr3GEGbREqGVaj5iwIB1ucf/eiyPSIvNe
MJAu5UABAWx37kkk4Pv4396z5NnrUDTrZnWZpDluSmG9pKDU9PjvsUeW/uSBjOiQO0NcBgpSuSM6
Nn6SzU615fkh2OxnNwXZmQKdqh32hR0CdvmfBbTrzs4J2SnZD2jW0sl8SCDBZIX2t0+AeBEqexzd
Nyyczs3ko1B5w8A2LXisNqBNv3KTfIU0GPcGxbiwKSJjNt4Q8Yq8AodHxGPTiz9QtECFuVofzTz8
BsrsEHIlJPmEnxoAZQP2BGFo+qkhmTu0ybbHAHaciHlJ0/WhaVavjubWvHRNNNfwT8fftuV9OfSx
evBEDvCMQRsg4BuoR81MYeS4wT9JNmCLJvhByBHco2s+jKc46U/rTP6OWfhFtt4CQGfnUQrA1uYz
bnr61Gup67gf032Xh/1Bxn/DBbcGj8KnLFvfJ+Zn5Wa66BD3/Vt3300ShYI+MSpgaXaadxKmHhCW
h5y57YIhcZ9ipk5bYUu2NuBURHJWnk/qEXLdGsRZiwAHfwaUck0WheOmC384yKgCjPTBgZ06+pkX
PXk2LpA1Nechv3hgNOople1zK6aoDDie/3i9ZU34avFxX8CM4z/6M/P/5A2UFKn9JkgLf5JAOQsj
1retHf8ZsvY2svBKDFN41olD4gAy1PIEIaathp8nSRWGjgjiDboyIHCLCNx5JfFyggqcP22Z3R6Z
mreaTIyfY5aHhxaJNKVOe1MNGcQgFuU0ZjF/aQ4dN1GXbmuAJHNdMzFgUsN9zuy2VKA+kMkL1hce
D95fFuQ2fYQUaJ7k3owgFTyBft/k0KPE9m8Dzf4r7Rm5xbNavsNGg8LNs+UaaB/w7kASqD4GGjxw
pDvrWiWW1qtpLCavWX+g897sWxqEX008D2cZomWRtxhfZo1cIjkFx60Ru34AP8RsW9hQ/0002jMi
4PAixlcgAvnGfa/ZCyQO49TQvyOClFmPblV85x76AVRMh2y/as5t7BUoRz2GLNuvPNwKgtWk6jQg
QKXbHVyt8pDZYH4QrT7aGUnkeOvsdfaZ3kULuriYcRVtcXpCl0QOaTN+TRGSVxVBYEqOv88mQLFN
+wv8DgC6MNTIzwGifdlmcpV9c1zFMu61BwY1ZkwXAWVlkI8YTfK5ZqmZqnjg40Xn9hLIbZctQQlh
1lobtv1W2zgib9dLzGNORX6KkqXWSxi9g4h7Qcd3d4RrGphttpDj0q3/dBzvYQEJ57egw0ts3C41
IS7rNi0Y/mjOEIDseSK6Nu0zFoNjaw9esKIa6ph48tIofQTxFfxZUFVZx5y8g+k+hHy+YkXdSqht
foYu37kRJ+WEuGhhAQSojQDtS1HrRNZ6ISlD0jVNzn3PggorqEEw9IDcYDEis9nykpstPqNM1pUj
GlbHIvCzXQzTj1z1I0iIncSn+QIeFF9fAIIvi1TZb91RJd3ZjzHFLFvsTpR7YEY8n75DYuIV8+J6
EK2mI3UfxqK4c7hP6PgISzKz7BROsIBicM4vrcWmKfrQIO5qfR7TcPkeVZtUJo37yumcvOQqwWCw
3HcE6CzXZrcE/VAzTVBptnT0Jc81CjaoTGUN9Gp+cCbQr91kpwcw0KBeQrY0O9Gl/BZQk9Ri48sO
22S/X3KQOJmMloPoN1rZmWSQfbSL/Ro54tqGKNj7WvyRHlpvq5FFeHcRKTVDgDG/6GHLzowkwzH2
JwwpodwFnPc1s7E8r6t4D+P5adJmLaVdyaUj8wD+RT/MIcfQi3e4yAeChQMlHlntpUt+jmdzmi1b
So3w5KNwvd57az+XYFjbne8y8EALad7oio076HuIEBJ//o5azDQ1mN8ideEnA8+IIx6fN4YAbK6E
B++IT8O4aRKo0LWEwsMBmXeU7XOI+dCmiYAFYU/orGFYyBuCld36yCD3+p0llpZwaLFT51xesUgG
e2/rsrfVrO/cYVCTMgH6jkkMwhC83Ln1Ph0kceBwg1fQzecpEJCtDQBm1iGC1IX2lwAqQQQyJyeI
Xb1K3Tl5OsB+iyXV2606aX6NONSywQS4VpW8WPaN+A9cRgxhYb3N1NFvDQwIKVASIoJfvtVRheda
FiyLXQEIcz36JL8Agtc1D11QejpAJhCMQVExtfme0BEs8Bqph570H4gKnncrQoSwdYCdSYkJ99uq
HwJcN0Gbz4WCzxKnSX7tE6QIjU33j5N+t1OQjdU+wyDVpuLkjXlYNNYqJBA0F/DpXwxhrNQbf6wU
O1+w11S3/A1gOEQKBnRinHTQ8SAD/9l37ElCl/WWzQmu+0UudxSsA7cSxFXvuPfdE6/do4r1V5o6
UvRdGta9n+5Ym53DLtltK8krTPRrtUbi3EnYQPKmxazD2AuZg8eud5dGAuIHIX/DnMoLTWL/rJPs
zYzAKV2DtThkD7SFT5VFTdXo7ClNkw8zulvr1iNu/qudUCk8Jsj37CsdRIcRjr4yAPeGGo4y2sQh
TZZXKgcE8KWJQwNx4N9S9C3gFwICliiIbWZcFHjFOfbZECMac+whN4z/oZEDdDhp1+4a2bDfDL10
1YKswQLQCtuN4YiZbALxuSVgs+R2IyPz/lDZgqNbVcXxX05m8dOKU++NAB/90RDwlBPkmvGEPzFo
rkoTgq+m4rtz6og1kFRsXLGBzbukXeJ6sPINWcAHADLqJ+KgXRfKTNmjEW8HymunJk+9AkKf0dSZ
gY8RSVM34B+PaxBOVxc7ePCakOy71L3qDhilGof5Hb9if+zD6AMYL346BYlAl8YSZq1e7Slib3fB
kPEfBTGoAgiBhCpcYOnsoWXLycoAMCjGAIDCtM2viwZQ5Q9YB4RN56q3bgEyB2hTQ2my46t6DPF9
A6Fab0GYABjkoBNh7d4LNXwDieE1kStKD+JprnOsNmUMZVYNpnn+NDgOwXf3r/EQQU2ibm2qnyVq
SQ/bmprnQOBbztfovVvdk0eB1cyN9ZDMAQf14PylskvU3WzXBLdmuR+fqtlHC/3da3axeH7vQpyb
pTw4Q1jEn9NtOk1pnBdeux6XTc3lvcw3X/sBqZ2uQE+gB8yrUzUn82kAhRTjtf6F2Pv0Hw3ODyCV
BM4XAmyNbP4AvdbwuChM7ZsaDtrT/yA6slS93ZPepjtELl6aID8tckO2Xdd8Aj/+pUL3F0e8KLBh
mWuv5gqJaMWiI4QyQjtVxZB5P6tA5gVadQ3Y3dTg9tKQOTXAUeqhzd0BjULTwQMW3OQQDUDrtCDo
qz/PYzuhJXTpsEks0zHvdH9cllMHhULMkXABL8pa2NyXBUk3TEU47AtGATYJisL7UFQpktJib0Ti
KTGfHqKC6y52R4y0XhmBHTjhN5yvyLSo4hFo9RDQ+yq0oJNFbgybSn+TEwo+HdJSMKGb5ReKcOw5
77cTm6k491nHrhgUR8DL4hdfACPyGHXBOQLQXpG8Ehee8B6EgEx53FBYP+ef2yIZklniPTXx1eQI
APHMdl5F8Ien01Owrn9zTLmu2fJadfRkwNBAywEYIwH8/BeSk+dxIOcJkGbua17G0OaYjoVFOP6N
bJpX1MPnin19rCANvE1R8Nhvi79b86mBPIjIuhWYxWbkkPvjQM+Rb+RjGntQmJhQfXcgPLtgvU2M
oalmWau8JZjYoXMaIdbgomr86JIs1N+vkGzW24TjKRIqq3szwG2so30sJhxwC4LjzNgjL5UGB8b8
MqX99igUPnZcqg3oZ7+c0LmX9vpBmYVCbraUFFJtmQI7TzCHviSZp58YIlxrQ7HAdB23iNVrzn6k
70AXNplW3VGvgEJcZl9kkF4pRk3XAyTHHGXBwUA1Ivp+D7L3pFLX4T4HcidwMvn2OU0eOYHGgIw+
26kUFdVQb7oiYuETwtm7c27zbZc0QECMSmtoC6EzGF0dLMF2iggGMbAayc7D319Nw7iLQnsZc++I
HfXuv11/VNj+hHfGHV3bz7gv5bHTbK/7oWpkag7ZPEHl9pbxwP8LXE1gbchEjeWv+clgQqYYg4rB
kOg48MRHBh+x5ThjYhDNfpHesxdDJwAp43ESkIjobZZ7ZPIeXfvYpukhtP0DwvqSKgbGPk0+KZDE
hQWCNGqvecsqpGBCdS/VI05xBrbN54cgnulDDPAPzXSs8fc5cl0BOn2oNmAnCxAHj6ELf2ls8AUP
23PSo8pXoiClzQx4iGkyD1gvvhIZvrAGhBo+1pc5ySoMaQSdmIK1uoA6fbpxGJRKkGlNPay6otkw
lJzzsVow2HDIEhCl29I/HdQh9apnVxvo7OuABNOB5A1OucUNb9bdtRZ8icyLv1r7Cgr1AbH+jwE6
Z36wXt5Mt5GLnSA4vcYG+bwFcm7R8RTExx6jk7uzmWvPHhRL6G3VfVJj0hyBB8UQOjVOQUbUrMOe
3qkC00nvNjPzlI7+VyRXWbu26wD2zwcwBRAdG9D8KD0CPLnh+LQQGk44UPs0/uNF/hU5MsgFfsiU
X0Vd5h2dkdhOBgUCCArcHHuS+0fzdaupgy9wU+se/c83gLM4Cyww3GYGFsbNjQThuNNd95RDnhEK
YKVLmJbZlPm10OEhF7/glq6AjN1wJkJ+ZNYZLTbsVQV4d1zrZCnQ1FcH2fTdZHTCrheKtziJsLDO
7W6Gc8GfAob7sXvG2lfSgUDXphnYBK99gt3bVlARvkDGaIrQshqxNTs39wdPkxximhlpzqbC6huU
vUSLytYikT1m21eGse3E5Bf01GyHczDWpYR0ATi1vq6j8Pae13nXdYqR2d5cjHL5IVpAJkRezyDO
mGNbtHbOjmJAlnNCtyviW4d97yL8/3xC3CbNcyiF8T10OOW62FxpNr77PoA7ssZx6Y3Zq+3BP65R
AiNT26zPzZiIPSJ/oC3Jh/jEN1cO8Ku8+aGB5AgXGuSLMzwjTxCGniB9fZ7A+Ba4coJ6vLf1kW3O
ytWmBPt/dxE0v+oseBQWuDaf22rDQoRc4CoaLaKRQvR9ohXmQBbEBWaaqGIe6FhuASCqDcK0a+CF
XgHqJHyh8ABB2YGYbrbiZU+7EhAjws4icsF2Xwy0Tw4JdhicN4h+zthKHkIV/u1GyCl9hwlFKnAi
EANRi1DEKs82fkT1jcQIZM0IiZDl+x5DYlQ06RLshkxA+DM4clQUgw7oJ7oWK4Z6VpFOiifkPCGG
3rTBLxCwZwaFVOJIOabtE67Mw4jAPDwknXtATtMqAJekCM+ATAmv/+r5e+wi+HUjaAOVr38HsQ1e
YtZ9zBpSqdh3ja66KBtr0Q+QI06MwF+Tz0thZp21dbYSWrR5lD17bfPIgxTVZVEwVa2Lgie66PVz
SLC/j5r658zr3oDY6gojqldyL23OYcM5uKeFV/PGbwIq5col9E/gRVeC4WRRH/hmERmKGSVWvG6X
GWkc7B50bX+1uNqWoK39FNHGtosPmDQfNnOnBOwJqjXwQF1f0BHRaKBIHzWVt3V0+mYsFK85nH7B
5Pa9AAghYwgOtqL1298J7iVfzk9yc4/5KoSA5NAZCN/Ylw3/2MSAVm7EDD0X/EZk+oqjq8M4Ncfp
zqzbc6aBDrRteEJE9XbICfwC3MyXDHkVujk1It3xcLzErT4729Xdmk5VA4TrBoHjd0bMcvFcK6p/
/8hi/c43Wc2QjcoB++nWDziR7PJEqeQ4yucSarti9viXXvp3lhzUOu8JVJkIMqZlR4LfNDe8QprJ
cVv7HiMfWfIdYrgxP1CFPY8AAcxnEBS+N5XIjz3mojd7mBvujXcC7KzMfyPyF8JLXXsmukrnPrsI
3pW7kmaAvrWZVA2l0q29C2MjCpF7tIWnWOPzWFYanocQJEePUIMNVOO/odZOZ0Ar8/gpMjHoJovq
VuXHXpUGiV/lvsHRmt9zvpvMvq1qyatkySP8b6reoDycIBfzeInAlnMTTxdn1SFL5NcSh+gmRqJ9
a5R3VnEGbkpk2OwhJS747NZySZoTUnUsEJlhKCSCaHmWYnmNA5w6LTuAYJjqbOixcJs+vaTofat9
H6VfBfwOAOvQofatBCR248CGXQiRwuu2cNhQEsjhjmh6Dtsih0fy2AwmfI8CByXFmsxsz0jgXeZ/
sxEyRup+OaToBihs1na/WxS0vDsLaSCDku46RBB5wLZi8CB13lskm/R5pSk02CMgxR2iOS/ahSGe
2j6Yriqe+AOzifeUz8H4W7ZpjL4xl3/TGfm/xeYW8QCwwd8hxQ6UxWqsuBel9vi5DO+OIB9pHac8
PI8NzULwJTR6Hee435PZpeB+oclMVw3ZTiw3kCRrsl+h6P6Okm0pQ5oCxTHBqPY9+hOwluZ82dtm
Xq42lG4PvSbfkbBJHqVW4QcL7rytv+hrGkeYbNIh/nJIn3Ihmb8A2opypXwnQQ91vj4Yh/SD3rQP
+LT0w6T68NNHG+fTNk92NyH8A11rkCijnwQrk9eVdA7+D3tnst02sq3pV7mrxom70DdTEuxENaAa
S9YEy7ZstIG+f6N6jnqx+uC8VUeJa0p1OK4c2MuyMwgGInbs2PtvgnWUJNNuxKRgZZSjca/ZrfIm
cGvZAJUHjzr6yCpm9c42BdV+LrfXfmo+O0bzBcSAShvV3+pRX25LvdO/F3p+sOQb2RluRt2nn2Ep
8WtsjGQRlmcM4iGT8FIVqrpCvd/aDQVJv6MXc4PVvPcR+d/E/Jesmi6Vf2VBH9xlccmX7Ab/2qm6
5HaU7Y2Vwrxc0waxyq2ftiTW8lNd2EHv1oMEI6qM4jWgrXrdS129HuOyo0sS0nUooRTpwuQmkorh
GCvjEQnmYE1nyPHyAIGXnKNLk8JNlPfztqrp+YLdetPVMl1z9wcfowI04CBwY3qVr5HKdbYbup57
XN1s1CTWTjZo7TVa9fgzNPEe/mVHdQ7zY5qG5oFyvb0B6qCQ+tuW8hjmaQdcteChicd0A9SojunG
2dHPsKybu7FWlGbfFzA/lKyKKdz8nVYbbp2G+lcc+zpQIQW9A0P/0QlrbQlD7O251BJOXXBlWlLm
0lzjPizb6VXf0AizKmq6ogn7K6Bp0qFLRvu5rLp2kxklbWprlK6SxBInGEdTs9aFNN5WAzucbkA2
14zH1VSTMQeTOSKLzx1n1TZVBtq6VbMfQVKITSuV3dHq62lbqFG6SzNNPypFF23sepSfp8l441h6
tTTnUEa9cU31gWO+1CTz2xgF9hEsdcaBNsKXlWKT/mYaAToNjJsWVP5DTjma14uf9CnVlSepV6Gy
UZztrru2yN/icaz3mJkIjfsAYoYiq47B1BJtkAHNbwrNEqvO99u3uAmTB8Ns25dBLY3Q1QuEPtcU
N6nXq/3kd25Q+NbjoJr9PmqraE+5KnatoLnP0r46zdZkx5KNfxiUMT80hOVjZvXVtQMzRl0Zhp9s
tVoMN4mcSW9hDVarStrguxzZmMOoBVyzSR40jt8mSlZj7w/3WaiWmDBMotuk9eDfhXqmboWU0JpI
sF6Qm5pjDLgIF630Tol4801xo5I8o9jYWV86JZizQCs69AkFGgFY+FQVJQgWE7yLbpXKAya94cFo
REOLivvNakCd4S6jcLJv03ECF9b1GkZGwTcYxtQslAy0XNIXBwOXxmfwdzNdC3tH2TLeaimq1kZR
FjcydLqjImnhk562veXagQTvqg3vAGbJc+435vQ6raA7ZEHTf7farHhUgFne5PnYY8hzA2iN963I
0hoOMPrGTtR9DfIq/yUXjQLczkjFXivV9kYDvEOhQQ67l6jG7mNtSjA4FSWkpJy1v0JjbG/9dJJx
6QBmDemEVgymF/cIfMCmSQUgkaGLTx0YZ5oCiYj3cYvXL7XxxD+pPaGoltnacpwp1+yv2p1s2Vol
EzWvEVPVg9Y2WrGOgpQ3Vg/wHHIn+Co11niTORawMGoksKyq6CCH1bSNGq1aT0PWbqG7tke7ryQS
whDkd4eDSpDWsVtK1nAqIr/7IpWRODFScuRmZ343zL7C7lLCRG+VVkJ5AiUQU3UUunEX2qYXWvWz
HmOwGIK2dVMzRAcpt5192Cr2vUy1rNoBRk/uwsnpbkQ8Tq+NaGn5JpP46nRxQqtQc27NBByFpUyN
W9fAfCozlrdaUonbIs8xzYFfvAZOTv3PavJrPFrMVa6JYBPFuQ9SLgk9zYaHqThFuJ/wKqOI0IqT
70vDrg9EvI2hTjybU27dKmkdHVOjcTZ96TebuNbWA8fDum3xb64Vm3U1dMY6HuzkSknpsa0czB/u
yqjoXwNjoCo4lmW3qurG+d75g/8gArV66oMudfOydH4EkWH8StK0Ow3a6N/VOKT0OLKa+MEEuQPj
IyicPbX/ORmy7fRU8ciRa2dF+iamLvoi0aDbhNKMJnSq5FYK6y8x7uZrKUmtb3E75Ov5QrPxKzwq
XV/BuEdTSkHJe6JCaqTF3ajlyboWFT8Dk77tJWK9o0jq42R0kbxCx1Gv8NYxFRUULkgr7rSFfRNN
Ob5Gqta7gdY1vyBI6NtRzokmOTU6QiCPgENNsRdZFN213WC6WSRq11dTCqQKwL0U0O0dl9cw2ktU
oaoV0EzrPlCIXrVQm23coHywwWbaWEU5FcUuzLPiqjMb4jX8KoXrf968NXYHhxGTM+VY6PQ8O6rg
h0kyW9cJgOcNgVRBbJWmlZYZxpWZFg3qhFVwGJ2pvdbhN4N8bY2OZl2jb6S+kF/8woFIRpLY9PVJ
qwIK+VxhJVaPG0TDqbQfFCjPd0YST4+jadTXddin4box9BmHl4nTmOrgNjsoVDGdhk1TgMbTJWrz
MJOlbR709VHp+tDLYEK5jk9i1+EcQz0tK/dJWhUoWg9GcBQGpXnayZILGC5wsxYGWKQO8AB6R56b
eyCeIjl702LTPo2jJX4MBUjwtQWtYoJ8+S2qhfwWG71KwU7Y4440F2+jLPs19m0GlSXOmo50ysl/
qJ0puQbtWVc3NTAqRpe+1Fi2eaPRlt+5/IOUAU4YFOpBjn7kvbnONTBR45DEv5QGRhtiQ+PNWJpl
vYIKVp4soIHzmsIlV0k78zb2vToKeuqxWvHgBD6QQ7rD8lNMU5lX00jOI109sLWFLDZjD4jGhMQj
w8r1o59CU2tyd8WYHiIQm+tkFMNboc3Oqhjrfqf2G97T+qEwDHERlFUuPUctwTb1xxBwSdqBNK3J
NW3NvMWulnaAOlY/5V5VnwLRt9ugTO3rUbQkFfhkHw3QBXu5xtlUyiuQPDJNHfg3hBDa4BEFlThP
ThLf8ApchrrSEqnxFMme7gPJNretNsgz1KsjDlSicFUpMNwAPY1NOuIiqwh/2PQg1kwab7B7zW7Q
OVakijtQfBoGzZU0ubwfI5JgYEIxXxlonTtFsKEqHaz4sQ+Q/+5Tq/DQPR5XVZMqtZtpLVVRVghE
sVhtHzDygneY97VxsiUaZ3U1tk8SZPonPWqSXTcV9GeNEDtaiC7ptBqzYQ+Svb7Siyr70eqknubY
wEss6naXqVPCsVCi/SJa803yyYL9ctxJeahsUgZ0g3aoj+R3wPulWglWpkRZiFtCeC8nhrQJBAWZ
0IqYLAcRtUzYxgvYpeCay0h+r2D5ROkznhPOQUwzCc85BXYinfIqijaQH0NQIHl6Lzflq10DtR0n
0jp49emGze+scz8faKU00XU8KdZDrs+tzUqeG/l1gbGlDgaeu1RsbLW0j1+C2rxS+ry64Z6CaHUh
mV+7oojdLsHYF4DXoIMIC5rDOFjjQ1wpEkjiRlHpvFMB9eIMzBNAATxPUz+lUK7VSCRETX6bd4BZ
VoaD27Tbm0HUrWrKYWTMtfpVR8ToR+gj7qBFVvBdGgfKdQ3XqDCN/K1tAzLS2WrVla5S0pzVGIIX
rQQRZSASfGNDRT9EfgntdLS0cA9xSqv3jkQ1fuC6t8JVjRuSGZp3Za6kru2nCVCtEdLlFNoykLaI
0w8ayVM/DcWrRB3v3nLC6ggP2d6IxBhBs6owoBC7KViDpf2I8/VIpUWhXcDfQhRwnPQu9tOa1nlF
E8WmcI2FdtAPNGgUq7tqe4GagIJyrlv3g9jEow5grwxQH9eihromgAWaLHGvpE9tEHy1Ji7McM+M
4SuwWMo6ecz1ezJowK4zVdhuko/KXlhJFa5zMzSuWezOF6MeWm8QhcKX5665kmCnP4YIFFC1NmMb
RLLf2ptGrfSrrjPrJ5+vfoQQ00IGTZsXiskJ6K4WoLEGRtPNyoHyK3yVBy1C7N22AekObTVQLLCi
XdmLB1tt7lRD8o9tH2kbNPSno4WrznMxGdD3mpxfLAqFdaxabh9w7eSymgBjy4pvbVy2+boZ7bmH
r8b7arb+VoYo3uYZ6KyEus9jakB/bw24fz4eme4g+cadgkboIQM0fBwjhh7DUd22E2jssMblabJC
7oYTIFZBWUkaHgMS6WOhSNJK1Jr6hEmpDoECyfTALv3rtnDyh7E0xFvewUZaCWy1bnDBpdVbgyDa
6HZmzi0oNDbCKZBfNSBKd6LyRyAenBhQ3Y0TlNV2TSVffo3rvrvWdcEhOLbynR0YwZo1Lu40p8Hy
B5m0Zy0Omm0NuAb/YRHd9eQWV7TvqTqrVSqtNG5snB101QNbjjYUCOxNlhjWndNbgxuPavCIZML4
XBRUsEfN9K87FJK3cWnab4hZ4rUJ5vgn0kgdlPUKz3hkFbhA6WLrpHCOVmkgzFttrK1Xs0pH9DSS
BHLMiEIQ+JY8RP/Cwpk7EFjQVD514VkD4340atSIVEM7UBH2v8pOnJ4CzR52BRavL5OZCDdDnOh7
UGo5oAa9OcZSb+3rbAZb6VMwUlru5FUrUUiUIx5cgm/9QwBXfTTstL3uCqW6GnOtuIqyiSxA4zSU
BgmOjaXoLjyOAah8Vqy5/jU/e8jQR2wa4h99lwYblC8AAemG4axJWJBUIrsKcS7XYi7cLZi876LS
DP7Fb+UTZyaac6Z9U1Inequi5J4EcNjXvdGssF/JfwBKr49JGycHP7LMGmgf+5RT1pZLJCKQo7XL
vNuFDoHMqe18S4muubIpJ60Jp3SofQgFNbSX2QC32+JJoR16WCqvpPLhTwdU4xMaFBqmhgLVYdkO
OKCckk7DzElyAPSJ4DGIe/r3jSI5e80adHe0+ESEAG0ag/2w45Ke3wwqZJuhmrDEtFoTYo0JpdoQ
xkEak0rltJqaDRcR60GZzc41qGaBhjpKjWzQl0Ixm/3QKto6MKMQdfCc6/9QG5QpZzWTMg9BnBVB
x4S2+uDNUG82fDcmwB26Abc5YypXGat31yNDwf3BvyLQq/TRVf8uAvz4S7JLqiSNghKXKvUQjcoy
Ym0rw9SMayTlwrfIgK6r5Z29VYFC049xsr0SBwWOYDUs99oxh6uSDUoWhIjZoZrvWBRWxiujKrsf
vqP6T0FoYGePvUl5PVh2+Vbpk7U1QhBq6lAxGfKo3E/pQK1EnevB1VDd/ZV39FdH1HJ3jSbiu97q
tH4Nl2VyS6qpj1Ybp7hP4vhM7fxNDRVNrC0CGfUVlYTS98MM8mzk4OeJduReRZGcbwgsBfxf6ZdX
HEDqSbND/s5QIv3JLNv0hfzFXpeyXbl/0bN2qlwOg33rO9VeFFrzK55A34BrJlCKHF4wLX2gJkrf
brCoBqiFdNamLYdsTVVF2mVhUB9qYNpuUas5ta3pZ0V7H9m5DLhmL3raOW1mkg3aikZbVRfpY0sf
NN0kdCNgCWZ0iEWjFzR+afuoCCXE6rVstOl+TCT9uurne3SS9FeIxmT7uNEirtoBzRfbGqLnySro
XbIK6ViRFp3IJG7sJmq/o7M0bAUujptRksLHqAGUvCksOu2DBpwx1sr2GukJSHqAyNwO4Y913QTR
gxikFzMlk2yqVL1CgDC8yiMY7MMUDjA2hH4KoApdZZWeu5bcDNsYhZvTX1rTcSfXrWhf40Ky1krJ
2RaGZW81tINXUQHGN1aeOJ/oxjczzaHxI0BclTFx25DK5kcQ+JGbKglsCa0Q04gJCCvMstTqleiQ
bbi6TFukyDS3HYVarP7SjciGqKg50GLaYsvZpZw0OpbXqhHaqAv63TOo/+IpACjj/hUBvhlyuTd3
MdnPLg5DwCA1F+O/GuQI7VBLw/0AJM+LffDHkjkmGwURg13ERWbXwiz6Wwbx//OX/wdiwB/xl9d5
9b/+58//eGv/4zav3t7Lpf3+H/9mMENm/k/TMVFWNGUOMUdG4/FvBjOCAjMZ2bZhR6JgB2X5PYNZ
lgnYOEITsVHH5Dk4tme9NM36TxM6tI0EGyNa/PrvMJihT7+jLyPIhVKbrRmzHtt7/dgemYBiBsPd
Oxa1LBJFZRciFfRvCXz+a/SFxi725jRx/FI6ZbHxVbAqVyNw5ndT/V/Kb++V3s49+SyZ+U75FpkW
SNhUA+4JLndgnWy3NizjwsFn4dh3g2sUC0qhdv4JjYDXApsiCo8Q1S578vkbvR+8q6m5+Dx53ZML
UhM+QlT7TPP0n9K2/5ryhWalY0w6hY40uKfUgRNjL+Xf0kwGDEPH5HDZ8y+o7j2fIE0TH6GM7XBE
72JrpbL/ifDwude60CC1C2I82FL/NKWwq3xd/4Kb2bePH/zc3CBK8H7ia1pz0xhFzsnqctKtiqSU
ExSjt1D+ZN3M2+ZfagD/d/ZnLYL3n9DkwzBlJr34wCqmm7Qvin1l1AoF6KjhxJshz0r7XZKtZPfx
VzozXUunz9SmIdlQVjrFbXs7gU6k3KKPfwf2fwhf/j9ssaUNh+FoWZYZpnWSAxMKfIdRemV8ImD9
e0r+NFWL/ZsgL9Baddud6lLZqCUVhinHIf2gNl/s6SmvIAOTiyd3SRlvIKUCvdyn7Q/fP1jNll9z
5weIo0++6MIO7l/vbbHfua/X+kTv4tT6yIPAvJyCowQbOr4xuasa2nfKykh+TKtOPXT2i8VtP2PL
piXpmHyNCKT7X7+VnTH/G0GXMOwsWi8j1ua/Zor8x+9bmafnT9O2CB5keL4Ywq470WM8aNr3kcq3
yYxowxEmodJDm4eyKVU22Jqt1BZr1BOQgRzWcubQlCs/ker9rW38p+dYxBlw3rFUqSM9PjGzIxww
y+UKdbOdYjJD8L5UriQUcU+gwqh2k9Fe5yOKPwgsAGLzdX81NKDUzEOSbGH9rEicPp4h68wu/63U
8S68AulIgAijgFaKDgZXZR162Mc2anKJBq4O2bB1X+HyFBbFgyKhpZfWHWh5I/6C5MV1LZe/osK5
jgrx4mjRvTpKN60TvQx18CTViLZCwocKctWTTlbheLQV6caaRY+GsD40vvZE2+V7ImS3p5YAZ3V4
BbCyCdPSdcLw2Eo0PH1/X9kxWKrp1myGB/KCKzBYu7a1jlIYAMuRr+YZi1D1oOxwW3ftbtKVUyzV
r1FW3mQFtuqaWu4dwF1hhOySiShzKUGaSWGMp+mXXuq3ePRt0MehIE5fXU2HKyMqriAv7+quPFLA
vNWU7D5Ni22AtQIILd+jbnxhFFzEcKUXAYzDpPTUjgMOUWFEyOBb7tpUFTdynek0lTTk0+BxffzO
z0XBZWAfqFgZI/d5+uBbNaqoVIjNRUMv3Q7R34vgVKmFp/csiKkx4WEWXy8be5F86blIbLPQSq+E
MoQ0n39r29H9x2Of2QXyIvXqpBqum2WUHto4CECMYCVOMQyJO4o46L5+/CFn5n1Oad8fdyDqRksP
xtobe+fU6ulVLCef2DScG3oRka2qVhzo3SUAY6ldTWl+3wJycz9+7nOTM3/ouxAhGYMtxVpQQ9q0
+7VkJJQN6kTeJaAXL1w3i/g4GLZToMtZebB/vUmSgA2Z2WdmgucmR/3n87cOZLiOzqFHbcFYOUZQ
7fsqCS/LKeTF9qUrHde2ntZeOqRzhXhlmsHPjyf+3IMvNqpwwjGSw7byFID7FKImD6+x4pMz6c+D
I53+z1lBljRt0HYrcZZXcDnnybH1sS7aq7qz2KuxJmX5XAbykE/9MaUUKPJI/iQXOvfgi72aqtUY
6zliaKK2d1kFrLumN/xJMD43+H/bo2NdJjaDq46/pZ4zQXmpR/eS96k7i13qG0MF2dQmypRVuIcp
Z7ixj8zTx6PPL+6/5xhofP3zhYqOpkgP1tGjRNgirY39WJo8lEl8pFn1q9ejq6wBKWpQhL37+BPP
TdZi19amOU4IKTNZRfKL9bTWMuCcl4292LRObqEQDvjFU6uCaO8gLJBjYvDx4GfyMYzE/zlXcG/R
3i9ggXSNlX3LhCF9naypXqWdb28mpEi3CcsMWZxSvbVxI/RXaCyjJmUo96QM5V3WGf52suhPDojk
3qYy2MusQG9GMpGtBtvTX9O8fEtoVtEtVcwLF9AiIICgsYZBkhuvsO2fwQD7ou0+s4r/82VMXyrA
+63wKwekkqdaibQXRmVBG7e+yCgVmH1aXbewZDZpIdeHj9/BmcUzi+u/P1WmphdORt3Pg6K5UiqZ
pnuD3sdlgy9ihKXCwKpaiaN2NP21VFnNqraJzR+P/ucDUbcXQULR4FVBFG48CJoRuDxDHPW+EW7d
KspFBzr+8/+cnTZGdd82k8oLpZwbw2DqqL0AwPr4C5yb+/nn7050v9SKJhrsGpHUUaUpVb8hv/nZ
ZUeZN9EfApG9CAvIwI0iolPqOYqjH+Qmh1TWRz8wJSATL4tpEw8ddCY7RFyV7geNSK3cpCG9lsu+
3SJ05FZKlDWryptEfZ8X1bHNPjN5Pjdxi7iRS7FeVaJpvNzSfxTIPtPyfPv4qc358f40bYvNDSBR
a/1Z2CzOUd1WyhEfVw2RW7ORoPUEMFrdApqCm8TWM14LutuXSrlKCFZXEiqJCCrB0nCQwcU73Wkf
LJFJNyDT/W0Pr4DbzSihJ+UjeC8ajmM/qXaTaqabrJCdXRoaj2XnC1eZ+tJFSU3ddBItpdAODUBI
CC50SoMmLgVzF+S4trWR80JKpiyB3xrFIYS8tGrQ+rmVHBom9EBrV6iT/ZLQ8OfmB2Jag4j4kI9D
8+In/XillEbh0gwYN6Mt/2jHOl7LvRW7Y1IXq6lX0O+2TAgTpvNidQL4CfQi9P06VBaH7vsQQUUs
RXThaWMtNkTdS+k4DnnpgaRIXBQBQHQ04pNId+Zgthb7gSa5rXdJV3goLok1fV1rhkD9hL9KzQFB
IajAhY9HQMzNY8rD4JPE9EyUsubHebfJuyrU60A2C49Qjvi4n0F6ckR5GNTuk084sxusRQhXEbNM
TFsG1FP515KY5WjVSvkkyM7B9A/bYWk3n6h97ncwMj1K8S2wywqYHFL8VA6k8aCMUvLJ2zn3JRbB
fJgSUciWUnt1Ud61lf8qZ/njx1v63BtYBPEhSkCwlX3pQb7QvtqVhoK0PKHtYyay+/FHnHv6Rawb
pzLJrGgsPDQMr6EvvcWJ/fzx0OeefhHrqmJU4z4gR6rSSD02LSDrEbzbjcHl+JN3fO4jFiGv1dTE
QvQQce1IRhMLBSva61WxLkawvh9/izMTZC52QSu11liNqumZ9NjBVoxPsdN/4u99buzF+p8ss4y6
grGlFP3VNq5uivqyyr5uLjKYBLhjYNL98uJ0XRm78LLLsD53z95HBSuxsWZAFMFLu+YgnP5boDmX
5SzmYrmrw2CWVS2bnhU5YMz8IFnFPfodl73I+SW8C2cVHhv+aMPFKkMF8hU8TRw6wr9dq/7N2j14
0X8OrvVDh3KtMD1DymO3Sptbf5TyT558fmV/iGS/D/z3Tz6UjdoC6vPAwhW3vU8jJXDgN7SOgt6N
g6A2xmmS+/E0ndlSSyM0OCSVVXea4dlDCcAwBtpt25V0C2Yz2378EeeW/WLXSo6TALBXDK8vIrhq
5RdJdX5eNLSx2K1BBFKqqEZeciklyJpiSzIYALEuG32xX20TBgq6sDz46Hcrxc4eulC57BhZekom
IXRAsJmVl+EWpSggscNCf/n4udV5Zv+wgozFpjWBUYQx1t/eEF9njbWT7QSu81bNHv0QsaPiZogM
F+X+QfxUte+p9izr01EzoYqBWOdPJQYfCQobn8S93/2yPz3PYqfr4ZCPSSwsTDp73DCGtY0IigIy
aHQAW/vXNCr09s4q40PS3WYZYHYMCdtS36E2E5dzE6P8N20l/08zSjcWcaGP43wyzTT3SA62eWpo
0Lvi9pOte2apG4u4gOFPVHCVzD3fNm7Qg7vqVemzSHymjaYb6j+DToiCHixRW3g2cgI/UBFoZyGH
bxTnoy2wFmqgJfpIEJq/h373qCvFF6Sz8JwaJ21dGGhHoV6DnFuC3kFn0rfKOyVytULt7zpFD055
zb+rG9va53nxNaoB4opBfaXZcKNhLHLhDC2yhIHmv4F/VebBEvqlqpA38aOfPhl8Xt9/WmeLSDOJ
3CxhOwkPp6MbNKpARHCxQ+FGfFOD/rKdqy9iTk8HCS5on3pWMHxrYYyZ/ZeP9+2Z1aMv4g2AV5TS
QKV5/uBshBMDLSo+m3f1TKDHAPAf52GEGV6JwEDqtfQsDyHa9g+Flsc3qoSqTIE4E5I2dVGsHbus
3CaQhltA4Ok94kVInfZFuu2BjrvI4Jnfwyjvrm0tk7dBROmw4SYIFkJ5NNRB3fpN/3OoNDQYejgU
mMJwaxHRZR15XV9EtgD/GESFOya/QfRADTFPvbBYpi+CFAjqTEurIPHYRTtEIL8YTfpJQD73Yhcx
B49vbq5pk3iJnf10CudFMT8JredGXgQcDA0VS27z2AsqI9jotVlBk6p3l63HRcAxrArLsamPPGgj
YqMEpeKiI/nZZp1RVn/arb9//i7P0TLJKCbA4p6wtng7rclqKI6dsvZAy13MxJgYsYL8mzYf7RHI
W0S4dBhqUJopzSXKhD6Y4cKTpX7wxdbDrYHoQYDRl9+Dp1ce2KdwAx4TWM528QywgRx5lWjqg9+V
m5rqJJ/U2C89P0W99u+PVQJrfdnkLWJRL0sqoPI09YZJ/o4E4rqekaYXja0tQhDdaCXWkjzxqi6n
V46tbKRe9s61RQwCBBqYUpIlnl8G17la3xXtZXFTWwQguFwxqtVijpuUfGzUm4MhfbpsQhZhISXA
hNAJhWeYB1/3cIi6bNxFTMgFHmG9OSSeBuoYGpsIDmB4re1loy/CQuLjNsGFk9HzEgnx9oW63PNl
Qy/iwuxUmYgKQXN5SlAKaRP0JiEPuJeNvggMoZHb5tCpCVRgYNp1ntzqvupcOPgiQyhy1UR+tY29
MQ2eFTOEeTJLkFz25Itd6U+9rUEQyryxyJJtAMZas/LLXufSITnRZfBvZLWeEjv1putRYxQOomMX
PfkSSzpRdQpMJRJoi+go/2ff0dL9rBWomPP2/kPmpC42px8USdKaWeTJqrQjEF+z7Q3zC7HWKO2D
nFarSBxqfGaI0VAANmHzjCbbRh3V9RhMqFNyxRbSKUAwTmu1XYXIZV+/ackjI6QUhrXUuFYZxYSN
qZntntrvCjuRg6Zcw1TBgIZFmj/n3D5NYruGIWzTIDs2eQTwIsOntD108nYO1bXVrwo53vGTiWUh
9fKB86PUcFg1X4c8t9ZVc8NfqolOgoDIgD1+t/032X5SfGWl63dcdq85DLTJfquGA/YPLtFf4mXZ
cKrLOJyPhRwfKyXUd3x6aTXoBZWrgS8SFfexOCR8Hyn86Y8F7/dH3SKIxOcwpEItGHYT5r83/DMb
/3Kew0DJ1haUcMXf04hfq1xpu0Ynf0H+D6KT6NA+3sb+z7YrtkwIp1knF1d+qmP7LaMr6cNHK68a
eev4AX/czmfcCEsAi9W7XEGaayiffcz8OOVU45D0wXXLtUbBdDBQzWeeIaC+EkDSV5WXqoaEmxlf
oU4e/Qz5hTJDux42RACzoLlRzWuLBlKIDJNJBbXFKDhA8m6Y1Fljfz9PoYJvCJeyVt62lQlzdNs0
X9G/W8n9eITS5aYh8MHCTQqoCxjytC92YiKnj20jvoblhUWF35ekd8lD2NPudZBU9Oo4wPHGN16h
PH5ydM+L/k+bYRH1A/Q1YYlzjbCa/hHh5Z4OFHLyGrK7q6gKG1Q1IMNftq0XZ4Cdo0fQgQnxkjC4
RqHmSQ/M42VDL86AMinh6LV14pltqB+gX6JuOlj9hQ++OAMKXJJNFNW4R0s5Bn3oaDTikxqsMj/h
n17A4ggoaVobRq9F3mygGA74PVf9FRssbA1I69s546mTEyprTRfuw0m5VZovH8/ZuVe/OB/SocnS
IfZjz9bSX/S8JM936uJRmHbyS4sM59aGTPLJWXTuay7xzNXo62YxmZFn60557B14iFntI1cE02XV
ttKAk3kcrQNIljBQUYFkTyrOocA1AvEHnFSh2SqfHC9nvvgS6myZWppWqcg8GYbzDXyI9BaxwvQl
knV0r/QxwLkirS9bO0voM7RnlJbGOENwqP8GMf1FjMG3j1/gmYPsN7L3XVxIG20SFSAWTwlQJhSO
hYUmAlPrmQZ1kJPK2UtOOrqoOOaXXcGURbSA+Dn69pCknprF3RqAC93G9MJGo7IMD5aholE1pl7S
518zGLd4p79+PFPzEH/YZL9X5buZ0sKqlmy9Tb3ZGUExu1fqnZ8spnNDL2LD2EpJE+tq7DWW/MWv
Y+SLjM/KYOfGXsSGPMbKV4YBjjKY/IxE/zYtm08SOPVM3FEWu1/BeLxNHT3yKksVV8MoQ7Y2cPqr
UZ7YhLEaBSsJrvqAglipztLAJ0u3oN06hojdEP+5XZ6HKuYHknClsew26OSjJh04pUtRQdlXaHCv
9C4wtwlfwu1VJUuQti79T77AuSv1Ek9b1SPeWIUTYqWdYdwA3ZNIgioAdgD2ashO5DMjgAp+k7Ey
TDr6CaRavflsoJ8QG96cUU0QiTjV68lTExSvr2Js+tIYPQV5y6W6McUmwW2ebC2s9M2cOnS2v56z
rUh7Fcl9W+PrpdOTr/V9073J7UvXfnIunHn18rzn361YU1hyYeBaPPe4onGnfLbJVOs3aukPm2EJ
6K2cvOqpjsZeqhThwxgV7Zbi6fSkm7297xCq2GCEWW0SRaC6hm7yLpMQvZjVfbSdYstwFJGKJcPB
nstBCFldA7MQXxI1pF4h1TquJrUi3Kjuq9u+iih656a56qwYVnAbYgnm9N3tkBsJujVAw8rCwFqo
w0Z7VZiNskUVLDn2TVav8dFWr/B+JRNB2qTbhmAO/zdH57UcKbIFwC8iAlO4V6B9y7uRXgiNVoMv
bBXm62/2fdyN2VmpG6qOzeQbEsZb0IbPZm0m7mI95BPiBmcB7An/wo2mba0hpnTI5VEYQ1SVfhtJ
qYG0FoVzNfLQIZJf2ftWjfMmZrHtV1vCAK6N4p+h5vI7gOXxq1vd/eZdOT5sbLyDiQyrXQjle88I
N3BWZSnk3UW24w3xI4SUkuIyBPmiXMxryhD/3uuW+uSURpC0Dhw2y/1b5s66S1nsj2EBDeyq5suZ
OTu/h49QIsAJs0PV999FMGiIMFrcBaL5FY6dvedb/hnirPlASeNeUBamh1mIce+aXRObDdITbNKz
fpBmPR3maVHH1VNeUjOgEt9cPdjLRydhtoJIdQbX2bTFO7uv3X1pgMkw6rR/Jyfy8R4Enfct4B8/
lNPwxHUdT0Yujmsvsh1/t4wsE0tYtSqLP0BXGmTsjEimrXa172cPaTUWDwUKCZLwyWDzuvyaFxBs
a8UxsjZQNHWz2slgWDquzHF8MUqf97QT/xgcwtZlZ/KBv5ZJj8F4UzUD1VW2MCWowZGcC12sp3Ur
UhbzS8/4C03IThypUKiMxXR0rN6Iss1R+6Lx7WTMcn3MKmmdSmHx7bBiDc9uWrOTKWv/4DnN8mlC
m0zCXmAqkYt5mEJmsLC9gWTDRLMz4Yg/GoGSf2/Ee/Z/GQjas0tbnlOvzCLmu4nK/HV9rWUNeNk0
cur74FDABdReMEYDZyvjY/B71BQygQQuCjSExfp7BDBwrmMQsds15A59GiaR/U5e2rIDXzt/RSaG
hrwwxYYGV3MfGuDasfGZB/zbmIdDA9x7sAAd3Ezno3FHhw10I52+y9rxT3Lust241mtc5ibaAFvp
8Z8pXJ7Q1qzOAft233C1dSxWskt14zesllEdVA+XQntZCc8AEAsVXLaf3Q6ln1bLdNxAr5wGiPTf
qQu+t5t9eAVt3S28EZM4zz48p0GT8CpSKqfHDWb/cWHchHZ+GgagsM3izce+8DdWZcIQplIuzzLc
nM/RLJw7a1M3geAaFmfFi0noWYN0gmzylI9duMu4TQ7mHIz9rpz85t3S0rm6hoBJDEKSjhlSgCj0
a+fXrYLGi0vHVHsGTMbLoCjXUDgtrPs8D6v0qK2bhaUzl+qyOS7cCHZ5rBMQbfkQ9Nixd3ZoMzvq
us37LN3y0LBR8zaNN3ar6/Qt6+R5sOAeaCoYJ31hgc5rWaDacpvcDIT59gKJyouXft7+G92NjRUW
sVcvmdzFXPdQUVhCCHBgM/waGFw/tmihUnldppgDX6af0gCRxF/kqncVVhS1qmH+1wGegUapbi4U
bTvqKdhGb6dtu9l2dViPiRL9DNC4h6G9IIhEPbmxOpiq7r63G33YptbZuZ1iu0r4Y5NsmS3PJcpc
ehb8NjJH/juMDnYRzJC7AZPRtcFxe+lHy9g17UARsw3Qw2xQrpFGLdkulLN6MikQJkvpmbtxYqqt
0nMYF9LB+QfTCOqN3/6W07R9j8zGRe66peCii1j1fZy2LL5v8tqhwGnx7jBUJnngFwxUhn8sR2Un
vgFDc/VCsAGFO4so1WirwC+Z+d9A92wyzab76GSWt0UcFSJht4Bdum5CeuZCh4LxBzPcxsulXAUJ
zMM6VFv5FqPtIX4dISt2+YSwEj7CkIhynLx7a2ztG9Jh+prmSX3MmKuuGaO4x95XCzquNKheABSl
T/lUaKomA3h2F2VNouwwB9iCPx1yhzQX9FD0bHAtQAgMa/hfhWd9O6s7/V0BkcXg6vv7CZ4LoXrW
nMWCzcPJFyoIlkTB0fIejW7fgexwvAdvLcYlqryW8GalLy9T0PD5oBFH2lrszLCRb7Dz5TFn6f++
A6v4r8w91vSW5SEYU+KWYnQe+K0ckA3L/Jum6/qkGXKOJ2yDf5tSBPtt1caHgOFxmlXnfCq0sDxd
4AchanK2wdyPstL8soryx2z8h7xE11uOlvNUt2KLxKoRcVhqRnySvsw2F0AjYIkGo8QAEeJWR3Xd
8eQtCvGy+72JVUQ2eJs4sJcaMwk9jCA3NmQIIFwYk5sexmYeo3EjrNTaAXvooCosLADwtWNDnWF1
IuryHOOJQ2zXVwYknJoRTdjkbqx87KBErdHa8O8z57uTJWCKJkYo28T417on4pkfUyJuKt0bR7cJ
jTs254dTw3RsUnduQNC6MOti78O+Pq35UBya4fYbZVO2H3ILcWaGF8w0A4lCc/LvB4gK+7DqzOfZ
q60djbtqV4nUYarXrJxDAaCN//8AbE9C5n7F8+g4+3a0auIsZcDzdHw7T9B1mqd0MyWDnOuwV8qb
Y+Q93n51gs9Bq58W9xt0XDvd1aBHDx6x+85pCiOpAeXy8C/NGbo9bwTvaLqz7WXa+5WCsZ+2Ytq1
thvutcx+cRDCb/SLWsA0k7qIiwYILZuTxfDqrQGsczKBJLdQkUIQrA5j2K4HDiNqeHgbD4NEuVne
djMLQHxnx9JQybuZrdFuyMKTrnvnyuzasyiwOYnC7aNNGFi1WWBm0qH/vUW29yzqqghMP+xRFByZ
ixyQTKK1MwCQ+YAy0cSmV7idezAcwKadzKHFAkTZNaoEO8JNcm5aGyg4TP9LbYR/8q30TrIQxrXp
5rfM1BgAmPY96d5yPr0Q/0Ipqn/DikS4mtp3v0PLLAjkKJ1WzIcMm2u8CbCL31RAzXjoXLmXhHP4
YkA8uUMIZXfd526gPkd+wHgUlrwvDNc6Bm2fvnkK3OrG9Znc9juxIL5wmMzJZCz6rd/M/CeAbIwA
bdlOdp/1e2iVY8Ib20bQYBZejjEsDk49hgcJ5i9myd4Ajb449lXOut330ocd5Gg2hcNhwuFmvUDB
IlAM2Y3tRt+74lPKLl3pVdQfpXMuiU0wIw4ygF40LL8h/ko/nscVQXIqgQZEhgCLYnFARJ2oZ5+I
JiSHMoI1VrNb3/c4e65evxD9ZpZWuACX4LUdBui4mV04Pyg0rL2nh+wCfO6BmNF+LbV+Rx2TxjNj
/0DdMjPB/tQ8l1VLpMG8CNB3J3wY0kH9mggyz1lY/PPCztw5XWGjpoY6GLHajoors61jDhCWyf7S
v6tbCLD4SKi8Q6Jar2lPShHLOu9vd3YftUqvEWdlygcDY9ice9MAGO3Lz0piHYo94O+4vouKsxCC
bV6G2OaL8X7tM/8CUb34AhRYHlhy9qKtaerEL/L1uATNP2r45DdqzC8V5+5FsWGyXyYI52kqf2vX
n4CZYfDjA8vvVwfpQ2oR8XW2Hpg6tdb9ULobyjInZAGiGiKBuvBoOQ7HosgFXdsZOa1SGyi5bQWk
FZRLvBpFWOwqDEcc2KE97MPBFFOcC+w0NLwBP+Xdn8ZMgytoWKJDghhWc6ufttcwjtcWbQcaWJ4o
E25wpMXGZrk0iS6G0L7MedZEZYBSLLvt9rb+uuyMovoVwF+eHGdYd4oC7X5BzTIhGjSaV/hjDSsQ
DZV1fu7/VNdo0HUZwm679PfL0HkHSBHNqa/9kHhXyT2wUsbcp7n77D2Y312BU9bxN8x2VMfBdBXw
iqp+TAw9qwMWlvE6w585gu2Xd2qx2uMwaUi66Ypri5n4uPQQgCvtiLcBKe3VnQYgb4wCROHEI5Wx
UIFwkuMNnGBNMoAhrG25bkpjxcWkW1zhsMy559Mgpuvgnzynk+8BJiriBs+8mvwI0G4Kj/FzImJv
hVC3yHq4t/JsIoOld9YLgNpiafMEsg9eOl9VL+XKT0Dl3D+xQpMXfHdGCJYYgl2EwvWzGSfh7II2
C977yZ/KaFkhfAc49u6GdN4eaoKPuO588W+jrrCBZYJCTB6bjq96RWoQmIv3X4ayGCarP8SVB/wv
WHz4t1m+7AvX+9OqOYi1CX9ChMY/4ZjmHiCMA04qBQHGVhicOramX8OMWw/IenPJhPIua2taSdeG
QMlqoP78etseQu6tSTR5Z1NajLV00v7bAn8bJCtfAxkD6U1pPcwbrp3IFRKAYjHeqKPfbuXqFmJ0
ne/AVP03p3mxa/BeR7VtqeM4cmNPHRRJU43mPZnwxhg8K5XV0Lv7teKECtS4PmjF6bZ2oG3nMluf
SaXC59U2cM2U+bJTxlwk0uQLYusB6ix8ULpQGy6N1GcDQwTtnbzlJK6twh1uTvNkmIG3c4BCn9vA
3yLkke5LHZDScwqR5K2GlnHA0/fcjW2+S1lwYOJH+7wJnvMinR74GyknCK2hZWPNbow4YChvP1kw
cTXewhg1Z/9eLgtzGxzkeKqLf1m2TrGeEFbnc2AlbCnVeyu05aGUSh9a7Vm7uWQzWNoLdmO9dPfa
Hgqw8GP3L2/T4g+S5OzCRem/tf1UnQzXvqXrvQC4igNty9IU6OxA9rip9gQkbL1vwxqtcr2Jg4Mt
8D7lbz0spsYZXfl9YgWMQaY3hFmnUJ+xajQ/0aPlw29z4zhqe/tv7R0vAbxI87YLt8dipf2jZfMD
Gct48mpt7Lqh9d6CrUmPHeH3paf6GwUbycTSAJQMlo2owwmKvSjZkWJZ1n1tOnjAWy3SJz3IIdEu
+w8N4QlRfp0XqNQs5xmtEJx+5ptOWb8NrAO6+o2dZrIKMo2TFnrYef38ZxYea3VwDeki+gGNSn88
TlxQ6L0KdUlpKUTF6vs4demwql4Gd6Op5HVaEFJMXrhiPmwyfVwtRg5kI0aeCykPFuZY/Ju6+GM3
fEzSd3HOVL6AbaC+0gJyItdA84kmdNxLpECDFg+2XsPDsuawOKeivB9Zx4v8drYfMbU/oiMzPfjY
izibba5G8JAm6pvFN/L91AfvXutbEB6LPwH8SNssJ5w/2y8Z2J86Tz+rsW7+Aesu4kH5SeEvZqIW
hRfOg2yHT2X5MlPM8wFr4LsK8mHsQNPEBIvJj240UikKOfux6Kpdmy+apSBdXFfXYA3J4FXOvKnf
8bJ/r3ZeRdQsXN6p8DcFHUapDEejNZHHKmcszhS6niqm8G6cPrnDb4JRC8DsEtVERTuVg7KoVe2+
DvZgn1vJaSXkfFyXXj1b22Ls6+IvsN+NMw/hZyXWR9Ij/0jirWP/hidSdftR5tmDaDRP8jDOZGfe
8jGNpv8fZmWbt0J1wXNF5/lil4b9nIuC/UpHNe84U8RjOg14LYGoRhqO4w4jPFPuFQJOCicWOjgS
5NaEqDma4Z9RbfdOLi6poI8PPrVFHG1jQmq99ZLmVZHMYFreGsoNdyah6X+lwuKEg6I86mkNowll
btWWb3xmYNdE9189WT3lpFDt5gYR9NpO7+sUvBCQPcISIG227O8irF+nRpYnhnn9GNuKRLDq4tTY
Uq6aZaYKsTr35CpTxMtyhzA1TudSIi/c6hM08RZFiemXd6owxqvBTg/1BgnPsA7WL+xttyBjsOIJ
lxLKtiHpWxd7S3gNVSmiSho+3ptU8d8Aj9zUiqrAAz4PjJtid6jydyvMgckH16m2nd00eX88130T
wl3eHR7XY2G1w9Vrcu+VUn8BVTqfDt4E4Xdo0oCv001SpQ7tGDT/qUxhQR78GRqqY7bn3KuhjMvJ
PIrW8WKSAQyvqwcieJaMn0Ruw0j23DlPN+eSKYNg58gCJjyAlLPhjBAHyOeTtimQVIJ+TMw8FMcG
WwCepMbdgzRFCdw3+a4mDko8w/DBa4o1tvql+ejz0Dsrm36vyhFRlLK83+xxjXx4eyfGSM5mdxOq
jTn3qDXvIbWuV3CZxhMg/fLNKfnU+abDS2AjKVThRBRg2A9+YJEpui6vVwC7dpRkkEQDP+4EG7to
xRjfPOecW+h9uTzv+k1cVNpefauwMGb0DFdIPeB1Ak+YOus3NMo8bjqCFNfHA94uTX0wRKWJALYf
71aFYtrvxR9UGKO/8SM/AFRNX6kAtzH8WEP/x8hvY4lmca8XRv1od2xUSa2npW4utpPCJ8ic963x
wbZ0IUIX/9rPLAvZo7oOw4CshsckAoF9HVso/sihkUBp68fhauuXDtZ5g4zE1Aa5gfrSVFMcYlBr
SZ+EG5K0b816NJuh+MDhYdzkPPlDR0JxmtfWvgCVc+PJD7zYC8MbsD0/+5t99kZ6urZ16LEuWlQ9
fat/y3s7eMTf0nK0mMEZVw/ISJs8b8GcS5dBcy0HZlJ5nkKbGJ6KvF12OZ6TyK9uKgUXgjsDpuWP
pTAedeYbTwRXoFEU+IQmP7Js8zhPULJg1hDrHT1dXzcz+x4dnI51e4+oq4waY4Eh/DRuHozG5VDk
RU97YmbawzWyJHC9YS+EfexttCm+EUZbL29x3x/Gg+EKyzDRKyf92jzrLT0HgYE0Nofr3xNmPtXV
tuud8DJxwU1TsF+ZDc7kpgG8SvxRzfBQAmEcDAk9slFvNE8fYetcrHR5Gke+fSlwOlmVK+Km3uaj
1vNjxigUNOVCJatbyMeqCtv9vGz6Jcg8KuLF9ieTdrcvjO+hK783h7q+gHYQe/B0+aFArtLRK/aB
P6ByaLZzu2p9zGFXR0XJo5ITpuFxC+vuXanytabnNUz+Wy1k0o9Q/RdDfvpV/5uNNZPUXBaprK3b
Vua14KJH/GXdGTJ7psUSb832ZA9mc7Jt5AOTTTNt64HaB03+vhjqX6mdo+Mx/dqFCwnQ8Ey5oDqU
3hwkwSbzKFv0lZzuWs/mhFPPOi7MwcZVleaxP4bVXb6Yxr2f8+Nb87YTpXnpmWTm6GkqPLB5+LJN
Zs4cEZ8Z0GUKoXA7tknUcd+7O9BGL65aZayKFGxU2CThQCVpzrtjUWVMx9oNvttK1pGs1fTRo4fZ
iTyFbjDm16o3jwDi/7BVZe5mizCJGE/BxBzDWNcp1ad1ues6hnet5e8gpiOBpAEwvcFRU/54Q6jP
25Qr6mDDMVjkQXbFZ9kXV/Lzi7ty96dT3r2mlnPp/f9c1/5ozeHsmFkyLA+EBklVUAzxwqq4lOXE
VDClefKa2ZzRjsix+JCe/BmxWBLqVvvBKf7M6eRfxBLoczBR87Oz3rlr7PaZWq4bMbL+WlFhj4Z5
O4/TMDGhyhq0Yc1GbPvzZ2FzuvTOdFd1tEPd6VGs7Xlss09qny22ue9QthTAIFgzNt9HgFmvZk9K
PRSWdcoH++bYxNA3ZIkuWG7Ryn6AEQrTd7CG29lUnnrFrka4fTShiSNg7g4rgy0SrlWs6KXFvuh6
njNbnDd8sPifgZpgdXmE8t5FS/DFcX+XOr/ziA+bsWqiPbVNd4sPIVrUy28mQoXUkiNiFca/yjGO
lu31J3ZUTqQ88sSkV0mrRdV/57StjbO21sA9sB5TUsjeMn9ImAur6WjjHyeQd1REmv7WGeHKvRI4
GUemv4TMsvnD12ijeTdoTdHldJ5yW7/hn+aLBs5ME8EnfbM6QbBiaCZ7upACrcaAULHAbvTqfh1I
0ZueCIJ0v3qlvv9r1EZ3NNgq7aHcJ3XVYdYm/cUoGFUFa5q5abo7R3uflMa9xO6sf2MdPnuMD1oS
OFyW11NMUbPfOWnbHPr0bwEEeTVUmxjLMFJ+rD5WqwhiUTeYYq7Mj5uxiaKyGnlnUVRlkY93C5Va
pOvuVxH/mTaMMz+1eiJZyYzcatL5McXeYGQd4QziOte71MjW24zkCptazYpOc9F8RHpF1GYWEKpN
HEz8UbZ7EXjW5svtOrP75aLMQT4s3vLMqswud6aDL9SHHxZ+JP0p/A/S58H0uPBSEiF64j9ZY0Fm
n9ffshojE6XGjxmgOxlGFtZWUGhG/RgM2bPZk3J3jvRpSiLX8tK9Dtpyt6blEWIxauVG5nduYZeH
0J7e53Hw49WTd/Q48a8vtEkcDdgkJaCmOvO3rRmGU9yt200wlWGlLazyk1IXtTEvryDj0WhTqk9G
AwNEi+Dd8/KVs6d5MZbq1XQdPp/x3nEZkEi7r4nnMx776TXAYbDLpdrYNt2+eiv8i83nyw7Hv/QY
t50R2F1syUUmXDAeerv2RW32tTT/s8TgUyZ1y6Ngqvqq5qqOtmxCuSRD8bYQrO+cMT9b0PESGdDU
KA2nf4Yb7ybd1B6bYiJ1yrEDSpu6eIoDITKsvv6vWAY37mrzo9PGlBglRYd+bZrY3RhO6x0uKN+W
3bPKSZwyEODkkuvwQRb4nEKROgAYZsTTXypOpVUcg9QY4sLXXWwKqzp6Sr+7rTHem2mR7rbAYhTV
lTgIl2p5qUVfvSPypDAs8vEl8CnF5Xk239H583bGEngvvtL+U9eqzz4XK/FHgCWAAGF7XNopvSO1
ES+NUZiv3ATOs58hCw4xGiFcXSD+DHC2bUWI4uX+H3PT/cFvRslnzVmemrPz3Hdy3v0/VAVwjuKc
TR917bgCr/h7mSYc1/bVWVuxc93yuQ3wMhoAaSOyEplslgqfZm8LLnYvOUkgUUWFKL5ZZZWHhiAZ
rv0MysCijcUEgn2gs4DkuUf7u/XNKwLXiZPb0U/14KJrX2QVhQpeX95S/MYUbEzGeKcJDS5e5xeY
gFBEtkZaJZWlsB/hnD9uc7vfLJ7eNS+NnTc42R9ObNyWavxCT+4ijEB/w3qYAWvcbZEiell/sapO
nIzFtnfYktYYEMOlbuwxhrId3tdZaFMJTBVLJ6zOveaWkFfb3gr4JFAp/Wp9QvDDFEBlsnDnWCWU
Rrfkokxh5tWl88BgwvKU98Zt+sb850x8X5V0nVfhyDpxjYnG46C2ZGmMj36hNzBP9UA2QZN+DtMX
3xOU7TQHZxfzejg9r2C5JtQXjDeoGRSWFnaceYCQYfuji3XaVv3R0tQMqC56blIEwXZZcj5EvbrD
KUvRasSMyWR2ghzs5pkSxausxvXcukaX1LM7P87+reQgZh/5cy0JpIzifVaQMbd1DNFyza9UFyBz
00YXnOepOqJsCu+XLciu9oRgJV1q5gnmeTjookciirkaV4ILJ6tzivRumZby5C2F890XYks20PDX
AtfzgIyWThaWBC4FN88PU0EqUtFjO9D1dfjOukZcCpEWlGHTIOpnr/kvHQVoIN1YBIjMkdhMiG9m
+hetVXXyQtc+Tf24nWZbiSs4aQQ6uVc2PzOv1QN/uBNx3pvbu6cn6E31hPvMG81nv53qL1HZzhn9
OtlpnnYfIpidvzTJPGZgMBCXdPJixru4K6iYiqTY1vyOymcWL1lm38tgCCPXMRsqyB7F1IIN2Kst
F0xcCvFrV/isz1XjeBpUTTlv1cGBLrTzMTSm9aj5Uk72JKfLQHTzWhHJP4d9OfyXaXtFKQiAPDEb
c7o125jHtxhxKSZGZ6y5N5LNUPnjQtHsnzDy5mBtlFux6LWzjvHGU/iu01AmbVnV4GJ6g0r+hC24
wOB0x3g1kjDFWEJkYS4+b7oq7zFCbv85m5x4RwZonrpT34PZk1+0MjxWq8nJiPfjAJ5d/PLUo4bI
UFcwvxg8b3oa4wD5KtB/+FAr9WjX/cwwXt8NQyD3ld5I8a0W3G5Eh1awptVOS35Y/ZyfYc69McGF
N1xnZ8kfJ5lZV3/MjKQp/HZXYm7FcEvLjmJocOj5PZnNcXzm3/ol+FbCa47WSOG6UOqGG0DLbVCg
tu0vz1vQUQWyXX/TmtlQuoU0SzOZfWvDn0+m6fivfl+XI4gZMSe2PS70azh4aUhT46Ma4Jm4sERI
GbAN+n8lT65VyvG+9PkyGYsTwbdLr/WJpqj8tgtv/teGOojKMqXAZgfu4zT4HPT9kv1bPFE9F1Pj
J75yaPul6XxGP+rHGCPo5FhOuW8EYW7GdX+txcgGzjpfas8ZTrUnGJ1YKq//2Foun7D+m2d+Nt4q
N/XRsPs5nvsBPGso0mOFAXVmyh3X99pSVTLYG2jngE33IL+nL/ZeddycSN54Ssz0pQ7L7m0bVgSG
GVWNdteMjfcjspnSksHfns1LfQ5tzuESs/betirrisPVjJH2TYyeMcaTUu3+No0wu+98TZupQk9I
29d/UI4AcdIPiPqGfkCzuRWcifnm/mI+0Ky3UWcpSwyhYYAzFrdOc4d2dKqijq7JY8tY3h77UP4y
jh0jAoXBsACSDyp0kqP+Nri9HzEu7R3Nj2OorD117KsmeeDaO6PqSdX91rnIIM2/y4ompJnXH1kr
jUhyEhgxUDC3SHpL9l9+5rUfM5/JzncXbgf2iwGrMQK0asZqosKQ1aHPx++5wss3iuGrCPzlwO70
+Fj184hDO7SPNuTK+1p4zrtfTeNRFGtDF86hNLV0RPqju5LfDNbebPHw+bpm0sOt57jZOqbVkDPx
oxDM9u36ZbvrTVs7p3u6OAGpc+Dv/BLdgSytiml8+sUbmod9GBj0i+dwuhu3yqNhQm8oS0EwW7Mz
RT2Nm/+QxmtK0WimFIM/UVGz07JhOzk46UKhy8yqu8x3UUNPjpMdbEfwUBbSTbwRXVER8CZwP9ef
uTMMD+0S/HiTOVztOeNQGG+2eXyYb5z5epd71DynVxMI1ItYO0oFQ+ucUoXeQeR+dVmpkV2lTdd8
ktpA6zH8axqvAUQ1Ndd5LnvC2xIm5zxPLzPzmfTV3fndXdKSBqdJfwNEOAvJFYUaR7bj3WZXa2Kl
eE/hGVV7rwbDZ0OmenDF8Mnj75+QhC0JGVtzXJrR/KyCVJ/XfKad7DO7hODCfCsHg0nOqnsmHOtQ
ZaNgz9LceJjdES2uH/gJE2oWiV9d0WZkGLZIpyICaElenY38+iUjnahNvlQ2bwwEeQ6vxSB3ft62
uykYyNe6Lrxn6L/cTz7RtEF3O069+r886IKDDila5bmJYxOx0ZHLeLx4XEMtnbbZvuh2RkiLjvy5
sFdkp+2SHhwj/ZOmk31YcnxUS67s77Qf+Md+Wq+Vr91Tzpr2Aad7fqoQ5h26VmfP1UJdINKza9wX
vZ5joR39MyGnbPndxEuIhhXesN6Yr8mL7uCnG238Qf/gfWOImGz/EcnI2tFZDqyrm/llvLp0pHrH
EmfBsA+i9VEN31WbLnyFijwCTfBPpSx5wbnlPcLpZDC/Mv6gca+vU09b0hZ2s+tTCk6GrydkO858
oOq33m+loZKskTKetmn742S5n+SN78SOWMcX7OTDaz83w34eHHECyYmtjLvhs5jlnom3SA+tpnSS
x6JgysIw1TOFdMrgoyMiPHX9Q7pY1a6wPTuLaGjzd7ftEE9NznFo2aio6UPSr9sJXeh9l/dMAjcn
GuHJHKw5uqRRnrGX82nNpn7V9drvDL0Wr8XG0Jif2eonoEZF0W0bzv3auTt/TfnHrKADQQzRRu4i
3vlPx7PLnYv71f7JmaLk85z0wUuL+nuDi/c2i2raczCk10Hp/CIZ/wQ44YQ7b2PtYbWq6dtiruLL
EGPg8eaMadJo813xWx34dMVzisX1JfSCPo+6QRW7vt36JF1wBy9Gv1sx2lwsDWrMnuz1hUXJFYac
cBJ/reXTYHWMQlUdM/F2H5QPWRi4R3BoxN6Dpc4MLizP281zXC7rlGi7D+9GmlIfpMpkmDlimB9j
wQwepx15UFf6lLaVPV1LS68PZNBvvtOsB2CqCMqtTPXXzJrfuo281u63PtZO8K0L174M8LBvzuRo
pfFY0YpkKpJtw2cYOl9u2f4EaVZSCiiorwJroGzhdfM/095o/VQoVzlU5ZSQq+IfzskxoPWZf20/
dQ5N65Yn0YUdq220DNPIzjIH6e5oLwMYeP41IlTjuLpZdQwcz8dKKr+MeWUGdINRd/TCAilrsf6P
szNbblvZ0vSrdNQ9qjEkgMyIqrrgIIqkRGqiLPkGIcky5nnG0/cH+lQcS9611acifGFbtgQCicy1
/vUP8KIkSke3IEOvyoqM+atN7owT3hhezoTLDavbsZ6Gh9DFpK5gWofkjol5kMb9Jo6078kgoyVM
LPvSLhidxLN35AbXRH+fSHKRGYpaK8tnc8B0tCsP8JdPo0bWeSWKZJvhm7nsSKAkpt5+tqGu7MO0
s55sCR0lCrrgQg3eo5MMryHmfas4TcUaQgRiwJwlVXmWd5fH8lK3Dz1h04ETkq3npOGhlFV2Z1cO
ByWxSJBXjCnU0A0GEx71sN59ZhcLJ9GOU1KQii6s14INecnp/jMiQbKxN355q1t1czAJUz04qBOn
1vHXHvlaa+kH6lpPxlfStbOVUXSAvXUkObvajNMW3C5JXVocsinlmypxYiPHHDZVMJFfOVp6fTGE
Jb584BTrxoYEWivYeCitnro6J6bPbDHd0T1XW0H6de6Jua+OpGcGNyUMiOcozKef5phnD6YOEcNt
WuMOYkfMRtRm4O2aS5JjF32ztRrZJ7w/Ei8hOa4g3cPS1MxLr9WKnaboAInsNpPbJhngEoHZloz9
PLd8VSb6WOg6xbqAhHVpMIKFpx1ilk0aE/TgxFjCg+X46HOxGdGmMuLSipsAaG47KDO8HImDZLhj
1Ff4glNSEkjg1X26T5LeJMiw9Ri7+35/30K820D24sTqE48Y6rF7KPU8WVHVj5eFF/lLA6z9Kgh1
fwltAsSno8FxmKcszia1ngYs4atYAdFar7LxANpcQwNGjCdNHfuBQrz3I7VRkO1+lMxYaccniE5m
F6/rLsweS0fk8A8rsJBlS+zcynZKc4OKQJf7QMaM7xJ6i+t4rAmAQHAZwrZx7NvQbTgr8Xho6CZ+
1sD4h1ZEIfmsTid/upmEotbC2/GYiG68dHIOZCcC/YRhdt/P8fXo5UAlm2h8VTBTd7mGnLCIgQ87
GzmOF3XRqYM4BSDV9fumKiBCeCp3LshV7BcG4UB8EBjA2qiq6xrmKlB8BN3AT9w7V0+hlGiduYgG
2HxUKvqmMMsnwEdi3HJycicfCvkUdD/wFElflT40B3pw75SCa21UOeW7fIoHzrOQpqRggVahM17S
EZlLw0qrnWqzcNXSGD1O4UR8Q901nENkoKrAITQ+j+tdV/WIAdwILsdg2t1Gkvp6yLxMvXQdqF7l
1N7aTYfqMoipZvIuHwivYMKxm/rOvESy0VG8OtQzihYtGOFQDrE/RcDDsnyubDGtB/bChROFw5Ub
IlSkInKI5aR8IDCB6aZlEFxKglvz3pjaEC5FnedPwNXp3VBD+8hDEiVL7I/WrsWsdzKICmuytr8a
WsiUmIqimUnpSeYcMGZgiXPnGsF9oJfeRs8i5nGp8QyRpo2WMYehtCrvEsZsvsl6z9g2hQuDS/hW
tMh9R9xb5MxdjTDmWPtVvCx5j8B2yBPsifVDYeWA5GukCvdYCH/jJY8OnoB8SpOcPjYKx4GF2Tsj
+I2sg7Vqrf5IaL3/3efry0h2dMURh2deeNh4jGG7M1IZrWssgteF8sm/7enzExtUw8eZDUcr9lzw
+nsbavsK/0zmiH5YvtZEZtAPRP2lD3F7aWhju+8MIu/KsI+3mZL1RTip4adre7wLihN0w/FTLEkJ
jRmu9qRpaHWHJqWOJn+NHId9uQ4ToBp//EaSobsEH36b9LZddxbMSt3yx2CJb7t2KZzyO+n1jC0h
GK0h7hCJACmlRyNC/gY4KRIPtxx+9PZEzGjM+LN1u2AV9WGwKXkDD3o0oTZq9eaJkXGyzmMUoRPN
6lYfpbNLChnBJPCy73GcPHeGDtAZsIcIF1GHl4/PmpZPSGOEDTe81pYFfN67GAUDEvqEV3m0XTuG
PUJYjeO3vA6C9MGzzPFfyk97yFN+/cf8f97yYkSMFDT/9R8f/rR5zw8v6Xv9+R99+D/1f52/7L/n
q5fm5cMf1hko1HhLVMl49163ya/v/49/+f/7xf/zfv4uD2Px/p//BoE5a+bv5od59jH+DGHc/z1f
/z++/z/+3/wB/vPf/pmbdt/++OP//TM2TZk6SWcEVVhE0fMd/xmbxoxaSAFhGwBwTp8gUP6cjSb/
nRx0C7TMci24E7PG9r9j06x/N8FDAEhsCw2Rwj7zv6/v5pfMjlv3P7orfvKLY2zEpSmuTriWQoug
f9Jj2jBZfNId/BvSWcabwCZit7PTamG3vXYgODFn2sjOWElCpkneLpiXF01ySS5Qc+XUSUDCVSLk
Ah13f12w/FcUzIQ4ecolvdPEaforJfd8Qf+UD54vmFw0IVzd1h1X/5yOUxUBEXVN5d8gI9FuIZEA
tZlxe5FUpr902vSpHARYb6bQPWnACZsSt50v5P4fFdzzNcDZN7lj/OLxnU0Bf1NJNlCkGuFiPKRF
jjh6k2u+pJ1RbqH6Mqms9bheibIJvv22tv7x7H5PsTrLnD9+dB6QqQw++fybeSX9Ls4MwqEmArjO
b4I6C51jgxjq2U4d8zCaebjBR8q9morCf8DkdpZPdLlhLlQxSQnV3YvDi3TI5K3Z9B4x7LGfrWF4
Gl8E5X3UhM93BstwQ5qu7hCmANry8RJTz6rHtsiSm0aN2VUvkKsEqiZo04HLVl7qpWtskQraB6sL
hq+8ms7P/tMNUtJ1TUfwrrlCzaLj355LrVeR5ao6uwnC6hDpRfBAcC9VDYZ11xqD7x2uhACjpAmQ
IyqMaltDmlipJIx28RgYq3/1eVnC0l0JR86wbN6uT+8Ws0CZw9kyjhicJA9c9Q8M7xlp9zRBnWFn
uyrX5YYeOr0Lg+5b13UM8k1NWstQZd57nCPYmyVZ+iZxeu/m76/ujydlCSGkzvYiHDDaz9awLcEX
9A3xdETORwGQOk9xSAGHEUFg0s7khFS04ObQ2ovSU18I+f98UpZkDxOGko60pG19WideYmdO75ZY
xfghXQZHcvFs4C+1F9OI/DeMy2vskx974guxsG4K68Yq8uA91pP8OnHT8As191nk/2Hl8KCEjmun
6zomF/bJYWCKXJrQJg9vaOjY/brC6t8mZBoHXQ11ehFoPvohGoZTrkqT8eP8ZEy7GK98Lc/865is
cSgg3dic9K9fqrMo/uPVGcCVytJN6i/XkZ9efGKg7RB7FHksCz1njpNPB9mb9bNhdOHmPPeQLcAn
aqVmn0SRtsuNPP5iNZ93l48XQZCX4xDzOb9g5mcb2yBqUC2DAt8M8Gc2jt0WJ4MqcNvDjLutM3II
F7ZqkP/FQVMu08COgWi7APKkavKbMQhokbQocfHH9JPHUYh7asZhUdhBTdhui8RYqxt7Twvbv3m9
4d4OggA9QlXQIcXDQzm0Pfx+XP6hQUOC8SL8PHSjmFYtivFw0ftZ+ph5I3veOD8oXZ8aJDDjtKfS
axZ+A2E0mFT+DFecSyU9Gq+4IhqN1RSH5mWVh+NR+Vn/9vev2ewT9+mucbwy58ILlnWlf3p0aUdi
hBia6EaEvXNlZ3qMYG7ongJhGpCtMGMN8sBACVekDHvr7At7iL/68bbNWeWYpmPZNnXE7zuir5IJ
KLkPb2ot0HbMkOLV+TVjlVaXRZ9DvYO6UV7gQvhWYNz3xSZzdur8+PGVDmOOUsYyeeM/R4qMnadA
T/3kRh8rVkUXwDwtlT0fTPbUvxlSINeYFzVOEMYBRUP206gkwoSsTBRvPi7ctwUjYzTIEPBWDfqF
alG0tUGzhwvJYiTeDmDbC6B90h2VWy0cjENT6uHGh9GaLAxEOi2h1LwzC9tW1b2nDeO3CfNn9LCI
vQ2Yd4Q6rUJ74KK0NDMOBLzzo/tw8PsFCeE0O2nVGQeM6PVhmVFJnmzFnzVD9W+I0u094GT6FOhd
eWoYVO4cEKp9cD6DnUp3b7H4K57TsOD7/+trS5rcI8fEvlh+Pu46u7ayvrLjG41qDNY5e9xNYVj+
1rRDAyOpaXzFnRZoyBqDtTb64ovFNS+ejw+XHcmUlmGzjVvW59oxRaEAdujVR4ZFxfOokvmNmh8m
87/iWWS1/UXdZczOI59+4rwFUqySQCx+eUv8dsA3rpG2iWb3R0pRXmIsnqtdQsoPikDiDHNiNld2
GCIQ1N0O0YUsVwNqKA05x69W53+um+f39tOVUOtwgtqGi+RMzSXib1fiMfDEiF8Ox4Cg8qtG1kRr
twj4Os8PrAVndnjNONNb93EaXzUZq2mB1wJmXrkLSQHB2TRF3ZMMvwp++vNYpytwbEKVaRJ4PPPX
f7su0jv8gvpUP7pOH26Moat2wrQCpia582zksHSFGo2Fn0/hF6vhz/LUsoRjc5rzU6Vhfj6lDLv1
JXpPgfy3cE9F1yWc3FmeLSr8/d+Ap42DoLe+saDvLX281xYTyXU9DTfD1zjQi9WY9f3lEIz5pfTd
ZviXXxeWDBuRYTmOPr8xH29NqdeMeUtTHHWrb05tY9HMl237HeCpugrmgFt3ioMOZYlhw7lKnNe/
f13/ouix5ntjuQbTRouu7+MF6A5OupDg6BhypX2rxxSom2zDlWH6+ItWTbhxSyO89istgEIbjf5j
53sRZlXsNCfsU/61hAqKdevj9Xzy+YFfknZxH4gjA8AnKPs7Q0U/v/jMc+H06T2x6Xu587pBZf55
UUijiyrpS7jt1RjqSzk1Lem3Q77NUORdtX7iX0UxNuGZjiM2sw770ocltXW7LN4G0OrapSGM5keO
PHVtqFZ9sWj/fF0UQWD0K9LhZaYQ/vhIfPCSRAisyv3BM69ELBqSzUKkZOAlepiA0Crmzm4m5I4Y
GuuL/ezPDVQZji5h1qIgU+Znu3GnSUitojG5qXrigxZJ4DQnmUj94OJEsHQbi/7675/HJ98lnjna
CstypDs3Z5Rzn/aHIMZ2LJVtdGuHSbVsA19YYF05up08R34zb6O0rgVmO0ZDpd1Uy4Qo1Jsqa7W1
W6TF85QpKJSVSx5brWDDD5BhA3fKrxsC4W6p/YZ9j5rH88Pp8dxgxnmrP/z9pzhnbf2+qvCUd106
b8c2qEb/qEVdmLgQN8f2iAlLcaUqs9zbooRAX4v7sUk4hnwjRpvcodmDmRC/tXF5qoyJU8ovfYQz
VJpbJxTRCjYDTQ/z0mDV9Q7kDJVe51H2FOFjJunS4um7PrT5BqS2QtQvywcZWP17jLjv5lwB5JGT
b5UTTncDdegPtHGYceuzOjce7OF7OpnmtxikD/KHR3UbIkPVZcUVytK6NMcSljBji4uy73Dy7hme
wu9VRw/OMXxa3L2b0ZbrztEKg4Wp0k3eY/Ao1Ri+IOAWFdYxSYNGE8nQJhwifkKk9zfShSM6TcWj
xi53FTVAxJ3dtvepoPCa7KMppog53qQW0Dy1lxSi5W0Nh2jtpJO9l01jtJu40gOkCgHcYbOJfwZK
y06usPKt3xQmbIWhy0+wMvV9xDzwqmmj6U0GpvEcpp67lcIu8dKkWMtK2wy/WMWf3xthUwIY4AvM
/AwSyz5tpLbqszFC53WE9kghNrQ0C/ZcuQk7XasuGr4o4v9qE+NA0+nC6A/1zy8NaWiT6hyohRyl
zanqq3Iz4jSRLtJqwNXr7xf3p0DxX9sySCGrml8SEu/HPUmzm8HMJPI/9IlUVGFRd49MWoK9TOvh
LaXJwtYHXf/C0piL0nR2a0HAyBV19EkyYsRr2+fu+/hgrOBzEfdi+BV2Erpfb2aZ+aU+Bl32xeF6
dv37/ZXkMAHiFIbFlvYXPepkK7u3zRqwoy1m0ikz/mVF5X4FX4RLypSDALWorGbvwlR/cIX4oeaS
uIVn+LPpnX5nslFgcRtnC6fWkoeOl/T0xa2dt/PPF2myeMA5EQVxtR9v7SQnAySMi6xLvcOuBirO
IXPj7EIYSbvxk0JtR6W8B6LijQP02h6iZrhKc2wZ7S58t4le/MoR7S9vHPsZ5bPNKWScv/5bxcbP
RH1bQnmoJ9ve17XRnAYDPZoX5u49SRrhnpzLYZuY0YQuKMm/d01H7avBX5R6ZN1rTWtdRXlDW8K4
6k0Ewf/qtp2RakuYvOKfXeGwECKuG/0NkGNvHOBFJDd25H1TfQGTvq5hZUZFconDT77XlY6+pqDe
mxy5pT1vjpoffOFO9wf+ylqjkgMHFdaMOJofH6OPdAdbwt44qqIHMsrC4rnzCjboJICZOrpmxbiK
m/nF6pm3lc+rx5XE6IAUOQr47OOPVa3RJrOG6uhnyn81W2wF7LZLlhSb9Vozp/42gvK8r1Th3lrm
hFz63AT+L65CWrajuAdCkJT86SrifvC1AV18DE8/wX9C1lDonGAdOYa/YNL7qpeT94KIE7eU+e+z
tvkqruAvEClmD4ZBEcv8QhmfcQUC41vXGszpCPIQ7POc89+YpHiLQ2EcXK/P4Uslh6kn0B09I9gZ
2Zmbv78R51bm4+PgGgSnv6Ckp3j7ZNHv9kYB21Pox4HGA2m4o9Nmzy+uz7g4WXjIDbBzi2PnIhun
4CCC0rgfsjJ/z9swmFaOsItnErGAJfAMbE4xnPWt1gnz1sUccG/P7asfdvm2MpyasXIPrTEZmVyj
nErCC7SaukmDE1ImSJem9wypk+XwZZvPbZ2f6aePysfkiRssPesPJDnJOsQBbf+PPSJhWnkQbhFu
oHC6t2jRjX1F1MMq98uXCKbfHae6vBWMkPaY39MY+7bYhLo5XlWZee+HjlgPGk5FucIhL7HtCf8K
0b8jjrYOzHSfKqsD1RimHs0SkUIog+tHDsbZ0YQJ6C+IdBgs61hOsLFWnUJQDJu4ZGwdCEyvzGG8
w5akxADNxGgkmrAGMmY0dYhthg9abtl7KpgYL4KOSemk7bsmKndtjYRXxY29jvU+eypTHzxDBtka
KX2O43UV39pi8Fn4BmsrhoreGMq449zLtxqPausgC9xhMlQ+jKpof04NFqLwmWDOdaZ/HXDubFRi
TrBVNZx4Ok17ZUiukws1l70Wf6ZjRUMIwpTbHW4smbWJ0Jxce4kcNvRsLBW6Mnnb9Vm+lYyAbkuF
R0ta4Lgyxd5O+O43HQ8DvDzExtd9TGy0og3fcgcF9Llw7qaGMsUo5A5Tt2hHMFi4sUGUhzQKLmJo
cDsU8wPmF2a5Mb1u2E+9CcNohsGituth6Jbje+YG8SGMwH7TzKPOTJN+X1plTTCR0L7JrH/Pplgd
CO6KCtgVHlZ4Hi6RgZW+pHGrdvRk2kXbxBhLRUZwlAotTwr/Cn5WG47Iqe0bI4m6FTSTqzDWcEbs
WyPfog9oTmlpdXfYjHECMTh8dI2khCNVGwORotjXLM7/SOgJHmtBZd9XRowNTIu4043IlxI9ZhPV
oJJfZxVulSZ6FlDfqkGJp0FWfg6i0t6mFNU3pCjpG8uGjLUobSQ1IMptulBz8xgGZo5rFphx2Zbc
hvNDgwZsLj2Gqa9RHItr0Bh3k9VwMtpOZRBJKP0vxx5PhL7eN4Wff7e87jrpDBdOrES9ZmfekgPO
oYuwYb3gxbxKdM/f2GJsHgos9RAu2PZVaNdyV8XJsGywqVjEZllDLRJpvD+fRqiwQxQV5QSGqWXW
A+1lcW2MMV76Qmq7IsmTNeoFcQjNMF+OYMGvfV7mNxkm31vf1rpVOMBM6TIDi9CwL1Zu5zcbGNQu
XkkKbwwrrdV1mam7Diusq0yVw2UFTXEVamRke6xklHM+7NZCBMYzJHjkuPqI702bwpdcNahtl0Lo
AeQ/F2xhDLVgZUCcWZpFJb7VZQg5AoKFRsgWZs4KBpFT4JoBx2iJeO7RqF2TrdR7Sf0kvmsG133p
2+DJq31jLTORbnyMLm8SyCbLosKo4bwrBrxmJ46hC8YoXFiYtSvY7OmSl/FlYnM+lDp7aV13360q
gCkyZHn3VskaPcnccEQNInAUTB3q9KazXlDM1CfK3uYkZnz1F5Q/lAmLUBcCVduYBy9xxe6nRZCE
+JwMa/AH2BglqrnJo4Eax8q/8lD3bRzaoFOJLfdaQY2+GGabiLrV65uox3hrFI1/1NLG30IKwTvF
ztK9ZjCVRsygYW8iBaybhcvUag2rKCLuQpbfZKR7B69wAkAbl+0ljOxh7TbjHQke5JXpTvEMoZWN
sBkYSxAcFrfYMTjMSi2bU6auovI5KCEpLc5IyfnuJaPj4B2MUCma0jevDHMYkgSUbRBsY6FM/3eN
v2nyhoTcfrLsuv+R+kN+PWihPDpprt2jUhoZPZr2RTXU1lZ3635riAmyrNfU6ylMiwucTjDcI8cV
S8GowFWmKpdOlDQnV45A4clEyTwF4DTnrWwczOYEqxqBOY5r5mWQ1kyXI7SPZTvYO44c89FJ2dWV
lT+YoX49DZyyU0Yy2aLQGnthhii62xxDXs2YdulY5hucRuKrWmKbFfojP20cjeJRaEgcB/iVPZ8z
x2S1bfCMGNRT2ojivWg8ZnFuAWUcMbj+nDvhXdabI3x8ZFHQL/fSt/xLJ07ERZVM8rqxpLUVhmlf
Spwjl2YHb3c2fc3DorkfTYTrqpL22oSAdJ0G6Y3j9NG+axv7Vs7VpmpdntwZ4SYXwSiWVITuBt1a
36fdvalbgAmTWlOUTu94307X3ZjkvyDHaC6OolATEKwjdxnyqDZJZwHwWb7WL2Hno6T20bM4WqBf
AYElcIlUjS10jkK6jHzONi14wtTwytHsCP8kv9/rPYzbtM/1h5SR+kY25fiWUfetQGZ8dxVNeOMt
JtnUJ4ScsARaVYarwjN+CH2ov4m80JDXRDCzLc8wl5i8As3V0bgzlSDjt3JTZGwVMzWvjK+rEFvO
CWEvLrPxwRhaC7l0TFAFo5IN9kWQs9P+PSd+8NqArbiLGUmtrZIePXFFeG/GuoMPQDt7H3feBcIg
7y7RhmZvuk1+TLIRiE945ezJx1sPV1s/gdEkR5xhSAcJRqP7jpFZjR0cUOm53MPpK7wtrTh9nzwL
5sUcbJjVsb+oNcdZ5bbwFjKmxzN6LmdhRtCKxVi6RxeqwCITkEAb1Y+Pyahpu6nI6plMWh2Iego3
tDX51tUzsbT0UiJI5UbisUKpuTKtGsiHF/yb12I6ytRUXXfnE7KMJiJcREmAgJVVTCBMHBrqNuIt
n1rFaZZPuDVbRY9IcX6XTYo2v8ytu3YGzzKF/B5vvjWYUuev4oQ71UoJRB7RAlq8ZlLdj1bv7FtE
/xvKIOOka7gPxnDKWHa2ZLwQuhB1ukjeZn4+V8Uz0aP3Hee7ngwaHz8O5O1gGrwzKtHN54Kygiai
qji7SxRrEZYaNTsPfk78Td+XdJRzHYmZRPGMTIIvYXAQ8QY4sr2Lav52grG6992xfvJrnxWoJHJ5
3CDFDgQn2IWR4bwpPCEPlYoxP5dw+rYQ5uo9hHETvt1Ul69ClPy4hNkskOuE3BE21INfSO0o89C5
KK1pwKTDmLJtfh7xmpqLBXOHKRFCsM4ZxY1A9aGtxxLHh0PkwccMw3i467PwGHtWOS27buanh7bb
3TNgqn/ordY9NUzKrrBdxmzFKakmpD5M7vaM8uBbaP4gK0J70ql64TKXVn1rtUX5nlcmk2gM3xJc
ngv6ccwLWlQbdRNi8GSGEMLNC7Q7Ew5T5fDMzoPVQefYANr4UWHaIslEqgr9O1IJ30ITHvT7YTJP
tSzEHZyMmzGyT27iqNNoDXLLPtqh5ei5eEPXqLoy3rKc2ajHbN2k0FiPTqStWOvQmalXfG3ppMTY
FrmJbg+7gYXlFne2p8db5jbjuqzxYkg0x34O3KK/MmIpLgKr6y8s13P2pJ3vRGRnFBEh1lFu8ALV
hsotwILrOKLjWppoEVAvwLuKm7HciAATxIS4Fhd9oFW9DbKYPZp8Z4KunWnVK6T8Elp70niHjMSR
bNUMlvjB2vPUFjuvNrrOg1hWS4ck+ks3RUGcOYV9QIhV/MxU4fQX2hgGmJArEX1LRn0+AUA+EUwO
VvUku6DWrvAX7zCqjMy0vHIR9n5HZO6uCqNW/mIYxk1SJ3LpIRVdINc7ptLajX3a7kzZD4fewc7Q
jJLyOvL09zLEPRkxXJjcJpnk8OYciF/YEa0RI4RBpUsnZDNbO61tXo0YKqtFXyj3pe6o5fHNqoN6
F2eZeEx84jBwP2+HY1fXqr1Bqh6UCh57UsYbokf1RwORB99PDqD+LqQ31KtTuMHTOlsnmDndYt/j
LVHSCaaFCR3ApFuZvTwPn3/VD4lT1nJBKo93LEKrPZ7n1GeMttRQKjP5zrelQx9rjgNVdOppvN9m
2vHqmGnOq3P+Z5FuhOMK97d8q/sRPZAVGHDGzrVHMW+1UUqXcv6ntUe9lcwzbx+0XK4UrloXosIg
OXCs5obYJrnCicU4cGgyfXQApdI0LJ/DqOrf2M97JDO0chzD/ERv7pr9tKAowFn/m46cnsAGB5H0
kpjI4hkeLXFWagidn5irkHB+riWTbG4IMr+N9paT23vHaeNVgptQhFYhzB+bueH10x5cFg4KVJJQ
steJESrSAn8HxiwtDpvszTP218SCbWconKbgpSpUAyO7iVGGyuEW3Xt91ITbnCwbFamjfF7DwDN/
XUZe1HxDzS/Ou6TgrvUztwGtG96qsPnlDlsaNIaodw6IaXIP+UQGLmpowYyg8ckDH1l+IMvyolbT
cDmmwc+2kzDRy2Hcchzc9CU2SZ1RZds0UN4lu4N78nsio4Kw5ZDiIy4od/1LLfaSndapCBcbaitN
Jv59nafmNe8sWURKdcMyEo1xlzdtc+Kxc/+oNjHcHgJ/3cR4/OGtmt6mwpumpTVZ+q4ItIu+tbEL
a2o8WTON3/jJyxkJMXqbZrxGC2PqsbdSE12ENGL/h9LkdD3K0sDWx9eD1yxE/LaocV1gkDLfHFfO
SyyruxuwYGs/aBYuzCMU918PFrHfyRgMoEM3di5TTnS6k6RbgUHZd3GRYsLHo50iHb6aiHUvWWeC
3r6vm/TVpfC+x509X4d9+k1LAtpV5Bm4aUVGuhZG5Dykemxs6f/wFpt0wI8YO/EcBusBw3r0RFQI
91rYcNiyD7I+fC/EhiCma0h7ZiDnFRzFgHo+HjaYlZC5sDgfFL9OVAtTtWXJ5H1bzohFMLjDFqR8
RM6enwItfHUtYR+jEj8eTkAxrqRJS45OoL3qa2zEDGaot+1YVW9oh+VdHZSxxdbADROl0t5rF4R1
mfSweTAKgRzVi7g4+CMKVs2ZgnExRZjj4iyioyKpG+y/5+llkZbDq4FtKLiWTpk4tl5ygZIM4x9i
5C5FkOhbqbnJupdDfJyqqPKx3Ay/nwEaP8EQc0EEG6YuU+mOj7+IU66DWNTrEusEjPVNJLMPagx/
/btWx1iWNRZkmjPFKPFl9iMZPO/mvNxLHwPznNrCp9zl7Y6TWC1BQ6zbZkge4hm/1p2c9DXTKJGw
QtpiF/FBS8peYzciyLs+lY6GiEyz8M3+tR0ZJpJ/FxngkvexcRd9E075IoH55cy48UaPzGpW4hNj
hecECEhW3YZipIC3tb4iLSBJGFNMtN0pCtUGm9jKR0ozeCXFjo4n4EVDFjEr3TPT75ikdph5W8Hx
vLsJ2BSXpm3fh1UoD11NyXdxRgnPLRJIRxniU5AYN55V2KdqLifP7R3nEWAhZDqaUngzt/jI4NvB
KeldkZQgb3uYCKfpvBFXOh8684J91OTYrwUDLKcWNsBO4O+8x4SsOAwm5nS4FfBXOO6WuPG+2pXj
ra2w1G90vQoI4NbiZzscq204iDXxEvYBcEy7I7eM5mVG+goLKlZjZDjAsdbS694uqudEVOgnoPqh
i2+HuzOyrXA72ztpT1MzpBd9aYttgxHUMTvzo2Zo6wxIQr/LvyWCoBGn9vES6UdtWRWev9byGSKq
u7y+i/HMOyTwam471RGyMLTdoYUtspF4bslF4dovlukme30++NC8tYdAoU2Gq4q0sIt0YBEka3o1
iAvbQiy7wGnBw0yDCnpIdfIL8F27TJsxYAZhqTd3GsFsoAF3mdvihq+TGjjmB8OaDGwAGvJMlO5R
FRnyQqvhM7qRzaKzS6ryTo4FblHCDg52yARZDDVLpPGxt6kx6qCLb5JwbbNJjSsQMuy9Y5W0Pwx8
C8SuHTF95sSJ+rfWZrQan2mH53OepADOKHeagQC31FlrjpvwHOYBUK5Cb5kr253lDv4thvnDBvTI
BbzA4Py8liB6Gxe5EoAGOP/sMMmpNhkY7LbNCnkpS7vYlkQybFXZr4vM068MvQseurh4QV0TXFHQ
UJTZUXyFK+glJgTma12I5pTMPAxZuAKJDT4sWCEG1wbdAXaww/gQm2p4wOc3PihFYeBgwrqxI4I4
0q4zL3IhDy5N9ZXKNfMH6yl87qDV7s8r/u/B/88TYAsety4BM1y82P6kvoUVaT6tp8lj4XLI4yML
GK7PfYjuAjXFgh3h73/gX5B3XCUNB3q7RSKL6X5iD1HDdVGR+tpx1NgQE4CqeDGEuvphmKN+HItc
3Gn5LLj2pbrGfnQ2sOLiFn3ZVDsndNTj31/QmT3+cSbABTGKmmeGaEXMT9MoMxQcNM2E/BPt8a3r
BeqtmgANdYyeL5q6/pl0ndr4lkQYOw0EdvT+7djI4qcSxIbDXtZbzKcKrGg1PVoPdeXt9SygjApD
eRKsosu2b8MvhjZ/Mdz+f+ydWW/cOLeuf5EaoiRquK3ZUzwkcdq5EZx0onmmxl+/H9r+9rYr3i70
wbk5wAEaHThxlSSKXFxc6x0w5RSmJ2yAG94frXtzgHqpfMu+hqiWbZeuVgejiSlGZKgYNGP4HTCt
uonKFJ1f9ESGbViWxqWXhvm6r2gkau+WBe1MpH8idN9uWlO1hzFC2OApCPlwnW4/HmihB/LtQHPL
AP3MgM5xEDwZWr1q0FZOVkK5i+W1l3k5DgOdvRtiJ9snUBp2VCnlhRpJ2fxolg8TYme7LBof8Jji
qPVSqMDXYZ7jUxj6P7ug3BdhSHgwYbi7oy4oJJUabnDrXI9xl95jyxruUyfpv3YeQjOoJFq3xZRu
0hYvmCp0g3OP3gEuQaBBrkS/uOe+3l1tYIib0Ha7nz3cjQ1OQOX2xPj9Cdr0TY4zLvcIAtk7bnBr
xOYYIS13nT21DZ4KK8mc1Q8JueOKO0OGAjuWM7vNH8skzTYwCinf6SbRx3fyZ9DwGSi9VpiCtneM
v2MjJ5KZdNGeuoQmOgv/BNDngfVExadQtyE+vt474GuwIqCKQb5BFfKP0AbIcUBRGnLr2q7C1KQ6
9ZMaf7mv6tQB8eXLixFXhTMEUwcq++w0H1/9HTymb9KbZXZYZgBM/gglk0BVX/KSpTaFAkV55VIm
nV3/Ux/kVEbVcE7ZOrv0CydBuBTIVyab5lbGAbzpsjB+TlX9xYf5fwvE5dTIvPMmBHgHXoKGjCIi
/7aH3VZxJc2xc6+THCjmE+rsCbxEF7J+QDW1OwH8eOdNEHM8kAJ6vwAz8PZ6M9mUA35PXmN8lR4k
llRAu5Lqc5FX9AYKG7pki1tPDgPiXDrSOwWO+RN3Qi1OAITUUcSG+/L2+kYrsEepfXmdGbI/g/YQ
HUo/L3822m1ApHIjZo1LpW94Pyx+eWXN/pcuwJM0zUb3EOFwdYKn9d7k4Iao3LkC5KFwj96ADVux
tmvXvaYQ5H5t0yoCGWan0a4GpcLp2PV+Ow5F6rhlgYSzceibTO1FHJcYDVjQ6gXmVj9GMxp/Tovu
oX88ed95YYwSQw1Sl6BxvLnVaFcYke35147IdCG1deiL9MX4M9Wdv0xk08+nDOwpXk3TQr374xt4
B+HA5grEXAoQ3tTYjtAFaqqcIMEN99of0vmui7R3UJpBFJ6zi0oqdVFESB4JrBMOyTTl+8ylFnhi
3ryzx/s074kgjuXgc3gMvAFGX7kLQf0mkP05OOWSJs+k9igA02MzluVvfxpRZWupJdDhcqadldxm
btZf2FWMJ0zeZuh7Wd1jHyHygLJDguS46K9dgzN6g1M7DoMedaePh+6dfYmMDIaQw3IBmHE0tZAL
4niCnvRNp2McZRDvtrcscDq1q1Nd3Uvq5X+26f/b5OOr5GdbddVvdcw+/n+VoqxZH/87Q3nfVr9K
ts1/XrOT9UeeycmGEH/R6mJ2+2Q3nmnrtPeZnWx41l+ebULmdAUEIosw8N/0ZN/+S9IeNiE1mdJ1
waT8Nz1ZBn+BfKE+GPD6HduT/4ad/DYKSEt4LvQh/T0OLdU/glTloopvynS8gvzV4M2GSQyKo47q
E/BxVhfZhn9J/aFCLiRnsoVnY2G7zX3oD0V9KmDqWfs/WaC+F4/AT6ZNd9eF53o0qz30N7sAVOpV
Y0WulXICMGN1ToI3Gl8Rk6vdKzurOkSTR5TU+3wfzQ0CJgnKMl9K0JoobaoiA6fiBwamVkNi+7ed
QZPw7NXrvXm+odck4T+GDIQ3K4/unANIjOzw7U4zTHgRTNLOryBf55QbwXZMVxPWTOM31LKouhYi
idL9CFsamiM6Mu0Geq5fffv3t6EPZoAF9Rz6Y3uhmTtPfp5fFVGWlD8oMyCDY9EhB7Va4Eyx62EB
u6jalFEdXKTmkKvziJjr//j4Po7COBsHnMnAt6ClkCtzL0fjEaYqtdCRDM4LZMNigbCHypDcUD0a
0BcoKy3WF5VkSJS6DQr8tJDjrD5LLTydJuyL5lM5+1sI4dPtQEyWOLBAM4XEz3J7Tc+ZAokeKCTl
87qwvPK2jyiXraoBWZIYgTeoy84uWiiHTqvAIKOcNnJwEKRYCfQes1sUeuz58PEI6QF4Pa9JAHhL
0DrhlwqThfb2jnIbkMkU4uDZQ+dHfgoMGfRODAIllTqU2L2akyyajSCkgh69/t9StQZE5Y/v4oiX
IC2Cj//EI/M90HzB8fLCWGRp4VktZ+EcxGX43WsxB2kvJaQdtGljRHLqiIJz4yCU4YEoQ6oxdoI6
RtjC9cAArLJ+bNLfpjNJc13OVZrOa5ipFVWaAQBqNG/RhZ/niwgVI/eRSprfbWnzC2wrBuU12WOR
2oN+RlL07DEcHP6v+jpS/ubjJz2ekaS88IecJ7UFMnPv+Elp3AdYGqApGIJQbpqVhwQjFUEwGxl3
WXSiNHJKks2g/w0gsl3SEsBjyts5lD1Kzkpti87/iRdwNA1s2BS8AniahDALYPTRxKylncx9ZQ27
QqUq2xkW4nDn4DKifK3iyP00xaxe2nqxgfCn35fRqZXxFuKIzgVHa45k0rL0Ac09zhrkGOrGV9Xu
BGBoVNX9JUepbZ7lPw5mfflVbKedusHYmb/20NG7jyN8DzlU5ak8UwVY7cuog2W55zSUz+Q+tHIf
li6flhOp6duzC4GEndDBV47iPvx+Eve3C8bDQa/qwlntotpw/Z3osKBeWahSdrj9qPxz6dXDdGKR
/jFpfKQuLIhK1DyZOaB/315U5faEUGrc7/pqMak2m0viIvnOceIa3epx2TEAVfR58HunOXgYaOVX
CAc4KJNaRQjp48QcPtplGAPCKRBomLqu9Bzv6HZCKx2z0c67HS5iAS36fhBb3FnS4mwpJsHmN8XD
LfBBSMYFsNs1Elz9bZG2nbuOscZ6GIssdH8FyGdcWZ2ZG1sHFS1k59yM/kY81vZE48uT5dqOEmX8
u71J3zyGHKBLgB9QDzimboq5ccag6tpdFvb+cAueOsW/RyWTvcc4V1n3y+wudG1rxBp+j+gYwnLK
fPnrxBjqFfUq8OrbYPUz4+nsci48piNClKQLxTpHiNxKziGXidt+hEW9TqMBQrFWW/EE5jNC1pd5
otIIilMbtRvE5NA0LmiAOL+RrO3G6lSEOl6K3BlHVZOsjxMY4eooFuCD06dwx+pdjOpVf153IwTN
KG/SfiM80Gjo4eEptM8bNOSRyI+BZykptY9O6uTeF8eBThWh1DzXn0E7cuqe4MBl18zsojv/eBSf
7uVoFAlYQFBINyG5H2+ofTvjwax8vOQ7r/iqvB6vOtrGQ6tBvXV2XgjRb0KyVdHjiDTKtQ0FMzpY
kHXFNw/bbQVGwi7WXQz5ajd3Mt4BLO+nbRTixQMsRTuETIjjnCl0Xh5xUEgmOgz1cDd6uE9sm8QH
0xLJwT1HF00hLIn6uJFeUYmIunbVTlHz2bMppK7c2uEKXlnxKQGjSD1+PBRvj106LjGLJAIWOIfx
n6Mj/KsyZUT+0lJiQJhPLHNya3b5mK5yMHzyBjH3pjlLFsAunmkUJ4or714YLV+4v0xpeAlvL6zw
BKH8jwW6whFl3ASya/bIoUTxziwg2J47Cb1aEnSh1PXHj/xOGOJ8zFT1AqlrBXoiv3pkr8TQDZlJ
PLfpO02f0a31vgUw9X4tRamCB29GCBS4SZ2JTcFWvKznsM1PCWO88/ikK4KHh9gLHfQogarsPHIM
f1Q4kZlNtwP8KPq1IUUK0lWKaKR7A1Iis7MoOrETvXdlXZXWO5HJ2B8dSQSghxEwoKIKIXpAUghz
hr871jQKmqMbYb7n4wa7rRG2PLUfva3pPk02Dnhox0h2QJjmRxtAlWV9Oc1Bt/NkX5goBuK6xPmH
1mRb98U+0MaNG6iPVrWLoFzl+24w3HLNZhl2FxUd/Or/YCwoZgUczByXlPboLaRdVeOtMXbEgaqU
lxka0L9yvwguG8sw6l9DO7nneMlihvPxFDzOm3x9QqUfhCKUCUjneCcENGjWrWQnlE6OodAM8eJL
W1vdl7Fu0BpFFJ6+fRtZyE9EvYuj3ceXP2pO6BeB3hKIVRrNwEXZSd4ugWQRCaaUNU0HeK8BJrml
Nq/OvMRDFHnBz9REaz3HNbWW87rxpYF6dEcFa1TLeI55gn09KNx8EfBqWkqRcze4u49v8c9ZqocH
ng7lILSyju+wb/0e65OYO0wShKDh4/jz38uE6TdMO9H9bYwZQCnfH9oTr+a9seGorgu/xAcqGEdz
wilirw/mpd2h5tN86SMFNCFlMYVrVxRuvimdcvqWBcruVl6ag6oM3PISEpV1axbu0mt930rGl7LK
4kerH0L/xOb1TlYX6JROs78dpGGO+d81HYjFGSEMA1vIfg52nCK8NgPn3M4WHGJ8qK30IeHF39mz
SM80omJY26JAQvjjd/RnIA30WYTeDBUgQvjRjm/BBalrsJ27CH1Ng7lc+AlsOhCEZ6VVCSxoRmlO
1AzTbqzPIyuEbeaYkX338W080e3f7uZklA61Z8qGzJbjsBKgxyOBIDS73q2QONXeZss2xeoqXY1B
MfgbrwuHHxW60wjEmkP4APrYCHdznpdX2eQt6Z45X34dC0Avp0Len/la4NFEQd8CSS+Pk9LblRZX
Rd9AlG52ZCOuvY0HP780KNlr8kJ0QWpRoCmRll+NCsCA9hkBNR2BpNyLaix+tbRjkhMx70i8j8XP
gQlDAmmTiSOwcBx8JiTe6mlguPyxs1uQUFX7NQw6B5sTZGAwlZ58Z49BQvLDH/PpKlzcIl8jjsHx
vSyq1CeFUwzfQHDW/i8exBWnTGcwYRVW43CFzV3fW9ixn3jNf+webJSu9/SmaQpynHo7lNa8dCn7
Qb5zkIq2041XjEXylco0IlrE0tmDWDLV0z+AKcrssR1TP74p7XpqH9ArxGLNomNDFflf3xV5uPvU
TWVR/qFV5NRlbdgIL+86k2YqRm5d3nPOxtbBT64tOGA4PvadYbC7z+SF93m1eMPdMvahi2JvUS2p
2k2OU1afP76xoy4Ar5mCKjutSXwPBJ28ozhWuvEyoF4WbqVRtrW9wpgelbhLO0K9AxACYvPOobLm
mHr+APoVuKppjVQP5qhwu11fS/4KNTwqGjgBZ5/43CQPtVBSXdbJODrnM/xkQMFII6UTurUdVk8o
RzRcCnzpZBQnNq0/dgT08KgxsGGiO+eymt6+/nkJEoq3ZrBdwIKjfJL0ZnVhKJgh28wf24SGE6LY
E/qoS1We6ske7woOY6gFzIgygqnH7v326qHVTjbBJN3PdTOlwfWUdQuDFYzGxB8pZyzYFpMBwGT6
ntiDo6Ub2A5og81LWl67eOCoh/GpZpTaHTWn2BlG5onAIp4CUp/k+DOsDXOKaDWatYqmfg+Tucdf
zcqI3fdTOVXpb0DZkNwjs0IzPAV5zzdQJXU/d0Cn0eHG8b2Z/TV6R6kVfoZ0gdnA2qwxdby3IZRM
1SaA0cKr6ZY0CINtkaIPw+LOFF+7zpw2NYDAexgvFVvg4mZT78y8R1Rrb+JDysdhQGUUt4iX+tKh
XBJ+8ssm7PxN4QV6MgnOVXhb4zCrp05clNSn6hjYgL+ZUieiWGiHUQc2mPZqzWShgl9iqYaAhTtO
mxqI6Py9L1Aq/iaqaBblueNSXCKIDyU/byfTbRCBD+Fd4j8PbMbCCpFI7jjrESVRHqNoSlsfLmMD
uNhKZiEjt4HNp/+tztzO/dTKJNZ/x/FOQOgpigDrIVRcUOffIRa1TDnsLeB69q2BVrVl7sGiz1Tb
atcJQ/BkhiNrqd9PwsnuYjQsVtiNCaMgqj693G3SMJFQaFsw+vN26dRLoMgu527LgNSB8Mc91tyc
o9G2iYUhV2kpO1Zn2FYoq58zjfKxuoBrQ41RJjigGtiNoAiW7YAwo7p/jkIZzEWOq3bA0E+4ATLm
puGkDGxsYXLGib9VPPEQq3S5p2TQscIzt05/B1Ga8p7ql7VfjTEvPcP9nCEJy0Yv4JefqnlBcfLg
4YXC07tYBVT3VmTl8s7vsPK+H+qyVZ8CN4x+u7QGuq+5v4z1YzKU5nRZiwm7txVHyR6EdiMg+far
ZET024eghLAcEqyYn0kAq2HpPTqNbIxbMSe6gjmBOeHe2z4jkou8NOVX16LwuquhDIwbFCbn/t61
8pRbzp/vPHao3z56SB0jF91iuDfWt7U1GlmwV4YpuhBxiQXt4Y2YPJ9VATZSx2mYehSOVr4PAxN4
2pIE9pmFngsV02yMbCs4N1GFVfmVVQVAi8NEthj2ooeRVxezEjCJwBB6Y3czyHRw0cJJTOXjyB4M
y3TZYEznhyj2EyvSDQp2xrCPWgmJlxdHsVeu/ZKd5cs4F211L1oBSSrBW9mU+OUo7KRWHoIA9vel
MvQtp6wlkt6J7m62rNN6eGIjWBXPuPPg9rG0kD6Qw52Z1xExvpRNttzXPoQKXC4x90Rbx3T0rzkN
k4dKDbQhUd/4IkFTa5WDxuEvBdYbtb1NXJW5BhSsoEruFoxoGKWkdD3nkIaRYrIhDI2b516Gg/4j
G6aS4eyMIEt/P68yBMT1hxwOz6xbawngHn9e7FHgGkKxsc4ee/jL3KeME3T8doQY/dLxDWt1WKta
5mqKNmv6tzDCFheKxXGG7wOhz2438VjlwSF1piS8KwcIPYciY8cbVyhe+9YvcxpSyTyKIr0uJlkT
OyME6XAnSjLlDta6Lga9242Rb/jrPqWGeKutu5L72urNDNInRWOw/zEVRjBldjWnn4mAQ3AnZnvh
X7wMEFS6ikl3q8uw4QwEW+v5PS2yph0DVHwwCe3FNLDhPz9wEmdeMKxkArXsqp9VQ/8Py+7+J7pl
Uf+thbzsiY20RxqDXT6Xk7nym6peyq0Y677eOhFz6J+qRUJT4ytxgN3RNvTbW9UFeXqAGe1C74kx
0JzW2IobF5nqI+TCfRzuigPQduxsWsqu9LLCEMvmbZsbBir3sk7C6N6JWosbDtOCQu3LkrBDyYt6
6WkwfqWF60eJ9NjXZPEqt1gtcdsiG2rNrV5HI+am80UTIAbFYqlwEs3woASu2qz8AXDbhcJVI3u0
A5KlGXpmD207yjo5D+h7GUVwpxoHTDR+FfPEO6VKr/sa4xhmDGiB1qpEthy4V4GZULsol1Ky11SX
dj8kySUTtmzOWlyasEcWOZWbjmmiLZggGbCgHUxn2aXxytAxDui3xTZnsxcZxgYrSs32ednYSC4k
qMy4truoo0zZihh28hSOP5al0/v1S67kiFCH65e9PMvBH8IyMUa9juJ5tvl+1r7uEL1sv2lc6UTh
ZZOwQhmxNFvh6HTpOfGSYKOJarASGj7mKVcH8aKHvRiuzAXfy4DdKNGbajl2ev8sEc3idcGUgoWz
Hh1PL/2XXa+yLUxt1/R34SX8p1cHT1THTc+d2sBYoZ5neTCgu3rBevK5SZSX49M3K0uvqKACiKyr
lbNuPGGJbjCW2KKSxKhihC+8kSXKvKC13ZQlKxEl66K7GW+WvP2aGmFjuOvRzKpmFyMwC1S0dbqR
Vdn4RkS0dZ7zUvrjEw/cRlgBzJuONQjfKsWXl31QqaYlQEyGg4TumUfLgD3EVJKmF9w10OJE9eet
L8NZQceCtNJLL0ECwZi2g5U9tfKer+Bl0DMlXjkUHcxtkeR6A5VRkWXmPrCnOuJk6FZ6eyoa6Tbg
gq3WqPP7tu11sArCBOQrmv2hHvVm8RCzR5R/wkoN/odcZhgCn/rCgkG/l7gVcm92JfS23JUTdZ1d
ZZcFvzIPmeClQ5bXT0FGnTOQCN+4zqE2BxDmN1aTFy0m2WVjtwL1GFQPq4sqGaRpiNUwGnx7uVqU
Se4HZ0AMTyNVxp6+fpyHtEMTw+2a/P4lLUAfOVE/6m72e3xobJvFiAQqzJIpzTmSrh2A74xygiKD
vuna0TmhrRESSEfFjk0PFdVltv2krxSDrGY343W85B6J1Vb8fiMc/ZBwj8iIP6N55Q53sNuRWjkf
AoQnVswV/YVhW0BOvJB9X7GIQBMYcD7SFarflktHnYBROc6MOilKytZamqVuXiaNrW/t5Su8gmQX
oRVMYrk1iWUNvznHXcESAR0Mmhwd1wSw1qayU/ywrqrn+Yyju351+P/qVfQCCKnjwuW27MImD7CT
4elyoCH4yozSB+0SMJ9l+rvtwLZZGzL8aPH0DNGPmcLV7JbNmPaZhdUL8nJImJlJZhZbwza86BN5
f5Xcox3SljhxhH7zywu43hqLLdNR+8Dr6vJvFFJM+vpNmvlYmZtmAcTzICbkYzayyCWOm61D5gnN
kCPcN/hHDVwUTOMWMC5xQ5kTrmenOYNVtizzt6as7KLc9G28YCJXtplFGjY0vBn7KlYZxw4oB7JC
EWypZmPot0xoP86/ThFiIvnXYmmLxsXpDULxtPGycPIwYO8HtF/wQxz5YQYwMjcQjplQN3yvpHQR
q9wq/0lUjAzAuoktZBNWjE3miUs1YGpc32EVBG1hF5j5INW1E2TofO3roQoFwQ7Tr1shKFipAxR2
fX0zgumYbpGM1j/Bva6dQ5jNWQGn3MIP+LrGzMb0Dzio+d1y7nuzKm368UtsC4DibQYlonEWpxE7
eoPhzB5ZplV6gI5hcm8xWnDYA8EXXATdn8KOwUZftVOpA9/I9NYRL63YwHGr0lnzS8iuEysAFkNu
Y+REYtfVMZ52TiDGrfLTOX3sOjSqS9iTqO+LLYI/efE5LeYacqjMcszNYtnJ4FuKMR1vduxzz8WC
NFhEMV8pkY+oRBmemRe4kdSyRgPTS0blf0OLjHnjYguPZIcTiUReWbLX6Spu6frYZj9vcunEPpOv
rXSeeQT7+VdKM3L8bNUVi6HyDa1YfSjjANIRMp7PprIt9Xc5nQnqocWJd7hLy8lephuInU63Y9IG
bOlMFJLJ5el4kgbp076Q8xko5rbe6+2Zsoi9ej7pWk6kd2+XsIYtdTBbCJPtKPziPf7pJVwAwijZ
ESCo66hP4odV2bSu6GIistoVnaWSO86JIeQdN3NS+PqZSPR5pcUMhUWMR5HOMVO/0Buw58ME+E28
8ojsMfpyofoeooSRqw0OPU85aYhwBLygZ7wEDDKOWVjV6IDnj73HntENGKvcQ3kaGFMECzVYJC2M
uhx2GX5HbXbAJSqe/T3s0HraIkJXNre2stEOUknPsBE1mDXSDDOMn6So8a37zzZeuulEjJyl+zQu
z8cY1JIi0axc10WAr+1gKONLaSjt8LJojWQ0NALM5XY27B3nYD2H5YS8lQPSc+KsImTwHlv4kcRI
VAF0PCueQ56K84B85mVzDWsj4YVkPtJF+CGCSPU7wP7+whyunzOfRIU65tmzqVMFy490UMVyUO+A
UVjo42BFt0YfKGaLI2IR27rUICb8eJK93yc9G4TfCZ1omQDa22qbJ0YQX4z1HM7W99kIpnHZSwZ4
wrnV4Rz/2URCtIo2JRye6BcGjSr8HGD/kB3QFDBCuPipMdiwaZk/hYMtZePMGLI1tWgx7/Qz/xdl
AvMLpNlm+h6P4KmnTRzxGvfQjZP6zEIWd76vsdYdcRyDD7KPamUvX0itlsbYdxCnpuR8ptCM1EWb
4QN1PzWpYT5YYSGwvRhiKzEoLgcj1q2R6Dv8IZsx66u7pGgWFwZMbif+gbq3kbCRLUB+t6qanEcR
5pN1ZpSqSX+kyhJ0E5YKkSF7CpryXCGQ4p4tajCGzwUduVCbG+h12ZVRyqBPDQnebywd0yjA19Mv
s40DZMXlzJJr4Vvs0IwWf+iiNkssRhV7enKlj2bYNYH6LUtqZIwcySNuDt3Opt8o8ksZ47b84+XE
9ZJlkwborOe5SPB8XjFs9AQJc33MqTJCeXG+8GwO75i8Vz0AunVclx6Tsns+qEc8b7V5nv/Tcw5l
Pa+qaV4oN45Uj5geCeDL7PH5yJ2FmI/g1vac574sCU8OOq1uzEJn4YaNMvsDZYP6R4NZo3ZQdPR7
3y022irzWnqIFFnQIsNxIGhbPjNsE6vhJR3RqXWSNjpadNnSphhYztgiVpYf97gcGVj6nXvoDmbu
Zo4mHTKo6epzEBJTFpcPnHpi8WdVEerDTGhylKybTEBaN3sR4GNahLzhagNyAQm7TZb0IvpNXMoJ
XTC7RbDNminBiItT2Zh/YUm5sYtsxgyrZNVJkCJnoTMX4ydeYD1+irLKX3AnNm0IxyvlNou2toim
7hcUs777RS7Rpz80BTy9T1LEP9AKaWeV/sCKDgcoGONgezL2C7dFi6VfTH2eSuZR456WEuGk7/VY
6PIXekm1+ysFQpKk+DkWA7/nzKYOgmY06fhd1YOJD/pz8cijl498UIeVmYkLmFHr4SibySSQtmQM
5EZNAhlkNXR+635Sdqh3gklYJa/qJYax4nzKE3E3YBBmJkI7C8youwXpSsjWyIubhlYkL8x93od6
E0Q/DObndL41bX3aCGdPh69ALOSi0rBYFJuaJYFF+X82aV10YtirTM+BTEjKIO5o9W67n6UJdJGi
qV9bOCFXevJBeq1430VPRo2bJPr4TNLGrbuOi9HZq5o1bBYczzauhBVTnk8v4EGKwLgWdUYxM3mq
RWCburJ6zL6DzfxcAyjMkooJarQcoo1mYv2EpXB8F8doNSvU4IbB/LbU0JR3AC1r95OX1BbD5ufk
WF8iR/TDl5c91SxRHyMvHwF6ztgxhvX8A6e1RvRbGzCXHrRo7hnrkb4Ij03KrYcJkwNMeqkss8rR
HYtmzd+tbb1rtsKaFbum7VAMXnuGVTAYZtIiobrqsinHVHEK7NDo+EBfLuPFSxmAZqzONChAZNxQ
+1LLow5L5qCUp4PIy2ExGsKOI0XRoxAMrKSEMY7VfTNMTGA1zO6891CG80mT51mLzbWdHHV1KELm
vD0kVj3yXoSyXalWlEZ96CYZKjX8USIX02NBOUEnLplDccGrawFw8AiR4eoEv0hK3ntS2foHPEAl
R4DES4YC3sn8XKlJMti0l4x7hfezot73a4ECZ5J7iWlBsMzS0jZ2gOCH9e2pPfP/iQcnvdHo6/zv
zIOLx+Uxizv1eGSoxoeeuQe+9xdAWIDH8MDAK4HJ+w/1wHH/QusSxL2j8UTojNKufjFGk/IvSL/A
HOiWuzS+NXjvxRjNMf+SLiAo9E38J/KB82+oB3zPK3QenBsNGkdtE0wHHBZ642+7RGXsFL1Sw7Kr
opYY709h9kuAkkW7zDGsCyUL+QlLlyQ50YXUkKX/6YC/XBfGA5hKG8qBZla8hjQl8diEY2iiUUmO
vDJR4dvha03raMzdE/AD/VXHlwqAoGtgBk5QQndpX6GnioXMv1fmvBvq0TvP7f4+UIvaWcvCIdMy
bl69/Zvn731NTHgLlHl+MK12D9iJ5uofyPexgVWdqgk3Dm+AD+uJaDNA7qeWrpJdPY7jGv9GLHHc
U+3Tdx4T6qnQKCUU7yFTvX3MZBQ2HpEGb9L3qNZ3rvmbIDaTSSxi2wHmPQEUeO96gaatab8bjQt6
e702n904zJDuKuK8mIAAGKm3idoFQCxWuMHOKXJVnJg1umH+9lXCS0YpHLoDo4vqxdtrdq6iZzjK
djdQCt6jtJms/EqcUtw9vooLWNV0QIUCe2ZtOEcTBqrx5DqtN+6kn7tbgGfxoUlT9wQ64HgFcBXP
koDBUVuHGXpsyRA70GIwB5u0z3SJHk0+Jd/SuvaweHIW8+zjWfnexbDxg5GOFxntdWLQ6zWgYoG3
t4v9hhmiIODG09fIwi3UTqyHjy/0ztjRoncQdbHRrIfq8PZCoBzKMqGkuTMC75psv903cXAKJv7u
RRyp45ZkkR0DBZjRNNs7Ne1C2/lpO9l0ES0nUUvvDRnoHEaLqIga8VH/3I7D3I18ngTm2LCvl+WO
Ckp1mSMrvPt4zPSsfTWrLb1giRga0Ofxf+coBrvWPPqGzBEB2aJHdmLJHH25LU29s4C+FtQNefdH
Xz6CvZpFUWQ7zCs6rGgAqbZ3tpsKdVsVeZccQILXOMQsYSrB9FZDfY+SSjjdffyMR/uMvg24j0/G
OTwhjeS388LA4NoHDJftlDlm8Dk582LXCD6iWidT5tcHr4zt79OA7eW/m/pPVybsU3dlIMByHk19
6tt23i59vkMhK9/PCNbt5tSf1y2T68u/f0jChgYm47MC8uPtQyIRV9qUMbJdExveVwNg9E82jP4M
abNlv1hFf5fBKTnB2HtvZPWShqoAhJ0d7u1Fw9QyE29oc/AlAsPt3lPq20BGf1a6amo3U2RxaGyG
yv71Lx+W+OsGJnAsn/dJEnF0XcusysysC7B0kfps0NU66+OyfACP3ezHrkfq18qdbx9f9Gjl2/AT
bYgtkLlsTUmx9b+/2sud0XK8MhDFrpkFEkIKvBfnC+ArJ1bN0eJ/vg5ZFmLkrHxSrbfXiROKSVT4
C1q8UUhxYnBuasuTKPTM1YnVf/z+AhDVyEbATmMsmaF6n339SHHuIl7Zi7OYFv/35AR03EL0gS94
FV5oysOUJBhDdoLQA0T07QXs3hGJC554P6gYpR1zXsrzIc5MKJxU6YpVCigS2mZbYGbuVZR3NygC
ovRIgBXlahSRi2JlZ5ASIu1lfPXqOQnowETB346SDtJtcbckq9brcMgZfBlFm4IeA6GmarwHfIf6
85xTV7SmvDX9EovdiU1vD7St8cfy1rVRFod0LD1cFLPWPu8XjlRXqJcbWCxaWEfVDhzSfWG44zcv
8iSNo9qK78oswMmzk8ZDOM3OJ5Eq+dObpfePOZjlLWZDvQ2IUnkPSSYjhdim3QRrXMklXIWlDtC4
7qLFWdcc5pKNq6r5oOKqk5zHEfXeFiBIP7OIw08UzZZu00nOvWhdZuVtSyEO39BycIJ1Zw/RmVSd
RP1VqAQ3XBFm08FN6lSswDh4GGx0vbWd/GZy14DkGX7OCJNzKFmg9ErhyP6AGWn9Hec25/K5FEW+
oiaa0NuKrOY8JbRzctYQtrVL46neGWWkkpWHC+TfUUIJZBtyTr5tPLcGBtUI+yKSDfJ7HJ2X8BAq
NwLb5o8LLdum08bz6HT0h0w2ZbQiz6nazTB63ZcwwxqqTMCzUe1GEH+Vtya6bDKj7nugew0+BBOk
YJ9TK6f0T2p35kVGbG0amr3Zbsz9+p8Q0Og1ylGmtbPn1lZnRlbnVzXe7fZNRh33BhXIcViPVIvU
ZZ8s5UTkR3xvRY2tLA+O34t/YHtV3dYuy/xhmi37uyVoIaz8GH0OiDkIVqGLXcbdOsLpp97gqw53
JZzyvLjKZJFEVJKASKyoIwzVzkWj6m7IsjbZOctU/sYvp/aRXvXLch2TPz6EdA2tM6+K6vQGZeDp
onHywNhDTSPXs+RUPJD0CXtPfTSlj1Cxhx3gQGA0P4+AxJDt6bhDQHaYDnWLbRyUNuzc9N08I5Dd
N8bKVkssMTh382bTVo1hbg2gzqgUFk3/0zZCYa5H1EvK9WQP1kXtWrG3q0WfCewXe/OW20mRajO7
Hp+qsEe9Y/wvis6rOU4kjKK/iCpSE14JM6OZkRVtSX6hvApNaqDJ8Ov3TO3L7lq2JwD9hXvPHbTl
x763h2bUa9BYMVogcAwrSrSHvYEhgbfM2f6G0u7gOEh/HVI3a8bhWuHk645GoUuRGojusA9u/oBL
WuCckBCfFINWOWZ3PgTTEYnbPsgnVBmZm2wwEM58EluZVlSpl4wtfEsU+2Rp8phE/dvKQkEIdTOY
zTmzNi65GwRYIC6BwZNih1p4pDi5vx3hee8K49tez5EByYusp3HQwEshxGb0EGiBoBgOIMMgxnds
qXdzlP/1/byIROlauAfyK2071rWz5Ee1emPzGrrtBBC4Q+WXuugHzQQ9k7UkqDwUypLaX96JUUJa
IZx8erPgG4vfi+j8P0UhTXnAsLJ9GeEoWOG65ujeDWSpDsRWre0Q7U4xnFc2lSLGeeF9ZGrNxjtp
1uDiWsaVbzXPtyqZifb7KjLBOHsTtWdAUK28iScXvOWY4ae7R2B8wVUF9b6/uVT+10ab/ZaKxs6D
FLY4JhaKfukeFlO1TLQ9XR/7bTPyVMzthtLJM1x5wAc8/SzzalixBfb3V2YLcOZiqPfvTjf8mGtP
4k9nYZKMg7bhEugGxxgT3x/zf3OYt8+zX0h+c52FN9k7gbAXFChEF7YKyRykaK9forEjyugI1n1G
6ZKFxgxcuVD0yvvOM8qzsh6LWUdI2hnBjz6pYLWyFEgHfGVQaogzWSQ1dyMbMi41VqLw0nb4jrKa
ZjuxS8QTbF1a2Ph1rjI7tXM3e/TQsnzO1Zrfj5vPj2kT4TQs6opEIkDiI5s58jK+J9Mz/KsUjCrj
QuZhmBooHsKoZnQwp3wXOf9/a4o8DvrZ8QBJIlxMicxYBeNaOXonS4eVOEIStkjLaBcGjPABeyPa
kS7ddk9cioOxkTVRMlf1V5HBg2+ad7wvPXmWkOhjMY0GMaohjJJ5LP5TrvNFr7AgQs3MB0VoTdQQ
Z3B09rrC606FwZRTPzstj5+kZV8+JZQupEDfhixxU2csOnyaWj5ZgubuB0oFXtO2EjeBsrA74iWc
buFu8zmD5HqdKMd4MLTpJMJ/jWE/DEKFaaPUFykMBF20sH/5yr/ENOwvi1392IF/yE37xKbnpdZT
i4HGfCcVICFC6J392AmG3LOQbRvj6hrIFC7Lewf5U4TV7Lcb1CzboeqyddBXnffbZat40rUFt9bG
KRf7aLWjfhnP7i1gxKv8Y+jZbUxoWH/tZ7//44xjnriVeiTaQqYwOVlMDD2esbmAyybwrfe+KiHM
NsO53Pie8FwfjG7f7iyYfA+58ufrsnX7kA45D754KPumT0zBPc9EVX872uq+vEFhZSyDvn3tyac9
K38LWBrT3YGHrrfj4Fkw24nu+hz21t5571xrkZbaftmLbHx2lUMdW4Tba2GR18jlzcCr5I0cp3kx
j1bYlA+ulvsfd7D+hlXmX0FdzQ8rd5BEgWUV7xL9InRTaEcPOsikQT2F1j9e2G59aQ+laoTEOTNf
e4JUiONzK7DXy7z9y4QDCkA8exMRftUMEdMQQ5Tn9guizBaR62o/IzwUyCyzTd95s+M/s1d3fqZ5
8BKIXltqDjnlR2Em+8qpRJBXSxCwZRVW2vdm/19GKVvGg42XOw6qG896n3szFZVDDggSHcdA3rzY
f53BMa84YUo3wjijTtofuBtahKKYCWzUR6P+BYPV+a+EWbr8GdW2oLlU6J3SbGrrMu4Qt3zv9rCe
t3X/bllype1ijPcZEwCA7Uq8zdIsvmBoi+9hDsZEtxWFxZS3f1bLc5/WgHHI7RbhcitNgtJmOXVN
pHsHfDub+Ltwcc2fQBZ/b5yPJ3t3GkIQtxPlUZ1ahmX8GJWarqhemZZX1nse6P4Nu8Ect9N4tjQM
pwiFLKDwTO79r6Vq7kodBjFEd/2kx6XYSUp2GyqUUJ1Ic/+ZV/hZessISQG5nVajv6cAaoekm4y9
i8gpghTJsi2pCDZIMdEvx0KPZWzChf0moy94DLod8SHrZP5iq3lmyH8Kzf0hMJC2ss22/LMWbQ9m
PPO87yHfGo5R0n0J5iER9N+S1TU+qL5dUqpSM/J6NaL0msN0gRSQFLZzWDIgXq5d2CnpIHWK71Pg
MSPf9c6kmMvjVazdOdsVtywL/YOeHMaRkxcm1ZQJ2OmDaf/nuhnbnXz9k01e9dK1AwEdyC43tpmL
i3rMhDi+ZM2HU03W6wg88opchGK1Wr3Hcmqc18bPimcQtPPASQF9BEWwNVe36vahwAEDsn/kolLB
Ul1dzjSktN3NbW3nx95xlwQL2hStWJTNSIzcclvJet4wsktlEKgTzPMW857zw7oTpVvUw0C9MlZx
iBE6hhq9FdGkpuZM7N/wQBHYx0KpIc46gdYzU55xobhmI7RNtXgs2az/cbthxV1SFVrHmVfnxwyH
xAdEXRKutnnrUlVzoKOEt+UD09w9jGdnw4mFHBj3iN1uPDXGYD8vfEuHPLRyI6YI7LiPNv8wzlSB
Ud/UYCSWnS1jLDy0ABhnlpw+ZMF1VwoK8hMpTeJTWe1cXJTKyOpwPI7TewIQxlFGs56Xq6MCD0g7
uZxULFbjpIx/9ZAisKX+CCqOPNSh1qubG81RBRS2kfZz7LfQvvclxjG4q8NeaBTjKFHtrePBplvi
ioiq8srxYeKp36cbWzDzboHCdmOoV1wKQZ+/eiCepydtuh0xx8Z315lkBW/aSp0hNFHqCuPgOK3i
Zcjxd0iN863bEEesJk/gWVLVpW0xmA+LW35MjuUmPeDlgoAThEC5xSFNWRb7Muj9eCk8ms0+6Nbj
DS49oRbLZYiLlIILa0+4fuzoV8bEZMt5XJetOqwcsnUMQ7qh32RHrDT9a1OgiZ2b24PWY+CRY8e9
a3LrvtnLN2mAqM0luqrGKVMEQaRp551/75taXmejmV5QmAbN0d33KVa1yk8yg3I8V32jCYDoihj0
bTE8ImzrrsXkVik3j/1IglbgpV7naSJXTAlEOvT4dRe/hlitDnxAfwLK0gKtluaOY0bKRzqqLpJt
P0SMZ/TJWPlaInOpywe0Om89rt6j42/Wp0ZV9Uc4VU5XYtMdCZjdiPg78kt4PvkJc6DuwCfwh12D
qRNHEiAbNWw42sMeVqhNFrBJLBZrYrBT7oXmjtLQPzq9dsuoFa08emV+7cvg095leEfrco8dQdnR
Ws+SLTmqTVwUxluzwa0vLGP+FWSB+Uj4TZMOkJyBT6//eatGzmYJ9QA9b/3iyvrDpA3c/mblbeSD
hb3OS+idCdM6kjEAS0CHd/6C3IR1JmtzhNaLeWchakT42n5Ad7udm+Z6tOqAmJPcsvanzGe8hKpy
J4AVzc3JwV4cuzwU46ZR9hvFQ/E6svg1oh7/y4qUfJRdWvZZvRzDYZWvgfLwC3Njy1+1zCquWCr7
v5yMOX8pPPyAZymVlKLA8Ocuqi0Jx6HJ7pAE6HfczWYel6hSfhNJafKx2iPeJ4wDLzJz5+sQoG0z
Q1/5XtpZxXrNEa6lQOeN31azmWsEvz0o4lmpPlkm8/3GcwcW4fVrvNTzv22wfjNhAoaEqoTsmRb3
j0MkW9EQKBYt1JGHwK+vxYzwj5TfjNqy9VcdEeTD+eMp85WstuW7QEt+ImHgbRDTYsSBkRmIFbqZ
g7TyATU31BzfXdjfkpfyahvue4Xt8LfZ9/VXLoi9Yg7cfEi/d9+QZGHYQBZWpOD2gv/8dcvSpvd6
/hiUu+jwKYW3AyolLCF+o8yHzOGZnARF++2VyHo7Sxr3nm8E6ky4i/Gk61vvAP99+4CtoKjGKSJ+
ZSrM5iNztUalatnEbwRTA20F1d1fM5BugvCw/rYxE93rLNj+LGI2X5Ab+BEm62ZJIRPi9sbLUksI
8+18RGFMoBDGteCh30pYFiilLlnuTNkhR07Khr4BRBVNAUDdrtyNpGsMwsBQXfoUn3wcoNiHcSN+
C/UuNrOcbz9W6DQvpYOo5uCK3bGTap4bAV7eG/9MgaTUBx7qnYfB995cjBKgyyfkwzyxg6lPUYQL
vk+EKU0y78Tr+fib5IELpIYeUSt1b3sVgpnOHpsq7klr/Dc5VJRx0fXtY7YF3spWyLbQwGKxKhOF
QGtOFms3P4uBhzp+qc4DWL0wRiGZZFKvaGtqitDOtCe0MuZC+CNMcpny9EDR6etgeAYCQx62PYyq
if0OG0qMCdj6MQJTjXz8IylfYvA1ap81yyWpQjXSmQZvykB9R/2VaO22R0YKVcdRUHpmWvt+95Ox
J16SbFZ1h4wDcDqM7OCKlJM2uCx9nuoBQWaPobPDqAAGaj0aBDkgMwwnkugX3dNKUMut4zVc5dqf
GpqjPWbWS1dolzQnOaiq17muaFGg1u9O3ANH18nmTvs7A5sZPdkyjCRDOGgsiAha54NfkaTHzwn5
oDnA92O7YmOmk1lzKvc+9KOyXPac1QesecZLPtLCAGj+hJh04zLh1nJ4qribbADuTWSf7iVjGKpH
S1zxOvchcyh/epIcVQaDmJUGz+VRu0aN79cVNWjtGxcNt6VM/X7suqjP2/61rgdvjbzVYFLlr3X4
H8oxl4Awt6DxYPQ3M9FG8yaSsPW6BxObHJ7lruSJ5DlhqyKNKnFMKhjOOSXWrDBvTpoH6DqrOV7n
Sfw4nRTvOnQlgUddWBqpVYvZJ22rneDCOOZ274Y9Odvu4OgHf/d3heJokv/xJ3o/bQ7LJ8rmQX4I
ewx+BmdF2wXhZD1gDtFkrcJL2o5bWKEV7rfBc6OGrSPJWYWtu7T1Fma2xGKMTjwQXlscCBJz3rei
IgKo8wxTnDzd9NSI8MWJIDNd5g6VOW1XMcLDug3BmG5k3S7nlMnW/CA3AHsxOMFVkTJjGEGigQEx
rxZqJYSFqojbviHO6zgNVqjvMOhIwcSvdp/yyiucO48sLaAUc97g/CrJ1NiRsk4I7Y3Kf/RF6fSx
wXCrTgkfYCdFbBh3AqM4z4xqIDp/fb8Qv2+MqJci2Aht1jaW83gtwr4/N9PM2wp4jRycfle5Fyz7
FSHG1ei+mzqnqx9pY99nxJKEpmSe7SX2OnkvQWlv/FESaQUhEyircEuUs47r0J7+FGZPToMXjo37
34YqzvkVYNPd7ql6HZy7wL++Ya9YRdxhdiSnBViLex07RuSxTT8RrJHD6MtN9JCbwzFrtX0hU8zh
r2gtm8zJfXWdH6pUYwhik9C+YcfQuPqWfpSVR+brJRysEb8STBoktak5k21SR7NgjTieioqP1YsJ
ZG0NeWqxNwE0n4l7hEOHnb59DDiMUZ0zdqebxle3xzZK4zqpWep46RbuFWEcU4Dqo4GWiO7XdLo9
6ZDKEbHTYo18I/6HJKnWoj8/ykrPfjyFuFUSVoYDjC3mel201GYwA9nQ4HhmHta885EEJ3yUdeGf
B6jHVjxXjbyNwnew6hcFmlynma7l+j53mDvvoEEE8BYaWs0kXzEhPdrGUuapMvZ5wrqQdX2YuO7s
HXNncdq30S0X6g9o7AWXf9nY5FyZbf7RiyXfSakg8SjVndW1/zhHJudiE6f1NVtSl0xVCvq0bTFY
ujASRsCATYv2fu2oakHqIpJNcZk58o3ZQZ/9qqZAUey2W7imjWNqYq/oe7DqV+zxGRPMUn9XGKCM
o98HjUi7VTnhB0meLFIrbQ3UV4jM8qTiHeVnrymnt7JkPBKT8+N2lE9TViTYkUdSHrdtx+kCPY38
U//WbT3sueJ+DmQWjMyuhPvqiI58moos0O8RM89z5/ZYN2ZIesY1q7P1DS/d6F6WeTKLY2atTXh1
SwY3PNRy/2wIZ/XTYp79OR7m0PMep6qVz8x9CeuI8hUz28HsMrvlrAxkyDU1LU0q8za0o9lCMvOe
ge6XV1fM7vToMlOojp6fGSReYi6poq7xtn9gBQMCQJ3O9BiZoRDAeVj6P+UyWUycmW2EhIYGHBcR
CRyem8xcJ+Z56jPtP2nPrzTHP2Yj1l0e23ATYTZDUacJiFrDwdrEdSZXdeq4JcdDBherOS2+Xn8o
uwuXMyabwif4kg5WekifWSo7y1wTdB1Nm1ZE/zmkzhFfhE5V+U79Zcus3ih0NidMmWUaAw/YW74Y
uVVLA43Lyl9Q1JKNhwGRfDFDLH1Pqovu8m/0RU5xixYeXsIsh9bsbr71srskFkd+SwDmjgW9PbaN
RxzSKKQ/HO1d+WOs/XUsE6sl+yrahS6LO28ZK/zThHVeBgtCSzSYu/Oo3M59qT3Xv0F11PQVSkRM
l53NWRFt+F0fO2deOH+V8l5cmuF/ws7b8h4sg/xxTCKpcYvIznjOgFA8Gw22h2gbhzD82BxgB4+M
U5eXLbS1d+4CpMKX0PU7eZo3esjrZORudahHsw2PRGMAaoy2el9urs8Sqriuivpllf5sHQaE/qTN
2ZDEw9tIiGaaqM2wzKYvZmR04DsuouC49gxISIvFtvQLgJukledKm2NR76465A0a73jg6n7Yh6z/
RR0GDFShBm6OumsCsg/MzVuuU1dywqMVEh+FUxgdnSutbGoRn4PdlVaWe1KX2Sely3RRBDh3JFHW
cjsHfZ/Ph1W6+YvUISdziDE82oxRMSXXmAOTYac6TRstq996KIv8SNh4T5EymQZT3yavmeZYOJgq
tG1fHZpqHAQ53sgYGr8o2sT1MqO58Eyt7F90xWxFTEa1qGcRHB3EuKofE9sYftoxFDWX5d44h942
Z5UM7H6tu2or6/ogpk510IIqVkoRP67mU7fXvFSvwworrk5TUvSXI9gN0O4ErMRrq0ly9otCty/N
hPsn7UlWZv+xZc5EpMvS77G2G/muGgwA7DRZUkchl+p8gbpPm+0zgXCjysZaRFs+DdioB1H+xdbU
WUlP7u9fBRPCwG441nmKPNrk+gtyR9XcdBi/fklSp6iBySkyL7BumbEJd/e+xW6KLm757zLJzH4a
76txWv3I2R1tpmbuq/O4sTNNHNNZ/3NR+V5Y5FXs0IbKvKgSD2G6Lav+wGPj00DPzK0pC5f8t0Um
T/MrxEDgsB+otiNfCdubjIvWSy0mh34SGsN+KsbaY5WftZCocr2HRjop5ctrzxuhunZcGA8Uw72+
Bdt2+VnDMVZHSK9NSQAmYXLHlQg9gpx3i6n/YsJVOw+cieDESfb7ay+KDTC7D8bsTHuYo7DiNAD9
T/X+u81rbZ7D0g2Ws5vRgN7tgU91KNux61Pyn6YgHQLST863/Teiz5LxqOu1TPtWE0/BycSMuKf5
aHasntxlwLdJvtlpqZfm2xxs1Iw5cs6dMikvcbZ03Uqisi7b0yIkFXLfbes1o3+WFHgT39hMFGN7
EkQyMUoVFNmHlt3twJ2qKcCzxsVzUqNCN0DJLeZ7pjMIYphBdnmGHTD+t4VyrVKcLi0DrWG81V9M
YfBHdJZn3Rccjlg3mZ1Ti3L2Ptve0gTExFK5JcamG4+cJScPoyLkYc7pDyHrsQYCUUWEK2nrg12t
/dqDFH12zMwIT94ugioeZA6rs5h3gTekrNT43FPhsDfLlPG9b17jnipe0l3daPsPRUklkppjXYEL
EdlvF0ZNlfBZ3xpSsCPEu1kFxgb8Be6WBpW9ZadpnclGq4vVUndM6fE9ki1X5MOp4np789m+b1E5
MERKEXXAWBjNmtQuVVt59VIQAMGK32vsheBFTwD+2hdP1P+WEQPVk9Bmcc1gEnTXiawOGe8OeppI
G3ax3iLcxd+mWq0xuRWT2Z3uXFYImhpyBvjUCu9FlH34MEHEXNLadodngmU3guC6uiMNqsa7FLNv
7Bw2197yWlnmthxzcxTi3BtukJ0M1IHhadILL5HyBt4z1dM+H4iFckjoscBtPFSamLnDLunkf821
gpYWVgupTyxInDLG/626dDJWi5HrJoIWSnDjX8s66/2jP2FP/IubxbS9GPG8aUHoYqDzjiRg+AuO
1Z9iPkcW9iVmfxLdJu3fV1npfkoty1dspt5aR9VmG+5VeNyzKUnf/q+tlgSqhd7WMtENphKxjMjU
dCywYDl3bUWHz2ZfMAFKnW1ZWo4/0/9PB25Vsi8lgJj4TUU8pMD48U8aLmrbBsVPGG91N5XHmZNU
n+0auEC8a2SR513mrvk3s/LBuhq5mMTGxA48dex2hJj/8XebIfEVgfG64u7JlPzj54pKBH6PXEdA
d8E8wI/xFf2XZRdqueT7psJoXmsFPdf39HDXrYCOIa7S5qX+tOfLyeNMm4GAVq79nUGsIg0yd6ou
EnMNd22ALGLGONPKT6deWJB2vRRIlVevhxlDsfZViaXusUPUrBpr3Qv/adrBbb74oFPraPNu6bqs
BarvGYmEwzqCPuxMSL39PeLy+2LByQymJ2xXn1CpTN2RYVY/Eb69+zcKnFjOsBDs6Xmx5/WD1V9e
p4HrZCQez7NmhG/m7s9QVYbxi1uq/j3Aq/idC2/5ixFXPI70XpS189T9h5iJ7N7F8YmRXIRQTzNB
VoxDXL2wHyBJL098IGzbjcBEgVLY1goQBk7Ike/YH+5KKewlBWug/PuSfp0fbGuymdhsuH8pw5g3
tGSkqyujTgon5Dak4HEzq3d7M/hXg64P6XUfOOyiimLNWUXg8DHjqrbLIrX4wL3r5htlcCA63erv
kUfiwEYrhiWZtDhmo85akDUWhuEgY62mgecfcBR9QM9XTsQGAWJMO6b+73p1bCRKlmK1FyyOLGP8
6E5DTe3zGN5yzoiTKWVFP4t/E8t1rtfwimrbsxJZNbV1omjO3hk0DFQFFTDs1ENQ+OUJ0nEGHi0t
rXGfmSn50wPpbci6/g3K0tsjwAgKZ8NozB4IxyL0doLNaO+XIW+rMSUHk3LC8PqWJek2K3ndbFsh
JnP9xb7sdeYysV+69iIZsStIMLP7HBpk/cTKDZsL334ZxkYuOberbBm/imrAR9ta1LTwdpq9i+si
JC8T1mxhxE3BeDAuZqrweK+14lVTzTHC2vmeLqVrUfc2wCWQ4k/87jtgY6U4Gg3LzLi2p+7BG83d
i8mKgJWy6qq2EqvETRO5S6X92OgD9vmwvvR1yUH3JWZQ55+BP6wQRcRUvfnDRpXf1wPepaFkqxmX
fWnfE4ZrfEo+tN9oI4ivztyq/rFc1DKHUQcM6pZV8JUBFNl+kToT2g9IcJlD87LwHRLSWkUoAoYi
soXhPa4zFWDSNO3yd2IcYccBldPz2C21iFofagGDdcfuYsG6lYBbGp7HWTZ429hd/uEyRhezlEtL
IyhXLSPNapYBguqdV9ftW4s1MZckj/ZxocX22ubRCeHK8q6CW0lTIxqMNFy994zuvyV9ExfbbV86
POTzNK7owyouMHusoT177vYJBl08+U7lfGhRs67B1UnxEzJjfaj2tXNTKZt/TDT9u2qZ1u1tzgPx
b/Fc+e0zA20i0Y7uNZvMyUy6urafTdhU+UMDcpTR4cTNlZQM3D4JPaqcpA/2gpYTGNynwO5rPPah
M1pRZaGGOrll5v0EqiTU03DUcCA2rEMEtc8tZdhmF/feWjCoH3g0hDSQhpWdsQRX+q8HcZBhelYS
CCS7CrN22eIojCF7D6DDNNnQT3o3TB/AWsYxLgdeI5yxjHwp2IOefWVx4u+JVQ3GnHSk/HCvurOu
qOM7cR9UwjVRqBCaG6EqpsgAElP83JASc8QTkKwyVDJjd0DXFRh3fWt7fMdDwXhGSRdSpEtU9Kmk
/Z7jTjHZuhcrO6AZ0V6Il963r3lZhhCfw9x+bJVl/oRWNWIBnLeSb0oO7b1wXdIhJdl5PxD0qt8G
IuY5Ihl6+OI4m1BTGFgYohGs856OYsdajNqx7F8nDActOZdCOl+9W5f6CqPNrH+KojSLTx3ookqV
yqs+hhe9VnGtwuI/1qNKsTvHWnoHUBnGGPB/xFd5uG73txkNoOppKe/BPOclMlOzLX7bk5dTHQy5
2I9+l0v7E3UB/IeC+dz+xp+4eQcAXrQ5Wesz9WQxMmM/XxpkOW0bKPQq06gOpJAEIjHqetxUPAJs
w+c4lswCZ9EF7Z0K/ZXJ/5Ax0ldC0mpEdtFrh5jlkH+iAf8/2Z59zg3BfI/9G1ubfIqFyewemULm
vXVepsRHGBTVfsW6uzNsnH2giSU6n0iIZlmJQe/C4s4WqK9eBrsZL5A+/SqpgsZlZNxNKKrMySjl
ibWfqBI80Bt+cq4zsiiL1agTjFwIV12PbOlImM6cgbWQZk3R34A01Q51KJ1aacs8Xjbm0x0jX0Zp
pH5KCr6/BCzs+2kOpdn/mc2utR+ocPBhlZxk6rPcAWydob2I/t6oVxKB77e6aNmAWlW7dhmdGV5f
4DOzZL9Z1Z2dBvTswVXplteMUK9troYMRkYpYtjajKQ9Y2zvLchla0+pFGCm6TzTIAEbxLQk8JbC
j7hjP28kh2QlZp57B/Z0pRvP47IVgirCwPebVB5f2Wfu6nI8w2yAVhEN60KOsQR+8UktMveHfhXl
B7RDfAYTdKD+tHKBvKoZqUgysoJiYm+s/T9zb2T9aKGM8dMFsY66hEYOFLRul4Xpv+eu8mlrl355
L8iin+434LDTCb0fAajNsmcoTdeiNe3jVpnivZTS+Rm4ilWsidBeEyJT69tSEpYOIg9kkUZkch72
PKwMXT933IrEk6OqXZJ1J9zmiku4fOPyXftjxpLlu4bOmV0wtc5oM7ehYfRb0/DdZaVH0C3v0Qu4
pZDUxOXiuhXucrrMf2qVgZuACfCDOEcAnZscIiZLf0N1nB/FzHXyiygjoDW4XMc3hGwI35yyYh3u
orSVJ9J/A8ayBt8uZwfIqv/EDXiGdGnvPLQUudfcBh3NfCa63gtkjLPNH0673UH+iNa5aPwnVCmK
scTuOp8Zc98yNUvXNZnvNHzAjDJkkWZ5M6CCNZtKICEFI7J3SWmi8Tq4/uy/54WDRKFUiAEOuupX
l0G0181nUcNZOkAs9NvDyKhEnaXFXuSEpXjOkk7BKIkCoyoXPLbbEDKgm0pYMfLG705DsRnT0R8x
DFyQFYInyfdRtPjwNljDrT2xuhxlv4THLERe9UH+GBUM/c8Gq2FTZn5BnN2Ardm037E5KXaZsl8K
9hS1o6I22ph4RiqnUX+YzNFz4prhkInQa+yH+xvSGjKREGZ5We1ldJE2QmE+o+8Ilhfuhsp6Ne31
tqAkqNmk2NiNp8zuOu8KSc50H+Z+1/hQAw6zO230E1QRTnQjZ86EE0pc0GzM3Dek1jnNe+b1Ul9a
ulMGOFoZ1VNnZ1tBJ+cwA2rtzlBvw7Azp0f/Lod/RsmW8LHqsnb407cIRK8hFBbMi2EHyye2WrcI
vop+Z0cUlTkDcYt6TDGmthd3Zd+3NE3zRD6DNb0R9OPbDfYP10CXQ3zbuKeWW1XDh8dYkSKPpX0A
7cax6xIUFEUOV/9iWf77gurEowjs2mxIbDvrpleuf3Mmw9usw3EG/bPa6peLe6E+zluNIMjIp00i
GmL8OCdhYfT9XUl+ujxvtY+aY+u6nhkFe/zgqy2Ctnjzrdo0gIrRhz3tY78hX9FZlVsPO1EICwqR
YZ8+CE6y7PvOLIIgyfbC1/tNLo5KnhoWvGJSV+U+bpdWerKqLm4rh8Z+mMOaQEOU8XD/kmZnR3Ls
XDztv5iy9e2VlaUo3vDgd+alaPNhe4BhjGKvUWEb3o4++6p2syqiARzSXUHeMFwVhqSIEMOydOKC
pOITDTCLw4IqDiVIj1gRVwNqwcikK/qsxw7dILHHmmEbs99LCPOFEnPmFy4TZBjf8E+UhtJHwSSQ
BmTHcc2lux6zhWq1ewnLgtHTXTnB9WxOLEJs1f8LzKLljqwgjuXbJejwmFPszv30NJvmZDNLgvPk
j39mZi0OKyJVld32qQYInc6BR5tnjmd3nXMdHJZ1ZEzGASZcmTjWXrj1gczQ3EL2UGxDnc5q8xCC
dl0WUsbmWqAHGIZAap6eNvtATmPZewYq3FxtQ9Ku4Dm3I6Z8GRbpYjqD95xl2Q0tzoozcIY7BGJi
fawdkFgYU3ht4f/MnVeP9NaZrf/K4NzTYA7AGQNDFsnKsfMN0ZE5Z/76eUqSMZLGHo/P1YE/GJK+
7q7uanJz73et9aybAoZoXDcIK8sqNOqQuWgG28wex9b0O6BbT6C4kYFjMRQvo7LkPzGpmN6mm037
5rE2qGxJa/PZWGCVWZh0e7vCVvyQ9KblT9Q6AXKThfRNamrtuRA06yVqi2ggEJO3Sek1EVsDe+i0
KXNJEkmkWGJQDVRvBMOv6dJ/Ka3/v+sAPFXfxa1rvr+7w3v157bA++t9whgFCYdn66+//HX4Xa7e
u/c//Mu9n7ubL/13M1+/2z7r/vp/+czfPvJ/+5f/9v3LV/mneXwSbv84j79/L9vflwBSGvC3JD6E
/L/oyv2qozcB4/U9dP5rCSCp6b+IdNPwJFJpfDGp8/tbEl+W/6IRqTZJkFsSZguLyNlvSXxJ+YuF
Nk8Mzfg13G/+K0n8P0bbBOKCxv1/0p+iZlUpxBYN0NZGXU4YX1rxn+TLSJL+MQH2X1/6T9FHGILF
2PRCxiSoINIAfMzggaGaRHrSxW2USL6WVqYdpVa0DlKSkPePC/mrkBc2A2DaYgYeTHs7NG8M07ZS
SQRZlkaZPYMOK6/CHrfY4qRB1iYtC+2lm8+tlDFWAdkXPUNkMl1RsYbT0nVAW/NwfFTqZXrLR715
hQlZPtU0rd7M2uyoMgnk1UisIETsV6oLXGfrZnYLnaRiPr7gt5xOPGMjzvN98FqjNW4IzTJ+m1iV
RdT3OP1phaW+xrqgOGUrKTdN6+sPi6Hpqow7qu/KXJSc2ELTsfW2hdgm1zTKLzlavJ8Ag9vkmHQ5
7zNDcxctCJyMbXC6yqnDfu5EfEJiSyIIdEdueZM0MnDCPPFRVFbvWjylvbLv43oD0yZ2W33OTzIV
hSxh2vw1LXm66oMpZhfBs0O1Sua77R0wRJBaX9dCWxOBsCSmOI16yOUk2VlLoYWrbFLCb3Kk4zv0
vjxyBstCLUqN6XjHRiBuY0k5JkyWnTQfILoIhexaXR0cMAg1thobCiBvlE1iQfP0OTI3fu1jFQUc
xPK5yIPU5YypXbHPGyt+fehbcOJuRhJZPfKNZq6teQg4q6PQzzyEc6aXRrjpgS+6UyzQMKjSw+FU
kplv+IY02whkyZl4b7dYho01gKmc3lapa39kYa4Yj7St9IDhxHwUiXbVtgwLOcLlqYS3vtcCP5BT
fT2kMrMqURU2SBIpVW3cIA/4evTSmfNBOUOm6A8x9UNczQrLqlnE7Q12mkC1oBmv+RGSXaOk4h6M
PQLaomW56vQAK490+YonjZLk+1HLTHNmV2Pwg3+j8+AIiL5KGVbhxa2ZrnszYi5uduMFk2ezCq1I
WzFJ6W19NFsRlnEWPIIhrJ2RgpgDEc9ijYlCfaL/IDyXvRy/JQCkD1qrmid57KOWIWubrqeslz2Q
byaTIKzlj7o+mR9j2/aF3bEtXtVaWh1C6DA/gxarq5LGYnTAahHJZ9WlcZ77SdhADOSo24f4n+iU
xmeT6V95q0aXviniE2DI2Gc6afnE1+uP1ojUXZJUAZ4NDaNtk9WXweIbzwUzITOTwtOULQGgUQkz
2TMwf6wlTo4cAfj5vky1aTe5gLhtEwPs7uQkgL8VAhF2gYK9qC3MRhW7GgXryYroHq7OPEtW8xKP
bzPb5BeR6NOeHYe2U2upfIxF5Enk+/yUmCRpSpyXz51cqI9WO4fHBDjk+4DxVeLIAGNI553ZDkso
3jSux3MtD8q7Mhi5gL4UkzKqh4oRMQi+EpnHrS1RvIUVj2mjmKQTjCql3lVZT5ylN7v6KpBt8rSs
Fw7Y9yx2BWI+sP8qBot+RWhD5IY40p5HXJY7LgXOUYD9jvqsTBcZOw+ZEgCLr1Ju4JvDsyHzCgPG
0UwL+g1fkVsKJesV1tD0GFCg4E9KPz30lcEvj5mxkw7ZpNt9v0x3I0rt430yGQ+L/RFcuujWaaq8
iMI4v4RqKvlxM7W5PTSNtumZS3mQkomaGXm7U6fc8LRq1DA8RtnWSATE6DgZXyw8FSsJBdVjjiDp
9rAI425mT8/SmPTDtSPlvwcONrLKAQ24LZMoPsyKzpQJ8kuNp15iF4nF1NhkEYMG2xSN6ZzgwthD
EeW7QdUKv6NZAFYYmFO3yqo2cYWAKmZbnSbJD/Okukwx/D/Qv2ZzxZyirepYDv0hTNpTIgnthVzs
sOlgSa+Lfim++G3EJ/JN2mHQF8vThWF4xiFpUkMQVvNFkeDA4/DqoEAtk1yKd0wU+YKV1QZUerCG
NoAkg8bJwqqsbFMrk3dNkoeGiUWAXXIS+lPcqLij8yKR78BMff4W4lLH9R/Olb/EacWZOkuaywKA
flNPqnabkmlY00hq7hsxm88iHuxntQbl5qRTnj2OqTjsF5woUAGzxUN6Ep0ByvaJGRRSwTiEy95i
Ibh0dAfiV4zp4MMyXTOuuLL5eKMgSDnORjrDFSFiiLF20H4oTZo8wrepJyW59RAUOhwBOFd3f0u6
E3UMyyurZ5mphib5rKpo3HRMAL2gS/LXiAPRozzq7RbavkgUCmvDQ5Sm4zmisXEztPPygV1TWPVm
Ccd7KvALY0UoSLyEhDx45I07CUnTVxVlYgGOLW7WcMGhNjWe1Zjxs8TGyR3qpr6NmmF9RLLMYsLl
FD3maiqvpFpgeM5iFu67uRz2Yp0v34PaGpYthsFyCBvDWvX4glfiGAyv5aQIfoKf/VUwAXqN2E+J
fwJ13wkJ4hsYkRGhSBPxYRGxyjGfF+OJCVfANmYECU71dY5cN4j7uwNwM3Ak4AMJRMiA2pj9JNJR
EcdkB8BRf8X+SNrGWrDtWTTR27o4E5GCZj927p0U6lt1bl4qM455iKUIrFUfbcyxkTeK0GS3sZqU
g66W6hY51SBdMtdMAHjwkAuLOmwHhDRcIyykwClhj+2LXI9e2oGdsjLS7MH5hsgzi0yR7qRiVALS
sZV11ToluaiDVDywNtc+dgGM5VMdt0Q7Z8LNgQR31EakSI2VVpbiDv6wddBEQ9m2hDL3xowsHQgo
yuyHcBgHXWcdApUzPbZ9eAiGVga0uWjJVmuT7hPPB84EM3brQUKWLyDcu5PV68/RlAyfc6Urh6BV
1f1iaCZRsIwDdz5IysIeKJjWWC3QxOT8G1c2aknQt66Qppye+JQr/PwhdJh+l0wyTOtKiD25n801
N62AQpCbzk91kxvbuTVrojF0pDpkb/U3GJpo1FOHADXmFaosIyWAAG3zTBFJAsdIF3fcuIsPVzJm
hzZH2y6xpJ8S0hFmsdKClQMh18BG1/T7QTfIq+m4CF6LidhJqZamh7mldCnhCA9ZZgRrI0N1R31Q
DpNktRugvy0926GROBbTbYR/faYsg1Futs00TeB+6zGGY3CHS6A20tMMnmivNNJ0rZNR2aRVqz5r
TSTjJ5arC14jbW2VRKd9+LfCM3Paji2H0C8+VivLj1g7zhMRtGtuZamHnWSIqNEI6psW6eGqVCOy
Y1VLlkyrajUknJdkq6BSu3o16cN7N97JhvlwbNhi+KxgwWbBrQyRcVFUD2uCtGGJDp4nSRyfesaL
D2JrhQ9AJuN9weD1jclv7Y56oW2wMZPLTYEp0iHOpkRtn6EEuJQmEFll3rKq4izQAGsaxjVuZc0f
uFC3Ztwx0cRTYx3HRKRMBf/f0dS4HdwQVqk/tFpAk2nfPyYLEINfuiYfCnBOl1gJ0k8tlcN3/CU1
tp8lDRgTy8uFqOm9uGUyj6ZcWD/pksMSTJnuTji/ciZ6mt6ZtqwIzOqMkae9XcK93nYALLlgwvtY
QC/G2cNmPzzJg1E+iSU+zCSSMdJzpCPnvJhJ9dkIenDI6pli7qbR0TfaQJ7XMjOJM7jyfC+ayHnY
p1Hzyq4dCjeXusKBLFysaRO3Igf+LnFH3Jzrpe8bCj0S84ikOO6Q43VmLljCqDEJpIDEHKHsAH1C
YfIe6Q9maQ67qtDMXdXcfyKjzg1HmjnuYFMPP7BbNWf1fgx0pkn/SrJevUVT0K6nHGnQThW44C7E
+PwCOiE+pioUbwwNXE6wNp7mOeRWVcbCeGBfReyPXM6hAGONQI8ncj/2qGzUTTBxJqYy+JMOdp94
ZYnJW2FL7Mom6imv0opf0CtMpxaGWrQN0FrePC75vkIF9gWpiLYxhmTdKWjXci36yh4kKw43rVGN
Z23GKUXZUXlp8hEYh2Uy3BvFMV8pNGP40lAz4R36tt4CdTHWQtTFYOHvLA9DLoU16OTyIVsEQpMc
05xSS8K9JZDElAdB/jH6uPVLXalf4krDPdbB46jSQP6qkCavtVpoxzGM9IUNYTMv7jBV+Z7i5NEn
3NU/R2Y08ahuQtJ6snFu+ra6kWaJcZN2dYRDQKOqT03UM+ti+CWXifIkL1ICN2eWZ4lTyBR5tTkY
nJOwRDiGCVKnwFcEb7KgjqhtNHotWgREO0rlYYevWzn0SWv5KhgFMKD5XDjtYoVen2gcQRVRusvz
nfIiSXXjgPXPGwcVbcZzZJAig1D6ig5bPqH684BLVFGxJZUgXKlr+A7Z1Gmki0ST4EpufGPXnnyz
ElOHoWJxXEJp2RG6FvktT1jxE3lkJE2E4wE3IoEUzq2av8Bm+6lw+nT2dHcaWogGz5Boix45t0Fb
nrXioRmscdPTt/QYlLLBqTTp7q2KOI9YHu4uASyAASNorUepJBuBw0mXznMrGp9IysTHUonguMZO
9wgLgGjTqFf5OWvReUNieiMW5dnWuJLYcE9596TksfkRIns1u24OZQJTeMoYaof6u5yk2S40JPls
RlzkRZegX2B8pWqU7+IezWVJb5eg38dymmLW6NhYUPDFL6RbwoMsRNGGo6O213qDjTTP8lWaWPER
IpT+CpIgeZfKjGRsqulX0FjhasytRkbhCrWN0prZuawH0U/RoL5MKVe8SmabYZvF8NIjgeXK0jOa
bjql5wk/w9GK5eDRolz+oC+qccCxJx4rJoMe5dXGSaYuj+aixlJPs9Ij5DYgTRao4Y+LWTT+hD4N
LKZvb3oiiHv8vROu8zKpHSGerMMoN8VWNrAhqwMnZxihcG7gPslcp8kGMqxEHcZkfRv4Gd/I6WN8
XtolxO85KA/05bUbMczTGzAVsgEaTRqNJg3egjb1pJC4/wGL0/pdaETHeYS9AdEJP7Sp5W+jilER
+56Am6Ot8p3OE35lMhx32A9klJASjyfeOuJOWixtx69lgbVjGe8Th4CBo/fMsJpoUbqT+VZ8dRJ7
z6K36IkZU2OjPAlrNs6UCgnLjWouePld33rFUNSHgvXv/lDvvaZhv8jTx6g2A6xqrAOkaudFGZwQ
A9QRKzePQqAa5FiS5tXQAEO4aiP3rxFzWYi5gvjCtIHjatHdr32o/iu0nOKlb4Nb2RsD+ShpPgB6
5tTHM4+iHMzb61YXSNQJhcEMRe/mCLlREpYPw0gfWxpCaEuYpMjr9J4mKDDTh7Jsq+dBkdrvRCjU
ryi9f9P10JK5At/viTyr3JkImyOSX2DYDYhyruaFw4m1naQ2wgfKksGu4P5zqxCOd3eFimeBla1J
UwkHDaeASv2pBUdhwQI6y6X+hjYT4D8gGThCUmbn1uR+idLphZNQHrtaz/wk6ftDmw/ZkV4x+hGU
USSjCRt68aAe06COhwyp2xTr6twigeJbys12zc5E2nIeZ8NFUjq/dfT7vkZpyYCn7oYVN1VxzQbD
+jJId6BqYmjdE55BQGyqKP5gKkfHeTNkJp9fc/wyULtPKISyzx4Ps0Jq1K5YSc/h3SmoNVWBf6sb
dkpZ4I/FaTGF3sQISuJxMstbaVbZMqUlyXw2yGV9VfJK88mSEO1v2fRpTguu2ZYm4odejd4t27kq
R7PHKYe1UFZ5HK660UjWdP81H1C5Jh/eMQtzwgEd8EFIs4zUwcab7vCI+zpHDVdMmO3MydXaWU1U
YGoBbOwx4m+OSifo+w7xQWTrpYwu9Ix+xaYpQ7zGZqLbJnT6zFOKSc+34BmknypOs2d4KERb4jAV
OruB4vStG2i3NgCt+jBOmXlW+jaWVlPU5cuXESzzeUgMvfRYAPBE1ngMcBDHY1PaiqFzLSWxFl57
Q2KGI1N+7bewRgpmg6X6pGbVuClwgt0NzjAydL3rnkMKk9g5C8ZOk9J8CwQr8niGkoapams4VhSe
0xKgCoPdLbE2eAXPD2xpmBif4wGPBo6k6p7y0orOo0lPk2hBKfRHhUY04Rwg4fu5lGh7Jg5G7nYK
OneOD/aSDqi+vT62X+rSjjssb/dAa9uI7Ik6rfDopBgfJ62nltAM1cdR0IUvk+yrr6PkHfRcylOb
DVj3gIMCJ6ial6fOCMbXgmwv+BSR+hRrzpdLJanDheaycCveczrs382C2JNlTo5aqMO1Dsv4O5cJ
s6eLkcJh1xcJts6i38nQyOwxON93TNKwiEoDAZAcR0luMyA/Q6p8uUVV22E1iCOsbIUg/NQscBn+
Y6vYapORerTGqF95iurdzWxoScNxCpRjQkKlWArHFH/CBhhAiU2zRRaeQ215o7KZ+85g2IfLWWAT
WpBUlhnDYvKYzWUDTiq4oZ6Vrz24h29GlMaLrg7husuK5mvpBfUgYtR9W8JFvTdXBL4hji+atGCT
HRKl3hetpr6VcjtfkQSAioGgV7YZBPNngEe9DxYrRUPHuxYnisSpu6JH6pHqQJTsIqvLE2795lPV
sY/ic5S7E5GObCUG7EntZYhV6FFlyRIqm0/kcYGYpYZ6GAVZcwcxBcEwx+u0DU8BJgxaSugkDqK1
hDLRRcELXRnxV1KaqmeM5nAL8D75BIeq1C4HkSFXRTLTjVscaGKVmc/MzkOVlStHOzRN3M44D0rz
paQf+mcYpelxzot+q09ahUrYFJ0fWiWXr8ZDbSuLY584zPuW974JWXLUHJ+nZaCsUk+gZgfmpNpn
zI052GU/UvMTgAmRJSkgB2xQZKVPS+1LuE9nJ+fncEn60fEd5mPvctrDPiuIEIFsg0ZGOBJzZ+4E
UhmsriTpvJoOnlfIiPlrY4TLTWYMc7W42hhOFOEhjiysN4yG/LETBL/i5NPbicSZgJMTh5l6hnTU
R1OU2Ytu9A+9ISZkkQR927JvZFwGLgO3PoatmSDug7aw+oWhTqquKgs/VofZzcRWP7X11F2ohMPq
K2JpNIY6doqmkBGLE8PNAmW8gEiAshEtwnoMVcXDD8TZJxj6bZ4W5XFkKvqciF3PfrgXik2a4Dhk
kxo9keRXTjlJ68ajFLDxdFxerZ3NpfqOF6New0WeXWorq1crUuiwoseFgMcvKb1CIk+q0guy4g3L
19IykDhTA1KXY5wdxSzAuRj2OOFlVT+iBDfrsB1jlweCuscp2xAincWnTBMRgyn/aPDbToXXIJ3s
sinPL1nZEWOI0pCzsEKeRqLbB36OYH5kM6dRR9LNtvahYCd+j3/pG1uueeii3khWuLRCAsysce9j
lA2jVxSJ9JJJg/lQNJBctgUlEvOGxJouOnpGXxyeMFN/mg1j3Oek9TZSNA57gcJiimqwRakvbTFi
3q8HSDaeJJdjsWGsNDwugyAecCq2D4MYCoTpGa2xiasUdK4Bd07ksrvXB1KOivROgrZ/YlIJwy+e
g30CruI50QPt0AwqPcJgcAJXBCnAnH7B+GYbikl8co4Sw/Q6U8juGdyms0iXxdmaqD1bZh47Qruy
yLPekl4CC6NKXSBQ4tGNDyAxpeNCEc9boSo4T+puYdCo1+pooa8p5ZpVuae+QV+a52bKtZFEg8xH
4DSUVB8fO3wagWq+h1JtAslRWWk/u2AeRLvDMR5xcGlLDTQhABbWLwVa0YDex0pCDjp3Jh1eDFTr
wLoUgMwyby4bZVizlgV+maVWuONjq/F9VqU8eNOg3Q3rtsV6jWNFWDjhcmVZ7eBQQA6nKsv0pnH1
/L5aq6OWv8fjojTHSNCiyKe1RsZTG3XoHAv9kdTFG1JbEjlNpm+hEQgWcYJrK1czGw5pqrUo1ga/
bVw6QirU2Gerdpw2XWzmilOXrC+GZMSRZ5Lzu+Ym21SXL13WOEQMlSmnGTaSXy5y4vUiOpITFoLk
iyI3ySKAzNL1fI7WCT7fyYPD3oDhGpRszbwwv5aJ1TgBJSiPcSwLJyklR+Gw5S6fC8NMlh1Roera
VFnytRBy8YnCNuc6CWm04yTgJ7EChw9DGBy+eTSmHdUUDRadMll+8kQooUdg4GFS3EckZRSiu3YV
l+zLRL3loJQRkHrUwiI33GZaDJFeHmii87I8GgusR7tOKoMQOPmHtUGtGiNKHLW7TJ6Gh1gpNCcS
G30jwmfRvDYcOlvJ2FzNosb+O+o63yy7/oDPQt6zzvXPeG4aL5EBAhLQs5IdGZ36mSTUsuG+LY6V
EUZrUErZBcE13EZWzVAGv7v6UNG0+9OLef7ajQN0tFDXiGEpjKScnsqumhWllkEx1CQ/somCzIx9
6nfHKpmBJ7Cwi81Se4slOXHJXOV2tWiQwTOtu+XEHsgE9apgw//ob83cx1dQR7PD2Le8ytEk7bit
CLKbUX4I9Tp3lKAbHjLAC5CrUn3fKvK8mbQFgW6i4TNNl8wT6XAkpVhpPxqJiKMVUi5I26+C/kZv
X+Qli1k/zSBGoHfX6XYQFRmOwMx8p0ub2onTYnzq4tzsbIppkw2mpTs0otDfcQ0aeOmy9t5L2NXn
WGlr3eVOEZ47Koc5Std9BPctDAdPEQEgDaWaMPcY1aewo9h21YLNO8GliA6mfGcUidRPICDq9RF4
BCcIUgqCWxgZTC3iYaFid4qGpi+a04nAT7+fe3zTRoFx18whldi42UR3GPvFwYoQre4G7FcS3Rin
2zIb3qimTE0X+cfcSny5Bktgn6H0a9Ksn/CTSlAvhFr6agqpXAG7Wh7w/g6C+4t75F8y0jyUOX/+
7I35vTXmr/53eXzPv9s/f9D/jwaaO6r5Hxtorv9x+7fD++d7+QcXzf1zfu2zkLC96KCmIU4rkqIa
d2Dxby4a/kYjlqsbhiiCGlf4nN/6LHDRyDhlkAxFhfGfrGJF+c1Fw19Jog79WFIUXde5h/4VF80v
dhkQfmFZbL7+/f/85nXBsfMnr0tIKx+Hl3rYGYPqBtYxLZVHdJsxvIe6OZS4zLie+8GjE6bY31Xc
371H519f4Pe1D79gxP/e6/4Jg433ru2gmA+7YfYWUMfSTRzLYxE+SpG5FmvZOWld8x5k1UoP9VVr
TGuj3CL29uq17tasNQ4wH0dfvkVAK31WuNZMfFU/jdCUR6w6tBn7Zvrapw77pN0dJTpPH//z9y6b
f9cgxJv2J8a9YfVDnoTRsEvjzSR+J9pHFr+x11PnzEmKV425WPVZSD/4TYZPSV9H4WoZz2IyUz94
tObzyOPHyI7Ca/zBv90HF+WCHXgvyftDJ2zr/MacJKU/uMk9GcpAYI/IGi3S07Z8q39SRnf3Qd2G
Ocu6OBRvLXqIrXpQZjyKj9aBq62qVev27rRaVgTL9wxy7NCFI7mKHSpdV6lbnAT7A3HXbt0gtaN9
spdnzNFuGTxrluoYsidnD/J4nHiG1ptAetUpzskei2mLa9dQHlMsTKPojtmzNTEHx3RoFkTZSHT2
TjuciJeaoTcQbM62by1z2C2JJ+1usrCxEygO9med2VbJH0CsMAaCYzeD15tsBhW1cknnE+yLknVP
X2fNAy844PRoyBa1ugN5KcF7TaIIY2v3VBdbJGFFW0vVWud4pK6n4Vz3JzNkAfTFYaMMXzr9RRQa
98M6B+V5p3mS3puv0YjukDgls581GcXqI1r1j6AltPQaLQd42iBRGIW4mbXC7UMHSWlXLt7d7omD
o95y0L9XQ56su9jrSdsyQtAl6sNAKX4ddZ2qMnt4Vz/Fz55VnQMUTmVaLm0UZXBrGN4RaxzpOhlw
iiFEQXn7RH00P9Qoey38lje21TfCtB5v8cskd15tSc+jzhMkPNL6NrcPqEIOwRIwifUqAGyT8msX
DnEPrwByR4BJ4l1nAhE6jZ9pK96nyJ0Mdq5AOtnArKJsrRg7VFDlaeH/LJfNVA6LdxPPTz1GZCU9
6ohG1lM7eLUne4PbbhQXke/RWstbzbM8zRNda3WHeal++lHE/wTSL90p7v9teVDRm/4IX58YlUad
afU74Zadg229ldbRSTlqB2VbHKdjsS0O0jnf/c83tHRn/v+9V/tTFwBnAcoyUl6t2PdP9bE5T7fy
DfaAr7nJsTnmr/OtcJuDeSz/X1/xTrf/Hb0eiDR8BhKzO+kkboOt/rRsaj86pQd9b560LSe3vb6W
n82j8vBPfkZyf//gp7y/1797zQGqrzRJWr9TTnXtEIbHQgEXSnq2jvF22ujb7GFCcEfBfpq30qZe
6+7ipWtugW3j9Vv+m9eslE27LfbWJ5i/fXPuTpUX74pzDFghA4e2joIDKakJjDvEFoh9K5RrdfRk
YluyG6ZMhJ1YJEfs3MkauQsKHUGEuYd8wFbUf0hgRC/xtGLuAHyunldMHRJXckmEG6QmnP2x9C6g
OXB79DMIeUd7qfayj5u9nvbdcBEbzvte1fkayGJMHUdr3AXtHmsySltW2/PPzKSUH/sJI+H8M2HM
Y1bAjPUHkxxzqdzPLyITIcqLbfO9vtZHa/fQ+kSaOGWT6WVwnB66NacaqM39S0NO9AyZM/DuxiqN
qNU23PACJwZXDPdcFAga63CHJCvoTCpLCTmkbt2Hnin7db7t62+L1besfiyg/J9Z9dqhoxU/IXNR
Y21SXvspH8ad8JoKjgaEBL6bj4oL96MHZP4tfsAc3mBSgmCdrZrP8GN5HQ0bP9nE1vpjOosXfHUs
WrspfRt6xi2rRoHaBPNuBc61QYrO1nSg8Q9V53JBtKiG9vIZH8ngrsN1/aTUF0u9P0ewhnKkXLe7
eQdLYHxG9LmKl2wTPSgvvZvaZCi4JbNDue6dhpuoW30xul/pHon+k3Xm3ZdGlkfPojGudgauFXlV
sfaSHtkoq8xL/WLNCdxdbNVZPPkyMu5yTBfzj5se8XqLTrWHCOJZJ/EnOu/CFeXiTrziF2WPvHzi
4Lx6qV0S+E96xsVnU75JyaE7HnjobQw38KBgbPkRqw3GNZKAXPwrntxQ7Z7nk3QM39rU76xLCD9x
fmq5D8KHgvNOmaHcU45cfIjf1q6+Vq/NKxdBzZ/UVRO/WVZNuyZ6qzKwczS3yW1Ooj8isw43fsx2
OpAec9gQq+geaHdwohMBYLt8BGvEp/IF9MJBf5Gu4nwzmXhfxLPJBKC4aqanXMWNcGnek6N2qV+k
y3wy94LLCu0qe9mtHcyYq85OVov9oDswpa7CC/a2/f3NFByU9+1bt7H4aOJATrEqvMhLD/hE7Fdg
UF7/oHudH7l4qbzXyfmcXNOb9+kXY4/4tXuPz9kxuPUv+MGQ9jUMIud0S/L1/tVIzm+XLc+sFVG5
1lbfU8Xv4lVCP0C9YlTdjq70AfGwWBFA1m1V39GrYleziurD7emoC9sLW5+vXHcTz2DCYSq7Oduy
La/wEDEYDnyRRyhfxDt/cGfqo8NO0ZFA22F30b32Vh10InKzzxwuXwl+uedOZHpOOtutIs7fexDq
x/ASC0/lG2zZ/cCwE0Rpvhp/RqoxrM3MhS9DIvdbxRNpVFC8yfIIZmitk76Rr13jWvISdkv6RnqW
npW16nYbVbNNP2s32ASPjJaP9ZEo0pOwW87jZfiUNZvkXBs5Tb3ijkSpjbiS0SAJhX7CuMsvss5g
EQaRXUQ+paJhtolFByp8DLnS2pvprkeI6lftdNGUddPulu4sUwogYilubTA9RraSFwiHxwn3kj9J
7jhtq+filu7CXUdwcltWT7L0WhkfVvqmC8/GS7ikr6jLaxTJIIbICSO9fQjnHziXReImj9klm7qH
tsg+UDrcDjo/phFMxHwf6+QwUXX7YVEbr5su6gVDD2gF0ZfwMjzAJHwesip3yrq+j8f3BhbESibb
KN95c/ziU7v+zr/NV+Mqn8XzfMqXye7Z7xHy/ezew9fuOlzClxquyNj5DOdceaJ9s4KTwp5Qdvu6
Xme0x8dvYeZrBUIW2/wKs69DsFVtNlEKRmQVs4VqriTvnO5mfndf5G3ZNTNITId9f+xO6qt+Y5PT
zy+qoG/A+SN3yRDSYSuxRoC3md/j+DQMfjhsLJmaCk+9ll9gzwZsycg6N/NJHD7S9muWNsJL/tS9
qBeRK27QqHWF+p5tiRRaH8TRFSR+3p97wUHuVNF/UnfmSJIz25XeS8sNGhzuABxqzGNmREbkqMCy
KqswzzN21OvojfUXj49so0CzptACRQo/X1UU4PB77jnfgdP+NncbH1d0SdqZ35DbJzlQtx9PJVdh
UlBnr/mR3pKwKijsciBBSw5yH76WKUh+zD7tu1q5Z/CQ87SIOLY5ZO1lRQuZ95KJTe4fZXuh7Lwk
OIfTxFzXR27PbDGdE5iV5+rmb3AlhW+g9/HdpPiWu2U+LctpxSqiLbnqweuB6YlEuApgXfZHCpjA
ig5qPaKoZjxhiOeffN34q/kntfKu/u/g52HIhj5GC81lyj4ddlBht0mnpTHte7UB3QPOh1vmEGxN
iQwKQgzP3wIHHEMG/i7xMntXuz0SC+Oc4980/gu/K7lYJ7R1nr1yF9bfUh5T/5SpX9iLfQZAe4+W
wWwn6teoJnwHaNAbdgk+EQD7ZCBHWjVWtjhKUoLpL0H+2bH4PDsZsOBlmLxliOnOSNPEnc+mywWm
3RjP0xtn45WQRsNbbxxl92R3T8lVraOX5Nt+Lj9k8ZWCvFsU79GteJav/hwsRPvGCrDYN6vxRXxd
OJPW7bJ8jVZFtS4rJi241SERTTAmyZpFjB0syX4Su4LtoocWoyPsnoEmg3fyYsdAiIXZ90tzP/HV
25KJvNQP2X83/QqKq3WziVVDPgEKAW7v3t1oacBAo9/F2bxXF7wz5bxko8/UMQLbnRbjdfgtJ46J
BQ9dFa37dI/XoF52Gx7I5HexfuwWl+rdvetNc0kp59iSNCawQTIuubVfmp2tuWGL5JVHV93r8gik
DScY20jWs80u3mWr6pci8PsKPkkfu1t+Tf8Y8PjOPOFsYh/cd5xwv6K/8QkQCYYWdsOv4Sl595/A
EhgSFWopgh0L1/mneve4k2HmKB8XG8uCnI/3io4SKlwX9cZ84Z9ZP5Yty/+J3xtWkp/0x8iPB5zz
08Ls5M7R8dX4QG1/xWLOFyABpYv3EP7aU9ycDfqX/EPNuNQ0b9a4opOCylyjJ5aY03+xMs1hW5Lk
VcanqL67NF0PXXZOcYYyTnviA3bceiz+/uP6/V+Sxf7f8mVP3+R+/xb/LYQxMln/uTB2LqhhSaM/
/1EX4z/5N13M+xdyqxZMi39Xv/5VF6MB1lWS5i1pCQsFzEGb+reeV8Qv5dmeKxz3n7mzf8piSvyL
rZGxNIqaRzJYuf8VWYyN5KPm6//OhKA6pelQmOaQw+FPQUvdf5ya/NbAKGS62TmkJXgZuIqCiSW0
HVB0lZk0w7mh9CSSK6es2Ga+jZbHs4Y7PmQP0GjLKF9jsG7mHycUWj+T/4bL3znT8ItFeuZ+J55f
mDvsLsr5Znk8iEVRSXplY0K184EMe9ldwOQkObFiVa8ayH28IG1K6XsVmwMhINwOAY6YWuAkSyR9
VjiYnAZPphHd08aWSyA7Q3ZvGnAnF4fISHYyPJW+4BdxTHqLZrbEQZ40V+h66g2wTWwcJs+OC/wW
scyAKY5ds6NYwEbWToyMK18H80GKRT40WXQWQQ2c1mE9yVbVg3lVkdYYmU/GLg5ulCeyYlgMQFt+
nJJkgBULCIuQxpBEWI32HPXhQB9XL1JSNnne5ucGFhMzS28XEvYBDhZIDjCJnCOra5MAXlxk7Qdr
ZMt9oswmCvdWbRfNLhCl1fygUZbBniA/pR5GN6RfwVyylU4iY3gWVESbVPyEbvQKWbpYZaYN9c7S
pG8dNTTbzm6gqGctNMk5ttR9MFu32pDAw3+v0nSPns6eRQd2CcuAzEFuLWN/MCCG2vAQ/kR43Lgn
5SofVznFO+0iyBoYa9QKWDhLnEjbmocCy8PmUfDwFLQdJr8MzVieMHHEpLbHkEqSdUn67SGrwYHm
eI5YIPhACWpQDUUO8W6FJ8VurmQySv+gCCuz860sY+eOMTPTUHDn4sljeE8ftg/LHRNVrQniG90t
w9g4bTvtRtzJwVwX9cXW9I0/UVmsHg9L2xPNXUHxoP8Ol2M2c8VqdDO0T6nORPJeSayjS1350JS1
ciy906ETeiY8gU7rH8BfiaIWIR4nm8knKadFP1AlSTqDlQ8xlcx2V+So2oHzXbenWfSD+hQ8CfJ9
wJLJqjavM8Je/YjXGpVKRHaOEzex5Cs2JJNLLhBuZ+X5LpdZu8/9bI9bawgvQBIkhW1JUhuAzvvM
Jm6QB2L8UhI3K9tgWtNubZfxcZ5yTemG5wR+AHxbYSEezHl0d54fsTHGBg/WeLStiFu3mcOIx7hf
DkvKzB+MfznXhviodUc2lAYXj3lW8DefVmMKNpp/citV8dl0a4xLdIYFespW1FhDLHSwrhsQYUoc
E+FK2Wqsqf7N4arT/JN0jZJwKUeOgkVYNLb37vWmR36M+Es0/XHDsbB/ta4aWDvCD05MsYjrBOLW
wqx6u6WwuCjtt1KzVgX8PHk6YZhOHN89h+QvDA0kGVjspsweFttD1D04u4fOcJ2MLS+7fvvmzJEe
t+M01PKrlBPTjPQwhi1daLvO3YddxSgiWtDEbeb16WuPPwp4aC6baJ3igYejNbf+i2/a3AWU5auM
6ISJVdGXmI6OHnBjZsTJjhglpeF6F2ruYe4OMTV4IDoJvbaTMjC8hEaG+5G84bIBClChAyt1z4xc
8/bkUcylOjJtnO5uE8kPRxcTB6Md1dW2m0hefdCdYBRA503FHOOX04dDhUa0rUYydPeqmCauqPgE
hwW9TuojK0CHV6MY9yoJvfroJ7ThNGMDm1UCoznRf4TdLK6YffIgCuytU0CeTha0exoVF4WofwGg
VHxUQTA/ySLKF4I82dFOVf/ceAVus8fy/Flh2mT+R1qgPyGi17ATXKzDkmQde3bjM5iN9jNpGAGA
p0gP5aF25W4YHP1jQs1kHOa/XZhY5bhMNvnBGQS6QoklX4vSfwaYiVcBo2Lwpic34LqWsngAGV+t
o3FOroMYsj+0zMwfvohw3QIWncoNPtsRd+9cszD3eYglLherxJUSjniFpoklJHNDbZ9JEBe/EiMx
P5IRHx1KV4VJmAra6Wbhnzk77BsXxByncj/lWAbw2SqA6X7Tge9dQmfXLdGgJkSCLn3DOVO/2BWg
w6LuVgjPSvfF0Jj8v7LlyySrcONbGD47GEjoEnkJ1HkqMiYWEzjkxZzTe5J0/CSTgX0/aIVm4/4P
jBvJbUqQoGcNy7A2GtqaDcBwDmvU9n2qhuQteFAY1vwdzKXvgbxeBoEqz1Upps8sn6r9ANL4OTA1
50KAhSoLRPgytqlxoCggOOFK4PyBIHPEP1/7N6V64zjRigRXxOAHCewaMDlZk3Q/+MJqtsQHGfaS
3AZ0PUnjE9MO6linvAtsXQxIaavPwxBOhzph8x829JlQbaM+NAY9POhTVR9Jzc78DZrmtSfEunDq
yThrECZLa7Cto6PaW4Ndl4fMSgAmTFqwcmmwjcIiQ4LqapNnmSXwQIfEj2OUuyg2wOw2QXKt3Sa+
JURSdnDyUTekgRzX1ShAWG71B66h9NOa2HWbWvHsQN44+FMZfJozpoZFNw9P1phOR3/oS0KxQ7pX
KR+QwQ2ig3bx4kUU2LB2s8jFmG7aFaRuqcnDmei+ODTGAHNxKnbs7uwsmrpjB+TiIFokaoy/VawV
YTFguQszqw2PgabjCU1N74bzNiYwiBcDgJ8+DvFc7bp8Qhht5+Q1Mno6FjMf4dGNvSdnIEgIcUN8
+/ioFgP85BttMyaNVn3ifViwrplYAvHk4pffQ5hsl6qdafMspPdEAZf+Dog9Jiko3dJv3SvJQbUF
Id8dy8xiJeGa3rU2veTFj5izgUAhY/WWIZ97WWRPaVSFFGaklypSxOe4ajL5QRAn48osIgjRd7nr
ERsM8yOHMUVIWOu22AfMDfkUOE349Y+xoNOBHX6lj14RRrvR7d17IwLKB3ClnUaVuVcj9rN3CzPC
weOx5LhEBi/m5KJySKglBaMbp1DqPZhbcvomdD+aiFgBmJa4F8X8NI2KSZpIJRs3sMNnx+NK2hK/
ikUJ8LdSn3bb/w7h4m4DR/obN41xAgs0CiiUkOLM4HdLMv6ua3zxEZ/VXZzFKeftZK2bktganpND
2kbmqWzZJHgyu0zgqgjBMGmROn9yJYT8ymAjNWu/3DbuUJyI5D3s5+FDy62qILrwTEiWhZH00q3r
C0deijipn1TnB3+U68VfsuiKFyplKpp22mLXO+F0iv2xZCznazFy2GkSaxlBqJ98FvVbpcgSm7by
+PHNSw4Uh7/x2Ny09cAictKswJZvHD2HO8jRwMsyFKdsHlwAql72JWc5PNABGJPgW6r4EtDhRZ9B
q9pryZ3wRHO8fSzmjpQVPxErS4jVdpXWNnDGsNeoRLV3xL0z73Ncjoz4ziv33vjSNiBukr5Lw50c
gR8sgBJMIGhpxLXavjjD8qE4OOaJheSO2QADSi9BFY4+GFN6AoPCzaELhX8Nw2m3M9CYR9/pZN/a
uAlhHPaG8d3hKzj6adM91RIwFFylstvwfUWahXX5O5xYnCttZuCY6uqVx1ov61E73EjxBeST8FYZ
FlTGoYY18OhaT40TU/QxIqi3Y1CcC5u7m811aFvEYAmtkBkgSrwYf7vFtlAytWxD/D0L5iFuhZRS
LIKQkFcddniqw0gfmzKJ3nsAqdywPX9Dkik/j7xz9Wihi+Wq2RsUDW8w3TWkKySyjDkTSsJy5zOB
MFgsDMuxv4K+8jGAJ91xUpwxY99bn7iy+73Z5Hw7nDxbYV7P/4JufgKeNuG9nOpzlqftKnTpbbRU
l2101YxHMVfPrRLipbSxZqk0cfeZN+sPJ2xe8xBUDxY1rF5higA9a9NfVUZ+Krh67QOZ408yvXwL
4zwnx+QTVZt1uPVYId+Eqj66JCOUbnGz75qaFGjWceCMecz7WOerJhzlglmrfgmCON3ZFEriBiCo
R/y6eapI4fIjDf60quE9LwfMkYDyqJixAq8/NCW7qZYG1o9uaL8qL0yPdhI5UJsyh5c8/2xxZHMr
nM2tR8NSutBwh4cV3QPmqpVzuYmdXp8gootjGOHT6gX7ZmhTCOMJD7EVW7fE0+U9jzDlBTgvPzh+
v3KCJNsgyrCOO9xtDEH/SAVU1mk1OWOn+eYBm3Ymt8O1M6niZSpKlw5DfutaIpqOjp9chAe5o+vz
7Ky6UK24DMDfHMubImuLBVVNB7ulu8WsH/NvptTfVLIInAXRs2lGYDQn5KesbyiJMfiMuyPCNfdh
EG0cYIugsuNjnqb0D8dy3k0zonoz4R5eSCsDDo6p+2kYcoCIpHb8jQZWehDQqlg8zSSZUqJbtCq5
NUV1LflMdyzPuhySfd44w1qmXnVjyqcfh2vG47EeMkYjlktjOF1lXAbXoNDGDXaS2s5YOo+tCcod
pOAjT8ZZSli4fm2M0Pv2uqG8RgVzIhMqIzIJtmKpJxq88bsnJHVdBC6zDW+l6ycsa9LuBn3td6M8
wh1WCQckDqqiWxQRmDAb6Bg/FpzsZ/haqJ1eML6ApYaSpWW8p8Eif2XY7T8nPZkXH/zWMVGlXKOw
Z89N6MQHIuDjIn30IXI6ZNsmH7snF/AD4uv4rpgL3r0iCr+0RZCNbbO75tVkdcsnZh04TXqAs6eu
RdHdC9Iiok6oBuvj8eiZY/WdOP184DPT7YRZqs+oY4n2QNU+B30xvpW8LO9lT287ZWfc6sKwozWg
Nt4qap7Wkd2kZ9yXlLMxR387IRcCPWFVxut27l3Vb4vJCY7OPKLNmgzauQ6Tg3RdckWZfc3GWLEC
amnJyyx6unycH40snA8mlPE89oLiDgnSdNtyDh9KKigwOdf32WNnMtsWZ2cA3SQaMbV7bXgc6R0+
tcTi9l1SonY8qpZp/OhWZSD9lZeLp140/jp059dS5tW6zQOLUwo5IarbZw7s4c9c09KMdaPEgx5I
vSd1+qhGhhChlC327theVNqJrWup/i0Cw7gW5eOj4ngjwESKBCPdVVufDMa98JwrdVxiGeZWsKdB
Z1xApdBLqalvjUoABQRDxdkjm7MoBuZ6wzS7S+26QNHi2Ga5P0xetgxF7WD7DKqaIpo0pcxFPrkF
2MyaJpq1I8zvyvSDXaAjsM/8SyysuHd2cR3VO/IibHkrfFkY8fM93/PuiMV9us6E0a++TuojIARm
TyFrLhqhfeAvnx+yhupxW5YVF0/rTjBBrj2zO0QicfE6mt2daG3KIiEy7kSfsxfTJJ0GbxhoaFCp
ryGZ5mVeAl+Kch9EgrIaF0nZiXaVDoLnJqVLjVzcDzGw8EhScQIwTVWaxbj7hwI4+chKJeQ1EQgP
aVZTqR5xaVsV1AesES2hGfEuHh+hHG6bnfqw9Fx+p3PFLkyjNK7QbRpqOZ3qUtclW1zGIDCRbvLY
vkUq2LkBSQhqJpxfJm0RbDMMew1FzuF6Q0bMiQbMpdVU9wcyXOayhde3MgkzLBld8wOZhO49i+sH
p3RwLk1YiW0qSEOaru2/8UmmXFo6yXcsfSxeMzGuAv8hd/kiPmIthRNj+pjDIgyvlZbknMwOAwQ3
YAZGO09PIH/6oxoc6D4wYfBJzMZhEPGZPW6/zkHm43qahwcaOqeJMaBLGwiESQubz+/b0JUELzp4
IAWCTQPjZp0KFDt8Bl52icZIsM17oA7ihuysI+3vOizFSQ8UX1VjyQxdzBITq8d7G8VV/kG56XQ2
yy7ZWbVpEM2p2otNDuQ8TTlv6pjj386nnMwGcbSGLNXXpMLJo67KZavU6ul5hA3/Tj8fMQSKV+6K
AidrAaakPqf4+XCDRxSlTHLa8gHBMoXD78cBgucv2iyTdEKxSaXWZnxpYv3ju9Z8ysZ52Fshssyi
BEi9dbNAbyKqLsmGR3SFMt6fnZo9L/SDfmPk2bB2AkPX6DlDRWbDz/U6loZxRTNFByMQfLXjKbqF
oLgXqM721mzVDAghd6JlnJmUPTkSqBENSNcB2vHRsEz9EkLFOXmJA9Tbxes8EM1clF5P0tWggGbT
5nwNvXgglsrcvhnLHkq4UzxcbzH5xxYWTRMTO7FAC9AjUEm+fJZkl+LkImE+hRCKOt9tE90OrwKT
NEZwKUmM+bqDatuF/pWk57Q22nDGyOI9ZM6EjhW+SWREfgqD8++h7aJNIOjgW8f2Ha6o3yWU3RVd
vZSEAFe9/chnw3i6IcOP1a7RIyYgXl849rGZbq2AsXa2Mjrk4zBgOArrtZV10byZ3L755WTO4/48
duLbaNrwDvqXtk6+NMNrSKUBUlSht4C88KQL7ICmXVIYqTDfP6jciD/+aFNRCVUlxpwyfQ9Baj11
A/dNa1LcKA093nRnpusMLP+fgozTjxkJxR/DFV/4ZOmtR2G+Kqf0TpCKDMHgTjRBO6H9FhRM6sA/
5bNZuT0b9THYO46BPN4pBGNhUpBDh6Xcwp0ldto4NVWVzVWnhbtRPJ3MqTa9ZA68aMe3vjKHCpsy
4tJBJ3T+3vQj9naSUcusou2treYT8TnmE9AbyIw0B1DVt+Nq+0dH3cmIYQGhGv3WdfcEajkhEOXW
4jLLUmEIFGDFkmHehHFiYneakxWqs3WgiYxAEs/jgnsBZqmJHlFQF0gL+k2NHOgjH1fuLOVVRcWh
jB4fitS4WqTPFlxe772D9wTvbRAYn00huTnRifSZxdVPAGgHsUILbiAxpG5lZc+TKFkLK35xrhHV
QiFmsquX7Y0YKetsr9DpcvATXFGwnjdG0TLyOglzlZOVf9tUpO9zHO0sm0PTIaWxCgE67fssxPZa
RBFjfy5rtv62+J4qjgsGc3vLsX0bFXqEpMpghZh2ntuKe6DZQD2l3uYa9YQiEkJpPMnmR50H41sV
ynZVmzS6IZiHlKuhdNTGHF3qISxPgW37Z0dLZ10J9YKG/lqx692UhvFqT4QTfF2x2AcOx/sUgWAd
9QV+/JEc1PiEbKN50phFx64/J26T/m4VB2LnliNEbBQFsiOMQaRC9mXARGpNtNiocejXLSUWLzpO
9JcQ4H8Hy+PmRrJ6PyZj8yV7C2+0b1mM2vRbkdLPbzKhomKekmZv1tWwUQx7O38ujAe2w9qwMvEu
TiCwMbmZv6BExX3Obe/Bwu+bF5PEKev5eHgpFC/lMGuxCFXQvvkx5g9GofR9SB6HrEpAxGRiQF2z
MyHxdADkWEQGL3FlWc3OnOCXAsketnEJcGnRPTjKUai+tEBgLSYsEENLh3UlcuNXgyRwhYdUAxzg
Ae5g8RwKs2wugcrmbRNM8Vn79nAPhGdsH8EgnLIyQkWbHLmBc/iP85yi4sqLL4MOuzVRn3oHyde+
s4gqtiWC3aGVbrRrPYekRGPb+0wgBvtFchqcJtiOGkVaFQRUhZn5pzod5kPXc5nM+Wv9mbWLH4+E
JNhZl0Z6EkwItIEHwtWIX8Yi5FyLO2cDGc5/xfmNUhtXWH2mELeLmOvh7mIOxSQFBfXYpLJlluh5
E0iD4awqBeexr+xzn9qTyYduwDJEF9OEc1oQomt6B9dbXDrc7UDMWSxrzizBEF3ok3pKE9sK1iWR
UDyBzafbSsgjZKolweGU0DVflbUaUZHMfkTmbjr3YkrN4UAMIae/04vhEJdnUPxocdDXlJXcfHhJ
F7vxxRFBwqfKiXzVjjaD6Aldl6bNqovubQkosAajwyFmALeXugIb0KGuL2Qe3aO+vXV+mj0XoFKI
+QruR43wuWunI/C3wEbdBJhQ8NWfim0fdbSrt2lxfoR9dviNmODZU511n+UXr9Xq2woNFE8kj/El
ptIbcqymMzQf+h3dte6JrUvGDbCTKLNe+MuYuu88qYAyWjKs3xCm4mDpSSd8bh2cWTZorENZ8imk
tgn0SlLAFSCeXHOQld5qNi0qFCwb3wbiLzXIQwzQqMeyEXAT2unKugKYGH5XGaU9U+8ZqGf1h2cx
jCxMu6JasWt+0aY77BnvJsRILkmul1Kux963tIuzZXPbnxMXxxUEZmph5TyNa4taGkxn/A8h3tQ1
XGNaVocZKzbtzliFZumX5ZWlcvYSVwH3fy9R8s5g7yhAW4XzPsXk16JlFfR5sWz4bAq8RaMdLS0L
6ujvrO1QVAxrYAej7diFd+HCufzIqy5nJzvVqqKJPS0ZsAA8NWu7i6zfBM09lrSt5fcXBfmIOnHf
egEiZwH+ydwBJkEh6GYebXhBSy+yW/ORgIdXbqWUCgeDJV+atkqLTQP8/rWo+cKjVBZwnMYpv7CJ
yzfF6AQHgzVYsI+qPGqx20CfWlHXor9IlFHlw26d/zvvaBvi20OTFf/Q710bYC+dDX1AHeuuHJno
C0LjyDNItOPYqdKbMTXhb9f2riAM3V8Ty6G1FQKvqXN9qXmQFiKPdLpq2HW8RJkDt8A3/ekkirlk
Fy4aeTcsi36SmQLIfZnWqjvZqV/8KXI1XM3e5q3vmdiGveG79rVOAvURhYM0911cxrTbNymeIVoo
sDimmoa02Sv6JwXsaj6YCEzePVG6RtUJORu+pQIjuhyodWrWyqOLlzYg1gqcv4yv4E/5ETsUtJBP
t0rKpyZsDRQpomA3yNy2Q82TMvvX0GtqY5+2Kgh/t4bqGNIMnh4bmAYjSlP8hU+l4p2j+F1nafXP
/RREUF24mu1E3+SfEx+vDfA3zGRZa+PUK3KSKfnQRTD8o6hHOTXILTqGveEHA5RrmDX+MLgkTmr9
qIED/XEk2jVdG8x91U4blf1kMyrsx3bofnHlpfpJ1o8tc5Ou1JC0K5AA2KXspAYOg1pczIO5g35C
eXJE+0FtqWxp9nL66/EhuGUWWBo6z1vnVduuuiZcqn+bQGbu8zDod5PiNCi0kesQr2eTS7NaeOos
sBOw8PzfhV0CGoHcz8nVyWE7VaxqWb3bJP2btDo5dMiielUovwuN1Hx2+0H+9E2V7fqK5VQyNO+q
7zhMZXWwiwpoa5M11b0dqTUm6k4TZpiaq6Z5XK8Gy/osivE7oM3+GDmCeunYbnE66v4y+SE6TxRw
2+WEpg8p5LJpxS2ScD04B9Pv9bbKeWWHnltvxlO0BG1fXGkBtnah4RRnkIQ8wgZdNnAZ2nzlCGwL
FjeDc8Rbuc9c8Z6OofVVOZb4FTs8P4lRhPcRnOiTV+NfKz12KVVOERAdbDDh5ji5u0k/79nN3Lh2
W5jh6XSEOgHLPaEz5ExWmS1W10/6SG5U73j63VtH+dirgzH1qgs4ekVOU+QiymWx6oyScHXQ42Gg
HhHCZ+yaT7hmJDGoon/XZZPcA2pEziZZ2BW2h+IMgvOVE8m6txWkrY6WBPxkLTOrRfcQO0P56FCM
H4WoVjtg2ECenh27IFvVHczBdW9GSrfz1M8vfmX+gEQegkUbIToI1NZDbs4dI5rtsV6MxNouJn81
I1EseXdzXCEIcRVbt4UpTJpARU4biat3jemE+4REPRO3rJzNzOG1HDl035LBnzetW/yeA4sjg8Mx
WOjesV6oxyqWtKoVd4hgLvSZnlgCV5vHS5ekT1WBGcBxwhIQkeT1CiSX/WCgwbmqw/Bci8paIyz9
omwenhf2GLFMdT1Ss92z3J3IBhCzbna8XtaOVbUNfohLfMqDSGHdrF8mDZILOsc1UA7RK9l1b2Ga
Rn/bYhSQzSSlVl4/Wue2rIpfIy3it4EjADufJ+593vZ/8SmMfyuvcHeZEVOBy0pcyQ6ErOmPJ8Pi
NaNL6CWwxCV2O0rrPX/NVwFyqyXTfeJ72B3xNmqrwnHInyHa5kZdPrOKgmpg4z+RhkwW/jBbL3E8
kc5Jx9+gfr97an5MSqi8fDenyd2hkJHIWVNd0C3BDcDZju5+I06BJsa9VrTMHL1xxEVMF7vcPFTY
heGyYo34fu5qKydB3bsN2+CRXcA4DhgfFJykRBbhMQniDx2GISTsJG7fEpK2ZJ4S+86jgR2xUgnU
V8fZ0eFKTquv+CP1s3vq8I8h+tkWtOUZA3yGp9OEa1Iv+gza0aLyAEpaTOVnT3nyUmXxVrdNvZqk
OXzz1BurmRvaLS76ZN16OE5CWqjo8wTHbxdcP0TXqu+RncHOkXSisgASxJpZmd8CIwlvrIqGu41G
v48aH8N923NDqBISLzZ8LMJpcMvfC1YJtCR4H2bjOwfX99SxLmABG0kQ/kH9QI8NacMQSz5COcuV
YrDDn0JlRCP8KJvzk+4VtQhJvS8E7+xp5sd4Ho1gbk64cJxNEBVTsmlA4AA4i+KlwZ51xVPGuqqZ
qxtPi/8JIZE237AN5XPdOS1ynrJY3BuAAJl80m4HXMDdiwdbNTGUszMcSoLAnbYnx4m66C2DMXUw
5+DR81Pb24SCrXXjWeTF2rY+54Jawm3NumVaRZWZiwP9YKGit6ocAnhJiSJiycI0puDYMo3xMFc4
NzZsSLCBO+58on0Op7MADdVv2tmR0WdsomaTFjTGaNi2lKi1fzPdEfnzBe6mxTClVXylithqyQlW
9t0tcOWtVDh3gn8lhhrzTdFcqK/CBeN9MkA5MKmz3O2jtZeZIBqRrahKOBTBaBv3QUa2PncJrqOj
yiSEXmmk5BXqJMzaX+1kKeMZL1kaXFnlDpASKqXa35Py+gQbWARL9GM2Kp9UhdDQGXF2o8ub+aKn
XcwNv73SFMnf0BgMf83Slz1smsw7mxvsobOrGTxBiaxB/Rb96nS1PuXWOC9NjfM6Qly+ocfMeKGx
Fh6pK5ueQArpXaibOtxPPk0Qq1bgnhm9MliLCgaz3+F67yPTW3Wm8m8t5t8c1CeZDkpdRXKKWZX/
RUuqv1wg0t+2Yacu4pnlJKs8nsY/KBTTz1wO4tASt/7uhWzdw5AVJdi5iWFrk9MIrQ5jUfHMTY0N
9DAKjWVZEExwcUaxsvHBxmJVM8xtZg/TXydkXBqV8jmuJ3rdwIb0nr2Gr0yUY9S22LSamSgLunJn
8y0Z11lR23wKO9YNL63pW381sNF9DRhql4xUH9AEVk8+EgVGzGIx017rXm3KlVpq+yywB0uWEvb0
bEdlEazajBYBOsfGIbI+ugoKIDAnkYzRD6bPEDXNcuK66+9G4hTpM4RZM8AUJye3qy4lBEiDmFyq
Upxcqa4696mNQHQctOcl3iYoh4grttZt96Ks0pQx9kLTxrOPTyRA8g87H1fc2g2jYjsFY/ru1laj
V23Zjc3KhRT1hKQ9UKPuUsJFXkfWLcX3NOpSAfSZF9TEg5h5tPBKDxVpWsGWZdG8LiaVBe8cjmny
3jQMX6apmnRHXxmwDDqEfMpvew/wJ2O922LTSIuAb6YhZdCue13U/XNMbWZyx0MkW5ICpd8bl//x
cCL/f7Bj/3er+7AsjMz/uSn7XmMya//3/zL+tMa9+PUd/AdswT/+43+1ZxuO+S/Kc5SnMTl7whT2
v3MLDEfg3DaV6wplSezWGlP3Pw3aQvyLVEo4Hvi6B5tAEEL9p0Nb0BmCEeYBLjAdYVvy/1B3Xktu
I1kafpV9AXTAJcwtCRIkq1RGtqQbhCy893j6/VCamS6CtUSoI+Zidyd6tnemlcxEmmN+o/8JQpsh
XsCzhbA5KwbiPQo4DQDh8vyfvyC1yqY5OzIKe0s+3KK3S4uoH6hqv1ich99w75cyBdbsJvI3Cpxm
OWZvJsLJKrByKtLyQiah6kNFMtBq3kpe5KHDQhtrl9QdVBiqJsFnHhNJ2oyhVBq0aCKoWYh7UUZV
mmG4Rxk0ROTAEzBfjQJpvJ0x5Wj0j2FLPKoBgkPyl5j2ttD0lsNdUvbGn2p22faaUy9pUuz6Q9p8
5FEMzL2KebNwulJF8ACQX/15EkX1UI2679/UBt5RuCiO2iOANRX5fgRMgWUaNmg5oUgp+vsY2aNk
DPKsPUZm2T1EyFZDBu0KxAqs0kaltoypnWEBh9Jq6enZLY7SoNiiLIM0mk8eTzJ9mTDeyr09/erN
Ht8hNfJzLM6D8GMoKzqChrXRfiwBAfbbSs9CPDVor922iRlpx7Gu9CPolek09iGe2EaqdtOumICp
b1KgGzEBJK4zsPIDkOKCgguygMxm0yl69j6dQL/hIoucVUAMQQhFOPJY6BKFE3RgvP3speDP+qao
8upNgmNEWOLyQUUtVu8kgMTfYqTwqUiiuv7j+jZZbEaDswC2kMa/geeNLLSZS/BiM8bp0Kgm4qRb
fPYgyw4TNGYNftT1UZRz2Qk24zyMYVnCMNGCUtQFJWHMKDDYLZ2DkeLJEQePt3WnqE7e6PWNpRU1
PTgPH7wItXaOLVQcwG8rv4FDf34e+Aka8ZMg/YJm8cykfzFTn8t4sNNC2poiqN8kEOgPYR2qvHMB
HtShoa4cwHMWxu8pc8kwKkeRS2XB0G90DQy7HPGGp8gv6JPAQ6FBWzTLTMW9vrzqK1+R4gfjqIJt
ZqgL7QFsij10AqOZFpWFkluCA3+SRvI0uBbo0G40VJjonOawMjaGqB94tuSffZ6GSAslkXYL3Daw
yPjy7h5g1hC7HjABGxocqIOmb2Cte5pfhk7B8SHLNch3h37Kb2AvxI9Y2WKdbOTVbyWF/8ZL1/2s
mrb6iZpNUf/Pvs1+fG3CPPv/QEQyrr55b74mP8Lu57nN1fyP/H7pTO0vQ5h4WPGYyGzpvx86U/2L
N8zg1sdCWqUF+TcRyfwLbobG04MIDw0qTv5/3jlJ/suUETXlnxQ6/6Bhs5P+7e/1rzcHa7Dffl+v
vUFnR87kmbV1RrEt2TYty9YXl0s4DmNo1I3skF3bxtucGgTaVdDllATanFlV4Y1i314/C+dHgTEt
RYP1RIvXouKt6guhG88eggyGA0iwEp1LBZdqqPBqs7s+ivnqMLoQsmJSXTKWXl6KV6QaQsiygyfE
RjW1neYdauJxJGxG3Jg+5/GnODkU0AGSUzntSnsbFls5BqeCB9Kx/IC4gmSejOSukLCy3aIV3cAi
VoAlbC0diMIWHXWKvDWu0bRKIVtQIFF24OKsW+UO9RUz3/XdzUxVqTYGnNUAqYRt9DX+oX1FRkhM
W0naySpy2fsIeZTv43deqqZ36EDqyGVw2YXTjWnfZtCd0Hoe+t3M6I13ZkejwPG211frXKTk9zch
6EH7CcUonYfg/JHpKzJYpWMflCr4CxlHsqBHxy+KurcxxsNbMfnDdpyMx+vDvvaNdFOxQeMTcena
YtgkK8SY+wyL/vGwpzJGzduuixXBF+1cnOT37ExVZWKoWs2Eu/PZdbWKPaAOMiUwj13llKajZy5P
TG/nEKxRUt0UaEwb1dc0+1gnd4q4T3PE5chv2P4jrK3tsCG8UOB5oJH+UNmfYriqmXxvIoNsUuq5
DztgEpN3HPrPo/bBSGkNdZ/99m6Iv3XZyvl5dToWopU6S6fOp+h8OtUYmJgORbLjW0hl3oNwRPgp
2gf+bT/KUNnRE4lmtZJkCzPcGXC1FP1DJPhbdjLAfMvFYT2V90F5k0xfRfhLCo5dqTuJiTx0TR31
NqnqXUEUUO6C1jGjO1t3CEzQVp8BFI9GCyCbzK09Xt8Nc4jxdzz8+zNZxN3chWxCfAHP5wU50YOW
ZEwOJtTU58ppTxMbSwBrVplvO05Lqa/se2WWBFuOaYMUsQWXNHKli7XUBE5umcrT6+vIxYRfkzD2
7gKhw9ApyBtLcMVh3B5ym+uwLbTAtSbTuT7t87Dnedq6qRuGIYRhM+85TXgR9uBTU5hVZgwO+t30
INRbDSXWFB9ljL/klTjktbEskw41xFeO+1ICScffWQblOzlWCLR3aDeyZZqAjHOgwb3c7a/P7JVz
xyvG0wenVqVgPR//FzMbCw0pTfQ/HbXRbpHOh28EGnqTqgLVnKT6GJvmNopr8DjWypF/5WJhZBOb
PkPwyIrFuzYMQxmXjWCKuC+B/Wgil2DLX3ljXhmFh51E1lTmJHa5YcF+45XGHJ0Au+JNS4qw83Rt
XNkfi9D8eYPgJUQmKhDsM+Xnl+7FMsYIumZaC1YLftzOAlgBVjbYaa2CkgltaAwH7jMphgEwgLGS
mn7lkn7lbRDk6brOxakTrizC5Mnu6eWBonWoy87Qqa9lAxxUHjtoVPU4nnxB2GlWK6O+chmQ9Khc
AzppPcY053uHvhBxe+JPoNWJdgNVoWtrQ9ZCfAzoF41Jr9hc362vjsitasoqIDdZnq+Kl8uslLHf
Y+/nkONgw6X0XOLBnPlOqbItJOAlU2T7Kx/3lQP5LNMoqFvY/O/8o14MWngp1NNuGJ1UuRcVEk++
gd5dZ+e/Rktb2a6vjgVrZT73HMZZLPLlWJ7eBzhFMRZt/D127tIuH1DLMyJEtUZJWTmCr43GSLIt
iHG5bRbL6TVh4idsECduP3Sj2oO7ykECoA8PnF5fWcbXTqKBWRUvB//iIj2fmib7AwgX6oRqCLlD
hbuLdhiozes75HJKqqzhCosAgE4mZy9u6tafel+2GQXVCH0nki9dF38bBcAaVQtXXqaLuxNJT6Hr
tm5RddB5nc5nFJa21vY1fAlb5/mDztof2tZHHCmWP441Tm6VMh1rhOlrIzhdn6Yyx0NnjyJjG/TK
VBOnCC7uxdkLRgQCaKzPAUb4faqyD3WEMsEAVcDBThqOGDL80LBaCAj7zqezVE31B2Bva4fj4kTy
O2xZmCoudhaR6eKregNUmrqvZKefmh8qp2NXyLo7erEbq8DIQwmEwj+YOuEogYBBNiT0xSeOSmtK
h66VHS2mlzTjUfvSfjQgPtJW01FoD9XHsM37jS1Ki3aq/gsBezojY7z2S+aRFh+BciblGH6KQq10
EQ1h36YopglrC1RluwtTigQwT09yVMJOsMT9XFWnMq9Ze1tGZG/opR1mRCdhB3eS3gUrQefFI0DC
SZJIcYbiLPfx4hFAZhTcjBLN1rO4AsdBMN/G2xI95LKvDAiZwSktgl/Xv4Z+caxtuqG2irEcyQHZ
7mIjqr4xqElojY6s5AhE/OpIEHz/KS9+cmbQ6xEbmIMeyivBrjb29vQxNe70+E6uvyTdx7Y9qtKX
ACHC2SOw2DyGswhif/ARSccRzczc2S5I/IT6hUqUjqJb8s4LYFPuCvWY+x+j8XMX0IB77OM3Q31/
fWrK8/13/n2JdOfAD50Sgmex2GkTlfAIxinPTXXQ5ZNE9mmKH6P1kIJpqurPZQbFxUDj+X2e3HgW
Wet71LxAOqUBKYy4q/qPCmwcv3zUweuFzZPRuo35ZBWHjLQ2d5GqGO19WbpgDVGy6Zwi2UKBp7zm
70rjwe93VXPM6z0K2l50TDQ8mx6z9lHCeSt506k3WvE1z96gs/h5iA8arRzDaQ0sQNEFcrSn4XOi
7tvmUxe8S5I74J+ivUWBxxAo9YjgaQifuglSGlCUd5N+1BB4C7eoL8JI673d+HYmMU0buYc204Cc
fWiqGxWvmPJDbtODZl+9779H8CrDt5m3C303TrYe4v8fcBnM5IdguiMchz8LEqKednbhwI4gzRba
DSQoqrx1hlYevdX+g+m9K9utZd7it0b4IlnHORQFVFeaN8DmLfnQfYbOPsBCBAncIJ/qoK57i3me
0d7L6j6N0VHaFLC2pRPc3whND+Uh8OJ92Byn7lsafBuy3WhugDBi6qjj2Zui7oQGFW0MWG9fZeNN
eYyhC6B40O284QahYUWgq3ocZrrQygt/eWGyp0zOPKUlWSblPX80LF6nNMPOwglyDbyJgnZV5Uc7
X0o/dVGCoxD3+sqb+NoRNYh/hUVJR7fmnszLoAKOT15Vwxzj839s066bZc3heK4cl+eq0PK4EJnJ
qOXwMiny4iqYcYQl1PzR6bt7IMdoCBjqIwae0PGm74gBW/KXono/tm8H/Yem/0TrHSTAwYLSrcrH
oHYgGGYArqCpd05r7SCtNxgl224/s52CrVI7hvUUoRGStbuuewoeZ3TIW+kmxeWUPv4ueCRp0dUN
JjATwnj+ycQbfBMY++CmedMIB/EGLG8nfHtdQIF35TsVNcZkayBeFjq4D+WPlBRyG60L17/rktui
PeBghr76EWnCDIeg713z3grfZQhYjb8wspV3IFUQgUN1gkNPm3kzlkCx8IGXxadi+g4bWXg3NdpX
nWONdyHc1Rrm6lNV3RXBQVVgEzlD946KgGVuGpAeg9tOTte/0VB3xAgPaYByr1unuv4MWql59KZP
efIh1YeNzinrlC8WmiFN2p8aLLs6FIgN6StcK72412rKYSDwq/KhS095ezAB+Iw/rn/xi1iLnJHm
LTUOrsj538/3VZM3iVnCUXZ6Ax8SEXbfRYVkpCT0m8kDM/XnoykKbwySUBY5x2J3YYyndzVYWQdT
2G2kU8XraTRtTDDIToY6xvXRLjM6Sr7Uoiwb6SdOrL2Ijau4njvS4+jQkgNclkIA8zUYM/An4KWy
84zYHGAIx1ugRu9AyomV52devcVpIkwmlqXLwvo+l0VepB2RWeRBGzPfAT/EbZyEoLBVu145ta+N
Ah6A+jLBMiHzcppyPVmxVQLFzK0fIdDpDRIva0n4KxuFP1xTDTho85dbvKNqYneaDkbfSU2xT6bK
nOm9UAoVDK1Ma1prGl0GQvNYFItoNwsKG4uwLCpzO21ppzpVbgBXlk62TBmNbAcxTWw1MkhIpkW/
6vqOWU6SlpxOxZyyP1V/2mPLi73wplLAM8fUvf9c5D1aDNYbdfpWYhKzsjmXiQdDMYxK3K0RdsN8
PT94UTdkPtQnytqKjUsdTdQYtKRR2h9m3JTqnbqwckyN7vP1KS7frrkrYDE1egMa8eVzUvJiS+Lk
p6kQNmqIpty0+FdEG6ShDAAiCK+YvSNPkrky5MU5tBReS1uQ7RBmk/ovNqgWyKgsdSaFdVGASpKq
N7B4HbMfIZJJ8W4CG4ehkuq2bYkm/6SsnI/Lr4raHANT1yG6JdE7X+owkaByxXbu2NBJzWiEz5YT
NlUjtYZmst9eX+DlzmWynEUeaYpVxNLL4IDykuFhUlk48nBf98gCyBAwrBLoWNGYwR6lni9N9uv6
mBcfVSWJpXil8T3pfNqLGSLE0EwEsqj2WgONf5Umugm7wynh9m2rov0Vp3m4soGfS0MvLzdL1Qh9
KDqQBCDmJxaHBda2pOStlzq59TCFe/BKeC/dWtUHs0TXtJI2ckHECCq3AnBrI18KBja95W+AAk39
lzjeY7YVYFYsfwm6D0DXAFztQ7B6Aovs/A1/HfNo19ukvHh7o7XLf9cuHlrlA38GVEn+ADHbxtV7
nKX5R0FIbBTvdso/XF/ci+3DPE2LQgQB31y6XswTayHAXlacOWNRvfN6IAJlocPnHhCNFQbONdeH
u7gYqOGwc+Y2im1TmZi/9YsDOvTFaAxBGjoEBM4ILpoAwobqUKi7JEl+TZgjAwQJH7pMf/gHIwNJ
IOoztblcdj7ypABcb3K621hG/8TJBxenXqBb2wWSi8nJHksezDLhr9grA1+uMFOmIEjFnOBAVxf3
Q6uGca1hxkWXUnZHeXYeC02SrbGxAQ2svWQXzQiLtWVdFX2uvVBzXZyWRGA0IpppQLSiplFVO1UF
+jeth6PojfEOB859ZnfZHY0y3zGSOnegnK+cnufS+PnpoeJMP5RqM7+FZsz5YmuFKYa0GnAlBSKY
Ik8oS+DnPygd0aiK24Ue7mTYAAdZ8d93Et1TOqzhUUeIN0uObPgpR6JYjmFl7MYYuDHCkBj++dA5
gWNzQLJ3AZ0pq9nLxoNdHknsyUMRncDjDDAlsE6M9MqvNF/Qp+Yw8VcOoYICU0WBAxXGKfnYh/sG
+jMRz0bD3lu+9fijkaxERmtlz7/2ScT89blHaFLSSzhfjS5SLD+F+k0Z+i5UBrD1Im1uEhIRuLDK
ts/kDQpBwql88Zg3NXRXbMtWPsnFxT03y4ERUEhFMxRFz/PfIAPygoVLKqB0ibSZkHIcLISfu4/m
YPqIOyDc7Uv760fucufzEgtLqIr23JpdHLnEAmrcVGXrTM3ktC0i23BgkfzRKYvo8ub6YDQxmMLZ
ptModVEsBiLBsLxS51Pssxbev9Q3jvyofc/fcrfIH9H9MnAo9B9hAHrjjr+VvmcQJGlnVk7e3nYU
ferNEG/VeFPrG/nDdOMfh8xRUidFu0784K/t8Km174GlRqVrKcgQN1zYMOG1r7PECFtI2qqCEusR
Dxn49Um1y9S3+fh5QO46GDdQLHN6otI2lbckRvwVigX8XCQronaDLy/+21HgAEYuBdWHnVC3WJRa
mWO2h5kFj/mMdpAwgaWUEeyRhSmF60VbSIJz1O3BQ9xkD9r99NAgNYDb2XvzExr3IBACdPilg5Id
UPO3dVf3f2QWRHuX2vN0Z5PSdVv6HxS11HeG7+TGAcmGxL4rxL6q9lW0bXDoko9FvW8UN5MRorlD
1rmBUmBDZ3X5fyJKhHTQpLpjc0QHdtaU7vfRlzq61/wTcu/hBmX34Fa9G576X7hMf1Fd6Tb7icho
F4udL+5RVevH21xr4OLsY5Ssx+9V+aGIv4fpY4qYAoL+D0CzfeUEIhvjDuwY7R/Bm2nlhr54lOaN
M2vl2jJhK124840jJdgQp97ExqlHtoFdoEBiUtQBf4hUjBacJgRot6Gp+g7KisZxZeO+um/pbrB5
52r5skgbinxApkFpHHyId3kVbdC4cfqxcyUkHfhagl5OB2YTagsAgS5N/zQvYPoGUABqPqZuUaw/
n77ChCOj8tlqUn1K8eqDidG+Qy6Eqkg2rAx2cQ8Rl1PoEbxN8nwdLe4EKwzMxqzhqEd65R/q0XtD
hX5fQHzfaGPy1W/YDNFYdiu3gzpncIvLgXEBC1m8ixatgPNJpnFYVhDSGieNYFwonTrjN2ByoCqs
u9za6U0otBkDoWzBDwz3TWJg1dCFypYe6eSkhGm7PAluMMepnaxVf8IvsU7EbSpWLaLDMjyUqC+G
jbdtZiX163vkctUIIdicc4Svy4Cszn89XF61k2y8lDqpvKlEC5EZhkNPzIiN5CzckX/qo5X0fv4S
5yvGmCqw0RlKIWxr8WqhW2DVqKyWhGklGvBicA2jPQHvvaGRI3Gtpmtwq4v3QgNDQS0bVLapztDu
81l2HkQivQMSReGjOSXStwRFSKtvpbt+LN//6YrOvSBgZPM2VGx5sQ/DPO9qjF1zR+ItckuZahw6
XNwzGJmYrZP5tn0iLM5WnsTLRWXvATSeEUQGpc5FYmyHM3k/yxFHULsSMnm9A24ju4mnYuarIGIa
4fl7faaX4YfGhplrnrTCaT0+Q8hfxNyZqBWU2WI8FYcOx4OGKmPfUdM0ptY7Ziqcm8ZIevRPU2zD
wGYjt9cH206J//ianQG5xP7kqrauLvM4WL/I/pRa6sixihqhwMvdTpACDtOtV2IPVLKFBwPPADE9
Xl+Cy411PvJi1eGftyb6boxsOuZgebvODm1ECYS586OV5b58TM7HWhybgvqzyXWWOnUpfcHpG3Gr
VgMGiUVpczc1t7oalXtIA8HKuPrFcWVcrlWuAqpkID7PD08aIoBRtAFFQOTGt+1Yw8iXMn8lln1t
JQnrSTF4KEBFLo6oP4nIlwI1cxDMmB2zDAiBPSqpfggbP1gDG7yydW0AzyAvyVKfde7PJxVBkbKn
HC2RaEi+h0b8CzIerFjFe9PzcuReucuJqYPENI90Hv0DrdDj9a2jXr7O808QXIAawv4gG89/gl/R
rORxRF2r+1IEczk9MwP69lF2i8YI6lRVF97kqMxuGl35qo8S2iM0AlDP9DYx9LJb1JLB+8tGtWtb
gZJ8RMyJf2yxDSSoSSgP//ELyw9GXI2NRurFsp3/4FYTkaYAi3WCSLovOkTAfb3YG1WMwe+4p1zV
43eIYeH1dbrYGHBqdEpCgHEpuQtjEUNZkgfruI5iZ9am2KPb+0Xqh62tm5+0NLb+yWDQXXBmIJOn
RnM+xdyzIFnXQYxCTeXzesf0NGLlc1sg0Urf9k9nBj4SBg/JG0YLF1BjcEsyTBoaHqgVf6vKOjsU
lu0iG+FkChrEfz7YjDgjFtXmyv5iZl7dooeAyIJD/fIAbdcVnt5tkHtKN0No/Lo+2MVjBFXVpItA
PMZ7qy8Dv1EaALWhHeEgDE3RKcKXprStr7OogJKa3TENemPlllLWxpzjtBePkYQcptmFVEMsD+wD
+kVuXuAdE2et/NTWuNZMA21s7INixRi2SoAtfKDap5jQfZshojSRnBmDpN+YnoWOk2au4FYuIi3W
BLAAdRoaRoa8BKoNI0IslCMRPyosCTM6LblXm29l7qGu3mLcHAcPVtIXK7fM/FnPYq2ZQjLX5Rl2
zmGX0elgQJFXE2RVOUjHRJq+oVGzVv9/bqP+PYpFNUgzUAecyQTzRl6iqSywR76qovMcJ0Gxl8Mc
YG9AeVpO+0c4w8U3xCge4X0rh1FCobK1lR913D6N+nQTBCgWSv1UzMJyX7l4i2MvzwJzivaurmBu
Xt+Z54/o71+KxglBAuU6tvniNkH9vuo9KYioShpvNDu9a0oPpanaj44FOa6tfQ5C/zY0Rn3l8yvn
X4KRVUroVNRnmxZEEZbl9CDz9ZZ2EGcibA4Rmi7Y846HqkyeHepVVwYVXQsQxZ7ih7txCHYhEsj5
MRNV9cXvp4/XF2LRXXj+PXC2tOdnHeykWDy4QyT1poybgoMgmOFoJd5VliP5ZrWzazyx/Dx3p8Z+
Ankjb1LUnFfO6/lx/dfwFI2gWcpEyUsEZei1+EBFDN/VoBoQ7XgvIUQ9SfIDRHQ0QzppWBnx/AD+
e0SyNEHTVrtI1IoBdVqaCrPCcARCTUwmxubbKbcQiQ1G7VB2KIShU/N7x/03aEjFz+xdU/382cBD
+n9BPuKj/t+EW8hHX2HA/TxzQZqjnL9dkGZKnzm/fc817H+7g9v2X7z4xEQz6xQK0Qx7/xfJ1vxr
DgPATlP/49bhv/If8pH81/OHxTgXBhvAxLnXuuAaXeMeifOLc87hMKGZwx3+neO6CHZifUJKqStq
V2+n4mAJyouTjyxl4nnR4cWyPPy+J19SbV8bihUAbgW+XgUec/5yIeSTkTFEtdtorX4ws/BJGWR5
N6qoqFwf6fz2g+nFpOh5Ed8ITYHANYekL97IIE7ygWu4dmV9sqnKNKNrdWGxMyWz3ufULt4CWixv
k64qnpJWjz9cH34Zdf8e36RgTMNYn5+j8/GntBYqSP7aNUtpeDfB6Nyj8hbt0cr1Pogwi9zJK6Pv
MFajk9nW8U0pj9oGfa7cWfkl55fBv1aCEIXiOR1rZVk5L7u2aCWVz8uriShbg2PSI/KVtNsCIwWr
kgJ2Ho0iuAk8pcJTF0nuzAuCt14vtwgZjAGINRQV3scGXtJB1NC3bPr84yhi89D1uf3m+u+dt8Df
D+zzzzVNut3EVPzgCxyTGMIkjoapcWE1oyWvdshb4yWEKkE0mKfcjMf31wd8ZU+a8F3ndizdFnWZ
9IWxag8N7gmgcpCiz1SLYqmHr6knNWsB/oJ9+nty1PIh0wM6meuF57titAF3yG3FrkA8p6aOkEXH
XJa7xkGuL30yTTPbQRlF4BT5nRQ92Gqy3qETiFlROmnZfaxaHZ5SdtrggonN5Kcpg8whKZ5i70TQ
oaOoaI1+MqKYto6GicFOHoc220VYB1BGhpYN0RqAS7qyyS7XkHISNmpcIUyOIOx8XlkSdv4YerUb
13gUoOgDIzuiKOJNtbfytp2/pvMSMpRB7ZgOnWXpYhHW1FJng5jJ2R9hJ921OvKus3Zbt/Fqy7wP
DBFAAEEG6U83CVtERwqRmwSC0DLMD8YGDxCLuEWd0NKNEgM6llnXW11p19jX81qdHYAZX4sMAQGm
CUFAW0wwq1DXapqucsdB7k/1IBACQtJo5Yu9NgqdNOpoqkkNYllDLrJab4fMKt0MjfD3tiesg4dX
TbPytRaxIJ8LYAWHeM5mwVZQuDrfGRXORFFUynR9auhjR62S4h+jXeNOGmhV90WMXfHDQ35VdxDL
M5AMjrEk2BCqoBM5gsWJ30StT6EH+xlMYrBqAEN8/dM+o+jPF3wm28OMsti7Fljz859ojyjfTLkC
DFkqix0MgOxY9LX+DdUDcZimztxMAT6qmiH5TtrRcGRVzUNsqb1jtK1yStFjPU1ZXt40uW+tmMgv
r0P4L3jHWGDT9LlmtCRQKWlfoTLcZ66k4xUcVfXbvCvQ0uaoN5MqrWzzi2drHs4iIKHNrgIUWdY5
7bZR0koWmdvn4c5UCrHttPaD3qUfq3gEpNFixKmDVElV2luTAqxVPF7/HMur5PkXUAKBnk+5iBTr
/GsYKNLLZWlkbtfk6a62xxQjaNSVuAPXxABeWVseGc4YtXKAusumERp/YUEuk7qhIVBoE9ImQEV3
G3aAoMvSXFnb5TtM8A/Q0LZYVgB/F9QYJG8yM1LHxFXMCDCrLuG93bQKfXXi8vIBGXPrINeGpu0i
tej+weB0dfmiQkXlUl48PAiOdG1jFYmr6bFEXlaMqhOZnXpSU4SMgYTV25z+2dfemGx55apZ3thM
HBjQTDBnb5EcLq4Af6T8Iitl4k6lJd4oRhDvO0vq7gsf1C1cpPFjGKnVyja6GJRGD/UmW+WhhWWJ
Ds1Z/IcomOWXGn3VqFe6Q8em3k9sK05O9tOLa4jBSG+Nu+t79+ITM6hJZ0znyEJMWtIk0F2xlRi1
F3doIuu2qqzwQKNJPYzCjA5jailulGTx9z6T0hVayDydl3cYV9dzy4drzCTMW6Ih+zKyp6K2VDce
AtAinOBb0VTqSjvrlVF0Sob88RCD0cXSzhdVTTuyVyvQXMuvO0QwLAUbgqFcWcXnP2YxGUrj/A/Z
D2HrEvlYWxNFAyXSaN565b63omkjYXblmFjRVltd1PKpTcbhgD1AcTTxf7mp0ZjdyhM0XZzikjt0
rVCzuf5tL+4lqMkqVDDCHBiCnODzuSPDpaQZdXa3Ssua6xFhr2KonAES1vH6SBerPMe+XPa8/XNP
3Zx32YvUpRoNRPKmQIVsaeY3iSoH8DbGNU7wxeUHG5egF4EXm8NJ+fJ8FDikHdZ5jKKVOFHUdmi6
cgjDo2pV/dB0gKD/cFaGgrwlzXHeFUrOyyoI8U4ZTpOeuIWpxAcE6U0KU+Dfr49ycQIZZWZraRw/
8HFLGnnUZX4LeChxmykffuSTYtyWdYp1dWQZ4QmF7+qk+6qMTZuCSt31sZcpJ90cMKTPKMAZT76M
EQmru77H6MAVdeehztTgO+dECogrL9cg8ac+mjLBDNoP1cQHAIMyxkp78PKjzi/ZfPFxZQtriVBC
I2ji0lESNyYSebSaSttibZduKwuR7L7t1ZVS38Uty5RngTCZkNVgQ81b+cVWDQvDklIrT9w0RJPT
g3qCkHtgvLNiJdknUWwfhipoDtfX+eIkPg86M9HmegUkuPNBdbOasFts8KixauHIWtEJXrQWy3Mt
l8qVFV0UDxFjWYy2CMdnGKSh5TWOd56dl9thqpUfLd5G20Yqio+5YabKCQ+v8TMBcDVuewMrjCMG
pPHKrC8/rUr2Af8CnTILTv38n79Y6i5A+puQAVvzmbkfW/ZWoHoPPwQ1PinOV+7gizsI4QdSA4MG
CukWD9piNE3GH7QpetcLW3OPrY1Jtwafr+tf8iI7ADCjc2BBulOnhOGqng+TIRQmRbrUuQ0sDczb
FcXe68XYfRssgnFUAc2YEoSIikPSZlbo9HTVv8ZT5t3otS59UJXQjBDincwZExaTPlz/fZerQDJL
dAjNABIqSj/nP69qEyR4gzp11YSltmBR7Luol1ZelotDRC6rkcrAdKckAB/lfBS9xHAJk4PUbSxK
5W0OBC6a1NHRZ6uApjI+Yu2srIx5MTPwtM8IAgUtFgGo8nzMoWyyPsN0yrWI5J9CT2R3cJzXsr9X
RwHEOqM251L0Yv3iWiZ5UcfW9YrWPgrT8/YQfIyV2Ody/SDgkmJCfaO3rOiL95KbIMBgTG5dQ0r6
raRh/NhKo3pXCa58oovmfkIj7k+3xqykAbWPeVHho7V+voAe70sh5VSNGuR6HMwj6WvlgJz+cANC
cud9Boqp0DolazgfJcHbWOJfjVugal5uAPgDs1Ui8+31YS5uVKJG+kR063g0wbAvbtS+8/E7y7uM
WICG3RgBXi9t0Tpp7pf760NdbgkasiozwscP6sOyS4fd/JConlm6wBLA5QfC2Bm59P0fDGKbFNQh
KPJOLObTVVNi+ZlRun2H0ZQ1Bt6t7XvdSmr+2lS4Hgj5kW8mqFicoV5kQTBJfemmqJCjiEuxF2cu
bSWRufw29NDEnLkBCRCcovMtEESiK/uaAgAOc9YNRXWsnMjc7tquKle2weWEnlFOM+Ue6C+d+vOh
FEkbA9/KcjdUMMdEnXV4P0qTvBLezstyFt3Tm5/TMvJ7neVbPi0BXXkKadCAE3QvD1RlpO9xm3on
moH929BCSfL6ZrgICWm9odWGrTYZ2SxYej4r08d6WEUigTPUpW7lVeZb9Gl1xMBypT5Jg2WfUtOI
tn2Qtivh0eW3Oxv6IitTUQcdo6RH46oIdiO2jw4m6MouqIdk5aa4XFV4CiDxUHOjbH6xGQ2BDzXm
jtwUppHfqnWKe1XSDj8VlMkPSIh1a1jxy1tXKIghIJNEgx86yLyZXsQjUp+rY4nZPMWTyTgZlRJZ
eJvY5k7DNesmCmHyJCINd9c/5hJKBApv7qDCFaNHAMtwedmXXuUhOoykuxaWXbap+zR5SuKsu6ni
zq62kR8HTxNWZtZGNrjXQH9r8bCnEzO8b7WsDLaD7U9vEZ0u2002yZmx80Ir9w9aCjvoYSyl0drr
SV7VW2TZxdcsGEFyXJ/DZdQzFwhnoT/Ai4AVlhqU+GTh/TBE5aGRRIWMe+GjIoR/DxbfGKGfYHiD
qMO9hgZAHwNg3gco03wUUedJjtGBzt8ijKMap2aKYEEjKw89YOUnLrYTkAHKNbPgB8EfQecS5oBu
S2Honq0dDVCOtatGyfgex8v8p4E76A/Nj4gVgixSQRyrdhE7UxsroNqHYgTzrkQ9xkVWLilIhane
Iw5SGCV5eg0dvY7FqK4sKBDXiztl5g7O1zB1AwtsyflmDBGyRQJKzVxwOgaCFHFlpTscjJofJZAR
kPxFXsQop0LU2kXSoD6VoT/81Ast/IZfBr5lZoPG7i6T+9kLKYtw7dTLyKfgyv0VwdHuxjuKKl2I
V1FtNjs5CVRmZGCCgVeDSOKtMFrvptBm32ZMSIA8VyCbsBOx4vwYDyLexa2iz1a2kvkxmqWBVV98
kr3aHLc29kP7tLakPUgsP91YekKxQ4TogGFGIUvJDss/7X1sFVOCe8sE1tP3VGC9YUHZeoMHpdqy
I0zk+w0x9fot+vNCOZQ54fN2LNTwgZVv37a61tdbSZ6y73VW9ke7oyq1neyqRp0AA5v0sfQzedgh
1g5GPiMofsjJ6Fsnz4X/oCspLqRSK7faDQ5BkxvGMe4GSlekT/1IbX9TdaOtwOrvqmGfR3lwlwAq
szdMGyNSHBg9t6tjDf56oAwQEzIY9JKTyXoC4x/7xuh/2TuT5bpxNN+/yo1aNztIguOiN+QZNVqT
bXnDkCWZMwnOIF+pH+O+2P3R3QvrWC1F9vpGVWVkVIYThwQIfPj+08XaIG03EO/m5FB0cyIvW7IH
7JBdJV8lZ433NMhWL4PSLXoY22Ms7WRrdQ2egXFLNlQ4WXHxOFhVf954E204CzvF5RAThHe9IOfp
dsNki3jnmyTEuInZYVviqfyryAbtSWsK8Spob5V7gzs73vZ9H++XQqhh24KUToEbV/KhGMvMQXFC
iubWTHsk6ZHrQmwhUsr5rkX4y/9yx0pYUWimy6Dv3TS2caSvp+ZJl/6iN4EgqvzZQc34vVBQf3Yk
IJTNvielS79w5tGDhlnGfo/LI65QYdmO/mr9N+b44S+pj/U+tjftSzQvzUx8B8E++EdXVh+0E5GW
m1j1/XVbdoS15yVReksu8M3IMwF5llR39AI6QcDRxdhPJOjVqcRp0yAPiqhBUHEPuTa016DQdVQ4
uESLO52M2CEgbcW4IVEbVYyZlakKMCKYv5tzruOU5SdqTWrX72YDyuY2NRFDs/7L8S7m9MDsocyJ
L4+Gvp+IEyrSNjRlur5cskghSZNZYKEwi9sX8pS1H1KvtZekqFxyKKMHbo5YSygvC1v6kVvHGslk
6aZkuRm8iuVF0LNXB5ZeOxdVu1Q7lKj5tDHLehAHcn6bB6OdloqXbnclesHUuR2Q5zo0vIxob9mu
WnYaVtd+kCUeF2sqEUxEBADqXZsbrcc7m+XFIjI/3051ks1bCkloVAqb5mIzpQOKR0MvFJkwZuQE
vR5j3D0Pc6yB5dfLgi0MmdxdJrJ7Vlr2JY+1ugs53oYhkGNNI6rmavmUt1lUbUTHqiKuzTB+qHpy
/aAlc+MLJG/bwA1az5zQcKeUrSm2k3MInCNZxmmRxBsrX9MkleElZH/AT4NN7DWkLvpJbj8kptmL
jS4N7XsXmfK5I4ockYaOkaYVl0MTTjZ5H1irlhi+DJyfqzSLzA/Xi9yElbAegI1jzte9MrN0r3Gd
VBvIl/mhwTe2uiucZcIIx0wtlsnYI9UyYYY7+9Fp4esaRIw426yu0+rOmUoccAjfxRjFrYYGc4el
NR5qN+Uw1iYhRRATRrUtKtscd6RbVFOwQI/pNh1xxUixdbXoXMOHhb4rOTpkQkk0KDlxKjKgBRzZ
Z3yv83SOe3X/zSTM81lwurkQhG33p5vmPnZRylnu8EXBwsPPxvabtVg2SYANJD10Skpp8ClF+apj
IGDyScRZu/OZTS0sbMRNOakkJUi73T6nPIVLLH1WkILUlXT5hnm2i23uN1pO3FrWNYES43I/p6ks
oJ+mOHWMid4sm06ULRa0yaBLlKVVifsj4N73oh8nsYob83ijzVNMKro7Ou6Wc9/E7Wfo+KGRQZQP
ALcovshkLM1wVKTx9YsmnY3CZKVHhtgQ8TjStTqfiKVxzkhH5ggzvaxxLsnmHWoyrciW2iVL4vAA
XtqIQxsnUXRdq7ystuZUuRiVRGzEoZATzXeXMCE+oV6YZ2uWyK1jzO7zUvgCK97MRAqhU7zku4kc
MsJRKsPtHkqnFPO9KJ1x3noiZk0NRuf9KoUff2VnF3qoE3IJ0ShV421H/4XSre8inIRIdBw3GRoz
gRdMYlxYHVlX4VQmcR62iq0ljGOPAzePFXtcmfbmLytucEUUsZ9jxMahhjuZLIydbyxdG6T+iAY8
jrvS2uYKrDr0naR+6QpaS9tOaqZxbvU4f4ZKwZYMmiWxfkqbVLDAyNnpvui9rn8DEKncnU+gPNKm
vC7FeQ1RJjvg61ENO8kpj5kN8QT6pcCqbAy8WBusi6QS5XKAj6ibn9yhfnsE/HGJ+l2f0ZgUBi1Q
MOtTlHSY3b4i4tk6ziyfS3a30gXKI4k+kI2FgDdv6MgSR9bgTd7rUC+pPGp8uKppuu962hkbS0lq
jYpu/ByksC6MLfIO73KWaexvcLq0DLKRCvdnq3lOtSszX11Xs5QlaQA+p9jH9eZan/31OCva44M+
Qx0+uaP5KsOkvKmtY29HA465LQTmfhK7j0c5qRJ/vzQAWEpvOHd4fZ802uzKtxOrkc5RLygRrAm/
aHfMk6PnT58B6e8MxX3MBr7mJo1G6uTWDqVzclUaO8doAvYgl0fQqOw8j+qesJh//lz0h0zScDBe
gXK7FvN/XMXGZjQamZfOkduzGWYDVkra3LJZ2GgJ/vEr/C8CP31oWL6nqNGsg+XOde8cPRMficlS
+qawUXCwvSSfdNjeuYIgKKX9zjKn5X3KoJONaE2yaawjbPL8YcGA52CkpoYYWIuTnbaqCT5+tpNG
wbo8CCyBNIhYj/+eOj1yDOYufGn7qIr5O8XTts+7B6J7L7o++zUp7mT+nH4mdXp/UAxeVlMQGFQn
PZep9b0CWh6hHbqXnDdLN26TXvjbDN3Adog1attUx59tiKzPOE3vfHQ2i5SOCPo92G8nfVN/MTry
1aV9JMmXPOi+a/eFTWTHx2/17y9h7V7iYgkPnDbMX57fo4bzSkWSYBWt1Y7b6I9rN4Ycaf+z7/vv
B0LNwmWVkgByHZP49jtAolPlU6opSI1cmizUsTuvH7/94+fBgZFerIsHGu048+0g80IwqtlZ/bHP
JbIp6Zt0MaV/3fWi+YQKeQqEsyKRGgLQQmMAZGPIt2NFZNDJWZLlMmZ9chbFtXFWFY31o6177Ux1
mvpCvpgbmu5Ybz0/9g+F5Q/3fpkPx145/QHoz/7HHwnv1oPCC6UD+eVpqziG/zYac9QeS4cYq1Jo
xvfK0YZLaRcmobkucclOX5wXuWf/44UEIkWfn5AEfoA4BZBjo4pFP8vxSGGpgmVuBiJmINR7iy73
H8/x3wsJzi6D/EYXoaGebKiyqu3c8AbrqCuTuh+KAlq0+LO99FRPzfRa9KZttlJQeECgkw+w8/so
lw3fvl9AjIljmYaOo/UB7VG1o81lHmnYexgMuOaz047R1o96wnaWoT7T/SEPJwPlFhd3I8hUom0S
e0of1CTwe5znZGeLLtov0pBB5aRNqDm2tjV05Iz/fF5wgCaphpoMFMs5eQqa0Wmii9Q6dq2jP0hj
4CraZwgbqlWZ+vHErAv+jzphpdCvBCb2ZsBfhJonH58hGhwA1NhAw3Tq0PZi467peup3UO69ZS2k
FibFNH3ioHyyHOg5Qq8BTwdQR1LhnPLEFKI8u9L87MDZ524H0PDQ9qPPTI3fGeW3QoDtC8wV58i3
HztZO0rlpktkejUZcJ65VR0gh5jVJ+/wtP34e9nBJkRnSCYHLdSTMmhqis71M1scE4j66d5uIr0L
l1aY/VlkjiRvpsOqunWjIogEiXSCO45BLA8p3UHljkMWzjQnabByPP8CIcIQ9ONZPnkT6w+kUb/i
hTSzudyezLKKvSxbaB0crQHLQSnwGK1mqzr881G8VbjHrEKwPOV9y5Iupbcef3nSxRua8wJB7vAZ
x/DvZ7ExG0CKuMofV2bK21nFWdZrIQmLYzt6P2AQgPBWlYAI8vHD/H3KUvqhiYc1TOcWDsrbYZbW
N0ZnicWxzjr9nvsL5pXSTg/kXJvbj4d674kAj/kPKQmwTU42R0tbk4QhuR3hB4xHOzOIP6PH8Mka
eO+B1vw35KmIpL3fe+cfNW0rR6JDy9E8lkZpXxHXrL7YM14ikJaGTyge67v5Y1NhucHpom6GtAec
wXBv312fmuU0+5EBQ2dKvE3r1e7OUkIdLCshsl5Gs6R/JBu8DLvqs/C5d54TgQprHf48Vdhp7Q5P
pzeTmpsPrgbNRTViQIf0fz5zBoy1Pp6494ZaydhcGWl6/FVQ63lnIXSxeM6FdpowWjJaE4t2Z14b
/3yNrFbhjLb+D+Dy7St1G3NqFxmbRyjoGWHibYzfcfy/WCM43iLV5+vCeu10Xy6ixhJEwYljTHjd
joeLQjXqI97z+IJ//O7eWfQMhQE4xQcUg1Os19QGzx0o146zWdG+dD1sWOtI7T4e5Z0Z4nSBLUuX
EnTrNGLOKmPZ+lXBokfjcEU3aiGJSA637OWf4YUnJ+m66Bnqd7LDCi6f3q6qxFdpl/fmcXCm7Cal
YUyYqm5P4qicMj6QTKoe0nrU9E8W4bvjYs0Ar5N5gxT8dmXoxZKDDLXmsZLJY0t3PCDNde8r/6dl
EWOoj979/+KdrrZd677IDetkQGVbg09mqclh4gNk+SkwFVx2Ylbyfz4Sq3G9S63rHpvQt482TkPR
ZUUqkPcOxk1j+5iT1O5ARGTxD+lZawAhilYQRChDrm//Voj/sTu6U+TBSuGENKdYQSpeusvOX/47
QPV/DCX7a67WUSD68m0xDgystw/ktVrTzwWLnmQeRQjH3MgvvUtclm1VwgkKwA6b23hSPH48Zacq
BGotPgKa7+vlnyuxfvImDbNwSxT09bEfRxdveDjj955djQ+aJQn7zu3Oo906Gtmh1+3Y2ZQ6/lfn
XjLGNC6rFt3Axz9oXSNvTggaEAgKUcpw7aBzdLKd1Wxyur8MFelMxRLWDdHjkxL6J2yB9XWejgJp
BSkoLBEwzHU6/phUTUW2E89TjQc8Geoarc3DrOpoZ8TZQ5Ep/ZPN5p2H4hhAk7pm17EXnFRZ3kwQ
vW0t5bHvExSSUgy7ook+s1b9aw1B0aSQg5Fg0QYgkfLNQ308DXgn/XVW0+6kksL+cuVecW6++df9
m+eURhYNUXJoYAx+7aISlCTR9eF1GPPmlWb6gmm9TwRrAFLS9UFp+WMXlgACX7p40r5PVDYPE2rQ
X7ZyjDLUM5W3OINPKtpyVLndPhGavZFVhVtEUlkG/hj2CA4kE2PA82fRxWU313O1ydOqu/VHgKqw
mYqkCpdIx/lMbyp5JmoHlZiUFq197OvMOCjSpOWPK5T/+BTm9OD9OCn1fezUdbRtl8aMiH5R85Ny
MfYK007L9G1dDVETtuQkA1SCPj7JXs4Rrg1LJLa+YY1Y35UJrAdfi4wXG8+lfIv5hfwaF0hbwiwD
4ifruhDf637aj2k660HVit7bpYWHB8Q0zfathIBZhAireuwxct2Gj2BoBXYWeKRNmVjmWwXLAy6m
55HjMsxFnAfmEANgjK413iGq9RJ8EFyM92AcliKcoRweF4uOxZ7o8OS2GqAsbCj0kivlpHWxLaaO
WsoExHguCbUL8tHjHw/IYeK8I3IvKiKEjT2N6XDJ5+ZuMVALB0kqcVgFtneBqIdGXDauhv+8Abev
CfSslXddVyHh0Uhz+LYkdX9jJ5rlbjXCtyFAx7PtB9Jy5EsdW8tNEmEYh2dqOhAV6Cpwk9aucMCl
4wK9AvCR3vgykzgb9GM+H7TEmEYS7C0/7O24CAkcV/i3L2m8yQZ+9MajxG+5Ltnuox+7RCCMqHwU
lhvliBl/C5dgQ2lRXGj5jAGhlJF7p1zNfBDSo0WTd/3wjRSNOdt6/WQ+5lZWvEY9TIdNl9rxj9hS
hQO4n00d7yhyWKCjq62Kh5pfOyI2Zmx2zCxIpt49ImMzNF5rkn+Nx8UgR2LihgdJzbO2UD3Ga24q
PWvSYUmHss+oPhEF1y91TUrXJtPTjEngpnfAwcJ7tsUynCcmRJCNEsOC9TTXKT80E9+aSDqZ8iiY
CmMo907rFSrIJSEEYMJaTFvC14mXVxahx6GXteZPrtEq3bagzh1/iHzLMJ2N0QDCk81ZHy3OQgiF
LM+VaGszrA3hPXlL19z0PkhMPRbpRDND5TYND3TK226Gfr6pRJV802N/uTDMCuwj0eL+ZnaS5ht8
AliMU5FC1oiHQfGLKoVZY7wY86ubLX5yPsu6s8DO4/wIKDbi60NnCFiNbFc/xNQjxiVDt5/JyfQA
HU19+mXUSYkzVQ84B4qc4CZROhpptahOk++a7y8/zSxqXqoubW9SMxsfSs5xPB21rHrM67y/VA2y
58BPG9JOYrLcv/lowp1NMkI4CgutLVtcWZPs1c3j2NrXll6a5/iOL9/iItFSsCULkkmtKpgQce97
zyWOnSWx09I7OjUw8WHBIvs5LVrAZL1RdR4I2jNfSI1UL1MlgPphFTXPQ97TxUsmKw8sI22uaoJv
860lWv16xtgl2QKKLnd22uA7q5vASVtjao0iaOKleunQNiSha2u53NtTDO5c9ZCEQunQdoQY1paB
3k6JHWgd/CQSXTy0inXstGJj9aXLL4/mnnTNEd9ETJ86CZQ4pBUpvHnnAvch91T8/exdm6zolv3T
7toQAKVfoKZY8/VcGfVBkL1brBL1wt4oNLI3gLtGgoCvSW28o3me89hNvWez1jkLgOdoJ8yWV2Kj
rhesFNNu3HI7xkNTbpdxqY/+NJMil2t5Yxxqx+IplqVJXmKBwDqwIlS5oWFTc4R06xsZemWCoNoU
lfnVlA3/8qi3vRvbry228KGN11yTiO87SaoFb86GrdpuVPKEW7z+PHm5JFPZT+NLQlhtgvE0bZ0b
bZpXHpvViU2zxL4K665rIkDYjAgWCYPT/BrLvGP3shbnWzNBUDgAyzR64Ouj803z+DQCnx4S+PPi
Vb/arojU1uZIS2AJtXa6mxcDZgJIdvXoId86b0oMbTe451IMWPOSd9g6OguJF4YsqkNbt/VzYbop
Sw/Thcd6qgpcSocOSmFm+L29d8vCsAPYHctV5szu0zy2dboflWFhSO0P6Wa0F5DJBNjbCapM655a
KCdEfna2jVOprf3IkA6mgYpt5+DEkMXCecqy117X+AhBC+JqY+l54x5g5sSvakib76pbKhtHYi0D
xMNEQRBpWAOF5nnRkp2tV+MjjAIeooewFm9oXBpGmDamNp6PrrI5OJKxk/dFkzjmgX6r0DaW1Mpx
0838wNDEjKwIrapt3b2mRqS+cEIWiHee1VzTNysMVPgO8V8xJqP6cU1eKdKwHq3cPHL7wZbacRtP
hPVsDPq9MxnpeCDuMc83uRV7L8qAzRukVcLE6rEYuYn3mvYtK7NO7PVixO4AA8+crq2HhzprqY5u
Uxv6wqx699UaK/Ua2XEMpYc0AiycCrcjVAZQOAoWSDuEnzBfxGLBLPxGU8O8MaWrvvMj5u8IJ+bb
3GryXxAK/NdxKlhoPUD9Ob6Y/BCt9urt4CgSjYYiedQgTPwyJo802r5bMeUpTTV3o6ksep2iLn/I
a2HfwF70bpZBxVQ3Wa1jPCmt6eAOLTQL2pB0GvwWb4vN6rIPoJUIogphXEK267VW98hzscWPphrm
9BKn7/aOXUp3t/XoDPCSJEDtltyZPt9047C84BE3dHv40mON8r+t/KDsKtg4kZU30X5wiA0JsymR
w85o/MrZWzPZ8HzC0bQBX8iyLaDv/IJ/t5PsJwP5Sbigq3nQ+zjDHsNbSDXMLFd+aewi/ZFFMb+y
MEQEUY+wszaQAC8DcuEpJW6Lw/+r5kMD3HiKxpsz5H4VqpjAY5QbUHiIZRuK26wrpwsSKofntocM
yGPMfhpMZcv7bNOuVKHwlcL5uPQinXMe89xpMhcRRlPVZdSB69cCkEepWNEmJiUw7fCc8oouvmka
e4RegtfqF4+1nxAOi3EAqXtkg3GdhmO2oSTET84chD9uZnfIWEbdyupZ2Td3/TTlyIgcokECWETp
r4Erg36kdJ3OvSZp1MEbu2ddxc9pZsVpQJHC3W8giGzfUXDed6WD221kQ9oJlGfXV7lI4SayzNzL
xrZiXlJmpu6G3ps+bCyvd5oQIamIwsVQ6RVeEYIG4jAsMb/HlUNomU00fUX7mPzQ20K/XPSs/jlq
2nilUba+GCTAGodRYS2xKWooQmFdGArj/3khHdrhs83CzNCY1bQsi3YjMuyGD11h8ttdX1ovTrSY
9zFc8XbXWHI8y7LZuRo55+atuzTelYoGAx5jns1xANu1p76HqRPthjQZSjggmf99MYoyPWvzmtkS
HifoZhw0fNnpQxnTub/gNbtpzY5NdtIS7WWOpzj0XZq+dl0W4qzh4jtumqyS04PmxMudGOIehoZl
Es6VGIvlYS7qUHTkvYteMu4wu+6EyRzipdVdp7oYnyOSmjF2lX4HvrP08tLqCTMPrbFxnbBvbMia
A2GFdaiallqvzzIJFzOzsmYri2zxoHj4yUEZUXYBddGE+JfCWg5LV8+ec9vUHi0IVZS81HWsShLI
jLuB9PqwmM1zregfGzEdmmzGmIEY5CCWahPPGss9ibrAdtsv0l52tuVtHej2c6/tZhROD1Ej0J0v
w5xgcNK0nMlNMT0hSrls/Wl4zIe23SZwaykC+bui8+9sKoHrTM/MRyiqJKktMbjvbshq70aDoBTU
Texd4RRgb9ux2+ZuvVny/kZMHIEQUW2oUmNmbOlWwFjLmjM5uXepVTgbrPV3k49xeBnxzYUwwblE
afYFxJ8z1eKsX/UQgaPySrgonduI3DMbUq4FNTw0ptQPIte6NrsGEmjujD+MyFy2LoEt96WWuFzZ
3OmsSlv9S4YH7hdjcMkr98z0bPbrs8ztu62WWu6XQRsG8g1FHaRt6X/zLPhQMroXNAI2aRMtF74f
5bczKe0bvXnCuzvt1XQzmc5VBgmsWdLDyP646s3BQHFB0Z8mtkQ7Hq6nJX+KTEih04idwEAghaOF
btNuISIGXuIc8R89DOV07brLBlO+Wz2+hEO6ybL4Z8wtMc+PujE0qDmn+wLD13EpJISokbB1976l
TNRMrOxyPFKxSZjoj8dzFSZCBDA1aClvMif9vhCbTlAONxUSubQi3mnwGgKuH5tELdsiuSBJ19/0
Iq22wKNEqftoVCVTQG90pBZQ/RfPVXQljdjdzWR8iaXKzzVRdtvekC/uzNVCAzy6cPG/+caJz5cA
IRvvXSOT3JsdI5n3dqE2i+Ng/hT1hypZNhZnGqmuHAJN8SXL5c9W5FsvGkjFG3vrS9rYF2Uyv6RF
SbaGRlScg7Rr7/fNbenF6b0uU/N8HDr959Dg2A5Jzts4S9KHOWGGlTLqbep6fWhP9o2D1GlTaqhL
suI2cYR23mayCkUpHg0K1jCBmR3Ium4DLgGXiMu7a71p/WfXrZ8EzbyN4RT2duFOHtptcYm/5N7j
nCXcfpmDoU1/rH6o53GjyrD02oOj13emyG5ndgbIilOgcFnHSujnbKb3ovlaGs2LNyy7Xhhn0tOh
dPYbf8aAPvVuoXfuCz1+0L0lgsaHDmJ0uMWwK/gYfGyk5hN+wT+S8AJk0M/ejzwRj2ST/EgK8U3Q
9cSHeE0Hd5IYX4CB+yOkzIdZIccDGLZL+WBa8bPbyfg1znYFW6/p5JxfebQpJlz+l6K6AViE+l5/
jzU5X0HXVndWlbjnRm5XgdMZId/vPndcWtMEAo12d2wNSRlXdnMQjbK5FTW0ZNMt+zPpVgc2aBgI
Ra4voR1bGhdG75UrHfuLbW6wMcasP+t3NoVPYEmcx3u5q5P+R5b6MlxJczY3x+iCSrl+sVLHfxkj
L7vjyycRSYetiurve8QVfKd8cVmI+C43MT7SiL+9ipx6TaJdcr0IaY5u0wzyP2X+udLcK2VaoYBK
qNz6R2V15GckZUN+p7d84VjbidK7stLp0FLSD5D20i5WgV1V5tFNVLPxPWX8Uv6SErnpo3hpdsk0
XbNWfs41mTf0QRrtXsYFlX9rPeDWfB1rkQt3SiqdHyfPLXVUmRVxWuoADIMxOGeGqMWZb/1gnS8b
aPOiChEbjpzUtHFQT9w0RVbmASm3pL/5vXFmNp3jb2Sa+WHkCchRDVYIURnP48YvxbD3izoWYDBZ
o3YmTq9Z2VYuJ43hUwHrPf0WnZ5DaBUD3bF4pITacdQWRxdjPCdsGk3Xj17EHozVVZLd+roqyku9
y0ztzipaVGIBVFhHf2Rb69zQaF2hHduCpJbrpGj6bzVUXF6okp1zRbsw03ZTWZnd/VwlNf2RRTbH
gQ5GsUUwhKK4jmD/74HnYri4/B81KlI3mZ5bwBNkBZ3Owix8G451JSUmcjIqvOphYiban8KTs+CA
xXPUGqb0p2XKWdvxx9nIaZdFO+5fJV7oOcSMbZJ18Ma9apzgaA5qSvZdImS1y/O2fkUeiwkkPCnz
AJfHoIsCx/61mhyOvL7HxmE/VrL/amKh/9OvRPpNVNngBlkzTnRf6E5/X+LJveUYQC8xjVb9RF/F
FNjoL4pETdr7970OcZ+clCYeL3hRkvMCY1YrtCy7+jIlgjmDVmXNx8JEXrXRhzqLr2mGRgV7W97e
JYnX42uSJFtu/lNxNDt/4H7b1BiQKdqlY4iJXD7tTPae58jtGv7Vi9IQdxiKYAJLdvLOnMr0anBI
BYh1ySZWZuqqoZ2x83XZPJoImeTBmhA77JJOgx4Oq5++vtZTZwbjwhcYCnteztsEPhSt3WWcvtRD
kj7DxEZRMqd6zi3TM5KOEz/tKHaHoXrUupiqfbHWb2BePPmdeXTwWO4HH9mBSEcYsotofrptpAv0
SZ6bMzUlNazfFDrt5E6DFwvYQNuJ9c8pmRuD/MqRULy6cwpnuCVOy98ahZlfLi4mf8TQF6J7tVTr
0DizhRYmJhIWlHKDei76PDGCfC5opcQEBBCiGhHYlLWVHDi/Kp8T3G+j+6ItpkdjrqJoY46O+VJa
tCnCLBJzE851MZWbosJ795DqvTeh0Sny225xL2Nark/ZUE3DtSB+4ozQtUhxTnozO1fn5vSpU1qp
7H5pSkM6EtprT7D8o8hncWEkQmlbXenUZ16bS2Pbysjp0EM4y21aztrd2KZ+GQ6TJemwG5iGBNJN
jW/OsLh3flQ11c40ivGmiOA+B2VmdI9m4sgH2S7lnR05aR/Qp6c4E30s10yhZWVVRgUSCx0F155s
qan4BFb5G+fwLIjSq9DOBFc5hW7xM7K7Jo/6o6W0CPvVarheLKf7ZJS/MStuRfD08EpAokgEyVug
49+KdCZRXW/146xJY9xTuuMDnNXfW6gLJOPmBka3TnQwpS/u4PoVZxOduJ2o7OgTXOcvEBkuMOwh
AYYGcw0c7S1EklVeTWVcQNFtk9wJxkzRNKw0OV0sdvKZ1fPfmBW27qu/MFRI3/ROYWSVFEae4753
lLTz9j3XuIeJI2Q7OzZfvrSd+08goFW6/RYkYzaZTDhzq7HnKV/WGFhfXGeHo5f7UfdsdJbzhGEe
9LdKFj1tyMEgx69MrZnG8JjZ097nywniGrvE/ce/5a+FBZ6FR9/KR8NdE8D17Ysemml0G0ISj+Zo
SYZR3b42q8/cvt8ZhUwbOsJkvngAaesM/IEKGi3ZNrNNxrycu3HvV3lx4VfAUh8/y18wHXweKFBc
8bCvcrDieDvKRMyUyNJoOUaNY1y5XPsOjSPGBwc6EdeteNgJ0q/Cjwd9Z6WiRISwi00gvjmnxhcQ
u3Bmr9zl2KVEUhPbgVzRwPAD6sjyyUfx3luEh0XqIkyRlbv09vnyVGtbMXjLUZnl8mr0UlzFntV9
siLee4uYvWLwxqe38srejuJFNMvaRV+OjpWLazSVxBwXI8E2Q9/Wu1JwldRJmvzkNf6mo775Jnig
1UEEPh/JZIDHb4e1k2ZutdZZjiBWCUaK0UyF6fS5+UI3duIGhQnGsMJZ6sEW0/xtpmvqrNciP6d1
1gkFJDGtZbSeWxdmG2s0cxsdjLIzVtnVx5P+zjuCQAMZA0dIrgunLAnlua3uqwk++ETHy1ozFogY
3rSLRnZUqiBwSiiwH4/51y4FyL26osEdZfr1U+FHWqAErEGFjwkIW0eY4KYUGbhckn2vgH8/Huy9
B6RQWq2b2aEc72SpNV4zpVRc+rESMwZ3dTziyNZoab+d3ES/rVDe3S9zajx9POw7HxMkfuwrUUFj
A3DK6kwsX6Emdunc9UV+HtmwJ6qS20FNsNInr/OdoSC64DiHcc9KbVzfwB9bkjMXkDYbUx0tv2q3
jT+iixaxOxzLqso/4YK8NxbfLJFNCLzhu6z//I+xPOzKPYS+y9HvLflo2jNAqqCZFBTF7H/C831n
mWAAjM8PBH+Mlk5zPKnhE6uzBzbB2nFiLtoF/rlemZ/FTKdHEUcb7+NJe2dbQkKNLyMH2mote7Lt
dhzTSl93wDyqyQyyyHAEzRW3H4/y3gaBXRZUSpOdD37JCTt01Gpo5gYPRohu+7yweq9RSQG190lt
ftOcUb8sU2TCMGKrG5/D9Bxw13lSJSzEwBSpuoiiVG2HNIJMQcsw3oM7z5/M9HvvAt87qn9UONBf
Tn5kl1a1bC1tOVoQ0zbdQqpmP/TDJ2v3vVFWY11ewkqTPbWGmeLZV2Prz8do8cx9mYKSNEb8Gbf4
vVVLfiibDo+DKdwJlzspjT4ao3Y5zi4RtmZpTbsZRIZrP+SS35P7/033/4Xw6491vnnqn/7Pa9Wn
/Xz1VL7+x7/QEzz93/8s3njur3/ivzz3hf3vuDUjScC0mb8Ya6T09Nr1//EvYf077pUr5Rsm7P9j
78yW4zi2LPsrbfc9ZDEPZlVl1jHkjERiIADiJQwEgRg9wmMe/qi+o3+sV0q61RLbVLfF5zaTHiiS
qURmuPvxc/Zem3L9aiL4nblvGL/ozCF0yIjcFdgH+K2uHvr03/+he79AxcXFxMEOghpt2t9B7lOo
sm/94cym1LoKwkm7RmN/xfj/gCgyU9FlDtQJBvlznoerVa4vbSzaO3fW15eY2GSDkmvsPhbHkE8k
jC3lJpn0yblz0rRtQN3R3yTYVcxGuAo72zTpVYRgM24+az3ZGyrak8cRDgvN2c5aZTQTt/SkFu3W
mWwGqv0IQDC0zBjn+Gj0nR7F0POoUhS3oSfmLMNEc7ae1VOSG9MaJs1gkt9DJaVtMtctj6ZWd/sS
pO3NWrVDtbOEmivhZAqEAWO8NMialLr5YI5Nn98Ss6yOvWlyXYY4Znpbpe9rPWw0YV77lrGe7PHX
yzJasMXcqAMCnX3cUenuNL0f2o1hDP2CXMIb8NRXGj3WvnIUJjSJqsR+XdjasDMUpFV72o+uG4op
b77N9oAiJZsZmjF6YUwUSPhG7LFWaR/o2/fZ3ls6xqyZqTLKcWUGnJGBwCDwrVuMxQzJZbZpG+Dp
yZxN29wua5I/q9gbaHMOmJHzXAXFrOJ6vmnirnrqZOWIrVy85VWtKmcKKK9A2GVUhZgkhXUy6OFX
NDwmo76JjeEtT51+YoCfp7E/CwupmWK6Thrav7Yi6T95zLNoUuf0eYwyu+srvfzuKc56L7jgM0yV
ebxLkkZHFGNk7qlmaJ9HJrKyMRjmnnu6scTucWx7ria9SDAUyjjzcOzTkQKsmtnwWEB8MI+ei5Gu
tz7x3CFxbq80ebVdyGxt+VF9WQ2UrisNgA/w3DWYgxY3WCDAZH8fx9pyo34plFcqhyYPS6detk6L
jMUvHbe4EZ4xpnQ+NeXd69OONmw3qO3O43JmbrvVcl8kl6jDlI/0jlN8XYafO3lVXYZE5ucuVyee
zOGaDGmgo2l8NdaUz2Ux69PQz9qyNZt0IU6WOhtVAvXu2O5MJynHnWAkmd6WdWOAHl5xbR/FgpEW
HVHcLtUL9NbBDd3RaOJD4xVrx/S18tStXJ3Y3mInpIef09VG86atDCdFQrYSw0I1v8+NuaZl7S2V
wqLp0+UwqFWZ7uA+OCA0EkkAy05TCgN0xeQm5AQVSHkDcBrevWiMSuymSgfyEQyrLquTUQDV/d6p
axayCVo7tArVmzVdm6sqHXed23SjrUGRa81jzUNwrrI5OzXsl6mfOlO7LQbpbdbG0JlkeOJfkH//
7+3qyvdHcQzyCfHxj8xNUcMLU9BEBbXXdRHdywzt07L6LD7tN6za/z/Q/sEF5L870M7/6z/l25/P
s+tf+O08c91fKN8M+krXNJPfkpl/O89c9RduNL9hAo1rsgR/55/nmfoLt2t8qvjdf/UHUfH+8zyz
f+E0Q01rXXNSqD/1v3Oe8Vb+fO0Bk2Ci54d6ey2q/1Cg54pYkn7K251TWu0dxIHhNk1jsceRtEaW
qyh3ql6XTCz6EaNipmCD3uptp2xzbgz3dQFBibtmE8WtiHdZumSRZ+jDpxCZHcKKKr5NxjDu3MK5
9kvzfPwo08yK1F6UQT0N+hUKPW2QARMrZZvpA2607pzWI6I2ggYLAhqMGgnRNN+4Ik4eGDStEfI/
9aMguoQA3aVtkT0Uzo7xUXHnqcz163FSH1dyCZELZrF7j2FB29te776MOP73JLeW31b4XV9hhsBx
a5Sm2dg1I+apF+5R0bRc9RO1cG8QMjAK7KoiREpfHaaZiEUTHdW+Ealzfx2ZnI10ap4bvY6vTg/y
amjHa5UDkcc0NnPT1B8ZisW7Rk9N9okhVb46E5pDf2xjeYbA09zY6gjSKhPWpXedwK3V5NhlhXbG
+TvvEFIs92MuyxehW8mXrGhs6vncY3TvqZC6zNRYX8e6749CKFD9S6ZmjLWKZo6w6LnbojT705Dp
8nW2GFsAnO0+DbgtZyQ2w/cC3vYp77y5C4AccW7NzO79oRi1fYPC4Hm2Cy1su9U4LLAmMhS/aVL6
CxWDyeFjts8xUiikVrit32WziPdaF9V+7Tv5vbBAhPg5Ow5AqSnHMqcuYUc9t+kMs73O+h+0ClKT
0TPu8tB+Ier1m6J+nkttZzMxBxSUeH5WMAdm287vE+Y40vTQZj1WkuYHjUEnAnErtg7gBF+BeWEX
xaZJUnOXav3Z0HJ/WBnCJjT/7mHUa7s4n4xQqT8Tw9C2mZGVAcqyxleMIary9Zu9dDvNE1tFK1rk
zERQj8TF6mRajoN531XmldRWrru4UKLUSyJEBG+I3ECMuReddulnXqH0csjKnn28Her3SR/iEMT6
p5Tj9ARav4sanIxBU8KaMfmXYeCbMU/ZzivT58ljmt8ZbXGE9RzO3TdbZ8pngk7pFY+Sz1EChEsI
OV8tjbdVFGsUp8o+K/Kto3jVq77M1sYV96jK5aZS0HUxFynVxwHMQi3SGxgn9p55rV9kToDcCjtI
Nd7h3KOHI6YLNQMzwn7YJl2509PqHY+EC/ZCRILhvF3NeyI1SaDJVvvq5eTm6aKaU5tbk87IIXWy
MKmtr26WfEehdYsOhBAQ3frIHPtSZPHki0lK1Fs9kzbGTL45p9AGmQgh7lUYECUnsSJ36kA2MRq9
OKkXcSaSGEpVpLWlwnvM7tfUuROx035pPIVc9T4rtu2Qbzu0XWfQbsGsVaGwZR72AKNmx5vCEor8
hIPb7x0330mNJ9E2TWrnTDyrV5idIZpNPaCaK6Vl7oVZPuhN9TmUXxDMqQGkS7JK6QL5BusThjAE
KgZIkar19QHWju4ri7H3tF71W1bdozPq7gWLAQ/I/GHTIzpgwv0C35YyaFb40d3Zl+gLNh6q5549
tnCYlIkBgMtgPFQNCts2uXMdZtlQENQ7CjTns+oJUU2XOBpGMYdWWxhnx1zfgI+rOdZytD0ACNH+
p7XXUs6mJOThqRN3dtsOb7PJl6bNVXs7mVZCzU4xpjLCyChv1v4oafSFo9TiQ1EjCPOVdQXnNII1
Stlij4ijb6EryfdlWo03pZ6y9zX1qg9DqMYlaTtMj00DNtyrrbB0TYZS0/Rk9Qp9dDu2dpaiPVG4
lb6nSR63nLakaw2Tb3tTe1iZTtHZnGuEHoVpf7qzcYRPaAZtl5jB6qo1Voj+tUS13RMTENJYmI8a
c/9DhYohKmckulrfnYETyaAXo/koif690835SNkuL9k8vg25VlwqAxGVM6pd6jt1fBs7tniP69h5
L5EOLb4xVObZy1mqxa9MPkC6bhVo2TJHLtrUu3mp8uvBtQwEFD0q07ggD9TuRKK9r+bab1Ir0zYW
ItTHUZFXAKRG/iAuuZntrJhPpQ4VJE5X56Wfm4dGqJPm18g8365KjECibQsgUm+Bk5xA7jEM5vhg
S02EtekQ/x4mTyt34NcW7hYTIhjPCLWkM6cwmztLCxekrHYQp3b7TdpM6XGqTcd+NOnOlu50dupr
vC6HOzc/c500GbGNlaGZIQXzqY2NOix4ztr2Rsv6nhca96ZeMjAYvST08sbymbYFI11lQ/T2eehf
StmKb3UrjSAvAKEiT48jOmBW1EPH0hBvYLIoiw1fheAwRtyXKw7WzlzZ8SXy1WPcq1NduW1nflBf
xY/gY7TwkdpWr7EGGRwHh4r3Zp685zwtDNd3V4ejwbs6B1zFbYOWAtY3MIkFZj964SrbCJzaJbES
Ay7bVQZF+nxSVltG0EM49hZkqBwNoN1tVrd9aYs+nGbz01Vn4FnNDMzV7mI+nfHLVAMUGkDW3GQE
YDU+S8lF60KWsWgP0lAKP6MYO0JQGP0FNh/h2euC74SDA9FaiIgff0ATb2r9u+L0YwQFEDsQ79Ou
rH1t2nyHw/RNFM0Jh7JzZW+U4VxOH+M8IQdrlclie5ngd7H7jaaa+Ws56lyKrdovZtASznJwi4nb
QRIMjobeubGDztYBd8XSCwwDubpiqSDUvDDNSgya45O6KK+z3VTocRyLqOolPy4jdMh0NT6ZQ9yu
qFvxX0wHQzF3XpHf5AWChRnUnlxxDDKgfncKdEHZskKV88wgg6Lma5PRRI7RfS6qjcv11rbar6Mw
LrOZLNvaUJoDeTF+7GLtchrxgT8N04EbshchsU6aV4qc/jj0Hj+HZKzuuVILV2O6GUaruEuGo7rE
ii+aWQfqJ48O5NLiysbUiPO2mxsidsaXbKRdMN9jW1GDIX5Hh62fEs2OwDCGPSP6kGDpwOz6c6Wk
mxHgA3fJTddXz2k1oO2vxJNmiWCl3b7oF0ghN2W/7FVkKYe8wSrA10LSZvoGBRdBj2kHNTdvXC7r
HRa/05LVZ/hjl7GHYJsKczeyR+8snWhe9NEbd+73VtHduJlNdA2gROdgjqPfmEO6HwUyeSqAg1Ol
T12pmA/V6n7q9eKXSDTctAmqvniRMxIhkG7vnrOuESTeYprzYC7Hb/aaoY6MGUgIHlYFvcRgild3
yvITQuKgUGkX4Q7AH2WdnbLQ/DEzgHTOL4tws1s5mG14/ZgsvB4bW1jNDR0d81zYD4hgnvCU7S1l
ipomK++NYf5k4I3yo65Vf+xo7E6u2X5XMutIBq3hD3H1ZczUx4kkAuJzuxPPbEHRJV5cL0MSIic3
WEqXO2ZTbMyiph0VryIAcXqBSKbR0LHQtdLU8j2lcINWlF+dEvIhHo3ENruNZk26ry2sNF9USry1
RGoGUERlVFT5earqk0BZ7pOCdj8k9k72sIEV99EYJioNHKcPAzkl6MhnaowKH1bNiq6XYMi+5651
GQx1O2E9Ta9WgmkSaHEW76TJFQxJg+ZluNhJeSw86wbJESCNETuUl1XjTha9W4cAXBGXgYGF+gKP
TwcVqyDRhNlATOykmJFFtwAE4jvgyXxjOZLu0VylWzCz+9aVKfea5YONXxHJcaEW3QMfPOiJRk21
7gS1acax0um4R5jeywfGJug/C9X+Qj/iAPjXOqmyPnpOs/plfo+VeAk1s9yVXoMs3D3mivrYUvLo
jfGtGVtuCr11O3ZsonI0An3VbmOLjtSY1yfOpJMa10/KvDYBHK9DwibuuvW2RpySlmWK86u/VbXb
zNX3nb3cXQ0gfCM2QuFBZ7HqNLGcVR6R0z2Yau9FXZe+Ekt5k6+4F6eEfYP+oZKxT7fy0e4mQfsH
m/wZ7ZP9NUYNb9GDC5FCfeOB5Rxe2nRLiKSvpIRucoB+WhYuOY7HU74gQEn05KzMUCFd9YViKk55
t1aYZwOFD225yGmrBydz8EPpGttqXTyN0LVZJ6jCkSDxOKx0xuwaCzsAzrpSmr3Xfm9t7AULvTfc
DeuDw9kSxPGToo0Hxy7NnSiR9UoK11JBQKxystiyC5AV47Qr9DScEmsNKld336sim18H2ztnyiFT
+hnjSRIxEzrpKm+n70fU/zDTufc2FEC9WZLJib2MVvLWK+ovymzvJuRCxQCFsurhbhmFGSiNua1k
8qXqrmWI12y8ru/3bm1BazYgj3Zt/yAmI2WJkShu5YO+yW37rqJ55UO5va277N3plTtHW3ejY+H1
0w1U2t5Ba/Vk2wxqMNmkWADx1NJNmo3BaPBBiPGs59oLQEr61Xp9QnH5MTtrdka1nvumXn1b+CN9
rJfhyLRkUyj6VvG0l1FXq5CHubsnHxrFoir40x13hKy0c58t8hW+qB7VczJehCvWOyZWna9lamC3
FpqufG19R1aXuunvM800A08ArZEjTTZpt/tRDm2oVMo3MaTfsXe9OWYBGJmgPV+tkR7jDHhxmEW9
VJNzK9w5C7lHyBCvHT+GLLa2Vp5UZ8rZiq4yNGG695anPDZKuezyWFowad3j5MkPom8m7JTtfDQM
RwSx0V2RtlqyvSo0LTkfjEm955vHvGdZWXQN3i07EJpMJNxQ7bCZ8XiKm76n9VHoU0Q/Iwn6lP6A
nen7EhZUNTaoWUX80JnzZmol4D+lJ5+yH49NLHZ2njxqrZDbmSTubacLNSTv5Q6R2iEfzfcuQ4Dp
3eaJGySD+57kbHFen39UNNB9mvSRptMUUJmOTZ5+Ed4UDAsltUPlReeVl8JdkNRfxhp/AtyRbZJm
xyYvE79NIbei/nLhcWhYWaaUklSp/WlBkt7nKgtVdyKZX1vLjb+k3hpmOIDDVW213aq0/KQO184G
T4+9oI4f+zZaFBObyphpJ6nYmFTUo7DWMVLG5Bb672btphUjNnHifKt+2zy37NL7SQOqntp2HiYy
/spWeza9+KEEWe43Ob2jggNDbyegxm16W8f6C6CDC8KeIrKnqTulsXuQUv2WTe7HUGdXS7CWB4Oq
CGSb851WaXrg5C7FBnMmn3N1o4z9cFcZzbM2Gl/clFPXnnuig4YoHaytqlFb9ZDI+xInyWw+in6I
dKkH2dT1LNJ0r2TQuvXuWy+KLzmDCTOvL3TLhiAp3M5fAQ+US3mH4PAzjpPrk4ItCRdwzSabBQqc
2o1C9FuTFp8FOQBBYij3NMwvqlx50oUWNHTDcbVw8KycfQVPj5nCeVKQEGM8TPgBc3iva4kte5i6
906b4lBY5ibRU+pRy9uoq3lTL3Bak3YTm+lnrmWbqbd8VZvHL0mL8E2hGJW0V0iy4XYil+bJyPRv
pctJMMqOP9kxn8hV/VaQyrmVDUqJco71KwRXSe/sEs/e4lE/cHEKsS+/8I4DYxT3QjQQGc1IaUR7
G6eyOpCL2zwzxsKZ0Lk0gfrsKxKfy7LUXdQa9kOd8CGu+hwuGUWAnlpPcp65eCwOqnOaPkPRPORp
GaVxBsQun7f4Ex9bzbmp1ukmz0YuB+KmtL6AP3ND0LjPGdySQlk+MM6dOqW9Tfsigi7SbAxXwZfq
Dn2kKOZXUZmhgkE2yvg8UFCRwVVge+dRdITE1VbvdUvZebmh8qAbkbAMxktlIv0piQ+0+aEI2C4K
Vbw4z+11cwFpH1vWcwaASwNYunEUue+q9dTZ64a8r/vRxViwxOlTMaQbgdNlA+jn2DTjWRu0DU7Q
uyEZ0FCnuLMSJCHuyo1jigNpJsWJvgCfa3VszbLbeIWD63TaqKV3Ga8SVc7OwNEVNL4Sc6ql1mfw
5bcezHXq5+I2NiGIId/exVW1KU2atZxPhZrel2v1bM5AK+zxCrN3chougNqWQisCRnB38HhxoLZ9
AMtk2hKl07C4E/Vh7p4Hu9plxuaKSAsGK0GnQ++Hsb2KY+79mjnIOKiPhlRzLpNVLERIWlstibe5
Hrsbt6VQ4VHfjwbC+PzIMO3kePUtF8+D6K3vMSrbtNAe57HswPgrT2lNCwtOC0X98jwk2Q5IKDWA
fLAdpQmd+tkrqLTxxPtduxi7aX5QsTCOLXf/Ic5gmMO/ytWhey3Bditqd1SQSCObbg90T0nVVG3E
+IMR8otLj5A8WNPlEdPDLSbPA0vqZKzFl3EEST450xNpvOTethkC4fpoVe65Xt2tbV/NSKvU7pZ6
0LlfLYE19kcWRQgjK9A04ynmTuCbirIzcnnJp/Yll1RtmtMOW0bRCJCMWB71tjkWKW0+y7zNLNDu
erl3B/eWhHI0zEU4Qx1wcI35tCOLQKNHVjZc7fTrXbl9lRLky2DTltWnrUi2qr6craViF+iqA9py
3AMozt1Wp7RPrPZqsGlClULftCk+1yk7OwZ3PwHlB9FZkDaomafi4FYmyjOjhHGpvaup8oTjTg0a
eAREu3kfmO5qv/V4vlWGyvQSyuV+6IYsUupePtNbNPI6DtOJm0xCdY6OPWwW66sz9l9B9WdhCaDg
FF8BD+raJmfXa3dWMR3sZs03mS7Cpa0ps8Y1MEVn7GriOKz+oGXl54Sy/IutYlUxLaclB5gvZSy8
8a5aoQksGayPtsNRZSO/RvzJZdXNhyMCF9ImyuKEY3xXOS/gHgpG2l3NZRwD5RCtJs0zgfRmnsct
yptgbOUX14q/lsLTQvov4F7fvDJ5VMf55I7xRqz3pU7h2BB1N7qfCZW6yWTCdYxXvWzfK1VC8s6i
2cL+ZinPVuvsbd2O1qncEfr6tMI3Xqv8OzE0H4tFudKnD4p+hxmE2tE5qnZ5p8Ov93vbOA1ucopz
GUkghLlqp7hclDzydLv2u5x2amaPy1HNEvMms7MpaFO+BY/G1PKU640e0LCeOHm9S73mj2tbXpiP
UN66DAViWkct1zvi0xiZzlPyaLe0oV2PPYWOEfsdaYyNqW+HKn3r1YIyNt44OD03tmF+seN2Yo6i
XYpZARRvSgOZfzdt0IqvmMiHerPQ0oya5UbH7D/L+3YwU4emKJkNS/XO6c2VEHcvzCAeXT1Nzn0P
H8Ny3vpJQ0gwWRtHhfOp0RxxOuqSHv+3SLc4YIwgrdVzx5PV2fMDF7hbi32C37btk+UCDNCbyMuo
XS0cJCecuE7Yzsrr0BY3Y0arW8m+U1I+uQykokLyzBTUb3tl0RwfmHkcFbp6SMW1B4o1PrtiIBKk
2r7GgIA5uw5zxXfSfDen2dVPNgT6qFm4qFXIkGtMm7j97Ol14HZNw9HMqmPFyGUuhzATtX5HVEi2
48Yvj15GiUYjmgqX8xKPtyejUffIhfSyoIOJt2VmV2OWxCkLzqVWlYscVLotBLBSwai7NNbtTd6A
Scn0V2Ng4aw45lOZH60GUN2sZoKxRc/qK/WaumWxFfVmtKxuJ7CcHsZ8tR+rxuvJvsSCcZmN2iJh
w/VeATQuN21c1W9WRxONzS1BNNlp2rAZbAF3xuuQtHbF7PpGTVCJmdxNy0RG8YDuaqbZP9uPpVTJ
YFNiIW+mIce3X6vx2G/gRDR79h2aB/qw0TOyXhYVa7zVXbyhTvHX5e/qUqKYwI+Viyv+Zr3BOdxd
mTlh59ryvNIu+NbIuLqgnklYnrl7l5gjjfthoZVWug2YoDEp863sS76rRG/fcnWsWOLUwDqQe9ER
2JbpIfni64Hwl9zhAjNTgEjiyUaSzaGqDyruGjw+drOoGwhGGniM3PC+Sy1XGN3QuAao6h5rkpWi
kotXRKJVs7mmMVzLDC1aQWecChh55xRYfCinAQ6AaZEPEley/ViguQc4avvIGXiPRTUQ2jGvU78j
IE8/TBB9SMzN1HuMNw5UWddCAbliwfep7OMsKIZOtzEpDv1+XO3hW2I35d52Ci7NXrOiaO6i2JJc
/hVKSoktNajFMp34RPuNy3msb5R8reZg5rvd9dQ5ehDrLbAa2vVi3qwOyIegKtt5q2Jbvl2M2T3F
ytVGmUit/ZyJ0IAiIFkyHt6gL+vYiSwwh5FukaopzjOQ0CnqClnvWn3her0WnrEXyFKPXUtttclj
hZPISqsM/3BnaqcmmaibRkHGSpyUGOPd7LVYhfJdgaWx+mk72Buj1ZJ9rAm5sfjfVVTa4NwMnti3
ZMaJR/djPVsyXTdMap0K+kmBRZkk+DtzlXoYj1676VkihZ/Hcbdd7F4eExpBu2IWX1EIr4+aptRb
w+OWwXkVn+AZz2eXeuZCD2PZ5zUGZQO+L7Yiky6DJc29bQzpPUEI5m06zEWkYrHcjiWXeB9rmznd
ctdhLOcCQKN4hz6z7mHxJnTUWf3f2jR3zt0ygNGsFe/eNbiwB8RfKTcGvZ1Iztky+kruZV97L21v
zNQtbyetNo/a5LVfMSK3y6HoLOgyNVXxiR57B7rCyZTuK+GgfbCOM1VlrUrxiYHTwLVOGM4mwRGU
7dwkQXoVy3ykKZIsjB+rY1kNzJzKEVezKHqsvOs0AIGx9Nm6sIHY9GgKzPj6NaMYM2cvk9CRTLOn
scYArtO/2K6mEt+rUrlHt85XoLhsi7FWicPae/PTqozds0svN2qgEwWlMyZ7KPnzDXxPY6u7r8Jt
rC3G0tQDvqF5D9lqCAg/hoxWCL8ysvosveuKsWEPqntT+nUriu3AFn8f45e7LH1m11tWe5yczHHi
KjhlM712d5psiSVu9AC5xeuxMVLkRgMsDC2wXToyG7frL7pdYjvPh/TG5RoJ+FBRlmgU2KmNOPfK
7/w3abzDYoJCAgmv3baiQlXEwdDP6HRLBA7q1D8mhu4YzGQn62ngcvXc2A5hLIqzTIfBHOYTXTZI
5bWlnupljl+xTFq0ROifB3W1LqGbavFNC5Muqgu6+HSqqSLUPHkT5lDceza47Wv17R4TrzRfmhni
yGgKjHlVNdw1TmPuDHe1NkU1z09dkz6gk07v8mRMNhpZVlAU8sb5imAgmTaTaZtMBHEmmKNdqRel
XQflgZgC5+xMzlezbNSPgV4xnteJSZ8FyQDiiOS+hloQU6MjPIK0bBlfNIxvj6uRrl8Eh5JNlh49
t+UL80rvYUTJR7cZjZgvYTWDKMT4ms3sCnOVo2LsZsQQpHubQAlq5RmbkBlNZQ2zwO2vXaqcsCVh
2MszH7c4TaZHQ09R4uKocvEFfkAbh1zJNhhx8Z0WPNF4O0zT+Kqmrve8MmbYWqbYpERyRcnoJFiQ
HOt58IQDYtNSnb2X8pn6KhqJCKDJ9AiE2DqMKF6iwq65ywzWWqIpM/NHox7obDfMbDMDz7wD3HCT
54yHOtHnyA6cmVgock1DFC+c4R5m31Ifu+NSlPFdp084XtOEbmjZi5s4XVTmeHrBnXYmNIzeEdIY
mxhp7lQFI4Kc6KezLHTQC3NVGwViv5X0sbUcvNlPeF5uWrPt293CjLEAniTGy7rYtE5jR5o3y2rE
VL3VMkFidFZ4C1Jy20DQ33FZmM0T97w+StCW09r2Sr/06L56gw4XwIjpBHZLbLD3MUFx2mb6FiuU
hvidx9t6MS3fjm15a5FOGiiVZZUhO/MCvkKTzuNYl0zpPcfOVLQriXyzQYjUkWFSG9Wio9+qJGWP
VE0jv2ZSOY8MKHgZHtW6eF7c1ksAXBTjzdKO45tVaPodpGvmVsDfTZJq8+kFggajNpSySZS4BTd+
Rr/iVjcHu9vpXquGBo8YlHU0ArripWenU4yQJnF1WPqp/bQZUPlT7awX3VK7E1ThZK9SnUaY2wBc
/X0l+GMt+OffrmK791pyUSRa5z/+7U+/2n7UVwF19+Mf+tPf6f7j199OPuqr7vpPv4h+1WDfDR/t
cv/RDeVvr//7n/x//c3fldyPi0TJ/c6j3F9fLSHl5c967v9OL/c/2+SqB68+fvwrvynmFMv4BUcM
1jk48aateldh3G+SOcUxfrHweFxtki4UWusq9P5dM4eS7RdCF9gmNJWUxquz479Ec4pl/cJwxLmC
ry3yRK8RE79+uvz0l9/U3Xxwf8lX/bMX4Z+SObyDf5bMmUC5eYxoPJHQ+bx6y7d4ePrDB/H7/+l/
cEJeiM3qu3//x1+88o8M+dJK1J4xYRlpNu5weAgreuKfe2k+lT/q/LJ16c1mBpaxeM5FNZQLTKR/
lYT9V2/7B0ORHBy9iouYmgZk101NERDEC5SWn3vnPygUYwT9XZm5BWGFG7W2EJG30c+98lU1+wft
Yw2YZl5cDR4Fx/1hrQAclcXiPfzcq18/rT+8uo5/hCgugJlyamlPmTmoFsV8/rkX/8Ez6KD84ESm
jBxEYe+Sqn+bkCz+5OfC6vrjO1/dLjMbRy0jo2v8OFlPFAO7n3vfP7jrLCoNt1d72qne1uveyuwn
V84Pa5KvTUoy4AGoJp1+Ju9heMcQq85/y/D1X0ve+sEQRFYfCrJsKKMBxRd74SPdh5986R8WptNM
zQS8o4xyd5iPdT5oN7Gr/Atr3F+sTOuHlWn1jjm0Cx9Lqr83Euxf8q9iXf7qlX9clTZcAqSgfJHU
arZ0S9qXovy5zcr6YWFmJI12Zu0UUSabW0Itkh3jtr8HUP4/3+UP61JFECY7Jr0R3ojyfW1FsodO
4u1/6gH/0RRtlmYx12NXRtbLKpk3/uQn8sOSjLHGEl7Fy044VPxWAzpjUqn93Hv+YVEikbMbp+Ip
SeZ822JT8sXIXP7nXvyHlTkWuLWbrC2j/83cme3WjWwJ9lcK9c7bnIN8qH44o3Q0WbJky/lCeJCD
ZHCeguRH1E/1j/U6zq68KaadQvKpgYsELmCHecjYMe69FutpzKRjEnFE0dfrXvfSPBcXWQQ6hckh
CDMGlOCcJ+U26x59WdI456BZZTtneyGTfEdFNBengov3VS9myQv37b7P55LWq/S67R/L6g2kxS8i
cylop1SVfGbqzRC5Djd5xH4ENskb9SS/ansRmL4zx5DUXTjHaBtKleef4xL047oXsgjM2g/adgSr
sSd3Qf3W+GarOD5sisO65hdT5pybSZ2gg95HcJtmXboXkLLH47rGF/FJWVlvSZMXY2dZCU6xUBeD
362cI87FkH+ekFPydLsizSN0o+w+Xc058rd1z72ITl9Q7RUnHWX1PQenXu9+o3psXfg4i0mTzOXU
yOIAElRl7igg/C3GLL6y7cWsaUUeuU9OnZLjwO1q0nBQzeXsbtVLcRazZjeIjroSHlxpecrJfCfJ
St2va3sxbw5BXFDMwYOnNGs6xVOLt35d04vgLEYHp0tB042AIt454kTuilgXPc4iOLm3o+SjpXGo
C9wq7xp35VMvwnJsXY55mc/2U4ZV0Gbw9kVqrewmi7Bs07IhSTWmm9SGu21j09374fS07n0vojKL
DISFQLD2fpq52RHG9Pnmkiziat3qbVnsDkmwq2JSJPcx6OLA+Bg3/0y5+McayF6E5gT6buTSFjat
MZ1gOYFDbufHVa9l6bJC6p72g5jjfZrrL4bRX/+4XVjX9iIyS1P0gHa5QqGW0X9IzfGJugb7el3j
i9AEf5UkDrzrvbTim8Lo2PeY+i3Q1DlO/l04/u83vgjO0O4M003ymN3gSyMvg7eQBb9qdxGXrQMM
bpC0G2mkzKGBaFqt6372IjKLLmNLaal4r4u9pgoiDFYurJYeQFu6FnzsLN6bSUCGZFF8YkP7Fubk
V29kEZZRpXjszoPcSFoMVRxQvktSjtb1kcV8WRicUyUWjVfJpzCu9nFsrlsOWouQ5EYfeqvjxvQ+
LkubyqKkjZPUdX17KYs1U9MjIZvWI1ldE0D3NuX76wbZM8Thz6sTQNnS6A2CcpSfmZTVJurVyo+5
LE/NgsTSfX7uKVxM7wPZfWhlGKw7jFjK/fSQ5LaNlQF1NtX33tEuVy59fjgc/3T203s2e4eJbqJJ
RkAgzgWSr9J1JwbWIi7J6nS7eOB9cwVGOg+pAlt8HXplP1xMmSm8uXQyyBe0pwELhJak3o7JsG6d
/APD96cX4w1Dz00jrZemvs2Ufqln458h1/4YYq1FbKZREw12zFDYGIHLJQzC+LmN1r30JSmPUlc9
IBuI9z65cztwb9Sf5XW8KjyDJbqoC33ZdeT27McKgXqENmfraK43Vg1aS34QSLBemohrGAwr6mnf
+dXzuoYXkd/kwdxJKUiYS4yUa03SqwYdBCtbX8zHhrarVMUlYxakghiXjwzWLcKXVCpKzgutalpO
YV1MzUUG6n3dG1lMx80UhboOaTk3yNSNnS/gTN4ywP5iYjMXcQ8cbMqM86ypdGPt4skrtliX3pBW
/6rxRdhXlOBlZdkSmOc7w2EedgNa3ZVvZTElxy21szH50fuyu06mYz6sO+owFxEvbFLth7mP9105
XVdZdkNG+ZrvCILo9ZxmNsE8BqBO9mW2AVncrlo+ICZ+3Wzh6r4Fn8LaJBgvfYsk0CjerXviRSyG
dVcEcTwQi7N/yvWNMyW/kz3+4X1XsERYZpNjUjLJZAZyJn2Infap6Au1cuRbrIvHvJGKu/Dzi3bf
N8FNVUerhg+uBF+/65HEnq5xmSbd6VFS5B+v6nT43V+3S0IPMMqWMARa9XWyZhxDzrqFcRAuAiWX
mWpNKM37sqSMYgYssQvA/6/rIYtocXLhTMgPaVwW1WdB2eV17M2U3qxqfglNy0KfpLCQ5vt6DlDT
jsdOGs66Zw8WgVPJzoRVzfrVUxSHoAo553iJ3hvX9fFgET3SNJWRyoq1Q5beKwjeaTBdrHsvi2ms
HAR5Ui09PM/PFXWYFihnWHe6TqXb685Y1v4gGn0OH1AYZ6/WWK2aEP4CQ0UT4yWAjhlPiuBCFXN9
NJ0xXXWaBJXt9WOrXKXU8TIOTh3Q9YOQM8lRIu1BXKx66f7ie5oMKvU4V/6h68f+3jPw4GSxGN+t
a33xSRMGBYFE1T9osBrbdIAtQ8ZVv+7N+4tv2sDCGFWf+YdiokzDwNXwbqi7btXaJ1gKdUWeh53d
pf6hVDa8ZVPlN5p6lpVxtFhGNGY+sTvmwzboza5U1n9La9t9WPXag8Xo2Fdz5dgatZ1rPXqCbLpx
XY5BECyGxj7KbE0eGJueOKQIIWq3fpib6/qiWKwlRF2C8xhpPNPlRZzczEZyXPVCzripP++8sfJ1
HCEzXVBd9i4LQPv5MdVR6xpfhBCCFsuOil7sB9hP2F5MCtO4w1u3wBKLEPLNSqq8m/1DkjZy1wxu
cTnp2lvZ+iKEVEHqddN0/kEOVX4Mm46U6A46wbo3s1hZCFEBrSN9FMKjHraoXScoEum48tmXY6MR
zGTIN/5BhW1/0UC7Oowcr6ybSMUiQPEZGiGqEf8Q9FV+S0HTvMumtFv57IsIhYafTFQ2+odYAfLz
nDY74l59q7uf+8Zfz1BB3L7u7gULDBSxDF15WqZfxTzO7xDuUUNS1+mBeid/5QC8CFhfxYAXIbQc
RNRYV6yazE2UkIy5qvf4i6Cl+tIe8VTyK0K/uK/d2rlUGSjvda0veg910U5tCqamPO2DckOZwnxj
dp6xcvZYdp82co3JoPnAtspDbQTWDrHSuiS1wF90H0FmaOAnzNq6ju8pa8uvqyHQ6/ZeS2QrSg8Z
ppJpVSVQ4pwWwFpkkuK66r0vM4Q808rDQhJXnjvWjx70ge9xmYiVrS/6TDLIhOxtXszY9fkuMkV5
0bPqWzdpL7OEQrN1YCMRtXkwdYdRl/4GHP0/8y38z7Fc4C1G+tyBcgvayDug8I2PY5C5+yEw1arj
Svjpr8cEl3w9MswZ6btU2Yd2cLp96+YrO6S3GOkTzYE82D6e3avHXWfq/Kr3vXVJa8EyV8hXdU1h
Xk6f8SD9sCwItrM9qcO6HrkIVXgefhv0JsGUtEAd8Y3uZgfD2brWF6Gaw7Ek0Un7h0YXD7XhuSdI
Wv66LZO3GOh7nCSVjUPxYKK1Vm0VXjportc1vkwZkjml7OYceIc+A5YmHdUfY8NYlwtLjvLr/ghe
MZmVP/qHqTDj32o3c46pqJJVV3LkPr9uHbF442QUOBysLjCOeeSKEww6iAmrPuoydaiIDXzObsve
oO6pPgscuERizNeFqrsI1cjvsCYVoXeg2hhVZTH522BOo3WLMncRqkNUValjE6quyo33EYmmO6sK
KEZc92oW82ogenccHLpkw9X2VQq9d2vm47BuVeYuYtXOwi4fFdFUJ9TqmblKDkYAy/Lvn/38gn+y
blqmDwUIXMvco9imj4GnjW3dXilvHC7BlQXrFjXuImJHEedo6hjKcE5MzxXg6fswD6e37CO/+AXL
VKIETC438/yCJiyL2ybKCkhiBZ2/FtW47gufyw3+vJmKKz+g0/jewalGn0ofQ8KuKPTXv/8G5274
k2+wzCkqhqSw+J93ALSTXFRWIo5tZ608/HWWcyx8BtTYLtb0OUiPY0MRUzj4b6mpfvXsi8BFvVug
GvQgD8iEWts+EkfyArJ1J8DLzKLMUz0bHbpO7Br+Hm8tEJiKItN1730Rt15sGnXnUuQ2+TEIHoqc
to6qw5WtL+LWg58KBZCdIJa6/KJMMGXPXjWvW2w7izk2PtexiCRDnwq6F7eSEVyIAKLaujezCFkU
FzqRKas+s8urb2fh4pWWxfS4qvVlhlHnqQhyCKu+DlfDHh97eNF0iVi3Yl3mGA1mTdAhhj6ASpqy
nZGK5qWSJZindU+/mGdH4Tfam2i/nSbbPUMoxTEaXEAb69pfxOtoVKoo4BMcSMfoPgZmm1zPWTm8
Md6fn/InYw1VTq9GMrJogRece2XrKGiRGXdk2zAsw7vcAQcYKbwBAJimf2bD+WOBb5+HjT/d6Q/c
UKQ2VcQHhwvbXes21W2JmP3dule1CGA2bYBQIw6KoG7V0K9diLZAwfbrWl8EsD9q8AgIUw8TCQlP
zOrQTfLZfb+u9UUAe3SYyR1ZT7WmPpezx91hbrp16YGBvQhgbo8aNUqPGloyZKwtTNS23jIGOdG6
m65lSpLFtXgmGXoOdW7PH/ogcr83mFPXfdhlSpKCOzoMnmB/Mozj+6FwrTu3ldkbMfCLOWuZlJTb
pa2EEfDqbat7N4Ds2Io8K9ftrZZpSXiuEMMXLYjHTpfRZRRY5fuOjmqs65bLzCQk5Loy7Tw8eFRF
U6XbZgcDK9zK77oI2BQUKbjmMjy0berc5hkIyLBV4nlVp1+mJ7nKC4qYeupD0FJQZ/QiBCxW6XVn
c0vTIYKNJrB6JzwIt06RKsKWkNU4rOyTi4AtonLuA8MPD9GsSH7ynPxrLJ3yZd2bWQTsRM1BOPQ2
7903pg8khMHtTknefFjV/DJFyRexwug6hQdD2XW3oxTdV9swCqd1B2jLNCIPRfsYB2V0mLgauCkV
mm3TbJx1Xd5cTLke4NbOLorokHnWeKxNyHXwLbt1E7q5mHDLxAtLl7rhg6NgB4ENNiDGZuHKN++9
ngGTFoQr1crI13vMSrqLnRPpI926cDUX4ZpnlKzhQI4OZ+X83jdd57Yreqyo67rNYoJN4gj8VQyq
qi5Nc2/AG/wMPKH7sq51+/WraZx2kr2NYyfRpBP6Q2ofvIF7sHWtL+JVjGEZcWBhHOIwt558p8zA
58Ttt3WtL+J1rkC0sDg2DpDi0ecFVnTUnWGt+qximWKUF0aDfSOLDjgXsq3RTOqdcJTzdc2zU/jx
+r1D1gftzmXPAUu4fRNbRv3IFj3brmt9EayzGQOE77GlD/UwPtujVKdIIE5d1/oiWF2RVjY6pAiY
0mwfNNKCJMrL47rGF7Ea5fAU2xLWp/CMam+BVQGmBPNvXeuLWI1go1SGGgwoKV61J+c/PWobR826
1hehaiMcAzTsGYeuyOR8WWdV/R7oWLVuDEa687rTgH7mxg7o6MESyiHhQ+vKwr6TmKsCSizTm1KB
kLl2ef7c7PwdR8jw/9wkWRlQi3BVXl+MbcxQ00+QEuNpSi9dOb61qTp/wb9uqpgqXr8b5mlbTJD+
DvHUZ5c29XIflK/Bpv39pz337Z81v4jXqmKnNpXaOASQZuU26kfzSJVbf1DQYBN41b6Y1wXvMteJ
ZOMgy7GpH6ZWaAS30GviuWxXtr4I3qT0zSyRM0OyM8Iqd6W7adijr1r+YQR+/RUScqmwp0h5bLWn
3ZPpeP5TycFIc/j7z/Crr7yI3zgsJxwCZn3seis6QHnRF2nVrhwdlmlPnWG7ZS5KBClKZrt+GtAt
zGUyf1/38IvwdXsvTiyK248iHPGmxDjc81il64a2ZfZNGk8GvLncOLo9q8u4zPSxTr16ZbdZBG8U
h0ZkOB4ApqnAeGynhv/iDo1cdWAkljk40DiDuFWdvFC2AZ28KrgW91WD+2rVq19m4gxtXZZRACYD
oBIAK3vorwFFy3W9UiynWycUgLHs5gInjmvsKlhJwETifF1pNICc11Gl+sLJVR/UF1p5zbYK+KoF
vJJ1HUcsYhacum9GSnoXVQr1g/yB6l45nV51fCzEImJL1Wv65WhgXKw+TtorXjIka5/WfVbn9Ytp
Auw8eZJX4IjdDPVWWn2ruuKt5E3/x73dT0b9ZTaO6qHwunZfYTYHvnnlcVoUWUfRoRAsric77o2Q
Ah+AyVcVJCv3RmltBEcbhXb0om3HPF/QFWmTgHlvS0RpmxgUeHdjuNi9AG6pyREH4Rtx+qUu9ASG
0TbHycFblfv2KUa3WuVbZ8abcICX7agvxuhU1IXNrq+tT+L8V0YWkEk9P/jj1GQnzKlJfiNi3J4n
TwaV/NQXfd0nm6psx+a9Wdd9Vm3V1HVuuuFHRPKLYWvozkCl7TL9ZmijA/Q+hv0on6IJex4uNOin
dLpyaqK70nLT8TrvxtlvAJsOQYfXIlfRQzUAqbgpubdF6paSM5o+iLpX1rDRo8Tls5sqEJkfsqbJ
4iNVAUV1GcJG9jYSb+FQ7gYTOR6/P0bwczmDpCOt3zTi+tmuMqe4DUorrJOtbly/u4b4atc53Psx
CL7lbmXVtyL2avM57zDyYMyy8oTdF+bfQDTbAiCt5Md2gZr6y4E263rXonqzvsyZ6cU1Qo46TfCt
OmNk5iDiRluUm9BmqdhwtBMN1V5GOipv06novPtGei0tBJ5hYD/LPDv0JuBlTEV3KS7C9Da05yHD
1uMAa9yIyC2nQ9da7DvnIEiy+3TEi2LvmODL+Rh7k9fetL2T4eFC3ugN7+fQs7ts24FdQ3/njbOs
LmLT8oxPudNNbYGRtuM6bzOMeTECnPV+uAO7oNJtvyOvzgHmS0ne5DhXQInxAwjTmrp5E42F8NIj
VKlMttt6bg2Py5AiiPxkazmhW30enFbrJ3yEQfxUI1cbGsgA8G6ggfr2CCzBcKQTX/p96fm/Ja2d
pd87UxiQnkkkn+1iM/gGf23rx0M6XqQjv8o6TnmER2eTQkewzA3yRf7dfRGSrkVMAIEOvputjIGh
JsD3qE2sg74wng2Yq8gzGkRI81cLtorxzTVFBkASfnS9jdMqzPdOpesRJu+kzgEm6i6u99STl+G4
i4tyCMcrNymBfMIPFyC+gSnHnWNuvd6JcXKIIMn1i815Q/8Q4IpM2l1XdpEPj1V+8semFPu07YIa
GYpJN29qkXRfLWzL+ludtnYFzL/IrelUmEUurilib+2HoOa+09qwb8zuc99PTtpS5rvQhu74rQSt
qbYgvuav9tymO8cFoBjblpwfXWVp+U36PpBaKcJY4GB2RqRJN2NWdupad2pyNUpkN8Jh+Yy82S3V
jYvszU5O0GxGKJZahU38sWV0cMt9k44iiXd25OvyBFl3GuodKXkyrXduNvn6I/jgdn4ZjWaonvwW
3XGKq55DZHPTwyvFT2RFTMdY43zTKraZFvBYEQWR8lVvSpNrxuowcI/f2BfCHCBcHSl1xNO1yaEO
1d8p36omgOEQWbqKFHLALAE4bCy7w0b0UBY/gV0je+EwspjLQnC1gxqAYBdhj1VyNtza5LVPIK6e
PYbS8KGxC+1/ciZMhPYmHPLG5dn0oN3vWDqc8j6J26B+Hkv0bvnGHd2qv41M0IiftRzSDFTbZFbJ
MYu8oYFAVVeQojY4sHMkPkiGBGkCWG0cZV8DjjQHa5O5iAOGXRNEDnkEmW201jNysMnc4zLx3e+9
wSYsu2xLGZbZQaBFVAfLtNvmtobAXSAEw283HzwuQsT7GDKD+YXP2uOPC8YACO+GqUGH78D22YJs
q5KcFP6OKEb9JXWQDNKb09EEW2rIYrT7o4LXjuwB9q0v7/wYhdfO7rzZvDQTt2O+EP4QyI1R6+gb
fMohvleomnqMG7VnH3k30v2KADBHuom1I5BPTPR9qjZZoHJEl3GbF/oS1vJcj+RVBxpFHvdD3IFv
O3cobAwFfdbLJze0yu7CbOxWP7eZdgsD30USK73PsOd1elvp0Rzu+5px5qbF/HAG85iJBSeffLKd
zOYwgD1dlhaSdbfrN0U2JWdftqvH7KMR9f5c3rO2T7Np12BlSKurCTOTgBzeVuMVN3340za2jWXn
SNqwdQbbczaWBZvcLKf8i4d1MIHWG8aaw8m4blxg/30MEQgngiHju1T0DUN2hIDxM/CxrACzPaSd
pRFIoiTwN4VNGx/bQITtXa5UWqKpM/HcBcfCGprA3FvSMpIruyzMdrrTwaDsYhu2ky3nG2cGwmxv
aqvLGhIIugnl+a4EdJ7mu8Ln4yK5q86b600HuLi6r7qgJeyonZyAnM+aQz7cbo0ni+AOL4D8FBml
x5JgbDp7fLH47YgmhWOnwzdX65CktLG18MBkxlh0F64daGcrDTPSNZaRTgcPJoKt/EaGbYJq1Msm
tvTfk2gepvpQcXMUPjECmjbUfTcJjYNp+33vHxu/GjBPFUVsT1+mGn3fVWSr6exdE7N+LLK5HW5c
cyo7cwvkFM0Baws8bfBy0agyJD2NuqWDbO22E1YD2hOLCHjs0c7HD4zqKfB2MQlbQi5FFnqUaejE
LxB5iwYjFsZDeXRLJw5QqWR+HV57Zh1IHzdvqQY8uFZVJqgKx8QMd+Fg4dDb1Aaj04M2xMCQ7Lq1
W7xzfI3HKwrHzr+fTWUOeOwFarx0a3edRODY8E4Q6lrSIcuDJWmvtyqWJWVF6NWd7H1YlEzlm9KL
ve43Y9SDfEED77YV9Ri5RgiKacVPP4WqghSDlSlLHYw0GEcw6TXg49FJBP2MkWeMYUhh1JiLShFv
EwtCpFsgpwG7+0PjoxbhrgQ2sldnHV/CtmoOYYEyFxx/BT7t+bNU1SlwIy/9gLvFK74KO6nsaeMW
zmjVwF4by/+aeJJpAJeUnyUf5SSjRlKNa7D2QSziRfVl3sZplGxch+xmxHZ1At07GfBB8AL97uww
jaZEyKOXsI5FmAO2M2UcHJCEUl8AA6ZnBYWsS6KdyqroMo77ljeoptG6Zs3hBh+cjLHxUGEyBCNW
QBFXzxOoW4Vn2dYNvug2d6JP+RyW7T2P4jHIRX2Wt1faLFv7nY/nydiEZOYhO8qLHmFbqDAzbVPY
e9FDGbljc2mNWWYfcDwUJQvuoQyfOkC2DUWJrZw+RbNoVI/vyECHubFis3RvjJmYuEesSPIZ8PRw
VhCQpe9hzBZp1qGjqqdSph6zxlDkKC+1m7hq74StFC/QqZVVbaDPhvz5POWC9cLLmaU+zlMkxGkE
X+s9S4vx5Otc8sLuVdN5w11c5s5wO5LYEp9IhRKU27F91sGpKzCBfcdiVwx70wxxMmEvtuLyIhqc
tH/GuZpO7x2SEuMHUL4Oao6SUuLpg0paVV9wHxtr1BSmL8oPjcmd6bcZd3Zh7Z1mGIFg21wS6keF
PYYF/SB1hQSgTnUiLnKZ4qGLk9gAC25FVe+9WL1KPeZXJfMPWH5H3g8nconHOxiNiK9APNf11Thj
Vf5skrx3j8458a5FbzQUIHe9+W4se4ofnKRJwie4vymyFHZIjXeDQ0ypTzZ0qfROcQhhH5qUOPws
25qY3CovChEHj6jYqaG03JchApp+P0EIGNk8acP0LgoTUM8ll9BB91hmdhd/mcIm4Ocz1KvpTugi
y4m2bOqKG2lMab+xZayLZ2dkGblBpoI7Mq1kVV83Zjw6x6FPlHr0YMrjKhrUZOcXWeWixTFY033o
ycaq7vpoGNSxTTvDQJdjIjR9jKta2i9QnnV/ZOarxw1SqglvY2ELeqWV2u3O7IbUvG7cPgo/FFWB
vW5sAg/LYdIH1dNYuJxH8pZngqCdRUdVV++zJLs3Wt1x9NyrqEj3g1cbajcEQyceDNmO9qlBXyAu
UkwjGbVgY5jdOtmsZrnJZ0afxzFEKQ1mvOlLZhuJ7m/GhYTwz9Sx/wDHLx8UggKRdXIfWDg0HziG
89pDOg6KkVC7kNwO7iw881i1eSD2ZtUOskUdnroae0UcF9csPsVwEsHZSZm3vQSR7RChp3zGL7j3
3DllsysSq76OBmWeYaRovNRVkrsaBRtfUnWX5tT1AUj6ochuB5Kv2ss+nrlj9eOszOWm5wn9C1HI
BFepRyXidW5yJbLzfCOteFjKkMTGkfier6LGV+VX6edB+4xhtbburIxVNBs4SmX8O1m1Cnd52zXD
ta9tv7p0o7pjzLdwGVwmbmON11SQQqDY+Gnnhr+pMqnGQ5DMQ/GoiGLAC+ls1cfGYVNz5w8tJhTE
aylscE6M7BBZlSrs+XZAeNYW+MmRQNvpJfJH7Mc70vmSItlGxoRYBY+EbzhvHD3/4sxTLC7RvLzG
ZZC68hJVLHUoXLXUZMFwb/zbukOUxdFejddJs7yJ8YSZ9RXX6+atKsp1BQCwnV8f0dg42ATrpPkS
0Vi70bDCH6egiu5XPfuyWEd4c1MXTqkvaz+xTnacpR/PK+Y3Lrp+ZGT95PxnWaYqNYqIaUrUZVZm
2Fj2rn/mx1tuE1165CJRQgXMUe463zbo9lNOHqMJU/slQSt63nJJ7xarT4th12bpNY9btwobRN4u
rismooAyuJ3b5wF/oMUWFh0xlSLPS1VlC5Dr5LjeGKEo2pPEzBfTrVvuxMx5yt4iuZ5PEH/2Axcn
iyRLT5h7Rn0ZouPSh6EJu/GijSz9vTQ7S+0UEJW37oJ/0Y+XdbNjrRykEVN7OcC9M05ZUoaGt3Pw
JZS7sJw5htl40ex6O04TjKDfxm7I+RkpchbCAmOazQk/g6PbveV1RnMYs6htLsLcsb1rf4jwcVbo
BXW/dztlhD0HAk1WtLcJYngWZF1X9UEHLbltq+aOhEHd3wJzidk8tHFQn875ZSXaz0ixq94nKfY6
D79BmYod8sIJHaVm3LGPypf2eBxkY2EXKFvuNjaZP+TxuImyCCAXu1n279Oxdjx8R7qeZRtvzWiq
0XJoqENo/oyxHU7I5sPhNg98CQ9M6VYXye5HSJw58kse+h8s+t/x6H/83/99k3wlq6z83i1p9DTy
7z91N7w0Xd+8/MfN56r9j0NffPvMorxY/p3/Hwn2Z9DA//ofJvyZpf//yPdnBP9//ef/+e/spf2P
d5+bz19fslcY+/Pf+51jb1n2v0DNcwhjWj4ut3Ou6u8Ye8uy/mUBpQ4gtwjPQlvxB8XeEv+ysJQ4
EEIcC/dUyIl/y7Fl/F//aXn/8kMPd5pgP+x6pBj/E4b9jzy4vwSmK5YgJiMC5k+KbnvymvQ2VfnW
jvKT6hiaS3c3j4ITb+OZXSWTJkufhp1CaEtcFvLCivx+o53qazFGW1wxb4Svx/v461DBEy2midFj
5aLF1J7SyjwFRi25Y2LL1YV5ccWl6KEvgeFHTU6KytRdB14a4NRuTZYrPSdm9oc66GyOsOaTNVif
XVHLDQsSsROtjfocOujBKrJHZMTigOwbocic4tAosScLWT5Y5718lJunrE8+uc58mufycc7TW97l
h2lu5cYeG31RZK28yBuOGOeg7MAH8YC9O794QXQp83KXzvKdWZaPsZk91nl/K3JWF3FL9GovfXZ0
kmxrw/qqG/OD1Y/+scjM95NXcpg88J++8+/muf09Tl+F6Z9lAj+S/3/yiZf5YHCXfaOrx+EUppyQ
DnWw7S1+szwjWUNWulXo7Pws3vWJtUmi6nqq0k9lIS7xbrrsV+RuaLmp9LTNyVbJEt9/aTy2KQM7
bGtTGOO7LvWMXaAyeQgKnV9qWWG9tKd0G6b2AF6b5Zeeh36n3DHbzvWEOsT1H/HPsr4Vwz2Hmavm
URftw+tFAJJWTgiMcDhNkX7HvHbVFOm93zg3vOSLbii4knOHbBt7kfgYOfTfSehPbgIAc5hRLHHm
i3UZo2Al3yPnOXqh/ZXRPDrOLScJQmbPTsnZIp29uI8n+a6XiLf/NHC8+/1z/Pkr/aAp/uwrLe72
FLcNE77u+tRE8mKacTN6J85NdiTa7jiOOZpu9MD1tpJIX1n5fRp8k9TBDilyvFON3lUkh24zRfe1
aoy7mk67wUV4HTotOrzyQY76/d8/6o/s1p896mIyj4sq9pSIm1OPyo5qll0hw70aot00YN/uRvm1
8eg+QfmYOen7uWnxRcXSvHAHf9uU1XVOqLB3eSuN9Xx/+LPHWdwr+lhvLM/Lm1Pg9Bu2X+CLiay3
EjJ+wCh/1vx5mfGntPYi5oRQmk1zcqfqus7qa9zOmtOMmdTKs3xvEEW3jU0fkaRrHbF9YKOJk2iT
2fl7meNHTc34LpLdVd+2zQayz9EBjboRWfLJzNR7y24vmP1f/v7bnHvLzx52cVEpFHfZU1k2p7HI
dq58CfNmoyCPeeSSZOItJMSPsfhn/8wiw8Bj/KN4uq9PFkvis1jSr3PejzwOdrBxz94fkv97t9tw
abX9+19mn7chP/s3F9uTqJBtMWZFfdLh/J5D/qtUBQN4vzjbtNr/rpICLvY0Gk9K9ttkSi9SarhG
my2T0XQdHaNDWTngzsyk+ZzWXJK2zfAlLDVjWTA1W08E+VvP+qvPsJjDfI8ciYjtx6nTw6cqmWzW
5WdZtdvPm8Cd7U1SZ0dfhk+23R6AL41bjs0/NnbMsYv0Kvzhcs9B6nPeG7tIIrq0cDKF0U67HieI
FOiMyVdKBB/0WXTHmsPcVZaxb3PzjfSaX4xG/jIpEfVHrWPXqU9zgtlJubjlC5/rBP/RnO2Pnu6w
xPbH3FVblqhculJTiLut94w7pPA3U5ZsHce/ZwW6me3+QZdovlvxlYH2IsoTNLYSYuXf9wvn3LX/
2i+4N1jEZ4GwnV1qfUpb2M5GbwfXc1fpzYwm6zbUs7+XJPdt4/F8nqrxGUhLPZR+Zd55lvQ3nOuj
yh6wZCpSlMIcSasXsU8qotxBqNy2F5kdPRk6/YAL9omjxt9CiwMzrbIjdr7PJuY5ViKJs01G9heW
mK6CXPQ733MfnaJ/40f+SJr/2Y9czA5RrbqgdK0KQ2+89YvkCu/GKffDl8GzLv4vc9/SHDeuNPuL
eAIgQQDcdjf1lixLsjWeDUN+EST4JkiC/PVftufcCAuWpuNgdWN24zCMLqJQhaqszLaZ7vTwFz7X
dbxFZ5D4uoYk4FlTNcGJHOIX88Jb/75z5TfSDFOIk3ml24rsq22t93ONpIfTUd2DNHCfML0coNpH
9wFZvuqIfetQl9wXE3rcEKYbzjmDZrhcoSy6xnDb6but0eSzMZ2gD1fmEO6lU77vBhS6le3rQ7eZ
j0DDsQubY2KDHyK0COpqvmZBg/p7o5ZDo2ScJrJPzpopvEFjWp8nQX5RZeHLFgYSqdnc7nugBpAA
IpuC9NunTVaX0RgdBZVGyNn25KEdQjxH1fB3nKEy2cfZfYw+2i5qg7u5MZ90JZ5VpL+g8qZ2rGpv
6jy66FSeYmBoOOsVOwEw+TWs85aBnSAmyLhIPofTFUG1dzfm/dM4s/7QzVAsnNDiR4k/hO4ZupAQ
LTXRrlqaMOW4FA+IxPpMIhXZQ1b9BWTESM+7o3pdloMyE+rUw2INZGqRCP+7x/2aYX9rr05EnFuT
93M0zVdQjr8b5lsx30Vdc8+iCrNNOar/U3wF5fjwYAVNB+QFkiqI4A3zPkHCgNmec1tD511tP8tm
+KDtly2vbjGkc95Dp7AD/KizAiqMfDcKdjFs0XnFcvzW7AryukhxOJrkU6rbvyHjeYFnOd2vYnjQ
XEBaFULtqA6vGU2hjlzxG9y9EP67qefvQFuc5RwtB8hq/bsd3v1mTrDNUB8p1DIPV3GQMCAFi+pJ
N1BeN3QoLqmE2lMmC4lGtt32LXQ6cTLJIdiS84nG20sRACYGdFWPVgdkf0bSi0PUyxpSBkDIg3CC
XYyrPQW+eieNQUx4fU0GELgiOZC9V2Wt43DfJmt+WfByvc0alSFXlh8wWLcc2qMDkmgSe9aCsxiN
5xvGaf4wNkU97hSQhfcSAtiPqFJADXxjw22CGjW04Fuzh9hgsIfPggl/PJHP8PdudyfqrzYHaxaG
Nq4gWmoOGwPGSBtIXekRTfU56bY0Up1Jh6hcDitrl8NcAwTAp1jv6ry/KbfiQfTZh25aL2LaqX0X
I2fuqhIUuxNn+5lk8Q5j5ck+qsF+VFWiOoMYxrH9W/JdJ0D+1YOXEhik4suU5PcGteR9mIfsogm0
voggmI3O4BzuK4U/6GmN0E7WddeBxnc3AJ0Uo3iE9gEq1yMEQZQeLwCC/SIHdV8s9LxjFWQdmbrs
M4iaB01aZmJDy2gCpXgekWYfcTZeZqvW8KNjVk8aez7O/Nlog6RatDk4VI4611W1pGIB1OHE0T6e
irdc3ElgaK/5hMdrd5UFBvbq8JgYx6VD3Ksze5TNzPd5DvFJ0U4/LAuHnQm6bU/t2KUJ2pxpC16d
tG/pMx3jK71FH+cyuoFqTI/XCRBMNpxvGDrVaxPREyHqnVcJd4HZ7dI1x4mB6kpr+axm87ex+AYx
mKvRHlf3IuHPYSie61B9sBV0ZysAIA4FDwC9bShaPGFxP9b0Bb2ph3834rs7cjITtIhyZY9V1bKn
xQe6lgTXzxyaxyxqLlTAl89AdQFiAchaqsAieijKZrmo+uBqYK3CpDGow7sdWif0Ns+24nyYsvyE
X71T9+Eu+DucoWA0GtJd5Wpb4PA9evdgRjqPKh6nSKLssSe2EwH/gE422W2JIWgYx0Cm1HTeW0Ag
IF/ckrNgmULUE0iLi7s0JyLMO+8LLp10g25NIbuJzlcN05fhRs+XNj+QQN4KiLVzuDra3mdxLPc1
VScq/O9+LScC12FNaFhBcTcr6LnR2TmpY7UrCnmtMnnIGDkfk+TQx+Kg7bzLyuzTOKKQXqAx1CU5
B6nOdi+VOQFU/jX++oYHSifI4qPHS0+pvRLz/CkqK76PMOO+Q4fuPisxnqxH1FFi3fyAGvl1g1si
Uu0jw6t/X4LmII1MACkVmn9rCzbtMGL0wk+qyf2a6H5rb38GPtKhKzVdTWBCP9Zw8r8z5Mw/6UoT
9BNbiKrmPd1BBOCsKOZrNBPvq3H8m8TtzVCgGjDTiFygB9mdoWJQXCG7XD6anBeHiFYP8YxuLVAP
QuBB15A1bXpzYnLxvYgtnSCYVUGMyp+crmg/f4pNItOxtDtrArnrhvoL1ebvJUeAgJ4wVJTNi8D9
jLlSYAjjSd3VPLgdi7xFgiOis3zDeYcRwr3qix95g6z2xL1xbFm9ZV4n5vEu2FSwxNMVOpv1LiHl
Le2tBlii+R71E15PLdBZePjuhq2/kay9oS3CHaph2FmN7eGGfdokAlafPYsBydm0HIIuNOe/9vc/
Ff6fTgvVvtsb+P+xzp8g0L1f579/AQLCvDSvSvzHv/JPiV+I/8gIVBycSkYwh38k6vinxM/Jf8Cc
GxLJMeyUJOFxhP6/QrWR+A/BXwHODM0BQKGP/NT/LfGH0X8EiUK8viFyiz/HH/2/FsT9P+fkf5ap
DaF7+zrxo+WmNEcjHVILIXLQRGWoxlYnEoXjbfTHUcXizkXNeQUN+wyL06D+HCbsE4Sb/jlm79at
31vauY9NGzFdJnWcMgCndrbMANsp/djosHHnetUZLYAKbnkquf3QseQ6KvAi/O1w/PcL/F7LfW/n
zvW4rpJjkDbn6TQHf9dAT+QkUZ5rOzeYWspRZxMaDwDgPlZWv4zL5PktnWsH6AJAM23NU6SgZK9B
1XdYYtx/fkZxMspoHoOFhTgpGQau97loL2tIch28Fne53KIuFuvcZnEqIOMJWHr8s4+mbu+3uJPG
JcmyTBqRI81HhjdPHdgDsON+RneZ3EQ4TGhYZSxNpjb4OIPe/JLVk1n9rO4yuQHyDsiuneI0rqcv
2bxAojX65GcWxz/bBTWUGggvZIQrpOBMf1MzLznPkLgkbhU66tUW4gnRAVqFEiIeaaDx/eG3ccc9
M9CLQyKmxfekzfcST7Oi7u/9lna8E6ckiejxzsrXPs0qeVjG7ERCeDTrGzetS962sY6PISnjtERq
tzOR2j7kRT5c4/o9UfR959pyudugBhWUdC3iNKTkUpDgOl++e5nFpW1DlSDZwNcdp3ThV0M8v4DH
3y9KuGxt86z6OAc7TQqe7uWylpm+nmh4Il98xyIuWRtfMStSkcxCZo7d8K2+qHsvhmSkCk7g3JYl
JhgDYSmbj6rM4ZUmy4WftR3HpBkGtVH/xPs74PIqF8H4Ezz15Se/1Y+2+q0dxuJwJh3g/WmYrc9s
Gu5Q6U79lnYcM+T1tGakWNOAhN+BVM93gAWfKLC+9ykdz1R6bWI7gaF7kXYF9USXHMKI9X7XrMvQ
1kjwK+fzaFNQid4DdHq+Ff2Tn1GcuBlAPrWPVsuggR1+WmL2vchkefBa2yVng0Z1lE/FZNOij69Z
Fd9hPsZnCD9EZvn6mNQbn4KqWNYUVdFol5nyrlqS737bdjLaNaqTGTAqljYF0N1yns/jaHrxW9vx
yxADVoD4WYv7hGF8TSQ/g3rztInjmOMASdAWj/h0IMuPLhg/516SybD28dT/5pQY8qNbUsLaA63v
pna6I3lwstz/duD51SL8be0j6r5L0FZO0YOqr5uCT09TiPkJP3s7fskHaMzprrPpEslvVcwe6yo5
ETGPP/6NiPmrkfzbxoc27leNKYo05GuwI4pibFVJv6TwV4Xht8XnjRYRnVubZtNyTjGTh+a0n1e6
dGs6szKYkm5NI/QwIonZjEz5nW6Xaw2TaVs/5D0CmkA3tIiLG9Ba5577dtyyzIeMx92wQhNT/9Xw
6hrzsX6R4VfN7jdr5zLJK3k8JRrdXkzk4CErm9iLTiXEjOtr78kAEx4znEToSs4hJrmqDXOksw/q
GYs7rhk1YS2hMQeTT8Fl0UR/5X4qC1jaiZc5CGZYQHHANSPAWTVW7aNK+6WyLsFaqeOmDyKDkNaZ
v0jL491EiM+sPjbuvDSrflMDE7hS2gHd3UZEh63QnkHNxQ/2LQaR+w5Bja/dg8nVX5PmfsfQRdKV
FM1MBTunEZLZhwDTXc9lNfhdVy52rY8izaSpoSGSNU8xZI035UXTFBKXU82WrRhFXh/jPOjs1ln+
YLHfp3QJ1VhjuRnHyqL7FF3VCdthVuLJKzQQxy1VxCWZQm3TMW5izJfVT0pvnms7XpnruAtoAYu0
mMvAXCndVxgT8XvTuwKNyASZjBON3GcQP0trMOAG7KHn4k7AXKBKr3OMC6dReJw3zJuXvlk/+lnc
8UsV9mBiILC4ouY20jSNx8Iv/3YlGpOJRJWSEMcptuCHXZJvjGw+joPq6rGM/ltwUG08Ys53XNMS
MJ5DJkLgOIJTTbzjgfgjicDiTh4707WDhjS+pWzWB52gggKMnQ+LP9Z2AuZQAWwEoh6bMhb2Zzbm
wNLVi5fMH1Z3MllBzIBJQhxxo0iS5stUHaDYUviEB6zuOCcG9YOoK/stXTZLvlTUJC9ZtniJD2N1
xz1LbimmIGKbbm38iXCQfBgf98HKTsw0EZ1KkOWiqhwYcBEW0W6IAq9qGxZ3fHMcqp6gJ7OlYcc+
NmtxqIfmxNvh+NXeOoeOawaYx+YF6deUQJi+m0lKzPJ1qWtM//13oON/K7hj985LEzBo9BSndktt
r85onJ8RjEd7XCw0cXvzHIOYUx5g93nYNcBPT5+gqOITgbC246G5DXNM77drKqYuSJneMDUaBz/8
Nu64qCbDimHAYQOgwXwuh+XvvvN5+GDbjntmolLhHEa4x5fqe2XED7xlS59yBNZ2nFMRiWkOu9mU
1O2XNszuifrqZw/HMdcNfBHJliG0leZ+LJtntXnRh2PTjmdWZCj6ZsN9NeZoEdtkjCHJ7FUTw+KO
Z0ZbBHUzTEmlW7E+Qvb0kRiZ+pnE8UyhejmLLkCfuqsvIAb5iHlOv8vKlSNkNbQocKOEaW8CZFig
WUlD3327VGgzpo9BVAKf7PvwCiQST8nqlYLTxGVBU5uhyRCjdR9v8zOS5itumN9N4lKgAX0ql4QA
9rXV4hGqBS9bKzxvKZf+jBeos4mCW4hW2mnHuBh2hWKfvI6JcHwSaAGmNenCNAbHCKgFP26Jl1Ao
zO06ZTF0BQGfWlpH3VPQjzrNpzn2NLjjlpgt7VlnwzVd2+JW0vAiyM2Dn0kcp+RGFi2psTRtwr8K
Zh8Bgj8FC38nb3OHmQsFQHIYw3VsWNR7jvqjkNOz376dQDlDJ42zFVTAbbF+q7rtiwyq/uC1tjvG
jDSuGK1GnTpZ9Yc2r+fdioeP39pOpKxQnGjCrA0RKauzJpsvukiduKmO8fCN9MQdYOYSysAd35Ce
lFX0tZgzyBDQC0zU7QRcP2bS0424EzbDYa0C0PYi2kfVlyWcDpXJvvuZx/HQzISagGgYvwEPb27Z
p43Lv/yWPp7S354oQHfbVTCYJ1fmQVtQ8rWJ59KOf+Z8mjE9imphTqYPOU8OGJHxXNrxz5IV6zgW
2HVXdMseLOyoL7U+ZTGauBKPgxHjCE7SDSPQnT2AisleNm2wnsiWj3Z96zg6HorxmVlWYsCNGKzm
C+By422dFeOJw/7O6q7GowX975F9BhGf02+5KTGPMPMXr5Pyayr2t5PC6ng5cnDB5nX9cbLA3S5D
4ndvuUggyxJheYJ2JuqcaldpkC4S8LD4bdxxzBF4Q0y8onknZnEbAsifR5FPYxrz0Y5jgrg846qB
TZYqu1nBoLIbRv3kt23HM5eKb8uUKCS01WMj+5faJD4Vj3+mun/3ecT7MRNRvqVmaeR5PTXlNaTv
thM2Of72N0547PhmyJaGRJhuSA1I6dpDrir7oYo38zCqRKmDl3Hcvn15HMOeIQ2cxrK/7lb5DCU9
v+eP27dXXTTgIlewzkpfgiEA62XoV1aJnYR87TC8DNIztGZ6CrJI0n6b1sLvSnQVKQ3hNaYkUBUP
iTkvqTwLo1OFvXe+qIthahS0Y7cWkV+OZXsZx8V+xrw4WFu9ZHxAOCBfByHMzYO1ay1RYG71owqD
T9sqv3sdlD9QTEJbylSDllUzxZcsgtpUUOTW76y4IKaJZCzvKlTGKzX+SApQE1db49W6P9IwvLYK
GITGIEvwvCLgYNplW/MpB+DWzyzO5TKWUM6s1uNJLJKPSzWcZ5Z7Na2wbyfuW1A2tivHpZgEAbi2
FP+28LrwS/r/0KEswwqc69h4DVbJfW7Ls3r0gzBi545/GpDsUfCgbikm7jATCChQP9bMLwz9AWIK
EjMrjbPSYPR2P9bgWgODhd9BdPFA40hNO3N4/0LWi7wBycrgpTgEehknfC6k7Nda4HOGpNv3yXQF
esTPXqcwck44B1kxUPhItUAJrfYxj8rDFiq/4rur2mh0tNgILet0yPQHjJTcDbHnffVr4Pe3VCiv
VFw1Dazd8/IrRaJCSfzRzyRO9ASSThZJj113Kju3+JiVDC79lnZON9UN5u/FYlO6Ag29TtdAOPhl
tZGT1XI+WxBuU5xttp1lo76bysQvpXWRQG02gkRubbZUBFGzQyXkehaV37ZdKFAwtABFFmCvtv28
r232OGJSxcvYoXh9eWf1SBmhyCIyAGcvRLapSwmSTb/FHZds10CYLklwCcbBebcmF32Qp35LOy4J
1UoLGmVcgQuz3d28FOFl1XsJ6tHEBQOBy7oEfToa4BDmAd9XvWKYHUSWfjt3wg4eEEGvhESa39Nb
MjTXWTt4GsVxSqvQ7e2HCAlQhIFl4Od/gszWLyy4WCAJPsHS9DiD3RLfmWK8TgBo+HeLvD1UBHs7
bhkdxV/BsWPTmOt8w2h7ZVrQNxYJVE/Y+DizitwK6IB9DOi652u13IImcXtWLFyuMc4DOsO44jw8
m23EpnPwg3a3S7iMHyLCAzx1DMkuURxX4MUkQeuDbKWJK4vYGjNakFTB1iJ6ZmF2HXfNxb/b45jc
vPEycbE6IbSPBiDd5rSk1edwMJeZNl6TFdi24zer6hrw9NdzuiVfu55/NJvnO9CF6SwU/V0TtKAR
r2larMshlKWnQRyXqUAYBYUC26Wi0TddH6ECzP1CuwvSCaAmDSZ0VH6hfVEfwr7AdLQ4xfPz3od0
IhkIrXHexq1LoTsJUvBMQiuhWLhfLuXCdDA4n2OIGVbpSV2fbRnmO6UOTyx+vKLfOIMuUCesMkLB
X9mlFgjuh6Sdn6VZ9xoUAHU1JH6NRxewM4qsbwFd7ECqbQqSLplJ7lBAHGK/+9DFASZi0d2m0I/l
S3ZTxfNVntATSx/95Q37uDhAoDy63hBchzIYy89DgJRlB60KWu3CBlbzughc1FG2JkUzhn2HIQ6z
Hual5kc6IC+0IQWz3uvQ3yblCInRoUvHDLpYlTDnbVU8+e38aLbfMk9Qpcc0BBk+mu3BORRLzpqy
96t7uiKO27zQwvYYk98gPdJOI6TrvXSAYRHnnqmDHAy5gKikZTXG1U4MxxFRC1itn1Gc8JwNcdBi
4wxAQ8EOCyrZ+zoITzEOvHPZEOey6Yucm5oD0x2ty3OIoVw1QEbAb+dOgAaZMfiqUFlNNzLcUAX6
wI0wr+8pXfDRmneQuZXg8Oz0BBY5VYz7ysaeizsVG0Z0v5qhATtAzIudKbbbIW693inSBR/lAkzk
YLyK02XYvo1zcykK+ehjb+kij3oQEYGDAUPoeRCMYKoZF/DxQmLAb3XHOUUdQfhgxOpFqFMwcl8V
0XIibLx9CKULO2rBnSvKCWwMGOB8VpzfSOs1KEulizuioxCQVcG8qUom8KjkyY8MTApeN610cUcl
ptlAN4N9kym/FEbczpGfX0JL/PVVOGR01JHG2GY0hEHal/VeiVoe/D6l45is6s1Uzx2HcMEmL0gR
Pi5sPUXP887HdDFHegstYBklFu+6z9NMn8GG75XRSRdyNPdh2YH1HhfKUjz1nIImx6/XIV1ejgI0
ziSCeGLKm7oAoSI7YzGY3r3s7WKOwMLOw3rE7BZmiLd9NOpPYcsHv4/pgo5iCEjkPBM4hDm5kw05
2wLid75dLowFwSGOezC5WZSxLs1gGJCpKvS7ZV3gET4mmVmOjdts/owa+XM38E9+BndipprjNYx5
iKUXAU2idtgXg/CKx9LVYZSy6uzKKp4WbXcNFaPrqhee9nb8clllWY7lggF2QcEwNOiPpgqp3yF0
cUe5ttU0t7CJ3oLrQszjDlKJXs9a+QfwiMSAok/YOJGbPhDUrtc28JoDp2Brfn0ViiKv2VbYOF3t
tOegRI7r9t7rnLjIIzPFvM6LGcw7S3uTbUGqhR+AWbq4IxXojG/AMKc9vPP8eKHkdPXDvkkXeWTy
qhoVg0niZficTeQ8HOqPfiZxslkOxq6VRUucYjwHtOrB3s6gn/Jb23FLAblFvcywiVwB1K1L8nlW
dfeX3+JOxMyWUapK4FsOYEkCQ09FdkN3isHmnaAmHM+UNGhmqzF0H/Tytl6Tp8WPiYBKF3lEMIDX
1vUMBY6pPS/L4r6Q8szLJK56QlAIAj155Cei7kATGlOeYNy0VVd+yzuOmedqMuXxiK/MQK6KVGmQ
U68BRZjFeWfagIqxXbF3FnwOTQP+82Dy6+FJV6mAAkBfQMYLG8/Yi9UoL8914oehl/x4hH57xMbS
kCU5HpUpWLanooj5OSF55xftf/H1/bY6YpolcQCGBlBU3UEU9Xbza6BI7jgnhbRCAifiaTBMV9u6
XGSm88vbXNDR2EMCCgJIPGVVeDuHeQpcmqc9HMck6LIV8lj7EYy3F2E0Fmeg3PR7l7iAo9aGJhw3
xSH3kl9nU/mk18rPJC7eqM6bggpTIL8Hdy9ktFaIgkC308sxXcARPQ4+Zg1SFFGAvg5aV5frMJwi
oX7nKnSph+ZW2CDsYPGGg1a+bm3xdS2CxC+7cjFHqh1wjTOQvnSdEntQ49X36L1lnh/U8c0OEnAK
koWgTSrX+AyKHuTDpNv4q5/ZndCZTTNbIPeFzLCLwv0odbdjkEPxW9xxz2y1yo7gfQMBa/YNBK/T
roaSr9/aTujsQvSpihxPNihAQCqB6AZjhfGpV1uMi+/Poqd0sTuWBQJtFFyINYvU7VaUOYZ96yia
d5bPnV8m56J4+o71+A2YONWZuoM25M6Q0av1Jl38Doc6B4LF8RYYYrqvh3zeL3w9RRD7jju5EJ4w
hKjy1uFIVgrpoc56CE/ZjfllAC6Ep2uwuKGgltQDZA0MZMUa4YWzky6AB9KiYh1imCWaObtTvO4+
G72oR68j6TIRlRizSiqNIxnJ+MvcbOcdtH78lnbctAwqJC0NaMLArd3uqyJEtti1fkVPkM+9Dv/C
diLHOecphmftPjMaYi1887S546hDW83GYiY8nbIpPnShBQRWbsrvdnQxPMEA0bujSHWqyvgGecwF
h9Crl81dRGO1FMHyi+I0PlZVKPh40dmnfh0P6YIaIUE+jEmHmirnDKzC4PnHrGG289u6k+Wyast0
kyMRTXKWH7KQvlStXx9Ruuij0nK1cYs3ebbO1xTcbNl6anDxnXvFRR+pIJ7+e1SS+szO0U8yzw9+
FnGiaGWTPMhC7FrzrD4TqvjWSLA2+y3ueGefR90cVxGetma7TApAMSlrf/772u9EosjxzThY6xqQ
ZnAoWaU+Q6Yzu0F0Ks7aefbiJ6FQj3rt/jbEc19CZzgdGYbnQy3MVTKYwS9rdJFIMrG8aBoCy0/Z
nQbtm+XSL79wkUiq12EUbFhaEoG5N/m1rGc/53eBSFQABlcI2CQeye2MQp/IOu2XurhIJMI63UwC
XYlgXPXVYjd5BnJeL/4TKkPnEarAxAEZGhilCuRn26AQkhDhRfCDxY+n9LenXJPHdYzRHTRUqrW6
bEOgSPGWGf2OiotGSqBnXIfHqyUpopdcLwNGGMOTWn9vp3QuN9HClGwLg8WVNIfCRNdSn4KWveOj
v3j0f7MKtNvzHNSsLM11FIldw8Lxm20CcOxGxlDPS93FJUGYpM/CEf/KkpflzdAE8x4iWV4kc/iy
zqO0bUuw+Yc4lDZa1/008+WQh/GJTPcdA7nwhFYITeoBF+QSzM3Dqr6Jkh+qkbMT678TOFyMQiU6
lOWz4+bz6ZF3/SWhfqMZ0kU/MZYFEKQ/1hY7UNe3fXhZymT0Cxwu/mmAwutqaB6npmtuoTd5oSL5
8d/jxnsmcTwVcOm6gwAzPLWBWMnYG8gK99Kvdu4ioCAImlhInsMoAKyldUOummDzA4VJl6qopL0x
S4uPObXtraHNB14lfqOeGEF9fX+BDW0OWhaADi4p7jjLL4QX0RyVLk/RVo0bMeR4qUv2MMX1rWyE
9jwmjm+GNJcjYygTW9WJXTn1z3aFJpXXQXHxTzYYBozqwyTzsj4qoy6TtvMsWrqwp5gFXb8G2Pho
t6MO42PQar/z7SKGKIXaYLzgNhTQPwY2djsLQCPoF6FdwFDEIJYzC85SKUE6xUmQTt24eRrc8Uyq
eiuzBidlyNTHuZ4+dIp+8vuWTpaLlzNr4wF+CTDCw0rImJYYtjn8++LvXOIuZkjrGnAEAFZQJA6f
s1DtMAt3Xg+bX/AnjmsCna3mYQBBKFdmBedCYx66aPGSfKbSxQyZvp+7zOCLGshRHOY8AWBLhbVf
ucVlLII8daPJ0TS17h/iKLrkxK9hIVzQUNCMSw/RVaTPust2pYrv8zmRXkdRuIxFSY4EuljweoZg
zFXZVJ+huuLVKRcuZiiwwCzrBJ9zqqFmV2xLt7cQ8Pz3o/h2cIMcy+trvIEw50AH5HLdEhx6015D
HMbrUwqXrIgHLV5zAqlK1G7NLhqhflrG6w+/fTv+WUGyhyQQh07DRN/m/V8Nix79VnaeoJqTeSuP
bzhZmINo4w0wx8UPES9czBCRUSAo6hRpR4PbuvlsWffkt23n6Yk7lnAhIqyc8K/lIH4sm/jqt7QT
NGdasWUAIWmKMa8Ekt1mTmc/ijIqXMBQBfnQKG/ZMRcXD+hCnY3F4EXbj7Xl68M9zTNX7RjiIoQI
LbA9OtwB3Ovnli5mSCXzbPkEq+Qx2bPGfGgm7nWBCxcxZMJiyMOVMiiyQJdKm+HjaI1X2xbzhK9t
QpQaIhnB3lDmhGJWF+0gVn9KgvOd28SFDDE56cYUx8ij++FjqaPqSa4m813ecc1g1tRkHexS1lB+
1OFtnfgV4oVLVTTM+VRTYB9wn6wt3QWQNLiWC2CDfvHBxQ2NCSSbKkZYCpHhOzaqQ6Kk3z3r8hXR
gW1aRgNaclPQ7tpNfVPR+tnL9V3Y0BYn6KdGsDgEvO5mwsm1pC33O4oubmjuKUmIxcYnLu6gBvQI
8vHUb99O2TY+iv4NE4DNEE2byQ7SidNlKWx5avzonYPuQodivuYxzwD9EuP8GZrDCh3o2vOsuOCh
jQM6XSugEW0m0z7K77LFj7ZNuNAhEL8GDevRG+76ObziU0b2lNWn1ILfzmsRbV7fLSaANPbSDcAJ
hopBh7yLfuRh0Ra7xCjl+WWd5FZNAwidoAmCefoFGvRi2c2BaPd+x8YJokStG96aQEGQqme3bQBO
YgzM+I17ChdG1MoVPCMTzIPy2fWqo69JXzd+O3dxRCPlZVGM6ID28SD3RMvLoWzng5dZXCQRQf+z
Tiokt+vID7PKyj3T/JTw1juu5JIYxZDTkIocJxw0LbpdORaYp5ryxe92dJFE9TjOdR/2kHyYijOS
14/b5jeKBDWp18e9m2mwgE0HrcRM6l1e1O0uW/34VfFCfr24rqscupboJAbJavaygpbuKAvfL+p4
KrfEzouAEAYX+T4Zkg+E+zXMgW1+vXHaozysNUW5jFf5Dgfz+3JKofC9o+K4Z90vWucL4CF1mfS7
rSp1WuWBXwMU+fLrja857xMLtGWq2KJ2ESmuAzP5EV4IF0zUVFqsOSU8he5rc8eafEoHng9+3u/i
iaBmP0WxpVg9NMOOQIK77YcHL+d34URbYyHvaYBQnOsVuoibkbvCFoNfDuDiifpYRWVUH1P04VtY
Jn9V0kt7hAoXS9Tbhud9f0Qlr9lLxdWI0pnyI6MSrpAZ3p51v7UVamb5BqCsKNbhJuA2+eRnc8c9
ky6o9YD+EMYbAWYhJr4AK1Dnl4q6JEYdh75bk/XHFkJ0DsLSdDo5AfqOg7okQFknGwipHh+hU5zd
brX5KqNM+72KXCSRQXKh6YRcNJr6ICXt9HNszeaFfhB/IIjmMTfZoFFkmZIiLXlfAr2R+DG7CBdE
pCEkOSQSqzf1eNAlW3dL6zmeLf7AEBnVrvgPpaeNml1Joy+Rmr3QMkBRvr4T23bSCWSd8UENudZ9
+CJz7WlxJ3pSSAIl8bGOSLPs/rg0j5czL/dx4UNJnjTE9LjJjU0Ositvc9Z5NcqFSwBURQ0P4kXi
aZ7NZm+RCiUV6f2ucRc91I711G895mwaXd5nTX+7nHrHHY36JwpPuOw/eT4mfCs3ZOZFRFLI08Vf
pzFANWdTS/LkZ3U3frYZCQI8sVJAHi6zMdK7AnVQr7VdBFFAlrrTtcIXVdp8rDTEiQGHag7/vvqx
HvSGdVwEUVP3cZQ1eJxXmS1vmm7InuJhBsASgxZBtUuqUNxUMOpP2/HIszjl0hqZOpvLfs7xtB7r
m+1Yg8nAcnbijk/e+UWO3w48gkZbgbCK4WHyVA9xHaZlIgfMhFrwsqX9YuNg1wzb2O6zTDAQHkbB
6HcQXPBRu9bJWMgAgsJACe4hsvq5N3F04luxd37Z8f//hhAgBUaK5xrfqgv5czsYvac086N+Fi75
UTQNFUvyLErtuGhogLPwUCWT8HNvF4CExnpQrCsOcVySD6zbwgu+9szvYnKhR2BntllisPV+HS7n
DnjPjPoFXhd3ZG3DmoCWx44PCkw4rstH4IWrE4QO7zifCz3ikOFNunKUqcVgQ5MWkv4fZ1/aHKeS
rvlXOs53+uZCQubE7f4AqLRUWZtl2fIXwseW2cmEJEng189Tnp65rbLbmqMIx3H4SAUFub3Ls8gP
pNFo+c5TBUtOHJlk2MV9u6Lv4To5vu1oO8UlEasXeEWihKNcKGAWEgbqkNPekrdN1J+wSehHwsgD
qyCqZ5P0hvokoM3b9sNTaNKm4CIf5218xk3HHubQ1TfVPNb122bqKTiJV6RoggqTKY7K1BZyS6yh
b2yVnWKTmJmYLwq8mNb7OltLfmWK8o3VhFNsUhQFqpUrLk5VPexI0H2ZtvVtuKH4FJ2EHCsY5+C4
sZUyP2/7R8t1/7Zw6BSTNANWYsoVx0Gu7J1uuu6GNoS+CYMXn0KS7HFzr4oWNqYEbvY+kp+PPJzf
H57/IbQ4RSQtmq5tQxTwfeXg/oQRUU0SBOYDzybTru9/f5P/sOufwpJsY8qGBHg7TbA8IoCeEtrT
tyW4p7gkYkEjWmdsyyQam7SrAEzuW/HG2X4KTIpIp/RisXlGgheJhoLkbmRd/crL/0/v5Tgo/3Ya
LryrogkWVohc/J8sbw5QSX/b/nUqFQRFKR5IyCeczQtNob58rYvwbUn/KVAmpug5a453sm0ExeGq
YJAism+jKMWnUJkptDrWLWpb7cZ9IpGZ0/VNbr00PsXK6I2QjtTAygSTfYCe4Y2Og+qVmO0/jOUp
VKaDW/w4uO5YHm4CcEHlWZW71woWPwBlv4hxT329tmqa6moOgX7oRtlduIL4OAlUGYTnXWvb257k
3ZpohR00lWUVfwiAIJ0zKqCEkAxdU7rMAQR3/DwclHbe5Ow1DQNKf2wWv/h2pzC4QsmNFDNaHuAg
yfxQ2MhOSSVrFiRuckWcVGMX3VeFa8qURlroi17zRZtzNk9u3hKzblDDBTCqXin+3wJWRx3S8rJy
8fp9rfpYJUBPN1lRKHc564mtu1IEzZSZtQcaeYXFvYPMuoNcnPBBD40dV8VJHpnuUW91JM+Ur5Yu
q7c5b1Lm+vxPMa+mz6qm8R8WYpriHeCHsUtyOZRDuq6zu/frvMXfWdPlJQSw6ma86nXnb1bY+oXX
ddnI6AAxrq04bAKmDPsm6MsCNrbb2D+i+xj7/eprrbvEUzHlWyLH0SwwQicwBIyXqYNsJAyg5LKD
tfbWAB+rKQCEvM2nC9i0NtW59iiAfbQrW9X5usqWpaMd8+IDfByH204j8bvZpGjbpOFRX10pEtbk
uq9HylNlUM0+BLrs/K0Yh37hSQlZHIENjGqFomgLt9YubZuWzwc3qqX67Cmj5rJYm8hRkMiisboL
OFx2DiXbHFSXqCOxvnOhKwzathQw7YQ5P9O70ZHeXiKiL2TSLVpaOP6067aDuyxMtzMx5q09C8tC
i89TH/ghTsbasXbNLImtlFA8b6yH44HrGvXVmyGn3+G0MA4PPAby6WBa4fubIIwDtR99oLobJ7cZ
AyDnJncJXJvnXqSg66/b8UuijdelMVgN5cNcO6FvilrIOkzDAZZbJukmqqcDvAQi+diwEY0nZ5st
Ly9qgrcMjkhV7GS55dokEVBe94UT1N9MXYciRNyXc536zvf2m9I+H93ZNPTQ9ufjYPdAOsuJI7oW
MiKgOy/z+z6v0VeASFNLH9q85CwzupDZaA2ps2DrKEZdhAQufX2oy5Rsvt7Qnumm6yFmw3UxVyEk
EYtOPeWhNMVVJOMRmZ7Ni3HDAwV1i9xvCHUaye74csy5xlugGad+tNnUiOoj2bS251x1wRUqkmOA
Mm3ZkbN1NOEtHTp6OcmZD2nf6ZoldO1cvNO8aGSiQthJJ3Jo4ZEJ+edcJ/Pcojbdwt7hqat6vyay
kAVNugD9qsaS8VzCJGMHCbn4CdRv9GzNuOm0L6eqzcLcj2tCZWfOR+P5Jz9Gq0isMKYBULmSPoPX
ceHOjQj5t2qaAzih1tH7eFRawxW63vJMxGGhL/Rg0KWZx61IyCzUA1+FzXoV+WVnIXdSXi+FCnYB
nB36S8AL7dMw0OKqcmX5hTUU36ppIFeYtj7y/HJSeaXvTQALr7Sk0NTJtrYbVEJNp8a7YZXNXavB
k09Gn9PbJW9kmdmaEJlFrazh3NbpS602c5ebAMnaKoJ8zqbe3rd2iC7WGA5b2cJjP+6Crl/Nbhrp
6s8QPYsmgdSGex6LnpN3pGx0mQCBMtT7onPooWkQxPxlXzc6HfOg7S/4lvf2DGfuat8BFXzZSz8+
063A2+mKOrPBXBTYZwZ+2Wg6PfZliF9Hx2KY0hp9orsSbHyZMLKK22Ue4uYK/ksCWICitmLHw0W+
bwbauH1oDahApTa+2Tm3VcFBt7WzF/CbWfZ9C7vkRBqoMqVzwZm/ZbyGxiEftnbXjeuywPmZrNsH
08vlPEaP5FCFZd1nlINgLEIUNQ5qi1qSLtGqwZbUjT20kY/676Nv+3hXCBcviWrkyJJA99VyN6gS
vZCCbx3+G4KxjA5gI+kZ9SJvsrXrZyCCFlVt91qUnmeQEQazjrhxuw8FtgxYTCjTPDk1QSobjngz
z6q+9O9yoHvR4JbT0p75lfE1lRWkoJLGRY07r9oW3raJ4HObcDC995SXfDd39fioVngZ+nWU48XQ
ANF7Na7rOt76rjc5ek4A+UZ3Rq+1e4ezKBfv7KTWD6sytNoFG4jX57UMoLmQNgOHLRpMaqLvRRxZ
8MehTJeDDlg16qp1EOe77KHO2zRJXQzcZG6CCta7aa5UBVsoSuo9ZtTwrpRVBVq77wp0X2HVc7YO
JfV3/dEl7YaLWvPUNYZ+DmMoz6Gc1xWQmD/qpnyQJh7Kds8LaJ9kkMEkeQXVjYlmVSjJ2aSL77UJ
pkcU7LcMZBRM9FKpIQ1iaNkhPQjjuxY9q4+R1fNXtbXLkNDaxSrNVS4uTcUNNPj98i60xN1XdSij
VI+QBDRNzfd2nuc+Cb3u9qjYFOkEGl1KTUsuQ9ur/aK3iWQewg/w3MAv1U/GluZzCP7ubaNNudRJ
mJtIZ6HGvL8HQMyGFyPfSJ8ssSXlrm4bVae1b2eRDcxFTzRXESrrwbRsKVZ1GCSauYE+YlG5PFtU
EwyHot1KSOjVm941Nq/Cc8CsapNg6tl9G1ooopON1pclh4FwGkgXDgmk9+ILXdbblEKKYiwvZKPi
d3CRG1yiq6BdzkVZV+EVr2ZqXDou4zr5ZCSr5TemKeMw9T0MizLVtMVdO5hoyIwl1UPBRtsmJPd8
Sm3dTknvYAeWjFHU+OugVrFLK6uaS923Xbdf4nhrz6e4Cew9Y3RzKeA4aPfxAiFIIdeK76Q0gb6o
6jpG5ceFXQKdn28dnft+NwpR20yJgl41i66rcwn/muFMe1JlbSRtysMZ4ZRthP44w914TiaLMyBZ
afvUylHtKzDCE2jh3tbNACPbitcMOz0oNE1WLlTaHUPEkSxYjHnCV4pDeiayvl7asksq0ngCL/D5
YmqQQ8SexgnXlCe4k85Gld8srvq0GtgG80Xwi6WaJaowJkLPm084x1xYQ90zWIBLv5uI68RV7kpR
pPNirHs3bWM+p5EtYKhkhjKIdtwMoJcWoPgxlyCIKfwlJX08pO3U1U2ysG1pdkZG03DN59K5dJo6
XlzorYGm8FKpMr6aYsQjyTCY2X1fWStUEm4trP1mBOE+s7mXbTYMBSNpRRE7QH99IeNHWeaBzQYq
c5fpAkad+EKLfUCdzFTpBvHpA4J6cPa5yOdv3kno0+gwJ1XqG8ymfRQP6hoV2S0/DwSCq/NWW7E+
qHFsBeYy8yTti2ntbody5p+MMAxrZA00IhSVB0MqIUHboS/OdJVZC4m3cx5AhWDHcxgNXMILslUZ
l6Qo7gtwn8h1p8QWJwgHiouupwHDG+jYdA2uVN5lpfe5Sk2r6EcXB0uD2lsVNf1F4OCymfQV4tZU
iarj1y0QCmXaVBa8m3mxzc3MJrRByxAiDkm0Aap3IVTZtPuhlPQBtfk5TrFv9ucxo/KmXlYyZXVk
Knu/0dHf43uTP7nMIYqoIXpQXZINXigJRGrl/HWbV8nO4OaNOt3STX7N6riy8SPIxdF4EWH0mzgd
Y6qKP103wRl1q9ClTYqlVw9C6qWGqHMZkbMAprhVugYT6XdFD3XdzI2TW/fQmHJjGhY9G7LWQcku
RdBPDlXRLzOiX9v2+w46Vx+hlCJJoo2D9uRgpgXCorFZvijWL7QEyMT7/sLO2KAvbDv1+syODdhx
+K6zgr98LUqAI3H0njk+BO0N9vFmea8dOEb7bS2Rq7JlbbrLZRGKZWMMz6YsX+gmMzqxMEw3Gg3h
ReWZxH4zsxKS3dO0Thd0i5AG+hrux48Ycy72cBLvxmfT4wg9F1G4DV8aBnpRyiNaLLerKFd6x+fA
lWeQCcpl1tek20VhTD9pRqfrkuPszxgdnEC20E3gP3CQirM2HPItU7127sLYpeaZDOs+uFQl0HZ3
CES5S2G0WY0fZLcZ866B2hsirrlfUPoop3FHcOXrPt8QYHZdydsPNROdO9S9iNWnoBWh/jSzjkQ3
dJm8vFjB4n2YueAG86w1N3oeRXUxwt9HZAiraZMO0PvvzxanepaC/EDUM+fAFuqkopsH7G91wSGI
o3y6Cg3aHunWDq3BijF6S4ZaKCB4Y0Du4ivMeoX3DwGf4KYieR7cwhcK4UCdB1hBGOy6jFrQqTBO
O76S1aN1AvGzhEaTI+ArhONDOLURJh1444t+MtrV/quCCGX+dWpyun1TM2au/c4YFio5ejW2I1JU
uKDmqWsZccka64Wf2eFoEVdVyu9dY8c6axecXkkzFkhui2qqvoRdFH1aYOB1rMqbgkSwi4+xAtAl
8sXOdTgz14wH+DuHCUDj/LLPQz/o9ZbC4bJcUzXzZjYZ9oKyx6A6CUmUGkmTzlhtkb1M5cogy4ce
pDqDzK9tMl41q03hg8BIAiROYbArLFAJmZFsP84NSOcoQoOa2MUZwkYCsfcozgEGTuTcruEnymoe
I9LQNEjDsq2Km5l6Xjxjmx36zCvMpV3phlheSjEbuC0ItYzqSZUjs/euRIXgvtexaVMror5AllE4
GAm3HJtfjH00PxOUFpUCwGvi2zsMa1TttzJQ71kfVfU5nfk83ASWU5bN2GHqK60H/x4GqHBsNb0r
wztTNTOiU9QKyLMTPKRnMQG18AKgpnlLR4Tc83u7WjInYuu69mq1Pp/PS0s52lwb+w5kjyeJ18Xy
hYBE8F66woEOEhg7QtnU8T5rtQvNPva+eu77NbcmsQzaYgjhdYNZSGFx2Ox8S+IaTymh9W/NdWek
vsAidJ9K0uYy4bOTFyza5PeaxEhXI9LGIl3RLLFnvKni9t2EUTF10gwOVepknTrdJlvtOUbCbeIW
7tcgva1buCQEw5t5O4VzxsTAbiM1sX7P0a7jiH1wvCVF24sRAM7WMUgPWxx6cL5UfMcGaKqeKcN4
83WhRe/OoCtqQ9gbllRhbSHATo0Z0VeZAgJyySJaccMU7O1uBRyzdMpRhu7TDUlym1XbZMv9tlTC
Yn9rS54ALA2SeIX8c7rkEKB/tzpX1Alcpbw82HAdkUMFmlc2gats9FG0Vn7jS0CmJ0KtXW7KGEy8
HYq6EJVlWuR4hKUXcAIDOq1MIxjR3+ESgzjMMpAT9iFKHV45VOSgJ9wNdXNBIt/BMN1JHfEU2hX0
kRJUnpIFUhPvGxqjKgNLlxyZ5hJpeYnzBnTCEGCpS1TWdQRjs4Yr1HMgwZCSYBgrQAWwzUHoZV6Q
BkSGhNmQa+DYXFcM+X6k/QYnchrnLEWKJ+99Oag4IcrLPjXSVp8iiKJdTjofWVqwTn7InQRaejCq
fBiKIfrYuLgRKSVN9QX0r+29hE0EvqTHgY7MJ1TJXHJ1G8159TkmrqVZ4Jv+EjdZb/nKgzNsrM1d
U9QTQ7C0+C51ubTnolgmctnVKxDUIfQU8tQ0AoYl9QwjpN2GMKDYQUzbFDjnHNynfI4t8yoYvS7f
F0fg72fTGIQ5DJ2Y8DtouUX5vgO8Hi0ailMK9RqJ1KHKUWi7btTUHuwqyFntAsj4VHgdw9k41o28
hygu8WkcMOy6OU6t3mVon4s8Gx2C+wETLKAopQXtmIgFVaR0W8oOotOojiSiWs4apa+ZiNcPnjXu
omglWfdTofvxq11IjsOim6biKlhtBxYkkRVXc1KDUnO7EM7bVDVDNyRhzIPglg9r+W7ipSRpMZn4
cpNLkF/afoH+t27yovrQFXDPu81lFTLEqHReUlcVxR2JGRyYlHXdtbAzhwFJm+v13YKk+pIPftiv
OQtditwJKkMix0E6ISVrbvswlH/Srm2rrIkRmSRaVOo9h7voFVrhBjJWbh4RZc7V8ogaTY8IOgDR
FalNrad9MMYRGrOjXz8S7f1lHowbT1qV19dm1t33lsbx0KMOQbFb5Gu7dftuRsK3n0ep6sRt1C3p
2izI80XfBhCHEhizc1m3sy0TyOhU+ftYFEbugzqorlrTtD4dw2YJrljunMHbjKdnmAg2RSLcVMYJ
3cJ1OA8hMvXk5LLMKeK4/KZinh3CXN05VwI8CsE7uWTYNrd3lleGHVo0uZ9BpI/vIAShnlaJ5OKq
L2mbX4y0JeKchNHqzmHzMk7JNPjqXoCeeBdOeTkkYx6vT6Atxp9Y7/urZuL9Genn3Vqi1iL6r55j
SSShtf4T+gdhAnQMojV067FzanJdIL+84ah/wzvLAiJwNiN8eizptlwOODvvwKGxwWUXLSiRtlHu
70LFtqvZxqJK1ly1V4U5/2o2n0wrnM6WkPgsPp8UpCXS6FgJLmldvGdtUX6iEpOrklUP7FIo3Dm8
I0HLGwFfNOnUNRiKGjZE12vRsuuo2NYvOYp8HzqR25vVqIleqJ4+KrImqx+/i2J+2NqWorA8FcVV
LTZonklAOvdiKMtLDEyQGAuTFeBofLdmkx19l+D1iw95sC1zFiF4HlMXtBWwQqixfecbBOawGjhq
0HByVPcKSfNNpZy8CXjdWZw6a2ETimmLdWrX9q4mfpl3m+Fhc1ZWK+quMwmHJ7i4EIaTm3NU57vg
jqpguqScTLB2yX3/NRTb+izX2RAUIFcx4Ejo5PceSmjfQjHX+Gg0zE2aY9/NUfdAaR6VyJK9ZwUK
1KDYefc0sL5jie85xAzacZzyTKu4HhNWiHxBcLguB7csVZ0K1OcfgILhC5R4gr5AUmr9Z5QITb+b
o0E+Y2GxiyjarvuAd9eqps07vo1zk0SGu5shUsU7bNfxn00HM/JXUBf/odl0Kg0AXefJGlEBFh/P
7BLc1TXlXL1NByc+FQdoCUobrOmBGMEUD2aEWy0Lnt7WCj4BgReVqYa5PjYPaX1Rz9iOKPNvs7qJ
T40ihjmstIVp8NmyHOePgXN4tbngbVyEU9435XotcxyjZ9DapPKiish2xSw6oW/DPZ4Sv4FWr1Hw
BqTS++ie5Aem6k9veumnpO91rVFqKTegrkKbbEV0G0TsbTPxlPGN5hIIHz3mSlHkfxrfPdFRvgbs
+/Usj04p366P25yXuLYo8o9Wbmkdv82CLzolfFe2akW9oFtbBv1n0aGPVcyf3/Kyo1PCN8f+yqEM
AEGzHk4OwkccTdDnt137BBjIp6FUyApByu7Y84YGixro8qYGNoBbL8EIaB2BEDMc6Zlx8CdM4qaM
Fm34JhAaJIBeXhyZzdJxAYIm1G/qrEYC/YgW2vAmREKk+Mur83BFAdEeJ6Gj+YGiVGH49taLs5cX
L7GL+67RAGM6ex2tdcqMfZN8THRqFAGtSBTeI5Cnwml5RGkRDurlx7fNlBM4r5zQKwvA5jnLx5Xf
Vk0ZJn4r3Js2lOiU9o22aKS2sgTLPkArxw/BZVyXb1Ngik5538IToiJiINzFUZtF7wLQBeTVb3ov
p7zvuVjyeIN8F6B36nEe0JNCge6N1z5Znd0CZX5UugEvGdlFG7uztqdvOnuiU973HG1DHkt8bdRy
d76vP6tGf3nbGzlZmiPkMyNxFNaLudtSz5v1orJ2y9529ZOlKVcAC4oc8o61UxaG4WNGYUrxyokZ
Ywn+jDuJTmnfAnUcSPaCC9N6h9ix4DmMVEeyAHbBDfrCKGvVjbnoIrr8y0Lrv74u/6t41rf/5+r2
n/+Nf3/VBjUDeDOd/POfD7rDn/8+fub//c7LT/zz/Flff+me7ekvvfgMrvuv+2Zfpi8v/gHLXaBk
79AMXu+fLVwQf1wf3/D4m/+/P/zb84+rPKzm+R9/fNWun45XKyrd//GvH11++8cf7BgW/Ne/X/9f
Pzw+wD/+uC2rtjKm6p/tT596/mKnf/xBWfR3oZCRQ7mDx5wcqSz++cdPaPR3tBKUEALqGARC53/8
rQe6u8Rd6d8xAyiVQCIJ1IiPQFurken944/w7xGNKFPoQR7FGAk4YP/3270Yn/8Zr7/1rrvVSH8s
Pv1ijkCZAnIinNAQCizoZdBT7FcjmF1HCEkcxrIJdiyeHaQf1PiX8NvHu4QhgyYvFSCRCXWqEELr
zhyPuu2gZsHP1moYUgsYzvm/vfl/PdvvnyUMQ8DXKQdfiItT6v06T7JVs1oPPTL6dJuCLZUWirW/
v8sPqa7/WVY/HgbXjkC+i4+v7hTqKxWU+yK0Lw7cawCrSxXbAtXwMvoQUDXeAPjkvxMrhod2oAB8
R3khRSailtZZFTTsNTbEzyMYCujDMiU4ZBujU8KuC20hFlbiqclsMwJDvqs15/rsrz91FDLFJANU
JyKnUWc0dEtQFsYfqilo2mxrKiCm6IbCTMrLzcC4yHOWH2uG7ZwSK7vHbXMuymDgpctMB0BG/P4b
HQOvl8MgIIZDQjRGMBjklDmH4siYw351PlSb/jPuw2ZHR/1tDrbhlW30eD6d3IgSGnESY7FE7FRD
GJHOZCo2zIe1KPXXAggkgDCjDi4ofLnWUr/GpP/FBEPdXYZ4qEgcd4WTw6FonUUoiCeb49mkugQl
qG788iRQmPsY9HlbJ0E3x98B77LfKDXld/Qa4xScapRGf/+Sf5pcIfYaCgUf7EB4/lPtE1TIgdFZ
TLxHg51nHdqp6YQl+MqS+vkuWLOECXhUcViOnSLzaW0UQjEl9kFI2Hlhou9Uk7+mO4NlG2Lw8AQq
jFSkECthmP8NVSx5TzEtjTkMAuZJU0yHD1Ws6cffvzDsyy8nS8gAoY8YiSPOZHi6B40o3mk4FbQH
js7Ktis7NILgfTTO8mwbav+EsrStki0X8jUnrh/1hxfzFLfG9IwlESpW4WnOSfLS0G22+hAjeDFp
UNRNn42D5PtpXkqPDkyMnnFrEIUJ+C7XSRR54ZKRRxzNyWYt71DXD6b7v/xCYBgiWBRKBqrlKUu0
nbuRzX08HmqAu9DDGMzKEzOS/ntb14PcsW4Lvw/1hK7c72/807INOaOoVuKEpSGEOU/Gu4w5G3xb
tQeVl+F5FYs+6wA/AsKSTIehCYvd7+/38yQ+3i+SHFg3eLucSgR0kR0LlM/aQ1d4lvqF+TMV69eA
6y8JRcdZzPEaYzwPVgsmyUkCEyrY06Bn0B408APsuiHxVibxhkxp1+ao4+1nNSwPURjWzxZQ0b8m
7Pvj9ohHcIZHXB3/HKl5/7aIAK5Z2rHT+qBHhdO1CaBUAtXzV/aDH+bLL6cyx0lGBeNY8BRz+eVt
IPrVFXqQ/YFtQQewcNA2ESAlffC5rFtjLlnrlq9zRKogKawePswq7j6qaGhcWqyxfewiA5BpZAO9
JJDHG33a1AAHv/Y1fzHkEkcDOc5tLPdTamvDtYEpE+sPAS3ZBz+t5Tkbty6LfVmdx6qfH03htw8M
BdPzyJo45fXWXCpBgEGd+hwIRnOEBUA++vdT8QeN4cX7ixmKwVyIUEEgNTqlr6x+rr3q63XfBlN5
7RogAglnvUmOoLurTkbbvgCO5MIDUHoRbtATKNeq+fb7b/HT2/nxJVCfwnQRiBxO5sowFp4yqE/s
izJ2D7HIuytSt6/OFXa64+I2Ag95DMi4wst7OVcW9JQaao/N+qO5X9KC4QHHWs77IvUheMB12bZP
gGPz96ZZwzwzWxWPKSO13KGDXAMtvSzQ9Pj9s/8UnMTY/MMYCuAKEvjkVKBlGhu9smVZ9gEgWmlp
lb1cBfM74FfIK7PwF7dSSAMoBhsie+jFv3x+1nHj3QQ8VC14mS2QWNtX64ZWlKyi779/ql+MqOJQ
nAPXX3H+kzwu9FR7UwSd2yu38SsuxjADKfY1U7yfNm4kSQJSu1BsQ0qCmPPlA5ENoBrAbyfgOCZ3
0c7HGNoE68750NwNI89fKY/98n6c84hRwnBPfnK/fm7ZxnE/woIpWxbAr9E/r9MgD0Xm6PaaNsBP
IUIsUDmAkBTiVmyhpzHV5NHsGop42BcL2YAwM3foFz5OXL5fAg+GPIv+8gyJKMEUiQRsDCk71Tuj
Y9ND6EiPe2CDV4Pgw+ZoBU76AsJ25O73U+TH6LzcehQWpMLDgUlEf/IKK8a1yHPRb+ihIuxIworq
OAk73dDMjwNZU+2PpIRZ0bq6jJcFIIlooBIVLQnNlET7bXpggIQGaQmMEhAGGpt9iu2yL3dlb4Mi
bURO4RTSAimWEtFH9DCSoh9TA4A5mBMT5K6Sel6ASK0Dua3ZOh8rH0KsA8CVjgEoF/TUF6mEPtPT
75/+5wWCh49waCmk54Sdqu14tS0W6B+yr5lFgaUABtVq+5cjjWOyjs4s1jv+RuXg5YSFFJHv+yKk
e6WH5bnbXJiWgosPv3+Wn/cV3IUCjomFQWJ+Gj+Fq+4DE250b8fOv2tzdewsd/NZDqTDKxP0V6+N
I4vFriwURSrw8oHQemk1iFpkH8ESKuVVNQJxV71GcP3FqYgnQh53LKggXz7dKTvka2BiBGRfcaDN
Ya5k4QYZofwOZM+x0OfX9glfxUG2D+SYyeQ6i63r/xI1GyEURi+kIaCIEosEdZGXD0vHqEEUoOk+
bjxg1Zv2SaOlf+WV/pwNHG8TMiKRQYKFeaoUxErQEFuNSiuXk7kELsABgCLtepNHIxq6w8RAZfF5
2H+QChb1aQiPXZqE9dCCOgPAXXQHmJd77Vz81UijoiUZMgIqpToZaWZwjvspp3tTbn2qvIqSXuXr
K6fvr+6CLS8MOepOIjytZq9i5FB3YhRcjtEmk4rzG7/xvyYB/GMgsZui9oLMEgfHafswd6pwYIlM
+xhA348B6gRX3vSvrY2fTieJfSSiiC4R7xOUtl5OFyAjpUUldt2Huim/EGj4fkaBV6UNJtr9hALv
+e+X/U+nk8RRETIEjcDFx1iSL+8HOqX/35ydV2/cSNq2fxEBspiKp2R3S2palm05zPiEcBgz58xf
/17U9x242Q0RWmCx2BkvXM1i8akn3GGg2zL6ABgUstPAbj7HS1b8E/d68w6yTeB1TVzvfBTXxxVJ
fJs2FtwuegHmdlal2rO0h7DT/BwtaL+oilo9OE2rfoQ215/UVgNrDoA7/iiccDo3mt5/1aBJAnsL
8+peXfT84fV9uI4WZM4kH1RynNM1vb/ciEFkULyyTPedEeiZWwxGe8jz2vhot419rlUrf7SSOnzs
yKQflrrJHTC/in16/Wdc1XvrrzBIEkhv2ZxtMtTmScKHVOq+kkcgqMGOA9OqhuoUhEF0rDWxuEqk
mz9V5Y2SVJzvdWnw/pphYPjBa7ncAN0pUicIB923Cyv9HkxT9DNX3uYl/LIITVtqWkez+WK3Im+T
I+O5sDrhL3kBDi0MVNUr9Tf6F74sQysNB1BuS0eng3n5LCX1wUKjTPhDkMDRgIjywGWkHF9/WVdx
Zy3Lbc4LFye5z1ZVDqJNGw1xIXwLhgqMzzo/qVRX5VvD29rNUEnlaNfTbNueTKGkFYpklfCTIDUO
Y6jHnuwhFL79YSyNo0dnTpjqVvYslgWw0CIRfi1Xwogq4qOSlW/zZ3x5MWvTai0SDTAAV4qQdl1C
f6hZBT7UmUqxOzSLVHc+5uugRnDhLlzvXbKyrRqCVUAtzvNe9/skqD4BdJ6/52DWD2pCA0MMefiY
RUa8kwpfR27iByNfdhANZALJ5Zlr7GmJhZLlvhbFtd/3qfWVYKXcQ4ac70JgmXv4nhtBVKezaVs2
PVuL3HsTu/XUjEJYFIVvY7kO6K0uHzMjHN1MG8S9IysorN0cm+duMQzfkXX7lDfKcA82q37IQyff
k7R82deLYoDi16ETSgPAEZQ9my2YsgIHyKLO/doa8syVY1V+sprCelf26vCfFKP1JPs8K46I9obZ
QQ+hj7hoG7c/GhD64UGJpzo+tlKPqrvU6avcW1O35xEOBXLWRlHsWajciPrcQQ5DP4voJ0kiNi8t
QOy0Dazch73X3sUANd8JdLSfmdyYfljFQ3ps22n8I7UZXl8+KNqhH7toL09aa9zNxlFhv7SpNTjq
W7H0lE6vBRK98s0xiCNXzaV96pyqeAisIZFuYulZ4ZWO2jyWwRLXbtQvUb8Tza4KAMKkyaRHQL6H
V7gFA/Uoe/Y187pzbdn9QxCPzsEhNXD7WQ12vs/rwLnGM74Wgg0eFtuINs1OxmVTibOSBe2DCDIN
Tr4u/odVGF85NGUsco2rWWebK1FbIc3DebfvYIXVD0ES7um439q29QbQbdqXbOAmbxgjNS6TWdXP
cWO/x2jqlzIYEN6CetpJDW4sBHtp7ZJYtqaJ7aYJnYRQa/LgvAqvnseiM91OKvk5HsI/b70K6Cvx
+YIvYYBCL+Hyo3Ay8FWGkTlnqcTNHdjmwosjGe6ULDcOAas4vFdA3Rq39OUqM8mFMENugWiAnGa2
TgivgOnJ689yY9fIakyxNsuIStt8ujTrGitGXZ7jVhNQFuPqPi4cxYNwJHce6PZSDCfXCMhNutk2
JhuIC8yOPJcgzn/FdfvTZotpQhjTnizMraXI2Lk/bd4TWdvl3nUlAxQlSuS5Z4L/y6gN+6RbRvJO
Q8xiJ/u4zkhfsAog3PW17b0FOeWaWtlGNgfnHGcoMPFp8ZzQaCVrU6r8wJCt87vSjuHIwNLey0nW
C+MyLrK4TS3ENe6sj3r5nPBXUmlGZXAe6zgNPYJwmXoTpMkfaTeM8YOWx8YPpytzaOSGgd4CTIf/
ytKpHuJEqvT0OBTPquVUCgDbOIPJC3NgOCVtWv+0GhFPntFOABNUSOHIMc1F866zxYBcLaotCd0C
feFfh2L83SDFMrgkd0HmotgBCRG9CedLt+SLeZgXyVwa1qb0uCKiuxSiSQTfgmTwUNVO+6kWqlF5
Q2CH7/n/R71nSKIEJpWV+qmbKjEfUYEwf9Rtq39LorZO/RKuGBSkugqcnRd6nRzRSdI5pJJ+NaXd
5uzUVRPCOgzkWS+dL1lVfnZAzrt9oXzIk+CDEnU7FeaN7xzQCxgkWjHrKdq8Q31i1qtmizxbFYkl
DNXxnAdNvNPVvbUKlSTNd81BLmkrl2qq6mxn63cOVyA9FIE0vQQBmh18743vjlqZfg4ZA8OHrfWA
mEwoxgPPEjim/aAY+vjBKDh3htj97m69JuI9XaOXrduqCVUo5VjjMMpz3i3dwTKm4j1NDviPmtXG
9zRFzVPZVv/TNpI6Y6K0AoTszeGQSbiKbRDDEPoo79I4at0mnoadl3Wd7qzYkvVipvxnG9dt/mus
iIhrpC+9Ks8SAQaEU5z+NM9V/1CNzfAhXEqNr0YfzyKU4r7rkz1rhxtZHxNRanxHRTGFo7kepr/W
Bzo8lg28jXM3FO1hoLd8h6iQ8LRhLX2WuTqXjgEKA7541bfxk6MH8m3uSWslxG8waVrRPccg0F7f
/1+/oetLuFYqShfkfZi1iBYtjNQco9Ob7z+oT+u8jGE1E4jN15fBhusHqG3nckHVRRmqHJKsHevv
QGg6O7DMW6/V1JyXWkSabO7lI5mZCIp40Z2zKJXgX4Sdxo8Dc+P/+imd7nW9Cx6rvv8ZVZl4UsLF
+vX6k96IAIxA6fZSe6wz0M1LrZICoPaoKOdpaDMB+7wTxxAp373xys11JGkYAY3qf9sx00NRm3pq
K+emaub3KpJQ0Ls189Pbn4ZhuLpOOVdAw7rXfx2PGKZs1ThOcBZJVflWl/WHqTffJkP+cgj5Erlb
VwydxkTscpUpKnJnhOt77rVcHnqxNIdiwLju9WdZz9jmFn9BFAHGURFC3VYW4NLV3ESQ41zEZOOL
XWj/xRDnPtRFG31u9Wp3pHgjTDOxpAXAs/FwxuYgFmpu92HakVpO60iG1tZ57KvkEFrK3jz6xmkA
pMEHJl76ZltRx0ELoigRtTwPemfcM1aRD9Sze13aGw/kqOtMbx0xX39ZUShmeJGmPBfmIh8Q3rDe
112E8EhZpl9ef1k37h1kdsAUmfQyyPc2nxGib2Hf2+ydXMzSy2qpHpKkmT+klWLfD0OsfdaDfs+F
+UVOeXNEHJB9Jk1B8jyxndVkA2N6Wp722ZmN4jwVQnlcQUx/IOlr71IUbseHAXmXZ7vXbMUz03Zw
yD2DyVcZ6+huMwnrH8b7oC0VJDBsF5bi8u/UlYgHMZwNNK/rM/Wrbtgq7L6q78JDlgYd9yp9gc5F
jWhq0JYJTeuO4kC+c2atS11492h0aGlh/atjnf1BRsX0VdGt9B9BGEVMaQjzO8QY6hkcZKjOh9ff
xI3MmyuS2Sqjd4qxF9TMXyEgwtU1aPRZnjulz++klOVDb4j8oYga5U6kDmo1SQcEIi9j800aqy9x
gaXJ1Rz+twmF/zIulPmU1TUU6/NcLCoGRak8T9nYvf1uAibCMTOZdNDi3By11OZahQxJJoo7sSd6
SPjJFKOFZIx7VcytD2gNcUzhHIfW4zbQ1SUSiUVFCIJuch+i83XUUGjyzMY2d3LEGxGBYhbwqIVd
pHC2LgwIS6iyCHr7LLPAfhpqgbZdbVdvz6p5DPZsRUyQ826KTQNtsCSlyDmH/dTcQwB34J63318/
gbd2DdQ5B2DFilPTXh4DErPYHpPQPpc20rKBlpgPaCDkd+kktI+vL3WNggUxD/rd4ZwzG7jCjBOe
SQmniQiAroaHzylyOU79LrbCyoumFsWiuQzdxijuc9EflmX2p6r8+j/8CGsl1tgaeEHKicsHrvKw
VaqRpBuUPFVEnSRHAyG6g2oF2YHOmXPoHet7PfX5Iy9WeTADrCQCObR7jtS3dh4oMFMFWuV8f5uu
kjQosZUlpsCHlHFnojt43ysj1Cjd2uOk3LidyYDpwDBwBIx79cwIg4HnJhlHdtP2yFnD52jMnXuV
bMA3EMl8e1vOWcM8bAZSNRa93OOiG3ILF3JJImB2J+jG1cHRQDW+/ipvfYX2Ko9gAF8k5Vif+q/g
aaqNjZqiaZ8pPu37ajC1s8hFsxPBbq2yhkgSDb51BreXq8QmCln4fhpn1AdVj/FMTA1h7s2Zbl3J
jiSpZTS8liybTpmCmlgYq4pxtmWNMqwIDK81ZOKFC6VRY44LlizFHhvv+gSC56GW5ktkHsQVdPlo
YIW1GKqvdbZbhD8Gu4kOdp62KNZoe8H5JUm6vP1Zi0imMbSDHWNvTrvSjbYiRWqeI+QWAlfI0FnV
lBt7cEVG/8CtSif93KQD6j0I1AJuzvWgfWdi/WfDVc/ozQs1yu9CY1R1GBh1VR8l1G1UMtuiW9xF
ReuEe7/eI6Jdfzvo2xB9SWsBd8htgFR0qURA942zKUJmpvlcPY5GvtyPqWWiRWQqe4OC6wO3CurQ
oX+Btatb+70s7iswXbVxnlcIYIft7APG53LnWN8okKGNUy8Kg5oRoOEmDibjgqYKTe9zJ0Pg4yGG
fK5j9eJgzagxJSKNHiZU6o+mzO1zFqbjHydusp1fcetZ6aLS/wBRCTtq/fO/PmHUN4rAQV/krOdS
vZtq8xdyQntJ1q1FVmLVqqZmE4420WhQ1drpqRLPQ2ZLrzTlcuiMJTq8Ho1unRNyKe5qkk8m35tV
AmA/yDRq1jnENcADbWOeiJCVl5OCnygn90bGtz5eqUJWoq/I57sdfURap7XY1pvnBTsNF82k+jzm
inwC+pDdv/5oNzaQwTQtWlp7oOC2IdCorX4KK3IEpks9yoirSEsH/Ut7c0Bn6kFZQvuNbga5z+Vp
QKm7juYhsM45c5jH1gAWkijpp9cf5jrS8pdDImAWSF/K3PppFHOGelLRWWe9au1jWfQMJgLVetdB
wT90OIKe56UxdlK567YJB4Kai3EL3xtUjssnsyvFQWu6ds5ALhYIQIPaf12amk7JNKAuI/jjJ2Vs
5+iAvqbzPZuFaD68/ty3XuJKk2GuxKMzNLv8CZYM4sZpF+eM3rfxjH6q82T2u/fYjVO5BhVSYnJj
pq7r7v/1QVNGlo7WO/SiRuNZKkJ/UuspPKrdXO58bzeex+AakTwNdwoUjcuVGMWYbW4UwRlBOt2D
qKkdwsJWdl7c7VXYtpUnxg22OZKVKFchrCg4J5SjH3KYYi5TpnwnM761CtA+UJkq/VhtW09ksbFQ
SXA8LKcM3uuzk7ttlpQ7Vct1sQnKG4CpTQ4OxmQLq9eMhP8Mljxndl3fG2nY3hFtU99yEnp3Qz29
Gxu0a8VQvc3sZ601WRmCpYCtBQFua/02LnKhZ5jS6aqk9r7XqyZGkgv38J0AcuPbJgBb0LVWPg1V
/+WZiJk4ow+1VD56waWvR4Eh0FmuBTrUAIQPaZS2xzrorf/Pkb6gSL9KU13nLKDsgCMxTYUrdLmu
mVpFYIRB6cODFyhtqAAzoa3uhOEXQY1NDmVTCQIGeTkp1jZfM7pZQTct8bNlXpS7psC2x1tb/Eho
Sa266/JRV1FS18WfRpHGJ3XSk8Htx3HxK7Q/LW8eCtSzIgVZapf5ltA9S62r2CUn61LkwJYItelk
Xr4rRtqFXlxXKoLQfTZOXppa8jM4CWzZNJglgTfJHlOMTg867dSheI7ZLndIdBz7SHxdgmVS3SCy
SjRBCId/kCqHYirweVfcPLZjlTcSpeOHmom3fkiysEwfpgRfBJcEO+gRubTkc1auQkh1k/Xht3iJ
7NFDthwhNyfS1O/pbGrqgem42t+rSpWWD908ljGqwKoJBt+Khu4Isju3jxXitoanT3U/H+2pDVD0
X+L4e2j2WnYoZVdj4RCE0/cZGbOBBzUGzbOnsXwOBrPsDjKw1SezMlEMz6ZWv4/TBTh6bLWE7E4d
HDcstORbGyPu7SX0p2mL5yIbjtzN1vhk2IX5T2Lng/EYBmGUuVBg1fidkbWp7ilFXv2JNPnRBmEm
Cx02Xeoo2sx1jjj3fWll2Lh1WuVYXkep5pykOmh3Vdg4DEpDUJ2uGWTZHz3PFX9BiG86gB3JA9hj
cfDt9evjJRXbHL4V0QX6Qa6wjm37To5otkeJ1fvD0BSfwAcFj7Iw9Oekb1X0ZaO+e8C6b7y3FWU4
WZhknRCHsd7rXSMV18xCZJGrxHnW1GzPf/zmT0MWlawZ5j03zyZIa33ZsfvF5Le5mX6Yl174aj0s
iocGfoleXdIH7Z8GnMD8oKb8g9vmaVc+BVmfcprtrPhZGpb2O8i1snGRvGsV7/XNu47vK3Vivfkp
74B3rH/+162oj9xiJURSH5MNFSUxuvzvTbNCDv/1da5vX9ZBm1YH4wczdtupVvsqdMZE733ERG20
+BTto1YJcaKNZH19fakXBP/leVgxi7TZAH+btAw2+W4lo7ZUE7X17UhL9YNmxcNnZwgzdJfKrMqO
zuw08XGIOiQChGAePraD+U7n7H4RsoxmN0aEGo1h2RTvp6IvLbct+gAJQ+rg4jDLGbY9mrkTZt4y
Oi9hgoIW4O34SdcqzWA0nzswAbW8MLyJd5Z6aZFO38ceOXWPaVvYnGW7DA6abkNj7uzz9T0jVywe
A+B1iAr/5vJ9WsvUJ6j09/5IQDiIPC3+VOjR3o3LXJxGSCueXYzT8fUdv/VyuUlX2A539xVRUxdN
jCmD3WPJXoizbeYxAkCItSVx+Dbhr/W+pk8EzY/SkBEYRe/l8xlFTLTUUFXmSDdeu4jgoRrE8OYu
EauAqpIrFpVEfPNVLJD0ILhrDaQXrTyMlVYdkDHZo9fe2DbIylwsa+4D9WWT9/aGhnagFjd+ag4o
/M0oRvddOR7LONorNG8uBZGWxxHS5oRcbltmhxmS6kXjK6WFcUeqqu6kwkysC2XPQftGL5VadpUM
IaGix7adLaNhUWNcTqoDfVB3pwwbJnMKEWlVhujTVJndR4Ya7TsYm3HigkpZzYdAnh/Dqthzobwu
bhiVwtgk7wEjDRHn8rG5bpUOo/MGgKVSn02MaN4rMFMjOjgZTLFwrptTlc/hfUa8OKp9p+zcTbd+
AET0tZlLzLtqbwrEGIfQ0Wq8YbTxVLS2NR3aVMzFIciL/oei2Dy81jqngu/qFAH73wE7XMf3tT20
zlFIAZkwbS4glPqnpYQb5svKyHCCRNcc0+r89HoAuLHKOulE2QXlbggqm+OVTInSNgL4tnB6DeCG
2dwXltq9+atccb2MIJk2Edi3wAlHOoOYKUD9Uu3x0aHv7anObgS98Syg1RgDAOFm5rmdF8O/SKNk
tnQfj7xyRaL2R+4RZSdjvrkKkYx5KljUK7k0knYa31Fq+NGqGrzE2vgpIbPbu3ZvLbOK1DCi4dO3
t83brHM6ExcHVBmKtH1qhih8XKbEfpN22hqUHY73esJ5+TqZxOVnZpeVnfb4UfpzpjBvMrPiqVcm
7fn1Q/Zyd13e6yyzgpF5mhuQ2qx2amrB2PArtUj6IyKtykdhRs4htjsVtF3rfJinvD/IMZ+OLdKk
vw1ldFAOruPyGKZZfur7XDvqSTVQUfQz3mOJfWzQLD2SXqJ6PozlMTOM6DQ2QXWkEzc+irEe3WoF
BWlqjcR+l4eHHBT0Thp2HZ+ZeFPD60ztDCBJm5bBYOtk6XYqfKYJMwxWfFxQwm9Ri9+1/b2xFOoq
iCPRXAfetaUn9GWM7K2lwXsaHfndSZC2rwjjX0QYK4fX39h1MsKj0Jumf0878IoWuEy07CdqH05f
VBxJebWnCtba57SeolXlNfxTOPm4EyVuPR+ICMp6wh0MjDUk/5XRBtlozyWGVvQB5+x+GWrz0YTI
htD6oKk7fYuXye3FkWT6CWBtpfm8aANtTr5eCSXPGmv086iyfhdoHSwPfRqI1hv7tkDzXklDkNJF
gUtTYI3EklQq9jGuFyM+4I+9+CDE9O+i06zEbx0EPZxmwZUMUHozurrAXcMDThL8wbW71g7kfrXv
4KClupVZtvVxVDOKv6oQ0MKSmYrO7UUvHC/uapzfclSFY68Y28bxFHPQxWloxvnT6y/5KsRQ3dAX
AiXAoaLTsDm6nUqrHOubydftIP4AJGQ1/d5tx1+9VYgJ8I9h1FqQTK8SmEBRk7aAiIAwsqGd0PgK
H2tYCye0WnfJeGsOuXmptO1oiIKrIURv+3eRrSLrrRixbxQqSiCqaA9apsV3cW2I2LP6avygNuPw
kOSJflTMvkB5vyq9EtmEndv7mmTD7Q12nHHwKjF2NZeOYrwMV0UPv8aq7yOVvdBcG+ivn9tamriR
IsPirixa81cjtemLLNFswSapUn9M80LjI+8Yvu6UGDdeBY1wkBMkrkxHtiVGF/VgaqWdIok/h8es
G8Qpm4rkmNLf2MH03ThbQIF4D9C1GF1sdVzjYe6xrZYsNSzIveO7jqi1Hu+EqRurAGWASc9Or6Xw
+ud/RQwIbjbJmJmikZAhft5jRtfa+XJ8/Tu5zovpj6E4xR0G7lKlEL5cBlALBWs9JxjCmEl8FIOO
QVLb4cyDyDqpMDLky4vZe/ivMy5m4qWhVH7N6Vw9QxyYjbfmbPwc8HCMV4G365a5fep85EZXlNSf
0Tw+VmOX301dvTdeuLW364tbsURkwcamXlPzvFXws0j9YKmHI+X1+FDj47MTh9et23yxVBs6k30J
koAocbm1dKYCYxJB7QOqjw8OpTxeymX7gDxL4RVmKQ6vv8sbnwBsZYDeQOpI77ddYxy91GaxUNVQ
Mel5CNCeODbTUrw3MJh7a6IIx26trRklrEz2bYNmXJRejosKp0/YJdLrTnnOkK3YCeK3DidsmBXx
aeCcQtC73EExTlQ/qOz5StU7cL5aI/8SptacHezZCX8Lp8zuDKQKftvabGO81tCLcntnqnBkGlNt
z8H3KnOgocfBZPgLJoRbbXOJl2VnYQI05X4H+uY4wMmTWByU3V2tOXns9qwJ6kE39orXW+tyw6xy
CeBrIaRdboOUHaBoR8l8tcU4QmLEeVDGXvUqDGLpOmtL/U5TKEN2zpO+Ps/mAEPsJzKsCmLrQO5y
3WBJ21r0OFiFolG5/u0BVHYWaNozpxqftkS23QfsVFvla4hr4C/kIircpCLD+qXkdZEdcYMtfK2w
Fhg/DRBDT0+j7DtPkX5fsr7/mPZLdReIaLK9jokzGAYELG3ErmLtX9D98Q+8YxCHYLqXHZRSTfN7
RBihD3WYMOXHUkzJjCNpMS4H8qv0V5tL2mm11DPcemrF/IKTXYDFEu6JIYbRs3wCXxQ8qNWoDTup
8o2IQjHLtAE8KgXaVhUs00KMj/DwQqPADDybnuqxtI29A3j9QpAG4doB0c3E0NgehGyYGMyLIvHx
HOp/xXCBvgATiZ/bMjfqUzepWeQqdbr8TnPDciFl1l9fDzFra+LyRDBtA3UDA4myWt2mscgR4Dij
yAR1l5CbXmDoFGH0PRa/cRzu8JKNnHPUdnPoLpayF3SuPwOiDfmcBvsJ+N2WW47MPjSnJUtWTYvM
naLk3hCtdlpgY7rRMHN60J9783vl2LMWnUFEYIC+Xn4CmVZz6Zpcj2naWR/0pITllEfBnhj3xiB7
TaJoDgPssEDM0ZDZAjtKbCIqTLAbv+5i5yiTximQLxz634FhB/WhmSSWXKaiYh0k0XzOXbWd9dyL
ilH5WZctuAmlnAMSH3QEQ3dAj/SXjJyoP3FRFD3kWAtpgYEL4sdgAI/aiRTXNw+6fxCuAYsAEUCq
43KXAoeKVlTMOmLOxSlwMEKO9U/kRGInPbi5ECmC5EtjYrltTuodPn6K09DThYjfu4WKlS6yloGP
35V8a/+ALIS3gVoCBw6c/ub6NqvKiLBK7/xokKo/ZpH6oMU4YOwkrutfc/lJwf0np2f6TxsZNMfl
3o1NHDh66+R+lCg9PHUoci7OccmxygFYxomi7+Hzb2ziOvQB2AIJA5je5jppkqyvmsnM/TRB3mRw
TKyc50kcF1Oddh7uOizycH8ttUm0xmUwq7mES66adXNYDEiHc/923UnAhn+vIi63cI66AiteGwci
ilD8smV/sDE53wkFN7eNwGchpMD523ZDDDUZLYkbl58n3ZccnSuvTjWDvkuw3L0eZW/uGh141JXB
G8J4uXweELTkeAYrCVWvH2wlb45wJeXOR3sdy9m1v1bZvBsMDvEgslnF7m31hMOIdSqrOjzUdBU+
pniMHICTtA+QiN4M3yCLWnENQMJN2pkvecdfpU2cwPTKB6f0badFol3LrIOYo39f38Qbr4s3tQrC
UjSTPW0eL8qbVKelxOMNjurNWZPct1hkHkpVJMfXl7rxvpAoIjtDQRIZpK3afG42ylQB0vBHEbY/
MxJ9f5T0Ht6+is0bp5nNmYCKcHkqsGFsgyZklbnouYWAbqy5VWl/fvsyBCI+2lWYDxDb5TJ2DgEw
CkKQlKrU3NG0ca+Nq+zh9VVuvB1A3DSz0dKGeLsVcMvNSFbSYCKYNX30VRuc5Zg78/yMmPTbC2kk
jEieVw46LaFtua7XpoJHH0VEGUhx13eyOQYIfex8TTfCOMJ3PBH1KSDRbf+hIh2KYNVX/lgW5rde
9tVpjoX9bkqz5NnO+26Hh3DjzFFTkpEY8KfAqG1iHi5rlTo7VuUPYW+8s3Ixe3ZeJjsl7M1VOG//
b76BDM7lYYgKJekyMVe+oovqFOHG50p17Hf27jqxYzDHmVtPtwntcz0sf8UD/KTRCZhIfmSbxx/T
cWGeHfWzl2R299SyrXerdd+e3tYaADYX70pXXlss6zxwO5Cf8SgsrcUB/MTZOVtiTGo3yKvwoPXm
8BRaYfigAWF/1Aa1vgsZ/jzaY91+TupgD+5w6+ysUlMg82H2E0Yun9+eAyT52qDyW9z0nu3SiO7q
pI+/573RnABZyL2c40YHj3cJNIU1yedpFl+uCM9tzXqn0lcznEWVzjwKe44P82RVx1QBY+Ai66Y8
Rb10jnmqT64+VsmdKifRexOu8q8Hg5f88K9XQesJ8QxJosWvYo6+7fpYWq2IqQlNv0Yv151sI1gN
OAE6tYoRvquXrPOwJXaek3Aynq1Rzw/YlA5eFMvpMzgzy40WR3lb+vfym7h+mUyv55LO2OUWYS88
8voH09dUapw0hurVil45vf7omzj4sgrCaugDA4kDkrNZpcpFYjW2ZvkZbcVVq0GeMqQRD0Gnazsh
94XiudllJqHEQRCgjD+2QPk8UbVuwZHeh9EePY19gTvxQuLbeFFtxJ/jrqVYRppR/hz0Frx3bWDJ
hNDOUIfe1C/Yy8guij1FmXBbb+y8/lUWahG5A37BibvaLn+eB4EMaRF0TnSgc9OeFbPJ/puFon4O
G83MvLmLwKunc4EbO9Db2T61dpmrXsetN3p1JZwHaU/ovI26mFIIcDJYXKjA+eiRgNFnrnpsV49F
q2PhzLSl/J4vssGHIpiW85gtxXhI00XzzSFqPgqjb61j1+lMy2LQIHvF4ZYTQBuccE9nz2CX2Nit
Kkyey8SYc2TIjGIqAU3mmfPYZALPWWqH8TjYRfhgVXPtTTNf1yoEVZ6WzNnDFt38HSCLmEAz0lon
P5dnlQZniMCFo/lFIwCXVUaMD8WolRV28TRPeg80odO7KlQxlPeXBdHAJTLQprVLU9uJq5sr42VP
wDXQF+RWB2SwOdHoE0RlDOzBj+bR+JDqUf2hR7ZhZwZxexVKJtBbMAi283CQGV2XKCpT90lWJ1tA
/5zUMtlJxLdx8uVheK0cPv4L25bNzVQAHh1wVBPYvM9TfOcko2beDaPe/gJL0nyTstW+zBySBgvU
JvoBzRFH1X4e42/Ez+KZurhO3NcjBlMW3ubmO151tVdND+YwDJ0v33aEJqEEY7r47TC03xVewm9I
y8nzCODBodsVtIgOO8F0xGFyyt2slGGOHaZZFHdBgXG0q1phHB6DyK4Wem2tPpwww9X5920E/jQL
aTd6Ih2U0lXrRWXApxhYX1pGvRAqdHuy77QmG5ODak7pgznby9elzxGrHUSX3dvpNH60+gg4YZOi
V+2Z8DyeqlytUy8WKsT2lLPa4946jak3Rk4cHZsxCd4DrcI3pdHb9ilqouW71UyhdhqMJAav09Yo
kEFiUuD8L0ufHOY+rNGuLWvleV74a900M5h5jTrGm4FJz+bYNCFomrbV5K/SGZGGyoNcfGx4bOOo
o+BRugAqggQ/BqcaD806eTvwJpNv2DWY/2DoS6BSS6tAkXmqsJ23AFv9I2Xdryg9u1Oo0mX7mKsg
+46jYtHzqkyn/6wwVRUutUd3ysFZVJ6Dk6B+jPsGrZ04yPNnfbSj8ZBrDRtcd0bTezpRsXHhAgzl
oUSEhw827uhlmSo2Gk7maO9bMQU/tLL8b2yF+BJFMQNWzJKj96o+Yqg8q/UJl7EJtD0eOM9GYhfv
67QZPgfMuL/VVif1O2RNtYe+zxtOhxXE943V9n/w79HLk2UuneE6TsZgFzvl5ikMe3wbikRHlTqT
ktrJUNJWO8spKR+y3hTJXZFHdBvHsZ6nu8gUwy85G03jTfVSf1OHxbmP7Lb5jdnsJNwGLjt41q5o
fphyrjiNQV88Z83QPQRCb39HmDV3nuVkEoiiuai/ikVTHjFrz4RXTs382DFD/LfTkvqO2SgRjtZ7
aR5WzHjkRWpd/mSKTm9BiWvbp588dnegf9UP+LwjcZibTvevWtbJzzqcl6ekr5YfI8oBn2aMTHCf
TwwQzRiRB645RwUKnHk8HOPYKh4qI9U+13GLK70Cz+aL5DtY3K5Vu4zjIExfzPMovXEcssc8tMpn
p8Ow1otynEzd2jAr3HenpXoa00RN3LY37OcMelN/VJQ4UEily9C47zIz+upoxfi5ztXgBwpt8jkf
IdacBsdOl0MihfKt63rceYuqKUdP4Lxa4rwcifHjzGznU25aduiVQZxW3sIjpXey1fvpMYwAKx6K
cuwf87Qxvi2lAN474YdIQgNm5b/JCkGiVLCt2vswbbT8OTNyrXscRSl+YiYwfDbBpcUHba6REbC1
UA1dLY+i5sPQGeoz2s7dCmxRnH9axmemx7hOap4YpgZnh3hcIm+2S6d4n+Iaid+0HLPCxV1zrh/n
yOg+REnO7+uHnCg1pZ1NRClKXNsztUDvHNUBko0xzi23MysYJVyvjQc1aDyqZuIsyCFmS43+1NJ8
QSCHnmCTms+zpVi/kBJOVa583f6cDmH5f5ydV2/bTBaGfxEBDjtvScqyJZcUp94Mki8Je29D/vp9
mKtIFix4gcXuh92FRySnnHnPW37lrcU8SNVIWoYompF29QzQehjqNP2VT3KOP8R9I5515VkpoaLo
qYJcYPZwEL1yqMGHtnzAmail0uwyIgeXwcuTkBbjkIYzxi0/DTjLS8DWZ/yAy7jG71NblPlOTvXg
B4tm9fC10rK4VwI+4bvNQ1jfi7KHud/1vZsGTRbn5BT3vgyS0lbJLq8z7zeH/dwyK6flth+5XIa6
U60yJDbP+COmeVQ37jRqkIeQStX/KWljT2zL+VsutCyNxsxu68DnwbjYGLL5MSAyh56K7i9Cke//
zvucRkhppmUdykbNcyAHu7cDv01QMwz4dJeBu/S+E2lNlUxBo2rOATPVsAQycQ+4tdx26AImJfOx
HHXz1rS7ZoC9Xnlfk7VXoYHKowtnPdYOhVdNX5Htup96fV4/w0bRvMfF8LVvul7k2Y1SxpDcmPCe
hlDLWn8NKqMbVxg5LRt9rHL5ZV0tH/bRWLIzDzKHw7ygx/0kgRm+Z+2wPhTxypnSzxkHRIIJIFdI
Ncjm2VmWsrhtk1lUD1UKDSUyslw9jp1CCjLWWvYVjYv8nMJHP1qx3aN6ifHHD2AVi29GWvqHptM4
hshATz+Q+KLFuxTizlHMrW5CTx+UFeG4h3FzOLVVkx4JvW7mWw1tcvfA+iaaZhKJsu/zflz8APlu
Rv4S5hp+kGqV920tJk+FtbW2lM2r9G6r1IvfD5XZEaaGd3+9c3J4LIj+m3jii5ZOEg5a7BhBg2iH
FRx3lRfBJKiY2Xnp+HtvzLYkh5Tjaaf1VZ8+eiKBBBP71ZjtBp7J4EM2uQq9JVs/xDZCCWr63srC
JNMNDNDTYbkvErOEKA5tNos2f58sKDOR/RkN6tkg06oUDVm7Cgp3b3B81qZsvqxu3rX7ZZZadQPH
lJO+7Mh6CIkjWW99SUv3saLJVAS1lwnzoyUrraXaKNr0zm9a/bYElb5pPSdJIv5biXXrQKt+3yu3
1WEd9dOvWrTZQzyMMg/sGN1KOFISD9xTY+brlM95H4raxryOGD97DrXOMr50lmp9sL9mfbAg2VYc
Rv7q7DE3rR/LfurqD0kPHIWVsIExvpCdxr2Gz9QHciU8OqIZkD8l/kxMijuZGhedKf3eJnH2hBLY
dEIdjxhyGcrEKcIpsbqPSD06PaLZkvj8SrFqAMWT8NDBGNMt5t5WG9LSNv+gVB2s3egS17BX9dJ4
Qexa9W1v17zihgrlvhJj9cUHOifBobJW1lvsOg9+bmX85YZ7cdR5bfLT1BzrDyGjdHvY0TT9w8Sn
UryPVFt2JpUYxdZKFFfYLLmMA8nG5Af1tL3FWta+GSLemX5XaTn9kbbV9UGzteYDqIGEu2eOp6JU
7/r3yssQnwN/F98bS4vVrkwzF2F37avltiR17/PCXVHBNJN28l06fTU/uAsN3UD5BasNo5wGDIXL
YBB7ufW8ylRiJjG7ehJggN10O8snJzGihZW8n3M//7lA+0EHkUz3NeTKH3mMcgtD0a4LhjXNPsjV
bkhxT2eTvolUYx3IqbG/JlYOwULag2YEWjGI+zEd4y7QelzVon5IN+v/fBnvQEe6CVuztDZv1mSz
PGwpWfrAqqYcRoEuYjtyiAz7XPR+PtwtVbX8R22UZ7uJVL9DlcWCO/LGyCBZaMie8FcYh0A1hZkH
qHNngYCpXn6v2BWkgUZbt47ScSko1Og0DEHVO/FHsiETso+zWNuPjjK9HVCifbSrniMV6ynVhCob
1F2hd4SH6E5OrsfYJt1uIryoChEadXWkSzk/5rG/5Dv+2vx5RkbavvezksKuHrB+CudMYzpbQ4m1
rFcrSfFWTBsPULNrCOie/JZYvpEGKNRweJRpbL3vR3+6j1WT9gEaPUAZjtTeCpJa5DThpzL7jRy/
7KKsM8QhGSEsRbIwJctlGSgYNK3BIBK18PQd3spgcZ3Xq3eGNfH3Z0yusNGpchZalRpz+tEsaWmG
RGvMWgAlpMPeJFZzedsUXkJGm5963x0ztd0At/QFf4d5SX8IR6t7iACtTwCIRQpSYHU40oeuOZX9
0S6t6V2uFu7jOUcJ+Erc+R+Ldl27m4JrX7fDx6/6VSka3pE5p359h91R92URWd1ERUKw0M9lWGtr
b/YJh2jcekUTdgnWY4GvvHIOKs0hUgofClrQleJ6HnDk2gbbb1/9Ls1qfI8X0iJ3RdIkzzb1T7Mv
i0lTHweR+z+qwY9/k4qafxN2yYpb1ILLfRy7n5Jslv853eTvMx+10C5JPG7rpeKDPKgpX0irSnCG
jvrWsXAgTVL2OZhOUg9V3q9IiipecrSa02zvYvRZsBFA+9pdgxFEHE3F4jRPowGUGXIfnB5APTeH
yNFZPlmkYDV3Erfw+X6dp+lpmt2N4tOaLGGHk+6d7fXuHKhFEzFkgy6Rvy0v58kzfVWPsZa3A7c6
DPECM8OGhMgCO/nEDk7PmtVABs4kCnMIHCWcX6MU5Z6qX85RvCzaZ3c2veweaxYiFoq2H58MObMN
asBWH4ykd/19D5s8uW2s2vhEDpz1aHa+3f924XIZUa71GM9VWVp9ImCd2ZUgCzR3cyIzSYkkm99a
VQNtzl2NCKqGhcxPgqzrEMvs2t0ddgdOHWEyl5jvCrd0vqHbX6awoRqWAdcf78tS8NqDGDDzs1v3
7rOdxZke+JW3fElibxVhktNYmH2VA7ZoKzW/1squxKBDb3/AodHvG08f0mhdhP7D7av2v2bOO6yR
jcV+tDsHgalvLJs8m3pOhq3rVD89rg6PcHwoEpHtTHHgVK2Mb1cEG7f9YHh9WBvr8EdtiWcEx5Qy
u9MGacY7k8gKPbKx4hgQjFaDeQW1PesfbtgIzC8khJATN07Ghmr/g9prJBnIsWvM48r/71A1U7Ph
5wtwzFyuudr5VtHaVGuDnzJx0uWahd4L6JQGIuAubpFA2YIOwun4ADA46NWQlR2na8IMg+GwjPXh
17w2xRvNI7ZnBQOCL/iXUYwpxulYcV9WRMTV+lHvbPMDLgk27iq2c8uauuZOedYM2IbC7JynguRL
buML1uCGyhSQm49DY77rDFXdg12kO8ib4vvoV1dQ7oujIYHcevQ2OOEZcmhBve6b2BZH2RhPhdpC
qBZw0gbsZd81y5fXsSvxcjgcgaBD6qDQNP7Ok3+GdnBaNaTqSJSukUf2WMbajWqn/Aa9tJ5F2hDH
tKG1vqCYcJ2xCzX23C9JYZlfBWXsHIzSKfSHzktiWHjtOn8VDglNQVLF8ppQ4OUEgwCyzbEt7hey
6Nm7Kb1FEUU2rXx01PELl7ZQSQUEPWnG2/psfHSM0oH5gfMgFtBvOJtfnmYmW0PqiKGf2ClN1ZHt
jea711//WZ/t7yhkPzjMYh6J5IzTURLpZvWidcvRQXF6WCDKPU1WXQe2ZnTPBDCJaOjna97KL5Fa
fNmJbkGSAL0JvsHpoEgIRF82zXLsF12EUkxj6AN7RK8/2qVRoMUBitp089BinY7iycpbgZqX4+R6
NSWkb92Wyfo2SsHf92fqePxsux4UjLNHGTenNivtlyOHgX7EoSHZTYgmvhAwMd68/jwX5h6tOQLD
N2cQnA7PhmoXvc9KbllHnEKTW7te52fPIV9nNOkOXkGUL421mQoxB+n3Y2t2+u7WsXVTTIXW48CN
MyIBEIirWasdQ2VXHuvC+ke1wwaHpggN9HlSt6xdMcYOGUctMIExDOC9hDxLTUjQIUtcmRSX5jsc
EAjYrCw+3NmDdRy9lVvhcMWJuRBNpDBuhKMrHxs9Ax1f+wLLBTVdmSWXpuK/o56dFbqXuVy1S9LN
8Ih6roz22e/j9ufb5we9FSbhFhb3ov1Pz0sOlPCCDJNlvjXsttzLXpPfF7WOf14f6uLzbCZNuJHC
Kz8PWVj61KxAVMTR0MREmWzboZTTemUHvDQztoiFze8MvvH5t4LPnVeLS3JnN+nlbh3s+C4D+U7D
LTBjClpjwWX+jQ9G15meKyQX9Jt0Rc8+lJFLapOYHBiRlv2+GIAr/a4VVzbdF69vGwW9L9R82BoI
fk9XV2+pBBK1T9e1KJMbUU5tSAGfXyGnXRpl+0SsY4oH9F+no5CvU9X5NsqcEK2TiKYLyi4b/59R
LA/iACcjhM9twf1T8nmxN7hNbVvHXqh2VxSNTvSLU9+9+bvg8Az5DUU9dIhz2xabOj43V+EeU1jd
kZPnZTgVfnHlWc7FBVvrHTox7CPInTq0g7Mz1yo95dM0co9TZRsfzK4kUbNZfYpzq97bHj7yyYpa
o5otY+cXqbdvOyn3SwYt/Y3Py8YLrx8GLZ1k+qZnP2Qus27o8Zs8CofQ8naYPhtuL6P/Y5CtVObw
/yteOP10uSzrNibf8Nhi2B8Ch2pB4pKO/vool44S2E/UyhROFqv5dJSlqgvaIEIctVbnBk1jIaLq
jHdOatdXjpJLmzu5WWxMZAtzHJ8NZVjAp9BV2AGFAfYJu/pOl+ZyyFHCPfGkHshuuajpyqaxnRkn
zVeejo7/1nflnyhiT5/QqNn6+5lwVy8XDk5o3bwHHfW5YnWFHAN7TovPlbFWRlgJrkhXRr/w0FB2
KXR8Ezd3KOOnoxMJmKQSOedRxFn/Pcbo2box1Bjf6LAo0rDrSr0IG8tpr4z7t944e2zSAVgybDIG
0qyzOdp0guwF0U9HUjWL57RL8NBLG5mmOyXMVt9XY99+K7EsUdzEkhwZgj/W7y27wkVJWza1a+bE
SPISvypvMRi06dybVoMhj+0vX/FbwcJr8sSQRL1l9R8L6Kjfs9RwfmKUQC9tqZY6C7psiuVDWycY
VMUe7cXIGvUC+552WT4bWlscxgyYI1rRsC6hWUrrpx7P9vwAN6KJA5OAtSUwJ737AoSrpVGhT/M3
aPRcUMGHDSvq4gVYbI0TPOZkDi811LtluC9rtSh4xW7yDW8joCHbSzBKriYTLzyrBUosuJ+qiJ5W
/M0VxVDcSIJv8Ickof5TMtUjCDeP6wTTPGPZaFr9936ykluv3AQzGKRVOH0p6UYrTfCHgomjHTHe
MPKHdtL8/5QmzYcGkxg37KU2fcKoonNu0pUqGhmb3RwoiEkDW3DDTckTaKyvfpuCBRljLr6YRlkO
dwZNOhnOlWjel7lXZoFOisrPvDfdci9qCxDL04kkCZpGzJ84qbwPRKIM2YO3VI0ATi/np3nJG7Eb
NWTuOzrkphkMtAivBVG8OMgw2ERVxo0UISeJQWeFbzoUtElNhNIZU+Im7efueV56psDrG9WlhcS7
9Lc8ATaRc96VF2vYmrE/HBs1Ac8hAthjElW8K+upe9ArFzIDjutXapxL11/ms4uKDMIX7Ouz5WsW
gu5qMqljgT73bpn94qbJuvY/czaaXT/2eYi4Rt95nbk80O30bnBBjG99s7LfV305Y6jV4BLg6aLB
2XqtI8uZtF+vv5i/vptnK53dBW42Yhs6geeeSK4eN4WVt+oIO6v5pmuL8bgscfxTM4YuXKf0v8xU
WihpehyZevFOzdb46JfSvxuJH6LN4zn02PQqjOPa2L/+47b38+K3IabkZ8F7hdh3uv31qcuhnXKB
hTwinvK5MT7EurFZIejD18T0m69vHm+jMpHTQ8GDX8nZrjcrmGtaY1DKNwWho0blm/A2ZnlPB32q
4Z/F8RWS94UDFDCNwh6zqM1Q4mxEdhS757IsjpYcfuW5V0FfK9qodKvszciPwUSEIb9JuTbN9Om7
1I2y5zML62iMwkMmlHMFq5U6lGs9BC4smSvjvSR5UmQD/GzoFjdayGqnA9pjzKWW9sHRNqA5NPi9
/GgaHeRXA/UJrF4TN42ILZc2UObeE0tXHPTGrH4mreq+QJqr6UxoV2X15sspBR8SQRt+tyC+56LZ
WYcyYk+udQTU4WUnQ75ziIP642e9+ma6jfisYEvSka7KJ5KvBoz5exu6SG1Wd95sdo+tXLP87WUU
Xx9q4RYbCTXh7FXVU9sR0pbYx3ziytpVwOiuSFVAC/maAPzChNt8frFfQglG1vm2H/9T0vPk5sgZ
Zx1baf6n24VzO/r2F6tX/ZWq/sLaxWdyg7l4NGKOz57JV7GX5TiQHtd0Nb5mzVI9GEa+S2HX7tZC
yCtL98Jz/eXjb9DddgE7e64Gp25zQkF39BS4XVLSfcMmZaWTqfdXbhKXhmL2MIM2+iUePaevMJZW
icC0mo/jQs+97JVNz2pKdr2Q1/CT7VefboAm1S5XBROUeOP+nw6Vjtt7i8n4wOLRPna0I6K0Hbsr
2+zLw5GvpHOTBOZCanoeHq4mO8OJKl2O0DP8dzo4yXOMyvYzQlrrW6LrznPjTbRbX99sL46KdtDZ
ZgiV/bZS/5mJYq0SM9bd+Vhg6E/Q3Kr3n0c8h7/bXVV+z9ymul2XDAXy68NeeKV4vCLmZrX9jXU4
HZb48MTu52kEku69nRgaTG7K7hpf9eXsh57Lmb/ZDaD29IyzUbyZzC054P6HYHzX0gCnpUqr+Jnd
xPowS3nNKfzlpDRxdWUPAWfja557UMeTWDhI1HR0YVDt60H5tyhF+htflfW3N79BfLbQdGGnw3Fy
vlv59mhbWmcMx34t9b1NBE04K8e6fX2UC28QEIVhoOH+TeM+fYOqhinZVfl6XJNefLAt5d8UxpTu
M4sA2nVtoKq/fcDN+WhTZAATnKv9lxpFSlZ7y5Fg5KQLgD70vbQ6GWlL4dw1CYyI1we8MBOJSQYn
B2bb/nW2APCLElqK2eyxKef4WWTTcpjSxruyD18gi2+GToyC0oLldq4jU7U90gA2FxpMMzp5bkXv
9REtmZ9UIozVau2NNDFutkDcQ2yg/Op1+cYI0m1X2cjhQB700ogKPzsMJrwgnUJT63FiO7hbXFeP
lhIz6gTq+tvfKvcFn1A7oi8gjJ/tzqYfC3eGlXqUQ619qKbpI4Vpd+W0+ZsKdrYxo2DZnMDYRBAT
nVVT/pzGXNWc5Rj3U71f9Cb9WECeOPSel7+zO0h7q8IdwPWUBttZ2pGqGyPcFHC3iu7zFCR4dR4a
mLV44pr+V6PJ59vZ1Lv3sqGTv2QFzitbenVRG/EVKdmFygxzDQSF1LoYJSNvPV1aZZOuePnmM1IX
RfeeFPq5DiENZ79QkKMyR0MEG6POpD4/TR0ctD2yMPFHdHHs3QH5yP7YzBnUEcObnenj66viwrq3
HU4iqmIuNtjFnf64ySH/I1utBTGsgzuVk7Z7c4L0lLrYJGbSNa5U4BcuQFvDZTPzY3Iy5NmAuAqj
TTSL5Vi28NMwHMJFCSY7nXe3Uc17I+shXHe5375bvNSNkSLN9d6U+Vzf94kUPzWYJr/pwEOnXNTs
fx3cGSjg7S+FagolPBsi/qZnWwVUKoszy1/w7U39wJjiNBBqeV7GvNsZiajDNw+3dTQ8gohAn7Aw
O/0GRA3pTgLz6WisVotVPWbabSzTB9PP9A+iMuYr4104vEAR8ULABX2zMtv+939KgXjuRuhR2XIU
SpWh4aolquK0DmEpXoveuTDUJjtEQknrgWL37NHcTLNUnyzWkXDEhkLUbSFMd9OdVs3XBOQX9nda
+mzsCJvQvJ7LHGddGk0nDevotfmPfsUqgc6rb/x8/VtdHOWv7hmEG4eqs+mLhsuRicU1SzTGeGsC
ZTwMXWc+vz7Ky9fGn/a2RvLGgbX+LqJ/vhCSgDKDBmseSQHKoavEaLA2rrIpC+8KavLygUgLgmuC
2OWvEeHZA+nNYI9EoBnHqk5RMdCExY+8a6/Ilnym1OkGTjtyW/ibkcUmxjudcs6iT9aoPIG6v/ni
JckDitpHsmp6sEEMvorFbYLBuCZSv/BsVBaAg5z2W/15djjZ1aqpAn/mY1XIOupUv0Tz5OjR6x9r
++1nz+bgmM3lexOqcQqePpsFGyutBC1rqawMLKE5pI45465lFCA6Ypd53lt7a/S52DshlnAksnGf
E2bmjKLByHP/rkn9+QHUd4xK7ASv7BPnH20bxQe/gFQCb4IPd/pgMRT1TBjEP5YqX+FbOln3w0CY
+FQZRg+2rK3OU21k1Z0F/RLQcrimqXxxdPILmP7uhh9g1WCcf0AiuK2q0gp559ZONsLNMtGlxktp
3WHADvO1j9XeQzf1MIxz9SzI3syBUIXzGa7vjHBkdJ869D5XPjh18dkn//u7qO42F1cHxOWsHqkd
LcVxUsg72YzaRxu91xBM3PlkkIl1NEMXJ5Xu4JYWBkwFmXnoOvqcyHRvHFskY5VA4ln0MaGQUH+t
JBoGK8XnSo1Nzik/2EMYa0bpRBX+JT9yP/E/atms/P2KE+9BFDZdzhF+eBNkCZ0BtEm+9pBs7JfQ
hm7ZBqg7dLQZo/OjsIVTYE+eeg4yRWuUt9QT+h3CFMu/0WM3M9CkQly4laarPag+ltBrXcon2LRL
/YkUAd8IxmyVkID1BJHLhCtVpCtNJJAbs7UIc+m5kTCzvo5MzbfRpelLI+7KzC5u09ZMPnTtKN43
VjM+GoWDNkhZuRf2dZP/bgSIFaj9StBCWmD+s5ONVlhR4fe1DWbV2Qgs0tGHV9Ck+cfGklAb13ao
/aA0UnZHlDPjhvEO88HFgTgnQURgqI8IxNWfnTJLp3tvTc00NHpr/pSkrZ2HZWMZ2L3HTfpN69Mx
DdzCED88u68ezBilCxR/g2i1ySs7wV21dRTC+WX9bceF+VAleYNtDGkof1qEA3DGa3t6aI1VFGHt
NNWxL7Qqh2ZLfEo4ZAPBXKSMeaFfLdlXqJPNp9Ve5PdGjgnSvVgrbgwEF/KmaLiPhLI3q4SEh9gz
g9xD+NZYsRixrIaKEOHlvHxzV9P+RVrUwnYpJ2WFTjHDTk5dQ934UyWnAIEFWgGaKcX7IoH8mA+m
/67PyUPfKdvQfta69KcAnYuJEGRKik/9gNg7MMdh6UNVx6IPPChxeSQQPz11Q5P9UtAhvlr+iFbP
lHNnR7XSiekefG2UN8NqYaDojUM7hWLU1+/Y32CeCb+7+ymQRmLF26TqUwkRDI+zrQMWSeWu3xds
6bLAL/qipMKidCYtzQepbJPJmG+4cJoFIIUWv6NWXOlzCgIod11dFkk4mnn9MHp5/awsZaN1lMuK
SEJq6RRqSdX/iEeF+K/Pp+Jdu3Qrqs1OJL/sehT2Dna4KUOzm7tfBfYpInJny/wNz7xWeyG06piQ
flftUr/vfudlGf/p43xLACA0uA5EpokvmSXr73bjlx8rTuck7KvCeFRlNX9FKTY8DxPNH9SLWb7J
9eAgsTPkWUOBbyuEbx1rgpWjyi5I63n+OFiecZ9BoOgCe+nRszaLq607ly8xhV4ZZ+aN6FttDUxV
Q7zUUAl8ttK0+DPnlhp3ULv1x9YvlyrsPav+Gsu2agMAMq+7I07a++m1rvdoWYX8SBcQ0Q2wl4nu
U6mxj0yzzccwbtSckV7d5jEtD2he94QlEjoRw0R+1PVZaZHe+MYTCS1sc2nSud9cqS3TrtRE/jR2
Qq67ejKnnAyrpFERXxOJveZXzoOkR/Rtncz/ZhjkDa+sCtbc3lzsmFc/wJxUFi5GFfdBj8P/u1Qv
409czyco5nptaAHJBnV8o0Gfr+7tNk7foTiIURyMsmwDyMqg1i02rF+7Qjd+T5OfdbtO1vHHJd20
PoNZjjHapiX+gjiB+8xSJ1ChEkvTrGAcfaZLKbzsSUs0zAxTZ4g/2U1qN8hLUwvib9HFX2Ir6d+J
nEkTValPBGLpj8XXUab+3cAGPOymkk0tEA6yy9pRLkIULW3qoLCL9tPrdcb5VY01QBUNrrDdFQBe
zw6dDplXSUQvMlFvvV/8wvncO0l9k5jGeFeJxL2CCJ2XNX+HI9Z8c0jdvBPOTn81zoYZS1SpAsbv
E7nP8r7oLPmcc0OPsH21kLen5jXo4rxk+zsqWmB/U/1DtTm7m2RimbmRm+LgrmI4tEi8bkaEvlcu
eJdGwRuH2mnDaGiFnlY2qq3rXtcKcdAaibw4q5gPIi+ulNbnVfz2LNCfnO2CjZ3vX/n7P1V8Vlge
Dg6KDwa9+Zj4xhqyn8KfHOC8vHVusJhxzYUZwrWaAJTTB0oSDBk39487p7OX/awl4/chLav/WgD5
xy7Jsz+vj/dyctAihBVCIYTak27a6XhzaY1ImwV2EmhKf5bu0O+RINQPNpIZM1iGDnPGGUbxlWvE
y+8G1XBjDW+QEwGexumwvjGvWGMO/p2dsTuYWqa+J/mSXrnjvfxujAJ7kr2Zmwpf8XSUUqKuUnqG
lSUpUwgvXD9IJrSSepZdu/pffKB/hjp7j7R/yzIHvL5z6nWJio3HI8ziWrbvCzLWVq9iR7MZGgBq
0HI9faK4yUWZkjV15xTQVwId5teD4sWNAXvf5rnY6HYa1gsAVVBYHceElyMVCjGmt55gizfllavF
hed2IX2zNkBkIWWd3Zk44/Xa82P/LkXBfectnnhf1JV2ZZn/nYb/Xs14btrKtAS2xFRosWe7CaCh
IER+cO/8dYDPIsmSSG+KJSUTKm1FGinbmd93Q4UwxS4dvNWpIs0nU4fMCi6Sxz9r2KYy1C2bhGiy
qU18UlrcCCAioYa5E4Wl3j7Dt9xdLl1/4c6/N49/9gxExmZCapF3p7WlFYl5caNlQAH4+vJ9+fpp
SXOtw0eEGyvT/HQ+pMChHL6NfbfW6RySU5eGaWPIKx/5BRa+bYAcHBhKIrWAAnh2hGBDIG2vy41D
gWj70dS19NhCbPuUNy5X4zSOD7FvI7yi9r414qmNJjxvrzTGXy5mQFcYSNzLCbZnsz991JwslG6D
Pw9jhYIm8xf5q0/LOJxtrfz6+lu9cF2FycBRyWV5azWcexjmeoYt67LoBzvXWUOkyS6PhCVbwexK
2FPDJG+1Js1uDOGWhxzv73vlGFWIz0n15Ld5/eiatff79R+1Le3TJQDuwqnAO0Am8OKqWpEvoiVu
px+MdlR3eltAMnI7P/JlAxZtoE99fbwL7xuZJZgfeyfLzz5b2Q7ug6OGkhuj2hIPfb+0gmFZsx0b
3TWY9gXhh5mFLodmJlCZzUF7tnuSpzJaxIiqg9C6/Oi3LSZq0vD3hmKmwaRNw2XJyh0EjeXBmWB5
SbLWsZ3o5+eYoIioW23u1HOcPddjb4UIE/1rS2Cb4mevn90HfQbgJ7DhuaXvkCVagR5kOHDfRKuq
rN3UFB+1UfzR8AvxCGixO/WpTtA8aoN40AgH3L3+QV6uddIT6Pti/E5UIyTp0wVQJdAEh8SeD02B
sN91UfwpCaPy9VEuTLO/WCWeroCiL8QAcF1VtpqtOqyWHN9Z5tq8pzoWYafq9CZfVnWltrr0VBsy
RByYtR0jZ58eYl0Mz9FUhzrLtWcD5SFK2/ytLmXb1sXuCIWZNgjw0zbZ/9mNV5E1ja0s0AVnHe8G
u51uuqYfP77+7i48C/6qtJG5/MJcO/9CIw5ChsLx9GD7lR2hrXTDGu3x2+cBo2zsBnjsG3B4+iy6
SWZjJvlCZe2MoZMPzU0v6rdyazDoBqnb/Ja3NQmd9XSUure1jMSh8dDirhPhwaPv3dSqwhHM5MpO
8/K1QS3adEJbV41/O5vYZVFnm22EcZBjXB0W1KdBOdrJlYn2cj+DwAUzlzYGOLl1ThnDPWZOc3c0
Dw316MMk2nivrHbct8Rs7d86DxiKUHBQV9B/ZK6n747Y1t7HnsQ8GFPiRJNRVyEW4NcYGS9XKqMY
BkD8Rl/AHO90FNNS0psWRik64SjMg1T6lLqiCglwa4Oxq9OH1x/rwrHIiC7m29j9bW3Gs5lnGe3S
y4UP5YLCPbVzXxyrpF7u4hr61VLj+ofHi0YuRp4+tfiN/57KBcQQ0f93fR7zoz0X2Ycrv2k79k/3
ZV4zRhjIRrB8f3EsZgs74rL0xqGvEvtdRWfvPtG7YW/HGzzmNp6z69pWRbPROe/J7GlCqzKyJCpM
E28ofRDzY6N1zdd4SozHtDLzj6ap3ADL3T7q9OKaGvfiz4XWZ29dcN7kWRXjarmvFJaNh9yO42gc
zO4bp533Dn2lszcy2wl7beOma/U1yuSl6QIXgdY7VCWAgLNJ2Vv2XA/4kx6oj10voNrLDllhdAGO
HNZD0U71+9c/zeUBt0hwuqE0ic9mS+OtkM5TzzjM8azfFZqmBToH/Zcc5OzGxDLu0+vjXdpGaBAB
cVAfkTBw9oDtQkz9aE7GYcFB8WmSvrix/PTaIriwjbBLUX9SbnMWn98psQbELskpzUOWcFSVQ5fc
wIUCSp79N58m21YF1WD7D/gdZ0W3Q5xFiVGvccCDqDgUGsB5mU3X+KYX3tomJ2MYhNQoRM4mpN2U
zSB1fCns1ilvkrTODj5OU7evf5sLcwEQAa4ALWQ2kBeCDL9OZEUP7QDcZB25whZ4jjTObYX7HM5p
7XDF9/DCVzoZ7+z0mttqje0BiK0uh2GXxdYSCg0fg3EkIuP1R7v0AjcpHrkWXIExaz7dhvE2z4io
S8QBgFGFiWdMIWKAa6EOlx6I8pgcLTjdkK3OPpMCNKWkLMVBlWUKj3yaqM2GaV9lzVubrZz8ZJkg
5OZeT41xXoxnWHMsKcKlwzwMXaRjXBJkNU5jr7+2v+SEs42bNbSJuJkQSLrM0/fWoXHPvV7XDzrR
2E6kY0X/A6Cv70M2+vbGGQjoDjusTb6VbZPb4HqOhvMWqZ9GCLitP4L42ZtTzRwvgSGKBXNJFAEq
xILPuxvjom2jIfXK/6y11P7btFHYjchmowjPJn+IQFEt4kJDN4Bc7fV/nJ3HctvIFoafCFXIYQsm
EZIsy/ZYHm9QMx4PGjnHp79fazUEWUTpbryxy000GqdP+EP/8aRGZk1kUTDnqNtW0WisegFF2nKD
1OzdfTcPgvHPuCW4cOO74ouRx05WJjSGLjfRNCtjUVPDCxRlRtWRORTh3at3M06tx7wKk40U4MYx
hAlIAU5EYJSxRonZpWJWgL+dYCKoHNVWGU6jLdTd2NrGRsi4tZTEipG3Axomm758tJj5/miZsRuI
pjWOI+MM32TKdwyt/N/7R/HGSrwnGLvAu4HTrDHQcAamYew8I0CHC+pQjygvd7LytGhuf/74Uih3
yzE4zU/Kq8uHcqJkrjxmf4E6Ft3PolU9P4QY9TMpY+fjB/BdiAMagdQyWJMyIsWxVUVkTtC3WcI8
VfcOHWXyBgzsRvRzybqY2oEugHGy+oqHDuPAJqrVoGgL52ijXYnQJOp3H942OShxZJbLmH4tv9G1
o72YaqsGKZCuwNSU9JDFlXmKqqU73F/qxheFxzn9Vdn0cEFgXr4hL4MPB01ZDbosTx88ZooHD4mE
Q6ENiLqn9l/3l5MX0WUUdKnipIMFIYKvapXEd3quK6XTlrQViuEI5iA9j7oaHUpFZfhLkJ6Q5aIT
cn/V6xMPcQYYDTArMDXwdi4fMpWmDwnzxaAw7fIQqmb9vciN/M1BqmxjqesDIl1HKLt4Siag6/re
G/WWsWCVBx1FKwlvxTC0RWj3/gNdrUICgzKDFHXmduQkXj6QpS9W28/2ElTh0kMHy7pHq222WmLX
q5DyMWlCO4NnctdfL77yBePNOgxCB6IjNP8CFbTZ3DiBMgZcHAmpZgNgjOQS5wIe6vJZDD3BpzZp
vKAuoRDG3tzEvpvY1h7if3Zo0PjMfEMt8mc7NuyNIvnq9LM2sDvqZDBkVCmrnD2UioVWmYfBHKPX
lkde49ta86br1rep077cf2lXp/B9IYg7DmIXPOjqpc1TW/ezMbmBg4rUi4qw2GfU1pMjCorNxr11
482hUEeSgW4HHV1dv9xTnF5x/4S7FoQgp/0mVrqdCSVu483deiASQQaEDN+lRsjlKgg/E4pDywvS
NJzODZH+CUnNZj9axbCR4L7f7KtTArvFBAskX9jVVHdcEnscEKEPtFlMD3WEEGg/a9lTp9vRvwiu
2w8oNWSoKej2E9JkUubV8744ok92rp7mL2HnWefCSkXAeHGxfAS30CFE4FoAcCia44dfNbNMmjyy
l8y0cXWuwAwVmDQ7TqC4yvxgaXUVGPyeH24zLv/HUkxpLU6wLUcvqyt2ahvU+pqalwCNfx/lo/MA
aAe/Q1dsMRFgAVx9q9L7SnYf6Fsb7vpc4SwiwEiYRITRGXBJbkq1A+m8jGhJqhJ7UExWqFHhgAY/
co/CKB6rpnFQ7iv1X1PajG/2NGSGX9lzkZySMBTFrsOw0PMXJba+hEmbM8GCyj36CrihN4FM3BO8
eqMgp5zDMNCEkoIoD0XY7ZHetpad1XFdIy4rnD8mKHGv9oQplyQtli/EtRmB76nOv+qdS/O8KEXs
TwDoPyki0gAxqZUNZErPG9JVZD/+BYhX/QirJm72NH8sQF5TpH/SxFC8mIvSPZm5l/7Z9ZqW+hqS
J8gmF7UV7ZU4Gr7bIy0AdA278Y35UfVqK07xs3IbMyeqRc6/cZTXyWFkrqN/qzytLPZwi9VylyVz
98Csv/1deG7ngWn2FHy+ALZk56mYzS6Qc5CXsbRaZ5+h5RD5OVYY1a6tq54FzaFQfTgDInqYwMXA
kcJd4V8nNhSoA1kyAY4tYzpkM6QHvxwHdzja6tw8mHba6sgjt4axi+NJeV108Pq+birWHlxrPB6N
urfeDDXrvwnGVOBEI+PNQFEtBuHUdPnRTmKt3keNhVKzm+jdDHXdU59zgC8MhQuv030P44PW97py
cfdRYiE3ahdR+gXp17A9mD0fJGJ4Rotsudri/9zXmL7s8JYJlyenNtI/7W4BB6ikS/nNTsz4j4Ry
7vdowsUCMVbo/zjIfNV7oeANCA3ado6OUXefShwBJV6xtt2gM6oaEOBgePUhKuzKO4DaNdRXxcqk
2sUo1F+TrnDgPCtEbjwlRzBOdYEo9s4pTEidVmZAyjCEVgwfDqA0VhBYorSQGJl109lCohTanFY8
oluNVK3Nsc/8tHIxy9MNjD/uB6XraTqYB7J+CGAw6En4VmnQBIyQXn7ePC5dpX9T50WbEOMIQ8dX
SKj/0cGK/dYXLsG9u7DhILqKGRZm2rjAlcocLYatH3QdTyRxEWkaWNTciesrEcgAoPQZIeXGTS17
3zOJnPd96Np/l56dljt3UpVHpc+g/8yprYRnur6O+mRG6Ccie64Zg6/nQzEdGA9SHDtthoqJyiWb
HA031v+KJzyMkYkoxF8NdjHNSRdu/x04af93mo0GhPW5TMVBj5vs73roEpQZozb6jJwocloI56fu
l6JEBb1dELPmHl20PBgAlb7VFJzhYxaFakIFZdW/c9OrwasCvFBOsVoayQH5UDU9DKMLNiFtcjQm
aiUt3cBI0uSzgzvh4NNMtE/50LbJPgsj75dKvyvy+8Upf9S2lvfwiWut36eWU3+OtaL+mYkZ9qMB
//+EGu9c7TIsTxA+d4zMOywGKrP+nGVt6huFqoQn203ZpzHxmukBzwITrnSNZqivubn71JYhZg1u
NxsnhGfBtokyTJD0TKk3duSVXXJGvLf4XvUTJtOkYUi89iJD77rA4tkB6dv25Q6xfTSm6fwqnxst
t6N95Y7ltC/n0hU7OkXmr4EOYoS8/IQWBb9fKR6iifvFb62s8fw6TOrymUoUe+68UYCc2ok3pScP
EZHPk7Sy2k2aW8DBNmrlj2nCsnLvdYr71vEmf2JuIMQusuOl5bUnzbdodgjd1Ep9QOe0r5+jqBkY
XkdRjT2Dof6desM4B14cRt2pcIuql8SqrjgPmrKAgk3pS28U9lclD91TOhXkmCjQoX2/ym+7GAX9
0SrLx7aLTACzUfudhM18aMDz7iYcDo45fxQb39Z1BsiquAK7OFkxMVnP5qaurYbUs0osSuLhWHA+
vqAnXG0EsOv8Wa4i6ziyAQdUxmUGyPjBCAurLaHJS5kQegnqyxQ7/RFkzPDUa90WIuhGwMCaktSK
AtxQrbUveVb0U22ron5ETG1+BAucP0bG4r20aa9uvLebS0nFKWpjiY1Y5dCGOiEdgfb44zhYDi04
TAKWRGUS3WExej8Q3lyKSa3nyaaWZa2WavIKWRd7qR+h8mGLZJW7RS1x0J1BAtxf6caxAG4Ad4qR
FmMtQx7W/w6GDbjv2RRXj7VlDefcXhzskWzlo20fLho5lJB1/rsp7+UqCPlODmQ5jkWC5G1D99LX
cGPZp9B1N7bu1gPJURgiBYYN3n+V/mq62oRD6FaPc68pwRSb7nOp2j/u79p7W+ey+oAKKREbpGEM
k9baY12ZMfwzW/FYhEqb+0WZy7zA0JavtsAmAZg/zRx/WqzksU7bEOleoxHfUqPTKgZ1xag+TJ5X
oMxSmoN6wEgNHoWONw64rbHKghpbbES/sYsySL/s5FcW2uNPK1KjQOT0Jxk26ljm3H+oG9+uBaJO
DigYc16ppjTIW7T6OItHnGq6X4YqDN9ZsvyLAa75PMeAyu6vd+NNIWUmLaCQqaULvjrk0+K1iz1Y
AqWHpPO7sdd+eLnnbTSYbq2CzqdHe4Rynoro8ui5eJZJXkj8WCSKOMxjhrWWikb1/We5EdNR7IFj
SfTDTmzdh9a6Th1S0bEK5iHBopEW6HZqorA9D9VRZyz9nZHClozajWeTrCkwkYyUiEir5iOWq7Ey
0RF81JzCxTbJWGBXxLT1Nk7Gu8jL5XFnDufRvpJ9Ec78Kkr05myGjdtFj/gZ1KavDV20PJhh3Y+7
SLNEtLfSODG/jrYe/QjHNjJ8F2kz1L+Xpv9eWtnwFmEEhdlGPy7PyMk37i4eo8n0C0Sl5gdPy8iV
itqtvnXZHHqYfDCX8/vBxkEKAXW/V3MJS1+m6ReCE73YuePi/omkt/Ejob4adrowx6+M+JJnGxrg
71KjGvV7tJC+YRSKLbfGIHbyu1TpgDx6eNj6WlqN1VMk2qXbF12U/FyiwW73FvXeQCoyefmnqLLi
cV/WPb4nZuHa0c4O6RvuJifqsn1SpsPfZZ8v9h6PBP1To9fu11nUrbtX537+NqkpXMCJpAbJ/0mL
8p0JyxsLlzDFA8uALdMdamDQxT6n/+49906dxSR/nvZaRkr8Nlq59lkdB88+4h6QPKiYsj2lVVR5
Dx4eKY7fdbEV+4PaZ8ah8Iql2xleydP0ppb9UltM7aGSuFbzGM9YvPmkdMWIA14fvVBrln/3c6nA
gvBiXfMxS8AqfTYzm3hTxIvw7bLpe4ktnD/bUxZ9sqbO/MRPajG4qjyI/kWRmMQowfZjn5IimXL/
i7qKRvTUiEU0G20kWZkgXX63NeMDjJSnJFBMLznFwqj8sdBNrADm8DRkW1Dpa4inVJyWU2BAbrpE
412uJ8q6VFuU6gI3WZxHs/KaN7AVw6+whnCUG5l+MJoyxbIgVJTU5w1Ef9G4zjfaWtdfNKMRCVCQ
chwG8lqXv2IRi7skVZQ8IlTcH5OhXp4o3LYYxtfpBc1ARDMlchnZ23W3OLZEy4dX64FXedGhDbEu
6kJzJKd37I++RiA6JpJBXJNwSq/lfJIoQoWuNYJWROav3JnVT53FFwbfOMed3R6/3z827yiHVaji
sKBJRhEJEGI9jk5KbC4UlKoDg0z0gR4/LRkotWe14rRauVce9VarTzXmHJ+U2J6/eFYR7nMsVF60
0KRSSvPyW9KXmxhPeWAvf5ic8gJWJtMCu7bOVEO6BpLSmDxOiaF9X8LQ1riOSMH9zDCNbNePSA4e
4iXBKjOxe/PgOAN19qQp/eeNPZJ33uqn0GEA2EZ6xPflrE5ZzhxhceoiejSy2OaJRTh/Zybu/mt1
U/4rz039Dbx48YxZoTnAFRtxS3JUrDh8R+2Nv6kwCQMezIWHcHCWX1mC8N8eLsjc74e8x/umULXO
RR1sGZxf93/79QcCSEOlrykxTygbr24inAoXOnBLGKRFwilS7XoP/8XYuPBurML2mJLvD2foqlhC
Wj9HZ6QIAzfMkf3Lw19qZH/QzpeuNZhMxnpAGki7vPVX6ILej7FdcQNXYP9XGeFL38LiXGLvLSvK
jTnllUUlPWfJw2cZ2s+MHFZ5ccrPUZGkCM9zXmbU42GT7Momz1+SqE/+Rcs28xlyhoeShsW5g0y/
b3tLfdG9uYz8DN+b9PjBN8mQkShHHgyRni1eBVw42OHkzb11FtkEIdIk6jZjEW7En6s3yfMyNiUB
lLwJ5F0uA2qviND2ekDrOXy4QzOgtx0PypZI8K1VwIpLxVOptrFupI11FS0duxkYoTujSRdGu3DU
+o3h1FWSSeyQEF56g5hmXMkqV0YXqb1bRTxLp5/GzNWlpUzEHZzX+zias0NcmO3G5Oj9GF4EC7kq
xY5syhHD1dUOToJeqKU3URCDSte76Q8xeTtzrD7D5Q06Dxmganwqk/GUTdU/A9r9TpRiKdN+Ev3y
qbHM3WKk5663jgjVnZs2Gg9ligVj5WyUE/IAr34nARbQDj+Rn7qmyHg53ixWMyQBem6xoOE1WD+r
yc7+npBOOBoQBn52ZEYYVuHqubFJVxeq3CMH8DYa4Yxf11gDEADyY+fDoUvhHaslTg+mQmu7KfXw
9f5ncyMv4kuG08U8SafjsQqArQUHaunDKBgEwqcOplqwMJIcQK8Zf49NrAU39vXWqUN0DOEJ6mkq
gNVlEYY6g7yQOVmPuCIQI9Pz1Vk9wtdOfbxVgrwOP+pq8A6l+M+SqyNnlwglj6gDB3Gc/2hyTT/M
KaSe1I220pPrDxdRV2RMKW+oQYHhX4aH2es5GMXEbi7acs7C8OfQVv0Gc+caNyx10EmEyDO4Vbhx
L1fp62ZUXatOg2Qkxvq1KZjyjMKtCa9a/zvUvGw8MA0Wtq93cTL6UB5Ninwla3U/1kJEiUmF7Wc1
A/C0v3+ebhxdjAEkJJygQiqw2utOU6URNZ8NxUR0AIPiPVPSMVfr7Oz3/aVubDZFuLy0DYYN/Hm5
DbMJbyozliQoihwtNuj2h65OtjqCN1exIQqBuSD9Wzc6GUcafPFOElhtOu/NcSpeIrvTPkpvQ6IS
zRo6TCZNM+rvy2cZK1sLc6tIAioyfIKddmCgPlobeciNj50ZN3xXbkiSEXVVBBHne9EodhoI066f
Q6HaT+oUKQ+TjpWvL1Rz3Lhibi0oKwIXfgXrrpm+DFth+qppHgB0Qw16UC0iNUqYIM97MMvJcPzw
kWDyxFiclAQO83re06Lz6sWlLoKSc7+LF8Ty5iQ1P76NwFUkIYUGpBwvXb6sqmzrfI7lxTlq8VFp
9XNq6uIQlvXrkDA3vv9M78jN1U1kSewKFAibsLImqIhBGWwDcexAVHomHqJmrF/w/Au/R2IZgqWX
4ghgnLRfVqNkvc/AdfwH13mENLwiKhGR9bJCP8peQ/5YLDNCK9i+ttoDK7Wv0kkOLYDWVuMdg/Ya
C/uhrndhWvXMTC1J1ysx8AFbP3fTqVcnNXuEXKZaO2bWk72H2lTvDWwv7UM7a07viyTMfw6I8n6x
9CybN26P6wMlu0agQcC/o2e9/hoZWcdd4oRaMKa9s1OcFvxpARaUmhAFdbTZNw7UNZWO6o+hJVm1
1O2GY3D5rpdYdLhmeksQl0pl7rrBzn/GdViXuyoyxsnXnbGy/FYpB20fG2ZlYiac6sax73ovAnor
HDll1OvPepUY4TFVcVh19ISJdyroQd0/Ktexih8rixmALDSU7VVzMk77iuKUH9vgqfXUu8lzW4TT
R3sKcke4wemASpjdumTS9a5DD0ZZgpR29N42cHbXemfa+Mau7xEJ8pVMNlo2BKxVqAr1EsWa2tKD
NOnNPQ6n1QNavsOLhOJ81CtK0ikIhiTCNBfIulc5UKyVSIvMvRmMOBL5sWXnex29oI0nunFtQ54n
NUDCASgYgePyKLnAIQbmlm1Aur3LlT49JY3YD2kRwKrxq1Qc5TS1b61nukFPS9SeY/lxLV6+BRa/
cU7oS1EuohosQa2rza0UDfhv7NXAbEiwUVFHNCQ3PmoOw7ZCrZQxi7JMjp4un5ecPdXmXm8QyrDd
t4ZMaDdFyYdpKqxCKCAcA3UAkaZfroIy+2w3qd0EsJe9Y6Q03QEya/TxQ890FR1Y0nIbfbFVGABb
IRpDCevAdoVzLFytOJc1PYn73++NriG6r8yagOQCq+MbvnwYTxedlStFE3SRFZ6xPyifsae2cbrP
sk9K3sYnbertxEdlJzoulMPPyjiFD/d/xY1Pz6FnCHyAJIEkc3U6nKGZa4wq6gBrCGtn6yI/K7Yd
Pmn6kGwM8q4hI3xt8nNAoJgEnTTu8oFrQy91drQOImtGPavI96BZzJ0RJp+wYVWgiidgNBWNQURt
ZtCmpwp9tbH74/4jX38Q1HoS/yebMw5v+vJnkCvXeTkbDTgRIzplTV/vFbjTGxHg+vJ6F22TQBym
fHwTl6s4Nb7Yjs1FbjWRQtvfdo+G0FWkeXTxHC1tvHF53XoqhssUsAhMMv5dBRwjHhU1GkYgJSKO
9wVyJ/tpMJ39h/eO8IxmvNSmgfaxOrMMxuk6KUoe9HkW7tylQumsAy11f5XrQwlxC8I2H7oUvFv3
77VBcXIt04vA6hEFiJdYPyQ25p4Cr9WN+up6KVANXHLU3kRIItfla4ozt0e6SCWiTJOhAAOLrZ3b
jeGBPsCmYuF1m4EYKY0vJAGOKmO12GK4g2WCrw7UOBw+gxfRsB7D6sEua87J0BnfqrAGB+g1rv35
/pZeHw8GmbK1IWUM5dZePmdYOEhMibrneAwGhtpl/poXtnW6v8qt3ZR6QiC9uQm4zC9XGcmg4jKz
+8DrvO65msxlb7oz7BrHrLfqm3fe+WWqbDHiMUnWmDrD5l6FE5pOmWkN+QBYtdL3Ga4xj30KHgL9
YtV5lgYBZ7rILmJbQy98dPqQboMToPwRIRT1u0gn/KqtlADb0cosjibC7xsx4MZ2vOOLsUwj1PBl
Xm7HPEnhynQYgqabAJiYaX4abNDvWEdlX+7v/I33C4mODh+Yd5LBdafFLPty0ie1DxCrLA7V4la+
A0D4cH+V66D2PgbHFsAggNKQunygHreyRY8InYipvoYYPCdFG/pLYxyzHEW3+4vdeiTa28y0uC64
HleLmZXbu2h7NQFuaeZLp4TuqRL5Vpy+uQp2EXA5ZHKxVoHJ6hgNS11rAneZ5y+LXeI/aPbdRnS+
dRJIKKhkkJqkMbPqoMfmsnRgm1il9qZd6kxvqCkm+8aZv97ftOuFbGKZQYsX+g359Goh+I+YoCPz
FoBTz87JvAwnxJ3VI07tWySp68PAkSa1RcYaFj3ar5eHQWEOKXHhTRBNUXFEx3HybSMFMKct2cHr
xRYK7daj/Xe9VfKHYl6Dcjx7iI1s891E+MLv6yT8Nth2vjHxMGTacxlbsIhASEw6CFsAJFZpUUKL
ZNanpIUvVarNzxQEwCfbyGrvjNKfV4CwxoUcJHJLipKKbPmngIlsIma4hOkppagWuKQnGIH3pqIu
9EFC0TFR19LkySlRtD5w8A13Z6i5Yx5FZ87fI3oq0r689141dJXAsOfW/EOvCxFkMD0zf7Ht8c8w
LlRu974q3nB21ifpCia0D394XL8uVbu0IyKuGpcvthZttjDXywNeu3sqMjHuBWFrf/+kXveGwQHT
6qDPxnTlihBUj3qUFaIqglybja8zbbfP0sI78sPBVk+9q2a/KtDd3++veuPQQjXG8BHWIq3wtWYb
bgutscRKETBaxlZ9QAByAaI9kJv6bbnF8LuR8oJAYIZESwyBMy6By62MMr3y6tIuqGyj7IlqEWdi
UDefLU/JTn0GLS5uUP1UEqhyXSf6IMWnnd54mRUbL/Xmg1PQIHTtUHGsiZrcDkVHMV8wlqzVyE/N
2PhCjVoc+kyUDnhdRd1IrWRKsfqGDBlVGaBJiOA6fisDVhpWaKR0U9jcOC3+RE3ttSksAMH9ny0y
H77umcfRWD7es5OILdJHOamWDYzLXQ/VLtatRWSBbQ3iVCzY0qWKVux7lPkOiMBGG/nqdV5H2Utm
Qd4joQNr5xVKMyYb+Ceg7aEVya5h2oH84Gz/DOkjlzutSAUKwxgTfZm0Ods40dcXGItzQVLFUWYQ
jC8fdpqSENajkQUGsixvEUj3Jy3PPiyWRt5o0UWg5qbIR9zocpVCcRZhNkkeKIMe75umrJ4bc5w3
Wsi3noW4Y2KkATfoClxSuWXmjnB6ghbA+qELNeMpFmb98PEYAEEAQiy5MOjB1Y5F9uBOQ5vQGccK
7KSaU37WGqEdE/rMD16XehuR7sbFxcGQwGn6TjpCB5d71xntIvBZA470Li5jD1nl5w5YrzmM7G8f
fzbIGMwSpVgTq12uNZYhlxmUn6CuFRwXK1AixygPi4noZs1nBNsQar2/5I2XJmmIFGw0IUkmVtvp
0b3oFsi4AehZb+8arbcXaOB+fBUSTroyTEjlUVw1mGLgaXUCHj9IY732Id+NnwdDWButnxuX0nuC
BoxLKoiuEUCRs6hj0pBzqkabvwhDU8692s3PC/5Qn/RajZ9UpD7O9zfwxvngcEi8mskJow69fGdY
EHMNDmUdALMYHsjdrT2ct2ZfhObHy10yaQNLagDOvLK1EGDrxJbeqVYZDIYa7lqz+IUVnwHBTZQf
P/SyRKBTR4+L3uDqVCT6lCHcHlUBAuT5YUAn4JTBKzvlSbfFfLr10jh+Kvka8zQsDi73byqEmL3J
hBYpunEfd87w4qBMBekmLdPIX7RqOOa92Gqs3loWDilWUewnV81qWc2LdKhzXRnIb36vNFm0i53m
czcmDNk8dT6qWvlhRjgqb9w0PCkro2a62tVyQshZTecyKPX0NUPBdSf62d14dTdSBS4zgP30WqWd
wyqGWHOHSF7Kfipjk5+beGYK5CrqEzZf2e807sTGPPRGJ5S5trQ0ojuNPOvaDA4mN2V02VSBPRbZ
7BO4tVcjHtQXyD1RtleqWYkf0maEEkpA08+DG0+ljxf5FnjgRih7R1NBQgYHcoXFgQ9mTfFoV0Ff
G9oTau/OEzLzH6bCSzVk6booxRIkpeHyvOplMisDlhx87633UBt98WA3XXm4H1VuHc//riKf9T/s
jLmsjNir9Cpw5siefUDE7cFWE3ogRWaexQyZeYTwvFVP3wpm5FyQ/OH2yoB2uezA6D/UwVEGkSwt
EHkCO10MjLgrcxJbM7BbJ9WhqSz9YeirrbMSFdleNVaZOsQJlPvJgIudirHyRY3pZ01iv5FE3zgf
fA7Mw0DqEEHXlVEDVxCHyXIMiskzeba53rtKvDUEvvFU9OqoUthF9KyN1X2gG43TiKEaAhKl5iER
gDrtug/3iarku3LZBBPeeGXSN5AynqY8MDR5kv5zUqwOMHZSNQMjbhL1AceAh9aM86Pb2dbx/qG8
2kB50eEayC2ETAgl7eVSrjsknZEr5jlD5y/jSzeso1ChUn80W1itszr8GRjrdm5cznldp492Diwg
TLpw4xO7yvtZRXLVqJJBjl0pYxZGgY0qSeRZdYrceqpSW33t7KnF6Vor2qfB7Axww1HT/DFbbbJx
Fm8tLlWSpbwP4gDr9id8jXxYhtQ8u5Fa/LD6CSPGurEzbd8ng+c9DImuPUzD5PUPeZP31dePv0lO
DFpXUkmByuDyTaoIRg+oJxln0Qs0LtVZ8S0j+n/eIzQpchbqDrrKq6NZuzDWCaPGmXpP7Mw4tQ4o
lBobp+UqVPKdwQKUCDV4w0BX1s9ihY5XOeHZqlRxmqPEeTHcCZ533rzb1YjdkCX9l/sbePXVyUVl
Ux6DKxiIa8yhHulGSCM4PHuWmL4qJd82Yo3iDEF5qy1/DWwnHJOo0GQBO07uvHrAtjGyxpgK5zzY
lfEXToLDCaRO+odWWMqzEkX5p7BJxTMq9+UpqxrllAjbPmVeXh1TT1W+D4MW96cxttuNL+g6HvDD
OEH8PtpVyEhd7nzYz7EzkLGdK0zmj5lIqs/LbG8JXd7YavA0cuAvwbw0SC9XGXWz7d0hds6CjtCf
YtG6p572/+8l7fWNXOY9OF90Pd5vPtS90K+WHILViTUGx126SmctgX+4nSWEuQ7gSLcbK1x1/VEp
9M5XQZj8LCO1ebEwN592yGWF1o5muu7wL5LoGb+XetjjUC2+s0z+whSrggM9e/EvPEXaesf/ia7c
ojRosHmFPuHOV9MxbGENGWnic3TNcFdwW1iwAPXwjS4P1CqR533jYwBCHyiBVOB3wDm2GsPX+Rx7
INF6sGHIy4EdrPbb8jgpqWGfF6VH09mhN/JH381V4veW0R1dL80fuNXMZ02M09+LptcLGqN6tL//
hd06XBQEYGslEJ9M6/JnJEYPyS3HIExgAiS1NBIYbqPYWOUa6sHTyrkrslA6Ok3r63PK4n6M4Guf
F43vg26U0ftlXjf4qsTFUWTt9C2EdQ6cqPJeEIhOZ3zrGwzeF133dQq9AJSP+Ofjzy4VkBAGlsFz
3XjMskTVxgxnVz0Gsa6XjX5oxo+35Hl0l9BFLYmuPMCpyx0eskzEnjXj0AkQdmcsNTp6tdvtkt7b
SppvHiquOrRimPgxvFs19WZrgWNT4AbaZIPT+nkJQ3IeZyvoBhUvrzaydtowF7BzXM/vUxeNBKd3
2of7+3ojlEihfHJOCBG0+la/QgFRWdVhwRzAqc0f+AcMX5zZQ+oANFj8dn+tqzxQkn2ksjMrYlGw
XmvOQlzBGPWQLDUd+maudkAe2Ux90RnWzlyy4cNacawojVpgQKHfBsTm8n0a+hi1HqKQgJSQvYms
un/o0vAHPkUfVihkJQivQIYQsQR7sloJAYnIxcNMOY9Th982UhAKHPXBUHAYWrT/46XJzjfABcp0
vtHLxyIbcuYl05Uzam7GSxcW46EwBvM1Ratl40K7dT7kDcPFDuQd7/LLpczcFkptelEwYfb46Chm
fBopYg8hxtwbgefGUiR/xFe6D1zt61ZfJyfeeZ5FQSLlXSYFiSYdVdB9U/b1RoJ0aymKbvwMQBzS
oZJ//58KwRhHuMjeIgJ11qqH2V3MJ1cs3rMLgHQjrZUbtLo/ae/JlAhuMlF1dTBi16r0xI7ioB/w
bnYb4ZxQGal1v1KV8WunluVfwEHFsAunfvhDCG+rxXKdV9MWhu1jvU9sCGuXz9pLy4QltONgXrrw
6EgCrzARCEOEaz8rLEeGsSOhsQ8f/tod2UxCjxwZG8A1l+taBWl8r5Thucra5K8kaswnJdGyT1m2
uJ8NFAs2MpUb79QBhM6cD1MEZrXr59SGXgm7XjlDgfupx3WMLWknyEET5XT/yeR1v36lVAiSVslX
iAbR5ZNRBUWw1OC2a627eHvT6Lz6YfG8HBWczNC/lV6zwP7jZvzz/sLvicbVyoDr5H7Kgd8qERFN
54QjuWsw2am+H0FMHxatRwKwHMJ9lui/sj58JX4jDzW/oMBwcFzlgGQkuBxNFMfFigv8NqPhGOno
L3uFF2+8hFunneaoJrlZHLX3S+8/HxblY2kao0HA9RotyCJh/lWMRvZm94N6igav9l0Ubx5haoWv
VYyIz/0NunHDAHliPAU+RQ5CVolxzmdgqDVnrm3VasdXkX3Bba99QrkmfSutXHz/8HoO8w++bxp9
HLpVdMxdDLMo9sJzruLvVCADfoDpn74k7lhsHDoZ01ev/r9LrYGNLX6wKdoR4XnMMDpyqxn5MPT8
Ph6DWYUynMqKnvoa1+GVEwE4YRVH66LXKVfd/aIo5ed5wvP2/t5do9PpyeK/AQmId0YCsjrMBc37
otOL8JwsSnXWp7D8DYUOW9WurjvwTwm64HOynGjxlxQYTf1Q5u5ywoq+w860d8Q5TnX9MaxS009A
H393osZ7vf8jbwRPYBOIQdJFkvff6kCpwh4bVZnCMz/naJYgGsayfHWmMVBxNWLeG76UndgY2tyK
ZPD24OuQu4AGW52qnr2KarR0z7PAgbQ3CvtLDCziyUka8/9Zin4LKGcKCl7HZShraZN5UFmUMzPX
P2wrhWgFlO/Y6eHWNXQr3yVkSZQVCp/0/FdJyzKqQ4cZWUh81pdDPObLs1YASSycHHKgGXUvqlt2
D6Gop6M7JvNDO8Lnu/86b31EUmZFkoiwF1lzUycvqqoa3a9z7aBmx7Uc7iHfbxk534hCULogRUmO
G+iM1U2klhn0y9T1zpkzA3xh2l09tAw5D6XBd7RHALTceI23ngtpcbAQMiXk+rt8jX04JGDJaziX
AKD3+BPiAiWULc7tredCClYWwmhxwFC6XAXaTjEvQLzPYwgDmqlz+qQ6Q3qe8jr+mtiD8vE0l2sc
Zhl+0WzmWtIFFcspqQCGndExHH9EKV2ekiLzdUQoaCO63vrk4CrTdUA3S2MfLx8trsvGVWxHOf+P
s/NqjhtJ1/Rfmeh7zMKbE2fmAkAVTVG0srxBUJQEbzMT7tfvA/XsbrPIYG2f6Ah1SDRZQLrPvKa3
l/bK7crmq4eVSIxzxKmh3porbgsIhtwcpJhHq0OgVor2Z5nC2s/dS5Xl4tKpmlNopDdH4RomuoXm
RTb78oHwHOqsBgGIywnjnqhVVvYEm6b8+P5+2o7oo0sJbiFD6ETuyBYdBbd6gxofBhHuhd1465XQ
gmDnDSpDUb+1pztZIeJGPFCf2mCvZotslfsJEuk29isiVdLLrLTrGTWXYvTiuU+t80Lr/F3j1uuJ
hfHqPW6JMeuCTQpzgrPr5XskTSmSNtOGg1/N3gcrQMCm76ZTVMPXh+Pme0C7gtwYnCOQ95fDuBMq
xOWYDoekMgycdBHg6aIlM/sc66i6mulidNY1RrnFSAF+NAHf2yKNG9vXfv3NKeWTELttTCzO6le1
Y0lpPsA4mU/iOpOKiYJnnKuM0rspliGbz6zCC4Di5y7agu+P/Cp2pH2/MZCB6nlEBcdo8qDtiAFW
XRyAxaP/mBe6icijNxk7fzHNc+GLZO/otfvLLoXm7UXt2ydgkq8nm+ZlAIOCM5vY9bj80+VqSAa7
bQ5G0wXPIPTthxImx4lj7TXQm+raVsSidoveAzIoLyc753Lv0n5uDlYrh9ugTazdoE/9FyA3VujW
WREQ5Cwj4QU1/KfF9UkOAwP3qEV5cu+qFiJBqQ1X4MBraFaVd+I1vLEaSTEI4olrOaaQynj5Aa2p
MoTupO0hgwuJiAGm8TGk8PKhy/gUDviDbyNtzOsZX4GrxcymM4Bcfzvg9UgdNwTEJi7HLbrdRn9J
JUofA3k/69qDFHK9cUrlX6ohd/4uQuv3KL/d7X4TAo/vNHTU20XK9lBoXh8PQqs/DJlVxO8v7de4
yW0YepEUUn57FxyljFRUlTFlU3soHWO597Mii5Yx1y67dmIrr+14Vo0ivXECBJZ6254+1qmazkey
zL99nm1yR2StXOGwwdyjg0Z2hlkvo1MeKN676CMj4vhoOJ388v4Dv7GT4PkD6gCPBsjpNReMDANN
k+rgVZKqvtsHSNOc9CJ9fQ8QZf3GY4KNpHl8dP0UiV92ft5Uh7LBXTWEdGncVPPiQPttqvnx/Ud6
azAUL5nIzXORA+LleqxKXTrLihhNs5jeJ3Ct2geiseB86tbxxAZ86+1xMtAIIYKEOH20/xKw2lM3
Be0hQHDbWmQfaT7UwPef51U0twl00EiAK7BVE45BnqPflF7r1t1BUB1+tlPX2Mu5mX8V65rGus2S
fH+830zUF8ECA4KLpiZECE4F33v5ApfU97CLyapDgvuYBpY/MGYkzIhSonKxyiZEqQ4xTDtvvKsu
MQPc26sVC6B6mgTCVVkmPNyUEK1JbTQFw3WhBwi3CcnvaJhK58dSjAqohOyDrz0V98t+mJzzcZhk
HhtGPyDVlyZeGdr9nFzSSukRDRBTcaN8RWu0ymzKtku7Wk9FO8I2wdwroTRY6f21WdFcRKOhDBCD
1uo8jQc0I4uwHJ3CjlOp2ot+6mUP0jvvIPvJVS1xO/XzgyssMz2zplE8Wps4XJiBLRtCXU1+iUty
pk8XagoAt1Yot3aIbA+TCv1R74xw7rMc6k8y9Slnb918r6cxqe+E8rrs4sTM8OKPJgZiIta2aB3w
6o7FJ+0BGfcsRya049JCER7avOeVNW21k0p2b2wiCuUbA36T8QUz9HINaCQX2QTr/KCrwtsFHaQD
R+qQRe1T/MHXsqQepw8NFuSzibZfQQNpHurTKhjKIS2NBfzX83Gu3F0yKP0SNW//stfW9NlXmXHv
BMmwM1vbvk/RuHvsfGFEdTuaAhWCIj1HFba8QcWrjpqi9kLVyorgds2uIC+oyxXl253tldYPhA7s
2/fn5o1dSgOfXhS+zrw1dzsq/nILupjbBs0m4ZpqjkVYYJTx0klkkZPEjrqi+vr+cG/ND/B+poam
usd6eDncUGkGlGSdQ85E52y2qjFse1/fa0l7irj+upjpgUlDSQ2qIicQnO6XY1lkraszDOJgd9z/
oZ96SxkL2QT36boaYue3nWwvfM5BFXbB7J/pQbZMIdmpHps9CE8sz5PSi6SnkvsADZ5nAUOdStJq
DDvlFL06cYu/MRfIA8O03wRIuM6PboA2qb2xk8NwKFp//kXTzkKjZkS4j5NLXz+kjXcqbngdEttg
UtiRFCzojBwTR1fWl1j6Rj+k82DsUB/CEWAal/GnMdP9jmvQ0FcV6mEX+eJNl4abiH7//oLYDuWj
s2GjDHHpMU20EI6eOYF7ucnY6QdHerFlCX3vZ+K2sMtfTlOVexAApyAyOFi/HpPrCE4HJEg6Qce5
K+qLQ9O4jJllFd4TvczBU3Hom+tVWmVWH3cuhrRnJSvhzGuyhIWa+k6CJLSFSV3dSwKbFQw3u1fM
kxOOYNoCOChO/gPxufKibvplDm03S641t5iLM71xly8r9ktVmMzU2HoXxwzKKOgohIteN3cc6et9
WtbqHg11BU9LIAVgOXlHHwXzOJbB5GkjN5UvPtpOvYA6m7ePXpnTeOeOwfijs9IV7w84zQ9ORsUx
7Nd2+lqZVfHoFUm23k+uVpTcOkn50IBL/7pMdnYNp8r/2AtTfndTuyuirpyKD42RFtpuUEnwfS07
N4+sMU3RF2/m8eeQemIKazRT7peyBobj2skD3H+B/r+z2t9TqLRcsbqhHfQiT54yXTUqHLMFmKqR
pDWC/cU01uFcUasKaX07n7og7+q4G9Lxo5UptPJBaFShyjNeDqwEQBBDDuMJuAavCl3aAWOL1fAE
fkh1QDXXp5VuRvkwrDey9tRP8lwPwPvQyBtP19Jk5zrtpM7KKcnEXjWzr6KhrAXT1opgCkcYazL2
ssQ4415FdaSePXQsi8KiU96LaY0KPtCEXs6El0AixumHVo90s7jG6uGDk9blfIPlQDucJQr5/0jp
RcXlm9j+GpFb6yZ3ugqas2wEUgowsU9ZVShn1xGcuerRn9AfD63S8K6rckJXBuwZz2/MrkCZf/Xz
XeGUxiPhSb2QjxeujLjFZRupvsu7yPC70tjVo1/08WyNTh3JqamvRGW5bZzgyIASrym1XyT2PKzI
E82FXN+aeZQls/0MM7CuQy0x9eQqWyfNj0b+p8JGuOL7RgTKwk4VptqBfKrMMMmLxg2pyWkfvLlc
8j2iYWOyLzQj/Q5Q3pUbM2vRIyYPJWHdSvjliMJIPOH8pc8xDbTHzwXyXFOkiHZZsMaIaUTeopcf
Jt2SFBfAYOQ9+tHVY+l75Y9xnZwxJLBS1Yn49I0gmEoAsQIyjXA/jvuW/QZy0g2lHwYYblEfZMVV
0p48Yd+48KBg2CjSQWTnhNvO/L/cr+hqTsEy2uuB4k+7I+9d4wq1y7jzDHHiKH1zKHCwFHnIfoA5
vhyqtax1EWutH3zurg91i9hSUIrlPA3wP/j7p/amlEUpGATAKyk39EozQQS/Hkyz7i8rWghx4uvj
Lmmq8btX+nC4Fqd/en/QN54P7AylWvpg7gaUevl8XUt9f+VwOxS63t01GpDfkBJW+yVdhlNA6dcg
JY+CHGWqrUDANXHMzPe4I2Qt9OWAwU8iQpsbgyMO1w0vXNd6WCI4UdrNajg5Atn+mq5hDhvrF14u
xhKOXKoPkiPgl12JRjsxz68XLkjIDT4EMHEjxB/FULVMU7ESW3Jp9+1XB/3sS7QI3TF8/3Vvr/Pl
zQyfZ3t4VtQGgzyqIi2+V6Vp6quDwAA+sm060W1bN2HH/MZdxiH+/nhvPBbjEUejJLX1B48iAb1E
GGOgJHfQE66YPrOyXYE/4u79USjsv/VcaKBRH0NSgrDjaBkhr7jQUx0OHX3kJTLNSbukFI9/lqEV
VbtbuNTpeE9BIT6UZpZeSm8uUEVwE0fFzpDkdQRIuOriwJHzvHdmwzzYzjwWe4Cp3sfGrs1PAn1S
L9arTqyhUxQJjXshTRGnoEPxzhGt98mzhw458i6ngzOXxqzHqd4nXZQHdvvspn2nh+Ok/HLXt1r2
PUlGqnTC8ruPprckZqTpXbDse8/TjLCTau4iF4NPEZWz5s87iRn2oypTPSOUqM06LHIXHOPcjPgl
SMMZ7r3KmO4bUlzSzEVZ1r4ZZlHwlKV1XXPVzjjhAMyOTU1VT36ai8fKzES5UytGSeFY2D5+QHZQ
VrGkUbNEkiilCZ3Zd+977KzKSNb5JA/polHgS6rcL8ORT5ZD68ST9KYM1sF84KVDdNBKV/6Ys8DU
zkSW9c9LLfOntBtUG7pDOtDSn2tJDJb0nh6CUEDE2dvydrRV0gkDNKttI5RbmrupA+ET0RJRVVRi
jYLgiuq0Q2bYyycNJMz3yXCmc7tb0jTkNlLfZuIlc58pHAFVI7VqH+QOU5ANK1pp2qTrCinrAJ1g
Y5WBvstYUN5ZPo0S5Z9UM9bDXJZb8iCRZo4nMIzPSWXmAuXmFWFJt67EuW4pNcSAN9sfjTPkY1i5
kmRE5XZ1z72qhp2O7tXHLnetJ1ZVb8bIdGhmBL+4bCLXWkmWDbSz+bMcA2RWtJGI6P09sR0Yxzud
hgddedDcm0bByx2h7NmQRpBNhyHL5zijbHJBNlX0YTqmbZxVyXo7JUOO3+X/oAgLUA+wqQEDhok5
FtsavGoy8CCaDlPTGyGQ1zTSe3kK+v/GUQa7n1h/O8pe17tGFPOD0vTlobGS/ApqwnBnbTWQol6q
GJyzPHE9vnGUUcEDdMCND07+uG6or/5kZGWuIFIUzvU6TVod5n7S/e3aMqUFUAMAKUCH8Ggv500r
03HsrEId1iWpDqu1wRZs9J3fXx2/NeuOlsfWf6Mbtt33gJRfDtP73iBEm6kDCvazFQXQJa6RA7SH
EIVfbwhhHM8HX1PDo942A1HnbBIAsAPqNNS8yv0mKi/5Cl7LVqGt9QPsgCWzPxs1IW20OgjLhCsZ
SRPZeuvlMOvX4tlMhkxc2FgrPjZmX+Q7XDfWKp6kRjYskoV8pJnUlIQFPglFnAjQ3ZTH1KB2lTfh
HiGLHrF0bUxvUrv2bya9lM+qWpNfturLPQuxFyHs4nzZZyMuMGGa50EV+zp6saGpVgyAuOJUgIME
5YCIEFJhoAEL7RRN93UuuuFgwCv85i4R1Ry9XEy3RJXp8pD1gcDKQ2kCo5q8uBCZae5QlKp/Nfbg
P7w/p69DKUYF5U18s4GojmUKh76p+nGw2BB2mXzMFk9c4SPvfIBJOZ+IVt58wI2ATDOVjsBx1w1/
o9IN1lkeSDPdYm+S2t/ZiPzdoSEdUOIM2i2rOVWde+sB4dOBOea9Ato7qnAXpTWVSaLJQ0eZZg4T
vUs+rKZVfdJSxzx7/2W+FVGQsFEChP9Mfmsf78N0qGjjctv5VufM0ewndjhS54+UW2tRnzZLF2qW
EmGhp/2e60O/lctcflBE0JFZ6ME+6cf+vFS5/kg5S6MWUdU3GAHM515pBt/tSqUfeuz57jw3q6/Y
G8Zl39n1iZl6451RA9rEMSEiIyZwFIBZ7pj7apXjwcY55kBeWp6Tks2XQ5tm5++/sjcWxYbC3cDF
BNjUA1+uen3AEXIy1XgwjU58pghRVTHpINUBnXqdWyZaXNsG2ubvD/vGPUC5B1FapAoBsRyD/LPA
lUshp/GgdHCLzkApwE9EfXBbffxUTq1/4jFfk1tYw0Hw5/EMDu24oifpPuR+ZY+HtBX6d7NwVs46
rXWLyGgn+2oA9/+U21LcV926RhOurONS+s9bwYEiR4t+VIjtZ/OttIPxk0pyke5gRajPgzt211i7
4zrdg/39XGeJ6nZz4vaX02q0NzLXtI+DFMm1NDL5GfnK6jl3vcEMjUH77OZUCsh4jbrdLw18yuj9
1/z6+uNM3Bpnm34hacrRmeZ7c1bZazkdWi3wsF9tMvrL5ilDpteTuaG5AfBsqHFwNdvX/5JZp66S
ulX75aGqxz29/Q5iwyQ+p9IxL1raECce6vWSRYeKBhOgbiBDiDccDddUnQPevjioJJu5XuZ9oScd
yNiqCovE+ARw4BQM5Y0klDAC/fmtTgnp6Lhxkpa4WrWuVx06xKGryFXZXGyXLgRCmBxruTfJiZ/6
dKp/9iSFfWgjPvwVPhWS52YzwaHC7lJTO5ol6m97v8ETAkMP85tO/Gbn8/J9+CWAOwroEo/DkZoG
pKyt5Hhqx75+6y9HOeprGxUmS/rC0col7p+pWlsKcrC0PJjkCyD91LifAlWfvb+A30BQcFPRSwcZ
wKRzVrx8OJyp83Fwc3lQCkHdgpj9zhjcNR61tr7wabZfuXbWgBwtpgtLesZ57+fLF10ZbjSOujwT
unIOVVAGt0mXVyc+3etzevtw5OUAon5TQl5+uIDnnT0vk4cSnBKAe9NBY1hXu6Aa/rZkP5PMDBM8
b2UATH5eDuVpc70uXicPLYERPmNypsyrTupIb8f9ywiTYWgR/4bAbhvs5TBNY5kibYjPbRLPmGpk
8qWh03mTj3OLRkSBNm4SyB1dEZPO2ljsNDHNnwbhlmdg3fr/wfvF6I+5p/pDoWB7/385WESqSXJZ
g+Q1W7UDnLTxFkPFYT+jT33iyn19UtIhB/wLiwE3E2Kkl0MNA9k/XiJsImHJkO8SkdfOxe795fz6
pIRJAGCURuUW7x13eUy/GOrE4GKn3p2fk+ar0KKeFQ+gEne9WMWJfPLUeEebtkVOKVPkJofFqeRn
iDYqtheFfGynfZjN5ZTIwBvgF5YOoHzqVdwItP9fvsURF2HReYE6QMdBOgWPvDb0MrM+70SXfU4a
MVP6yGbvTExuc6VmrzmgQj5EulTqFO3ujc0JpJqO2qaI/FrRU6RJbnitQ9WM1k+YatV6hZwqCpNq
OGWE85qlTAgFfNsJIGs6MLW21fWXhSqHYGyln8hDovXexxI6fR4JMWDR7g3SpbFV5MuDX2NIHmlq
qT9rnj9+Rp4E5cnSoqwUzR3n2W4h58GGj2L/KR+u7Zg82tcoqCGmBeefBvMxuaupvdlSKyVEN3W8
K7NaCifs4QBe1lY/RkZlDGdYKQ2RMxrrw/tr/o2dhf8SNA1s5rC5/n3C/+Xd2KheG9yI40GrySzT
pLbOzF6eSm7eHIUWAqRO+rVQDl/OgNvWS2mIZDxkqCfE1TC2Z86clCf27xtrCjQ0bdoNGwnD5Gie
ceGrmmTbT06F0KaVFt/sZfBih9bPiSDnjedhJFIYdKMgyh3LFSdeakw2DbTDtGIR1UzdGEtcq0+M
8vpS9ylbkH3yByYnxwfswgfX/YZTj+OPU2i2jRjqAI5R1rJGNFLkWb5qpzSS3xoUUjsvkRyNusxR
vCIp0RddQR6qgX7aC7VkQE3bLs7nZbq0ptq9H0pNP4Gbfz1zsHbQuwAjwrnEnfJyfQCy6wuoTDgm
a/OD7BBq6832K94Q+YmBXjXyOfwYBBYcT4d+/tER2HbLslS16WD9MIzfEtlZqEfV6MmYldA+5hjN
l/uurrzrAqmUq0xoffz+fnv1pJB7t0ICEESAC6+6Bb1GARUCeX8QfemHQ2mt8WAKKyoIqE8sn1eL
lKHMDSZhgSlizKNnTXQtUJqX9gcZTFWUzp4RrRNO7X/7gcAjIMqDgBSE4t9WXX85QCYallOgNfnB
06W7h1p27+GuvpNZ+vH9gV7jVGgNMmdUD7ZuJKKXLxfJWOMJlNhFejBLUEPYq2Zeh5vVjOxBOy9t
E+ErWlE+X5cy3S+Wv9wES798Rrsrv8mtcaywZ28xjrP72qtx21DpD6cdl42C2Xo2XHYEMs7f/8yv
NtO2rOlYAqxhD0NfevmRS6weczv1tcsFRMITGlRCw8XUzQ+ZLacbHO1yN+r0fvy71l8c6WCUN9oL
Q9OzfTmsG0zIkrRpfqgsp0ElaVBRlzf9Dr/u6hQu6lVVZ0PEQCairMPZuwG9Xg42J+mcTfZqEbcU
1VMO1eJubWYycjN18HIPKqMqzpd1SS8TeEVjBL52rb+Kce3vDTGY2p2Fpo59q/I0vyhzre5C3Vzc
Jnbs2plQwNF6i1JpoAVRgd6nRFZV92SYlLr4ifJlcjM5BWgAvYaYFxbasgBRrBEUAyogCof+j5di
7FvWhR6v3di5VzJojQ23MJCJeYndlZfSScu7dPC8JirHNsFrxS2sYS9Q1UXBv13HeE6n3jkEi1g+
B0TTRqz1bvJLjOZyj+E29ruGJM0RcsFfLUiMGckjzAMfm27U9IusRv6EDVHYQ+TlqVOFo6FyFWWm
WzkRpvDt+ZToCdY5aR+zb6zvtV3Um65HOVwlZpWaUVrVXRJBCXJmpBcxx9qPMJhwrFlzMBz1PPqX
OHWm32nFBM4+dacuJ6WF3xVVYnGS83LVwGrklIquGy+n2Ua80Yu4d1b3xkn6VZ4H9irXyLFBFOzc
XBVf/LbsxDk4bFffL0bV4QYplGzubVV0YgcILv2s6Qp04oAfAY9U6kqPdYteGO98EDnQlcz5ngRT
wgaDAIxqQmUXRuiLtu25nM3suYJJgOsQvinoeWkrtp5JLadvVV0LLE0CgRvPMjvaF6su/b25CuNr
j7TItF+wBL7RB63W9lVeVw/YpIn9kjv+vlxqPYsnhGhvedP2o5EL87JXvXdhBlOwG5Ux3AXT1Hwi
S7b3gSjqu0bOgOo979Oydg0fD9WYz4trjiJCeI+lA60GZffF/onYEQeNvspvHrJjj50HBHnAvK/c
45pOMbI1G/WtMd1s3Wv+hHd6l+XZlzqTxTOF8zkIzYIDLm46b4CkrDrqFKhoAxLKfGuOFnPIbPxL
axDaPTIVbWw2wq8xMLRcEZaTOfzstxIVfFr5q2ODkyusZftt9bPsCy3Ylh8uIRvtrDZJ8lDD1P5W
BMOIhdvaf6Onaj7ZOOZ944WlJa351XmwitxvdqXZTuBhq9qqYzA6hRtlvWEfxrVIgyhPTPPMWFKj
ReZkmBsma1qS0BYBbW1U+WVx11FgIYQubV2GnQ9fqxdLd+56nV7taqTpn+qg26a9bcsZBsOg/NAt
tJ65boHgR5XvN8tFAksOzI/ShyfN7asvwxrINibhI0NZNAqeZxYUxdtK5tUQ9gsImqgfEkFLdy3q
OSqMeXvfs1TFRQMiz4z8xk+f8zI35G7FwDiNiHfGTwaHSY1BazJep5rdfHNUPzR7eFHpQ56vjR+l
oBWD6w508HWQ9svBrC1jCjPwSibmjcHshk2ApXroO8Uy7xx87w+kkshliCQtP0xERits4Im++Gi3
YHp6eyw/ZzP6lHj15LK8JIsVeUFw7yCt4CyWvevYhCqSRqUuSlO4BQyq2bwffBTII1mZ8hk/QEeh
aJYh4ZMOxER7wSMFZ4Em+3lHzlTJ2Oi87IGNqPTzlVb1tXDzmjMxRdAgxA5c3dpLskxxzUMFoRCL
sKN+SfxwLrJp3HdkR1no9IXf7+bCwbukg3QStuXUzTtPWmsfymkuEHNO/NQMfYDa7m7hdEROWwrf
RhooM0agT0XHNlCcvqEfDAABISunH6euKM2wUMBjonXmgI30tfbbXVpboI6zAjG1OisNOwo01/me
2oX/0HMLJB/GsRifJ5bQnb1qKyLIDj3QKLGK4brsFsxz7CGfr/XBa5lTabkPZTfKPkYApKRe7WrV
cmYOoGZjb/ES9aGrEJ35IIsFULmWGNy8gOC766Axmq+T0WGZXuRd901qJjB06gBIBwwg50Qo8YKA
XQM5GgJFInBZT4yljqy66CT9/ME72KWVZDvJ+Ryn5ppmkTIDMPEefmtfR98AwavNDrWwbuuguTXc
7rO6yvV7l2P1YGFH1sSSauk1+Hq7RueeWstlu5h6yXlj91/dZG0vcnY7DXZ8GqpQy9oFe4kKla0I
0Bj7XZlpcmP7GMGEuvT0M30h7IiyaTHYaGKy7tqmZVqyqstkjHFq5YZg7eR935WW2hNnmwJD+8H5
yfXd3VLDXe1zg7NnCHk10w/gRsWwVwml0htbBZ0dukEh0zioEvbz4HtrGw+6EL9ovrt8UZv9bvNb
BRKQq7WauG4Bxl75yqNb7jh43seA8Vv/rCg83E+9ZdZ+ecnCP5sF/+2RCjX6uFnxe6dtWuXZbVag
n7mfEvyDzpbGWIvNzET9RA5PL/a9ClonQvdQOudwx7iO0rHXvR2Od82wG4jtHwdHL+9zZU+/DA1Y
yX4FmbFEVq6BSPAkzPo+nbsnZVbtM8SLArvrBr49FHiz3Ncm1x3vLrXcneFkS7Mz67bI48LoyPmC
3tasUEd9C+RrN883tp7my446RGKcW/j8koFW/XCGQcPCEUmvog9HpCvssGs7NLWNtbzRXEvR2bFq
71msRfC1QGvrsZ3W3o0N2lDNXkJL+IjbFqCpukNGItP7CSok4u+7APeCfWeNlDNKLQUtWhULNqhq
rRMtwiDAkjGt2/oWemZhRmsOztYU/WJH2DhaIppADGaR21kIalXOYDmIH3XeV8ts7GswOkVxN4CP
KeOeKBBlT1tb57h2+gRAgFt0oHPh/V9DCeFqw+qJo7DrjB6sR0YrN1qTHqp+3nOuO5M/NjA9+uBW
R0D0q5SB9smphNOHnSaMGVSQbRahZrjdL4Ua0hdd+JUFJNadrnLH4OXOQmrXvdKRWa+CRXsySlO/
MazamGJrVksSoTSzHtxhLR/MxUTiQigLPGwgu9WMaUmmv8pxMD6uSi+/a3ruBztrwLYvlP7Q/nIp
qVphS0JYhYNX6ksIvBcXoqwarZ85IJ2K0yxf8rBJVJ9GuL52BzCmS73DP8S34sYhM4kmZbHArdbY
gryKozgWdZ7M0OorKmjjYpZfm9FoH7RlUGnkVZtWZdoa2vc6rQDjVGPinovEE9/rwvW+LVwyrH+h
6JPalAD6SA2OkbAjlqEL0axyIShS+aIiSq39ZzYObX0+0UL7BYmkYvEmcjTPhzzAKcJZAgkQAYjr
g1ZPyw4HBH7HqudNF3l1ChIgmJoWfmttocNudK1NsFMN+U0A5YD22ZSWYL6KeVwvob8gX0KJtL4a
M8v46muLiRryOjoX+tJLL6KaqX1sdFB3oZBT9VwnE+7KrR7U7dlAJnTvSKFbUVc1XIKJ9IAJTQW+
T+dVL9SdrUxlRUqU2VdHtpMMMVvohrBEPvCSTmnx3Kg18+IcaY9vReaPh8EpSmpjK2W90IOM6tw2
44TPwZx0ThmmCLk++sKq72aAvFo4zzQSI2GmvRYJj/C8WBYNxzCMAY1zxGu1qHDM2Y5tXxTmmYud
2PfWQ+Vjp+BJPJY4yQcR129yqMfWLe/6xOYMyMQqRaTDE3ycqT98XLJa+Y+Vm4tfbdPIPDISRBkB
swKwiZYKpbHQY3XmiA/lzudhDLxvpvSq/jxLJlJR8PPOurOrUlyLwl989HW5OcFSreI7lAh0GjwZ
ZNC1QJfdeouvAfUaO6cNJxwBPpppXmighIvivlI4mYb2WHQjc60bHymyWz8UQiDdvje91Nl52QIt
nIJ4cErC5FXZdUsMkX8xNoUx+pzHOtalRole5365zLMpO9OTVH6mCmp8sIehup1q7ErCyfZ6DIXy
dN28R+bzpJLdk2cXY+R7iXM30DWla9g4ywng0e+qxF8rrn9+NljjXJj0KI+tctt6HNfcHa1LSglp
lI6OwtB05oZPZEks7xipsx8SH8Pw0u7PeglIvuqMdF+uSxDpc2Hc0abwI5F11s4RxkpEJ6fLws6H
s1RHUdTXSXjDtR/mfU994M9C5/96nv8r/dne/vlBxb//m78/U5Ia8jSTR3/994f8eWhF+0v+9/Zj
//fbXv7Qv2+6n82DHH7+lB+euuPvfPGD/P7/jB8/yacXf9mxQuVyp34Oy/1PoSr5exA+6fad/79f
/MfP37/l49L9/Ncfzy1lru23pXnb/PGfL138+Ncf6IH8pcKy/f7/fPH6qebnHvImfepaNbz6mZ9P
Qv7rD6pc/6TDvWHYULNh9VH5mH7++RXrnxRR8bLYfMopf1CKadpBZvzQP2FFQ4DCZQOM2FaF/OMf
olV/fgkxdIqgmAOAg4Buav7xf579xSz9v1n7R6Pq2xbBHPGvP+yjhg8VTlqRtKk3EQN+n35UDprz
3F6WQUNLsEnK54ybuR5GzOhz4A4FFcvPprvUTxJiWBEWgQXfYU5GQ4Y1xcrQEUJiFO8l2I0l/pJe
ONOQ7QQIUdp+npqHqFo88tV+NLw9PICb2ewcSCGpXoCwLVjVQ6elY8T6bm6Galhvuy4pmpAzooLO
mGufTBpSDzn1+xziSOkvoR6sNzr4eES20YSvoiRZzwydVD8s3Nz9Uinbp04D+tH638yd2ZKcypam
n4hqnJlbiCAi51mZqRtMSknMs4MDL1UP0S/WH3t3lSlDaqWprtqOnZuzz04CcNzX8P/fCgjBtLBQ
blEEssLMEwA1asOy6NYzZgHrHyj6/imc/fT98iTpGSEZpI6KquEXOxQHpSsRgDaHebWPToxRru/t
7MwbmOPF/LmYc2ypop7yPSeJPp2X+HXifH61KjI55LBfZqklRwA59XVvmRdOLEt8HeX3JrH9/eCb
d+Yak4w0U8/u2a5XK4qGnZtn4xJYtC8Gkm1EdbG1flCf3lbAL/dFiRO78Ta69nSF0P1thllXzaFW
2lcfKRTCQPMKe0odilR7zGtirbjoPiri/e6q2zoXkFUpLmxlzJ9quHaa5mWOIvKgmROFVTw9UYa2
KPCryQpAQYjDTx/t//0wfv4QTsqi/7w9d6O80MuG6HHa2OiryZw1zW4Oi2Ust4gP9UvD7rqdUElK
drX2uGaMj0YOn1Tef7noSZ2yAQvn9LPXHHz8vgESILbvIhZ75qW50Z/v7xSp9e+1NhHMVvzdWNrv
H2itT23i9X7La1zWCBE9SYh5PsBjW/1c7BBWJ7sFmmO0+uV1IWUSpvWUv7ntUOyqVDOCsaqaq3rF
CuQQ8f5d3/mfX4eSkjbw1vlDbvX+1/W41MbEJRgbvWeHUt2F7NeVClmujgzg+bsuxL8XI7Pe7Cho
I06dxm1Cnx5/bHPw4jU9YwUmkSrLj0CSv1tRAEPwTXvMXv5lSmm/xIPVj0ODLiy2zvo8keTq7XIo
q2IK7Rkt/Cry+d9j+N0p/PMyPmmw/HtrLv4eD48u1f1txf302ThO1hTS5NaUyvNwrgH2N3r+0ewI
+6RnxWXo1yNLQFrMf2jNvb+MVE2BFt9pDql7loz3Xn8W9zrFCn/fNOKi7Nu9qu5VfdS057FbdlaL
FbfNd772Q9ci0fsRM39DGT/hFwjqxoyYojeLb1QUNzoQop0izEgGlzzSVcvkwENsOsfe3JfJcNHp
36zR2i90vJPhSxWvZ5hAvNI9WNZn2e1T/ywur1rbDmzKTWUtDk18ZybQn6flEmMhljoVVpUdFmtL
BkEVS6q93WRRIvH/AxH5YGH/gyZ9v31uM9FQB2Nqpydxqkfq/cHX1qzoDjnCvoi0JiVjte27OmdA
V966S9iZ3Ro1Jps/ZXsR1J4CRetRK7Dtqj/TVZldZ1SRDrG26AcGAyHNTrovHUNbg5oJahFlFfRj
f94ufvuzmWXDRECcdoQFJ1sT80anJRN9f1g8jO6BBZCbc/nNfTJ/VAxxDdo9ZsRnUvuB6lsSOAfn
/s75lxj5VzHlH6PFd1Hm/zP6/P8xptysS//rv+K2X2LKx/TL//7P8kv97fu7oHL7l/4rqLT/Y2vf
cSoj8cIawev5N6j03f/YIknGJ4Fo2njK/x1TGjpBJZvrlvrA2KAN998xJX+MvZAIkIOBWTjomf4m
ptz2mJ9XPGJLeDk0zQFFEliedt/soexAzuXDcao0ecVohsoIig3Onptp9ZEgYVuHJxcDrMzPZ7QA
evFTE3pWa5lhCLM7YkmQm/6sO2rZnOxoHSVHSkOU+356E78JFH53QShUW/hNe5FxSO+3vlyMjen1
WX80fBpxCL8y7ZqhPlgS9LK+nR310cSG0/iLx0nUhZptQ/rzKW5b/k9beiOalIlSJOKYi3MSuMJx
L/TUq2+HCQ9cE6dJRHmi/ZbYnCt/vtfT08SBMLMFs3gqiGzxF72/tJ9qcS30jkea01CEiWhEJd7N
D67yy3rhKtwYTxNtLs6+kydaMRSRkJmrdPMkz+ke2p+qRDOinrniH40v3P7Wu+WyXQt9IIcWHlFK
Ae/vKIZ4XK9SdUelGsZBzlspfXgYmcsepEXMkRV/MBnydzcHhw4tFOEG+dxJfmWqXgOaU3VH19fG
IE7T9KjPSjssrv3255cFJ317H+/ujmKF7WEE440xsPRUA0TDSFKAA89TeGq6MopSe4WlUq8hDaL1
rqtyijykKea+sWYPZECa7GROhkiTz9K+gejTPtfL1H/r85Vj2C8LulRa77taRA89I41J11FFNrb5
ONBQYKabXXZ6SI0hQ5EmypQKkejEQ9IN87WxGnoTjPh0XsDT4ErUG7OUSONNcVd0m5IRqbv5oMvM
sgOU0iaM+4QKEIAmQced8mbd7Rj8UE27woe4c1mkYkiOZW5yAk5yWAkUFMhHkdK4pefrOrgd6BCV
kt/FKACLCRTZVHnp+UovNHMDn99ahxWqnhejixt11PTOnSNOblk8G6lR4PWA30Rghqs8ncodur9G
1mE+rH1607maT4slpaGpnkfldIQYq1nE6mIi7sEDL2MvrXaThXFspxW+n+1MtBavnptldPxoEpAk
mx1mdRTX1Oxe6xycLnWdqe1oFdf9OJPmVK57qXRr0G70fNGny8b0QR/QynGhhBuG9tiVTMoLnLYa
VygIgpG6+BPHW4Nnme1gAyZy73n0zvZ23rbpud3m/ecu1m26bgkwsabmmdCEjzIIjAstk6GuLjRj
qVRk6vmaoQbAdhMtdiuGC2qklQrh+8kp6GfSsZ0ODqOl4WB0Dl2vSqcdqye9/qDXppvjkwOXHtgM
izODnIk544sxi+yp8Qd3/JSA52wjNzVBMSTtgoerB5+B/A4aj3c1VhitDkXa1Yz87TW5JXqq1gMY
80kfuUmiL1+ttOhK5gbXGsRy/rB1O2lJmu0qvTKAKlUZfTwoKPN6R686tp+WpEcEV6dZOdFSBtFx
IWwk0XtvRP8BUMFXrv8Z5pChyaDrzcm/TBV9gJ2XpCgbVtvqxsPUual/rsc+JIN09uPkeqhMj15C
bCKm5n+ik0obJu7rXZ6KmcZRatRGHtZmmwEp9hOPmFbv8AqHhoYMKCBCH/y7Im288RJuhtI/1bYY
Nf4/hn/NBJGFtasta39fIqMZbukWuAYqDLt+6lvkKGHVVWYbjZlSTNEt2/HZLHDg7URtTAwNqos+
ffZSq2Ag/dDlQVvGbn20Ohz395Ob6Otu5vOgUQhmyjqzKtO82gaG0KKvevgwGW4DnHQz7rpHVrv/
lEjaQEEL3+ypyagi7rV0hWLd+IxywZpVJwPu1hyJlMsEHT391kEOG0O9YEO8HlCvAPSyXCBeKDnU
Cnuks+s7h8aOCnBJD2InZ4ERA1WfRcNemK2Yj+ZUKZf7dAtaWFithp0xVVYZWdS6jd2UWMu1HIq8
3eUGxJOQ2UyqCsBsaPkxpq1p7PLVLqiYVxUG9NoGK0JbdFDjtVkuuoWlG8fFIqFV0kLVMI4jEfpa
612yhlbi9jGEjiqmvOpq4y1gk7aJsiGTb7XpxF91DBnejnx9KUPdqCgxoc/J8t3gepKNLZ8hMNEw
H+9aLR8Y0REL7bvdxKo9wFhdn9s0r8Zz+DTrCOwrwVWTiAX2fqFoe6DxUfgx1xzdCL1I786r5tQI
YzalIiyterwdNAkroaDz5e5NfVX4kdOk9QK4u4VCVBObZziosjhQNLHrcAZ1koaZGePR3AYSmVdu
3TGZW0LFedJHOT+0fRobBxCmfRmNU1pr13VWaNg/J7+/SX0JxNrJfKab2OPsq7BFpvNsjk3ihDBI
xJszJv2Xae1VEunN4vYR+W73MG4DZLDQpVv/Bc5Mvdt6Qu1VMsh0PxtVEQemBiAgdCda/kHnWe1Z
Zpf6eEjXAXoos+KZ4Ocyz+7MBeFUh9hkRnzk0rW+dLqXFiyH2khDc2B6aZDDUQEE2lIgDGuEh1e9
oWr0XAba7Xp1ahfLljY/ZVpefV/zpvyK2SiPakvOr74ztwfOvurFbob1RQw+bqDBZ8QwqiCaVbwz
xaFVodiaz8yGhCiU5qhcPk/B24YGkkYTeIDp2Eml/ZjpDd4QeycDroc5e7UBkr+WZt8/SoHJPiia
Lu/DRstiHWUGw8QORrbIN1VpcRomlZO0IX25/I4RNnHOo2xMRFTYZ78boqbR2HrJyJNrhvZTFic2
SKzUsx82htnnRU/2ZoY2ZWylt1+nOIHXg1jsa5mZxSXqReZaYakq4gY2g6pa76mtu+JRo4J3UakZ
LXf92g5zZMgy28UViIBcGuZrlXXas977zrNc7UtggOOV1uaDG1iqGC7lYIOH8fJ5NxrF0Id9vQIL
AkyXXkqtVfteG6v7Du3JRWWtV4bRjLtqMJoroCq+TZ/cWG+zzpFHm44kkjeUdBR+XRqumvlsVGKv
zPS+9Vr3tvIW39ub5Wz/QGSTM9FEMH23EbMdVj6DW+jzy924+tUObWsTVnrxxKIQZKQYzB7NUsBy
WOy7ylcjA+4nywoHrYbS5VxwC8m5iaaeHXd1X7UVE21DMTalWlxb5xpEwjbIMU8D/CtHtE6zZ7xp
WmF9N0ZDMC5jmTzOs/k5U+4PwIDTueWv5u1Ql/oRGli9YzhL991eUuYzqgGkYejMfVKFhtuTMGMq
QN9SOzD95CL8YNKkeG7jVr/OWwBTdm/Lc81bxyTI1MpQlVEK7Vj67rBfTTSMQWbry6MppzU9pHyJ
37NybIqDV/jOnctzuW6YhXGvz+kbKkObjQWI+gWw4OSqpce23vZt719aOLQio/Qo9WcduP2gLBfz
mgbRanMeMZfE1wvGuWSM0DqiHjMFJfVq9dDeGU0c9GB4GsYfSVzs2L+BKYwW6IsDQ2FLwo/WbvmC
PRqRKh2NvVrr9a7FsG+FJYB3EZW0IgVp2rKkTBFfnAm4hZH0YdHIQgQUfGwHBo57A3mhqEJCLPul
NRh3tNATni6teh5f2iIfvFeCoB5pYKPqh6IqxNdKtk1/HIpZqQi10txepyJBQEmnfbpLnA5QUrWu
Zc7gXLdfDyvsxuxMs6ZxehU9RIBvFDsH82xpzfmlL6hJvjTonc7njhGmYT1rgpZuoYOYQxC2zmE7
JUC+IJPIqM0N+QDZEFGUlmd9MDFawj1sTUdmRelV9uKJdprpdtioq21T8+ddLLmpkJFm1Wvcmv0a
KIKTXUXHRIZdY3Q/QMZMV3lqmufEOu29iUJC3Gu2z+GemVb5gxYxmCrPTM1677NJugxCy6tbfVj8
F6PwKeqabd0+x3HV7IfOSWljF9b41Nvk4qFhdSQ+wEfwOhfTDL+Q5naPHij2fehcLC6c/VjT+NTj
PHvDmTnedUM9Hf1iO1yWRmb4n6vqAhM/6lZyvLCO44LPv+qmT4WVL2+D8lxAgaVbXuraGN+srUGv
ZqDQ3IcAsOL5ovJiQkLkp3H+haHbrdxldu8UINtEfuPlufbo9EuCb9OD7xbMCwrmmzKuCnnQJjN5
4Ysl2kUIOT7TQPFgXhjFly5GZQ4/pY9vm5jeE3ID2GoAyQGSjeZl508CS7fW+fcY06C4FG7cPi3e
2AGyqKc6KmJrvJBO74fCku0QWoVSx6UR6pCZ6Qwlzq/uVrJ2PmknOa+kPcOwRbaQZU6MBzp/BoVF
AmXky6fNjohAZiwu6WchYNCMlAbYlokpVLhPGrisYHGILlwUSwRBIwH2nCLCmAzlfOor/w5kGXgT
ZQx7dJrdj7nuHZ4D+c9xFIS89dx2wYgQE2Fnmz6Za3mo/bo7W/vmVRfxhcno6xuvMs4QZYG8cSv2
8boINF9etiSHO8cpLpJYWD/A2J6hQSOehRWCAz+CsToFmpcf7ETcwHBg2/E5Ut06eYaqCzpeGgIR
hOyjNNYjlO2BnTbutSaHKJ5xfQUWls9Nx7HSDDw4RvWJSN3CiSnoSJtplHjLECZeHOm5fruObEB2
YjUEQSr/gsW5CIRbXdiF9cjgvvQpnXC7iTahAYXE9ZD4RP8EXd1ZZni3i85+DcevgfbjaXUgrNr/
NE6LHdQJ0XW8tjdpX1xwTgxBlw3zsTNg3iDJcq9qimh7g4Z+MCpThiUPh+77rO4LKXDhdumxj137
TOttddDG4qEj7AqqOj1nYBPvZczHcFLKOFqDQjdkdp/M2oi8nH83LsFPKRc9p0RtGyyF+TCkfNj5
SJQHAk+sr77bXQsLlLsqVfLGn1/2mITRmaaIfsAMfRd6fjEP8XgLNseXaEaLy971o8qUIsSQggSj
HPzzwueaDK1DkdSkX511Ms5cu7ODTAf0VpcqNnip2R5Yt73T2+FOr9VDkmkYI133avGEvJLQEx9k
Oc9DqPkgeK3WiPdjX+iPJVUNc5eXqIlYx3jf99ponuljMkId7zWkp9APiEbRBbaHNJPqOavWLuWC
A1rjfinZYZAtB7FvXhdKlo9m7U7gQMSU8ffWr54ovutWJSg1DENyVmPrpJU5MIBKOoEXx9EwWSSL
g9d9Hn27uJpJq3drNkEENIt93m3DNKVf5GGh0WnwP+FufmGPAliSzf7eyowWGeRCEod9I6z67mat
Ky0YGf915ZZadYl+z9j1VBj2naa07yaHQ6CQq1+vbvWDT+0Sp9h9Do89JKZjLglhrOjOpOOeURx8
IPt+7PTSvfSb6qmArxKMJjPYCwlWMhltQQpCVbDVnuWQ7pmsOn6qRr3J93GRtWelpkijW/M5HyFV
spv9SLZxD43nR+QYtNxmz7/BIdg8CGWU50XlN0G18J0kIzo0+nOM2mCaKb6C/t7pDN6BUPEUiEo1
3zY5wq07TkRyifY8WWl8UdJFeHQLW4/GJDlmxcDG2PUTTfTEqu8wrVjoeTwjsN3koRiahy4tzE+a
nz75TubtUImZ5243X9gjhzXza5ECoAe/c1Nky1SM6jeUPmdJ3LfXZUczRROsuiYGUKol92iUPjcr
yKlSNOACZcyR647is4gr/6UxcleA2ZjLz1zjrK8LuMbDqL8NjBiIFEGvCnrRLkdW7HAokCaQIoki
4kQG+TLpsXoqgBme1WKsvxa6XZlXDlytfs9yjX3qA7Hn7soUTZfprCIqKGCBTzY6ZgzqmxyU/AmE
bzHcWXgDil3r9IhuPK/6bOf8qXns7GOR9MXdyCiVK+J+L5SyfBhRIfMSQFB+FZnuXAtfOjzUvH4s
G390QtX25YGxtxSJFwL+m1YNtJ96auMpWYXBPc3oS/fU5EWU+Go4Ssec3xgtMhFUA/5j+o1zXht9
f0TR0xyyUl/BiOVyOF/KSV92jE5Tz1PXG3NAnGbfdrZkMOU4ptUtkqCHhCJcoBanuhwLAokQul2y
0ufUkN9iocgOy0hnG+Won4V8nqDRlsU33L3eN/2uq6sU9nym38lmprjmJHn1RJ3Nfq2EHK+TatW7
EOvO8kMsat0N6zI+UGJRwLWcmnGgwrdH0JJlV+85nWB1gApgwGIiDR1GSdtBPiAbeK10udThBKbg
zrRmKVi/K0oyWbC+MS/EubZb/YHpRk0y9iFEaAmQdOn0+wkoVBxaVHPXc3sru8JrQVW3Z+Z7+TCA
K1LB6JqDy+E2+02o0XhFA7gOlsGG7eHqwJrmU0AjeEV5XSNZRctcW4FcmUob2S1VfST2A64UEjF6
cjQC8ss1hjy7X61U+rulAEZ8wbyWcvsmqupMDYM1RUybxCFitVn/Y5Y+6Lk5U4NzqO2JtGJIlEEO
Ows/1JxG3LRzbXdwxSdVh5gxhhdj6NPPXSKIJ0W+1GVgxNVMcZbkC+z6YlT3WTM1NRmwKqCfmgmQ
dOlRqELKjuYy6PROQ67axgDxHIz5xs7WB/+1qfIejLih5mctdsbyaMlsvcNf3ZocuD6qzMGeJOxq
w9b6s6m2cz9INcYiR4VX2nQXFFF/ZGZj4eycSS8hP/UlUcowps2taVXrm2iddgqXNvXKs0y1lh7p
dlocSndGwDp7RX61gPQRe9ml9mc7zZUW4m1ayzPKuKgps7Q3wL52oBcC1pNehraXu9Pe0yfT5J+6
7ddlsNsrCzd4EyY8aWT7qMbZ+Nq4aIJyaOXXIoupRXmFnT2tS4v013JGoptZn+rtadgW285KFQdu
OntFMLdw2ndI/laDxCNemDLcddOdXVWeIvLuqNHwI/I1dFXp3jSCOum+7hi9GnDXmwgGCI72RCmx
v1PmKDRWBBVrlm7WLpG75tkhpojeUgOmAIFe1ByfO7gUMwtan+UWfjQ0fSV89TCrunoCb6sN2dGj
N/DkLDXye78o8jVohmp9aTrWSkAWb27us8J+WxnZXe7LXho3LfWA73x06Ejhy6FiWBsjPS/Gvl92
LtaFNfQqS3o7CRXzUYst67wxJnFZuYPHya2ZaYlOtvWeux7XAK43ZML+0Kiz1qmazz71vzBuh2e1
ZPSYi86N+1BRF3GD2GiXV0fZ7TFxJD0hRPap2PVxg45/4c21OwJu6k35lI3Xq2UglIaDRtN9VltJ
qh4Tx94TtVGitcsmswJ9yhxjB411/Uo/Pb2iHhZ/AwNg4HBBsTEGRpf4IijxtbFXzQvlfWMql1fb
M6eveMcUGuG5xj4EFqHjpa5bX6FY50wPZ7D9fYDdbUXxrGseWiyOVj2a1CzEvvVL940IEQSuLt3q
DnFvgX5t6NomKGpf3QM9tzFFWd3ksNU6UzSZ7tQcEXQPLErMJCXiawxPgUgs3bl1tj3rEBd5WYZp
VpAqd2mFdcacFT6byZ8rihCiERy0zGr09oOu5c9jnxvVuUON8KWkrHvfOUCdd1ZnGzfMTPewTCQ4
98JEB7lMWXftiVRjP/WjLB11ZPaju8nBFzm8MbQNan6cb9cteb6B6418hvHiYtAwWi1rjlCMarH3
zWltwoH5n5cc6USRI3w1iwSb8yXQAO99H2xXYjkxREl+mDlNe1RTLhj+PBg/QItYmK+EGsfvUNYd
+6xPZ3s+j/3MPWqF8tcdq94mlc/n8UdfDt0YTXWLkWUGf6OC0tS7277v9BcqweNXvmwUHd7CsAbc
I7TKRrcfczKjJUtuSKuyq3z2ULn7HEBsW4WoH71aa15S9hERwDIGFJG0evWNcna8hDZIBUGQNxQX
RYW8MUzGgkCJ2guqEGjsLBAm5DQ3TemZ5c7QWoob8chMNqxY7fzVcWcbwmfWTmsg6bS3YWKJ9R7s
N80do5yBjner6XbUeHUEUYKk9Edh5vJTGif9EwOZq4zdOMUaWRmp89hkMYdixmf+3OeZaMJGOVkW
JIbGFCw5UcoL3LZNXkvD5ZwztZwSQje3lnGQOFZv7Dxh5bV9DjkTMuWog4JavVeAA9YbVtQaYY1Z
rypsaspRAac4vqh+XWB3lP40mAfg+U4V2VasSNKs5AtuDLuPakR0l0wx7eMDmBbvjBsCWt/a5vSd
KT/dQ1IoFpyiv/2dmG7SQ2PBqRc0i+d9obbvXzqUYmDK1o2PnWSaFx3Nv63XRwKRhKJ+m6Di9jq/
i0pPiYOrPMIfJTQA59CrOnouja49r3hAxI7GB7p4e+v/HIzSJpuoRePQSZjGZRu94RXZzqGib+40
OfLhYhEYNo9OuZmeQLgj6zGZ6/K0Kqt/mazEfmN11Uu4CNk/1+Qy93XccdKorFn5+LxWXcx6NkP3
dOkp7vEfzs653eHWYHpCUt300mPDKWwpVmqSHgWnOZGsMF8xzfM28+atrjLJ5K2VafcyKQy8WF4N
tUaO6Eia+7TBqGGbs3y2clenbiFI+m4TusHqS9F2ySfKgjwIsFDLsseM578lJWnBw2ANXs7J2lAy
Vr2hq/3kM1B9lw+iN6IG9+5wSHLXAh4EJ9yMuinushCmOrF2b00crE1tJmbk9YP1Sno4M2S6WCbn
Ku0yUU+Bn83ZsO9pb7ZRVbioy2tRLkQaDhVKgu6cm+zLTpUXCzNTILdPZEc3fieGr5NISzvy8Zi+
0E7omqiXOFz2CZ2zjtITZ9kZh8Tiss4ZPnpOXlzbVGO4LMkCZwjdDnOt9pLV8blLjXbdSYwd5CxD
QouyMwbCp6wz1JWb2oyZISRORLCmFFsJl5nzebs4I3eQKRFLnHpz+ag64b5UEmhkpCoIkls/mO4E
T7OrjwiB5bNfgYa7LAxovPva2EzWS9vUuEptXIsBJc3J3q05G+kZmagRM8gFavaOaWaCRaG8ubmJ
8XR8k1j11X3laKsfDVhtswjDvPbqGKk3R5ZhEapRc4XRT+Fm0SKHpfU1LRvrWXAQasSQvZPc0wDg
Ox/yxvUfseV5RPmzQZyQ6el6U+kL3mnPi12Mq6yMMahkbAPHtSlJ7yyJwyd09N46Q92ZnUOsx3Vl
sLrP49RfvyaGIc0dzRH7qcel2UZ1Wy09Huee0hDJoQ6UXzKuJOhsVWLyIoTmOErs9KJv0yG/4fHa
IjQlhWHV0BUNlCfE56pLvSLEOE89opl78wvBp057tJLbo060BnsJ7OTbTtlUCOPEJ3HG9JTQ0/as
pQ3z0ojZUOiznhEDDGvIoDIPS1kxxHVgJk5phERExkVe6tq8447ay7rUOo/FmBcPCWeIC+ZVUZih
Wyy8oKNQLqLeF/GB1MB3gnTJnHvTR9eKrbfsnyYI9vGuWwfjLUkpvpDtr3X0Z5XFL/IfZBWkQQiT
mcSHM+VErGILzXaYm022Nir71dHH5bno5Pzce+QTVabjuPrzBU+llpQ8GS7LPFIYci6WgBP5T0XD
qnc1TR6tWIwMZZAypXcNw7jdaT2qqEvo0nPGsyX1OWS1SZWmHkt86H/+Gb/oWPgZGwTUgNyHpusU
O2pu7gma7eNRb8X0yCrXdu2IOZc6Xv0BKuIX1dE/XFOfSyGlR8e6/ZSfBE9VbzobuEweXat2hiCR
cX5H7a88/vmOfn2TTBLHCUR9nLQM7ff7yzhdU2lK6PI4YcyLOtgE+N78lJQtbg9TlqUfzL/+9Qly
PWhPiPU24O8phZBtVtJIzeRRlwC8aL0aT0MGmd7Br/Xpz7cmtt/+TgjEIzQIrhhcgNLJOL23wu5c
NzMWeSz8wgbJg3BUzcMQdQi6uKKCRk0Frb5wF3uhDG+vO0NMw3lvtO7Dn3/K756yYTFr1OT3EP2e
vMyyRSpAF3g8VlV+ptvN97RRr0DFk6jV/wfrxnR8AF4m4i7QbO9fKH3TNYGsIY8Yj/PjZrU7apUt
PvB5/G51op3E0OPYQrdPyc29RUQm815SjEI+xZc2Xri16D+4l989NkbWo+OysT8wGvn9vaR5TuAz
pvK4zNj0Dn3ha8MtfslyvoDHBdpbsxXd3j+/q9MVimoTTffGhnFM22atvr+o0+rkoO2sH8hp5A/X
dtAqU1NKi327aPHrny92SsikILFp8NCpgshketApYcwbsXt63jAf6PpVX+phgLCOACXfo33Wz3wd
R+iM0P3JGAb7rU0U0VzlmMe4LvJ9bc7tpUH8eP/Bjzr9cP75UYSpbLbAcfCdvH8Eno7ekXrMfEgW
zwmHsu8fsDFT5jfWJSSTaPe4iKcbq0EIAoffjmTdxdG4ZB99wr95FyZQdbZadly6jqfnDIZv1waL
ApRsSA4ii5sfGJ/VHUQj5/bPN326ornnbVQGyl9MaIJbf3/P8+LWCo3bevBocYTNMBpnJTbFD2xE
v7shXjTYITZA3fVOFpeStGis1Z8PmaNTjpwgFhN7Vf6SIDGHuf6BTPd3l9sutvmHLOSXJ5crjBU9
opiWwxqj6cf5iJDNXK+YJPYRc/I3jw9fn8f+hlwW5fP2Kf90XIEBqjV3hRxqeBOCFlOnDiCqj3B1
v7kf4Md8lJxVPsLvk82tEsT+pKPyYMlS/eid3Dv6iT5/cxr6h3+9HhzovGip2QVc99R6ZSpFl8yi
v6pb+sqsu/XFrJoP0fQ8lZ9PKBYdfFzMh5gikImfCnEZB1MTwvjDoVvb73lW+/vFkn850XTbYhjK
xh9nweFjOIVO2RJ7BPDI4bBqVDlry0rP69LvPwgkfrMA0LO5LpEKEm2+1/cLwKNEhLeRueOI4/Ld
CnDmXFAcif78Vn6zADz0DcwhMgGC0kt/fxUILkOr9elyGJbGuMtE1UOMNBztMkc88JcDZLYH55nM
CwCKbqCX/sf/89OaNmupYwXv5wPR/EQdCREig/WYbjqfJ+MyPRRAatQHR95vHuNmTcOcsI3TZqm/
v0FWd9GjPZkBcDjLtUgrdcgXy/vLWTX/3BquLAGHd3O9ng4wXrOmovJLL3faJgnctXSgnGga9Fr/
S+X39gz5r4GnkOMNk8b7+2kqn+qFH6uD68zTZ6Xb8psgPXzLJnf9wDv+69oQWOeYO0hFjWlYp6xC
KtxUAqmIHiqPSZCmyRivqZbtoWkpUf15Gf76lshENv8XbiZwtPbJYdH58TzREYP1o5y8DHQktCW+
/+9/vsqvN2ToxFYbL063iJZPPqnMR2XSuYtgLpueH6qmni+MznGgC1TD8//kUmwSbHnQCU85vnIe
mZQX2+Jgae2487OKJrEqpp1rFvYHz277RN/vedwVYDoPXw7MZN18vyKoXoypDnDs0ECtC8ZJjPPO
d0vjS58iRN9DhH2sV8QLMc2KD3aPX18bSQBfM3zHLTE4xTQjoHf+D3PnsRw50qzZJ8Jv0GKbyEyk
ZFKX2MBYxSpoFVABPP096Lkz00zWFI13NWbdvWkzRgII4eHu3/lS2MxaIDAiffDmcCJ/peqf3gnp
seQg9JZ7G8my5S77r22DsqeKp1LkBAWZoF05O+FJByL2wWv8w7MsG/qii/nnfng1iiltWifymFGs
cFjrWdZtVJQEn46KOP6Ivk0CQSJU9Wr50l/K55KqwxtLQvp9Rxs02BCn02flL45lYGpAPxuhA0fi
NQyfpt68pSyrBnHrpWsBr29tSgOyVZaVn/4+HBwkLnSgA8uxeL3FjtXglOZkLbVfnIqxU96qPVyZ
v6+o99/HXIC6nOwGlxf9ekVRfq8BPQsrMJfSZDQhJabjV//0LEAOtfgPLWYFHBlX30dTC9rtvM4K
ei0doYrXr2EMUPHvj/J+HyLjsgBvwTcsArOrQ1fJFh81r7QCula7C3YO7snAc5abSI6D3d/H+sNr
Q0y7CPfY9liiVx8H4FVNRcYxAwxPajrLiFyStTCM4dMTG8wRwmTOWlIDnPJvF2kygMxKgf4HuL1P
q9mxaOSi0fSDz7P8lbd7HYEdPSbgLxzKdfbVOWFERU86pOZpJtc6tqYSkauOVZ+CXrmrVPlJsiwn
7WIoD7DaXsJJbm5vn8oQwkSoopqBwimJSsedd1Txww++0funAtZtIVLD+YqY5/oSw7bG+eelNHWK
skr2IyCK0qcDJ1R92u2nYUPrKUi9v0+M5ae/fZWk28DLMsfYI3jSt49W6P3gUoG3Al0Ci7zP2rkn
kd/3TrEzMYkgjx0JZOZ5aKBpc0mqm7fFXA0foeGXL3b9MwjQdAgQ1iJHvPqifW67tOzUVlAg0D/Q
r6VdLKUKt1Mm5Z2pDfLSGPgz/f3Z3y8KEhGoTljk2E6T0Xr77ACJqatmuRWkyBB9i350X8M9avP3
Ua6BsbxTF6Q164KVwVXYXH7Gvw6uuWyVtEnUNkjESOOmcKwapmEmF4lP6YY3EEIz11cSMzTXSUIR
KaDJIfs5CVfR9rYz0ENjl/iY+FZsDQLJfYXqve4cae6nQnbPXZdI6c+ZaUcby1hEM140lrov4HdQ
jIZ5Ouw1ErD9B/P1/TdDEcjhxT/kU7kJv32urGsbKx3MDkFgK9ZoC45RQUQtnUndc/V2/T6akg+C
0fdrhDExnySSXwSrpv52zClZ/OpRcgZekc73xPKKX6qT96IV7vDqit744N7wh/EIEvls5EnIyL0b
D8+xWJ+UNui586975GFbiLnKZlIt6+DSQ/nw98ny/kzgIOAJeTgycxRI3z5fIs0iy3OzDVqRFns6
xsHb0Z9MX2X4UULu/aMhM+b8WagyGlLcq9lPSI9MVMmZlo3ofudlpIKDK6ObkPhonUS2+en4gLwx
URUHnWab5DPePlrvDBSBQ1UESaXaBzQvyPqtKPooN/N+UXvwvw3CeljuFDWuHisnlz8nySgCq5P5
F4moxs/cKP1g23w3iq1zfQC9TxbNJVK4modgJWWm07gdqG0VHQlZyJgIzd5/cjYwCiEvaQZQTiYV
krevDEXOUvxth4Aqar5DJBfvPDehkyYf7ODvQ/3pgShXsA9webXRP7wdKp8jYWsxsEkZWvpTVjjq
HnZstf78KDiJ0Z6NMxOx/PUcaGmTReU5BKFKj5fbD+azbArxSQ8itghQA5ZOclPjpsDe9PZh6Gjp
nVpx+4A2IHMjI3gfuQzLTybr/xmFqzeZqgUSoF3NAexFelkO+RDYUUWuFq+2tdvR5fD5V+ZwSTAZ
R4c6fv1haA9PbdPraZqvogfa9SPgtFP64/OjMI1x/2MfX0pxb9/YZE50S9I/TjI4bmjaEq1+iRKZ
bz89zHLCW0uEs8RUyyz811EYzliNmDIBaQp+tDqUZWHLU5Q4Rf35gZb0HCYSzGhSMVcrp+rCWaMz
sQ9mw43OCg0821Q68oNod4nQ30QtZPEpu5Gdo8V0seB4+ziGilDILao+gJeqpdvIiLV0ExdlXZ5l
VOm3eaQOznlsB9X29cyqo88v2uW2T54JOYhl2levsxxQI43IyINe1NUNaOSBDPuHRp//pLOvH5PW
M1vjRPrn3H37mGiopbQnHrPKjfSgR2bynJWK1m/nWMR3sQ7+ObLc+GsFPWIjROhtrCzxPnjXy7u8
+hHk7m2SQ6SZiO6v1vQwYHpW2MkYWNCBAbC21ZbGuXCvS4RINDc0462D6GX84Krx7kCmUkxKipiU
/A2H5NXC4LlDVqY3BGU5RKcMkdVatQbl3CFd+h8MBdeE6y0flV6Qq1uGVUA1bYU6BLFF/YpOl7H9
OaFjPbXQUj+Kff/0Ohe3ML4nMwebvLfftJyymhKTNgSN56a7mYP4VIoJSIHeafW2Tho+dKvmr59e
/0wjUmFLmkjj/Hw7qktfJwCNYSBtWWh3adiPmxJb7c9vzMul2tO4WKtkpq5epJNF0sAMbgy6bKTv
qFbbY4xI+oPPtXz56wnJcuCIIUJcts23z8Ja6JNMCLZ/2Uw7IgUX7iBdE/BHa7rE1yUmIb8///ro
3sHMiho/7mBXDyaNqUFLNA8BjuAZfCtaWlEa2F//J6MQZTMAd+trCE1HuQHeAYf0hNZ4781ms47y
PPrgWrS8nuvXR7Hp/4xylf1ICoHpskZhow6xQa8Ic/x+1L31Z5/FUAEZWcvWRdHheipIWpLowUz6
gGprtZlrELSZ1usfjPJ+k6CIylQg2ABpRaL87VTIF69C0RhDIEDc0bfrrqcSkkEWZZ/O41AGNKnb
QrLTqXdedzzUWdE1aib5Nl2cIantu71KX8QHofr7cw0cI6tHX+porNWrzSEXk9U6YQbqRc62SYun
IHuNIBZ2LRLH8qsbqrdhMYQINPJq/HTAYxCC/kOp5VrCofP2ZboFDq9hTIzgtKinIwVSQw+i+4Pp
966LBRrQm2GuNvZ00ikOwvIMACibFCLTCVEZ2Z2+wB8jilJrU2QeOHjRFasYAwIUNDQWz9Azvn16
impL/xMbFpbLREdvnzcREZM3CfsgA2G8Qndu3nlYwT79fZT3+z2XL2Rn3IsIJil+vB3FraUn1Gzq
A/I5Y3ajVwqEg6lxx2+cLvKYTsrgboRF8/IH5/b7dU7CkTwBZkBU35hTbwduRVl0rtF3wTBGzcXu
sPA1jMz5YMYuL+ntbkL/MPU9no6eJPbjt6OMcRoWatUukRBYzzRGl5PLogzobxUfzJw/DUVFgx49
MmcUkK6G6vLZHIeMfR+CFXoFpQOJ3tL7LwbN/Wy2g7wR9Uq6jXiF9OddrcPQE0NPzm0IcMk5JxmN
9orUflWEmqDH9A+e6w8fiuQ9vQaEOoun+/L//xWbj7RMkrrR+0BmVb3Nwxo9VNPH7fPfJ+If9hbq
lURSyz2DNPHVukPMBcTf5G42zTokgDRuN3TQ2mtzUMwv8RRxLayd4YBvWPJBzfQPD2jZUI3JGJNc
oUz79gHJtNulh6QgANZRb4ainL4ZaQrW6e8P+If5wZ2Q5k1eI6W266tUns/0wUFyC9D4T8leV+io
3ugor5t1ha7n+99HW17X1cSn1kdfGlvHP2v77UMBcfSGHIlM0EZG4bdiFo3vOM0Ewf6fTnkg/qHz
wRO+H5Mk+FKHY8+iHnzdC1fqbap4FDSDQdAuSrJHgI90XyvZjgdTZh85LL//bsTDNEDAcdNoILvG
juLh4YqmIc8YWzXZqtmpMAuZnPXfX+QfbjkW92hKZVjD8lzq8l3/Nf9hyEuhOtxyPDcLoJ29qFKk
PpCDX1Fkb8wx+YHZNnJErnyLFP3TV7lldDKpy8yhB+dqdEtRopEYhf0ZDeRv4entCQrT9OXvD/mn
V0kxWofVyNvEffPtMwJzQnIxsARSCra+jVv1pjXpeP/8KDhssmWRiSOdf3XWlG1XtZj88SyKER2B
Sni7fNQ+2BvfLzMWM3EQmD0ymJRN3j7KKLwk7cpCBHQMxH6TVtZrm+ZyG6Zmevf35/nDfGcobi3E
j3ye63RS0qm55aS9CDBoSVq/zmTxiPOvauwsfXDui0bUL38f8Y8Ph7XcQiw0yDxfzYakVWVFSRi4
fu2kD14CrQNxQT9hS4mZUffB1P/DaGwf1LVcsvhkZ69G05DwzoXatoEwLbGRKpaldlphVdEa6afP
aaq2RHWUb/mHgOftV6sBVrjA50SQdr1Jt56WPtETKvddiBfc39/h+4iHZjZOaFjFy7q6ruH2GGaV
iiR1P1BCwTixgNB/i4dKn2xRHDXppZS6+jqqYT5/0Iz9h62EtCBFUJW4n3lzzftuGi1tIqyNA82p
xa2qNv1pxJ9ceU6GLPIRQdlrWE2137TDGh1y9On7L8PDGV+GXgLL5Qj+106mx5ou8hnqFTjReDO1
oRokcfrBwfN+0iyD2C5iEnZ4bldvB+mozcet3YPeiKkSYrkJRij10FQ3H9VF329ajEReBPIr/4Ul
+3YkzR2RqNszEC9wWduoJdfeYCLxwaH2p+chcOQOx1onZfhua8QyJasJfyZdW4SUi0wxbT3fS4f0
g63rDw9EBzC1ENLGIOGvMwfCUFq9cTg/aazKvidJb+2HMS82/8z/TwGO/5/Y4jdw479ikP+/BBwz
Bf4COH55TbG6a7uXt1Yby8T5X4Rjx/oPvqqcHKSguC+Qxf3fhGMbwjHxIcmaJQTAQptv99+2Gab2
H7pOVLokyQJyRLv8uf+2zTDs/3D5IBPMcuByxV/8DOJ4mc//N6QjnlpKPnRiUpSnxkTs83a+m1bi
4kdmeIHpSjB+4VA/dW07fglJHZ6dXtFPXdpod7SKfJQ1p7Xl7TJgcFK8xP7Q3XUiyne3GxDHKgJz
qQU63hY7/CTrJ57Z6Y/wJEJtG6pzuQnpJJjWdmh3wzavwyPupaAY5in/2QrkhFWvGne9O4+BKz3n
2cOO8EH13BbZWTkaFL2t2EXYlkR3ceXpu1E3hjvYYkW56i1LaOu4M2PIo7McbjVwkT/CkM0zzWlQ
xtQ3PNXuXKx6cAm4O7U4aMbihw3fYSdhJm4JIN0XSVJsXindiKJrwFtvJYCRA3KTxZgePKBUioT9
iJwf3fuwsObi1kwehi40jtJ0k9+EL3m376JCg1A+RqJat3pf3JldhX4RANqpHsPorCmCtt9uAPUD
8qO+GKlE5J33dfPTG+f6IatITK17rYl/Vii9vzZpVG4chDprt9W8yDc7/GJJnJt9tMEbfNDWNTv6
kzIO7VczH0EJZvm84KHYhopVFKqYmUknzRbvqOIZEx3AeKjEUQE7Y7ZxpsI9u5Us9w4mo5uBHXUX
AW5aY5rb+bWYlF1WZent5GYVjY9Rsi1UNf2NWFXZlH1MF0KYCmNlRnqPYNvRz4j+lDV5SHnWvLB+
zJ1E2Y6zKnZZmGUo+eD5ZS00q6bCKmQ1jvJbZ4ERgao5FK8yk/nXOYy046T2Js6G0bCdUqN5Nnvo
bIY1RE8Ir1B5JXNEZEOv60pqKdJb0uLZKkNZ+Eqoal1CU+DmNuPigpVLjU1LXEXrXCFBuUpVcVBo
o7mpFxuEKQ/l2u31bpvUSfvSud4aCN6Np4oNVr6zX0Kt2SHsaPcEec1dV+vGpdQarN0iDuS8xhrZ
8JRD7lSZ38wYH8Wl2h1LpTC3kCyUfVrm2jN3y3ZlVUYXVIk2IEFUi++Z2Tl3rTNNv4vEgNFgZlPy
UMM2m/02mXqU7Wa3rrVpOM1gqvtDWanTNyfr5pUKec9ZJdCFQIBY3bwxjLDYFmVU70Ge7KEa/EQa
GgJyras1C+NHwyaCm+KU+oYBccQc0GNrynRr2Yr7y3C7cwwEstO8amMN2DBZtClYLTmXaEBjM/PK
wgaZMOrLbG1DBzk2UttokS2COA4PXaTd160JZayY6fs3970MaTiq+1PqtcW2LEp/RnzpZTp4yqkZ
voy6hhxf/ymw2lkbavRL0R6aWgFshGASztUKzemdzJPnqpsehS0OYWI8gpl7gKZzr8fNLu1hNWLC
6qZjYPfJ2QDLFoYSyG1KU0DRsZiyEhppJB7LEp/UdHwWDjA3eAB0sUJ8zyKNvqSnybOQfQ4/YsN8
jDP9+xRP3dkGgnKBLh36idUZt62evk5xlFA7lfKm7pRTNtmHAR8xrdV25hhT8fxFb1O6yk3lUJM5
BN0dLWpP4dt5+6h6APB4BUZYMgl7AFRm7Z5wZwVVnYpHc8pPlWeuDFVu4hFVISY9agNXKMGxtTXj
xBdxZ2xAhPzMbTvFpdDuzlQk4n1eFdkOrsSjmYXWQUiIF5Akmp9GrKDLRjq+lZq1zrIJhlD1FW6K
+0vxDGVnC+uQjuPjaCXmhu5vIE7WAGgsj77oEnxfO3g+jBYgDfFhKOaVmX4Zq64LbK3fVFAw/Iz9
EyYbqJPv1lACwzWwBcvSX6Xe3AMmqv3OY7fv7JtpzAV6vggObvFEq9Nj7N5g9PuYGmBsiqx8DYE5
AOcEsgLV60z1YGV2Gozcfrx3ChBpdoEKufe1xnR910oOOaRdWpW/z5V6kVI9EyLD9BhO0LuU82CP
w2ZK6js+7loKdxcPEIlV6cRoo9p7mIjrVHXA3VSkjex4U8GDW2G5DGMxOTfCwm1D8zlASYJ4Ml71
zXyjs1ONaXWnz6CVlQp0n04O0rGTr1Fif9VrKBse3yoRkLJQvSVeeQfm6JIJ7U7raZpV3fQgbNwi
8Zc/pUq7mKUOIBpquKuRTEhhJZfUUC4s6gc6RZGZ8dci24bV6u21DBg06AQgs7L021lHoz5Yl8GF
wYf76mUchlOt9N/qsbwJXQvbkuilMxIfCor0kV87waQmx9nFR71Bz8J1+6xNDjxgYd9HfX8kTXdT
zrRapcqzZZQnbVRWaWzOq7gY7jIOC1ur8rXqTJs27lQ0qMZ+jCAgdLMHRAEiCt6hOQmAUspdZz0B
UgEXpDjwJGRPGVc0GHVFXrjrNHGShXWWtZ0GZv2L9RXjEp4Y/mxI5xh2felbUZptYjb4kxbljZ9O
qoasQz7G9WiuM7XFDbTS1fK2rDr5OLu2ciht8z5Hjw+P21SBIzLanBrT2sOhmEk/MnuUwmN+qxyD
DpM16txdOqtApio79CWBxiFRy4kcQKyt2n7adMZLjXZgPZkoSywcdn3PgxrQJGF2TFzl7ESTwsTB
aBZb4nI7ZE30oCTsMVzr5fwyOP19WBXPWmdfZqMwnqWTS/eEdfCTS4EKZBFYF2dFrzXNX7yp3MI8
K91SiPNWRSrPrnHqmme3xpt0MPlMrZLcFuqypmnJr6YbM8rXY6k9O4rzZIIFmgc6/zwz/aYXZNLC
MM4A4FMFcGRZXLocZONotN8dW9zOMoxXJcL3SdiHaOZEmrWdo3XPbhOCmIzSl17M7Fq6u+1oV8Y7
u1w5TrYgDcpmJayBjbM2X4fSeYL+hkzfgo3T1vkPp8h9SDyAMYu08dtO7mdFREyohnArgkQW6fta
sXdlk9y2Wf0Qp/FTjodSqODb6MRYG4Cgc6z8phQPvdrucpmuZQGfDoROHpePE3bkK436HjPFC+C1
HjIrbjjHmkNKrgWIm0V4W3/zgKUNYbXXhbqF5BfzbtSvENDXWVKBse5+p2F99rrmIMwi8IT3TabJ
fa0oPJa70VLLAofW3RtVXgOFbUw/rpPvEAHaVWWinLMV5xA501EDuNsWC0uxY+ZjhBkGlarumji0
fTFrfo2d+iwlzuDJGuiehdNceWplKNaOEs5+zURdmeM+kXGzadLmlLo9sCx2MLvBudGGEbFqFHEL
teGHUDu+llkmJHFEv6YHFF7BJCGry4dI0J+pj6QAatXeun19zBTVT3pbf0aBu7hHJ/fp0A2L62e9
w0qSX11BNAB4utLHYTeoWMeqSWNuTfQreN+qnY85QBRQG3iSFgxDO8e/uId1bPUbjUJ+ALUe0q2u
QZdyI/x7W03fJQWedTqx96aY4q8U/oM4zw9KXt6ZMSHZyI6y6jvnuycKjPVkvLYnyJFRTUeqQniB
I27SbKnw8pKT6Af1K7wWcnZKeqU2XtOoPqXzZwwW78J5PqOlG9eV03ClDm3efRP+krW1VorprqJf
DwSNowS5AkF70nnBkj2RnAl7Exi5r0WbJIfRIABnboHan9rngtBtF0XuPkygMA1CbNUab+64qnwM
U39rXgr7uhTP2QJbd/Rn8iS7KKSjGjisBCztd8uktCH3NzGU99RzLjJ3/aqKsz14yGZFdfQMkMHF
ML3+TpMLVtM6pgSqILle0S+JlRRoiqowez+qoC7DGLqbu+Q57bDhYKPGC9K37MbHTZdN1/mCU0LD
1jYYAS0z2Tqv1F0rsyfknYlv4DwO9tYktuqe7Xw6m9SPG3ve5c7wBR/UxVXqVu+9XdLIpxFbADNV
gqqzXif7GEVtishsgow+zsd5kMfEUH81rTusFwcDYrOjHnbfjJYwx5uLI2yh0acTD4/jZtgZrdW+
1H24cQS/YWh0SqBi+l42MATHdH7ht764IyjcVr3BFgo8ENCQlW4owM7K4Ydb5HfGFJ9EC6ZWYctc
p7ZVAyuxsCTThMG7cfTkoMzaGjP1fWdqp0RVV2XaBG0hT9hZQwFuosfSnuKgthK5yjBzjoVoVqM5
nYETQaTytE2EyTDBdA+jiM01MtetcU8p8yAc/AnsZN6ChInNjZ2x7ajCZqNPHw2Qfj5N7OvZMn7T
JgIaaEDRGG9sfXpUVHva4GIaGFXyLAw8EbKGuJ4tt++ydd82w8pUuu24FNt7SN2PuRGp5brNLWws
qbFWu9FjXa+yuOfCWLhfPado91rcg6Zzu3FbQX7Yw+az7xrC7o2QjoCFCVt8r05huVdjp9jqSRIF
mI0Yv+rO0uFMxxP1lNGZd2UV7ZwYdwfMnPHmllJbaVINLyna2YYohpQzlF5VOcSmF/60ctv4SlsS
qCLCDIAxOF0mt9yo4J6WsuEWS2tf5Ocl6At/kfE92tgnbcch52bpSc34lXHTYM9ItHxF1CB+j3a/
3CfiEQglZvf7ylSazVjX+FZbjVAuErLnazWG1XGoEmWnYAy4yYZ03I/d3O+aGSCb09swvGSZtbh6
yvyeZIeBT6ckbKya0v4KWReruswGtIuldbW2Y9Xd0g3kbCfHbV4t9vpTpWKGC01YD59s0Qw/dbRl
B7fL6q+0bdlwbUE1rtR8kgc4FUPmx45T+c6olTs9KcOHtKvcbeIpxq5Xo/hVlxDBIegL3JkNZSzc
XQI4mw3NwxuRZlf5u8ti5QLuRQfmFR6knMZN5ZUFxA5r5gD1YPa7A65oWHOrxGe9KW+JLHrPF1Vs
3kSLF9uKK4x1kBm+LLFNnNxltuE3Gjj6TvfM57FRtJfK4DugrP01l57zALy82+htRhtsI6ObzjD2
eZw9u4lag6VJ1AC4BsCnxq30jVHF1VnxRhmIpne5bOHHA7lryTMo3m6kn5v5W9nKQwfIyfPDBvcG
jXvmBJfMsw5h3evQ4xxDPCWeG/8a52H4ntoSLqpVDFtRTETPZqOc575QzmoIaVSEY3eIPa2CIzon
K4/7fiCHOH7J2dwbLmITods85M5ucJ3sFu5rutcqqz16fSS30xjDbqMUuRo0/I5HkLsAe63qSxMV
44vddl9ayRKoxmPEtSoohbGgkiM7+aHiZQ/JHvFpxsWpBw5m4pTiT5nAwkEO9CNJs09/mnGVHs3K
HMcFj8zap5ka9w4Huo+Rhre22s8+OYj6MLRDc25MO1tTbb/ws+Vjapd2ILSu2UL2EH5rWzeNwbWu
alW8DHR505W9zQpXRmfXRkN3rOyx2s6QO38oppKv6Xag6XHQZMBhk981QxR+S+kQ2tsRwT7/6vct
jgLnBlY0V+cUzrTHTrITKH3SVWc3qepPdozF6tQ6XMMc60ZmYzGtjNAstpTwILlAqPcr3F1WFcyV
X0Vipd+4TbivfQQKcgrH8FTVZrNqohhWEL7kj+HoAPnNLOdidqO7iV3IpbXRtRtzyCZ/pjKgsElo
9HRxuzxgrptcoD6ygUur3Qoh0y+m15W3eM0XFwyz6UM0UxUmhTPeZe04nGJnnr9nGoeeHffWXay5
U6Bn2nQ0B6+/eNU0f+eoMAmS3dJeZ5XZb8YYoCnHaZ6c64Ei1Mqeq/K1b2uiScLXUw1S69byamw2
WkN/ajSiuljv6iMVsOlRdVoOHC59AOo8dP3+MEMWo4yrb+ckbP1KbYcjFxda1Zzavnh2XEPRU+Z1
YWEs6M6q/liXcY7VeJVuG9VqN2Bb010PkX09pE1f+Z2q1S8K63rNqapuWuT468jhT8MdCxeT+hB7
brX4MmHpeQSWYGw0SwmPjt7B3S0e7MZJAi8Evu+4xBd6QkJH9IX5MDvt4OtWTK4U9RWX5CpiiGju
vtJQ1K88lD1HUZXdUgIzD1oIR0yxUpcrpEssRtZy0h5DRfUaAmmp7bTR7W8VRNHPkRTWCZgs6lfq
dNpurlp3PdBHYvslCDBaRSxSKOj05LcSjHKzHaLom1EkBbG/Vign3I5xmSlLzN+ChPX7gJFQsVFH
OF/dWJT6js48ejCyPsLCQ8XY8rEQVfaEVBVXlcnz8ktjTSUePclyLYSotBplQ2ZAq5s7eBkumQX+
P0zyxcrdi8XRGS0Lrq6sv+dkAJ91GNc6ANs5VawVCth2xzmJH1OenS0PcwuIP5jRJeWYr1s7ti+m
1fZA6mGyuko1+p0uzHZXNLayyR1ta/chN0Kvwig0hwZ0Nhs5kiUgZrH0hDrREOeDshtsZV/ExhL+
q+GthgvTNhvmkuY2N2W2d+rjYIhfmQ2Wt+rq5GesKzQ8wwmoMBkiL5r9EEIxNuDPSzJnCtmJmVm2
6fEM6A61mygHLKI71WeXhHrqKt7CQiKvi/F8nshnx8NCah1GbN/kSgTLYdRwpjJ77qJ0+sLunGwc
0tw8ql7aNM5/hBpp0E0Kemw3eBHV2CnpQu6Io5fs4iz3HsFwzdtOOm1yW6oStpTpRDSECqdhbxym
nhtfjuXc3gS4QegatfimWknUb7g7G3xxOQajMlm3caq7gLv586AY+v5U0lq0HR0CTlTCHsxX0uDp
TgyR92w3mYMxlKFtZ/Ls8Er7RrK71PVwmK2yIBg246bhIl6F+gZlhH7EXkTsJF54mHWXY4D3hfl9
sZz/ZipDj1utVh7MObV0v8YEggwlfuCvkda3e1lq4QX6qfmsENhcrBZJ4Crh79Oql7j7tko5EbS6
Np5QoSUwdJo5eVxcu4MxplyOC0dq+/kyv/IUmD1Is0ArNXMPy5azYaotAWsf7y4KRCpQM0iJFzHX
yjkpbfmTRn6dfNdcPSSyrtw11ib6TV+X4200Ffq6HJ0WjH+RVfiE50L3F0yLB8c5ix8bOmNoycz7
JwhZyn5C5N2uXNKwX920f42GCZhjX9FV4k/pph7X9klRdF9L0Y4M5W0YRfVOwUpr4wE0308aDS8L
2lrSVkPgrWSk7kP1JrNr52hKPCHJziTi1AhNP4YYf/NFqf2umBOVrzYST7WUzBHb3WvU16SyK804
G5YUj23d1E9VpJJyipVxPswdaTzfURJlo2VkwdCEOthV9OZ8GZ0Q2zhajPRtOSJOFPpIGGASl5X0
C4LnzuL1QFL5ictgeBzsoTpyMRVbHUjEw4iP5QF/SbwcBuTjd6TdqoNRG6jdM1MehYcBdN6Zyz0w
BqmptQWzwiCnGdeN8xBVIao0XDj7x7oy7C8pZrQB/lPVk/CUOA4MMsUv2CwrCkBfC/MJKy6c2R9L
OLdiKvHrbaBw5hSwVqaZeEsQ4jarQbSZtaGRVQ8MEuTyGTStfeFGopXnSafzaR3S5pnRLRzKbTGK
qrmYiagurlr3DsTDEsIw+5D41lZW+rNpXLyd7DKOj0ndds96ir8WRHpSyaiRf85pXf4u9LbeEq70
T1gksRRyz/wGgx4mlZNVMMVju9pJo3D24EpJ3GppppxLPcovbd73N6GJZUJrYQWRJ2Z8qUCJnpoe
FDhaAcxPc7W+kJRiQnWe/pK4qV4GeTcRCCIy6DZZNAxPZNFaTASTqN1EZWb47lQtPWlesY2UPt4n
bEbHjLjoiWnx2pY2wQPJKCjTXnevdF73OLf4zawkGIu7gh0mXmuzwQzIi7i8cz2qFCqJToziiK+H
SgwbagblK0WHJhhLRKqUWLQJaweFJdM2vaeuTDEWp7wkyQ/e5k70JMs0mrUfu7hWN/hr6AeKiu20
onc03zgtnzwGQ7xljxMB4rJmnZgTPg70uEU/rNHV842eVDiqgwvtbZJMMGDFT76rwQ2u7n45WBys
u05Rb21Pzjed6uhb5G762gH8eS5HlbuW6bQdWZXcIp5rKgKuUdxiOKPcpur86CXeo0hDeV84dbGx
FLuTK36qFXENq5stCrD5KV8a9LiDjGMP95/OPD8cTVdAknaV/TxTT1VaLVxrlVvfC1eQaxCOWOdu
VH4vErf9zt4ynkx7ms8q3l/HmGvQKSnN+SnSObc6x66/Z9DMOdbQEwG6Hn7kaaU9lmH7WngRSd0q
Drc1GZiTblJyW6mNkUP1L6hF9RjSHTUzLC5DKo0XEA07lFHyoAt+a55VaJGjoW32JLDlrV26JgTo
loShT9oPdmGMGvUUciGbbZnfpoB4V6lZ1MdCdeqRWkLZcc4r9U8FbR/gQXoqU260ATcxIjB9Pk6a
W63VxSk7Lo3XDDmjuxqgF1NMyQzxX+ydx24kWZamX6VReyuYFsBUL0y5dmoyghsDQ5nW2p5oZjUP
0S82nzOrqyK96PTpBmY3mwQiI9NN3XvuEb/InQak5FrhCPL1JUbqtCiz8lmAdf9TN+g7yiWDvSnI
Zp9qeDzg3j54ycmku8vbYjs18i4zkoZlor8oaoNCtDIo/pxKwW081qiU1nCrV7WC0KWDqE5+7MFf
2ECgjxk+Yd9DXXxLzSh6tkraZE1wcvdGcUvL6fpRlun7KrWMAxvuBcZfe2LEzypma7iZ2Dofm1b5
TPtoIU0zKwXqbG0+h1i9uWG6GM7UJY4x9BtFLLGfGovDiAUT4wLhfmgbZTektO+olkc7Ck7lfo9y
f1vNL0XC+AVPsBCBbR7bYMbq4k3EqwaGZjSj/jDJ4aaCdm4zz18oXBenjJCPNvInXDKe6mwxNwms
vg25xXZWplcBOXzuPeuEuzAxb7KkOo5J4dHi3Sul+BoUxc6sRXuSsw0mAvfJVNwlY3PAMzDnVSjZ
2rSCu7BvjGekztAeL4YAex3k54VG3yTkqrotjpP4YuV0Q3tBpTvU3Y86lIFBE0S/EaZHChK6APjH
6yNZN6yJ/PtCd3q7JLOCfLbeDCPWnob6LZ5wBCPnsgxHmOJy1aoacs9lgsS3T+ts3k6CAuN8bKuX
kdC3WkCGOktsKi9WnHZOGC2Bw8ju1JmqxvsTfC930l5jaArOmt53myqh3c4JUqOmhfh6EiT7SR9R
wZ/GfNOVoOBAo+avzMSpu7O28WtFY2YEiNfmLD6K1J8r7DSrtUVt19vYIfxKqomHEEvQtuVC6ohR
IlGyjbK7lKPuSNlKb7ix5mIl6cFyHIiFK/ySthxYw0vSl7hBMLl3l7Sj80/1DrEtCp7FWifBHS0G
jZ2qUlikIl0aW8YpEUFsc/TxDuCQEoa2uguR0B3XcKJDG62rlJdUMovDDm2VmMmC3qFl9QD7CM2O
FI7431Ri1zyBl14crN7S3ay0856KUkWRkSZqQTmd2UI09l8sxo0/0jKinQZxs3vF9K68RxJiYsQk
YYG55POOznEhuppWapt8yWKNbYF4qygIEu4HWrvnqB6fMqFt9lD3+jdd6LHopFilptekrv1RV920
nRI9eonLot0hHFgyH55jbWMxm14VoopidAuSI3SGuFLIvMQwJlD0ZY5FEgxve4nhwzgiyQZNmHmU
HmjVDU8II+F0YCXIO4J1tYr9PElC6YXdJAfbOlSEGgcPtcl9xv6IGCfMbh8yc0i25mKoB8PEs4VC
WdgIM+ajqjFhkKbGNS2HYkE7Kg52kS4LOs3KMN8GYlxlzmAJ5gF3JpORyizHHsRF8xm/AioiZpgl
OwZfn+ds0VO0BAjEQ10Xd9IkSZo9nozy5MWSDuSJ6oY+txChZlyClLdKkbwsApyJQVM26h7N3hJY
sgrmILNkIJudaWzFynjMMpN+lhaFybGhdt3FWo2TmiAxtqICxhhS5YAVxZUepMYvuUnj2wVVdEbC
TaXcKD0b0BkURPJbQ89O8qNQpsKuvkkqIiAzusFH6kFw9TSWHU5sno85JGgBHi8e1eFuCAoGz1FY
C55pjPNjofXlkx4E4Roj4NI2LbPzF10LjviHVevgRCAtX5UiftFqHCxKvCdtSxOHBxysyjVWeNIX
FdeJW5zXOpfca3ht8dCD2pcI+6poMRhKxVJ3KowWbpcuih/mtq/uBowe5Jgmn0d3sKJBhTERLhDw
leBQxAnDMbSfU1KkJUl3RZHqt7WaGq6BXYbhhCC0v48Yh26SuRyYl6sSQwmCmFCLwi+Jj+iIWhI9
Q16efeKBsgkb7NrSMFcirAeWiHGqpB9wuoiALFjDtupzSpaqkb5VQmC4TIC1vciMYYuxY3Gc89rc
MFoM/dAovkVB9ZAFYpnbFXUi3ViuUadaQoev5AX0ikb8wvlQbczcayTrV5suy2Mi4+fam/FPparb
nWBkmUeZPh9MbD9xOAjNR0bt4n1k9v3dzBToEGcp7dJg6ZiFMEmzIzG1HhTBqFW7NxLrLVtyyiZk
S6jyuly/m+SCxtSyNI0jywkFpWHOxToasZjQEOH5yfoHIVJ16nMbFuG6X5SIfpRg+dShayuJl3Wv
oY1nm6Vu+IOAv6liFQzjMjTysLBgfKR1WMZi0pBHx8LqApfGun6HwQozTwq6ZWXkMfLvGCFg71Br
EGTh8dEhzKRQ29Dpkm7zwixv+yTqj5hMlIdkjJSRzQgoAMVQaRNnOROJEQBunNXtr1yMo5de0ObY
5g0mjEZGwfTKLH/C/0R6oWVHf60u1T1+RBSIS1V75QicKAtz1MfrwdjHOI7fYDcz+FWDp4fZaf33
oFYrt4mx1FjktNjjgRFsMlxwtrPcEGYto7vvtaU4KnMSuzXKLY6YF9Jgpy3npyLmDDZkMrlxqaWT
vcGdEqmzG1uZcl9W6Xwy1zOcsTLrZ2P0arAM+Kd0t3qAX3IPukGs0HaqwEJ5ZQ+tyMn0waLvZvHK
yE+CXbGohtvPIvYDnWLEu0wdsp0+dLOLIGMC9OFUKodIagU4Jm0bdPJeaEACqQkTJnclO4Vmzg2g
5hi6SZ0+LYvS3cwaTskYNORfJaq7VVgu9ZegjcwXVOz1H2renBIKHN9BtE2OOWkSrtlShuN0+TS2
OW0Upbgx57beivlgHHtxoasT1upBVrsJL+q+3s1tKawY4aPVnw3lLTMCnlVSJql3DWABG5rPwbOR
iNMqTcUqcknDBI7nurrpF8JjIym0X7Wx6G/a2rDeojAy1pJSd6Gt0DvCaDlNHpSG74XnuqEfmH+M
a6uT8p5F3ox7OZQx0imJHVidWrHyA0J17zIcOFiYR9NxwdsZ8MRJvlc+TdyFdNa2/UCe2bUjc5pR
q3obWSPtUcLks1KFwhuEJviW5viMc6DH048SuM9tTwFvulImYmqHtXrtFbheAKj82eWkIdEyPw44
c02NNGy5jrJLacd5QYQOqZ3qZf3aAnuBiBMu9ElVOULLqXMsymYP37bqMBX0B90mhyehxREIAI3U
7ojCTHIcwIt50GdrT6mbTZ1hnmSH5D/M1lUVjGQaqsz5BVMaHTaMcE37ST4BWv8EeIXcoyKEZqlI
LpvyucZpiWe8MdeLtaIZ3gLTBCg0B0b2JZsH9cnQ2zFfB6Yg3zV1UG8DjWLBUxIRaVqlLfO1IMZW
5FFvENRbJrQO1NtgK0USfKiSqU8od9N66EKmYiRSj/jPLK4Igjb2fwMZ3/5xv/9W9PltGRdd+7e/
nKP+YdMgTKCi7AxfA6y6dsZI6XJxiomv8boPohBiICpemziRiZgds0AfaE7jqQAsvJLqc2+aPVaP
fQMe8b8GLz+/j3Nt0BiD4qkUR32Ft4/ipFHUebHSJqv/Dy/v5s2Pv/1FFsH+X4aXP7zx/dlvUH26
sop+Cj8ZZsb/8b+G//ifLQDzoot/+5k/8OaCLv/1Xe4EKUZUVgCXAysff7bd3/5y+qsT34zOANoW
IopC7I6/I84l468qJh6IHP4djg4x6e+Ic/6K9j1/if6IaiAPZP1XEOfvO+yfO1BDoOwky4ASmgjv
G2b0GdE0qeJZis1QdBOhSw56qab3SqEQbXIjlG+TKc1WEdPprQbwFUNw7SQAl2AcGuNAOhcg8IRu
wqVjlL6XfRSD15PS53iecTIyS20+oilBx3uUlzq3cy0XdhmTADMc8EKSRL3iQKhTB65t8xNwfe/+
9nU+2pd/Di/vD0ecAvDP1InXe07ItPQSlcVxWjBm0eM3aI3SL9IztI1lmVk002FJwXpW2gioVj1Y
Zm5J4FKX+MtSDxsVGl3n/D/bOcPPpsP9+98Ob1X7b7i0/XjrqH7+x584Gf/+5z+2f/w5/Fm6b93b
n/7gva/Nu/5nM9//BHbT/fv/gAfy9//y//Yv/77CH+fq59/+wueENcWvgWX5M9nipLhzeQ89vv3H
/x7P6Bmn/+OP7SLJ8l8RUxBRI/qDTwFL7I/dQg30V7jykCwQjzJOH/Qfm0XW/wqUHXEMml84kyBn
/Y/NIot/RSYZ9rtimpKpnEgd//nkf18/vLQ/3sRH6+nEUfvnZhHQ2yGrUInLf+ZlDKFkCmhLSvtq
L91Me/M2X8tMjmx91z1dc0ThOT66hnGm8KGGDbbqYF/3+l1/jJ7t0ReuyA2cHVP/uH3jRDv5jRVm
WGksCAs/reyN+2A/vJT70he/hb/Uq/S300n3wRs6Vw4Z6cF3i9yK+yYa0luMcUEVhTTm4E42XmcA
U3Zzq5m22ShgcNe2m36Og/UI29HP5B6MZFKrq7yfDBt1AuA+2al3hxSFi9xJTC9OMcFP5dp6rhud
AreWGJpUmd8lpumNqty6i5xUXj9KDWO4RFxZYjS6Jw1DT0c/j8O2rYEeMziQOHZfTAnLKbkzw+8Y
tZS/RivVHaPSVKCOfQ5Bj6SPJC53rZkZ3ZwUoL4h5jQrnUFDAT+ALso9PbV1Zw0VwosYACdZH4Hm
Tk07HYR6c+IIeuGUZ7diJn7vTKgDgHP75EGOaw3Un2UCBFTU1cAY0O7qsfsh4v7oBbRWV/gxhPSw
5BLeiKns2qapVjL6fEgrmekxaKnASyOnNZbKb7jRk+92ZuzS45MOQ6QDu0Tr1xPCeNyhSV/tU2A6
thCEihPOrcUlaF932FF+N9IedoGaiQ6+8KMzRkK4SUWDubCi1Ts5CkZHDsaZiBiETp4whCsVMt0s
wEsXQsfXXIqxkJcpnQopv+Z+8C4O8dFCOjHofluridAPQTPV0t6Q9oJ6QPKuWdan0eJEV0Uwdrp+
N8Yb09qEHEG/BaIPtvef2Vf/3B5n2ZsVFJC6hUzZ53gU0EIcMM+bMX5u+iq0dbmWGb1NgydEUvsH
Ue9iQLl0xRPt+LeHhMRi9DhaSXsecK274mgrKxmg9JUHeqcnf/QST1Sv337fmI2wnk8bvjlpCtsU
Nr033WL3agv91hrc5D4qdqod2/ApQLuFrgQ3K94WAnCe+89f6pkG6j/f6uls/u0eIMzVoLCtZW/W
sWeF7eNo5N7SWm5UJwdmcl6RW8eiVBhQJ6mbGsZXTT1pqDVLuW1w06P5HONXOEov0alPADAZhCjY
YKP8OgrVjohy5W2dAuxHL+uMmGx0nZ6pRbvs6Q24YOcZlduqa2CnHLc77Ud/Tc1cvnCKnNOSdcC3
eiSHyz4ZVk3zSMs7wCEPOMgX42S95SuA92mqlNHO2I6ZEwsOilL1kyHcdv26yR+q9IpAy4Xld67r
33ZU1csszHt1xYi7H91C2evVN5BeHqZqn3//d/2VD17rOUuYtBfNySyd94pN82p3M/jCfnbA9R7T
w7DR/NaOnXzTu6VDp84LbXp0/uQcwcmurLvaf8jtYjN7D41jHreM+Ox+d+2kfWe3f3RrpyP4t6Vp
in3RI/877yVzJYq0y2x6djk8hrF1y19KaS+gacYtc1wbGk/97fM3cqY/9I8doZ/t+mkui2HRkgXZ
Q7SG7Lq1W5zkyxzf0fZYPoGaWXa6mVzRPrkUSc91JdpeyDsaomzAVbiOHMkGYOtYxBllG/rX3uWl
UHMuRDiEWhaZFlfRV8Gqfy42dPkd0BHr4MF6KtbD1vRxPfeiQ+DBXPgjn74YP98lYz76guchG4k5
xK+6ZY/skb1ob7Q6E8VrTH8kJ4iOI30pQ3uMYELFjKREUL0a8E1bla+sbuvPpNl/fsuz6KYbZMVw
gZY93qhO12fPCPAf6RH4ppbY6Bw4ibEZLDBer21ouSXCmkWq+ohJrOoI+CpCOF7Md9EwXk66t6xR
TLvTDISndmnx1WLEZVozxdSyr+bXxYwdUl+XzoMfNYOvDJ1Xtxuz3wjJvi3v4ZDJxgDha4fMrtOX
W6F6bsX7PmELKXex9pLMPcS0Z3qYtmjeydxhKY1eGoteIIf30nyjjDR5wEfO8XfMT/Hu3QTLl95c
Zam8k7LyFqmc7dwlu0gIwAd1NItW3WK6Jk1vJboN1W6DAIwbF4YvxZuwPXSFvp403LDHe9KdcToA
KnaqQNxQRfKhVIx09QedXmtn9a/TwEnejrAgO+2ojNH3SOoPNT6en2+7S2FXO9t2yOZmXb8Qds1V
vNNkWzxkO2md7vrYKW6ldectb+Z3cT896S/dYXyQ9+368ytfijPa2TEcY2nT5xFXDoVbmR7wiFdQ
bDebIPP051IOHTxil3x7elNzfRCV10m++/zS7/Y9H2wQ7SyNkoyOYQs+lfsp6w/Qb5xFVD0L0AY+
4+OqMYdbsFcbi6mMOjwXoJEsgVGZyVzHXKn9Y9jWX1rrfpl2RdO+Ruls08f3JuORKR/+n4EvSrWf
pKG9YPOA3EstelkOZrdhQQInn07ifhT2fQO3C1qfGUZ+OSYHYu42qRHMAsYpMT8y0uMS7qVgGzaN
HaRfm2kv6jdBD2z1IRozO8cNW6094Kb7XiZhle0qTa8c+5fCsXIWQ4AsRQMccWlP1d89Tg/AmF+E
nzqHwSEVOHU+/xKXQtW5w1YEaGmsFi4TPpdv4/2yGX9Ne2OtP4jfy0dh1frLc/+Q/fz8asrp+37w
3c9VVqI+XnSp4mrySuDjHRZoy9+zftdF3sJsRkqc8VY4DpspgRDiNliYrYf7wVFzJxZt+VnapNlX
BUR+6qLzJ9qtjxXzGB7N8baHw3dNrfnd1fCj2zwrqHOgbIKC8+h+3M5wVkvZbxcd7b0vaPDTl6bS
+N4Pt7FWbEp9lyG7VCu3/abKAWf75ZWm6bu82Qc3cW7ZBPNgamOZd4WGlmi56nQnF2vtQYPo1Gtk
Yzfxfqp3BrDgOHTSa1nApZPjLN0UAU6YQ8fR1bcl7AAg9egeQMweC153fpDyr126ZoPalr41mSEY
GjRSyBlCfkUr5tINnL37YMzjps04WkC9O/kEpnGvSMKVXXXWV/zHwXhumJGS9oHcr+V93NTi65RE
y7qBIuZ1QxHYCZJlIFoCzS8lqE9NMslbI1KkbSalFk8L5yRVl9SRM2KluaSxLwU6CPwAZ4pKtRoH
v0ak6SoBvTNEuH1UrcCYd1J7LwNpInIhiPY9HUYYlZ/vp9MZ8cESOXdHW3JBN7uQd0WePA9rk1wt
Wgw7nb5//vuXooN2lopOZtYXakOcnrfj0fKhjXmCIzgNx5Lk/RJ+xD7ecteypgvB4XxMAblaUpEa
m/dRiL1N8Gqquifmd5T8AZOK8R6eiD10LpNDtdmVyQ2qEJ8/5qXXKP854Y6jUaoyMOF7fNgLJr9A
DErhBr3GK7//Hkw/+k5nm8oahzILC3Pe5179Knrm1+/tZnQ3kq0/+/nW2CU+MyB78sx1Yd8yWnNk
97vkdCtmot/SbySLPz5/0PfY8dGNnG0ufag6SwyMeZ9KB3X8Ppe+VK7hD8Wv+XN7N8S+vgK/CybW
tJuVsIV5Ez8mB1yaGtpfonuSJfiVfx3CdQuQYttfCXXvKusf3JZ6qn1/q3iGsAmFQU3mPbwwEDGv
qfncQV5GT3j5laZoWYaTY6E9cKxR2a62S+/G0UrGxweGsRBs2snV2i3ohhmGAbNY7VqNcnotH93X
qUL97b7qEK5Pn/DdFp94ILz1/uDlrvyiUyxc+SIXFv2pb/z7JWRLX5Z80Fn0+9br9uN9ewCaylx/
l7jF2jroX+rbZF14ldPb8ip/1lzFDn3p9srlL7R11bPsk761WMBSY4NnL1a06uTJLtPGRngWwqMu
r5ZCIBVylUhn5OxG1fdsnQTPiB2AwMKWHc4UxIr4K0NHt9Ht9puJYfu876+kqJfyhXO9Mk1fonwy
NdBfgQi29dDddFp3XOYdtPhheAKsCedFaQwnGvxu2IYrvQH1Af51JcZHFH2myDchxRXPRbnWlG2L
vBmSEuDBNtlwgA035iks2Nu2OEYN/Gk0Vj5/r5d2/Gms9vtnLYyC8c3pxhsf+RcvcQhdrmYD5LEX
lxjmAtF0BDtwOzt3wg047Y3urtJN7MDl3lKS2uBcV5/fzLul7UfL+CyVHKRWmzOpINuOo12jTyvD
/JqjTGHcxeJ6HkWnV45NadkY4noV7IoZ4H4b20knw+9BBGHq/DB5XXpOF6A1GjROsECAtihkB3dR
7kbBcESQA1fC5bu30kf3exaPU8E4QZxP247cw6HSlOjOhO7yrT6CNiptUXHpZBdH0XgCXVdbrjRd
cVG5NIs4l+vthACBo56kCybeU+X2b9J6/orGYXFMvM+/hnIhwTkXuA8aIN9WyiVmwAzH+Fnx6/vK
bbfFal4D0dksfv6W3Uo7NBOehYN+W67ip8kZnq1tYEdHUj139MMDlfqmfDCvrdcLcUA5i8AR5AFh
0rmpclrr0B3rbRk4kuUzqqiwdLJLqitvFn7Jt6KvpY6AAAA24LaJ3Z3kNYdk8K3hlyjfAkrUVfA6
d+Zk1/m2quCokx+SpNuQz0NowLm9fP38Tb4bLH6wTpSz8KzktMbB8Er73tF8qF8ryadv4PVPoffC
KbqaVqov+tK23V0rYC71k06jwd/3tQFaOGwGLpls1Mye9uUuW03+sFHc9hADLfY7m7YOkg6b+Vby
YBfl3z5/2NOH+OhZzwI1ikDZUpwurG+1PY04d/JwRzgYV7LuSwv/fbX+dtRh4Xmy7+L30X8RwGw6
1n31jAiS5CWH2P38GS6VNO9h/reLdIU1W0vGRawHobQNavUj7qaOBSHti+iWm/A2vbl2drw3UD54
Y+fqjFUWR2bShPJetI59SlvACUy3psKEpSvYBfSw/FCVUIl8mUV7YzUHobwddbsmrXiWx4fQ8pg7
gFkuntGzk+8mySHjAG1n1P4oCG6b+nHuq8lXKBlhC6EJsazbhUaetZ7a9XRSSbAhCYnJzx5JW4N1
OaKE4+b9bdgxO7sJ78vaMxXUPa7Ezfcn++iJzxanKamCnsMA3A9u6uVby5c9DPL8yoe4uFpc3dXt
6H7edDvVrfedEx0wu95pt/PqNfOqp8+/8Xt/4qObOFuo+iBDws557VrtVmDMvszCBhDzvOp/4RSn
SB59N2/S7PoBlr319Y3WinnTPHHUJE4u28MzeOljhagR5VTMDlMNpzVRgHr8/P4udb1OCou/7+CY
gbwB/paGB+51oD4Md2ye0R45TGBDPXkDxbbbURXqEBiuhPyLH+YsG8iXPsIgl2tOaIX6M+pruTe0
fmK42in5h81SC7b+sJhP6YrratML7fDKGX+GvSOvx00Jr6q9K/UbAXLzsbjWJr6UpbwPx37bj6eR
oZGK3BeUuU1pR6tnyacN4+Ev60RszMhnJmb/lBh5tC7653a1qr3OfZq8aiU57SayHz7/Ku8h+6NV
c3bk51VWQ4jnTsrc7dfAi3Vn2cq5CwnFAje5KZn72tCWntuX9KiukxVVIPSGnP11A+5nXueLn3yR
dmHnTQ+zpz/kd/mv4KgLt1XyorSSd+2kvNQbeu/j/vbOwmwCkHwKlFHwrTIh3R/oHGBK7sodArpb
JXKzbSc8RCuQjBAiooOwrK6Zh1wKoO/H0m8XF5UKNvfpxCvt0cuP6bZ0Ntqdh9uK92BcK0lO7/yD
b3HuZ7xkaZOqp9XasBiGfe8hTL+uvHQlMgkLXOvQHONb9UvjZIdopa9M5ypg8UJq9P7Of3u8XIEG
CaBSoheuuMCi1oYPDtVRtqyHm9QttpGnXTmLLg2Az409VUAOSXHK9OJjt1G3mps9Vntzm9PeEJz8
Ec7ASrU5yG/TTfhYOcLOcq8pu184y9+7Lb89pjyK6CnBP92bd5L7ONnqDZI111fohar1PfL9/vMY
5g0NfNu94qdr0ftprKA9roTNtVd3KT//F0MGWeyz9rRAOh9qGSdLu9Jd8zF2Klt0JSeizBH8H9G1
6HmhPSOdlS9hABmqUbmc7Jgrfft4j2om08J7lX8sruTfICZ3EzoIULm523rPoYsswpWLX8iLz01C
EpwqF6vh2qmterlDTu5da70rl57rrCvUzW1i6qfv1PkItqqrxTdp/Ih27TWb3Mvv0RhwQh9VCEdb
IyBrA1fiJL/V7eZNdks/IPShe7djLk3R7l4zgX5P+T/a/mc9IlWJF+T3ua3BFb3Cn/b982APW8lm
2reJ1zAKPXXVI8fjtc+Qp+3pV7kPbno/309et1rTf9nAXl3JPg6h3riONqF/LTRdCr7nrkmotCMr
cTq8pZtlP3r6SnWqm9pB88CWN60LuHlj3NW31SG5Yrd6qQN67oWdItSeB6crViHKqMZNImwX+1YJ
0PwGjuSG7ZtEegnTy0k9UwWxdCU+XXzUs2TOGEJEjyZT2i/fhS/LI4MtyvHmB9nCGwxa9abK0Z+1
543yMG7Ub/XL5wfxxcuepW/Y21Zdc3rexs3v51+LWxH6o9Oqg4Hh9uywhE4UNurXXvCFmC+e/v1v
0SrJO1ov4PD3C1Onn4Hy0Nd38J9YYHda75J20Pe1u8ZVI9f6b+aA4lk+JiMvlWTIx+/nO+uGPDVv
/ejHAOPI7uGSd7byiuOcnRr3s36Ir7m9XHrQszA2wgw9KTCBqppeJe0Z7wRS3msu9JfGhef2852Q
pEYz8Bo1yc51Wz6E95WfHtQH8QvGK9Lz58vjVFl/EBvEs5A1TYgO4I9L/jFnBiMpIYUiJX6pOnQw
LROVvyqgRJqSK5e7NK4Rz2IRFqOkeAnXg1cEdf2I5sBzfUhuUs4dt39s1u1+2cYb6C+/2rW8rray
z+zA7Z4iKpvPH/lCBNDOve3gHy3QZlks4y/NDQ6U/cqX5BZrgWU1IQ74S9lW980xutPv/5sXPGtr
WBOqaYhgUaEcre9W8IiQIxfSFXu0bO2n/CI/xL0bJY7+IwwqV7rSTbmQEP2Lz0BUGPgTm6ygm+Gh
vO9O77h9ym5GN98sv6xt+FCsBhbWrvTSxdZpV9U3KHVc6fR+vDmARP85CnQY7vVBhgafIUbOONxH
9XPfatcK448zIu0dJvNbjKlHq+5OviWggORtt4k9xB7sUwd2ofsavb29ievFW7zTcVVdid/v7bx/
3Srvev2/xzUUJMJ5mHgi3uU+SvYqONHAzmn4oXp4m7/Wqk1m6Yw34kvwYmw70ymq53ij3Y/jeihs
EDcLU8WYm4wP0y/lGcHQamt+Q5BkfEGcQt5Fd/mVJX7p5Z9FpjJZQljN3CoAFC99jK+cJR+nuf9i
ayX0Pbzulp/VtS8Bxl3G69Tdh1/FwDVTR5pXn2+XCzMtzTqLSVBTc6TpT5Hve3wvH6WN4suanWzg
jgZe8ajItv6oHcwb1Q6fdDezOVJo0h3rUx+iO5S+wKDrmgv3hdQY09Q/r+MF9Re1bllpswd0lvUV
OaKT+WjA2rr7U3Ham8iL/frKrrkAHvoXZ1ZhjlsT5WO2jR17MeXZ4kc+nG9fd28rW3FQo7AtF0Fx
l1dxCK+s7QtjGe1kOPGntY33q2DMfNl+e+qgybYsruPYSY8Rsr47637YYfGyk7/Kj+gW3Qquetd8
b3fRKxotG5maWPc1zRe/dNv80NxMXrBTr3mdnbKjD3bduY+U2g56V8Qdi6H7kiEE1QH7kYHbJaLI
iOKapbt+6TJn4aqHuxsmcKb2mQ5ELkoHZ0HDGVFlLzW+B/piG4l5wD1IA7neIVCZgGQ2O7oF5ddm
eOhkpJ6BWCI9oqf9WoxZrACIu/QbftN2NKDSlcEI7o5x53b4ENEOQYXlTgDMpCDLvETfVNHP0Rso
6GsGU9G79az5qNSsE9M/Kfik3lggPyvKbxnTMMSkNGWdhM+WYeuAeIEeTvNrkzw2COXr4nMxSqso
1e2lR9IUfRvkSVZJ9pLWNyl0QfRB/EBvXEEdaPtrsfP5tn2v3j76Umd5X4WqptSPLan8dxXli8oV
viHl3jx0W6xu8u9i4CxoXF4JRZf2pXmW8eV9hsUOWq/7Rvg2IW0jTB54A3SWG9SQvKm41ad1e8h0
W2DgU296OJw0JjMG3onsf/7Ep7Xx0QOfRVmxawytxP1735+EuVLOBB9O2LqriysXuDAPQa/wz9ty
Gss8w4Xr1LgZ3NlL1zh1HLr18E3w1M335P7UsMtW8k54BL/y+UNdaKdq5ln0VfMxagr8PABrI+V+
nHbSLnkItyiMbHW/W8EVmXfFtVB/+tGPXuFZdM2iDP8SA/bFKM+P2hxslHB6nJfYH2fNtZJTZz05
1pG6kkxkV2bFm4IYPvaP2VxspVPW1dg7MeCxrnlVAYfGOjM06Cufv4r3DvIHd3dOkcoLtVb7WaFX
QHJxUL4aa+VhuEno7bpK/qqXe4OmL9r5e5xpA83rH4DkSkikOMtTANwcSBWKL1cW/Gldf3QvZxG6
Lrok7QM+izm/NeZjjzD250954VA/Z1LFZlkmU1CRkc9OIG0bOtJS8Txom9Z60uLSy6+5mp7u9KMn
OAuxeUIbspt4ghaMdIS8M7o1XmLsEBBbZdGhnX59/kCXApFxFojQONKToGRRMZS6Kd/q7fgU3hle
9mZ+WZ6H1/TKFzkjlf8n9EwzzkIQCOwWw3renLpqj80+20RO5pru4lgc0zqAAEqKwUasaFc9ZWsQ
ji/XzutLm9Q4Cz0Do90cYUkCw62ChgogYxo74atxX6xR2vquvJmonanX8e+Xvt1ZIJKaeEq006OO
jnBDiegt7rSO/Iw2DUpZq9j9ipaJM3nXBouXrncWhFDon8dg5noKcwzLfkQwcn+NrXRhMqqd82JU
U+g1pOxo09GSno8Ie9jJeoLyca2rb3y80s/5LhFCvVC5WIBZ9qqMP7S7ejOKbjRcQTFdShLPqS6x
WnZjeArRg19up3Vzk2+xOHDx6j0Ou2HXeaU73mBf4UVb9Gz/D2fntRyp0nTtKyICb06xDU07qdUy
J4Q0o8GbgsIUV/+tVvwHGt5B/LFPJ/YWDVQllZkr1zPuM7Lxcfia0v7HHv46Pn3Lu5ShG2kmISLi
rbyAUMGbELjPkZcr8NTbzXCUFODiaxY7+OoqKPQUTgcfq9cYmJLeYXv4IhF4kUAXwe6oEEuz05N0
3tj2K5/j5biLNgIaHo146gRib1e1cF76DZNs7gFjX3vjItrDYfBKG5injQuuveZFnIExeqsTgUdC
eJvD/A2Otin0Atph9qJH9DsNH90i9Ui99LXcOhCs5L3L6RdWsC4X7pckTnTJd/e3DUf/AAMP/zGo
LWGnJIfrWYThfYQzVOzGC/XLQHpGK9XOQ0zW7pods1tLCYr3Csk172nXzVrw2s0tgoyWws6Q3M9T
igRT0mvt3V234EG0n7Ig2ScbiqCVD6m6CC18ziLOIMgu80m0GOy9inH384JYqxAs7TCymRNpliKL
AggnewVKAd4GgtWeIum1ZB4c/LPa7gd4jFsKRQX0MZYfDOGCI772NIxXcQfbnOLYnzCe2EtWdhGo
N8tO/Kf7BFsBeKA0ctFDDjLUOnbKnT3w+PPvXguISw21HEcxY/doC9IIqiixl7miD8Wipz/8xyvc
4/y3uFFmUtMQOB+gGvQrKm1ZauCKReCpZg8w3ux6aGxu2zO9KxtzKXIuyFjkej3iPWAA1BletBNy
oAfqV27uz5fkFj3SI+RwzXu9sS9XPlfLkR+mwPAc5r73IgEJhMoEHApaos/NAuLKMXk52AMH41mA
P9h9Vh9L6jlBq6g58DaCmvl74w2tPbPFYSaLUrmSYVAR3umA2OqZ0w2lWahehYSzQYnNCMVHWNqK
Y4CvsyufwSaBcGbXbmzLtesvTjRAKsg8gfNyiFLP+Kd4HIII/nZbPYmVb4OyCC1CzDPY/HJ8OJ+m
U/Q++CNcIc/q0/gQByNAGCDRw6UT1lWW+vHzA105ViuLMBPBmJ/XgdoJhx7WSCBOoeNW+3DhgnHY
f6vyKYvkKYOrQMI1eGTIdz+KfSKbP//0lYe1FG/rTGlhSIq/G8FHkg6dOXDHhADIt/XhXLvAIho0
vNEYzaTDvAFct2N11S8xyh6hcRmsKBQCzquc8sRdo62RqJWQL9/X3Lfo0wEslbLc4EPgIEBVvxCJ
2LA1BHIuTeA5YM8QeAkYljzW10S5Vv3l5+e4sqSXUmxBnAHzuD9HtO2fsGEOZDNxXukOwfHn71vi
dEUspwiPMD6yW3aubxL6evC6nt/z01b+u1ZjWWqeixbm+BAHQxnjyw4Gw/fay+TngdiAQYW6KxiG
yZ6c8P3UY5CpNlbfSiyVF4EALh5zz/N4atRHw6J+Anlx139oW39+7aUsIgGL4ErMjzjfaAZqU7xi
YeJA/ui1jV+/lnwu9cYd/FEnNWf3TiRrTViWDiP8Yk2oTWBp+BDBot/tBbunGzFgRUCkfJ1Fvq1t
mEETkFfw6dG4g/ChHEZMrmdm7CeXqMQ4HcqHISSYG1e7r65/HP+XomJGK20AAwOtXaR/mCXc/aeN
spT96vzUtQIXITqrnUnZjQOXTrkpCoh6G2rYr3nEf/3yRQioy6E1xlzD5yVooIFTMKWTBvRanbU9
VMaBcqns5gS7WrU2G4uHXl91UzuBSASa3Ju+7xw49PlbGpSVLqjyJSD59tLQntFHI7uX26EFqVw+
EL0cFb3o2uz7EL0MizmJCxbOUd2Nu37H2Tj/2TKEWcpGb3AlAi/FwWmkgPsxIoNsGcA1FkaTxwGu
6dgTP7/RlU281AWDp9alhKtRgjGlEJ5mvm5y5+jh5z++4jQAK7y/g19fDxQfEPz1uXhLw4Tup8jT
3gZyi0QbjJsCuo4+Mbf6UWvFluVELeNU4F25CSkRJhVmR79kGZApgj8nFpp3KY6XuW7zmAKxiluy
1eJcCyRfK/nbGuGoyufdvd1Ixo93qXVH0R1Ul/gZmDNwFtj17XP0hvT+52f6pXf/1wZZHCZUkSpA
6eJyme7Phq+If8TKSitHzp1asXiYRhfIxUaYQcMc3CRyIM47PvebxETxswXKDyqm0s7bMIX4W8nh
fSsE9ZjAsdmMMs3KRZtgCq8nWNlciAGjjL7K0nuJEjPmcUnz8vNtrAyewRzx76VBOS2Sag3vKgtn
yLAmw6wfNBc2RHa7H93JbK5oiqJAp56nP/Hr9J6eOhjv3Lrzz9dfq9gvNepTDG52DFuocHL5W3/r
j3EgHdGqtBWnDrMAheNfKrS21QNvF//xcCsuYpvaGYaq3ctBd62vsq8Dzc0vzT5Fi5Ja3Cu/pxfq
Rc7Pd7imKviKad/WpQisot4M+AYI7m1wkZIc6JV42UN6UD6mMPLrMNnVPnT06P14sZUd/z+kuisV
gqXU2+hGaZZTHEggK90JsEPv/RkY8sKcaythTgljIcL+W0LytcK+3acAb2lDKHBoTCQA1JzhMSpe
J+MmPv/8HFfOIV+P99ufb0gfaV2HhRKN4GMBdQRXjwcMP7GtxunaR+arbP3tCnBfgkNaq+BF2fLT
7ItPfG6WXnSWnu+HbBTCoCBlUHdCfI19EWT3l+W9VciA+o2gsnLuXiqrQbQkA8B4MiAR2WDCQvlQ
d8PGF32t2LJUTpeRksmKgtuDWyQYEH515UUXqZ3sS4ZNDXfQnyJyVsltrOwZEuDGIQ86A2XiuQY3
d4ZXSQlQjj9pQR8BjzvCRn6A+XIwoGyDpFAJB8VMZX/yRhBmuZ2IHqJW7psWvHag6YaNVbbyofyK
I99eUq1WKdI4HBfnE42fJPpwN4lOXXDuuWzjLazlCksRttpwoyTAqzXkb8lV2lHU8iZk92ZxwPHG
+nk5r+UKX//+/UY6tde6niJX6LVLL8m/hORJRLte2ZUGPJv/yEYOKAUw2kR47cBlhzc1cHfApWO+
VKlPjbF1Oviq8vzjS/Yl+/r2S/pKV+BUjBM+n+8VhtE2Hub3V9I/EHZS4ezMJcCnPcsnEfYOaQYT
Mq9ls1sf1caTIGBIYIM1d3ZV3I1qKHYm5if4XXYq5c8mK1xY9WXAqgNwDStBAwD6mjcTiNa4594A
qcRLBUgdqW3gtgorBiZU/OQx1CAAuyUXh0xD+W9MTUkOqvTQksnuYxtuHY6IqQedhrz89vP7WCk/
fJ1lvj2EopsNpWnQOeat9lENPoegCsBv9H7+6ysbe6kXZzIIYkLUIg4rv3j6GsUbm3rlWPp1Fvr2
q+EkGJMyxqubyxP6CQAYgvJnxpsWVSvfj6X4e1bBTKxkZM1j5iuRXT4NgRQIDhIPoBK2jgD3U+i/
1t+i8tNPYIFpA2qdgwvzCTM3G1/YlX7mRi6Kjsa52NhyK8nYVzX328OCdW4vtAB1hLMEvXzxCkaf
CfzLz294rbm5FGYbddzxWEVYQMhiTwJcI+FSh2NUuWt9qJL26AI4WPHtrrpBtxzQW+vl103V1UpY
XIq0Rb2liVwnqOAC/GThFCffAI0JUwxU3/srhpV6s5M4kBUbr9pGTrSmC717M38vE9U5YA26glVd
+IMbeZ0HhO813ZeObiue7sITRf/FQu0/rhP+vgm+vT/GeBSHKmzRMZhOepAfICmSz9wDoNYW4DZn
tpEurWzWpR47aeshK3UsermADT0kU5ly/XmRrAX9pex6oh2V9BhBX+j7Qy51KAgn0L9EJ02Cm5gy
OVKnWXX0NPGqQ2Z0wiPJVjiMTJYdMm0aNrIEWOifjV+zsvH4+79/e6ARPFfhNI+0kNqj0z30h/Lw
CdYXRjD03XBINo7ba0tT/PsqeUKauhPx2lohD3kR1KupdgYCXCdI2yDG+1U3bWzCtUR3qc4eZZjY
Q2VwH5+SA8zvBdD9mCFw3JgWUTYusqZy4e/B8ttjA/FKMLS7wq7yRafz7heJnfwAcKINxaGHMdh2
jylKL34svOxJO3N+YpgMKYWx8QtW+k/yUpANBRD0GvfbhPQEIzLgmEM3geFhaysmG7iV/w3JgLb9
fYtMzwa+BaM6zMFXKvHp3gEG2LkCJiBp0CcbX8WVWpxsLAJIO8MxV5vwJLldZ0ZfrwxzJAEma2AC
wez8tKWbWrufReiYubkwJBHBmXYO5CcNBmxTPz23ly210f0X/+uBLcrLShSBRKThAmrQmTgdX6bD
ljB87U/fw9S35UYH4LGyGn9a0p4k+TZErpTDjuHUJBtl939vUNlYhAEiab3GTbgAE7z+IYK5hYEq
BcFotqVGG9/elTxfNhZRYJqrjEN+hYdfOjDW6+v3pLB0lHoDCRQLdhSQYHTwfYlBw8bYMfkjGjbc
kFPAGbaajiu1Dnmpkwb+WZpHAb8BRDb4u4DmpRUhZI8a/O5yc+Rvul1ztzoFonbyevqis50Kh4fy
oLsDVAPIfZoDF8IF6PdGAL7f/L9WzSKSsCgFsWbED5ofB5vb10fRSS+e4CmKiXmKjQLE2qPX75vi
2wJqE5VL+REpE2XPSu23bM+DdEXhJzirb0Rnptzv0qRGfmdnaMMmYlDrO8bttenKv1ejmeZbWskV
8wg49P/9U7hKA7TAQI1AGcVzH7du+pqCLWpo6m5Q3FQaD5l0SCVwkEwVh4rsBpu1UvB5ilTiUPKw
FthHVbKxJlc21lIp3Td1YkQEP4ZjldVTjDuJsDnXMFANK85kQ3v07xM6yLt/3zGyVaBzEoS4RtvN
M7p2ygNJUOvZ+BT8+0wr64u408857L4b3EPVYxpJICYHd9xE2WoE3kPAPxboUjQMohgQo/cPDWYw
vSaczWEvHQcLA5cO1Doof/y8EVbCs76IQJyBamqp4zKD27/DWdq8jyfw4VZfbuVsLi9lwainDjJ4
vWhmwBnpHD8yqzjlgWprL+X78Cy+aHBggM9OfBCsAoxXoL1sMGk2e1xra2CR4KRCU1T9cL89qFvy
yYctu5GUdpNtdJlWAviSflCAWQmy8v32MBxMjjgOWDo66BvbZOXQKi9Vvd0cA6nK4Ziv5wgO5nir
XP0RpuiOPpq9PQcgd14ZSpjKpdj9vB5WZjDlJRChn5O5ru/5sjjaOgLDTtjVnFnAATMzJ7SaxF2b
2Spgil5+Bke6PbKNK69IBTF2+fd+BRmZT2sRV55+Yd6uaG1woFQ0vZ3Yk0+Fy1nZDb4huFPjkF9z
zObj6OVsHVNWJnnk/+GhpLHBckyWo+sWvwHGGcyubEUIkI/xLrLZa+6xQ3+ARtbG8E71wF3m1oQL
9iHbq2696wE/M5PPjXdwX53/2PtLVXCcGHIiSohco1XZlTvs50vnAu7odcGWpc/qe16cbVpBBt1V
gQSxPBovFVhrqTWE2Iq3yCYW7JLDyFUc2Y0gm4SIa2O7rMTMpRZYrOaOz8A2C/VU/MNRaA91Bqth
EKF/fnIr2/1ODfr+vWWo+Ce1igdnnBIMY3bhlmJz7QCjLQJJPsKQM5ORsFWh+I4iOHbGM/0luaiX
NeFwJof0CUvUSb36XIdiuytSqwiUVzFkG49uJcECwe3ve9MIXIK/dM0tzHve4RYMbAWmDzrOfE9H
a/rUQZfcKsiv1BfkpSyYdTNJWgWdkwFaYOBnrQbDA7/5M7DtwKKjzvULTtnd8xiMgbpZl70vvX8s
+6VWeNI4PmL3JUlfyhvBGAeOo79UG+Rxnzr8Pnc3x2rvz+xfV1qEmqGRhJlMEG70Dxz8GkzNm/Bl
rQ4EYW4j9167mcXpo9fZIMwpRUtZL/udLgIl2uWk3fhsr+WhSwd7naiwEBGwHuN3OIBxzmDB1ii2
noQt8claOF7qd0F7YUnfEz4Ecf4BXeTsOv6Rb1AkAVOQphi9xiyhcGYB4M02WO/Mrg6bzJyV0/lS
2ZvL2f+Tdc1IAoLWnbVT6RlOBSOC3NUyp7XJxrZaiRjqImJ0wpQVs9xDb4Vi+Mx3JlOPei+ARrtl
6LxywlqKeLVMa2Mm3hUAkQvT7pazWQKj0RKKJK6yWvgEZRvZ5OqiWIQIBpjQTDWEP218nFI7at8B
vLQ0GOD38Sv3wk0v6ZbJ5MrB5390uJGhFHIMHW6V2hImTRuflr97w500d+oK+z+F86XFsFwKusJH
RAojgAvf1awprWLKYEvSjklvNqUxmD9faC3eLWW4QyJGsdD0c5hY2QhZcZ6BcPJSRHYPSWRpw4PZ
luDsVBOzrnx5tofhtWoTW9rabWuf46UsV9P1rtCyYQ6HKBjrPXCkZgXLq8rhMSgI91Vg3Wd4yQfp
5JeRz34h7PfxZ1mETclvLJ8v3dc/ouJSuhtRrTTgyw/f0PaKOUFTaDJ7nF95zUmkMJucOYJhnj4f
++aY0zdGIhwaZEuoX0qQlEltDQV5GqfKknlMbgLL3jDtISt2EixyjSl22p44pUSsMtqh0gEXzQIp
mafC9VUo92LTOGX2PqITVYmwbOQdMb122m/Wu//xFS8OPCkvpWTK8YS5fRSIf6or1BWBZjG3OLY7
4VJfq9x8zJ42rray65d+0qkxVkI1gP3RW/GOh4PT6KDv68Z3Hx+YDSbvqPXCaxn2wubGZlkxVJOX
wuFaiHQBACr41WL6W7x2HSpJVXUSYxg8FU+dilGT+Cwr8PiZr1WmeEB0m2qVO0Vahao2nwi5wpYE
oAJsATjDqqoTS1ArJCDBTxb833pmN3JtDkIFIsJkaokj90dG1Y09+BU6/rX8FkcsXcvprEkjGEAR
hd0E2imz7M7KLs80VCKu+gAT+A77EiWaXmSemPzOuWNTt7/h0mzGxa85f+9rwWPxp148VwIKWv4o
c2Yr72j2zGWnHjbNMO81HqPcy1HVT+FkoWTjvsQuV2Gy3EEAFhU2EZ5VNHJ4pTrJtdc0nMnxIA6D
d5lZgFzbYsKZZfUytcVh4LzCcDqAMhj+HBxxDKk6aIZuaa2jYoR3rDdapCsKK7ykvw9/XKqRnCpw
peVRCxBs7kHYVTYKtjfiJ9DdcRtNzZWovpRTZypTe6LILNQhqJfhCGzGwGDENUaz2dUYXn/eHCsC
Llm+X/5bWSzFgipGBQbFgz0ewE0x3PxP60GDquxED9/ezkR/cBZ0q/eyUHsZBAdEK0UzRaseG1MM
cxQv3Qfujj7qdkNi9R2KmfDRGI4UjiH6xoJc+ygstdg9IKMw6ceGQkDOqw94Yu/l0+zwdyui/EWz
KMUgPGZlLCGztxKNlbE1eanEViKV8vGU8SgJN9D7dxd5RnMBI4vqKX1udDtuTrNwHZtffefyFxJZ
TDcn/UUWJhNk1mcRI5aYYPvVR7MtoWvFp+4wHhizksIuUfRTDlmibmTsaynJUtmdiZiH5iQcEYUu
IPHsGhmeCYzSYLMgOF38amBqH4Lv9pUnWyWRtRW6iOJgqTdTzuOSsAZ7KNzYV3fdeSs9XcvyloLu
DNTWvLqPKQwYsPCQfYtHpcET9ocP+YoyOdzI4am4Z3vlalyqP8NDW1jzWYAHtFfvt7pca1VjeXEm
Zapk1EV33+wXNchewRrysoPgC3YeDPviVB5Q+eBgi1n+lvFTft6Tivi1wv4Rf/9HDq7LkHWAmx0m
ZXaVeePCs5eGyz+qob8AmE01qEISwRRyqIpmeBQI/YskPKRKHAAKbLdddahJbIuIgtWFRWc9dev2
MtSPmQJUYJVbBG0HoBNNCdSneJrOEaxH05L9TqI+oDE7tkq502t057MG9J8M6BERwJm8wwGoRbJp
RFZJgKFM2/0cUVRhRicuYmeE52WROFKEUV+ePnCCwczWUGE/UruGKNhkkm0YuZu66FdlWPTkMBqP
BMOeEu9D0+bQSk8wuncSIodOusWJ7/jk2TQa3V6v3/vU55XBEnC7iv6aZTIkOTD/582o/yhr4DiK
4pUZjVVpf+LO2OlTZ+WzSGx8bnLqNtMzX7ocRU291tvMKmLYIuRDaorsnMhFaUpCc4xLoKh1NkLn
lI6NO9Pcof0U4LCktz5wWYGsqG9RXOzB7XwessI28uoJEGuvkeXXxCisqSs/kmk80SnxBcPrGziB
0orfUWqYGHgQuyxs0hZGSjJ2IROzCg5Kclr1ZlcrCFxAoVczjPVhcSW+5rlXikEW/6673pbhAMTr
splkOqJvZWoDRnXlARMpfcPTCxnVt06XjkZrZF6r9WrpaKWa/RpKkXz0NSlhy0Jg1V8ZE54g3LQA
deKmyo4BkPS5GGiFknSaiafIzKHV8F8OouoweTAVCcELg/5OZYBvw7UvidrGL0pdPWflGy3oECq5
4gmTYtdDru8Kmb0JHSt2taR0L0kCj3BDrv7MNfHmsYNxspPRxyg5jf1Tq56SpLMAm4c7OKPwSR52
MHXHiV6rknPSWnlkOFLs5YKVRQGrSnj1l0As6kaPDo3fJgC2XnLCMGr2O5JNMT1LGCdO9lnsl9mO
NsHUnjochZM8sqS+sSPYPU0mPPOS0eSpDbdWLN0EcVi1S86bYPJO01DuQ55ZvXwBWqeQd0hEYQCn
cw/DFCYdJC1glrcWCtiaA5KvZEX5jZ8PgB2UI1SSLW+3ghlxbF/w5BDBNKREHwVWaGd9Th4MABsZ
BlLq5jjmjw3WrfbCeCDGCPiWj4reh3X7WZLPCXtObkF3EN+bCYtEGh46mnh6Lj+jXYcJMQ0pCTfZ
qZxB7scn8K/uLWTpVoI9LjTXSj7P0bUexdrXKv4Es5FT0QqHVmwdAsqXz2j83Au6G6uoJ84PuXAs
Mdg2jW9zXu9xG2xEb5KDcU93i8hsDQbdMz6G/toIRikyfFqJjxKTH8C0la56NHa7EihcLrE5aSr2
SoaiBDZvU1Yg51QwssLSkNHAauH1lJlNzVty8SyRxJ5YdoX79sjwzhOgaYnm1uQ4zDOxwCH3Nckp
h9KZchAvWrec5ueBYEAdqLfB4HAWNaf42L8WTMVDLU/DCIYuBz+pZECpPIW8HIwOLkYjizoclopS
pC7SMwyNgmgyXichc1tttmtFsmqtw0viiS8QuxId/j7rBdeXOqy4KoYx94HT7AFVFR6m2g7wPfb9
78igQk5hpcAkWjS8LFUMl/BdvZMSKNoNtXkljXxuRBaFZfw4jqeefNKsNUEepszLyVXHW1dTVIuo
jbkD7I5SrS2t561O2qvcLtWryK764wxvcj0lIZcUfolif8znpdWmxjUCXNge8DWUOPVRpB0stLk8
wAMePVIcUHkyYqenZhtqiGwnHqVr7TxQ2DtjcikpLvxgcsUblPm68Qj0BT98qEakmBzkGm+F4fFs
BwQEpo0z1aKFJXzg/ySzn1GrARlCN4XREiBlRENAMgcwqdT0OAIkU4f8bMblQy2cU3heVQ5FAhMT
Vxf2NLpw85+kxIhe9UsoYd8BeIMGF/a8j5+GNtlxWeGrSfFEMwKn9bwWva4MEjQ6SFd6+pBoLqDu
tmKAADypXofvVS+JgA/kVte3k5XDhha2nAo+aQqi4N3KcR9LV0TylIFrw2BZ9KaglRArewP5lQzc
+n0zWoqyS/iZWlXd4AoxpQdSaemH8Nim7qQ4UYFZP9US7+1Z6C1LT9I0D8NgMLidNEtQUxOLx4k7
2eJqKFBSzCHF51ER7VmjJqcDpagdOpBi9BhBdPbLP8UMbxeMfTw0YLflMPf2qZpbtAajLqvGV7nr
TxOFWzoMyVH6YE5VhEDJ5SLsykCyG5xeCBrJ4RKHSOgZw9WG4rq6YSVjSjFigaf2nubHDk7dOdKi
ETOYh2r2pRy5pPwp8XAakG1WHzP+qZw5s0YlgAaa6ggdWiztE6yjPKULY9mOE8wFkv6i1MdmcDpY
dskoBACMWoJPRB/nywCBT0YfMIpZRS3IeZUDl25dc/oUtAf5iTHEo2pyVYyed2JvUTYBWG33/Jue
/dZAsqNIY9z0s9cRJDBJWyNOQfAC0SwM4gW/NiRLFF1BcIz22sZPSh1I91BhqsOhrvboRsXlUWVO
C99fVKhls9aspkGce+Wmx3K+1kha5N4eIl/ETFvvVXRngPyJGt/LHO/Rf5SxOebkHRgkVxeN0FDJ
Aac8cHtHVPI1gTo9KRGHMvbQMMWP8UabmD/JyEKLJqVhBu5M1bZoR6E9Z8lkdox5CjKYjzgx3+ET
w/IT+OxmJSROpqrv+lvSOmk1Y9FmlqSKu7gr9rCiCob7w0dFVx9ztwchlMxweq/dAYG+wbtA5YZO
UwDfDksgvV2xY4Eu/UC0c0stgwZFQm1xIh7rh8oiLQkV1AFUkLRliZwIDUXuMZKKfSe+A61csQjT
+XQ4Syl3xsiJRWAQCpfJa6+hpsQFKgf8KYHF5DQKpjxZmZ4dxolICE+VCkZn3e57UastY2Y4WQk7
MX7pNZSMelnDoYrvcNjDoSwRNZeVU/kxD/jgZ5pkZ6UL8TJ84o3ak2PVZXIPF6bO7mfJ7FH9R9GS
P2gN9m/u4yOgyRgir+dAZrorVkgrRdVLyHiaxhf0i00idxYP78C2HG0RDEZWy1aihEahQJddsb0x
E+CJYSmCD1uqPjZj52KwEvxI0GRRCzC4EvhkPnmpIs3jonceJQNU28zZCAztAsqpZ8QiwKf3xYxB
oKiSTf3Stp5SRkFj6H+YFEv2kHHnsvKjhn8XMoCEUrxqZSCe2Ix4YqjMP1G0nWZPf4SQXFF009D2
EHwTnELm9o2xyTNa2DwNt9J4E/kbnW8yw7HOaYrLDByAQF0GkAqspiM/gWcljgKWqGYPoyh9Dpjv
snigAOH71kOVVp5I2hzqwRBNqeJ8tcGK5dqdNrhi7fFl9kvWiJMYFBa697ZiPQMeDzhrW6nOWKiZ
ien5CcCfeE+qcgxHtQPVraKJn7ApGEBWMTHM+zDUwkGlLNlJ/PBa4xu+w+yl4dXtuzBnTpUZn9ME
xmqdWYN6y1Qc3yHZR509PQPtDiinUH7kGRKToQS9bYTjy0DsroB8i/UBTrM+ibh9JWS7pIk8YEZv
sO/byzLnsRFHnKFK/0gG0DMxYGkKoPaa/sYzDYc0LDsVfHJES6gk6uqIj/Negrq4a8M5e0uNV15B
qDhquZGYOTZ8NQDqCdP+3GlQZOqUzuEIQskwwWYH7e59N0/AO2MUy0yNPgknqu/aSDo1WhsqaLrF
TbmfJwMjbEgG2sgt4syuhQqPr+F3Mq3RKJ9ZOMWlm86ppbBnXlbfmglpmlDtSwEbChXXTPnMutcE
JyRaNiDGYxLAIYrizH13ElNq8ZKbiB8der26VD1ywkMD85R2fAITNSzl4jzRGJMGOv4SwKDHHlcQ
OwaMScFwaJOeu7Z+ZZKxq7v8ViXjTUR9ZhLPpA+nKvkEGQTwRqC7AHkaWITvIvo3JYdhOjNqrjHQ
jgJW4CMFYAh7IXfy5ogIW9eO2O1zNKEFlxleWTwaSAdw1rjvXbkJqCHuhArwLXz9yYhVAoL4VeuJ
T1KEXaLYjIMyVHgf+avK7D7D5JAsfIpF/6KMv7EIbeRjiB9WVJZOm2R2lE92RH6pGnDj0mc9OLNG
QoaDXDemoSDxJkc/VZ0zBVCpqydJv5SpXWpw4Uapu4YNxYRaqlS9Skp2NiIBSA8u9xnGSYjKEOPQ
Qh1rW1Rf5qQImF4/kRTqga7cibxV8jC0xhBNodiaEWg4J0q/sthGbKX5m6zhIVkpxjAyPLl+16SO
nF4jTNdWL4lk6zDw4LlQ53flBxqMrWLFwJZWr6P0oug+Tgnz5OUdKhlCkI5ge3RJoBmuQvClRpqy
V6b+PI/6IYZhBuaN+K6yObR7KcWRFoapg2oNcLOiOTxTcSaiv6cZDFjgLqSXiHkZfONbjIunZeyI
2VEm7yrGl/QhA9kPqd3g8uohR+UWJpgAZtHcJVqg1kdEzxZfmCELJcxq8hcRxpIT9k9DbZ0HiASw
PVm3Df0thqVOCzK26CvoQUbv7CmBMIHc/YdL0dXm24SRvq6wKIpOoAAIfoMNRY6R5CrRQTcAjLKQ
6TQ48VHO7rUjlUrEon1B4XY7G0cdp2A5J44APygUhPs2t4W8B0kKIRun7K6M/RgZl2TkToxsQcyx
rXn01B5YhaIvtRsWH2B053UUGcVEA44mriHAMzO9FxJSYFKJE9PPCFjMtGAuGWrEuNpMW2+IvVYp
4AT51Mrw2PFKwdGKCDfR7rMitutMwtk4tVV+Oo215isx+u2y9JuPYUZVtjt82s/cKLtc4UZwWJxe
IsxvtFXhM96R1KAu/2gIPVOFtMMRUC6NMl+EstLUMbaNTo7fkzdN9geI62v23jVnGVMflYn+EgX+
CxGgMHH6zgenYGb1CYSRSWr1Vna+mBwp9wK6t8eNgFToMAmAmRyevk5tgEh14yAUOBlFewOf2qHG
kFrW1KiT1Ur6+24NiWxZ0/pLUo/jq0L46VWOSIdSpd7LAcfVrjROXlZRB/UJYiVJ7qqgQ0cUma+I
ke+s/qNjr8VVC0P2UQ6KdgrGOPVEA0wkdT7PgoiJqdylbPArof39fySdx3LbWBaGnwhVyGFLRJJi
lkTJGxSVkHPG08/HnlVP9dhtiwTuPeePq64nB0bgV0uMygCpiU1i02uv1NemmP6iiMVNJU4hDGPD
7+PyWpv4p0LTuoqLpW9mPWZ7WUJqWIVLJS92Rx01P5cjLsOXmY+xH4XSn2BKbjWEP8t0zZrj2tn1
P6X5hiMcsH6w8wyOktv5t07AWDq27jI8Bzij31d3QaangjQ6IupM/0m2mGxk6qFOMPi5hkB7mSNN
m6V0pdnrq0eV8LffqNKr2m3y2o7Vpz1hyxurVm6S70zJ07rIDluPTiEghqX4IJ+SQbBE8uv04l4C
sasbyuC3dB5b1rmosEv/6V/SSX1XPoXFo9xb8qXBkXSn7rw8uQ3pYdA6G+ZYO/dc1lrkAFbgZCUX
O479rDq2/NucH28Gbdt0+WFItyXRm6Ndpn5D4qV1UlJfpzwbUXFpuA01Q2zB0U5g0KnedEKlwuvY
yO5QbMbsO9G9ENW5tFUPCkrEaiVt8ctIs00eQnm+N7jWuiBV9kVRb1PdpwQeq+vUf8WDIyfbMP0V
4ke4vkb995it21ryWtKoaofVrwQmjFpCgjdUqnaNa9Wnylg5TpGzRWBg2Y5Bbq0rLzUf1pgec41M
YZ1fxuuhUXRQU/iqlvac8mhk2+ym1BEb6LVJXe6SJXXkkgisND6gJvabLn5RzRf9pNUvuMhNgnSQ
zdSO9S2MDVu2GxnvBchEeerGrbTSCJ9B1RMb1ujs4fs23TEmCNj2RXoOMFVab4W1rbWPWMKAmE9X
Xf02COhNAZgoqZ84zMoPtaWcUNBdtXkpSicWfzqZuN/yy0I/V/zV41mD/VfwllcuQZ+SBsBxkItP
cKY+PoX1ttFuZXZotZcK9zwS8AL3POImUXC59JZ2K8lbBoK1+ilDN6e3PC8cA9Cud4lD3chgVenc
P22IJMLHo+7Ef1xJIR1xs/pWdirHrDcIAC2U6A4HxpEal9k3M57T1IFEJNu9qDbmF5dK9179ao0X
Na+5vlXx5NNzT8NHj7ODSONescZTWFQXKjg3Ss2HSVG9eLVCnwbG2HzjZzGqS3lT4/doPpE1LKxv
rcJkEyd2mpTHumePZ6nW4wIp0+DrIj/cegjvpbBimaa8RduqZMVlNcjNPrdy3yhT3ngiAi1His/C
TiVDuiQ5/KVoqnedWzJnCJNjltn8XavO0bKpikvY88gfdNaZUuUbQBIoqsQ/Uxy52JF5XrKbta6M
fQeY9bE9IVfbGMbLUp1L5a0JjxoDbQULlntK6IxyUOT7BJ/1oAAeZh64VVpuu2vFOUg4cyfzyLLX
3OrSM/R/w7orBDBev/nXZcGE8dd4KHS/iVya2Abnf/xcRuxPIjVn0nepBoCbm7zaaYlHCAs16Jbh
Db+8ZYLl9moAAzoxgaznxHiry98hf+hNdwFvR4WgdC91b6sZ390Hf9cy/ZyVdtO0UIbGFbGoxdfX
WWIQg0XU1WUuPpfkuJIQEn10ZbQplEsa+iX7eLQxrDd1doDdrGPagoMpvlJuUWfZBifVyCIGCJTT
wW7cpWavIzvK4v3IKMs5otttx/P+knLvDzrrvMSZsgoO0BAjRVtumYBYlhPeR1r1eBbCGUf1hmR2
UC8LI5vlhdx10UOtvqf8o2ttFU8RITTWqaxKm4heHaxE2ncVOIp+QsQwlrT1+UZ6ZncqZa5NPd8Y
yrvJWBHa1WqLKGK7S0OWZMHl8ZdpZ6U6F7mtR36k/GhW7mj6axbZebqNW39QA0gOruHRsCfqHOo3
coPTnNgy4bCUt44y6Po4pOe4u2slAO6+EyZ3xDOQ5v9ma6uIf0x0jRDZOlOKzBwT77MVC1vmCDMa
HLtpaMXYlDzzTC8i88gmbs3tFKq3vorgT/j5CGqh30zbdD9TFfCm1LGTtr6ZBm3L8PLaUQzXRb+h
vtfD3YoINnaM3B9/mpRRjQQnbPqaG7/PFMnOjtyd8A0zC3YsePKrBeL+otDja7KiAC6JvMsJV6Cv
g5II6baJcidv3zOdOu8CwmOfDgyNxlboHqtp2HqyK8g7pAZeNIISiTNNGzLXqW8cs9lV5ff1V0nu
Mp3gAsvvPcQmz7msl7ZY8O1TjOhEpWNwYhUHpCSC9tMBt74uqgm2vSkIjW85R3OaXXtPwDBJXSeM
wPwzq26/J418kZAAAS++cgMZIQl2ciDr39n80Z4rLpY4SMhtYUwLf/X8PqEEBsrKOWpVW+lDB43O
qDOeAzuCf2ymbrugltSMz0g5dCqJOZk3xXxI85s87XkS8gaM0Faw4zWO1R3FHmknYK8jq/cE8ME4
j7ND+pPCHim9C/DdKkiy0OjOOAOJIcYwNkbzW4XHiVhpa6t+6uA5MWNzsJinisLIYaOb5A68T0Ll
oHvcrMvPEw/8RPZriC/ifJmRFLH615W/dG6deuJkV4ITdm7Xb4mtFpN/5rjN0tKZJ5gwcbgoY7hZ
DdOPInLmu0s584axfmo0G6DSO6X1NRrdtg6aade+NZSykjD/x+4ZIoVU7xFqRdMNbwOC8k/jb8ic
WLIrkYT6QLY2uHzMKRh3PfzB4Mrc0b9KupN+C5XkfsIEo1B1h+if2X/M0kV9VYghkMdL96EsfsXf
SHHXZQWqvJaRFDCDUMVps8WHyb9VEW0FyRbhCVppbLmSwWXYFvgc/OwJ2XH0niLtISWclG5f7AHr
Lfk3jpy8+0pyH6SVimdzfpOEfdc62RyEos/Cp/+pmWG3n6n6Uw8PQF46jzfpP5mR+paVJg9Z/dQ0
KJVfgLznx3Butq1+gMfeUDivcusKAyisVyvgg/NNUx4DCQDmRfyrqiurRK4HalRtmnmvVVzTM3vr
1si+G+lH0a5P/J8gKE42uTj/Byw9Hzl1k74kcUB0jGVrVQA/gIpLBBiK1y893YpUGopvOV/5xG9e
MUhnN/DmDVyrEd7EG7xJR8mhPvvN/Kblt5RnKq4JEyeqdrqq274+1opvLE44e6AlCMIoAyCEu0Dd
yC7D20W+kd+K20byeN6M+d/AtRC99JprhPYQ+WFdOlT0VtNtjYk82FvNDah4+h6ixq4+VPXG1y52
Tk5Sue6PrQdUPWF5+Fr1fRpSa6CDJQx2w1AjNHxry7sGPZO8d8LvSoE9D46xwHvsn0UE6lPHZltR
YSu1a0mVMxQ/pD0YkZue1/auqOArEjch0fsfZMUJWcAUXS/uiF5K4Pqnfh4JAEV97Rd1wpa2zzU/
zYJcsi1mVypyTNLFet80OaO9nNWXU4jeb6EIssHn1dQLD4RboMUQOCn3ROs9fiw9m3oBNyXbYxxo
xlFC5icf+iaw5O+Jf7luR2NbZ5tSuIf1W/0o5XAXpm8wJ8+lxxoQ6bfEfHUf3UEF0m9nxVbyS6vv
pZHLXMK2/GaF9zlGFFLZfAnMahKD9qo5KZQYJ3HH5KzDkI8bcXwGICVOVqHt5p/WykRVv6pzsZ91
ljbVm3i2MmyoG+FVx+xQ/KqK9FlJeG9zsLwZIgN3VSsr3Bz7pXR6vT4Y/7/eaWyoaIBapsmOaWmq
qodK/wHOFf1iNPKHAACxEbThyWFXhd21sPZcQybIs1ZkoES01UTda6s0u26Jt3JZ2fpQB20d/olp
/c8azS9BTvwGanmT6YmtdoGeZV4xqa5hurI+crFsyshT2WbPCJkQkG5MyaniHzn+klEjyPvQ9FnB
adFtla1U758wXOyI+h+UffFDjXqQKIRu49mrTs1taCJ3WP6GUXFQoHRcXGDOgcp/WVRcaVUGf+6b
2Ca+zRs1t5W81fRKqBZtSP5mfSdDnczm8FmqLst409mqOR2yhgzmftwvPS9xASYmY68BpJaTY3W1
us9IE710ItatybzIyC5AAF42POu75Os4Phd7gNqZRuO6fc7JIvH+XEFzO7tRw/FarwcwtXAdPyXz
lijppQq3Kb9a04SrKtzIFm0zrgmC7s9xfODenBZvtZixXrS/aPqdUFpHIAAbBnwiKAxHUvcT0kWF
tKyIRC2bo/Y59MIM90/0YQH47s9TFJTjbgGJhayCSlCii1XCX8DzbDVpv+pA7rJbZ5yC665agIm2
6wobd+AWTgbb1D11vpXkbbebUHcrDJohLSb+KHbbajlWPwaaq8wYz4DLoBTjeBaGnXBd+xfqLPBQ
jsanZkZ8uk4u+4URWHWEtuFXJyqlOsm3WdkWGdl9W0ruNhn93Jx64+CxcKvtq2pdUbsQJ42cQJBv
Mo8+czLf0aQ6c7RPmTJEBgTyWkyi1CCMIoKkys008gsBr7uv3PgcpsCQtwtJRdR1zT8jmsACAu80
cparA9Na4WbQxOFM3rgSB914KtJ3Sz8s0zGDZQXo1XZqj94OcLdxWljnxsuHBLT/g2gc2JMbQx4j
ikQ+49u4nBrp1v9ZP3mib4bE1cPvegbASpLbrA+fEjfDwm8e4ntVP3KUYNa0H//r/Z0SD1JU6R0B
e1c/2uZLM0qMEp8Z0yNjZO6B3ynzxgosmqrCU575eXmzxpd2dIX8JMItD9me4mJTMe/LRwPq+Suy
a4N7+vVPFf5qpp1ZLP1olTPR5nMXteM6Oxqf92yTnKvbi8rgapfvyURbklS4cfJZNwfxy+TXDJk7
Fz9h9T6Q6KpmZ1ZASEjYI1U9rFXq9Cr3J47BTtpFVbdXWzhAEomgGAtxu45sEiDHQH0e73LP7HTQ
8/dshU5HzjIgDsg7T+Xjze9E38zqsm+Y42TdsfqXVTrljT1PhD77BG146j40nt3dqrs0n7MIz2+r
yu/ylFOgqLFctg8F2UrDsPHcbzKZwQIVSW5XIH6MDCh9LIy+6Wf3KrGa1HavBPPqKlfrPLbvzT21
bJ4HQFDACimC3BL+8vIfqWR14VmfJYOm9NECs0RpIJaWs5SbCIVs4SjGpo5FRz4nJXS485zdPpfF
C8MAJ5BofjUUiZ9Az7FYwxSdLK6DSuJDn3y139UDG41F94e8b4YvLLkvBpnf6uoJ0JjrVziilihf
p0/hmQTTvwioNNqaQs3eSzg0xO3MqlStBP0dIgVV7POegVWQazccDmt0zJbPJvmIYtcS/4lQdIl6
1zPL115m0Z11uMd9DgJvQf9Q3CEm+psliV9DIeyjhpsmJOjx3QTbF+oPPeWYdeLhIRGCPj6IzI8z
h12jRGVoviwaEVc6Xw5CffV3DndFKvgi/HUcbsWJDyi9DWPjWUXmNwYcDsTdeqrR0kUQoAixx5c6
5JyIHJ1Xu66+0/iYgExHkd0iIonawGwLe6GdjYUhbr804VUpJsRBE5p87J68IZHB8I70sYy9dC2Z
IcC1dW6pRneNbHIXDT1OHgE8KNmpz6dNLRmHAUaffGfBVuTLEN2omITrjiwEUhvm7dFoWe+za1yT
CDDmWosGCsREroNMp9zGZAsvci9mV4R5BjHp72b9MCWf55JlHEhRmA5t9cgtnokEwIXp1Iyro2TK
dmlehM55ftTjRe1PBX9glD/4rxkpMkbzkqs/YU1a9j0VkedLLODyq0B/fKx589oTc8Syy5wcogrn
qCgC6U8GtLdiD2SkWVbkkKGsOqV+F+hbt/Y1R+H6qKyvLoqev2XP85+iitEj1oSDajB3J7asXqc5
RvlVfHJlmxJwoqFvRiTahZH963Qg1Hwm0+YODoJNBwEZxMCH2L2U8V8HD7+w7Y5/q9o5/wlVTqt2
HKDWI3a0hjNRNM2PipEoaT/GPNspJpqsON3J/MUj09hTi7kvZuk2kEkw7Ur1NczOKlrGKHwXu6lz
Vks6Df0Yuq38nDarzzhP/WIvzJ+WBH6N0M0e+FGG98S6yvLozfmuW+GpwksZgSgplz7aVTLM4VUS
As10Vyt09PG3rdwYdkU3tmphM+1q5TYR3hJ5ZNL+1qsvFYgp6beaCt2ySVsaJ0uQ94xE2OLaT/0x
LeRrroJVU18WFzuNGMXiW22RS/SLCOtMnX25PqaOizS2bsRY887N7Zc+J2+CBdder5pXSiP8E8pH
pa22zcAb3g8a55rxPfQgJdzA0iSYwZCZjzBedvT0vUbDbpbfDGTFFRaCpLlrQnTpALVbFozEEMZD
ArsPnGaKdplA7GYMLZ6miLFXy9rV0KPkpqgIhJqImb5cq61qRbfKoLxHRThafctR5sqashUa1IzF
el/FJwTEkROJtK7LxzyGyUUIpYZPZSB7o2q198KiSk8wx506jXgByFXbqKUcDFYc2k1qZPYgNqMf
9+pX1BqRBxOKamGJD2aIgERVRrpDJab78hQKXp8HqmThb3PwHUzK9C5wv4faeRlfWT/bdG+ZeCea
xClRJJVfmq46BkUI60ZrWacywvRNnDB2G/0lwlWhpIglFKuMpUwXKpog4SSEDZmEx2zuFWoCm+qa
m8K+kYTJNgXF1cjlkHlRLcfsb4OWOFIZLMpDM+G/ZD/veRrkRzuz4heoKeoSrgTO0nwSdKQQV4pt
EGS01s2xjeu7rku3iHsz6mUXMbu6SyXtNBK8CUywMMWaQFh0ujMGB4kOV6B8qjEZlXE8btuueBmn
QYXVCmG7CBiOTb9pRL5MDHO2YRahHQqdumkbVXLjiM/bsKBJBjldHAieQ1e250K2bJNTRJjro9L9
s1JKzgkaacahosFJc2YLHaqm1D+a8GJUxTaJBrxxQwK+X/hieNJGL6UFxcKWpVBJvQgnxSTQlqSA
8pgqDM42U6QhBZRQKNwWc3TAp5QwdS7F26LvhNaTrV2l+dF8G829Spsp9gDetr7uLzzWkddT2AGd
pa5g9akAHqmgAZOQZkluOivg/pLxhlWda74kpClZ/3VzuwNfYRutertoX2taMyK2mxP0tmDs1fiq
a25H1ETnWAk4E0Rvws0ysFnka8AGYGGQwtJqmu6Ao0FxkT94FQG2w2I4SsSPW2+jxtwOS+wNKBAG
mcWyeY8ntxmGoMmVbaP2KtwbI1OK5hDRM+fve3OtgFMH89vg3Gb47cdH3lsE1iifdfsDcBa25bGP
kqNUBbk8vazWr2oCdhdsKK28W7TOW3Q+h1rYmvGXolLaIjjYz0iL2uVSV9tWKT5Ey6fy0Wlr5C9W
Gz7asqFAJw0RkaDGmyXVESr9kRjSyuRDMWA33HtJDOQ0vi1hZoeNSdudamthghKiEtDhjt3id61B
3OdcDdbP2NaiO4iL6QhSlLiSFv5KFXpUXmpl6CiUrHtkw6lI30KhKRX/B/RBXHOTr4WIpLOjEcyI
rD0SbMWBAeTt6IbCy9I0GBprH88zTB7lN6iYJgj5ao7AxmpttuOu8oDaqkpFcjYC35hjme7TuQGX
is8NprYGeGTIyoMAGaeMUrCiRJyH6nOSLC8xsxPy3GOWpJfwaVBUwJ0GxvsV30qB6kbXddEVh3Lw
9PqpEDvO2l5UU/O6Iu2sJt3yyqdoF527PcXE5IfxVh83q1kEFlJ/jYFKZTtJ8SZVqBSUW88r30Av
hUXLyNaLrj4+xvWf2gQye6eCnKxFaRMznuDRE5xIv3bycTYsZp3aodk6lLWN3PNX/Otqov9C/SVD
gdAyKJcGU7r+yISGDUbQnbm4l3X2JpmLflqgucESclbzp3pbyhQnH09Gfdbjd6EFpd6JZfV84cqE
3MlC/6p1HjTlA02LN2TY0UQUxLHS/NVI+TN7ND+SKPKVBLKiAYXLRNWyl97cUhtE89JfRyZMNzPj
WDckHO14GsufLPyKR+BOXmFz+UVkMDFhFyl+/B6UYhElt9W9dfA63BHieVR9I7yE0lEJ+/ic4dxU
UCHetHn9Sepx2qXdu5n7fa7/akVCzcroa8jF6PLzUMpXykmf6A0Yc4gVp6/trH9NdNnWyYc1JjtH
jZspfdA/lXfkXaMNmS00v6ab9DkQw7lqDkuM4An1qikXsPyFo8dtoMcosV3i7YyFJgeers1EuNRz
qC3hJ0SYPSGwcgHz5AeXL7ITJFwtKhCRrbv+l5DsV0gcr6rbltNxnbZJuJfNU6eldsQRk43vY3uF
dIJangqIVM8qQd4QnVrYcm1B0rxR5FqDoYnH7N8oxKeMaVxt97Pwb5gsj0P7kqiNJ0xvqqISvTrh
TVCcMhO0i8asV+TIGcaOkza/RLqpBX27kgHC+O9W4QBvKl34749ybCNiYkDmpa2y/iVhEyuK9RBJ
JHWDUyiAQP2YQqsuJzPXnyomyS/EIK8e60Lix6za7SrbkvTZh9XOmnN+Dlyw2cMw0E7xG7snHAgP
Kf0VAwJYudsYYPI9Xo1KyRMHMHxddCynIB35urPor5ZXp6hjCBKCvAszmtAVsPamwm9h6ihIUTci
tE9SP468mnyYCgA7S4KxXkz2u21jjudZXHC3jF1SE6oKoV3mENdqz/rZEIiidwuYg+KN41/cGOYV
ZUCzGeNyOA8xiD7H/gyvFcXS4ogiPg8LoCp9EYe0scdafTeQoWDwqHTtXJeKn+Bz2bW4kjGuCGVg
FtQ5Cgzew2Lywq6IKGc5jJ1notNHXZP7u6z3bB0FxBuB1IslFyDoSJv0vhwdZpqcakM1N42cnkrB
zRGIDBUBc4rCumgIMAuiiesxbwN5FJC0zmCADGKXQYhu0Zg7y6yYL/28PGYB3FDRxNYxZdTDlWFd
G4nqNGu+grhm7b19bsqdHP1VFinziXRWGETVesrsyjLOcgernJ/k8BWVeu5m6b+GwpH5PrRcmnVz
C82LQoA1esJBpEnAfJ+z75Dlq23u8fQpcbjF5muv32cNVFd6EwEN06ci6J6qkMUKf47DY3O0JrwD
Ydw0L8YCyRRquRQYSSw/QtyqBcRptMLJVWHoWAxX4ugpz+VugDgP18YCSTW2U5upj35t3EluMDSH
r3MyBkpoOEU2S6+i+RMOgs21oDVJ8o5Eil4GHUFGq9QGiuBJ+GrFCAdK+ui64jdaY1Cye7122yYN
3wXgBXF4TWYg2VhHcNNpeRbExizz+qDqrUSn4PHbcA6ZmiFhBIheVD3Ixe8lpmTQVNAVK99FYh4A
L4bVFKGTmU2w5SB94xzXKg5Mwy/LP6XUIRh7IolmadiLcywRFvxdTXd9wCcEJq+qFvdd5ndLEeig
eNHwqEhJH+JXnFjI3VEhjnzcHA/T2zAhDVXFkm0ldTQQFXmFHTLUJOgZo0HQwaam50+Ttl7ZXKBl
czZ5y/zsDPEalda/oi4YoMEv9aUQ0BY8wx0QPfpF0b73OuMdgFuqjwcCiVPBQzce9bNvYIhCwaxC
iJhO27LttOlTpk5FxiYWoDcgtAsF1YumI/+uUy38APjlAGt+dbn+Gvlm0XFIMdJRwvayM0HGwCTC
VRiOJrU0dsd+4SzNnVxH1CxKZBcTKCdpyQO2LmngnGSZKyrtUvBPKVvdfuy3g4gIZDX3tJxusBXP
EqKW1rTzPvGTcKHHGHhGuC8R31gjHWrjBQjy0I4A36Z+lqIqQD5dRFP7MdMjWw4V/iHUaiQ8Gz3/
u4T9YFleVp94pm3X8mJpRBvWf1MIkFfN1seQtVDPMVu3gMO50FVwGbX2MCfMZJwekbU32y63zGC1
GuDXWH0pU9A+ZiHRiSqrOSgDSjNTahEbi7tQZhhOOydNNba6iKewE0fmUpwonYY2PbZgC9Xwok86
AJKhHQXDvBlZY0vhsVraF52JXjFjrzMBi02bY2yfWcwrEGBRd28yxCnTHFSqcqIUEOruDR5ywWPh
T9Ov3Bj7IrVc1eQbhv/iz3sF3W2LKYjGZpvw15I6NPzjWyVNnpb+4+APlqrYJ5YRhJ3PchwPB+0t
RLNT13R7o1rpKskOwXZXY7SRYe/i8DNsOR15UBDXxMn6Ukea18Nuq/MMFGu+1UTEVROtNPpZR+qN
3RrqWbSb9VdFqdWHw7Yp/1l0MRH/8JycJrRx5Y813AX1Nhg/6MDi5BGJECno2AYnER4TOd2qbvGj
gmi0VEdkizPVIyayFPU4nBsQf6aelfQznM6Mp1UPhlXzFiO6EAxP7IWbXLWBFSteS3y8vTy5GGWO
tmzpvmKigF+qYBTuU5P5Okm2VrKX5/caM5I80uumiraZdE+aQ5fy1s5HATDy+dJPHOwpgS3Dt6VN
caDK4TbTjH8x/bZjk/uzoVIrjuGtxHhTIMiTMx2VGcIEXdonzEEq5s2wiw7deJumxK8XrH96vVOw
EGAKdAlUfPrgB5VPShghO5FdGeqGHXnEPl+BlrEmRdq8y1B7aKB0RXxr9S8huYm6g78I+drnIn/J
9bcBLy81pLoOn1W54gFNp+9lrvDW1+WnVKXnOiHEtlP6szQbb/Eqkl9QrHZtLXsh39cWEXMd7Xbm
VgIVS9kqn59DFPPXNLAgtnxPGFrEKP5BlMR9vAc75t3i9KyMzI8q5OcZVOZhqM9xeGOZiStI4X0R
PW2TXjOkbq+l3xrA6XRbhDfm/aQJz6MGdTUTACBGE2LrsGffAJJn/9/1GTpwbZouIpLUFaWttYxB
z3Jimkm+kc3yKDeLs2rFbok1+UpfFppYpcczmfSzaw4ocCUp4uzOJb/Wlm/ZNL5K+WHk59Uc7LwV
ELjIHZKswoqOpjY/ULBXmeWOISLycBZBlavndFSFxZvUguazAjtR2g88F+WTCX+mOzDZzPXCrkvs
hlJCZS3sxHVkBKLpSS0liwnq0vJIX47Xy61t8DaTja+ayj4rIJd7M9zNmXJT09jLNMWJrBkjhl+n
viSgLEXaPqiO3PplehTM8IoZok++p8m4RMuHFv1g9YXKZwvVNcGR46ukXVJBOXfg7K1RH4VZtHXV
9Cpd1K/GnKGEig3FY4kjwKmYPKyI/5IJ19VEQlthpurDCDPSZseGMtB8+v+4LuSISqWM9cRsBIiz
BivwMPA9abO3xmiOMEzO5d00Hyj/VuW7hixQkDyMziwww3Cg1O+mvr6yM211bp1SghuxIvE4YoIS
+q95zY5Gvl8amI6ocpIyx1phIBpagmxe/NiMjgJag2ZOD1pa7+RIwyMza95Qy7KD/8fNtQbUSdw1
IahBUsfvbSa65PfyEeA7SVAMV53XF9Mx6kI7gl6p1gVd/po6imk4eTWhoesa6VGvlh4DrRDxKtw7
o7UHixM1oMEB4HorI26baAPQcas5eQRIe1KmTw7eQbqby1YN+dJsbJYM+9c1Jr4F1fqVAbuObjwf
qnVBz212W4uVOTRf61KHjbmtujdXLz2ThNQAGqi9P5nhjferFInTE34rRPLKnNmtOvCW5DXCRKtG
KpXWgiMpZm8nUccHLJXFLu8msugAedPUadnco8Rp4GuaadoZtX6lfKt2Oq26dN1tiX1FcdRE2dcg
xJLy1jcVI3TEIuBWeahsmgZLWuWJsK6KOdv5M32JbUUpT+k8YBy/Y2nbWmLpR1Im+6u0fs/6dWI2
q9ezJfwU8x06nBX96QilFIdgXs1c7bBKPejafNHQbZq7BuWD2QViLH2NXY3IuNjNADFyuTPHn0hZ
kZ8n34acg4UL3H0WuWDvfZUcZkLAKaQzv+KVZS1U1r0Kg78ySwzzCb8LKMriLlzky0ngxR5FDSuC
tEmG+QPLUG/9JMqfpAdr150L7QSTCU284DcWmmPclo6CIz/V2kO+nls19+l8ddv/cXZmu5EjW5b9
lUK+8zZpnAt174PPo1xzhOKFkBQS53nmH/V39I/VYtysbgVTLm8kkEggQiGnczCj2Tl7r03vSI1v
iuTJDB77gvcgXnNrH7Vo2Qvk4upVAZsqLCyKlGO/YpWaWKf8RTSqEOnP6ixaUaGVg3kspHcVZG6E
b9gosMGMIqXaz/DmW0scRB5curLakDM0j31vSYu3JzFR4LhdIX4WhjV3m2aRDleakfCP6cg5NER8
3q1STmkRISqWxCTa9NkhFgfB+kZeV8MOZiyF/dkAB8nsMLQOj2Pjy12m2RaHrk9VUt9SMNK0ddWc
8noeU+Zy7zR3mScsslFna2/5mI1FYcQKHyTUHegkUCp5B8Tks1B9sdg/001AXyU1NF4LHLrSVe0h
RSH+NkSMZ7MpFyr3iO6Af6KjKem8XlFW5E4898tk1fbtIStpbhz9el/2T722CAx9LsJ9FdyU3dFA
MCr8UyZLPJpe+JTF2ta0LK7eq51dF1KyM0y6vIWNKhNrpPTCsmPLtpxyH0Zt6kjLMvIWQ2XtUtsm
FhDjFlvctKKv3emPsvauxwm6LmPnu8NDkD/bSh3jW8HqkLfKAnfqohcV8odwLQUIZK29O55R/cI2
nTuPXorqNNa/WnOWSZU9yE198GnH1Cbg6GIvNS42MWnpFe69G4xPhX+j2/4u50oLR1nRdZmrRb2t
1KMl9zpEVJawgVuS9hdu5Kq8wmzM4u7ectPvGDUQANAQWBHDtgzE1gkBJTc6opJ+SBZ986LrKuWi
mvKAm63hYlFPLdj5tzWkcnMu7H6ryH2/yFsNJGdySIMIMovHKixpKqorRuN2K8eqyFrL2fbmXb0e
SAhTwwJ3J5Wnuisf/CJltJeuTMKdDmNFq4S4diXFeBi5ffLCYH+/cBu93toKhQPXppag2eg2rQ6Z
KBYoLClS/y0fTkg7Q+V7WKTzoYRUgB4+p/f8ZPJq79y7nCaQjnHCLlZOUDxr1XVhYJbo8YO1XfyW
lJid+9JhjVqj7FfyR5PI4SKuWX611aunikORKztrZEFk8XUGu8hILX+TNjcFhWN6aoMSzlyKYBaN
Y1PhtYhlptP1VW78JNwIzlHQbZ32zcWibHts4Dznxm5YJiVWn52SApEa/vqGnSf5szrevlY5OePu
MaMVospPkaJ/B30kpfU2joIn1cWPm8T9rUmWwB1V0w1Lz0qj5tVctxHCJwVXw7JkrBX1rQWuB9m+
77321Vb40lIWS8ust3RX1hmgpyyK7zx4WaybBqRqsAVZopPMgLqv13644SmOFy7ybFShfo+6ob/2
oZrPWGfDD0D660nmdTwMc7V15kG59MryVVTZmrG0aEpvX7NzUkNprtN9NCNa17mzFlSGvO5O61mY
GXcWVddF6fTD3IwjltjQsaS4eY/HB85fEVu2Vo0Dgp3cuWs1QhmtfJ2Nywuqbnn2A8tv3a4sHzcb
+VQGNXLOFetBLlaIiKyULjU8o9Q8yWj4AvYXSgjM2cB/7BRdx1ICyxv+Rc+PFkOS8B4fyiuzlUZP
5A3VnTS4z/MVxlu8+Nc+zdCe3dsDelH4ATJn3bkC3xhFhpUb31v10ulvFZgs0pZhiaU1s1eF9KOt
ENYEq1qfd8UPdN8u+b7ybensvPa+V7aNswldadH5105wiNCe2otO3EX5qm9/JvHSTp59uvLGD1+n
OfVY0UX1nzzmivZRjpYmIVTtUVDglBLwNAn72aFkfx9fdzEVc0sZRZ7+wTVZ2JxCJg27uTH0RdJd
ieYx0e6sxjhJrv4j490ZWVesgRdyc0VrspTrh9zb1fY3lcVyRh08apx0WdqGc7Lqdi5KbpqPx6MW
mMDYrBD5p7W1ebJzYIclKvs0MrW9Oppq89wC+UlbfF7AOI+VkpVoeWXrSHuGgClqiKkxxuqpKlBj
qWm/qSWLTlRa7hwzZVqoe7FuEGDNc2xXSvwtl1+joF/neEn6jJTeYhgA4DQ+/0jf96qzVYJiW2T5
JpJwS0XSWsEEYEGEiQ/emAfTLb3hp2fNLSc4yWllU2I2dpkis/NQUE9T1dzaNP1LynpZ++SFBNkn
ggWMQW9DWau2edekrOKRA+8LnQVRjx0vj3/AnTt4MpvoFE9w4N00ZsL0268tGDldvK6MkypOQt1a
lIToQMrmIWKrXvZHS1dmep4XO830nEXg6d/pTQAcoc1deCCkaCx63PFG0V5dYW0CPF7hQEc7RIFP
l8NrVIa4OjMEniwAWXLwEluoXj1aM73Q1pRvM41FrTXsCjU8xmp552tIfqXoQXL9vYM2Q5fcK730
1ZmVYUKrgo1teRsxYIiAsNal/QLURkMDMLmB/TNTi8cswM/QLlPp4NQgo/tYn2ej/SikS3xT86g2
TK7q6FQ2Qia6PDdQdxuqynlWt1S3ac2nM4fdoic6zAJ+Gc/qXP4u5c6TFNAWpjNlGNAOPP2nwcu6
iJYKwny73Hb+yvBZrnj9uxsE+8RGwY5RgRWUnlKk60dlZ7Ku7XppImPzlGTpGDee6x8rtDm6TJVi
XJ9HOHATw94pBVCne2GCkTPRAoUUdumsVfkiwBNPhrmOu7CUHl1RLGw6A1XkIdi4cflGyLoDPV8M
A73dpP+Z28hAJFoyQF+aHkOUFR9MqoYFAtPaR1KEKnCm0g+Mo2RZavmtkyYnI/KuiX/edrF1ndXH
oAWqVNdvCGkCaWNJJzfUFyA3viuOt3diQ56HHuYEVvm0Ie0ZNaxj6KBxCjoExV/jqJQz+HttArwL
3WSITbvFbjOT5y/DNwzPsxGZeNPO8AxeQCaewVFPM4KzMGh0Wego+LSVJ91n1W3lPF44gZFa+AlN
axoUnGue3EeqUPay3GajQFQUx154AVJEne6Q0mf5Ux22WGP1QmdF79Fzfatdi7aSNnioDy58jzOA
W3WCOg4rkRSNjTpn6K5GfG6En50W4GpYoO/CpySWeTQnL52epyMdA+oN8oVDm+cuwfiVPmD+iko1
BsPkzdBpgHVhdxmuI2PI65bU8lBL34XEc9K7wV4b19G+UbetsjXq564CdFDygEn5urLxKuIG8avv
eSSWgWT/5C1WehvGL4W5hKtpzHJqD1p5I/R+LnpWajYnld96/beEabh8VnNl46P/kG1M5oFrPHvt
A+9QzE9YMucWDjMn64ieqDeBLu0irUReD/l9qFnRYpznwVbx4sczw70nkcQsIJzljOxnucFWmWzy
utgoYbVLPAktkkZIK6vCnxH7A5HvBH/XRTjvVLq4X9/SX7fus0drfJw/XNcmC6M0TuSBIEbvcFrE
O+c6Xfuzl8VjuQmrmbxGWiLPvklzrHVoZWe7dnZXL6wZxem5u3535694kI4yWujl199I+fxOU378
/RslRuvotabEx/6G+RgLofEWZyvB7DS2C+eUdFgRf32sz8csQNLfD2U6XlYnEodKA0/ZWkmB1RM6
RjeWyL8+wufoVtWYTD2VVCSu6ftcoXdtKV0ZKKGzI6rLC+jukVT417un6uNhP9w9DXmJq1AXOvbI
Q6LhJSovTTmfz5nqFJfs2GVqRGUaHXUxS694s7PAwupb87587+813uj6wvnmXohXOXOZ9MnEIqXg
u/ye8whZOzwW99ItJdgRTJheOIAwzs1d4yX8cKk8SxKlZLrqwRXNBvKZjHJIyr8TXPC9MMUss1WK
3u6SgvDYWkUrjRbZD1p8byq7PaCg9MSiijX/rqYJ2rCh2eTEKLwE5TefHV8MJ1e/zr1rW4k2Jv6B
2oXl39O7bMHiyrq4Qjx93b7K2UOk77t3vR8PYIKBGzZxchuojxLszWyJRso9yR4stFF0ciVaC9vc
twbVZ2LscFFr9RIR7Q055kvzjl7H4D30+koGuhICoT1KLJPrhcnGAl0DE9XOfaoUfAaIzLC8LgcN
J/8qaWmkrMFe3o4mXar/762JggpD65y8IPmovgI2zK7b+lnlbc+KiCknDvcRbcQhO9HJ7zLoEdIO
mW9hdbMWNF4zcyCMJVTVqFW2j+Y3RAG6elBZHLELqZsNDTFslGW7NaBR1eHVyH6L1fsORDPiRPGz
zJhaqaw4iFRIsxtQ4bQvuobK3atXfjxcYXxl3eJ5YibLBtOnex0VLk4z7TES2rUfHN0UpZV9ihG1
grkIKDyWy6rflkJDHXxniavaeSMiqepOapcv9fxlSPYY1dA/PBY4+wziYjKmffBceK0U6qPiLmSi
VvK7QvNreO7Wncia66JOXkRoLmx20goLyTihcgD9EOJIvw91e87+1C+WHfwJShjsC2ZW8CKcBKxH
tvLo3JOgnrmb2Hku5auE7RnFoEyzICIDVBMwchDLbcKId5l6xcpooOejIuhO+FZhu0azjNhzCKDj
ZGw9VKL31G89FhN8gEH5UPS7OtkLdCsFCnqUmXkATMAPeCvr9bsFCtCRMdFq7Zygc2OgxkT8Is4Y
s7uutWMc38AWUtytbQBe8pdsQFpzn5e4G0P8lu5TKfzvluc9hskmked29hBWN1kiFkrj3krsJuKm
wUhPwFxizb0av1KpeusuDWdI6jOEtXWc3n09r/6KL/nrzIdJ6PfhzCPSWHafIRSG8YP5CR6o1Dz7
JbsnNLAN8miDPrLHNmCIlBtJO8UKLAF4pKgrWq+YIZ3qVPysIZW0yDm2ufkuaajm42q0+DxnFE5l
ihXsDhsg/t4NcnawG3sPmTyOnbBGFmsUc9TBuckameERbpWypAl4bKVdFR0la9fEO9tQEO3cR/Rx
IyRXUXmT9Zs+KK8byoyRTQMoq6t1RDtgpnveje7br6mjz1PrZ+nsHURkMqaRuLqj07DMqu4m7NoX
1Wk2WtfPVagMXQSEWrhX2vCjS7ZqdTSH4e+9ufTJgquzijbRQIEcEUUNSAivjCdxj1R/eNYvoJvP
rMtVfbL2CHNJsdSAQ7jP3WvyGr5r7+WNdMtGq1LW1mt1VC4daVw7/PVpUfXJ5M+9N4WKAP7YvhMa
x+xPhxNZ9a3QIJbPi533Vl/gGJ97I4/v0w+vmUCSDdly5PAoJUzW5tJWpQs3RDn30ePJffhor3VE
H5lDePQkpHipCzKu1Gt8hGUEFbGUaSL7QDKSeNCXLUX8hVSZJD0aZX1Vlam2TqMq3SnJ4FxYqX2+
etLUyanWcHUjMrnEwQkZLb7EW5SJG21WCq7x62FufX7O2i8+/YdzTmQb/X4kdQcadfjFQDEWIPoQ
JwMM1t1gZpUaPvFohd7omKCiycKD5L868OklZ0DQ1y3i5mpAKy69hTmdCD/cuiXtv0JaWcnOC5lm
FfoDGS6Ekrpv3Cz02F6oyKf90e+RJ2uHJjA7cUiLYWndetGrotx5QbOgcjrnpVooxxJgnFpSLg/9
pzq5ShHxQ1SxI94Zyo+CpNS6W9nSY+a9KqF8Uww0f4N40XioNBV43HZA00aqSTN8zLWbhsz1Kr5C
ctNlRGF0PzIfeD2pGDUNtN7eSTZqL/Y8hzZ57YYHUdC48+KrosPGRC2AXnlA29KPMnP+9S04sx7X
1MkSVq4oyehGSZOpWnsSiENc2d8lzX3QXKxMOyeGOAwOobmwI/l8KaiJ8e8/3vEkaXvENfK+cjPj
zizC8kSnEkNJnKY2HP4kASITmQvkdyEAPcvUry+c6JkVopiQ5GVpkJkjenUvlQVd3sFJVmFv3Ek1
65YE1WBidi5WypMuV9RI3+JcXjZSid63paxSUwVPKa7asm9dePjFuS80WRW3Xlw2rpere68tJVy6
UeWopA0k0pOfytC+fLrCP1uBkl9rTFqAhpDRwehMBloVAX8xte61CKNRWBVlWwMiP/zUpEz2VYtl
Mg9FcdOZrFxE6pT3rW0EqKNbBX3FOOjARPiINaMB9k9tlc6FWezXY/PXqVj7dbIf7m+tiCCQIdMe
jdqA1mhSkUtXKdBNbHTz2jFpz9LEk7MfEtpn3UrZ2sB46k+u6o/dOlQ9pf+W1PFdFvVrDcF6jDTS
I4vUIlHSRXVcFPWmLWjm4VNui4zWDWhP01/GrrH7+kmxxkf/s3OYvLg6zXZkEdopaLCWJiaKq7n8
7DzDIw9oEgHJsVS8odZGVykrLhDNZij53/S77MZvntsHiT0E3d6X9ophBc5pPewlxGycPs4DTohQ
GjBKL0YBlGVjBs9Us8EPi5n9rXoPowP2A57Dtyi9Mii7sUv6VhDywvbylTWnhB6nZ8uM4Ewql+Gu
BDGB9520wjUegyoBoTfLf2B5L+RZfA3F1NKWYXkDxmbwXBSke5otyYWkiV8JX59dp3FW/3CvRa/k
6QD26wDOf6Vuwh0NrAOa25lHzrg0u7cIidPmxo603bm3spHLziRS6rKVQWCXQZUhXDgzVqQbKrDj
by3iOfbYBSCduUYN71ldYn9cR3N8qCcML1fRmkXyAS42Muo1beNttK439d5bWitMd3/3CZ689wzL
dQoj5azI254DZ1iLtXyDaRkyOLnw7QLA1tLYcpln3UxbQLWdvz09uItwxd52Dw8gv7DUUMZ54LPL
O1kQ+EMddsz6gmg/+tMLfEbz8RIZMwolcxAQM3/lPXz9yCvjZ352rMl6u2B6CMPxWM5Ruku2BFhc
96+g2OfJ8m9WUMXkRWNXSIYK0ZsHx8ZOkIdXlkC3mXShuHDnzsynvzISPjyOldzkVhe25kGRRpNs
TSZSHqSQ9KWVHeUXw4HOzA6/Ypk+HCZR7QIw/0BJjb541tYLrX9gf4BAxVy1BvkW5d6iVGNfWiSd
eWP+ejw+HK9O2yZ3IuwRTU3YAAxTKd/FlOjBD4LZaReZIJsmufAgnFn0/co3+XAwlR68FkX0Vnlx
rAf5WYUIYFy6dGdWe8pkXnU1I+tDTSVWyTVvmhzzJhjNrx/gc4XOX6vqD1/cNGMrNbya2nWRwrYK
C7QXoWcb1RynDUD0zmDZLJsYqzN0WCelQxPg6+DIiHnwlrHuseYk+Rccugpdos4rKh6p7c66Qa5R
kgvwMT2yWVKNgOjLkr83SiFvI8uT9zVskUVXYXRq8PyDJUusJ01A8yST2UGO6A+2ebBiBRKs4wBL
i2T7Zw2OeB5lHSaPSEshXAAt/PpKnBsFk+mLPnkxoEQlEaQElgSFnTlkDm9iJvQL8/6ZjZ32axL5
cK39QjewYHEITw39dYGWEm67py8bE2mirpjysu3M8iiazDn5XlHvohgPIgjeAPNbNiwCJrYL7+pz
z+tk3vL6GGGCaXTct5ydt7+zkLz1fn5hdXzuYk7mLMlQjUDu3P4g5UfyLkS3smzYPpeCVD6fdOXJ
WrhsHC3tVKIb/KigpwCttzw2Ql7+rQdBnq53Kz+OclTLB8OC8aPJ9o8SgK0o25eoCS48bOdiBOXJ
GhYzsDeIQeYgPaWMOkDTH6fNLog1VnTe3rKH06D25gwm/UJoyIW+PrczM4k83q8PT2AO+yfPHdHh
TXyo46c0uFBHHq/NJ69BeTJDWSa98SLnc11lFyYj5BDNvIIH1lsaw4V1/7nvPv79h+9u+FWdJ+n4
3SWUA9bKD5MLL8BznzwZ+gWkELOI+eSRYleFd618IevrzDCQJyuRmnTX2JEUPjhaAIDulQW6b5iG
X9/MM2NYnozhomxdVxJ8um56M8JIHAG2f/31Z5+7oZMBjGSqc4Pxm9s4cGV8XCMzILm1tDmS1q8P
8fnFUe3JKPZixx2aCKGRJrDhqzT1DUAYr9QOv/78z9//qj0Zx37SDi5A4vRoINx35cGZKaYptloD
7JCkQosHlbnXjtA6pAIq69dH/XzxiT7k96fUi5DBDVqSHmu/fklDVacirsbrMAJ2kYY1DhQIx18f
6swkotqT0WzUdYoPagiOuKLCK/lhiDGKz6Wb7kGdXWqlnbtLk5Gd+b6VkQkbHCs1ZZGe5D5E39x6
CUyUuRksg0t5yJ8/cao9Gd5R59uK6pRAcbEY4HqK/Eez20s9FsHye+NlF+oon4911Z6M9TyWIk1D
fXtsZMt/yLnxe8dOnc3Xt+TzIanakwHvuYFru1kRHDV31fj3QXOSswsj8txHT0Y7ff1KcrQoOEoQ
U2Ozg168zIsLb9RzY2Uy3FuTFZ3ScFXiR5j1Cf42uHMKgMf5ADb30jx75ijWZMTratAglh2vPe2t
Zl38pPcRkJ3hzDqQJ29f34Jzo8KajPveUqqmjzhKAHGsWAQNARWwLGb4Emtp52DkyC/MYOfOZzLW
Q78KCYnmSMis8SlQsMTLbJVLCPwFgRkXTujMjbcmo9wmA9gJUyibvf2tiZ6iqARG8vr1xTr32ePf
f3inVrFuO50fx4Akrhu8x1DKvcq/cHnOjOhfxesPH44drlQFIv+jdgSZX2P3o9J8LedLLb0wA54Z
zNZkMGtV3TRNwhHq6hEqHG7JC1/93HWZjIc+yazMayUMJEMH5/i1xD9bXZiBzjw15mQUJFLRBqiP
wmMgFvBAZAgdoPVG28Yihzd4Ke74zLUxJ8NAi7I+sca2SAq/ThInNdp+/cyceSOYk6cemZ1WGH4d
4rmMeVwo1Zka1XfEtHoiHr8+xpmtkmpOHnpVoeZhBX54bN0ArLqRNP1JkZIaHTTTkeJRzxvcEWlt
p8ESVWK7tIdE3bBieQkrS9oobtNemBvPXcjJGLF1x6sTI4uOZXeStAN5TxcesjMtBNUcj/hhgJRe
H1l5FEfHDKSGTSsUlwQggVn96nwv8RMT0nZJPnTuJCYjJRuU2rPiPDoGCPBz87EqL8wg554G8fs5
1DTOBs+ww6M1SGsNXE5B2d8n8MC89E4dn6u/7i3UX9K3D1epjrRCyhKOUEukJ1RwaK4d6b0qIM+q
weLr5+3cWUzHu+tT4dfRIwVY0WvtLnSQCqBySIdLEfVnbsCvWvCHswiNtDeUzqMDLuLHqKxQU0tP
X3/5MxfImIx0L1AluxjC6Di8NvfKS/bufMca/PVnn/vak8FeqVUT4XePjlVv6PDwxLdCky7UIM59
78kYr8Dl/FsEViMCIx7z0Vh5N19/7XMfPRmznYwkMw9cRhbxHvQHEX8KDWrPEBjE30GCdiL7b16h
8cp9uLFmFhu1W3GFcCIRXlYDz/j6HM68Po3JkE1ycukgAvLEVAhp9slKvraTffZ86T107vMnI9eu
Sz2xXJ558k2Ve/r+Y+B4gft6hoLj61M415s3JovWJkt9Tx51frU+i6/K5+xauuWFof5Q5+6TtZk7
S+TSXx/rzOnok0NpRplWaqaEx5wcWeRR390HfdQuzfAZfH2EcytLfTJLlHKLc50ww2PyitcbsVtk
zaJv4tW8cb6zTv76KGdG3DQf3M5TUyZSITqaHrVHiqFpUVw4gXMfPZ0oMrlF8873l6nVxiaRpoFz
4VufWTBpk3lCjtW+wP/DwzSg7kgknP1qk3WQItt88fWFOXeIyXSRyiZ4iKEJjw00L3zyID0MCsOX
NifnPn4yZcR10pOny8s4jumy7Ht/3XoXKhFnZiNtMkXEsloRKclHtzcguwnUKRbdc3z39WU5t4rQ
1N8noC73dclqEXqQ2djdN9coLsY06FP1ozw1P8qXC4cZH/JPXsOa+P0wUe6Dvwg5CfLdyI7px+yI
GRgzZe3TUyG0Wb3wlJ4ZyNpkIHe+Yzs+sskj2gIYXHoFbHDdOjP/Nbv0Vjs3kqfWhzG8WoN2xyvT
I96WwBUcP8x/S7NY0dKH8W9d6kKdGXNT/0NexyWxy1y2vIIwJW1qZsKv78iZB3bqfghkpRucnCp4
I4FyI1ZZekoBZX394ee+9mQ8q61UDzYO6EMF+U3mteAot78++X+9dv/pvqXX/35kyn/9F39+TcGq
+a5XTf74r/s05r//Gn/n//6b33/jX0f/tUjL9L2a/qvffokP/vPAi+fq+bc/4J71q/6mfiv627ey
jqpfB+Arjv/y//eH//H261Pu++ztn3+8pnWCPe32zfXT5I8/f7T9+c8/8CN/uLrj5//5w6vnmN+7
J+As/j//GyRn9fzX33t7Lqt//mEY/zAs2xCWISuyqYmxGdu+jT/RxT80XTYV0xYGhhnVZlwkaVF5
//xDE/8wbdswTPTo1Dm18WuUaT3+SNX/oQhbtmxkhJqB6ueP/zn93+7Q/7tj/4FG5Dr1k6rky/w2
9Pl01bRUzVYVDS4Z1bjJ+6NxXDWJdIAXIivKVauBqPQUWxnZ8/q6zb36Qtn894fv38ezdJkzMxQA
F9OFrTBKO7HBnC7jMKeyQsLYsLAk17nU+J5MA38eyFIsW1ahT5rT9oUIciuVLGHRYuygNAV5XUbr
XPNJtHNBLVJJklAVG2APU/hEhqPsotBWM8TvdKIujLjfhzPfRVMM2qJcXs3SudST8oCm+ZbQdLI2
yS8ON1auuPdGYBE02Q/M7B+evz9v8Mcb+vsU++tYFjfSxFlr4o6a1gg6eBc5tDN7WXedxHyey9eV
DhG3auz4m1IV3j7xBv9aEs2l7eJkY//vQ/PEypyhCrZLm7xuA9kLdcVobKBpSnvAPurd8JIsjkab
8jIBmkubxFIMeO9OU548rvM6wsN5X3Y6KkE5MxxA8Wn88PUFmeg4/vxaloxjSlUVWUzb4UqWBI2k
6fZST/NsZYWeuUnUHvtoL2CQwHjBeESqkVpAy5DAewNLkJI9aVnGotccwpS+/j5/GXGaYoFC0LhO
ls2zMHm3J4TBtno1GviHnnVsEOYGEsygQE7axm27TV13iC4c8y+jbjwmY53kLQa8bE3uTBXHvSEG
IqrSjqThKML5YySgrL4+s788eoalyuY41cmmMHkGf19OQBMuLcknitv0skK9qpWm8uCZhXWCD1aK
XzspDu1tIxIz26RhTJLm18dn0TyZzZhUbJANPH62pprqVFURSBjHC3JEV1knGyoBeyHw7plqClkQ
2FDWz42w5B/dQP8/J87jQQtlpTjYvZ2TIFFm6TOayOgtckeHR+TFOulGsl8PKyK5FABOfglzyDGo
Z2CCkTxxSoQRndoACAZoT62/j9xYzh96qzJuBNx7Yjw1V7xrid1VJ6mMaxlXLL6rhwDzekaSXpdT
OrWSuteBRfQFexyzirDJSF5YFtA4hIWnOW8oHGmFIrI5PG774FOkq5ZSHQKiM/QBYpeoSI8IQt/n
Evdg+XNDJy8pEbLarlNReuDWpDQHO17mumGccgqJj2pq+nD+utGq25Vxbr/EQBSB4RJyQ3rnvMgk
E/2pl5CIl8ohBouyhJC4yBQBSBIDn6K9I/7W+rumgDuxGeQyKq+9XBne4z4TKXCP2HvNZbeTVqqn
azIhYRENR6v1kfcSZVcpM0YljY+2r8SPVjNZfiaON/zwRVVKOGNqArmYSBA3F21WPYWabVfMGjF7
qK6Tg6d2kDptkWryiPMVpooESBkdywL0o0XqGTLxWZvlbkWmF5PhLM5V397LvlpU5KPYAeIxyYbk
EgwCzs8gyaW2KOGsxmvDaTRpk+lCAhsu6v5Yma1G/F9JtnvmZfipUG/qOMWdLNpEpmqwDARBhdWi
rEC8q2pOciRJALD0+7SkeOakRvNepLYHN4Bp0djJsZ52JnqRCFKRGRbqk1DJN+Ksjda79nQ5JZU0
KmKCihQnQOvkNZ78MtiFzS61LdLkrs98R9nrZqnYx9QUtm+uuT1dAAMQf+y3mqvXrV29ijBwym1p
AUxNmRsIkvdzag5DS/yAAuuNSYjuhqrp2ZISVqMxS8ZVO887h6eu0ip2BFZg4nRJ9ZYuSx1qDmmK
kh/uwqgDkwM8c4QO8LYnDEOy8cp1ZYP0wbRExokPvQ310EYJu0zLrPLWgx4ZiAfLiMjTslPJ+oWt
DSSl0AL/XjFHb07fp+2itjU9XOS66sIe9W0Dfq5lBGsn74iigb9dYTVDKV8QNdSF0UKpovwKUhft
LT/x6i1TqcS5aHYODSWPtArO0xA9+2pp9GtipYtgNXRw1lC1e8iYhBKQKW0AhZwZctW/BfzvOXRU
DLcsERTxncfVqA69lyTKviL9MMUYY5NaMbTmEBFrGpXND19NBA94Y7buS5e4RKrrQecQoa3ACls3
5MY/2aYSRktWQZ20trvBCyiWZAahilpWYtB2U2IeBrWVOySs4EbGeYyoBwzXDplhqjos5LilFdWZ
bic2CJ4h9+kRKZGhmZBrHNRVZoC/H/nSSW6SUlSi30c4WmOVXkYOV3aehNCaQHVAPDcayzdnedSS
jQVfg6ysyJet74Pr+1eRqBH3Z5lPMk4EuKhZwJ91cAZBZvwZOZrYtj4dD15fmnJIB6/44QWhqq6j
wSL1RVcr6V1KGxf3b9ET0JK7gV3NSqlwIXC5Cj6+NlCbQxSyPsDdYObyZshJlV34sasbAc1iV8fj
3fsAyebcNHCUQs/Du8RwpecyNqwTpFfSUKRBgWscpqmALe7bQbUoUs1/tJSBxHBHWONE5oRZehfB
h0KU6jkOlLHBqsATKkrQE94RVZiXwFrfDyRG6AcxqGOmRCU1zgKQC56ZzM/wqKlOlkWrEg1ct7aS
xq4PjaZb3Voi2ree2SGwhGWZRNG3pIlEv4j7omHr4bbmOupV6Y1p2YaT7rgSwjlPqD/tkOXxnKUy
lQ/Fr4gqdWW1IbPUziHEJZqaLJmGlWrvJ2A6N0U3gMRHhVCq28GMvXSHK6DQ6QIJppuZOXhauG4l
vTDxRiZkpYhaSIJ4pywZSPhIVe+gZoRxg7lJsttBRRc/AhPMm8KwcV8kcLbqg1HmxjGzWguIguYg
US743x1MiZpAINj0FYjOJHiX9Ax7KDhDslHMTLf2bO8L6yj7mjlIAKryQoGa0ERVtu+IuiYrzu8a
cDMZKL+4ynAcl00PiVUe0ILXUQ0Wy2f2Qz4cOaAyAwusZNNmvkpIDD68WWAknGLoBPY2GWQwKRWa
oUPKegOKQpn6MtG4XtmfzP9m70yS5FayLLuVkhoXfkEBKBSYWu/mfUd35wRCOkkoekChaHeUtY3c
WB1j/JDMH9mIxLBEahCTTzLczQymzXv3naPa1r1ekk5mb9YpTXPTBWQD7pq10MAJy9gxu4lwyAo8
AEN97d0zbjNdvOisk0y5ZaIqkMP7U4zKy9h8xKPiawBztgoMjIlkZgKBdzPNVcQspR3EOzuFHVEh
xCq8pqjXEtco3dLOZzNlenj3pSeZsS9G31JSmb3oWBSiuoI8arCzTJ1dPhfVq/pehClZdts6pOUD
1TUT4f6hdqGhiTYb7tu8dJPdxGP7Zlr2vW03+TXYf5WVSHPmfHo2Zk2XV6tlPd+ORZc4D7WX9Q8K
jBPTkZ1gpKCpHHnrmKTEGEz9Fl2yrrL0OXacFBr0WnU3pglRdHuzYTJwHdsyPzP9l/afiTd1CJbL
WffvpmVCBFhjUE8PYRf0D4nCd/8xiCx5ywKnzE8lqNh+l9DZk4wNhQxu+pqv/FsDDwNSTeGm2SGC
F8fRMAufrJh5n+cBAvLBLUQKJgz53/1iYrQr/dqmLF9tnFLx7ywYZmGW8l23CfIYKXrWlCRJwC9K
vBiwwDkTMTQbRgnq6NVlkL4ZY1Bmi2rjzyDLx9e5GOtw3ztx9MA33/sObEVjMHJ6jZI5XH4w9ro+
xm2Oq8pJfPOcd5o0w5qt3V2ehKq9Tud8Ln8GY5M+2ThcU9QfJePP03CxJ7gjGxIda+18h1nBmW8o
VMkphFcuPqbahgSIs8qa515q9zYPI2YbrRPQCRDGMxZClwWVp70SxWjpFwkHCldXj5k7XmgKUnE3
16l6cwHCO7AZIxR2yi8krvEgloxZRK7pruTC3r4fFwW2Iq9iCJYmYy0gKm0I9hIOQP6hUheVLoIa
J9qNLHUTXlOWGVTjmIOR3SRZeSpyoMW7lEoEsjuPVAFrva+/lEXNp0u0Z3pxBh9fGgOpxS8RpQKT
0VIxpTNG63s+hOCIJVseMAWriWLxCfELpW7uvoaZMt+aZvGZRbeeeIf3jCNY6VV/56rW2tt05XQ2
onGalHmMZQOQaqyTAsNbN4f2jeehj34UAQHFD9ftvOGKsyOsjr1JxpSDag7WKd9VfZDLq3BO4gmT
gIrlcspKqZtvHI2auzqnBcbEnA+8sgpKP34GKBfqax+9hWD2fYldhn2rOkmOa0Q4lQWt9KQhI805
O2aPrFP3p/TaqAQdpRLealu6HrZSctN6GKevzlpkjHNPw/DqZN1U3cUcVyG2egZMfuXj29PLDFfY
OEvxiix19plF8pGg+EtQRlvJ+bXZh5Qw9F6JMmQ2drH4UlwBYCtMoLcfJGDhjr9etYzvOcEM2Lk1
yU9X0iTDstnHNwtvYAz0b3aHjZEKxpBbJ9VpkUVeHKHaALYbqsrH75NJtVtN4H9NTe98sNkEFr5m
UgKK0lxDtkWbjV9VkI+M/8gLQzrqs3i5TIWD4qrSmd3ED2rN4HqpjD2ocOn1rm5yNSBcQOaWdg6R
w7S5sJJj+ASPtSX3dFzKnKnGxl9GlD9Jya5c4OIUDKTHNt21bqc+XZ4T0MIt33JYsZZOkxeXMxtU
umI78tjNfsisiW+CRMXJtjbSxyrWrAPnyjbzoDu1vXoEcl+0pyW2Ecg4Jeybv6RKHZrpwhSWRabC
rV/xNDVTNq77dGjET9vUdLyb2kW50qAxz08ezP6FRKNd3bN1nOCDap8fnBK+x3faavVLejmvAPru
Ahwwj8XDINsLrq3IeD7WoA1vhqgtLsDUNNdXC/mHX6K/aPF6jL/82LSLs6MfzN6bjdU8IbJxBmwl
y8UCsFaZulkbgSITMU8FNz32B27xk5jC28xq2OuVjWY+gCLoPVAxbs/Md8TyMO7HoGu5M9l1xKEy
6YuyzSXUP8ceUMqV3GQAv1U5iDn44UehhJMdPJihzj7jYuxuUiTJb5RCdLR3ZskltmxSnqjOZGOw
SyhQf/NzcUF6r9ACjrYexo8xLxD91tO4fq/nfIx3PKpAV5clB3PQ9d4aXfhr2j8u1qUC6Jt66E9e
7XXlj0qGaf3pltFcXoXSuPKkoQI5J52HHmbilNP1oZbAue9Zn8JxK/kPcFRtMf7JSvmnytn/Za36
L/Xt+/Zn/WzNz5/29lv7/0JV+9LM+99/Lxv/h6r2/bB+/9d/Kf5jUfvyz/5W1Fb+H1TSVKioW7qX
MjTFoD+L2vKPGJeTdKk1uX7sht6/FbXlH5L/QGmIsrUrhOKP/l7UVn+ISMg4CqGI+S5lpH+mqn2p
NP1bQyuMI8WRy+VHXerblPb+ocZme/wA2sd5VSUZdxTHdsfZ6aZjqpZiX/ee98L1d3j4d+/Rf1J5
vVRx//pDQ1401XzO/SKAmP7X8hexiljlgYKOMlQk5DvwUQDGbMii0YgCoW4JMOW28L2Uw0Wpe1xt
upzFP1WEu7z0UHp+SJ1PBB6KpX/8LaZ56prSzU+c7q4ymGqJx4BUunoX/W/1tfLWlxhb7n//0kX4
Owb711cPV0B5lH8jV0jxj/X2zCzO4si+OTo4ZV4H2d8sGFCWp5FBbbgviT8/hnbg9pWERv7ImpZq
S8fyu1UCZ9OmyOfl09h5Cr5iM/LeOGMjwcvy1Q9fZ13npLpBQbU7EcranLTMvfJZFuHg3XB+REbT
QT3126q+G2MzZEc2dK6zzhA+UB++6/oCHW0i3NnbNZ5spuskK+zWWQb/rWYAdyvRldAGKKl18dl1
+VVdxX65zecpwpeSsnZfNrPLfuDaFHpM6RWv2PvqnwXtU1gAToArO7xaMbvgJZjSn3HoJpA8fWyo
ExQ4ZqHio7cWD208PMSTfisWi/+stM4jjpDkoo+2z9QEu6uFMt89XQJwgGHt/iqdiln4sX6GURE+
p0HpnJL2wqB1xUWIxA/JVe6R1KuLo+qW3xfU+7BbgZVp7NiiM9+5Vr87pQ8ooQq9Y9z6Lge/lGPq
cvEbck/n/m9LnH4OoL/Rq0CZhAADpF+G3+0SndMKomUHpGsbrqL+2Uah/IzGtgX3Oo/u05gGb5XK
zR7r7/Us2yE/TE4Yh/usm1nxa87Fp6HktnI7DHVzHyhU1Us1dkfROcvPtWttf8XEZTBDvxkFgta4
TcuHYXb6AmWs9e7hA8pfTSnBYYZlVyCSC4PpfvKtRFegF8uHsoTB+6wX8EU6GnJ1jtUwqXtNRS7e
2qLAltw2NRu2mQXDiXgJqu7Jy9bJPEs+qPlUFmP6fYidfrztOtWzydexdw4pbjJ9GwPE3Vu+aBHi
koU03DpPQIEIRqpbZ0b8sJU0VYfrFO3YC7nz4UkXeQU436EGAZthQMjXQKTfa8+NDf6ZrNL8nrlX
H5XOmEkHvaCevEKH/klBs6yv5hGvxaEAWvsZz2p4LdcaN2FaOUw6AwWOBKOWo3QRUg8lR/0mxyXD
fLkI74MpWpCG+kHGzSiq9Cp3QVBAA+Y5noihCsNevqm5TxwSr7AGggJVvf2im/apsEErd16Y118V
S+tFMtSWDj6zNhfHINPIZULy6ldlU4v2ZbRw+iDdLOzAVVmgWqJ5iVq0G0FcbpWhG7EdewcoTR7p
sD7MNm/SvRiI9KCQLDRD+E4dc3tyOF1WFYvKrgzClFmOPLtQ7qh9YKghe78cfJoJCDbCrtlqW15I
plUZDWeAkAhrXcZBeF0Mtt4r5C/ASrkrAW+q/CjZR27u2T01f1woJgqD5SMfdNjfTGMTv85h4ZfP
KHviEi2qF710dTIBFw/951i6Mxe+ephLwOVdwXusM+ntptpkxQdfaHjgaeFJaFV+h2Y9Wxydb3qj
o/hUFX59C+kFZHqaewsiUp334fPQOl34WXjugtGsWmZ1Znf0zT6g0FZdx27Q0xhRnGtTVaOoHZbV
K4kSx2LEbOwtnxTNW32NyIX6L5nPet3Q9fQwTizWTIRn4/WQl9N07fe1fpJzNUmoPRFin4Aatz4w
ylV/rpTbll3tcrHlncxA+9ISH16XXBr6sbk3PPd1EYEdoKztXlESQvvLO5nX13xp/QTlLLW0PTXN
9SmY7QSGqJPcbm09x82dN1cXrFPsTedOIH/ZBd5ifsYUunFhI5zEaiXleHSCUq67hQXo0x2DoTiO
Wdi+LCYQ1Y/Wk+GdLMYOhUhpDX6q0J/UXgVq/ObNmGLOJq8tlzkI2B0OaPQThaouioAJNNVOlLTS
ttg2q0/ll/FjI1TfU87F37tt6YOC7VfzN2xNrd0sgMD3Dml/XFM0szZKRc6LFKv34NTujBwv0NhY
oqrS8PApJcAhXGCgYy0K0d9NEOvHPm65+dDDP499Ic3RpHDxHzFKzM2taItpvTVJ0gBUb1Od0XnJ
cIt5YZ/dq2Wqy6PTKaT39UIlfduHfl4QasuD4K4wcJI2EijpQyHL9t6xDVM5TdsS9qaLAq8cj0OB
RnfmwdmBy+CtdhoPXizTSbQarJw77Lk+4myduwbpdGPSB7tk8LHR9DGjyi/ylXUzvfdK5EMbJyvL
s6xcjZLS9u9Bs6JZqEhENyn7F1xzW78jSJkZ5optdx2OBq6ZHLPmJU/9FqI9Y6GHZui9j1rF3bdu
oADGNVB0Yr+qfjVHqOjRkx0AhV/0Zw+l7954njB3IKLb8S3OPXxQHu0mfYCZPbwWQJAfqHsP0FdT
Gz4MU1Ig7dY6co9TUOl614W9GyDrXUjbe86ylFyCBzp2mVyGO/bTy8FnDD11XdCuTA5dt9AKmFIc
0MegmE0PCjdZL+N15Q9ZslPgW1mr+ihZYWAyBAQorwxRDnPtRnWvzzPeEP4Q0/cUFd6ucEsnuuvE
Mj9RW8rMdRSZQh+mkWDtISgC6NhNYJtjswCe3+aots1tA5h6hQpnouQ65hTYX/V4yDgXBEHzY5jd
8SbKnWU+DcAHxt0qOnnLjj3F2O4H9a0trG7RVK89wodSrFgzbJb8hCLiVtdD1iBDRF2BijI0CFvR
NsbpxPIgpp85TgOg1C7U39OIa2/YeQMH2M2iSUaz8aTlpbPIHFsRTj/rsas2Yz+Mn1bJe90K57oZ
IrMHJxV9pRALJFS82cDfx9KxZ7clQZR5A/6pmBs/hWYg9wJBJA26k7C9gO/d0VgIKRu6Wy6jbImu
U0MMKXWb36xlH32Lhksyi4vsL0/HybmYdH1Fujc4UUICDGqpUTXd1G4cxyIjrAv7M1QVtGIgAK9O
XBYfKXEDfGqUN69bZmDVVrljcUMcUvywuurOjk/aoI07duoMSagX59lXKtbuay7bp8lEHh3aggZl
lXBGmMT4tMbww8VQH7q2vEl8/2tzqdSW1eUb57S0ZAvbw/iNvVO+QOHLg57uYmbTIzX/c9eP7mlI
U7VbQpfj/miXk3Ztdq2syPdO6FRbFTv5PgPqfldG1T3HoGZnL+KvwI2ejC04AfSTOGL73UZefNtR
BkB5WpylqI+FTtvDgiFlF5X1aaiokQfyOhjQ+QzB9B75AVqpbLLY14ECMkeTbYKqz/f+bOJbukbD
gVbJeGJ5+DXETXGkHvS1R0tk0zw5uSr+4nZVvAmXfD+LsbkvEmbmSbef+TvJecFxAby6eG9SVmey
Rt6xWJhplnShdH/o4+qRAzJYQsd9TMC70OyQp7TqoVqEyJIAOednWoGkXy2t+LSliC8XZvL5JbZ4
a8Nz0sCUzSr8RILJV20b55ZPEA1xKPInvfoMBnee1CxXE1gOJj/JcEzINEuoRA7hJnSsgmpb2z5w
cJ8x149TtRWeHTj7OfKbFXq69ro6fGF8KfyGcFzfUSb/KtdRPvi6tJRm3GTfNqo84wZ78Hw0771M
XoTE656MIBO53W3dRb0rSrfG4BjlFmS/tSKor2QVHnXF4HojG3n2HUUfawJ8MRbrsdMl3hL94Q2h
2E05EmvjHR3rXCQr7butSQLj5IoxJq3tsTWFj1/C3q5zfiX0nNFN0jgA8CuRvEXywOghMa7iNnZ/
RHRGekFetnL0qRXDS2tCNjr+v8492LStCqq7MASn2UfijZPL4mxKxp/2dTWH79aoL/mEgGtGNSUB
+R7Rls37Ado721AKWJjHfLHXDIgC6PRQlfhl5T8FVdVce1HwuKzqia4+ErrVC+/CqY6+y4lOyYRB
DzVTd80zOryEprghBnPT1kl9o8F+L1N+W/sBVPyipWlJxHhDUwBypS3CKwn/ae/DVyzxhwwM/CEl
nA5uLC6y2gIkIfiS6RzE5hgEwZPjLcciG+tTjxYHIDulwmWp9Hs0jeg1fLiQfhuX70utvDscgWW7
B7YV3Gk9JPiBDBqHKhSP5UXS7iQYRQckMsRwMsjGoq+Pzrr4PxIfS2GVcZaiZxHdDDU9QSd2i0MC
+LMcK0iFcdueyWCcGzfnCfWT4bFFs3Ge9PrixkjAXXIXH7Ogth4aSgCtaohSj8oeaMaeA8BUsDWc
7FwXnn9qKQzuFTmKbTMl4M6bRVff1tZ9XropeBl8trsponiQsPqDmQ9fjBLp05gTpK2KkkOvp8pd
4lrMQX7W7JYi+ZJ75rojrX9YqhxVZlNPyMJC2oGU4mz4kXphcruygF/7QDkKzMUlzpo4u60Gkx2o
7x8nPpqtOzUY7LTv7lU47BqBCKXQjmFTpnW++rW4J+fEUt/YHMKWkxyzuKB3NgQZTTMBb0MgJTmL
hX76BqbX+E3FqX3M0xZXbMYEIftlsglgf14HS94dkEtfc+HMdnKZnZdkzesCn1ktvys1P8aZjb+R
Vlg1l0vA3/ndpNuou/hjgNwP3XAlQvfc8OXhQA4QbI5dd0tfRL4pPuZb6GEI1ZStQQu2A5AlFWFl
9dPqIBZnOGL2RkcjU/tS5yXgOfiJpAsuJNMiIOrAaWBdk+LJDCGumQqhQNNFtOQoW2xGKgf3vj+G
p8qlYLtIrgQVmo5rrWlHdjNm3oHjg0dLDX9BgnNA2+nGb+iCFF3W47ALPwdKnEiXAGnbAO6of1zb
/DBjpIaYPZp4n8RrewaE7p3Lmse1B+1PJKDuqpligk/xeRqJWD1rOc59C2OX0vsDmLvI7xGGJJoO
+OySgHjK7JjGCENJIAQAc0NWhwsN1YT4RUzv0baH9Ae0cpN1skf7ndBeSrcTKTIcR2uScXzeT6Wn
L3EeiOzfozgZRgwBTimDdDfPFoNv4KxhGx1cnwIim3mPp8M/5DaloP8pJpHGD0HfvdqpxnWbeZmk
MJyv/K3odnLdgeCmK0cz0IwjE70py5jROu5JWTOqd5pwXmW+FUNey/o0t6oP7YVCaCIOSJmpM4wX
RKD8+biuUpCdGEO/irD4DHQaVmrbPTMyZ/p9vZ/joFlHFzQNt8TZdw76dy87p+MZHhpRNl/TvgWz
1QUeMSaaAZuoNNGBlhWyZfDd2z5I+22bmGNceZ9sunYbE8h4Nh2D0Vj7fLEPMgdbbDBPVNwrlMtx
86tpx/YAkgRsvOpe6WHs14ju2BQ294aB5rwDjZODdUTLQSNmXHNAdQ36nY41YENi0f8gBWP23cyj
2dEDJr7RDSdD+p0+oRjFha82XW5j7nsl++rMV9EcUk27P/Mr5xZkJnfGgV5tMzE7CC4u2tjGJdc0
SafbxTa8BpyTEerqXL5PpFTxjrGT2NA+ZkPv83L6uX2L1rzB6GVN6mOcRmCTtB13p1k4+X1cL8WH
cJIcnV9YHLpANd3edFBkYIWRUNi5nuB5TQmolDuHiiXUszSgIrF0mvvvSj9i3lBw5Cwh4pa0iY71
UWZeOu7aRflvOiMXtSMkos8eH+2O9huAEryoXKCn8tWl9bTJtJlvun4KQfstd3MfFFd2MD87LMA5
6uWtNOMhqIgG0WzY63nprvy6R9xM4IrgUrM+BuuUnJrepPd1Yuyro92tY0rOGuWq7wrBrWPDcfWX
IHRXbPrJ62+MHcWN40B2zQjDOCKWu55l6IBV/HaKKudghL8zwq3PpS7LYzxytGUaCMhjNlzcsODB
1ZMrJ0nXjiGGFDTSc+fP4Tea9Ii6Qzz2/YjSMphScaxDZzj3mffW+nF7JVBc0kFeXkOE0YjpQ0Ca
K9ZAN+8e/alnmx9W/8Zdx190aNBl2rS5sgpjPbDP/ioIllNei/mxmXCRZnzV73XWhVdZEXvHFlgV
icOmCeeT8n3nduhRuO4mChkPyaQsWUOeijdKNMmeCG53cqq62urAVTuHrAStQZW8cFbMr5DL89B7
TvPQjd5TGCBMLUVRPTaxpzjwJPMZmZkgMdhk6BbCqt05aVgdMj9LtwpdGFm0S17HwaWVUuHU6jbE
Y59x1l6Tswdc+lgG6C/2wUU8dPG+3qRF7wBEzEESIi4atm6f8/pGY9A3NZMl6DF+uFK1X9aCfyLz
GNCN+h0fkhOD1g7QzWrgPGzisXsmBWo20wJTLc40lDsthNmwHoDspKF+DDRTOvkkxKHC5dKG3cHE
1n4f3GDZTBRrT/nQcDlwqnUn52SifRp0P3KuGEhQUvDYrtRHCwf2LhCYTgablAcnXln8i2V448Z+
iUTpvwWklt9pKQHj0j2RKSFFlc0QzEkRtvtEtT1u8Uuyld//hdrGvJfc8L/akKLkVqbzF1kXAL2K
AYud05WAuuaZvVDrbu9YrG6CSvQ4CXNOyJMk25jU1ZfFrVfeXYVEqEQ0B345OOKZx5qaQMu3TA68
2p7LLxws8cNbza+055BMtbiWeMWr8ZmUzdPipmYLZnXZLaBPb5NmxV5hnUvGh6NEPSH8TJf0kAV+
uc/z4J2GA/KNtQs3ZuGQLygLcI5jB44yNJhdM3o3VW/XUzKjOfZqS1ZnrZsrQ+j/UBHRvJ9TP9z4
EfZPCnXxl+WSbVNG/hzmpH7wM+R+KhQcQzhrf7ZkeQ6l75i7sZxRcLo92PoaxwXpoPTk0Q15nBL7
TiUKB5ZDQpFTnYzSc3AR+7k0/XdJbSg9mPpJAiq+Yi6I2J0A4E0AeiJpyrUn4eLT8vWuI9s9Wdyc
4F1UvZ8zZLR9UZGBWu1H5ZkZSWSkb6iRRruy1f4VTfv2wR0S9G1djD0UWXpxcCqiZ4tCEy5hJm+m
QrW05gfjfw896RwrI1K9aRofLjlzDv0PSlHrZ1HI8Ewyjs27YlsQC8HiXvfYr8LQuWcuYrxySgf4
DOUrZBeT1S+UAeqDR6dhu+oWkL8ZbipRVdfUGQmJVsGJzGF0l+np1pDQ3kYocpV2livb9fNDnmT6
VC9J+hb9TjyaJir1lvF1TJYz8wSPJLZqDqQly2mzoIGau/6qYh3tZu+ZsnW9xfr2CuZKHXTNuzN5
890yuMOpGLqjqWt6EIF8JCjJE63liqqAElR/q2Hjf+88ph1IwQmiL6Qz++IQqjg/8M/dr1QQCG0u
vwOcHELaEzV+ddW5iWO2Tly124XTOiIaKsLnsMnr9Er+joIiad6tpGsof7bpDw4Wy7dBxuxZ7qXL
FEuvQigW7jFRvo15xU0cVpQqe/TuXgjdPm9vGl+W+0gGRE96yUF48RtKkr/jqMgQnPSgYk30VSiu
OF4ntiBxmXP23O9emtUHmJHq5+JXPXtxM+8oatZ35Ky9l4TM7FkNCben3M9yYl+OfEx6rJtFjWS8
o9K2mcex4QjHWYAJudFcFRFfTNnqS2o5X57r1mt5bFbx2MjZ7nvlsAFnDTBeojIlv2Rg86fAmaNy
l2YTt1ab2xMESFI38URLaxZUSUs3aB5mp2zeBPvbxqOafElfwzHKBu3vL6jfvRVMGlFi1i/UX4YD
EOd+Ozl+cp0tXMF6Ao5vCLHVLQ2l+LyUnve01K58ulSMHqnvyLOX9915+R0mxhcxIKr3Y8ZJ4uBx
ZFd7gfNL5LkCT3niuNqif6L9gaxzfvJi72sf1sUHIzsklKffaWURXd6Wyizi6/o7yqyzmm2F34jL
ipXLVzua9U0UUcgcS4sjrlpN9bmEGb23MYp4PrieRkTWqb71/ok7dkSFusmC8+Cnzo1oy+6ci2C8
KXLMqclcDnAIa3dHzvsi4wSi+WIH1RzjHA8OWSC+P5Rktmk1kcIsgKBTHv5bVLsKya58I/ICBCTa
Os5CBKv+Hekmv0SNCREA6Ta+9X7QWuqdzbAes9+RcPd3PLyiGphsDVflX8NsudxsOU1Te4vcyF7P
bhSMh8pvi2XTrZ4jrmGd4TXE7YVA4nf4nH5aiHchzap6PwjTPi9Dv57KeCCjSsz/kBpf5YeQQsrd
MqH/9ltmJDbsv6xMs995911BkH0yatyFUeMf4tl4d8obOP4Tp6HE/jsNj19Yf5kcQ2OA3otHcjgX
Zle6ajwj8zrapHHcvW1n+zOqL6l6grKUdaEvvpjC4xibX2rrHjG6KXCPcdM9j25mN2XIFMKi7/KL
gWiMn9qBtiWx0p1e65fMqK+x+bYyBHZrp+4UMTaB3IknfGfn4Jq1cUtluzhb2MdyHmkprFSA6fMe
I+qhVPby86SScJOWyc2S030OU8mdd7jmBW8k4bFdyECU8brlkLtLcwjXyW6HBkkaFsONaoJNnNcP
0qnpYeA7WKy+S9vmMMwYR+Zh9k/j4D3NCC0I3qBAY5gTs5zBD9LnH1UMYrUI2SoyiY2EWKKgVnGK
qPmnlcY82g4Hkq/8Of+LW8rctJKvPAJhgcOwr2YGbnK6y1RLMu19JqSeFbfAfa7ne9eBrBAh80DE
iESuIO06tXeZO9yNicJdMvS/YkDlKzcJpII6fyQZtTXjcOXJ/LYcZbS7ICinSG+7di5OZnHVA5bv
a1EO4y7xWlJU5Xc/iu7l4lGhDO9QonUg59UvPye4MFwM9wWp8MdqcW/bav4sUzNtW1ZSiiQhrm91
rFr8Ml1Eajci+w9hU1z0L0jVkpobL8H97Dq7DJpwcyc6VGpFOm7Qt2mskbp1Pi2Memp3ftKVh4qy
X7qShK5Y3rY29WHXUXovnNuizh8rn+qLMZxgE/rRm4wD/TZN3WrrNQjsqqp/4/05LaMmz+m/+bFu
9TYIOnVtWEKOnPgS9hS6T/k8Z7fRZKY3vgiA1EXNXFE/8oSuwUx/w4bTjCxLXuAxYuarWEYpX+XF
v+f+ylhwHix0fSjTMu3S/p58UYVw7wIONtR8BQb0qslJU9QMKIgh+ea0lbe/1Cc2tLi/DsHg/7qs
X9vBrYrPhA6MORctsxu8dM5hDzon/Xyb0BibKSxOIZ6WYOJiN3VeGNyrckEoyHCwfmZ8Kl443A1h
xeRSzOJ17usmS2/oEWXVNpWj+2tgPd38L1u5cxZBEzhpZoPKD8+rx0MiO9u+//dJFO+v43XkX6JY
UlOUVD7pvbn/COtjnC42javTk29j/VgGpX2aRMflyeU6Me/mqHYVSviRdzwbBmrQHQkAgIg2Tj7q
oSET7teBg0e5LBETBFJOT2QVWwZUJuoYG4ZH0XYaSKX5fiReifkxrrOBJMLc3fiozT/qJaCuNPgj
6RDw2WLf8un/OUT4/6Np/9OTDEH/19G0L9m//h/7Pxi+/suQ9uXf/C2XJtyYmWoVuXEQMFT774at
hev9wWBqdMmY+V4kPIYg/xy29vw/4PpxeSOB5oIJuPCv/sylRX/I0GNQk2lCxZh2DOTn77G5PyNh
fxuA/8+nrT1Cbn9JiSnuO6FEVixIx0nanP/oZ1FDpfuEEYdTi1F9RqxEDXh9bVo/b297BKjT/TAT
cfoytf3s31UdqrCArkmhGcSZqQ0bsQltqvCYsrrE19TgzY82CtbqcVyxo54T2tvLV0Vc1rmLo6lT
+OBNDgE69lJbY5v1YyFg0JbNdzfL8Wx2Sza7zEhxx9nV0m1J1bRmrvZuvibpOYrq9iFKxopRj96Z
jpR/jGAcrZy/dwRRn2WItICA/OhMv4aMXN+esaOKMqKiinhvLaPgjDWFQUIFl5f6LppWja+tDzKT
MRrs2JD7iUBEZ2rXYLIYS3ACoG9iqfoXF5p0e2XigKEQvrzdl44MrTw1fraGHLHGpGViRfXFldZh
g6B1nPQzLdw6uRqJmWdHNXkR1fnoMrRBEZXea56MNGhZBVmEjgnN8/n7IFJFwL3qVvLhM61CJgGZ
BN8zfRY4h7nBFxWM3hRR1fGj8aiscZu9SxhVbpd6dsvt/2XvPJIkR7I0fZWR2aNEASjYFsS4c+4b
iHt4ODhV8EP0peZi81l1LWZKpKVl9rPJTWZGuJsBqu/9NE4KuujnVWzycTLsVo9UOjtvsjZSWumJ
2aSnrJQryLwutDWg5nRqwyrt0yQY0+GKV+eyp5ixdukDq3HdsYjHs8eHPOFABGDq0/Qy5JUDykKS
exI0KGaZ3ptVo1Il7yetOVV2OaLPapx5jBrXoZyjRVFM3VkWW2wgpaavgVuR4+K7LCnXZXBohjet
2Vrk4kDRxyUneRY83WixtLWwb/vcXHXVBjFdnD+N0kW+0/XCi0PDwWDAZdVQiQxyMC/Hjf8mjsBv
1wpTEJqTYKoTSUmfl3RzQCFR+pVM03rdEIzta0krSUlkW1jpa7P0GdqLbUlfKVd3XPxG2F93wo63
6pyuVn/pJllYH4qil2+dE7o4cgVfFeNplaefklmUpxV3IhlNusozmtTisdn1i908pSodibjy2qX+
6WSiq7953VTNkVUn2Xa6BiV/qhH6yJPb0dodpI7FlJiSL+sbvRQ5YnOpDZHH4fDHKreGmbfTF8fi
HkDcTK2OkPOrnGXsnrEvwugLz9u+YnPacO0ZXarvGaZj82zWoOG7YZ2QrGSlzPQLbcfzegcCJVZ/
7VmL7ivTSnWxs3FzrlqItmJqHrBPITJMvQqs1Mgkngsk1fp2MA0MGMKXOL02y7cRLniu3zhJTmpB
2qT21e4EnH8xwSPBVezpyjSUU6p1aPbLqnlGfkKCk6/4kTA5Z+6gVwQky6U61T27VtE1yn2OpZUw
jujZxklQLIkaUSxYhh6apZa2Qd2tALFXPVBzRmzmPhX5OBrBWnT0t1Vb2yBsWnAsPwG4y696KxFd
DGoDITEHMVpPqP5E/boiebuhr8TajtWmtfNxyrb24DkxbuxyA2Lcj0Ir2aRjDAYkfk6ZawIXjlb/
A11AR6a9rALjtj2j24TwqBKKhMdBD7diqOLL0lcJxYbSLqoTExT6do5cnJG5aVVOQEMUyiSzpI19
F9NmfJWxTXl+lb+vKFcQAdGxIsre2+dbo9nPY2evvb+N01DBYixmGbqEAD1vU+zSmyybSp4Msyrn
MHHbFVummCX1H13eU7rorjQ82sSZ05dopE1xgGMz/3YAhKx1WzOcYyFaLEvVRpBwlsWD2numgO53
cLHC12kV2wGWDEJsaNkbtt1Url56tksdQi2x6JqLNH0zv1K74yuSvbeW5DWhUwwaw2s/KYFO6Tet
t/rL6+sVyyf20fxhRTNLEu9KpiemBWd4KdFQUEmCj1134hvLW3Fs4vVPfTET0efmdOwWhvdSEWAG
ZZcQMUFtDlZe3KLD9Dim7TFBj3gq4DPtuYNS6DeFfqiJXLCFXd/VEc2Sr7oYtYurxYDtFV1xk/2j
A/ndGVZN3FBKQZ2LwOa9W5wC8JjCe2nBBKYF/g3LIvuV6MvXXKO5Kt/Ym6K4rq9FNOBivznpcCET
+udab++mOxwcC3WYn6GSfMohO+gKnlfY/aaMAEx9x7Ifsrr+gIZBFJaTyYYYgI5EzfzB+mT/JsK5
WVktk9IeL3IcPByHK47mrpt8jRrFeOEL1pbsnYkT1hStYIATOtnXjvXkdJRZ1liy5WTul8KN/cJT
b5093SbOGIGV26GDa0ez4uUAuWdEKX0jwegmIRd5cSJJY68YDg5YceF2a1P42lVc0bvQyMl8b2RO
STfkeEHMwHK4DfXv2NT8B7Lf0/9mRyne/8+m0bK/VcfCqPFYBBtxttlq/MEhdcYLa9xPY6f0UOFl
9vsKNNCM16NWtRb9j1a0DThS9DGJQ89VoGIxt0aXqqC0qrOOpz20IBDYdc06GJn5jxs0/TlxhdYC
gi4t9JJCgGGs8qwIFCghLBTET2dhWKr5sgV+3amTIY1+J/BDXGv2Nu1xKJ+QPYV4DFFfDOveXJR2
szhbfphWupYn/jZ0l+cGBf6xGrXtscvBuaY+VmDpTbTk2KJGCANfKUmT/La8tpWGKssUG3qTa7ck
kctHN2YRyJm4oKqmBLVvX/zGVp9FLgc+xoX5Q85Oc0niyXqhHTY+tjrigqm4OvwwWv+1J/xbSOCW
9h39a/1j1wSYAJK7U6RtxpOnb8N+EqzBEn3CGx9w9q1whoboBKBDa+PRmuHzy2pmVHD6c6Whu+JF
50ImSBLjLkTUAlq8JENxqpPhjH/d8pMpKY6iTSlzBBv9iueGMk6LH4qWnU6YfwH0rUA0eo12oyvP
m0RXazV9foZkwEfmUpFuuemuwTkQoFDJdoB8SIE39RcZBlEIOnwnx5AHCbkqBKwxCiWCOzoIXuBI
a/GTNbsRvfmRjXgv0ecZwBS6c5QdJxq6eGN56LAk8DhmCxqkdDuuSFZQQeFZjlBoSb4T9l8Vb1+D
5zmfJWIybenpQncNLiJnaYEHUYHAf7y6kyQGJf+Gl8EnFDusxP1yp1LRnMbeOy4p2REgIk04F/Sh
WukdgQhtmHQkLACOeC/4I7MDgj9FNyluaiA4j8vP/p1KGyOpmXYPS2InsATdnQcxH7kl6Lcp1wuv
MvAHoInbf9SuPvoCAIqWPwhai9nAT+iQCBZt+W1d68RZeOJ2plw3a8ZQSVSRjnXaqHadNjM+JA2e
7rghsiDuT4mcbq3M7j8x78ofILqvWazbfkFq4ZbmwbOzLUQEHDVEgXy2ZCT5xLggfrJJITAWSQp1
iRJac2IqzCa94wcsjMBFmsZ5ER83Crl3BFergNGY4P2iQGRseDRfmeZNTYxBULgUfpY1NHIlvoZO
e9aaRDuaY/c1Von7bshyOst8uy/K3rxYifWgVjq5BNOp49X2YXY4ZI3cUXth0hvbet4a6UnrqhtJ
BeNlHJ078iIyIo8rtAPCHq2HBlwa50ImuYNaFTpOV/FKZ35HkOBz0iDYCWqhkpAd/q7dlmRvA0Yc
uAWKcOjig962O9Zn+jFR4rxVJqoAzNFBVUz9cwIu8yPicgwLQLiz6rwJtTu/5kc8WFAR6mMu1Zmk
zZbPPltOQsZmFMfTEm0lrs3KmNyClth0PmjQQEjtpJG8qSJ+4T59zHrIumHD5smUaS+MeB0m3av+
TLOKHvBMlU1govMKuSSPjareOZ/c09pWI605y29jiYM+Il6Nkak+rYlmPsNwUtCeIdr03cywt90o
3DBfVPfSYDeA+srdOzNfvBvXTL0vrNneXQJHTpWrrSlEuWRcRRNI+v0ihXY7QQaEnifu0Sn1nGpS
PCBFfJd55fr8apGNfmtnuMx7BrzBYY0N5Cu9e2bE+8bHRTIesnzjkOQm0trtrtPi54JqYa8vn5LM
i9+Aa+d579Er94fjC5Wu1u3sHPHFGkuSJnrOnRummBIqgaK1RdNfiyxhvmF0fiYbKP7lLMCfMZfi
79pOT1Oc7ebVgFpNVM5rOGKo2E1Aol2u/9STebDN4dOpHPPDFZyqhRwdoh7G6dKmgieqTrvurpJC
Z+Jw16jIFrBP7Iyf3YbgFH7TgzZ102OyuMmfYdVEgHI6OYzb/CdOZHXu4is2ZTIzfo4ofEIhhyeC
faiqwyoCL1I/rnb7kCOhY5NC6ULBhG+RsTADS5KhQXKFo57rbriYyXSXo0tkDmvVS6Zbxl2hO1rY
JOZThRDLH9VEcz3XNL+c2Bde9uzZOlNHq7uQ/SKPVF7jVG8Kx7b3BbkIe1HSZT2C3m4UYuuZ0e3t
DoVZ0l1f9WX4HorsGX2rFsFoUE7OPOw6bvq3n2yIflVjCr2CcKtdrMh9s3j5s6yWE6XFarDfx/Rj
GnNWfhdKb9+xA7OVVYKagWr+TsacJj+DvKwAOWe5n2LI1JLaGhY4Mju45pb8bhwG7pIpnv3MHpqb
QcJBDGr4WBiF9pljvs9bvctGe0Kj6wi8EXpKgiQ5LYb+6VVFG3YuCBrlDBCHpHeI8oNgT/5615/i
/AHP7X1Wk8AG/PhulRO+OBFYVh3mffVsD/hpYEw9v1lYbh3KCzrUyad14OAv16Lek0i0nDJ9oR2W
Tfpp7iZzYFx3e3DxhOIpG/sXVTUz+1oxd7PfettZoBWHIl28oCnru8SissrWj1bZWUNYL+qIZb+D
A3W/p1pVT1Aq/NiFxH4/qLNOdMTmFG/wSRFqzle8PL+K/daHRkZ5kYiTbSUEsBbkF1S5XgeLQgHh
6B4QIj9ZPsNERU7mTLTZ8j5jU2nUegP5c7wKsj4qtaAsBIS24uFeNJztxG0fJLq/R01Z8G5EWFw7
x9Nsr6UupYtYhoJuSLffmBSfHV/fiSY2Oyg6UiQyYyUP3IRQsSEsLsqaq3dZDftqmDlSDfNutbUD
DkX4MEWPEx/ibvVqoPbrJtjpxBYFdiaWG5il9LbrgRqsWj8kfR00cvpQ2dafzDIXll+206nL+iZs
Pbt1Qn2x8TnjffpjFslpTNM/mWB6mxLuJWfpqXi2sYWe4xY1PwZoP3P0OCAbh0GCVLJQOJScFmq1
7oqha/94WoFkacjmrwYP3Fm6GI0k3zVt7wmEdgC8Vu3w/6ZIOmxrPFcrNzE3/e2aqg5Vu1uiHOi9
Yg+8lR+rRc3HWqYKgh8fksSIjKeCtR+1UXHuRqP5Y8jmktsrqz3WzhDvOF2XyRDGwFa3VcLWlC2g
wDnRcd8xXC2Y12i/Z4yqKFOc+bSgTLvgCrjp8778tDl2kDLVtwnqKagXTfwZeW4PnEGvU1Kqv4Zc
4whP/Bh4Gm29vbKX99JcaS5ecHK7lnrFjsCav9LNk/foKAePfHxQwH23IgK2U+E8GBmDk01+U4gt
vLqAHdKmO/OP0kAXJhyYO1xyn7zo72Wb/LZ58xFz9REpi2Dwue4Ljikhd1B/j07WridWW07E5NuB
b71far2IBlEdKZ9lM722ZWlZUPXxb1ZBCOhDS5ZQUm53M221uEyc5IJuc6WgtEg2NAHoWfFsyWeQ
PC+cVHyRuUx38HhjoFmoRjrZI+uz25ceN8+e4A4vpCsmeSLIBIC+M4slhfwxLH8yYi0kvJTUKJE2
yglr+GhqyC0jOc+DsVEd1zRvZj8Z9w0oR4QU6KIDEF3cdFMnC+o0Qn3a00FeNjvymPrbxRqM21X2
RJpAHsJpY5fIaKRZ+tU5JY7zdxRlvhs7NjRjKiCViZBN4vWhdPFgkmTrhnOPpqxH7UBOEV8xznTy
HzyJYxRgGpt7rm083isjuJoUaattksjjgtj7MSXW99FInVhC6pnwNcXa4m4ztXzXri0ek620l+EA
AU6j5podZJsP5GwboI/cnUZzrF20okuR0rmdUO+3k4kbolhf812exO5nETfdIXGwWSzo3lHsFSJw
3Pxttec/5BqK51rOhaKHb6F4D3uZFdlVkd9axvaZFtpjXazyvSro+GJAfLGNTotgE7P7ZIjZlsiv
iW1cRyQJSCIhPoeEoKGxt5VvFCRUmMQXTM54lHPP0M2rQbynNUcGw2eMdB5BGz5k2/fG7tdkgLjT
imK8ZaaV91qd9s9uW/3NkB0CjTkLJbFEVRy7rN5um1m36oCSHzaazT66yhgfm2FuA4z/LpAPQRSt
Z/0OTXnIFcLueqm/7Uk+0iNR3hIMcNv06XJkSUvIYrA45JbG+pvIeTuopCwwoIhzRtAPGLO5KzcI
UZa0o8u32TV1EpGrmj+PTl73Pm6tVIaT45yGurDcYPOW7N6xIdp8E8nmwVRrbflWJ8cfx1axEbD8
2MS/ABvYBo/k0Rnz4mFyF6JDsGZAKGe6twRNruWzv61NdU8dEHbkbKyN3wx38geXRWlipeugAt1q
Olo1Pehc0ihQnabEyKNnWLo7KyJxC4m2YWQhoqMiDVeE4rxWZpk0h77ROUq6mHfBLxSrSGBYrBBm
m5ZhjbtzCSqs1S5X59w+LJKK3bQGQS0a/CuZkKC9Q9lqUb9kXExFWzGZxjk1xIiiDV82/YQfCema
XzhrZUV6N9rPlZET35TaKwaXJsum2Z8KCwVsgpx82ZVjntxPg3olPqU7Z6b2x60WC+uBLLRg6jUe
aSYq7R6WTcogbRfzKakS8UqA3/jX0PVs8o1YUXws0wnde6Os/t1oRY0cqyR0iHSy7Tq96zylHHr5
c9FY9rlggbg6TbcHW3ezDX41ZURKiI95dGIjfrfFeqsZkmw6O2uxomGWglfhTmq83IWC9moipDlj
oxrErfHVrMopVEYqjnReMkoKR90SbRvWsWjfJ8NdM+htAQKWlUlRh2D3RMuvS/5YxCNY1tRNOwJT
zhKt1yfrhndoOlHd0kxy63J7RN7UGue+4UkUhXiuOvdmKLOzhvaMJ7Eidrp7RFWpIt5wvDC1lC/b
Wq/8oxoOGi1b8NU4zC0qIFvQ5MQetZ9cNG+5pQhC1QBfmZ//XEcl9AUwCwRndQteFMdQsJlTkeh+
ge8ZUfqGX2ddZBqlrD6HwrSLDgdxezAWFBEGKA39No176UzknddwA1qSSKaJas87arPGXOEmrveW
ed5HvySnru27w9XXyRtBg15aGkS2jSCCpIAhmCXzygPiIsyGyUBHioIuhxDI4narVETyzsmozSnE
tZ0GasAKKgfmz9xbb+wY/iNunxTO3ytqWe9wv/YH7ARP6SLepQIjneigp0Mb9CbECPmAuOa5y4v+
UepG9pE6tM839laSTEy/hNcWMZ9yHSf3miC4AX1f3T/Hw+Yg2to8fKEdxmZkJPmmPcrJIqWvnNOj
2c/Dg+yLhX2gtCeer3Yleomkgp2JNIG4++KI4LCIeqrVfUy9q+s7GEYOnduqeL/qJWgy8YfzTyFs
3E4obLFYIs6cgABQ+tUANbVR+GjnTCfi/FETwiDL/TTWWL1p+aBIr8xW90ZOw5VISnA7ayhyHH8W
VrYD8uMvcXpvB9OVi4C8AuI/CW8ks7UtjdBKt5mV3qjP1JLVYH+2we9gAfHWiM05lgN7qJNpZ1HI
ExMdU+9b1xkwQ7r654ir1fAX6LHX1JTGe0v89o0xcZWGAvj1oAYCE/2hxgqHojt7UbTLukGuFvFl
qfnPqOW5P3o9FxywmsYqWKlq+CaikZvHnk257bn63CEwGeru3JwepKjDxB+trZsFqMGIkFrMXBX+
NPf6fVmoOD0aw5YHKmMyz9zmyCenHnoxL2+57smEuVZlOMNaY5f3LTNjh7PlbBseQKmpWfU3Kq3x
np8ymwFiOer92iHUhpCbgqBXBw2RLjczAAYMR8Oez6sC5ERjlprI9j0P6URupGGabbhozT7fDjZ/
Ft3I+ZZFS5d+s8edRru4xiMo1IQFm8IYVaDfiDhI9CR/oK5DzRAEUwypccBn0NzNlsQYVoIkBSnR
dcKf1kl7j/W4uFkHchKW3HFuvGLpdoyExt+R6/jM4xGQ3KVfWnd03auU6nboR1SRYh6fHY3cTld3
iQjRC9DBbEXRv0j1AqBcldyrhjhzAAebQJtKzUpMsugGpbkNzvCkaV38k4gC+frQl9r1dSablAxb
wZ9H2PyqnbVRx4vGHOl+C2SZ8ck27VirSDVqhzbS6nJSASqLYjtNyzzd94uCrvKIRPVFXi5RVszN
gwTN+E6L/pi4FZ8y2JdvpZP1mMS1dZPa2ZGMPOdBOd4clDO6DA+qiHIYpZNS2DUWP8uiCYlL2opS
oimCfrXWn5rAMGtHFc5yyWHfCX2u0jlIyat4Keuq+CafqvdI9msGFCLWSwlUxOfUPAl8yKdx2Pax
41xlgC13ATpbDfJqMtWjaxGCICCkb0HMyQQwKEjR8jeMkGK3Sgy7vmh7Ool4x6N0hf30HCJQHYaD
iAX6HbWxh13NnI5FOkN7iCqL9LIi5aSdSIXWup6quKZ2X4p2fizq1UDT3We3RS0ueS5Ci7yUyFbW
0dXRAEzLfaGpDIg1ce/jRb25Ti5uCnjpQNXyR0DR+ZVanb9zY3y4Sz1wIfVf3jo/k2L8rlt5E1GT
xaqlGhBfrdKRlkvpcaF1co8LRfjtyLsiuKqikvU3akuLwIw51wBDrGs2pUdmBif/Ez5kLdq6YmPT
KQZ663XxoUt2KmIhXpsK2H8bNuMWzUwa9p2SvU+oKyPyqg8dTkagbzSrq9TaqN+aa+hm5WYAfXl3
R9zLR65q64jAY0LoipcRDLgdHYHilDsoAPsF/WsWHaBwyIViKLHNF22rz42pzk2Cm5rgGqJdwHvV
I4shtOdcj+bL2OOmB4L6pSpTmTco+QCrNSE0/mQzzz+bzoC/nRAt5y552v0mGbfzOLZPQ7fC//OK
HXQtqUm2i3Vo9cY0gYwGC8nwrG8OOrKmWK6pd6B4Dm8b0yUTRt/PT7kuXGivAckAEcJPRl+xIaYj
D1pcg0rBXg6vuqvlWGZUbfI7tM1R00aUczQLGXM/crEw2nCZmO+D9FhmV0AP13JWRiPtvdd17zVN
NM4uAeZlY+clZMbMtTlYVwDM3raiIsG9xlGWwCIRDh1s5GVePUA+sZD5PaBHwbxkRAmO9IkzPrDz
ydoxvCOyHbl7IenvrKyNQxKk+jCLJyPsTXqvnSz7dIn62RljYmGBdDkHvJ4zyZLxG7eMdVdVWxdI
O04+zMXo300b7NzRbB+jsBWwVokb0kOMxzmpvBtC5QR4pFM/KsMadnwO+nHrrfgdR/1yaibdgTOI
n6rY+DUWCn00eRidCVApNqpfyDzl+vOo5kuG5+PBZt+FnJIkEunldosE49K3cRxmnlseyfj1eQrI
fBTFuPJBjONuI9npbnGnPAs7rMS8SiJuXqRhZgiZC/tuGsfX0pDFkyBcCGvwMlX8GxbK1U9TGcuH
bmz7C8ZzdjUXidqENDxxzZ1lDZMTqsZGrJDpXelEK8tVCWFIinUArJGyVxQ9qps+2YanEfBEx6e3
FLeWIEPXr2es6b5qGsLZ+klxAaAxt7r7tS0T4xLXcpDPrHptAiC1OAZEVj4SzE+2k8YlUJvVcxev
OuKUchg4AG1yyfcLrggSiYm6DSbhujRizu08A5MvYAIxjjOXwGh9+zatAXmivQn46npDvgNyoGbq
5DVij8/wnjT2cs7Y5zbTkcZvpYHcVG5WhwyY1y/KeirgCdhxtNsWEVIZSuTO+M1NlWDLTIrqhcDy
jFCWxjVvJwt5prYKwMTZ9XDUmmn/Sq0CADE5EUW4xCNCzqRHIkDQn/nR2m1dXbwkFkf6W2Kiwyk4
QReFruINWl/JvRuP69/EnM27jl6MMiiqjNmilePW3U+o2o8tdkKkt6vATpwT39lehD702cEkTZJt
d9S67xoB2oKbjDREorY1tEVuiyoE8QuWTZKKMUJGvdC54HqG+e/MQbZEKm6FWsfERHRsAR/I+EjG
CeUBRBhiHagwz2dxJW5ZTQsqKbd1vHd9xmQCsgj3HUKcNu+qL8bL4JI8wgVUbWgFuCDinWY04+zj
Oe4+is7gXVuL+YefogOf5Iy5Mmle3QXJP31X7khkMadyI7tQlzFDN4GrKosGJ/WIxnbZIa+YqP6j
I9joTr27NRM/IF+13yKKxiSSzHa1Xwt3Sc481SzbAoUHdhW9c2/bKu3yQ687tENvrquRgy5QEEVd
pTMpJTkOjqitjdV6yMue4doCJviltmB5TkaT0E2ma3TXzdx1N6vRGOWh7ebscTTN2j0Q3a3YRnuj
X32I3+EPJ9xwIQgULYAj4hSFZ+K00OMVXgqpQ/P6E6bW384UhvwSuGMyDuPFnnfdzHIWlAZtEUc0
cLg9SooWadYqmzIY88XOAm9hgV3Yzd89JzFSTsVqtkmWRFzvI+teWj6k0cSAib8Dd6joc7YkHZfI
7YzQ7oKmrvEOfPaIhzYyZdQefgUluEH1QwoHOBrlF1hXWsCC1vrwuM5y8CIW9QkCtanS9CnWF5wg
29RX1p+64Nh9VHMGIoqSJ237r84zMgMAMtZSWAK51Q9YXTihcey6+m7QaRyIrH5c+yC2Zhg3SyMd
F4PKILL/pj3+/07ic/gYTaxGBiJkm9YL/d9bmWQqK5LMm/VonbMTh3/8n3F3/18I+z9hkASf5n8t
hf1f/1H+/R/HgWCMZmz/Tznsv/7PfwlipfsPF/ckSlM07kTzIZj+z6BGXdr/4DCSto0S1aE0gwjH
fwliJUGNloUx0CL8U6dLhqzDfwlipfyHRObteKbpWf9UWP+/CGJt99/0sJ5JQiM/gCMEF4c0jH/r
xmnXqgbGLO2X3rrygcRS21jQg55U4Ztm8wzC8vPflGwurErO7aZX2y4G3B0EGQaZPt2M6Sp/GHc4
ybON2sNlMHDpGd2DUjQCVKu7HCEfhkcQq3qPrdC6E3ll3ZUY4H3I84uaitQno0aF27gmEYFO63nc
4j+lMB+cluqFqu7eq5TlyMCUHzoi+QF0S1ABxK7vue1TtSZHPKUf+mQ+tK3MDoQ8ETZRT9c+vmvU
eGU+JGX+TbH7Z0zQjL+6vGtidp8ZXVBeUYELbDWgYys3gZCCUcNb808SFF6NLnkx0uqzYfsEZXGP
RqV9pVfRxVj+jiC9fi7kbbbB92pmf2RX6X3TUG9r30LX963+XnXFd6a7z2qVBxT+Gqcxf/miWE/o
/BSjo0Vm3Zp+XqfndFS0drBshXHXi1DPXSvI9K3eC5SouzHlp8t1SP1lEa/xtaOmrOLn0S6xRGmZ
7dcmH1ZXl7+YOkQ4eOJV4Kfar5O6inP0IcI8N0SzzH8cDS1QKfi9BalYdzGBmEHszIB+Vn2vNjyR
68CcK6om/SHlSyApqceDhET4nFvGO7IhUzj0abwvpzLlZm5lmDRa2OrXetcFDZ43QtXg25Ynb9j6
o0fvU6C6oo10G5VMnvH3O5tov22r0d/HlicgcxLc9lvZ7roNsaItsh8A5wfP0U76zC9NVF8VaE36
W2vpL1lCv1k7GwGCpAvorosQgY8ocXD0Zf0YH8Wyaodson2OxySDu0nEIZnbR4eV3letbh3WDfPN
2HOxMzXDbC78+rwLgKjTdEX6GBIB9UirvGJIBqSRm8r9RBy0j7u/P+bDWpywMhS7WmXmW4md3U9S
HrAkVvtNzK/4F9bAUVMaYiN8UBLhCGoKc58I+1ZTk3WbtbL7U2s1Fzc6EnAq+cCy1yLc1h+KJv/B
Kvead/zctCdsdK5qywvCIoJ1IKJo7+PqMDFNETBj0NWsZQcGfbjurLmvexN2tyN2fpn5FqE/VehJ
mCq0V89xl39rW/tUj3z7Tc5nUKB2Cf75mdctYBYH2IOGeQnhEWEixK9fewPuxTxREVle9ExvQsIu
0SXnvEmEqcDv1jzsiCIxWS3WXoKz+3nDo2shPA41bU4uOGmPXi14uJv6vjOd7AGbyy0mdNattX3X
FmpdtAmRudmgLh/Y8QH6D8vWfHZqeyUztvRXYbzG3K0+2W2U6VTuEGJ5vZR9LXdZQuBom9U8dpJS
mVaR6Kxnrnom29m56sni53bgfMk7oEkKwqJS65Gl8rv3YrxJ3PKyIScKnNV7VkZ730w8T/habruN
30nM/O1pihtVzYKFMhnm0DHgiRqLIoZ2pBq1USGwa8UEbkxBjn3VH/orVYcb//Of5x8bnO3L+rpJ
JJkd9IKnqIy3Vw3GPxB46a7sgQrsDmWvrvMddyX7ohS8KnaZfStDPggNBRgNd81dXdUSpyPBVCLD
VYAkF7G/Jlggu7INKo1vpOl1EpiSqTAAf2M+kkbn3yfNUNL1jIQRITqCr65/r/X+HXJXsP9y5NPC
5IbLWj85oHFUp0v1WFy/SAKhkdMuRqRllRtypr4WNk9PfZUpT9wCgh/Gd+r+fUy5Kdr4S9rpb2XN
/bEpVc65CY79zz+7RjtN7LR1nEbnOS62JCIvrQiLrfhGCy3YuSoVqoSJdi5pCktnRvhhNvd1ur7G
Wf4LNI47IBb6yZvmmw4NOQwUr2xZA3s0aXnp1uLSVfz/3J63nppvTHLdo63nWnJl/ok8870fK+M0
uCSnCG17bRXDJPg8p7XlroE5j0TG1bbt9buapLCOrG+tXgOVb/2NR/XOLiM/0p8nI6Oq1r01W/MB
tDP30Qo/eVX92Wn5S94RxZ2kPAuo2ZLQGflqZdyZvj5zFFkbQTb0xtzqSUJ30VYPT2bROpEx5HSG
aHyXBtfBMqr/zd6Z9caNZdn6rxT6uZngcDgB3fchgjEwQiGFpND4QliWzXme+ev7o9KZKaksC5nA
xUUDF1WowWmbCgZ5zj57r/Wt+6Ts412vRM8FfQTQKY267FsMDD1+mV2CSH3rq2JYYchSTlT04D57
mJ/NJC57LbY3OuFKrknMmY+cYtnXBd+tZ5xAEzN/Qzmw6CWel7qhwO+y62l2DOvx48CPtRx9fnOk
h0/+OE851ewsKsdbqTHOEdGXm0jtzG1o0YygzYxazK/u0ymxgTdxJ5jbfLMBlTl0aN3MTh55Du6z
gYfaFObJTu2v1MTPsmUOK1WdWL1DBuzaOHlX3pDRNR5v/aS49+qRgwZG/4OWcTBHEMSmbEjf2GlQ
NOfhd0lGVlqizGUTTB/hnCAAM0hmCvxnyZ9vPVlaS2zVmAQzVVr0A9PlnsSv0OdnVLjN3egxHzHH
2wEbI+7bLqdHleKejLEYZoq/N+RAOvUjvOpKVPwIevycDP73cfDXKG+f45ZVpsiDdisVSb4dC6Ry
MNFrTubsdYSPQEcSdMqEPKmrUif3SSv5YtmwkHP7vXDSvOcmSdF3O+RtqyS+O6VnDwzxk2IaDJ86
TdqlKBqXdiqdWp2lHO6dteCwzk+DyIxGNs8+rdd4tikv/J7VIBtpMMsGjbK+mu9g0OXkS/icyGlj
Y8kVuodAolPErQIEkJSd2dnTF8HoiDx80rXZJiAlxwJGmCMjVqoY63NAn+WQ0oDOjGOmDgmM9DGs
7GrsnWCMXDYhiTL2VBVY6nkxptLUNlUyFed+oyCfS4LgIrGzAQ8AR6y2Hm5DAi6+0H3nwyT1/Vzf
1XTAUJ/2GWJ/hjNgFnBz0wrGXcmSo6IFWjMekh1aQEikZAKKJQrBFQDNszpVvuTjzHju8sc0J/OB
unnToExYYYN5nnUF2cByFces/jLk5VXJnB6xdZZvdUSWBzk3tfVYVojAhV1vcBlli6jjP9SCR9MU
Q7KIBGu31DFo7XFOcG6VL+XIpMumKmehyVvTcDPxHo5LJrjHrufno0UBRs8A/IA3i82Ajgc8HG63
rIVPVcqyk6RsvEOjkwg28iethuXMV5jlJ2Zw3Ulqux4rHlRkg8yL5/3F0PznvIgf/Z6BezeX2AFg
xAPJQcWSJSt2yIqjGwQTAsuZdbICjXLayAACTYqLUoCIh24zPXkVp3/cRdKTL7OZiQK8aS3xopMq
Nbgvi2EIUWNFJuguDRjrZx0hCDmmIYqeW9CdzbYfVBwSNNhXYceA1tYTew1+U1+qggmOn7G/zQsL
Svd6UQ4ovJmcnWBLIdeaM6vK0BBOqA6kWVXsRFE0cBtjKA/07ZvNy5Hs/8L59MOkgflaX1/F7f64
9v/LVFwY9wZM/U/OpuBBsy9fg7B6czj9/Y/+cTg15kQAZKGGbAiY+ZwO/zic6ngyCW9VCYczOZ0S
afnH4VT8Rs2qMbTkn5tAMzjR/nE41X4z+EtoYmiErgpbVf/O4ZQj8FuzJn5PbfYQa4INwVQ5PfPP
v365QtRNlK7yn2VuGUAQoI/oHXP7RhLs+jDSDD16yiHa8saGHBBRCj3BwbDXcWbmDtu0cTDUovhC
lsm4aspsWrNb6ef4DyYsfFTcGUSng+AwugDVfivodK+qOGvXbdWwngcVVQ6Ks003aOF2gre00mUP
P4Pd52dgZ6HbI/bfTGrOsacWl4BhjXWvxF80MxvdFIHeEqtPu047tvTUKAInb2jnAb5LtqnJkWFC
u4CEiT045uxEtgrRSUXBGjDlwZ7613IU8vbMcT6J+hQVNRWNPQHOQT1TsacnT8qoXVo0U8Mqek6x
NxDogzxp7q568q0IWKFJu1xb+fRQM2Rd1LC8Wzs5k2Rge+CUw40xUNviXHwEnUNYUc4oH6N9gVKO
EymiGWIvCwoO2KffVcvbCShEOxMp+DbU46dgJN2lDvJrhrAHRHkc5kLOz2HHKZlmwrzIR0/mvGsG
mBY2VsDPX1RydCopZdwwDYMLq8E0A/NsGveejtHEGDtKYYqQl1MsXUOKpMG0NnMMwKISnnI2FMZ5
G5ccaI3hWJSPcsPVoPw8Jh3HEcDrbHw9d2H+pdxIHuH9XKNE3nsTc06VBFC28CzFQx+xUXfS15ej
jKXI3ZIO3yGgKetUaWCCqsKgCjL91GYcQQ22XfhhjyXVwxrn/bDDARzy3Q/oL8cGZGMOxWOFZoYq
cfbNDaHMlsLXo9rURYMcsIdVHTPPOPo+H/njcf4Z2+TRtlEJ2b5CfI8MjWs+a4RRAIklq4vHIrI5
CaGigwKiKWc4tfJtb+nifJwfnUGrDzYQ4IWdd+3ZS5vdRLPBdGyiclnUZqpeJZRRT4oil5fh1N5D
PNqoYWs50DXQuYRPBQkhnNewaaL1PS+G7LH2qmsE5ulSi7Lrmp82Ktk55fSI4W2OWRwQD1ZSvIrU
9Mls4+cRlhYyjgTUqtBI1tPqYZflwNnE3M+wAzasNJB2AYQSQj4RDGGOdpBtPau5Tr2qXFKKwHxO
c6beISVPHLOr0RsPz3OZY0Cu6skSaZx+24YRBahnMv/1YvbIaEyOaqVvm0Ga7WbZdTXynuHH+66P
CrZNa2CqlPDYhdl3vQDIkgQw24Wa8hAacgaMRYyMvjih1RHsXjvtD1EYgJ2ha8K4MN8mEbd2KBAY
LAOhYA5p+pw4tdE/MybGXJ2nG6vGnw69zjMz6HyfMnLsdUK4IPeiYc6PBeciVKGYTjW+UTv2GOTr
NRR7G0Ui1G592SscrOSYv0DXStK/rGgiRIKjJnr7e6gwyPpGY05gop1Q5n7w3OT2V3BZ5c6Twu+e
JTYvxa1igk8U1El+V+pHk2VRU2XNNbJUOElN68j2uQEt/hpH9bliadPTmA8+3EkIkbZ8QEgstrkV
y07H7BXpkMr0og6eu7A/DGn8nRSg7jaJqG9UaMYIK6idgLD7Tm0H6bKPmmzT+io9vgRFscbEMLb8
p0qVv1hyB1hQK0MweXPx57XxWqFFtRAxbYZYIDu2RuoVS+9YaTPaGDlcZma5lHnFqJe7FtUKcqes
uCBaedpag1fet5zyVpZVZGdpl1VPRW60iy7kbOV1LWpunhsdVPf8sgXMk3ml7Ar5FErmcStjUIZ/
jqRTsjjDiTDkjCTaw/8vN0i8V4yZo/DrcqP+1zWTjSYZX1cbP/7kj2pDMX4TpmbJsqG/JKTTa/5R
bSjKb2hdVUPGokZItuBqP6oN/onA5MofkhVLI9cGbMSPasP4TVNNeGEQI8BNqJql/Z1q411ivTTH
KfEvTZuJJq+KjCrotQ5miIl4bFfrGWmLhpOq3k2mKBupypeiyAkovWhhdb+6Rz8JLHqLSvnrgu/S
wLGzdYla89JMssbsmmSaVsYdPoW48IunX19DeVtC/XUR6rfXn0r2lT4ANTW6cXvVT8IRWeP0uuH4
Pvv98OSBqOrQ2FfaxAkFJiDbsfCMTz6hQqDUq0ymv64+/1Sv7mlipMoYoiZ15YgIbIbBYCXpS03Y
UlNKi6OMupcPPI/LltKQnmXp9pPPPZeGf+Uh/XXl+Sd6dWXNllCKlhLAXRZJK98wHnb1Dpu2z1xB
7o4QOfZmbDgVDEWPNtknl53jnX522XeVaswApNStMndHWjIX7Xly0dxh5Mhuc1Txn1yEudBPr/Eu
WkpSAhUTf+652LawiSPYt/vNWF0wnXDaHIoWraVPPs4HT8/7qVCI7cEu+2Fwe8PaAI6nz0i7xyNg
ETF6olNsetOGRXjfZiddQ4eVVqtPLv3BF6jOn/7VF2hM0hBMSt+4AmhkJx8bInz1yt+SJ07zASBH
zR0Ve0jRTmAon9zaedr1k69Pnceory5q2YOEGWhq3FhFVdXbjiajcurExuaVEYO38SZ1VvX8fjrl
wPhzHs07Gs2fT+kLRenV9eggjFbZWJZb3BfX4Tec0YidmOSgwjmge0Wn9Q/v5ru1hgzTyNJirXRt
yUQCdUoxKGuj/fL4IKp0fG1Zwv9TIu1G/nSBU17Wzp/dz3erj95TL/VeBeF2bZCIfKvcZ4c8OATY
uqx1cMxcdddjNIynJUyzr2i26OKeZ4eu3g6kGS++evimAwKkdxD7zvV2Wd9GoNm+dGfSgtxcJM3a
ofySn+dXCcZhB0/YRtcP0opjybrily+jyG0OVqHcJSUjyTv6fYuv1qJUsX06Vr1ttF0tloQpL8KH
5qq7qq0DoNBlfoa+1dzUbrQat7or7XHkD+vBEUvNW4+bapfjyFkLZ3SzLUBOr/4aHKrzehumu2Zb
ndtX6J5xZWWL4ZReSev2ojziL83CS+E9RXfamb+BYIM9ZJ9vEf9CucCY/ZxcQgORK6d7EoIF41za
ITwcNtWGfKpo327rf7gyqu/WZKVPbT/BeupS96ERndl8jI0aD5lEFx3N+djpaUSyqguL/02n+7Nn
cH7WfvYwqG9fLklDMBJjWHfhry8KUlrx5TFrhKStPgYAWfNZVlE9hgoaD5aVrimOaahuRmZmzadv
uPnRuvJ+hcbWU09q5+EsIa4gZ7xpU2TjJQIcWMODhxKEPSK5S3p576VEIeS6v5sCfSlRw6OPQ0xa
KPALM0TWSIYGCDsBZTXMpcUw9hJlcGfjlymvEKRVPvQ76uJuR8ZDuKZEX2HUc9gTW6dUcd5IyL57
iVa8ynkhRQVHGxY0ed0h0ESUnfh35ojqRx5vIl9xQbcRIaUBw+/a8QHG3kU9EG0zI7cTXxwHRT9g
fHFgM5drjQA5IuCdkS6maabnQYeIOUodTt3XpHRvfaUmdVZJiRyJyzVpZZjsQ/2cRG+Y4SD3iiff
elSaT2QoH5Uh6rs9KxKanYiy8Fwv3EblvW37T5YkO0PYHs2COzhhoCiuEMxbxDRWfOOsw59sYh+s
6cr866/W2Dbw5U6PES4oXvkUaIqTWZoTapQAHrhv39xjlGZUp322pn+wZyrvNi5RWUNoyOAASmT5
7JQzHZGHfN41YQBfBR2gw/AqKEeWdx/YrfnJ5/yogFXebV4T/at08CG6ECxxzOJ2kWEmSvAtBcxx
7KjYi2nf6QTEXH2yqXz0Sd9VzEJLu1rTq2hHXJBt75K6ugFbvZ2/1Ah3J7TGrkqOusJObaj7yd/Z
7q+v/EEFpLzbzUYyzeO6MKJdZ9l7IgGYgXb72iaz2xj3Bf9/LoN+fakP7+q7LSyX+8RCCKC6+Sgf
A0/eWfppni+3fn0DMpTKiASnZqKxkXxW+swL4k8WypeX6NUTOyBFzpD9KG7nNXsJ1Z7XX1kQHtMA
K6ii7ENWQ280L17O//wo8Wh+tkir1kcXf7dKC4gTWhJS8g0dXi1766HFsNgcorxJF8pgY8rIaS4C
aaJX05xlQbxPISWkxJCU1Tkw1v2U9G5Seg+FlkPGoUMYb7Ak4iWNllKDLGdt1etY25X1Os/348RS
hA9/LfHtKWup8YiPx0yjbuHGMFualpY0E/cGVtltwDfrEUaEhBl56bxxL4OJIdeVNu374kkwsqJI
DDZdt4FPghoR3cRgbqdqaw5rmTRmGq8LibYnBR1Ap9Hbj/G9pp73KUabe11cterJHu4K8b0Rt2l2
rXSbWMNL+b2DYlS7HXQxMmiUDYQMOd0ow/xD18G6Iq2520rdNvBdX3f1gGHgmgYZqttF4dHakwr1
rLNGDiJdhNY8k7aRpl3EVXuC+Un2SMTHmhgFx3u7KF2A5lsceyv6KYBEunXc2m4HZr8rz4cxdqdI
u8bruGlHV5anc2HdacZNl9PRGsdtAlR4nvE2hdhHib4O8IIG1gDbicmrNV7boLcWtWZ9lzLlaqyt
G9GcKzmapcQ4wVE/oDv+CrBzb4bDlQKyiB6QC01gFSSV46d4ygBWK7a0InH8ay9Za5sqJ60rp4iy
L5Nsw/8Ig8vQoj07jaw54iYlXnwqM6bC3AyiTZnzWPKZHMSnqDRd7N968o2Eg4Wo8fKVtB+/h/6W
bPbEdpJuTBeV1h+CFoE60X5yrk+rJOvRERvbErtygz5iIHEWIP+u11TXx5lAsu5xJBzLor3UFT0z
+Dk1DoN8srcK61IJqm3WoHVtCXovyV4JlpPPdoOzp6vz62TILqIOLxugHFORXYJEgTrgsijnW3PB
mfLUxHdajLR7QuPHWJ8hwTyUSPuvBR4NP5PX9lS4pmjdpKgPRiKvxggknjChpYfWN6EOhFAewEEB
EOSlyWMwuibzu27cqnK4631xhQXpQN/vuvfNJwtBMhw14u7UbZAk61HXz6DTG+OxjAknKfXLTu7P
VLw4GZ7cXm43Ov0KLVW2kpe7Ol5dz7S2RnCE20v6gL63CA+M2pgY1Aep8Hh/h8vAF/6CctuLkAeJ
OPzCAJSYEjoChM5o8j0r6yI2zWUWHhUj/Gyf/GiheVeIKTgO6P61rVuO7lQPW6vsGIQjyQksIic4
bn5PI2/ZeJRUxrQDoP/rBV18VA+8K0VM9H3CrLH2WBpDZN87+A0veNqt80g+12BNgxFcirpZtMU5
hrBFnl5DDHZ8Cj7ZuMb2T5w70ap+6RSJsZQLYo2a1jEz2v84NPI5XYIKUhmwp0xOYkXLGJG5yE51
9iDLVDvPYa+Cu9aZFQn2yJj3UtqA+F92lGgoPlYthpbevvQ7BvBXsUm0ALlK5intp+Wvb8E7SO+f
x075XUk0Bd2Evg2QlYa6e3YZJrtEPWXyAzsM2Gp8BUPLFF8iCwbO0niskSDZ1KwyXWR5vGwHV86W
Qx8tMgNTfRM64BnPqNzgpBqrS8gDn2y+9gctMvl9LaWIAD8PlrN01NyATdiUIFT4/QaZUSOuZPu8
gsEJNQEi3mXFGJ7hlxtnzZnqNeu0N5dVmPE9HkP1AA265yFT94kM9aDgNgcVBo5l2xK4mdxrDY/b
EyNEMk+9TU0GTwyzdQDmUduo8nEOG15G8EEOSiAgFweJKPzpTFrVJDgyiESTOdNETilOdXtaplrN
iP9rkn6fjwBELy3DJljV+Glj0FfKCMNFEOpQyaA6GUg0X6T+UfF7jClnhc4AXRovG20kpUpGQHoZ
N26CizK6EEjkDEzVSs1TKA1LiNVn+d1Q4LpRrbWFziiMymXZk3sV1euMv74C3TB4CfxxY2k3D1mD
bco8CXZvOEQmi247VZ88VvpcaP6kbpll068rbcnMfA3MDedmcjSVTZ5N8iZRjeNIDCf5L8wfXR2n
THTrE1dRDg9lcKmn3XKWwYxGu5paa5k09Um0/tpKwH44dRyiQH45ZAF1H6/1EnI00iy/QhEEUKKN
54lTy9TH2+AgvrBjRkRErrH0LVJDdVPdQy3XOUw3HVKClnMWQU+QWkaUcNlNW4LflhBk0Z+ku9g2
t7FaOlHKvqrDSCzzVRSSlZz5EONBUFCO/Pr1Mz+om+X3dbNXKTC7vArozYNX4+UvjQOb917upoXw
my2zq/MytC/VVjwXUnhq5U1g4rjii4v95FyrSIUxykulcgWPeTRKF5ORMx+Nb+pA3Klp7Rp+s0Ip
how4XyIJWerZfIjufM4kD0ZdnfX+sLekHIqpWMjJFxzBeCmwKPjYdUZpY0Vko/E0jpl0IUFnK3rD
9QkxDqC4lW27xdUokDsCL190Q75idngoAE6MYYEb0NukKfo1/ruUDUaixkaGlhfdln20MuYTc37t
RQW0wFmqtsDLBOUz3sBxcAYsaB7Ts1/fZuWjxePdKQGUI0MDRk07ApQcy66o0+tL0lppWnb7sbkY
JH45sTYE4jhlDVDTA4yBoClRmmM52uSxfdZW1D5ofcjvDhHT2HmMpnGnWhHaIqS5e3m8qMdcoZ3J
tC+e2idCw84Ssz9RfrvadN24fmzt0UWz/jLhLZtL7InA/iZVyPgD78bkZkL8he2WdS59StvJpa2/
U+3FDMV3dau5mvI82mlI7lR72+suAI5PbuxHz+/866/OJ2YB+bvpEwMcpaA3FtxrdLQKw2kUMPtO
Fxn7rPFvmUDu82FvaJIzNSjG/uHF53Li1cXjqUTUC+fGJZMao76K1t3a54X9JRXtPihVxG/dnmwO
CLXN0Y6SfcXXKmEK/eT6H3T45XdlS5KhPFErVI2goC+wJu41omCZah69iB4/xJaX3lWvE8UQ3f76
mh9ULPK7iqWKCbskf0AnwN4mN1xzLOs4n+vnzklCadIH8gJhy68v9kGrBjzh2xuMQ7qxZjGOGxnl
jcHarJN/VejPKphz3TqlYeHkuukAgTpK+rjHObvXOQf9+uo/P9mr9rsNvyszBamHqrsGQvyePNeJ
KGkDVR8fEzTgRsXy/OsrKfO79++7lfo+oQCb8hhMDefEcrxQes2JrPRG5jPOdxYL4ab6Xpf4ppWI
rbLWwB0RMykoTSPts0fp561IoPZv73SWNVWjaZPlxuyWqSocEoiWSkyvnPuJWNRpGoWIK2uJknAd
82N98sk/uu67hTFJOqXqxWi5c3Z6bN7P727p3dbqS7LTXuHWG5nkDEV8LPNP7/dHX+27NdAOiQee
k9PdAQv1kj5gnd3Oo3/MMypQR3NhKGguKDlhCrf+LrMEeNB7kr4eiVw9+vSjtQqlFYbRX9+Gn79V
SMze3v1kptjoaGldiBtf4O2tanKcQ1nfxN5I0S/vEfPsFU//7Hn7+cJBvNHb65VayhS5K2y3V6Mn
i9FjiqkaJt68XllasCJ7E6ryXchh+Ncf8IPpkmq/W6pq3fd1yeIJhzi0CYXsqISoaP2951tOoNbH
fqRZXNyX5oZ0mX+0Vqn2u7UqDVr4QjicqNi7vT/BN2Ra1vIGz8uilZl7mWEleJV/eFetd6tVqyP+
rYgIcH1af/OCkfOeDpPG7j3u1UpeeAK3B4BlXfd+v+bf0pSe8pR//9cbbehLMMWfStH/879JUGrK
FioK1qHPNB7bL095+iV8rfH488/+pSlFr6mrmq6/RMHw9P2lKbUMgXiR5jZiT5P15w9N6SwclbFB
2j9Mkrwkf2lKNUOeFaBErpPcYYm/o/J4+9K/JIgogigiE7yRjaL03WM62nGVqJlc3RgeM0NitVJh
ONhAnFxuHVbqdZwWmygfP5t/vNtVf7+wbSsG6dzC1qx/G2vbilo2jdbcoLZfVWSsNyCjyGleSbNJ
RiYySepRUo5Td0BKAESYvDfIWj1cA/RiAk37bBSuRb0Tg4GROH2MpnEVUHlnancVVfIqIUvXx8GO
Rv3Y509Kqm8wdy6JwbpMk/iUF08BDVijTM9EPq3q1DiBBTnYBoUigYakDOQIxyjmpmGjRcYDqQ7B
Qhf2SW4AAsJXq2hHR0+BKDZynZzbE31UEX7RoHG5XWWd/JTDZlU8UP7dCEGZBlMyCcPnAERJHAB4
qIarzmjpV7EWkpthnfeJSerXeDX/lXVTuR3iTKTovRtX1kVvw+rMVC9YY4flYEe2XcPNigGMs6gM
c0ovG2eDVXbFwfgsk72vIxnNbtZn20yKngkaj9YI7MTG7It72yNcXpseh7HRF8SzB3SFAaNO3UqF
RvKSlycQBptaJRGlidK05IgCoZGRKFJYWvIQHmj6JfWuYM/MRHoGAASsN+Ee4biCUP/Z3vT2wPDy
uGA/RiilWzA6/m2TKusybQeopzdIdh150Amaqdd2OTJH1AlsJLRbM/oLKG+nzvD3gZ2sBIBQSEDn
IV1MRHDXRWOuy3GYMVH1vZ8Mtwn22SYvNoGkb2mTAPD3VjDaHD0UWySjlwhlNyGumJEda5HmzOON
8ph7w21aQ3kN+Noj44yxz71C9qxG3GXLYbKEryL1yO3mbwd38IqzB9iL2QistCTpzg84qRGhb5GC
EXTLJGGfDdBUYJYEpruIE32OCO6WnZQ+9rNnt8VFP+sa27F4SPRqRygA+XT6FrbopW2kx1Q1z0AT
XfjacFGU5TVACWLVJGLexE0QcrS11Zuu8tdKkyxHLz2avCZDIM5jtVrj5jh0/ldkYI6Rpke/4GeF
W5VgnigVnhClWWtJ6lpZu+MBPSMmfPdqyTz+Xl3+K2vTYw6WcNaoy2/PTr9/sYpGnhHwBKGhln9b
DXRxVaVZb9Q3lWyfCsM+ReRZcRolExN3moyWuVdQjw76qmgigvDos1X5lddtckEQpz5cwPjcVGV0
FuLtknN/DWEPq4p6KEjn7bPiCN7pJMbWCRPzrJiYKhB2ICf0jiRl2Fdl6eqzTRPldjpkpJp2y8bs
V3XR3HmshLVHbrAmNhnvW2SO+zDGRQTI0EvIoh0iB47Wk4fTrp9DkEnh4RDW31ZW5BStxk/EpCVM
ASBBBm+atT3mG/Ig1uqAp0xWoZ91QHOx8Q7zrcco02XbUW8Phd0th8LgHY5BouRu3hCPTA/d17qL
VKOFQKcsNQd29WklBTCblf6QEouM8XRaNgrOywotQRtRRQFvKm9hplx4fbHN42fbMhG2YxcazIVs
fa1UPoKKCruqdm1dbGnzHqNZnt7khltorPyedPz1N/5OAvPjC59NEWw3tqnMsVevz63EQaQGLJ76
hntNXidLiq9v/HFOLs+2JWcQu9dJCvQvERAzxrJXUlRsGuiH0sBt5OFgvPCAMHtli7AgoCPfFvgN
YHGsKyG2niFwpsbnVkowQd7e1RbaGk27Kb3w6/yWqLy3AIDXFfheb7RdkgjOKxCpv/6Q84Hlr6PU
759Rk9nULRkdpsEW/eYzikQtTSOempsgMoH4cM1ebcmo68mcJCb81xd7mfL+29WErmNBAaqAE+Xt
1TqAeqTVsJWKvNmhIF+bC9PRmoLe/L4pyYwwgcF1+hmEp+UAlVhu0X4rnRcsTC9b/fqHmW03bz46
Ppf5A1sK+lUZhsO7OlTT6etqfdff9PCOp6h0JZvD+byplpnB8M/A2kGVkYhNZYptVxTbvoHgr+vr
lPcJnJFj5MZ51GjnDY4x1utd0JpnOTLwgVhHUm/3JSuq2mVubrfw/PKjrtrHUK/uxOTvkX0znVFv
Uqm7Mho+ZkZSddpG5xp+vSrRzipiJfzIf07TctPR77LG9gDhziEl+lvNrq0aw0UdcRFKoNTKrvEn
4P32idoZzZJsTG+8Vfg90EuLBx+SAimIML4T1nlVOtWycTZowb4gS+OTL3l+Yl5/x5puqMLS8B/J
iqKbL729V92eQvGw9gTcVkPSthxaN1ri/f7V/a0y/sMa/bXn639XJU/jhtv26imejWr/+gbtsRnJ
7fv23/9xCtO8ks6+1c23N3X8H3/yRx2vmr8BH1EU09ItyzJMSvIfdbwqfpMFU84XqbYMX+bPOl6y
0GSzzJGyrJqyLpszb+RHIS+RDMjv1WRkghDUtL9ZyfP3vXlGiAembfBCt8Ftxg9pvDvmgl4qdAFG
Yi/LApc2mAZ7PcKbcgYJK1NU4FIKCwyVRWTFhLKLyp0gEd8R36axK7S1vc5yS8YY7AUQTBhA2LHq
fe+kMWYGbARwMossATEagLReUg0HxyaqvF1IuFKJYk/F4G5n04HUyhbYk10Hx9w0GS5kpvHViDxC
0SRCuVIh4pWAwQ90rVqS5t0uEiGqS11L4NsN4deqb/G26C1+48zW8i96z0/h5XCEln1h43gptTxF
fWr4/AoNZa9aMRUD/D1OxnOoq9a3l5+l9kz4whVRZtYK7UqxJPRguhx1/tdAVMRlbpbSiTxw2aU6
i/lbrVYTK89v0SuQ1JUzTA+ng9mQvDOZ5gAKoupwarcKH450ZT4Igrh7rcAbJrOL0JWTQGNKVKoT
I+jyEHVRLS1FFJOvO5RLaSKBcJEhoLma4so4gzycnpqUwNlQz70HZVAGPL4Y2mFbGlOmH1WvmA6W
wI1tRwr9buELEqH1rF0hWccTAnZyZY0heNoiH3ZR2DJE77KsvFPU3EOkp3qnZjBTVO50MrcjndqS
RZ9DgCeX8ZXe9bG2wAQkbgHQBsc+VhN0tpXWFrPHt74rgL4/RoVsbmsi6o7B0NUnRfGku47U2q05
1bYbd3628mxLI2suxQ9XDyppQQZ0CWN61OmYPodjpBPDFmr1xWCgGFGF/SAjJT4f+mCiwhP9hZnh
VNPbiWy40kqPQgayYsVzj1fu1QeCNuLjMLTeQ9/GWgtdHheez7nDgS2EtdZ7GfN3a3SJwfkQRtaB
DLH8nqgi+b4MgvEG1qpxlMkQQEfIbxGxiG+7CftO68kSMAwq7VaumhVMb4liKlUZZVrWRiRj5ZbR
1C1HyYhXhEJ3N+w/F2FEdsxIobYK84GAs9kXnQReg3kAmNy2rnkfMmjAjPViuVkqXlo8QE/gQIvS
9KAXin9M49Z/nBDzbF486WrDu8lMDUXTVMUHqvr4oOGpu0wUqu0xBCihTE24EQFDzUbXqMyNVt/7
4D42dYpQN7EDhtER4d19gse9I6D+muCDYj2qLUKt1qyOgapLoJNBSszIB3u2GcEmGg+aOqbfZy/6
udGMwcGjonn2QK5ujBiTdQ3BcxvGYXyYIy78xaiJ22QMzXAxSUay7pPGj5Z+UnVUYX7Vlk4qVznS
n5qh3cyiUEi4CYi7YK4MVdXX4BzGjHst1TvUfm3iXhRs+Aq6ltAIup00EEzSWG18TVZIvld1fcwB
eg7xSQ7U/J7Eg+A6aAP1skn7el8ZiIRGsrt2uCmKm7zyIhQ1Xt+QyDS1LgBWIpI1uT7oYdjOEQfK
GclKdBnrSkwwTdTy2E5Je1aYU3ZVxh0tVwgGW591xk1BaqyHAsmWLpfGFx1u384IfO9GG0kj9XUR
O1mR9ttXe85PjkLq2y3+Zflmq7IVmdQJYVvvC2OICbWSAXbaC8VPbgm0w6BGI8LAftmCmWgUbw+G
z1h2hoYZMlO6+4K5wcYcm/Zej0KyUKWm23h0ce+wX5wXPeT2SjLU6zQyo3u5juK9Rv28jrJicge9
RO5gFpxv7DS3P+lCCsN8sxdZBg0lKlIkNrS8BIXg/GFf1StCJXS404pi3w7deGdlglUzxPj2fZim
9jGY72FVlwMZHC93d77PBA/w9s33Ppi/haKqjW2IdgMqiJRdqQneTjEwbImHSD4ObEuHTsMiSqyF
Qqa6r4eY6+evXR0ZwUpYE3eCkLSE8GkekGl+VOr5oWnnxyecH6RgfqQwkeT3kCzjE/07njg6K/m+
nR9Df+SBZAFrd7XS9AckeCSvzw9uEQbSYZQ9Cr+G7n3YzAniQ1TgdozFs12qLMxqwYLI5JUkFwUO
rgGRvUzBgk+NvPIAPDkIKHqi3GDFotD3XR2HI2+0H4VuK/8PeeeZJDl2bOmtcANRBi3+jNlAI2TK
Un9gWSKhtcam3iJmY/Mhq7tZ3cMmp3/QZt57bNKYnRkCgbjX/Vx3P+fo2IChIHOqiPvmGjmVVpwS
4XOenrLtBRcFFWNJOsdt9pDJHzv6pkPziuTLYfkck021QbbhNNvlpUwequ6lWp5buXKXMpTqW7Z8
QSTMkumeY9DZIIu5fhThOo0YvMbDKf1gTpz+OKaQVDFkac5VtvvQLS8U2boYrVCkYAb9SZs7d0hv
TH8w4UvuHCcEkd00spFJCfPS25X8pROKxA/xlwZ1FI7bDBjOeFR60/bpUHxAplYR7nLsCXBqSUsv
Mr8ajDp+0Vkyc3obTc9YLyjGMi9XWsUuNdumHp7ETiGbbiedjOQDkmv0WGO7L2ZbpWFkVLt3ngCj
WmkA6IL0XFXTtZwWK5vV49TKJ2KXu89vxVVuo6/KVOWDioFLAlWXHjcDgZ1uKkwNHwaUG3Pp4Azz
LASNkQyMFkaNS6GDW2eI58OunZqh0+sDTkTgQMXJTpVmS0LYZN2Ua9ltGKCZTAqtKzOq1fLRVKfz
WGxOD9Ya4hiVCxa6kSoXk2nPDO8YNd1LbZ80mQNFKsmv2zx/FCrpa7EKDqjnm7SZKQTSp3Jp3LGr
npEqC5a2P83U9suhPs7NqBqMWX4Ux2Cp6muhdES7VLjJAlNthJvHVhkDXaqCpXxEog3FYUX5so3Q
Ltb5iF4bfJvMFuHdjPAemEQ3KXBiQXJWt7mCgyElEBWktXO3MlWJ5RSw1JaBUqNMaS5ksjtgZ3PF
Y/auGwcrMtarUC8+njXnbDNxfVrRoIN8MiJlNYvFaDONj2BvpT8WI7OtEELK46K/9HgXS4q9Gl9k
/QkWiET52ZDP9exN2dca08cDIxo6ClvYhLpVhvquhWYQB1nMnlS43mV8q1DEX/ED0TtoWPRORXo7
fnH4sDUAs3Z1hrGCqHvf1B6rTGjSUOo+mTKzX5/VSvmANq13iHaDy2svfIrxqcA5tDTLkx49qjJU
FkqNueSU/TGlZTcgZ0RGnibokJ3VMpLQMMgW0zOO8ZH4lKx3GLZKHxLJsGNa9UWMiV0axgL4Yx99
Gtkl7JSMwsfwYTPdRZMZecLVXbwZCIePrWbr3Tc9hvt1kZ9X8Q42sdW9dGjcqNk3CH3bd6pheHbb
w4IL7nTuJUeS7goJhbT2yg5U+yGoTcT7TlJ6m9A+kefHDhtF4GYgZQ9GmZ9loXBGrFkzGeILYwO7
UhNWMuh2upvqAEQUxvBUjIHktPPkmUF9F7+hUMZ6bELBeZNwaxK9DvS5tb2ryx+a4qqopS+Mr8NW
80cISvVn5GtBl7FTY+s8M+kJeZXr7V1juNepZ08skxhGVrq7U7dHA9sktaATWHxJ4ie1uzNhK2bi
x66DLy3HCJ69NsVmJwW4NwtxF3KHaUSILX8vdxuyLm7aLI5YJPd4V7opY27fYux6YtQkdiUIMajM
K2apdfFUMU5ZNkEX73BFtBKj+SBQQi1Ha0gp2QLJmWaeNRx19bO+fIKtacGGD1fBCKh/4DkYzOls
KfOrkotwiLxGCIeqdaXkpc2QZHAx9f0XBZY/csjeUivnPEWXDENHxwaW7+9SK7q7TSyLdXFa6oiF
lHUzusSGwUJKzVZUrbSu1oZWwVDdOmUt4e/pwvQZvo0Jnlk4ecjlZcD6+8jAIuCijgpElZAAz9+j
2mv6hzdQAOO8wrMDpIC6GzahvZadhHJl32EOd8Ppt74NWOoEQ9Urx2QWcFLGkwZ0lcELm1Bcr00s
HBuY5k4eZ/fE6PdNmbJGdlScMM02D16qQ1oYaf0k63EVHprilPZpaKQRRxDU/eX8u15/qRu3lt18
wpww3xzEtXVnJEkcY3HZZ+4F9lUURFDdLbwnArlcvUlKgqJJXL3fMBnT8IewpHGbr0Leld7WPOnm
asXUy4XLoRwvGmNb62dD/ph194cZG9eksxTk0bEyxsbqMpQP8VqeONx+lyg5yu8LKQ6EnBqz2oxu
zinRZK4oeRppFrWnfNavzMSgYYkVSD85IwKY2iYfgkOxhZpJ82aqnge+HR3BBHdYj0ZEm6H/tqWk
48Md3tRlMoS1Gt1X+jMnHpzPRFfaIFlMGtNkXVAK+Au2w2kz9EexR+1rQ0Mr6S0te6oxb5626HNS
NyeZofX2Vdve62tv5yZSIihloxwu/Is65x/4zKxFQ9SpashosqKl+3+0DzdB7YpObadTps9Ahw3P
vKag0Dh+BgttlxwNc3+rltSd+7gh49NokOpO8OIGAPiGn/8N5av/Yr1qU1d1aZ+p/Fe96kdMd1/y
8eca12/P/bXGhZaRRhsYIQHawm8SvL/WuOR3b7VlTZFUqlg/1bgk9R3CRIJuCsjmGhrFp99KXPwJ
7iLrSqK6hdau9pd61TSGf3eq+DGnbaBu8IcBIRCIoqdTJl+yMD21x/7KOGYgWw10C8u4SMf9X5Wr
cdVcnYFKD3+/YD2Kj0iRiLfoPr1OXuRWF4YFg8hdPNw+bpyWjpLdOf0xO+cvRbinRtMi0zUhYxqn
zI2dxdNsvAzt3JEczdWOeGC4U6DYIz8vjuQ3Tv4QHVGz85dTYq92G7Sn3lVsyLUnuGbhISA7Okw2
Bl2I7pIn+Mqx9XM/c1b34NWBdmwe46PsiE5+7f10scaL6DRh4zUexfBrjLqgJXqyMwR4hVz2SWH8
Ws/5BXOeq3TUb5rfXtdL4mih4mzH4pqGU9B4ZdD7hae4h2A8Gsf6Pro7XIvH/Ghe60sZtDsx101t
kc/J+LB7uKi+bsMBhdyhW+UFaTpGT5lGBeQ8R3cUaKzlC2zekAl9N+NlZa+3vodu70TeE8Yotuhr
TupKbvSq2dxXrwm0t8tQXDHgFZzWlx1KgFYd9p4r3EVnbDL92qcLaqOtF4x+5SQeGufh5qKSdxod
0e8C7VN3YqrWk23NkY/5WXdnT/fzUPTnuyqYeNb8UN4n3uab92Nq9SEc6nt0SO3cL4+UG3J/sukD
+Ksz2SjAWdkxOWZHw5NfxWN+h+TOV/MzuIjr6J3OGp/s2J4dQKQ9ueqxP8+edqtDxYss7Oj9JhC8
0kmC8azfR7f1vDqtI3iCA36xWke7ZQ/Cufy2vQc6gS7iXZzOaoFQV8HpXPWK8OalD/PH5hnLonB5
FbzBVkPdKXmR9C45Tb4UZL4KxXpwRTf3sotyUZ3Cj5jzx/FLsdJH/U4PO96N8q2PdbK35XfVMXUY
BvRTR/iAkvJROs0fGDVymJTnYg13+Jry8+oIgfJQnuRwDEhTq2gbV+VBvGMl+pGbeoXbsk8Efvdt
PBXP4l3K+Qt9Qyu7h5Lkc6DWjop/8NJb/phdsrN0LM7apT4ZD9lFZwd05yxMjtURU/XTT+HpHxRD
EE/7k61OLf3nwsFcYyqo1a14QdnThWGweIODh7vdB6OlWw3X0Dmvr4Ofejq7sgibcHMUF3KRPTiH
J0aGrd4tXyho2oUNincGD8c/W7Bz633qpN5ozTZVSmRCrTQQnS5kh3l5IEL8trKvqau7rCIb4Whb
dGRP9zjK833LrPLhpMTH0s9tmCA2Xlk2hCd/Cep79QTHyEVJxI/91E+xuEey8IjOfv99+1I+T8Fw
Yqz7GZeKJUj99dYE9DRR5LSn08PB1u3De4wx+N0QRJ8STwuLkxLmduTUz8an+CKF4jVOzwZr6aLd
WJBhHEpP24P6oLu9Nx31S6kHcTgd4zMu69fI6z3lpvpyfWfw6MiKbeQzL4uPnCbLe9n3gzfZ+Pvy
+1dK7/bLp8L6Cn/fRfDLAuk7vSscB0e2vr1mPH922JM8NrLhYdurhW08TP0+VI/zOQsmPyOwGlc8
1NAFUL0JspclOrPL+c5OvQrLnMBkPR5O8QdWnNPYL5olhKm92Yg7cHHfiOFnxedLuRxO1XnzAE0u
lDB3PJl3ha3yb5iteYNnuMaDoluFj1YDS0/yVYfCgYOSilu4la1aVXi4rcf9fYvL+iW+aTHuIRaa
UXbm1l7isgXCNqhdxQfAuYuTWwjMOt11sFMHaS23c2ZbscUTcps2Uu5e7s3WbHXoHIykmt7F4tMa
rdeYjDA5RH1rcapQdZCMSCwzzHhUGwgPbZBBUdI/xU7H8ks/drw63cXwQAY6sIwzPhqkKSd60EM4
ZZbkH4KGF0mOzXPsjPY/30ZgsN9XFf+eMv9QgJt1zBFl+tOX1tUuG6kMwo6PFLPTBiX9f74THIS9
zjFsPgG3EjOcc8I3wQwEN2fmtwfnEYKNN7oqP2Kabb1H7dRb3dL6VtmVPVq1ldiRP3EndYcT9nEN
xtPINkQTzNu3LIcoZ3E+G77mTx6pGamKzGO8lKzYu51XzNa+bPYkyR8c5MBspPLciWdrPifK0DhG
BKrOMwjlkYv9iSV8Ho9FuL9gH2isMcEur4vX8lNC0Gzdnn9Gt4PT4aODYeEC8/aL/GVfz33AXCn/
DhcozB8UXqiFCIvPoSvxNlk42wsfdn/x1hXDjMUyOD8+SAZQYC6IYJA4hlM4G6uSY6evXBhJtnGH
fT/y6SSWj8aHYWlduWkkcdkjevHJ2Rte/ZI98frcV8nC5sLVXMEfPJogruiUbso/mg2qOPJ63G7W
1OGueI5cw225pPWVr8VuHDbgF/QV4scotpLn/tSydigCOJCzbNTFbC0s+Z4hWRI7F6/i6zRZpqaH
aoOIagcSYz79ILAKC93BxN1Z2TirvYuI7H/b7xksO77M2IvJHQywkRgRZmMjoM/AbmTThYxVeftS
rl2T54lOzZtUfIYSwYYzfthO5ETh/nF2qDR44wnXTo8n8UaRzw3iEQdrX3po+HHzqnD7aFzm48rt
6Llqg+8ePOFHfnNOwv7Y7gvV0fzDbf+mdWcNkHFjwaLI6nV+4Xb2I7IRfAbUZq3KfqVEZGFPYyVE
hZw9u98L1YJ96KGH/HaTMVEG1GEBSx4QQDSwBzYWLJcTSKfB1wItGMjK+GW6ZnA4EYNOh7s56AOE
2bz9vRRQ3r5HYidzk7eFKZIqZi40sxu/0+xDiJwT7ya5OjtvXxLVmdgUFPtKJrrgmuwmBI/I7fyB
WwzusGlQ2r27fdw+JuF+JnUSpFFqLGGJQTqpXmd9K/7A2BgrTyArt18YaA47j8EffpP4c3BgF+8r
FWVMH6kY7xB0XhDZ88kM4Yz7+3YYeAhkcQvfQNIBVHonAeoSou1DkITDV4UwbJ73WFX4I7dUYknv
HxUPL6fijsosg87RWVUS95KanstedIV743m+V67ENL7r0hEvpbPf74aLoRIXAH8dXs3KHbyFiHqR
DUby8Ay0Kr/Y74ed8hj0DtmQhHp/5nuZryLP3gO/zHOacGQnRMQimauaSBTsC2C04BsX9avG9hXu
V98gxdATdpoX7KEIazXPGd36PSsA1I+xN4GHShffjcAm3N/ZtHQPIXGABPjVBrYFlNudxjP5nLDv
CASGazq1A5izC27y4HFjHeEov8U24W2FL55IxNozz75bV/zp3qIMRhUkOBn82fDRaSpjfc4iORA1
8UO3JytyqHW6+N8k3Ebgzp71uJTpnIAtMEy28Dx9SL7V1/1Wt0fscuyC20D05O+NawLJDT97ioDY
za30W4BK4sjEJ87cp027VLfyfv2+BDtQwO7CTYErXUDkYKtHvsjDzKtZWtOJU4lbsI/zS3ykwZ95
9Fyc+lh5sAGPdNj8Yj0jyZTcmG+89Jf+O8qV1uqZPpILNiCIAvQzDUE/DbgWj9qPzTCcxwKzEmf2
W3uxUsSIJgvJblBS7TceOrIgKMAtOCfjSJFapd2BinbYdeB80trJ/o+Hx/a3gx1zZjDtxt1xC55/
TuWtl/G6nDU786D4oxtk+gNAbaFWb/W8vIQIUupGoRzZ5rUJZB9vTiB7bgthc1Kv0ROl4oEfhEf9
udWeKWprZ4CYmzCEZJW+wVFC9anFcgqwUm4LsiGu9jQRTMLhFIX1M/eXhUIx44bxml+dpLv5gA2W
lT4roQSCkz8r34wn5S71uT08NnuMuRztU/odpu5Juyt9eFke7psp1WIa+nZ8T/vZpcDjkyKBmTsO
FTdLdWP/4LZ8Ttyx7JhfR5yXSruw6Fs7CEMNAa0MS/X5hdXavXUHNn2pKKNbw+rm5/Qc439pIwLu
zx4NDL7/vnhR2gD36DQ0P6uqlfC0j9JjRJeKdcIP9RMPBvPtXy/Meg9pOhVRC1aywT2sw/0cZr59
byYvyPjhi7KcDp+BpyzAQ3+Ogt4xrPiJOq0UpgyZ+IlX25WTfaLA6nzFM86Kvs7O7C3uC/VEgkJn
GZbBTuQadVt3FUuzNFZX7zSs3YF/W50dhjKaaSlvqJH5Sd6CaccSvj9nLo6XNEl8yYPyz2/XvYT+
2hNWh9ampzenXI70tQzTsHOT66Z6y+vqdW7E2+3oFs2lheNXyzsUvL7EtjV4J67CMpkWDA73kqd5
qANxGVjGMIBpxd+Kh+K6xr7i1SS3HdYBgghrEWu6CTiIXnSX1U5Yj73MLR1GFHkvwRN5DKV6n5zD
F8fatV8GWybRcvH2vmkwveN/+xeAPL+3g+19cW/HzX5+zfwdz+63az+CDBZHaN5kJUU3tvDhQIzS
rOkINdrqSNn7RRFQLHxQ+EyrlRGQQOccBLCH5/9RKif75GQX04HpA5LeUd3hlNkkNQ6jGHAiEEZO
zUFSfA5uOsdQn2I7F0u5nQvB+IQgv8NBZCqAuplreO1TTfA3w8JHtetN1QsOGY8k/drLTeUDKIF5
ZB09tSH3i6TEvO37zUMhiqBskHszd/KNABFbi0Tq7/WXwU/2MOzud5kjAEEZWHCeqOG/9iDGg4dT
iJu5M7kF4GLxBC4YIOUloXBMr1m4Y2xmX1NPsjiBKM7Ch6HX4TbfOWqTYfbj4gFU8c/xN8Oef3KM
3X//U/+bjmlarnUjXgCpIM0SDWwKS+R19xs4xUW0ZSWHVLR7yOQ6b6ySZCdqQVSOiGm4CwKfTFId
4lQAlc2Jg+Jux1tLKO55wUdnmKwgUksCmVrbLXqOLtGlO5u3LkTqP4RcRIXDBLH2NjUmQPV8VKkZ
9e+Lp9WNgyGMwHvYXhOx4UrshZqgPPaXwptOKIPwP+b796RxGU543BMRR894nPZjG1c4fVg+LNad
ThIq/f6Zxtqtv2SP/fc9DYhPe35DoB8hOjUQrZoU0N/rp8X6OrG5S/LBHqpMi042qZ84T7ZTWM6J
owbQKDb+DOGDEIwYtJ05CdPP4Mw9r+DJdDoQDenpHbVXEeBL/chpBoJ25lXcPApLFOn2lLJxsJyB
qLy/TeXEXj365Jwz+h20entSYtzMmx3CBI/ZMVp0v3g7ulEpNICaLen95uzYYC/fSW7j9QSy/UaQ
S/2Dr3lY/7x9HCQ7AYUtYYpvpCeNKGTnOtyOlXzfa2x3q6aUNRHRsXIFSRPJFztDKJgCEQSURz46
YQBigju9P9xvbDTZXVz5SKMwVMnaU0Bi9lfiJU1WP+OclXq445H8F/BP5+04Ej4sCHHH2JwW+Ay0
Bmx1uJl3zUX4kN3T40oFoF52mdneexCBahjbdgkIa2y0IVKWYOfsa3Lm546j1onxKu8ZXoU9hp0F
M4EYUdwvmp0cuz2ABPvRlsM1e3bmewSYW2zA2w4RR/DPDvFkt0UeMLGaY+HCzLV3YLhw48aQ1Eos
aYgaO6RrgGVUcgB1jXzeDyXYgxNS98hFHDtjfnaN72ZnISbtJYeSMANJATz7z3erqP7ZbmW08+fd
yoCImheJoV+i7+INky5am+Bk8N6z8LA9armFbIa3OTuQNQiNO7QUverucJupMg+f1DB9VO/qE1W1
++0ruvK3+RWShicH5HjXOEKt95IbjnHujh6iO0idjzTHTqIvH7fXmvomYhn25kpUOVcvDTWA4XDm
AA2M4WgcTkBiDnEe/vG3Aqyh3XUn/Xk7Ut9z+pCk6ebHmiWSnvGP44h5+URyJPQ7whWbONaVi7VZ
KN1Jn4ZjeSYLAWglclnkjRQ5W0oTWtCH5r0RO/NXZNnasPVQFD2ZtyIkvhPFKZ9TeZNv0rU/6SFH
b3c/4Ge++WMI6i81cf6LtWdE2mLoK1B/+fP+zOmFXmma/9yZ+fvTfrRmdOMd7pU02yQFPegfQ8Y/
WjP8RUE4RWG+GH1+VdnNEX+hEcrSOwlnDN2EfiiZb/4Tv04fy+I72scQCOFTCcrOI/wrNMI/dqV/
1Jl0Qd/lqH/eOpFO56/u18iPi/nSM99kCfi52clUfMHNwUd7wp+Qhmyn0U5TPUzRWx218ljnj+0B
hBiL93OMsEM2aeAxIXqJJcQg9ELiuGnk2GyrIrLxmIxLcymdloK5W35w5b76mGuSZ5r3w4SpTmKc
dbHzc0Z6N2V8FvMNEZribhtaTlFGlth6fpuxrnKTmdOPgrWV8SCpybcFMRu8nEd+1z/nWfUVT7Qw
NsXMWZIM+VNVumpif2bOmdlbo9tVUTIO5EnrxbKOfNQBUSos6Z0s1phlRKJKNFeDuYTCNYedvBf3
3w9d82AWsx8NgNwGT+e6SU/zPHyYYrL2ioBX8k1nIvNQYWAtCPrjrr05ZB+j5HXsS7qnxscZGXpb
X9IPqXhrZbVxlXFiLHEAMNbPnSJ9UzPGdiBY3YvC5q6Mc5l1nz3lpSFdOjUXjou63pgER6QnLsiG
FW0FYx0+i+lELXaoRXeV5vdlo143uBtHDDqbjzre2zYOUJM/lF33GVtpe5IWuvlD14EL0rpvkPvR
4GDFGoPJiyG5WdQlvqS3Cghl6427bRbb66i1PFDsn8p8hquZ4RnWzi2WlnX9fY3SBqqGlD5r9ZYF
Yi2cC0iQTj2tE4Ipkfe2p/5ScPm/Izj84xC0v9FvdOb+f7yRndE1/n9qfMN2+/Ow8j8rrP6K4uV3
cYVn/IgojH7SuGVI04T+q6q79eqvjIaDJr+T4CZImOOoBgzVvfH/qwC98Q7eL8IXEJCRKRBkws0v
jAbReCfuHqymzOCp/FcJDeLOV/g754Ur0qAPEZ5MFbNYiBd/4DNseBqMjGziOrnPKKlC+iFGE8Nd
m/prbQ5fjNS4H9tVRA0xb479NDKirDBG/tMd+wedqD/oXe5XwQTrTgYn8NJ7fmNd/ITkEXik6z0b
ijPKgsBk6HREW+s7w9FPy4FB0uxQ2UamM0dT1ed+K+d/MUor/r4R9uP9cS2mia6Juk4u+X2AxSyk
EfuxxSFNMQ6pg2WtjAV4jhhRqSZ4gAjbQEntwPyOtWq6wBSq0TIjuvX5zIx2Rcm/xIrZitvYbBzM
7mkYtwizSV3dBUXRNPWPM8+/YZfdpu8YCHXf/3Z5afq/eWP17WVgOOmPIgL/P267Hzmdr+LPN9/d
y6FID9hNvSCIPP5uC/727F9Su/kO9v1OwocTuVPhWei/pHbzHY81JE38hSDEDv01tcvvdk8p3dRl
TeYpEvv6l21I1mfnMpKji1hcMx3y11I7Qxo/78O/t5D+oA1gSmuTNXDHg7pWUj/SoKVWh5T2gbR1
n03mrqxFMuHEH2bUk+sUiRZEphgOTDk7SIXUhPRyNys3jPRFn7r62AlL/F5VavWIW+/HbO4/L2Pb
M6iuU2Svyietm8hiRochI2jcUpNytWDBNDZsCc73SVb4RW4ek6TQHxJ5OdB6MOHu1r1xO0TjfC7M
IX+v5rnyEUqxwnAw8tLWxMVfsAHGihZZNWNDj66PmshTpAOKPrL6KKovUF86exLxkE3Snu5Fq9iV
NPeO2PfZBVJefamiZA3qJkJprltbVFEqrnLl0YEKQf+rmlbRY5J1IkqBOEae51XTPseAuGOcb7rb
tHqLoAJzXGu/4hVd1GipVajLQjuM6u9ypiCAjp1dUB/07tSsVfV1k6LI6zYtfopgpL3XBxE/91ZI
mVnOu+PBFBlijFP5vq1X2eWQuXlFkY/HRGQ+TtRXkJUp8GMexUhps75sTa9M5FKNbbaiAYqSxOCe
BaMtvs77OHQlKlMYqRFnaAaJv/bwJQ0Es1UCW2IILX6J3XxsuZnwLVAzU81e9hU8NBiJX4rsMjVV
c4EqU92hsF8FUbr7Mxb5IHiJlo++3NXVRRk0KWgyIbtq6FZ9GNOpsetDpD9oWWLe1qU4nKu4np7X
uiiOXa3S1ENnjRnesrhtTZ1fzaWlmo6o81mJJHQIG3HSGH2OIgaq6a7PdZJcxgYoNWQTPQPtMDgo
CeD3hzaKpRibCLxqNywEkwzHG6ETeiw/BttYZEAILLLeNNb38yRnX2JsmmCOTPdG2dD37UCdTPsa
N72DNNtnSLpFA1+XLKEBFa39d7WM6PkpUOf1RPqFGPJvCKj/eWCLAJ7489BpvVTfvv+N//ov2+/B
y/68H0FT3ifVNM0QsOt7AyjEvx9Bk79IooGhjoGVPG44BsJLvwZNEXs/uDWmzuSsKBI3/x40xXcS
3FoG2USZTItcy185D8lc10/YhZFl3l/H3lEjBOPXt5/Jfj4WVf2g6VETI7WIlzpMfzQhr9O+KyEv
R7K+HA+RXBV2jAxSj0lCjKf3EV/6LujqcWJ2OWllmA208C/9JOUntTUPq4dlwQTolrfeGpclu/Xy
WnsINsQMbyzRoXaafCt3B7bD4dYLqExGxQGlzbVK1cyvergyUaMxszxIY8y4U8WsfbHiQ/lvw9m3
5nv1OHTfvw9AgP88eR+I9ueL9/Gliv9Btuc5v2V7hUlJJjU0TRZ+Rt37EV8Vd2QtSBzb8XD6eeEq
iM3xH6jCMngY6PFrthffoQWkMWW5L10NDPFXFq6o/X7l/prt8br8/Yqdo1gptSGlMSgtH6d0pPsa
D9DOughZ8hhyTMYwuatqKbNnGzSERliwTK+Y5x7jFE1qUxntJt7FGzG4cNo1oxlU1iU17uozBGzR
mvD+PbZGU750cTSF6SEqPVHdBnehtgE9E7rXguSpjZ70Qnu1h5+U5SpHw/RrW+jMi8RScyXJoc2c
m8NLas4wGAUkZxAJSL2mRbTU0jtt/rLOg3AcKyxFcFwSjlVr1nY3TlQOKJIcG21SXKNtOpxYTInW
Bri6sIQ6I6OogojxjKHdmznWxYtea+/bVBp3qm8D/0Gg6zlvtVONMzhHjKhgmiV1bsTeKWzgbTBN
zYdDZg44SyjwiiRsolNzweAgTdbvyOaMntnp9FEMnCUqAdVkqd+1ZfKMgbS62u3Nm9eDIA7Yv3Nq
ZuSWy9FGXbRqfaKMgjDKKqDUq4oMNEH5e4qL1YD7Yox0AvR0tJk9fygUNXETJMznbTT5EK1YBmM8
FwFqjQvStxutq6EpPxdZrD8YmPT6Wj1vF1VaJ+cwdEzVp/3s5Xp98Axj6o+wRYNKkz4aS564Yp/Q
klDG3m4GgVHBSEGJW1HoFeMXKFl5l+veuGzMcMzLU9JmvrFAZ8LUkJkNpbu88UoxL0ow150OiLQv
mH0shk9A1HGkEp42JFO0OYvCVYdPI44q3X6D803cYK/dTvoBG7slDlrkeUpNHq0ynbszxLkcOaXh
zZqETtRQmJ97eaDGjArLMV6ayFK2GrGJSGjeT8gfPU7IXDtJPOqo5HAKtQp5iKhZQE8q5oX+3pJ2
78exH319mxnpPWhlYJZS8eEtLvz3TuxvxU7S6p8HyPNLMyQvxT+IkTztR4w0hHcUHyRs8VBH2A8w
P5+ISKeoL/wiwkC0+y25C+9gxOwuu1BPkanaOam/xkjhnUrKh4y6Y11JFtS/FiP3ysPfKxO/FTvf
RM1+qgX08HdhorQHXxLhXMl9A1HSyI9VnoZVQ2unWZJPFctGWcVPC3INFmRTeMdNqE6Uy6IcXfRR
rj+J+Kn35fJJq+OPKy3NMT8aWP+sPWNo473UwdSfxPI1Kreng7R+TLb5aRCzyp7MzdmEHme6odHs
uE+ZMZWTax3F4XKgAtFliWcO5nWEbWGZeu7jvcQMho5QWrP23nxYX5QErdyq5mSABsHWdHi7jxyw
ilczo0ZQp+doWj8Xgxg0KI4j7f8k9Zppy8h+2WCxQGOTga6hlU4Psdh9THrt6zIon1Yh/T5ilwDn
HONbSfqQoSo9Ij0xDsaXoqVMKq8ZwvoLEoujfsuMwukZkq6b5HEhFFu9oVn9hJGVlM1OzZm6LsSn
GMNsZ1W77708PxR1xExw7VbJQAcPTeilGh1jgwBUl/VlNRnOSJMBl4OK5pGUaFiYT1cBrhQBnkGK
NI2/NZgqwkHZHGxM/bZJkcM9cD7dNqbZWlp4BZwjXsPqxAeVoGGrxQyvXxvuja1moky7modcDDWc
MA6CnjznyJubqfkJl54Zay6wlI7vRyoYLoKhprOhm+Gu68qguTYE8ZpTThWGJ0zVZg9NrokOdVzL
fouUgp+O6XJOVNjEbZ/7woR40WqO022LO/XbYrSxlclfk6U1AuLvwY0XKEVIuDHkMtG4boQ7Ey9a
u5GGFLJsTBN9bSuXohRtIXzRAyU3OE8Pufaa5LU7Zav5QyP3v3Uk2/n5fx7Eji/ly//6j3b8/rsw
tj/nRwQ76No70aAYB0XKpH74BuZ+nE8O4DyCk4TEq6ASlHbE9msMo4KqIoIBjUbemzNvdddfYpio
v6MKqCAOoKmSSvH1r+E8+fe9Tsq+BsUhTZJ1BCgF1Jr2GPdTLJOGfBjNRsy8DVdkjhWzlL7AR6Y+
MisK7MimrhrMnnEufahFdJnQ2q/aydnyAx3CQljbwVaEaZHtsuzhWwsHUYHCgkTcpSoS/TwIqozL
lqllm7vI+MiNWnEI9LSAfTqP/5u6M1lyHMmy7BehBaqYl01wppG0edpAzNzcMA+KUYGvr8PqlK6s
lJYuqUUvepEikREe4U4joPreffedO84vVRAsnAiNGiCEdGP+BqAPnghR68ckSsrHucgsQgh6z51X
buwXzIOdQmMfWEhZpn7QJHqB2YJMvzA4w3YTO9Zr2RLhjrRiW3dFdFvsL5pg1TWRyx9QWtHVR3oB
CpWPtrMz3CHIdsrpxH03kX62T6xSv7q+wYgkoU5SN4bHAIFPTbaxgk/u4VIw/Esdi1yvRyn031gE
GtOXKvWLIM5lr0VelKG5iPzA/y2Hraxm8RbnSn57cVr37NF66dcg3Rbvs8xjETqxI9NNP0jWfcUy
mK/zYNhveUcq+H5a8uDbS5U62dPkYMUgMAefT1MoHANWVpCWgzL2LABUGGFau/n7jcowHapsFrgJ
hoQvp7P87L3xOg66OQm4kRZpdozjRATcF1WpjuHiC+Mz0NnIonoaOfY2Xkbc4VbrfdWGBHBCNnT/
Lksr+QOZg5zs2m2iq5xqkZK+JFscK0vAMElZlrVaAH7y7HBNL3cgZrJ3gyXCsHNH0gdSkWeIOnXv
aA4uI/1sbbLeWeZ1OjtMqQX+joAY0pD7WzOBT1tsHKRKvI8yQvZ3YwOXrz1bLgw1OVVbu8/BALVG
MOHIj5I22UbDaD+4naXLXdInE/wHeyKs2ygXtqP/6W3/P4wFUBf+qQK4vT1MJvjfbUgBdulf+dxZ
3bkm/10MWjIBBsOXiMxmy20fONl/8VvdGq//KDb4rXg9Ia8IRATCeD3/X2TYghFP3AqP3SpH3Rse
FArw+AZB0bd5XkIcVq/S8a7hL+9FZk7/zxKc/z+W8/+vR/3/ZEs3/ZP855P+fx/0HMu07Cjt/xCc
qGH/1zEf/A/U48AMOK09k6HYLVzmHzKUfZP1XYd1WZM3koVLnq5/nPI2Ic58xTYjN8uTEE//WzIU
QQ78wf7p6SEJwTKh7CJoAWO56Vq3f/5Px3wGKCghOykLTQCyx47zLCjY8Jg86NcJFhVPHYO225nW
zmrA/Wi739j602MRPxwlHWoBk+Y5cOZh5vBL8pcpqzeGwlYZkyufPM/k2ANDddhXY7BcIlqJ1CFh
JW8wqku9TdPnDnDQWtj9YRTjprWtlVsn7FfjZPfjkZAvH037vQc9eWcF36wOH2fpk/seERakIc7a
XbquyeNIvWOeXCWccu0iAUgpz1Ulwz7Xj2RHh6AbDNGt+mAOC8M7qHJhEchcrrab4/PO0jdJJRRO
Ggiqh9W2PQPnXrWUfnTfR7OYPzQZuyzT5zslmq0y2Pmo8Pt20fsIsULmIJ50NvCmR6RZftZAJjhg
RPPZ98GqSf13KFE2h9lgfTDnahqxqvTbCO9sPSPi7b2gXI8dakPndsd2MF9UUaLITS9AkP4syQJ+
Pshf6uUoSeCEggz+hEy5ojNXVgYpxrD0Kci5Pscq5DrfDnYeHyf4n2GQJXub3Dc4iVNS6VcPibzz
n73g6inOB8Pxw6EkO6PWV7oDdhZFOezyCpNd5iUPKoPqkph7w/J2SpZ3pv5MxiyAPRWYr3Xjq2dh
pAASo/q1h4litP1nzAftTBNoDHgYU31Iuzn2OelQ7VOWdGHZpSSCITes2GQnMCa2cdSChcK4sfGC
b+6rc94tp77Q47qBZNIt2BIhH65zgo1uSMrRV+lri8CgprJcYOK3G9Ov79s5ep3sTH0vapj+gmmI
BtZN9PxFtj0sfP9+yIr7VlINkwdD1A96PljGaB1YOmaE0NRh2XiYOLxyuZMLdU1rP0Nh6l71UL3M
BaE8uiR0O63nbKsyTCG9yQRjqMVOW1ihLUImKpZKqxea1c0kzulSPEi3OUGXHcNyqcPet8MkCy6R
gIZSxutuSPdl5jw0QfQKh/WhYGyU50fQoMT/FOYqcHdTXR6iMqO6OTfuIYK+YkFrMBN7T/ryOjaw
w8ryxefhdryfLGa1pz7lXnntSvhiFsNc5+TIYQuO7CSBbQZB90w2xVNa/IGEGc/Zi2xO/NKza+XD
Ro4wfsfPpfwOugccG0eL9VJd76gB14nQq1vmHj2MHmr+/AKEvNF/iwhKrFY6tJOHSPL3Easy1UZh
20FyYLtuNrqwUukLYWD37ZK9zbF/MRd7uzBwEW5IsDKWb+B3vncs/Kq4C8hwVEHzrNz4oQGJrYuD
F43QVByxL7uanpZmZyUzxC85xsOqsfTe6IxfDbmHzI3sXuQEHqnhd0rTz7IdEtg12XsdL94uScyN
Gtm2lRmJZUaqwKo48x9Enfh9aQi8myj9dkVE7LvJubGpLPGc2ON4XLTfXcsFba5V7CvaluDVam95
sgYROVXQ3svOYZW8fsx9sChBu6Pyqn7zZXZeuYgnAfcZsxG4PeBs/HoaSR02afeYx1QHXXKMzW4/
QowacpZI/AXIUPdJhYWrtXQbqoZvUTCJJ+GynY0nXEIsEGYfdokDMiZLTftjvK0KbH2GP4sNQ8xp
bRskIyv2BtRXpGl568oLQZpdK+t3UiBvMle/D/apXhaaw2F8862ekHs3BusYTbTijjBwBbZzMO91
Pm/MyMcj7LVVQ3FtfsKd8O5EmxBAWfn1Ju16DK+5iR+/4jFVvjes8s4h8FFd86yb8T7ZpIRFfZxC
RX8vpf+ciNbcZYHB0qRazD+jAvYS1AVk3gViN36LjVJvGIXeaVEdko6Y1x6NNvAfVfrTdAXvc8EW
Lv6pmZcMxycvBx0GLHbDu6bm0aamG7CuW3/qNuxjXo2GE1Kd5qI+lPH46WZlso78CH2R7fHO3OY8
hk3NI2t9pcAyEtoMK51D02dVHHhKRJRdTdRgwZ6AjpZ45YlkZ87vHecZQKcPk5LLU+WNLmTnO2ep
vU3h1R7K5PQoIiIZ0SClv9w1ZfaYOO6TJcw4Dc0CRAsUxYvXpJ+d1tMqGfSdz8cbW7Y12qdUshC0
HtwIAPtRIkss/oNvxx9lmq7jCWNV6q+H7s62nxTnq5I4pc34084IWc7B2PT5Lq51OAXBlSaLjOoD
eVZd/M5099PoeKnVcYQ15RQKFQo0pMCsXRbrBCxSbsQXNfY7NN6zo4uP1NPQS4iobIlAmWcIMvMJ
wC/87NiaN5XpsXEQ1awRgP2jM/IuboOEC2B9lYytWi29gDQ1EUY+5Q+S3/tgL00flnG87BvNkoZ3
qeJp5yXYsOMEMBUtxMi3PAc/9txuYyUJ8mkZNzt9fPPO7YYxPWnQwYNMUH4pNCyHhZx6HA9BhbKV
FhkrXnb+URv1czRV5J02J92SLjiV0brMQHPyBBtQoeu+Hp+GCqJc7v9ITdaIjO2f3g3eekHkyxTD
iOPNJ+cao8JStqhGUhBzbqDeVw6PSlCxKuYtXCUf2jU48EjU2JQdSThT8S5iOEgguHgXpa9XvkFg
YMmHMcdnpTNgqEEf9ka6xamBGNO+0xA/GyJ6EGrBgN7jCVZRQJ+jWO1cinRnc1Ql/bIFqrfN6yDs
F+vUuHob6R3JL2GNUJe5w2vvjgevtPnh0zszWsB1aEoqk6Xe5L441XV1HbKDLSTUyUmyaujx0yFl
2a1QKr1xX+QeYSDTKa12VAf1YKUHLjHS17pomxXebimDtavTa93K1WAaf0eL7Y2AJZE5fRClemos
1sqM4Spd/WgkNd19VH5Ydr4qBvcpVz3pjr9lae2G+lfM1hHanoi/SEUApE5KMCApbUCRUix29C0n
wl1jtqh256Q5j/4nEffm+Cp4o6OKprDcTM3Rmd+qAHqCOe/zbB9gdKpEFc4J84rg1Zrz0J++utLf
OK3eyvyS8i+OINb5OvnuWPUwnWciYMOq1pDHEq4LsiJuBV4PXu2tBf4sIyesLeyZEyhSJhZ7OTHg
otg+iaUIPdZMTGN4yibf3aQQqOoo+zVRMJMhP8X2dJfWPktW7XjJkoOw2XMoZpB9pXnRWq3Twf4D
HJNYOZOxU1bvRc/WohVz6jb7BvhmKJt0rRxwdH794ObkBPv6u2oU7T9SSTsaofDlUaaAAWI0Xkym
W3CC4AS6Te+rR9GdZctjAM9wSH89M1+jPnDamscuwbG9VPckbaTrpSRcoCXyz/KGVxUL6o9+Q7sv
CBPC3O2wHZYGrzaBEczl2gvWpqYMu0gwg+bgtB3DvLG48008lpq9qFmFtx5d811kfu1ve5NZTHe0
nPNQsg7oFNavGy0v9XRjjVl2CJfQewwyKyLQd6KpyOR9rXCYjOWD07TfSMv9OtB8J66ub566x6IK
buEURCgYV9mKa0/g71T/OLVaR+ikVJcMnQoT4h63bedkT8PyUsG5C0h9kHV3sFBgk0VaK6/2AXx3
R9G2r7297NNgfnOS6TX35LlIxYl7grkgdU1tnpRlruHcnWVd76VBAh6KzEl3SmK4GyfObL0yXK/c
VtLeJkkGay2XzabJkpNyzU1jwyJZUKtUK5gYkmncLXsk4zWtzvPMjxyf1LoDVBVkS3U3VhJmcF+w
rDX2L36pqXUHk03QbNlldjOvzJjFiKz/QuVn/3ow/1C6th9uxfmfw5S8ALa1OTxG8o47qwvHQdgk
2+O3XrsiF21oAOtD4FaA65p0H8sZyVtYe5/x8oHZ35qAwqfCXeL7QmNhHLu2eWmXlhM3qQkMvQIi
zq96yTTm3YYtjrEq14HTrJbFtKmld5FAMxSuv3arYOsNBaW/4oeRVMab9muoM5Jmb7Rgvy+93s7g
TIALs883OPgmjYvvq4AH3ueJBF/sb1tjQgwzXVhd1bKvfRq/emQb30uMt8SnHcgqL/o03OA+M412
JR0qdiHz65x5y1ZOeXfAbcR2aF5zHNhYrnAq5QGUhdYiobRuLkRhsHYHQr4FYByO1U+aOZui7WH7
2A2LKmnOXlFZfQk3y+7TLO5+mE13e5IoihDfSDillG5IXEs4eRnJkDWbjr1HBoXbFVQGKTur6RDc
uT0XWRuzDKpN4+iM9rM0CrZyXb++Aaj3TlWtPS2/Ria/27oa1D7Fibae1BRg2XTLFU45C9+Gt2sE
ro6mYeXfJFu6CxafL2nbVK0AKXbtVX5IvfahM4kcp/xLiC0W+fjj3WLA7QUKKLA9b5F/rYowmMW9
egxmGLlpCM1eKEuqx14YdH/ERIUAHpMrdTyYB5rdHbE87OUtFah+p+y2c2vJUDhzSU/UfTatfJ9a
8Wg14Do7yPyKpXKrumqe7FOe/irb/2jNYT8F3m+VZuu8yv+2I1S6LvryvWAvyz9+8Mpk59US3VNb
2M+OLpMj6Yl/0NS/nLb7rMvuwzOGx9Ti0xu2vMJkY89/cb+amFfBTDdzkFAy6x7vDEFeNSOn9Kek
iT8luAXWfiRiRvEIhU7n4LkjY6dmk2DpKCSyYXlrTSfe1kZK1T4XxN01F+M2COqWB8kAb28Vn43A
TBybAJhSlqggheN4K4pi7Q7d2XAM5yI7dN7Sr7cBjcJSm4/orCubeYvUzbFMh+9EE8/tVUvDIePq
tSoCDj1UC90f6zh+K6rkqa6KC8zfSyPztVNQTDXLD76LlcXFGyYtEq6CE6t6rmvtUrTNLIn7Jtkl
2Y6u/LFoRhCjNvYeb/6awBQOS2fceX78S/CXJOf8VKjxvjLHn6B3sR/a2H8WL+Z9rN79xduabsL+
lWdRtLPY3/rvbcbyM46VflU1N6gdRgVPruNMfKZZf58m0R4Y8cq6XSTSVRsSnYsNOi/NaryGOHks
7GDXdg5PvjhWgmTPaQB7Pbw4smTnvbyFh3vb0Qd3JaZ1yuKzl1qhQym5wml6S/Let71eeTEK0WDJ
tyWLWUWzkTdER5vdrEAGgkRyKaW8L5tgm9LvjkPKTdgDB7CQNLBAFatgyEmNCoq7mBJ1HiNxDzTy
4mBb7S3jFfsxU0ejYVfeQaEH/TqN+7hrgDvVc0Ipqg9jMXd0rVnfI8NHwx083z82d11vAPOaKP38
pENNIzziMs6TjunEtTgk1pxeJu9WnBhW4k6rpfH1gzfFBTtVsNAfCG1JbmrGk6WAlmWmNb/3DbiP
JkeUgiVJKi32wSHrvpXrABz/ybS9zsv+OUn1ZUytv3VlkypfT+oSWw1zAMdu55c4cif2p+MSoYkp
BCXGMJvzwAVM4o+XKXylRgeVJqog5nZ9mJndUzXzDS68JJt+YjCrLX0da0K7qy6se6ww/OJrwTdv
BGU41eqcmMBwSkJvzN6v1niXSCvqbz/zpVj7E5nQabdJiuQ1ckDbgH1eDRPZ7A5izmXk1QgFLbKV
ze9N4R/aZrahAnVq7TSTfXS7+rEd8vRumPXMUkm1nXA678peHxeLSznXnl45VcaqcNtgBZ1HcyWm
JF8zN/B5qwaekFL/KeuOuVHT32fDvPVuKkXl2XQiRItA2hnHrSjNeGtGDGI2qeax78fYvXDI52++
RNjL6AU4rz+G+WY1mahferfctU6arIaCFInB6fTLXKYzlm8z/oVavIuGiyqNfariPxZj113cWARA
5Q4rqgAkRw7TY8FcOzfgxhWvGHYAxkfY/UYMR4PzNHhJaPZ6n+NT3I3WodP2r4Vxf5Uz3i2d9EHX
1dbKwCFFMQ1ZoJZzMuAtsswD6YmPEy/xalTJY2fiwo4j57dP2t2tRrFcZtHmXZKdDMGaH2k4ttPt
RFs8+9Yfq2fBPS02fWE9BtUI/UNZZ2+YfuSkuEVVTXBZDiW5LPZyiR4zW52VFDugodxCI3937Hn0
i9vPJSnSx7Y0gU8FLKHGo03ygZW+FdFHl+k72T8G5aNyq308Qd5oFnFFmHKdGJ2z2DWZZl/UU+Jz
6eBTdhkp06NJZpKCHNvpcxp9N9ZTungdw3k0udZ6n5tN67xLdDk0Pb2UoT9ml1Qb4cK1ZPSJsTaq
aGOrbqQWWd4RPY6eZ+6FQAKBXgmKm+uvEDQDQj2NkUEDlzofBiM6hoHsd7pU6Aj1Kz/3H9MGXEzv
fs7aARvkBhu3lRDz+tJDWVGnzHnuYva1Ocx67tgBMQEn9qmoxdF3UXtSFKDOzPaxCViHak/CG4cJ
Zx9i2p4ZFqecGKD2s/9GFFC7ciJ/NRl2SSsNjxvf16rqPzr8m6jSM9zmBvgHN8/s6N0tvMztsrXt
LZxHS0QggBnr6Z0wudL4rHsJYblDI4l/by+Yi73arNTOaM33vuAsJhYJuX7G7/2kPf/YeYTLJiDS
IIez5TUGbznPj47Mh6GsP3M8jOE4RhvZFIeg50iecLVxXETzc+YCJ1tgxvKzz3R/Hkd7p3CDtVOw
q/QfLYrPLiAbPnp3ESYGNs9n/29Gl2MggOYDU+EFBMps7lxvOOa63yYlaO1NLp8SDWX1q/DfZ+xe
pJD0fnkK2nEjmBG7+UeXvqBqmGW6I3VjY9rLGl3h0hUOc0LaBiEudmBsWTtEVqu6Uxn/NjU3iyjP
baRXdQwsZgj4BFjSEhZqTObIiYJhaEKkIBRlayRvxDaR04V6QzNxlMlnIq1DRQSaMd4XAhU5d4d9
W9qA6fOVctx7p3ryra9igOQ1JxtiQR7LgqaeyeZuwOOxstv82qX5iTUdvcoqayPcYq2tdl0tqNTK
GB7cZfou7finFtyEumvuC18i3tj3TmneHDpEiqWHwmexElmrYolCvjUiAdX8hsGlYhISTa/CwgAZ
/2rmCSS5t/Ktmq7EKq2C8rWeNT/cLrTdpbxfjME8TjaoNP2Y4yvm93N3ru43Re4fbaaIJDggCsfr
0XpPl/6QNtNzIT+Lid3u0XscbwYlxu6uTggCPMXOh536+6oZM+Yu3svg1BMGyeIOq/EuVcWp7q9R
MNTPIk3QnIy9yryVqCGsdACcoqc0i07SYoVfGztLEpPiMMvPpzCXpLvYfthX9yrxwsWIuAgfJ/u5
GhYcQrI8u+km7j8HeZwRfPuDQbiA14KymLJwNI/MeUR7Ry9li1PZnEEOr1jajJJjTtJvuhwM9q+p
kAm0ySkW001VvRbLtXBhsJufBtd4dtfURx17+4waItHP9sjefLrB9MAlgq+TkVkDIi6P175S64JH
5tYa2uTIp8tPZMEOyPRDgfdV6bfbsmks2TQoujMacz3dpOflIiC+VxPohSq+JyKXkG5rl1n7xE4v
rTo7OVOsGsdQZlMqoa6ljM8xvR085VxxAwXRG1fAKvKqjanYnTk5xdk1XztjX/fIRVsrFau6+aur
V6tj8LVJJXdg4z2qkl8q6jP7Gc+ZLPbF6G6NJYeBbby2AgRlyrADtj0kc7nxl93cWPt6akK/gPbW
XlrJcxvvVDB9WNnDQhIK62VILCvSCO6qaudjQUUi7i0OFjbVPLm1cazZWnyLxX/Ch8bqbHl/sz8z
rGAE4jvsy3onQxpqHZclg0C7PI9FFqySwHub58na1Muwx71EnThBW14Okj0YpgXrTuBj40s0k0uj
I6I/StPbJDLNn8fElzQJg0e/TiGUHKKoECtl+uXBnjsatOKuEYi2hH8AiK4Jx2yufRJ9TW79SY4a
aubw5ti+wsJWVEfIt5SFIme7JWg/cv2+mLjvza77UxfpXQvXwxqIA3HZbh6ajQ8YyfS3pXHNI+gs
iOTBPO9az+AUdlfNfI1MPvL8aVSKThg+mqohBtkmEsfetgdjr7udlnO6mpna3iTf55z+Qi2dsynJ
YSjZ2yubu1lR8FebMnidxasi20zifmHqsRgA7Xg+Z6vYRvKutMZ70f2ZLOOQ1kBB/K+gTx/ZtQll
eh/h2/a9duMtM7UMLC6U5Lw+JMVhHjZJ9C6nU+U8oXJf2tKi/u6XUDoEGDkmIlSn+qelYKva6K2P
wJnWRfDhj81d41rroGHKRtreylMAmZhwZcVyNmfrp4q/bcRjPCuA46RWqyTy0q1iLwK9wEKLanSY
2+PdaPKH7Mw0rMgBxBqSX6uozT/cJSKMdpZE2XNeZcxJNgtIMxSJwPigz+Z18pgCdcNHvgA4yxeS
K62HuMQAaLrp34gs2a6Q54Ct62OqYdiQYqQ6Ug8CTZXiG8D1Mp5kBRZ5hRy6NmZvj984YLCcM+Ft
je/aCC4V+xWjYdr40AP/5Kf9+Dwu9pdr8oZXAdRt1CEdtL9Drw4YHoHS5XHP2AvFP0CeDNuemYjW
D0GQmV+9Y8BdWAZQJrQoGAND5XzNjNpXgS1AlZVILPHolgeI5edusMASejFpq1HMGpqfqAfDiR6X
ge5jcJKXQMY4nn1UjiRqTN6nLt5npbAeSiDGAbnaXnqdEhjCs4FTtUytryAhJWRO4pmWU9tXoitB
JvbztK+xqHFqmWn0RmMY8AgFC/j9uN/5U2AcSzUIB0JdDDoI6X1tAyZvPP0Wa74NzFJ6Y7dv0wQ3
KXG+AgtuomszyLbla2wutGByCw6eEIXl6o7qwIR4G/s8gR2ZL9K86wPz4iXAwjLDXdVSk221wC3C
XXqncxylpMEQ98KTdI8z7ISBafRXRRXHhyp3ANU3Hnj1MSuKNzk0dkaGgNfuus6WydqUmTfQJpF4
yXkSP6f5gGfd6xLEyzzh911nc7ab3GLTNVZPJIYDpLGordNg85k6pg5otH0eRSHhF842ihoAwmb1
yOJ9hUeOASlhLd61iSUwnSrrN7mbyheva875VLKlN411uHgTvvaG3mZkgWLNXgTj8sTsn25hyBsU
fXE/FWYSh3rGNWotBbPqQZcLrgmZzg9qVMzIyb4SUAvpjU0Q3gQii6c8av6QWiPySxUB4w4LvKUf
U+mp3/Em8sZSTGEzoTQVuWp/l9TMV0G8DH95B0cuEmu4kgXnbay8RV0piQoKGkOdS/49nAzzSFu1
GPwnmMbY4HKwvW0YZf6M2IrJvyrkfet6r2OARGY30T7DvLFNhsr6YOTOYBof/pVVUMA4puD0qLD1
mg1JRM6SBu9xnlDnFv30SYbB36RSds++wfTvMbgWqyIMvWP8Dn+bKpvYuVRU9qbAczLdLLA9LNNg
UShtbkI8EK/+fiL87s41EJ3qaM93AaqXfoMtkPZvP4rm6gQJnSPjSO5b7YUNVxNajzHa1HWTeUgM
6jKzm4aLKGbnfawCRTZE1wW/ZqqtGv+wMe5k0W6RPSboPGRjrxM6ml2TGOi+UaI6VhmYZ9EHF3Px
t7W9/Gnoo+ZxrHTHAIX9kXRaPvuoKrdmuRR/g6xOAZEjFjGKHRuL2zitiEwYYoipxPKFLIAGfMkB
3d3o5xQGpJQFapIfohrkVZkRXBf6mkOTO+VZTovaydaRl5L+gQqnoaKqZ8+WaysTAr8M7kEE8Ij5
ZxEpl/da1HdZRuKQMyWQahS0ftuvWr63loFKlDfurjLPuT8bTBK17f80zliCZjaIZ3Fxt1zNugq+
i9YQu2wxvM3YtM45gmSyNakPjijUFFHcpdduNPSbN2qokq107zuBJ90tWPJfuY3jntrWCi5+bnnr
selxwli0FFZgoOloNSnaCXf8LqbYaQm6MuhZogKSq9VW5rHtfPtulrF4FH1crijOvJpgOsa5NGDz
uk6NGi4gftdVbPXdGUuI3SIKz/H9gAC8GWwx3ueu5vP1vsFUWnjTNhh6mLKCaXBMNijyFDRs5P5+
l5PwHYdGY775UbS0W1Wmem+Xhf855n08hmZeLpDkzNR4lDm2H88zfsyo1MgMc/RTtsBQyoqh0y0i
d5Nip6qQKCJIjDGqSVuQGdRnns/XkjoH0Tn3OlKE+DHEBGjY5EQIYimmU6w98WYXkXWPwBNgoHeb
QlzcPB9gqUQRuVqo/WGOiWRjGH4GkYNYwDu0DfTvzBnXhHatfVkba3z5/oPXxPNOE2d+Mtts3NSE
5oSx53p7v277x6jQ6UNDf6GkV14yCklMH1P0mzbtzDaxiv1zU6f3OmjmXZJXoahIeBg8i0FutKAS
N5L12bGJ36fcs4+EMb1NdaWudl/peyn7heNaWhs+FuA9K4r2iEg9izmReL8dhVsnoIeSTTW/TCas
F0434zHOJWnuLYk+o055iuzWPLCGND+7g4vqokux8S1MNCn6xIPZyuEBpaoxGL3P6bTyzTFw18mU
td4qM2yHVKm+fEmYJET+hMOY+NZTlM/90Z86xRsRG2vtC/+vnWZMaRy/39bYLUPeIYYqyubxwAo+
/2RTMp8R5L7rgYl5R+pQsIxMknsWjk+FXqqLVwe0T1lHeY951T4kbc5OhZY8wpO1mwOcMywhHzyv
RvH3PVgxJuE19NkPDQlqZ4aW9lYozd4bi+Qboy94x7K2WuNBdx91VLln6U/DlbBfvS8JBHn16wzF
qQmIY8OmoIeLxZRE4fM14W7yj+51r9NtclNje5k8zmVrXWe+W9DNjmFtGCd5+yLRrykbGw+OGwx3
o+1Fb7Uxmyhu+TuJ7DCYidRZL4TlsLxaboPRnrZibNmMpmp8CZzhHUKOv2mmmzhaz8Xw6k9W4q1q
FWPLVuwc3oTpnhQepZ3Q0bk8ZxnUsDiuzS3lD3OkgqmEbzOoXBiQXlmixJZVogIxST7pfLIunXLb
sM2XT4Qe9Jl60t+sR7AAWGi8F+zQIaFLwWJGu9zCrQec7byNQN10ieBpmBHTYiLeEe6ICPPAZsDZ
SHouDQqRKu8asirHQ4maB0NO0L6QsyLjXACeH11MQwE9yDqug/xLVHx1kcRYYJWBY67y9Oa/UHoC
ghPjOelVGf2tYuHfzch+Cm/NmnwYnDxZsTaD2gtNczKPPKD5PpCT913mAeZMhpJXTBzgapvW2xVL
4jLlEdK4mDLhc9f5PgK0gQITa/dgTiNDIG3FtM5zH1152ujL004VeJ2if2PvTJbjRrYt+yvP7riQ
BsDhgMPsvRpEICLY96RETdyohuj7Hn9Uo/qI92O1ICnzksyUdLNm1+xN0jJTVAQDAbgfP2fvteOb
DmEjJaYayl1S2fFRR/2x4W3Vuyxr2qMaZd28UfHA1xIS/zIEbYufZkNbkPjstO9oGaFiu/DMjN76
WEzHia0TJJ89OV6O1ybvKs4IaL5wTgYEXk7PY17Hl062wCB3B45kaTS1dC386QT9KxOdiNcjS0Iu
g3WmVFVfpc6sP7aTx6Ur3d68nDOj/jx35fKcZll54i8m1hovNJgUiGGdwE7hBxQY8tJgJd/bNKBO
7GGISdjzZXRtwFPYLaHVnRIsC/Yswt20EGf6SAZPGIS+pJoWGZCmvo7P6WGVu3y0qaKj6THj/MCT
WBo0DDtEHne9npbnLE3yc+w3w77MFh8gtA11ppUeNGAT5d9STg3GH1oW0HdQx2bRvAQN4VhxkI+q
uZxC/2hK0nxbsSUdu6qwTmyPHT4dp+K8bqsiiJN5vpxK5DxN7N1o5pP7yRPJY6TS2t1Kjq2nROmW
gTG5u8aIlg+1nqq7tvORZyUlI1dv6h7MlptqM8VmQ4Ou804JoESgOF4LN3xPBx4xgjk3F1mdiENX
2P3lZGrm03Hq+feN25MW7wKtGnKr3hll314LY90YpiFjF/JyVtJuWdCyYSBlcDari6VAdMUzY5xF
wnI+NiEXMxJ2yP4Z1ozZcYztFKOhjQ6X8XpJkpbvzjUXBD4u1rbJY4lIZWK9YzH52DNVPGYs7G8c
Wgu7Eefavoin5FzPCc+IDhOehZFYmCeXNFO4deeZZvQRnfrySudRfuKGYfM5LyBN1/qsTpcD/Wwy
jDtKgEYve89ad/PFOK1D+pROXzBwOZUDqsMGfpnlIKnNT50ihmXf+JLjpF4mHnolMKV2ICuOKFDk
J2YSziM7hz6gVcxihiWe/OTXhn7o84IMKhoZTM8Z0U+brDFBiGcJTM3KcpwgywicMZ0akqKKDrkF
ljmNH0zaf6DIFlJilTjxHGgAmvZ61YwMj8tmOc48mvdx2ASV6ZymSxvjBcbfkC5neIAfjJI/ETCB
MptOvpxRtGNw+lsmr78mTLzkYv04HPzVTx2+lGv4dvtvYPqXCPd/bATbRnPVvPIGrD//T0aFUpJM
V1tgBrAkrv3vjArAfC56WlOhyAen9ZJRIX9zYVRITB/Ck/gDXlj9v6Yzwdxi2VWetXrK/vd/clmB
kH23rEAle/Xf/0Ek5VUZF137X/+wX7tYPRs5BfQ/Uyi0YDYWhTcOsNJ3BqvVMQK9YWmaTeaPtUWS
cEpW6UDH77aRw3BtpI115leO/jhG+Sp+cqzm48QIwKDl2tpHKNGq+8SaGAR2huqeSia678neZouh
TeBBVU66qtkioooKhDOA+b7RJn74MTBYvDQ48CkwOfgkWcA+VLbnrj63FwaHpoI/aHL42EprBiIe
02gzGCkRgeow9fbIm8ghnib944tv+fvVfHn1/uptBTgGj38IHHtvLh6+LwnBx7cwQswoLjRaIKA6
Zn65TMtJNQznY+O2m5+/J7aQP33Ul++5ohtefFQ0pIaouvU9zenY0syp9KjpttX2h5+/kf0aArHe
GitNEsOSjcOJ+/aN58hk34mNCiVlbAmJwL20MczHQxqBgSgG466jVkVbjvRgw2QtgRpNk31aekjq
Uxy6p4ZRyiMlKUU2A6U6jrBIQOIZ4x56eGlbT6bMgZRNYun7jc788qoSLaLxyiKxN/j5h7Ekxu+3
181yhYDUpHgIpc0T9fK6WX3h2EWZLFsSrRH0RRWZZVTvZo89wLJoV8kI+Z0uem/aeblomFTl9fLe
XyovPmC9I1hnHKxzrYtl3DcW/RiIQ/XwJXLIHkb2UatbdnE604ZnaA4TvVNil8wqY9zQ5+dz2utH
JlE2Pe7SSjO76xmiMttjP6XZyKUa14vmh+OyQjCZGhUCIQiFA9e3XS91vF70Op1Dpphfv4vRGImD
MJnio19SFFGiEuiMhih3vrBHMjpYWD/KEylUieJh6pEiqp7zHhPR6dmZqnBEjwnlYxeNzoj4tfPF
M6adxUBEa6Gk6mwD5D/WO6feVmLQUzBJDBhnbdRMvHg+FSh822bKAoGLhNwgRyDNpaSizMbLFvHl
zlAVgnSVotziZj6pw2TaJVZhDydjkeit5S6TRF1s2+jOES+8K6RXxuv0J+/2ftjfIERz7uZUDI+1
rEyG2pZXt1dm6NM/6nSWM2rraFlP0CJpJbXj8lkueEZg4SQxUjAm09PFhOeervWIIWAHzWK+oUO6
oDJ210ks0nYdHtwsFXKTOXh/tnPn5B5NPukZ275vrCFQYUvoggQotsnDGNVZagLbauNppo1Z0D2Q
qD2QTLdDuVJFPYmew5Djna3nBlV3nOcH/ha3CcPO0N7CXeEEMi+yvXVdg0Zuq0P7OdIT3R3WY2Qe
MUauoOZETDciHfon2K3jQ2WVI+OCmC86C2smJS16RdTq0sRuaFjCD6ZhqJvTnG9twkaS4/HSUTVq
kKi00oGquRwmKavet+sijeYYV4a7Lt3uuojjGGA9L9alvWxtVnm1Lvh6XfrbdRPwhOxu/1dOKGja
1aiTFt/wdxWV226iS8xn8yODtqQ5GegBkaRF6BBS/y5OMOv+Yg20/rQIAjEECOG5ynXgK4n1YX+x
CI6OssfI41IutofjIf+sEsglucKHVfbx2dQ37Ey2/Vz1kNz8rg0WSAeOJP1Uh8PNvMxHNXmxP19i
2OFfLzD8Tkyt2ElBU7Cpvlku/3lh4tbjE9tfP7xKadWSuMo1oefI9ck6I2IStV42UnH9b7/D3yrP
/jW66b8ddWklEv64ArvMn4pXLvz1x78VYNL/TQnXtvG4A0iCCvaHO1Oy4313Y9pYLpVrU/9gUDbX
e+sPN6bl/gbzhwEcY0WT2w1g+JsC62cFl/umZqCcgwawYppAAnCKEOut/eLWJSieJyJRMrAMjhJI
sHEM7Y0wxrLuT7N1NbD8YpPEK12fG8XkF5u0nxTBOWWJ8sqoGlFtjElUz5WhCRw3jUpfJHaJBKjO
eyzwdUT+LqnSlr9q+LT8pNqOtUmEzBp4FlRK+Emao48TkFJujWIYHvDxEw4VV2WCHbyxCydw/Aqx
iGvW5nXHDfu+WBZJKDNnT3jGPAUTKbMh+mSnRLiIwqZhe0yWMrIREzTTY577FrHdUyMw1/gevgMM
7I21lwy7OLzgOMcVXybyREYq0Ye8pj7ejn21LCc0cy3ClZDfpTu/WnJns8gsTvdtGsfizi/T4XSi
l+ZtnFAk/PuUKA9HCTamdTuWDGfafjlamKkwkdYzUwEP/EUapGMkbgeLD0kjPOUgaHnNyYs77i+q
QetNwQStQVJCrxZtkwoDgMPrrzbTVmb2iesEo/YrMip7Q9Jmw8I4Hrk6c6+TrIR1L408oM/mXZit
2bngnmLXRdDmqSNeuLj6+e+0VjX/9I17grjV1aDuAJiQDt2HN3cb9Qfdi9EnprBPxQVi3ykoa6Zy
SYQI1a61+kUh/hfv5/uOt7ribQXI9O3CrM0BGShT33xql/1qqn7UquwCwunbT7hRmsPPP9/6+7/+
fDxEJu9mwhwmy279Sl48TT3tEwX0nEA2+oirpwnDf4kCBFdD9ouPtpqk//RWLCMggGEkOPJNsd+W
frty2RRT4UTtCmMqP8Vj9cu97U9vw/LjUyiZpu0p4ZvrFX7xieKxo0gNYw/vp028WbTU+whv4y92
UNt+jf5g1ANABH4IICWbt+MOef0+NJqcMV4oKGBntgMCt0kaMAfDUcx4xrq4vu/tzJSPmWNYxqHw
7Pg5LBIabRpFKX6JImoksA9IYzSXzSidpstpzCJ4EB0nocfECWNSbGyqUJrdboU8YUYFRw7raIbF
ESJJg6GXW9NEC8UqXJ4W952D4XTeIb7gBkpZJBsmHSheGKs3DMK3Syd7sR3VuOSPkeXUBuWrj/gP
nzT9tA7XgAQXIQyR3SJ4YI3okDKSOQSG1scg0WrnujDqIdribXBNqu4c2kewyCEkjkn3AoaENHpj
decOLMByq3PpWeXWzCM5n6TaoDUdpq4HRq2QM45MKy+ZCxbukF9YS15Qkbp9gmO8b1NPn/Yl6HRe
I0/NXQjQLdkPXlyRreUO46zP8gFNwk7Ww4IEfDQr997N0aluFUBV+bFJ24JoVrut6kOk2rY4ZcKm
cVY2Rhv4Sxn37yffVp+WxKQpn6Yx3hEqzLi7WorUSB5yHxTttZjrfrgDQFAlRypOy/h8Ic99QAVR
5Fm/1dXoYpJNAGFae2zuc08juBrqsyWlOflAr9pJbmq7qyviSJoovsCNZNinGEL6+aPER8uvwijB
vxxwMJKJCx0/2vOOWKHSCUN8sMSO/DjTsMVpHzInigbmhuA6krb6rEN6qAMqy1D1R9KY/RUcYrUu
4vG8MYx7o8/Qk6U8caQZxr3K9mW8+A66ApF3923Ul87tsFgMJrIkRoDZhmqaDmOeDQvKCGMeLrN6
KXBhDLrO9HtnAKJ8YtFQI0zKCC2AhFUWhdlR1I2eFQa1Jwf7yQ57z+gOlTXl9SeAM97IvDtENbkt
lI9+HDPkYDAqjy078AY20K5wDYweuB7DII1xyJxmQjNd8bGvY1VDPALH1q+9QxuNwj1UDn4PEGE9
57SOL1cd2qFHg94Z2O9xYyjsT02x0Capm6W3jyo/LR9n7CN2sPTpiOe184spMMeyg63bhhpdV9pL
HrFxxm6JsEAzseqcgWixSi4+x0NozRtXq/lezTo8Q9OYAacSEhd2xkf1d51qObVyriOlK/EqJ+Bw
hzbPwHvXbHvDQjSR22JKD1Mx0+OOmfDhw40iJMluJczwTDj1hLJaWcN8FNmVPE262CYiKq39DzHN
FzyOTeOFgWHbCVSFOvbcYzevI+ijS+8i1SOjhRQszzCGjfJUcY611Q8vB6YZ8o4OPBruUvTmsLVS
s7hoB+lVrEfAgIMm1yHCPD7vNmQu1hwU+0yebq0+EflyPjtNleFRXnygPhsMMHy5/OYZDB/V54iP
4px5HI4zGAP51MQ2PXn2DVYgB+gWGbH94NohwzdhA0bomb9mWbjPVFyvCtulyp1DPBYYTX4Be7He
7AHYyx2P4xSAGbYaF+z767WZJaQrhlSPQQRuggpQual2LpiN1+mu50xbPUy5MSKEc4sqPphM6D50
PCb+WVFi6aXXTWPxUBeTqZAsc8q9iJLaH+7/1tbrQNijiKXCsNgRaVO+Oe8USJAi8DwRM9TCucTa
SL5ZT2y4wK73i633K4fqxd779b1AobBfsdFThL/ZrKgmKxYGD/lOM6CJzxZAb2rEBG+X8mGWfnxT
CQiPsbLDC60MkyGFD6Egjarjn3/oN/XN+osw2lsPEZBYbUu8+dB+bbai84o4sJ3Zc2FmZCjaWA9J
N9Sm5xPRrB33F7fDn+8GygCLUzylHAMaaDCvKgJAFBZmf0SgFlPgoMOPv8mmMt39/JP9+V0oEgUg
I47VkjPKm0oKiFccVYOFUmKEjYrGJzkMPqOZv/0utqJXy9lirUnFm+qmJsXBzDBRBCD8zOsGSdbx
aLTep5+/y5tenyNsXnztDNDqgxvy9takizhONaOXoAcaC6cclrtEGrH3S58dQoVTwLgx/vY1/c/Z
+x/WOjX48dn7uHl6nVq0/vi3s7ejSDVg6PE7/078cfYW6jfPF+sSAs7KoiX2x1FceBzFTToov/8h
jZa2RGnD9AJmklTrcyAdx/VYI//WUfxrLf1iWYGgx4mNNUwiK+GehKb36snyup4iZjCLoI4MRiBN
A344LGRJMG6Bz0zH2ZEuNZthSKAN2t2pGSMMcGES3Xv+yEjPnCKGy55V5+ndek7pAg7pTXVYmXs2
cM6S9jw64a66yDvTT/ZeMYfhwRxbNky/jiP3JCpk7p24S4thDKQGS/yHvs6d+UaXFXNACUk4O0ko
6ZwHZ87aNgN+G3aw39zcUgcsV9ajOUGe35Zpb5KR3hgm6XzumOnzHskcwXVICFBWN9kkEFBmpolD
qU2uVNMyb2/iukg2wHINYp6rpp/vo5wfgtG5YPMz/bzkZ+YMcohPdfycuC4CVFe4fXkYzLnDWTQM
aYVWvfec9BqcweTc0y3u891cI2bEJF7GpWEGHKrG8USGJCggXnY9Z5tQrOML6WeQNGPvhd4BlbR1
F4vM0JsBmThLLEKmC2MpCjJ/+xR5v5jmCGMtHOXLNpvvMw4RhFymRfKkqmm4tBCzsLBw0KVn0jVi
RNxslJ8dPRqnWeskZNcvlUvBLgZJXB4pW3jui3LIA+V6GGXwelnRHhWJJHG1ipOKwEGQwQRhRw66
xZEPeu/UFpp7eyh9NOq53R6nSZp2u0oZffic5V5v33WVqdq96FSltnMPo3BXKzSYGz20SOMHxM7A
RbTPcCgEmLCXHR6+zRSm3E5huJYlCMZ4a6cI0etmbWMSU4g7MTmWXRHeo+4wyAelj5XvQmEzfq/0
QAvEMFp9E3l48Lc1ZEnm7H6mPuuUtXgnSPAg87AUXXRWz+hUMTauTINa6C+TmueHfNYNQ7re6Eip
9X2M/U0+WXngpAauOkfmdsSfqsfQNA2ssY2ZH3Sh3ObENzxorm7ocovZPYKqzTxMKSmMqeINmKKM
+xijCB4dbwqJUUZeZwZCV8sU9GAVuMXqwW/2Y5GpG5gAHrK8Cl+mz3iDRnoIf3bTM8nAoDW2LZbT
PMoumYgkLuKbun7sm1yR3VrM6B2kkyK3TGRed4fJ6xQRik6IqLcdte2dz9i32do0kszjKh+qJ5sY
M1hL6JmfcSxghZeSIwsUp1a/c7uZRpqiyXa/RBLxpZaVZWyzoRsvkqTxCXO2MgwT7ezoc8cKlbyO
G50ihY86SdQjzWhOu0jiCKCw54QeWDQgvLfCHiSNALsG+gTLNY+7296aRtaQmagbh/TUjptsPyCH
m7eJYPU4H8H4Dpu01HEa5BX9JOgfpXPvJ57d7oTSDQEBHC8ajpwiF/uGzn4a9OM8fdI2CmJqeTm2
m3pyuqsi7ruP+KD8z5VTeyg/zWE8r1ePK1cXaSPGsxBRoRwW+13KLAAhXoqfadt61fzIMdGTKGRj
l5s6ct0rRHlDGYyuxk2cLD7WKlNWLZORLBlJwa5Eb+GZapJq6zYJUl2ZIzvfZwbK3H2S8Bsw6ahy
fzMBO7mI+9FPME8UYLiNNmX4JfxwKgK4isyfZsdtcqRs4eRsSuqXTwzbunxbAy0utrHGK4ISNhxJ
+q7anAsf+hyxMDalUGZKZjiZsIkRi40434eRa3+sZV5i4x8d8R4tnkvLkJPW6TxK9CRLUbc3juYs
wrGxTxlpJXNeBui48nJbURni3NHKuiGbzg3iTHU3ZCyQWBMKIOSHZEo7PqrtYUZhRg79WCeIemYT
F/aWDAvFgJqxXxRkTq7fY6UoQcxw1TCOpcKCpiPKNtxmncM9J8bUwK+xCJgCy7CzE9z57FQxqnHX
0hGcpTi6r+ZYHHtY3cBc4AGJveGMrysk/s28TmU4XkYeZLQUpVuVhenN5DqnWVIjrlLFTQZU73LG
0Fgo47RsIrBT3AScgk67ubrSuEEZaBkOyOfhSszrkK4+cVPA7SBzKhPCKWKsIzooZPOYrhWMVV1f
Y/89WWWYdKziwG9zOHCifWCPQ3+YAWIoVHKPh/2hChEYm/wSrhlt06bvP4fmdLBy+4HUhGMd07tp
UU2NWJsvoZQeUl9+HCFge53hbpth5hvRdgUUauGRtdLzBVzbPm2NQ7wkH4Gg3rdoD7ZG353QQXG+
cJzfzywm552njJNJtN0SINNK3tOkQp0TDWjyhjY8doEZ1ryClWokNQse6XCrsWlnm7ngft/oHlZD
1IiLdAST1mBby9HgrBSf2C3tYEAqfwlCX+G9ykE6WRg/ds4gw0Dbk7r2IegfLUsK8MuKjC1zuyfP
W1bv/komaEvyBOPsVI/lSTeQKCBAzjgtYZ9xfp116RnI3Y7BLFl+nzkYn6dGnpwuYT5dewU7iltP
acALXWHnvkj6uL/Lh5IM0RxwoQMGbmziAv024FtFosGZTluUYKxFB4VtAt+uKi5T07mOCj8+DNKd
5cFPm4NdGN6R4aT3dY7/VHvsvHGGrQuG66nt6LvGBpmL+PVckwJwS9esJnQ0t67xaqrtKMX11ID4
yNVYfJB2w3vntbrSBtvJ4mKNLYBGsEQ2F53ym2yb+rFoA+gY3e0wVsWz9GZifhT8vXSIZuSXpnve
0Xe9NJv2s52EaCeNIijngnVnNlJUnPQKfcx69Ze2tC5bO7EJiXUckqnmsLx1K4iE6QTSL28LME5+
H18l4TSAQbGz4aLEZxhUEe2Dyu+wYap4vErpv6Cmiu5gwb0zq864tihVt75rN7s4XgGEAyaVMfyU
Zd0HU8AT2BCc6NwaoVneuYYUe12n4rNn6fsEnf99lmMZNU2H+mVBojcjjRixXO4sIuPE4NfbOsrS
o7ASHzJKCUB8zufegLrumasRDPKQHxq3XpKx6w2ZG8iZwZCV6DM8M+nx1EHEiuhO6rg8S+tRXuAQ
zyHpTuet1fA0R9JPDl4qxHHn+MdGijaF2cF1WRTL8WwQApe1HhFKdrbnjJhd9W5IqqTIbvS4vIfx
+Rz3BlogY5zvQK8kH8IOgnB/TAgFE5tY1kvMhy8q+1CXTlscM5yWPaz2urUtfFdRwTDZnCvzyrbs
IT23LfqEZKx36SSf67BcEFTYdNAE05Oa5lbeO217gzR/7RDlzTgICISDnz2Dabczb0PG1AiTjlJh
qfCYmUlRXNSNivx8n43e4LG9pkZbfhpU01XxruxmenoBNQEwlAuJCRavflozmj8pq7kH4ZDZucW8
RqkxT6/BZHb1rcBdPj3KPA+9cYd9h23txJ2XIU4OEVBFy7lrchpk1ZWC9DSlZ7Dz4QpeMRrJVHs1
pESLJE+6RgcJ9AeB/zNTcS/ON6VH/icGI3f84CCI+Dqzw1s3uRYCjcFxV9ZX5d4kpJtscrNJs71b
0e5o6RxLZV7QPzXEfVKo6j0TkcrcFXZkme+qOHKM71Pt/znVcqql+fDjU+1J2Xx+KuIvr6bK61/5
LuvzScDk6ViTnWyXVgZnx++yPuc3QL+u40m0RuskmU7K79FT5PV5whGMBtnrOXe+OtryP1B+2Dz+
IN7/3pSZJgdH15dHW+p69+v7c4yxGZ++GcThiED2YPfd1o8G6wj8Sn/GgJb1EL2p7x1xTsw6utkm
kLg2jZa94eVBRhceGlvjdKdMnMbj1hIPBO3Wx3CPpmsbqlsPWUcgacJzHs/3Ru4J0EYN/DLypsZD
JZJp32GOPZvo6SKHhsYhTK8+b2UO8laMlk9bemJd3tnEqTR7TDo5Gtc47WxmOCInkpa8vDjbuqzw
5yz3fYcU1i3gGrmK+Ikvmcxk+QSq0mlVIFrHRzIeRgoyu4mBbAccgZ46wbk5IXfQbkL6crie2mzL
c4mRaATMNtaDW59WXoR3tJoTc5MnLE9CSxK4zCYHHgibh6WzGcdjVUL5ouO9mju6pThnV29y9hc0
UzvyPqwOyGc3LmBEWmbf0NCa2j4UPWXWjTYaME0wXgC6hcQhHrfdBE1gXGLLhJYYUeorZg5xeMxA
378Tba9NXO9cJ3BSRCji6E4J+mL2lj+ii5q8s6yuWOEApgVp2C4DsCWmEsncjffKzK3k3MEU219k
fsXrjt3kbYQsfPkkelrZsJFoiN2Z7lygi/62+C0WONlwj1xAr2brvshJt58GPUS7PFWJHzT2pO8t
gnrkMWAEDfUD5aVrnEAmbhcctZOfaUZa0vsED9i0IdMm0js1B0XxYnMTQZpp3GzaYUks1MZiPpBu
J96Us60Kk3Iv26SHZdXhHsmAkOVPSz9YjD8spmAbWWez+EKKwEJ9VuUkQo2z1UDgQku3HdOcNNMq
lhmvaCyfOgbLczBNpEZtC+2Yj9MoyQTIvTQ2b22cIwi8PEc/dGoInzJnmQHhM7xZNjJOfQ4VSYQ9
DycfbH41Zw7tVQ9mjWl5PSkAZoJovqzK/lS5Exu20RNeIp0qW/sGQlwCAimwPBoSVqY11FA3jCgH
pzgq59lzRO5u7FmrU02ZB7G3LPWwRTaRUpkYDoRKo7IBY9VQsTL62hja03G5yRcP2F7MblWB3HP8
89RU2I4wghbHaSPiem8vCf61rFzmu0Y2Ub2Nx7QnDrcijZEv3PsceW3vM+KZzPfN0s33oiptctxJ
i0PK3iepE2j443rr1ExMzuxiIOGyn1FoHmRZIlTCDl8UpyFzyA5zTFl/6VFT6N3g5Hi+OwRl2Mby
sCuO1lH5OQOn9jhRKju1DBKr9kbVO0mAh3hYAvCyg3kWgvcjbb4p6vWCuFW5XxgL2TvH0VRk7SCk
wkLvI45YTVNWaucPRiOXard4A3cbMQj5ndn5MUMG5Vy4ZtFCcHOB78cFnuUgiTlK7NwoampoNzj/
rxFuTtnqmagevIYMbgYpvkAjaEzv4yZPb9AAwutvJmEd+Y7wgK+UA5xoxQt5+9rzpkumyag4pBlZ
gUWawrSzGXMyZZLaUbi09NSme2GfsW9z6OvLTZN3rtrPYME25uA54bcO/f9sxf+w1/bvj7fi2yfE
68aub7unNwj+r3/x24b8NcnaAbaPXh6rDLvsH73mNckagTbPK6oHKVbR/B9bMuh+hBDS9pVrcV8w
l/ij28wfOa6Ez09qm2TwiDb+bwi/1lLhxY7MLM9FhMtAYg20IpXyqyDjhbAjj8kCSlAIgzjSHoc+
Hr3pKZxCnM5+P2zhVwYxLJMGgNKYSwD27q3N0REcBp70ZKLhMTrvrVEle714H2GKQafK2itrZHq8
ino5190SkmEeBAYf0tzIaErm/48Zx0+Vg6/8Hf/GYRDrYOrHN+RpOX757//bvSoN17/xx9AD+Q7r
FTPC76ONb5UhuQ7SRUzuMcX0EWMJ5iS/V4bmb2iHGLtxm2Jy/VpO/j70+BoHxMuBoicLnZvo79yG
6Blf3YeM+CguCUJDrLrmRqs1YPKlwGhOgY7kDcxEQHZoc0J62bSlTY6tzdbkBA7qtYGOt9D1LKZx
2/QuuHCjMms8jLqBgskqGefbIkwRO6uu1EQIAwY8scu5B9iB2oI0RH9qNBb2CJ6H7EHLb2kChowk
4GzRKW6LtjjinaZPTZjMYmtoVAqMa3tL0AMdppPSjFBIq0FZ11g2wxsVq2oMlsxm0advCK1A9T2I
l8zK6KZUFa5hwyzTlWw7QOVBI14c082aDDALjXluaOXCKGqz6KyJV2qyxtkZBs7kxFe57S0gie0F
GptO2mYIxqJUc4CpDXhDNseXhKtfLF2qLjhlGue2H7qENPqNk1wnFHaPNORhFtHEhyJoeAJirORl
IwbQD0jBzYKWH/9adNqRdP/X0Q47h3s1p7UhbrVLJPVnv08MQKRhkZF7VCAdP1FovZEauPhHdhw4
dVDPZQzGytPwbVWE6/kiNOZS0q4FhkSRgrngoh8iAKFuSKtycC3/CKeCtRyYnIjouoj8nh4t3vej
ygH7etU1teh3I1qaE1yiqjhKRLkyouHff3TDObY3jtXZzwXdbaoIP7mijerSbeMqB7Ebu7dkUmeY
ExPyl5tpmfm/Q4OJoFKi2EfLVH2KUmzd4JU9570MSUTOdPN1768upCCEziWaesEKn2xEBzJPOic6
a7J3XspIDr5ciVMjpPNGD9+Uuz6xcZnHDocWRorxzpqnSyIe6WD01N8DtUxdhJAsx3IgOLyN/UOC
A/P0xUN+9e309NLuY72ZK/PoMPthTsi/cEyjT/H60XHKyOcWWfqgCuN4v3bDD7apC3rZrplDM2Hu
gsmWc8emFviqEMOa/gberHskR1GdFvgWryuvRNOqquicuX5xjxY9DWizT8HPf1eHfevFdrM+5vyu
nvgqSsUXZb9RKjjdrM2UpNQgNGtkOwnc5fRKx61C/CmSFBCZ76LxjemHQW6xyWGH6judCgS9/k4A
0QvSJlttza2zNJtpjMZnt3PDZ9LWxbYy/OLIICD1lugXyp0kbyjOvSQpTyMbRn8RFc9uos7F6JUX
JQ/ivmCwiPenBZQUohz94s8ygSewdB9yxkbkPQwFJDny/YS3bSNLP+TSML7MoS6va7JZL3IXYzRO
TlHBe2p5iW3WRDgxJ417o89ToJARR9r824b3Q2OZ9eYc/fUyUvBxPb8mUX6Vc7/YtTG1ecMY2X2Q
pLG8KfNmeN/X7n0axUANwqw7lmaIOKyJ5h3282RvpJ33hAy4vfKgGR/j/OzuNe3eIM2GGf6mEe09
cK77GTbyL77yv/hV3dXGJ1nZxeo1fH13+jA2Kvj0PWYHu39H55+xUlIt+7I37QPN53pvsjfxxRPb
9avL9BdPBgN7ixrHsxBevFUs+X4TqXxuudsm6ULhadSRxaQsYJJV3SljsC5EbpOBHbf5nrTpbteX
WJIWv9wzi1l2Zup/ITDFOHMQiTIYAHY+gbX9FmP1wy/zrdmRL1Oxw3JxFBr1Vef/+gqppJjyEkhM
ALeW7YTyCXRjq2+rvmfvWGaOuIDXZ1AEMybxDE3oTg/QnmuPWDVUgEdD7DrvbYdlJ61x3jeaeAtL
DfmRG6v5CLN6fwgLm/436XXhN+nM3yr///Xa64cukPX9PtHSbIhZ6HAufH//4Kl7evUfu6KLu/m6
/9LMN19aEKe/177rT/6rf/gfX76+yt1cffmvf3wqew7zvBopd6/MGqtq+8fF1qb57//Txq+iYte/
8L3qt9VvoLwpilz636ZEfP97H4699jefFhgRqzgz1xD4f1b9cnXeyv/H2Xkux40l2/qJEAFv/gIo
SxYpGlEk/yCklgTvPZ7+fmBP3MNC1ak6nJ7oaRmSWdvlzp25ci3iME4K2CogKP8/6hcUZVbgliRy
d2wW0NHGV+KtYzcMsGSO2bAP0Z0CAciyv1YRZtC0T4W/1GBcdaagaapNSzNivvcnLWrWn6bmzBV1
ak7l4SNhSlZUkHmLtF8hGFQtG3DZUlyPyIYmMWV2O/NCQX3yVaua/rlsbw4W/yfNOA+PR5PK24j+
AlPV5nn8HEyKIUd9TEpS2AIkWA1u9LkM9WhzxYq4sGPILC+ISJCRLDN+hqX8bIc/kgQpkB5udvfr
+627Xtv2+uawXrvu+uDw+4PL/7uuY2/5lXu4We/sHV9zOPDbvevyd1t3z9+t9vySr17vdvfulr89
8M07vtRxdvy09cbmR/Lj5y9Z53z/7nl9v9vx02x+nL2a/3q9WzvvfAkfwXbmP+HX/GZl287W2WKX
r+Unftvc8+NvXJcf9c6f7Fb2asVPfHUP9m73bO9WDt+zWq2cleM485et+H5+3vzDnFt+cWAkfKLH
2fxm6+xfVvv5S1f7nb1y7hyXXzPq7SZn8A6fbr3a3jrOendYzx+Uz7bhOx+dn/zULV+6v3vabp/m
aWKi5u92D4fUns0+Ofzx5SWbVU8/74zlilkLX5tGgPvESHo4rO/fd+tnBrVyfjrbvfN0xZK0eFif
WFqAQ5u6SiBwlh7W7sPrr3vfvrdXb3eOaF+x84Ht/LTXT+wsor8aWo7AmO2wRK+7x0fW2WG+WZLt
zcG9cZxr4eb8wS8ZnF9yn2IPT2rKaMLgwX1/ZrewTpfX6F+45SUL8yJ+slDLBdJbIRYebtY384Ze
Hz7+x3/v39ecjXv26uH9sH4/3Jc2B+fw/s5a2rcbNtbucbPbbDarzebWvmOH7Z2bLdv57fb2Yzve
2s7dlvXm5HEsXOfhxrE5n6v9g3Nzw+7bb7dXhnNtIywCIFWEqzhivtxX95lzw4xd29Xawr+e7IH5
I3yaMGDhI5pA+KH1+72/4lhy3O/nA8+0PfLPzt7wq/lU+zYj3P/dFk5v/3W32+3f3n54urZFFm3t
2skHWjjgtDGVKJ035f3u+X7t/N3uQnu9Wc+Tfljj49ynw+wmWRgWYmXjA535t+79+tl93j0e3Ncc
37axX29+rfkBDOV+Y2+ev3VMn4sXedxt2HerPfu8sFd3PyN7/8RSu65suw9siHfL/r66w5OsXXvr
rh7wQ/vD7GAury3lr8tnYQ5+P018DO20IrFTcdgH+xWf29l87rfN2n781zMzPJzojePerPkQK/zu
5U9A++OVj7C4gyZj7Md+nupX3PuBWTjMfu3w5N67zs1uh7fevnNacNZ4fG6JzWpV4l7Xa+acq2c7
3wLuK4uzfnd39/c4bPbN/aNv2z/YRWvWhFtitecUvuK19/aHL9ttdve7xz873/7zOP/QX8/376H9
PNm/fHuHs8MP3T/y2z9/2I34/K1z94SP5b8P26fV0/avg8vfPtnP3CKDbfv2hqP64/bu7sfdfrv6
vttvfz89cFM4D1wHzmr15No/b7mItg837hNH1F7t97f47P2WqXeZ1Y9pZuR/mW4uVyxyt2wP3MuH
G2e7uuOof3zhyxN/PDuFJ/fm4fWVjej8vrIil887L/LjPWHyOBQMrhhuyRv+Ze9uDi5XHkffdtz9
v5ecc2UfQANxcR8AHDw2G3eG0eWYxSbTcbjn/HPUZqvz7V3anCL713zX4y45FzubL8Q7rB/nW5mF
ZuH51SPfsLPvCAjW/Gr+3t1uc8d/t09Mmrt3Hj4CG6Z1Pd+anKg7Tu7uI1zY7vccyHmrr+c9eL+e
3Wlgb9lCTD/eeu3ij2/mZXS3rwciHXd77/I9lxdgvh3+5/bQFYhjaPMEac/bmHzih+zspzPZTZNF
dgYVVFOGLHdsig6efbRjL1s5XuX/WFEI/4DzWwDsFicf/HXhmQok+l4WWSCBodKosiF59wcoFqnf
Cf/q2P+vr8TTUVEGIOtP0oQyDg+E4+VNpIkKw2ACqazg4qPNZFgHCcmcy6M6ZwXFOgN8AE8XnuzH
VqTWDKNK9KgQq4H8QwzLdAd6erqyWU/nThMVa84D0TmjasuwuSqBaTYG1JC8pmFRD6wBLG1caTRz
w0KYI59UAnm7PLLjK3JeLw0WHk3mjc07Clz98cisDHGTtINePy8zeS8KpYbqbRwdxNbUrwzvjCle
frxzLKo6PBEWkygXqZjT2IypBN6uzsomFMxQyKujNLnS3H1mJnWasQBSMI0GL8PjUWmFDkwyS5H1
COto14aRvtV5vt2quWLd91VubC/P4pn98dnesoVlJrqDKA97VSZNxTaF6UdYkWsNr9g5N4WkNBGX
gc+Z1/NiCr3UnMYwB/dkJfAcQo4zoavYhO30DmNAecXYuUnUIO0A6qpAw2POf//JYYBT1s06QgTX
H2nJb7tKvgt0na5blYS7PqCee3kSzw7OJAVKQZC2kSUtVKe2ntmEcgkPTwvhrRXJq7CRoeYNoXT9
uikd5A7YerAtxkfq6dPQJAH8uDAA7RgrMaG1M9Hv6giMn5X61ZUDNod0x26XoXwytThg3WQUVS0x
KlRI7wNoUDZmPJYvdFupt70aly+V2b5eHt253fjZ5MIndmooDH0MTkYKQP5Cwqmt4c3xrxzns1Yk
lUTi3P+uLfdibRVBNQlI5yBD2H6L81n5y8yU+/9iLGx2DrMOJcKSp8Wjel8iLVDaOfhkekpyfR0C
lb2Ssji31QFgqSSlkC9AyeB4q4OxCmmuIbENPAqcMN0Y8R51Ce9vCmvss4W/aq4crnObnanDHdLU
Tw52YTESgqQK6c+xG/Jlm6Rr32ii+iXD17v6+gQaqNNTCMHlfpTgP59iSuYBWBlcRuAJhtOnQLHU
RGquHKhFz+d8j5DUgbpBsUgqc5EsPG4g0JeRaGCoSgVgfp3Rz6NN6HUUsBBvsj6nnUlHg8mL4w3M
RL1glzOL9CQii/zV8eocHdo9ZYr3c9BzvJRWmPKw7LhlpKyBxSOr1aBG66tN6ysrKM3H6PhkY0kn
1oFFCIanZegx0MJOrZQCbBAGMYL0KHaUZaE851118HVh2Fd1ka+qOJdsBfvOMM5NJ4bTSI21a+Hm
vhIKnXoaRAYkTqRFFlXUPkrJn5wakj0qufuhtAsRul7g+NaMZmpoXHJhcYCyK6w6/bFuG9qrvzrn
WJZNbncTfOVJeDTKypC2EjcFdOsm5LYR6Xmlza6s7NnxfbKy2GJjV1iTX+K0edZ1lAISWGhKT9gg
xQM8/C2PaGv6L8bFAjNxVErEZZetafSZQkQJ4HA0kee0Bjro4MC+MnunzofZ06lvAECDtGimnPx8
QjOQXnFtNLSS+XBCU80uIfVHj0dsk+hXE1bT+vKozs0jW1YnatY4JzOa57M9D1GWMNG4kfSoVwuX
LgDhRvZE0N1mWh/kbkTyY/CJAq+M85rdxTj11qdenavw4aVZdRP1eb4rgnY6RK1Q3bTQ4kDEHklX
3N+5yZ2jTZAaBPAnBE5DQRMDSo1Mbihpr43QDu1KtjpEIzJLpBMnE5ofl6f31LNbc0GCWi7N5xQz
Fp69VVAC12DypSWpzly9LGF4TaHOgB7q62EnoTQRjK4AfKKAvDgRsUp/Sq+roA77NqEsN7XrodG+
Hkz/p/2bQFCeizbH+yUb6zxXZTQ6BKOg8SFG+SyOjAcR4oKZJffK7jwNK46tzbvosxfzZb0edLyV
GELR5NAlFeuOJ1dILVxeJ5MfdOy+LQO4K1wI0ARQVpr//pMhzjHNMQFgxaQT6z2w5HSTZ6m4z1MN
6nND754h76QBJCWN1H/9KFggx+HyMXQe5EviJSMezCluuP1hD7OeklKT7yEyQIpJ1mBRrnSQpUXg
aVdGfGZnzkgIbgigv+ybRVzIm0RvFKknFKUTxC4UILCFhMZoKCJZfXlyz5x16+OtDBMpz5SPzOyn
yTULZAKBwxJQgdO8Qauv3aUAR/ahasnbxjPQSkrKur0yrWeW9F8mKwIRE2ncxd0PsFaemgarSgsV
iJ2EkNr0YV7vaRJv7wY1j+jHtmp69OjWujzgk207X7o6XAaSKkvcgYttqyFqX5QlHsVHnRZW2UxZ
k4vprtTET1YQK1yvNOhD0EKkuvAtaOLRpDvNANsQWja7bqPJ5YmbbJXCyG6/PiK8C+EnxMXAKRe2
YjVEcLFo0H+EwwaVoFaY3ru5mefKVjk7JlWhFdQkMwDe8vgc0gNIt4zYIgAoxaNbF6N6gwZtuiuH
tr7iW86ZMtj/ooLOtUhF+dhU03tZnqcppkq/tkl7CG4xjW9BLo5XgsNz24FYiCMAFYgF9/OxJbiV
gnCQC/j9VcSPK3AeyN8E5erLSzRfM1yNTB6wl0VuEyx7AC8BzF2JhlahqNN0DT7c/PoCEVDP+Txs
mPKyKD5KfiFHNRy4vdYRXOKoIGwxowdkRKa3ywM6s0AwMzMe7gBqyB91hU9uw5AhGhLogLXVsvXQ
Sm5qBzJZWhkk60ot5swCHVlauIosBx4/jRFaZHr3YhrIPGayV1zZb/PNeHTFABCdUcr4P/wuJf7j
XUDHSQm1oZDbkp6Lt2U0lE+p0uc7hGPUyUbyYthcnr8PTNuJRbjBIYpTYTVcPsOmEsnqngYACBct
JrCUAnfIstiBwQCu5kDzgm1GD+VqDDWUP8VS/iuMwr7WMmif6GF+vPxxzk0yCwkppjSD2mYE7ecr
FoRk2iK5k9uGRWeBUAjRihTBn68bgaZT/mjhYt8sbjW9pEunLrQc4YRZ9XWEGbdxgfIV15h9zq2m
YankcqB/h5103ryfNqenxpmojGzODGSSQ88hhAi9sJa0bgsg/j/g7f97Ypu9A0CLzWNAnsIxP7bW
ovM50BRc2EajeTdxN6IWhRd1vz55IIutmSqJOHKZ2DYSo1JGH48Y1Wl1m7fouoIYDK+kY8/sA6aN
RxQekYVazlyc5QLdwsEcpxrBXdJbqoNWUvDVVBH4H5EMBG6Dtw2wz+MZM6dOaIR578ehkh7ScUDM
BOKLKz73NNMxmwEfBJkgiWX1gw7s0zZI9SnXxNTI7aj1wlthNBUEfpJ93muWrYvdndlrjwX6NCs6
lKEVjKu9bhXFlfvlJL7iQ0iaRGuCRrblhDNpKsXWanyoBIDTQt/dDEGdfVNpUu9utbbvFWforSTc
VR06QleugzPHAL4msFiyooOaX4Z2Qh7QsJNCDY/onBIDZtZHty9CiOV8+K4hx75m8NzumRFSLCm9
mODxj9e1lQ2Ug0S8iBoEIaBUpVobyOtdOQmnV4/EkpIhYweB7F8+B8g5+0OFjBMNbCGsDvRn7MZs
MnaqZwVXttDpDGLKVAgTeX/I4vJBha+kY1JjBvNYozFrzKGjt0WwI9+tWtF+Bz3Mm1dGN8/R8b1A
qkpW50zjzLcFSu7IdwVxqQ1+iRhekaEEo1ql9oIU+/SrbI3ElWB4/0UaZLiB8x+WiAp88WU3c7pd
QQITGPDSIZLEqx2bT7MSwfGepivgyz5QTeN3UhnvWkaCqrRmCk71WlR5umlmi2TRqaaRZVXmv/90
Sus+jEJZKnMbCkwerWXbbjkq11jETx4cFtIv5G85CIiYUfg4tiJHDSi4vKGZLBKqCTLQMHwt4ThV
3arw1G9l3NG1FpsBOSMjSeprd8SZPTvz6/GEVanf8ao7Nl/RNBdnlLdtAV3AteYjgOZY4Jefc6ip
oivn/ozjo1TCU5mOF/IovAmOraHBGat9I3Lw9fobfjF+ljwIFzq1SiRXrQPtiaZgnsqo0tXNWvY8
DzXEui6/B5VKP+/lHXVm5qnHgtGkOQfWuOWrQU7qpprKHmdfQvtB/rz51evE8xmNrlA1ePGhNl8k
xIK+fJUxCZTRyZyB19Rm4vLP+0pMrUQrC3ayNqpJ7jS+p0wbC6rq+sp0n1tbHl5gUGEF0Oh2OzaU
ZggugDzNbZ9m4+/dGME4OkqWd9OEamtsLs/mOWMWaSsykHAY09d+bKxBVSQQmhiZCzLre6QL2rs+
M5CM0vP++bKpM86PfnvMUFA0KPYtwjWJxpoRDhRiwsjwfkeNBNVpY3SbGLrOLQXN4Mdle2eGRo4e
1DFUdLIJVOB4aIkKk1ALHTvkZgZs0AEFzKryqajzPV9fMpOSM1ciQyNbvNgboZ4Wft3M8qlwmfq2
OrStR9kvU3aSTA+Ve3lgZ3zqLF6gzl6OVoCP8sQnDxcNmZ74rZDZUjoTF+dBHcEMQ+EPrdta/t2M
VSduSu6aKy+nc3Y/+izBLc9gksVeaZteSqASx26fkcEZ2lC9k0cKjVUGx1Gfq/mtidToleDuzDIC
UCAEMAi++MXiOHQGrcyN4OPqGrIEHlT7dhGj82oYtX7FtZzZoSZ+DhUdcsYioPTjHTMpMNx1fZrb
Xj1NTtJO8mbUO3Pb0npPuxl9D5cX8tzQeFbP5ZOZF91cDK3sDb9EOC2jxKnqO1mYZDf1tfxxMuFW
uGxq3oGLMMAkipqZLoDTc0EeD03VoYf2Rw/uBMiL7tSK9FGElM76v7DCvUsjLtVA6+Mi+bQzxbSA
GUHDmyCRWK5KTzRv6KTpv5wLg9eVZh9CUJjyYXo/HksdUHrTR9qUykRDFRgkejJu1Yi6mjtCBFJe
cZHndgUZqvkdQ1AB7+qxOVGc9KoN8VtC0zwhpfeAWidUzcRTtlFG5ZWFOmdtphgDQkWamHfdsbUi
qyMd6o4MPsfS32dhpaCp4Bs7cRgKpI2m9srozmwMPDKZaBpusKktvGRsyEU/0BRg911Bzxb6kjQ8
+bnkXYsizmz2uaeHxBg5WnXWQzu6P4dClQL08Hitdx0kJinYAdeIcxOq6tCrni5vxDOzyCRSmqTS
jljI0pg3SGge+SYc7lagIRAqWuU/WaVqHhJOJHLJ/KvB170jNzbZUmISQu7ltT3lJrrBA+wkESre
DhIHsB57kKu0GlraXjXYwyD1V26Cc3NKUE03PfJf5Jnmafh03oImEopUoFHWqJHRpJq4SlLFt2NV
vpZgv2Zpvhs+WdILYGGggjK7aJuw2+Gqm2SVjTF8nCHsW+2VgZ25amh65i0/xybcKYuBpU1lJkEt
ZXYzTM1mGjXh26R7lltqNRqXgzXujRLF+8ub5qxRfXYrHAdeSwujVYpYVUhbLFyUTGIIFOR7Ourf
Az2r1qJeKuu+DtQrNs88z3D8RNXgU4EtqPNn+jSvtTnldYQwNjrTJdLvQbZHnzb5MXpB9E+eKum7
BrGUq6HfvZN7yAUuj/g0lp6rQrhQImr6rpaHX4R3cVCSMLNRU5MeWjkbETKr/J+CV7aHyRS8Ve2V
9UEo6is336nXmbcrJ4U4moTC8jrKIDYLG/KTyO8CHKKk4a/odpUfLg/v1Avw6jTIQwIrI4+2vF87
I2tD5HhJ2Hht8O5PQQebf17n2Vr1hvy9QZDz52WLpxM6v3NJqc0aM5RlF04uaFIhgJ0ot9MmpNO4
DDPtm9VOSIFXlFXWmpJpNsSys6hFgUDHlVNzzvpHFI+IjDHH2cebqRPQGZNUwlCxKILENQQOJrn7
POgdq0/Q/gozb+rdYhCLeEuyWPpzefSnTkLhDqFPj7LEzLa1OEA6FQnCZJyEPMTKjn9/xoXab+TA
vKZfc8YSKVIyQ5RyPhLsxyPl7SBbU8ItmXmWkbnZZELBZsXU9Ndwr43BlYk9PaWzGhyA2RnuhmNY
TGwdCXE0NDXXiZyUv7lA0CmKYhf+STJwTZZv/HQs34oexQN4EtSXy9N6eliwTirdJPg2JBJii8G2
uh63SIvYIMeiG6nQRehOM/nLR3K2Qssuge+sjrQIBDghKI9YPRFiL1j7aFTvOniAd//FUEx5PvWg
PWFROx5KDdZPAJXGRPZT8Q1QuofmFAy317BgZ04+yW0o7GXIMwiuF1EU9VMt7bMW2gxR1VyrpNXR
klJIvCxj2JtmI3w5JAVwBlEIdTI6SU8QYTS6j3k5LxHq08oqQZL1TiPvtUohw/12eQrP7UWQl+K/
CcsPBbTPN0YaoRKdhSN3vtHXOzGCNJ9kQurKY5/siroS0cFotAdIkYo3+uCKK0fhjI8hjGNKyToB
iF9ig6Hy6oB+EHx7A8pHdklG8RuN/wZ5zMGonmVZ0GAFU8PyWUXuq7oy+NMrmgiLFlaKPTM5zxIx
lQtTIWukX2bGb/GNxYCeGaFalKRaNGJqoI5x/OgjAPRfOBwMWzK1GeIRKsnHG7cJ0WT3Ox4Bo1TW
jsAn3HXmFLxKRhtfiV0Xx52TN1NCSOgeivhwIrtjUxC7ZamljqEL/zzyc2ZSb6S8i9aXt9Eyqfcf
Myb+jHITTnvxrKEhPBVDRQndiBpFYyVQlfrQp8PQKTilXot31BOzfawI37zBG9Yl1c4Hr22+uJ1P
PsbCI6iF2DcEt6EbVvCCD5pRbQgM+02OuKsbW9Mq1xX43lISfhpgxtXlWVjcIx/WAfiBWIF0Cozs
wrFX0N6HkdGGSIf67V4r9XElIieDhFF3rcxwblk/m5rP9adIT58UY9TSLnRbywpXjZKYKO/V+ZVl
XTi+jwHBPcSSEs3x8Jn//pMVoQtiLQhRe/HCyuj30K+pnlOPRVztlDGyxCejaLwvRnOzUZD0nEZ6
zNGmNhdBrDJCVqnllg8lbOAfNOBN7py5uhKsnhkatDxcHsBn+GcZKrc0i3gCCaZZf9FMb1opUeJt
o6QGbM1QKNADZBR4/MsbZOFwPoY2V2OpX2Cbx8jxfOaeAYf3qIYI5YkRLOBR0aJAYUx1L1WQFBuD
5TRm0PWIEJVU2y8bP9ky1PPZ++AiANvjaxdXctU1hjrrOzla2fhbsfJGBwZ/74qVhUdXEdUAJE4Y
RZkWlbkl3KdF2LBDNFpy0BHzO2dUkvw+KgdrhQqhsKpHbus0K5DzkSf/ijs/OX6YRvpwxsN9yPUt
XJ0F97AXR6niSGIeSN9kDVGzl7BBz1i1wbjUzZVq1Dl7nAvu/JngDa6J49UMJjWRPZgcnTFWZ0Lo
CS7DSE7gvpoq9/LanTFF7t4ihQ/AiXO4GFpBR1cVA6lxPF4dK6/MIFjkXsalldWVBVxEBPMCgoKg
xM6/hsbldDyqKNZLaWh7RlWLEPt4WbERvAlyT8HwH+EoLxC3bCMnSgfltle0/soinpzL2TylEYI6
kDvs1GPzsmBZxMDwqrJJzY0wNVBSQbHjQBamEB/k4sPlmT09FQoRFtPK5iFe/Oj//eTi4KSPvcjD
rclJrG7jJOtWSLQ0Vyb1dFRHVpa8TLGlWAKc4FBxCqLh+CaCJMkA8k4KrIcOFswrfuacObKzMzib
RgrGdzyJWkbuNDR1OM6NQsyidaFWYxg4gQbbKIquGYQ7GXIBSaiuvz6bKP+QBiD0J/G9PBKkGsHw
ywJ62Ln+FsSUMfP6i3AgFgm2E0DRZHSoAHHij0eX5GMS6KaoOiPDebOQSHSpYhRXMnCnG4MGCDQM
5rYMg1h8MYcRtAJ+H1mRK8tUfTQzzFdCGEq7r04YVuYcESVRElPL1BTyLH2AjkzkFqpMZEbL6zoU
62v74dR9wF0GgAooHG2h3K3HM0aq3huV0oxc5ARyOwiQ4wh7KdoOHsX6ywM6ueJmRBMxFWxLs+LX
8oqr8rnLNgxjt6RV7J8pbtNnTfPLdRlpg1ububD3SaJe2e/nxgcSQqF+CyyA1tfj8VUTEzxrAUII
G8CS6wFlr+XMsAdB6q+c5HOmOFGU63mvkBdZbAstCbqQ1i8qOJPS3Bco1Ts5jIVvKgDDLx+muXsP
DBIZ9Tmtt9jn4lSGY9Ei7VL0U76x6uQv4hPXoAen68V+oBwB7n++Npf+tlYkmIPobGUDGuP3Fl4u
dxLU4Ja+1/ogBkVyyCahulYbOz1cx1YXfsLTx5yWLQ9ecambtl0RNpu87uTt5b14GotQ1CSDxrVJ
Czr1zeNtoQ1jOPMthq5govqQxi0M0MaQOalayDdSEHkICvaeslWDxvt52fS5AXKJ8bKViYEAWh+b
Hqa6EIRh4D2kI1Gst3J8GzfitUzSWSsktanuk+2ljezYiha1wG09LURqq+vWkD3HYMika3nd0y3P
mwZHiCQlKRCIdo+t5IaIym0TRK7YTl67yfuiltdTVMXptoTfrbniEudt/am4yDAwR0MKBFq8onhN
Hpvr/EwtywkiaW8qkeOMy+kh08LEjao5VwVrrnVlm5w5AmT9gODMeXPC48VaBY2qCp3RR5DpEm00
jUTNCg0xc8tDBfY6cOW3nVHX6eryFjkzrfhjQDdY1bkzF4vXIBQiSmUHczeXz1rLogkNnJaUbs5j
/lrT/JlJJfjXKclx8HhVLSbVysTRsPwSQbCm8WEKBeegzAojpu6EulUH21jN0aj48gh5xpHG4oKD
JsxcxHKqgXpF3bapixyL5JBb8p71vlG2k5J3/1w2deYkULjimJMoppy7RFA1rUEVIEDVDRy94XRS
B5fyZP3+b4yQiSbPQSvY8jksSoUPnq9JXQDQ/SrIRNHNemu6coOe7AvSJ1xj1P3I2cxA1+P9P/B4
o7gY5S695eVDQtrdFeuq3wSjpP+4PKATB8l+R+aZ0IPzjebsPKufgt+syqoZXI0YdK4pzx7ILG8X
QoOY1qimVaLlcnP3JhJVfVHG71HfItd8+RNQQj1ZOt5PQCUJkGckCM30xx+C51xM02dcrkZNjOkD
FyYlkZNvXTLVkGzqqVqj1Kuj2psgqoWCYZTYopmKOoq/lO68cmWFopRKT1OqjMHPMAaLoe76xCyE
FxQFyVD88GYO7mhrCF0t/M7SCGZgRwhFT4jsMO4yWPlFRDE8xQnGrEOrruko90abxooq5bkbCkvI
HUjm+/nrkWZX3kojSJu/UiMW/Y9JnnTlrkqNKv1dxiraFXI7htIqEvKwjOwICfB03xZRuBeNSEf9
0ECw8HUIsoYCeYZOQ2SsZTXMWmeU4q63bCpsZnUQk5ktIVKCxHwhvSOrNzq9lOJvq6b36XvMg1CJ
bCj7cylzmBkUvbpEiNqMD58P3r6oohTWXLnN+idpFHTaJfMm8jw3pUj+oSBhVd8HVami+yrXBGWb
WJZHgpCx5NobMgytMrlK2Q+Gtq3KyZ+UVdNFg9A4iZhYqrGtglroN00K1MquifmHAHre0KSZNrVK
K7XHsfBENw88ZXzM20nKficFUljhpoEp8EdZ85zt3KTKC+EOvGzu3TWhNQF2bqU65KHS1XxUHWTJ
q9T6Ik2tCpKQ01OhF2BaLR/qiBU8u2XjtIaWRA/1zEOTuoIitNYPDdWF+r1oqyRAS1NUs/apzpGn
Du0uiyCQ5SnrWdI2UORmeISmtol5RfhTW1KvjEQBbuJErtrphw61p/891MyuFNYwCPRdskvarg0e
jKAtus6mbcZUH3robpPebhK/HyNnrsoSY4ejPuQ/KoOOfd5dGeJSL9OImiaSwR1qBA9mrfjJPyo3
tuw7qSCYfu1OfRXJJhV/JJSeYCwVtT9IPap+TFK6LgPRCfzOQIchNLtKqpGZLPOqcX0L0mjMc5Ct
Z7ipUzDrbaGb02b0UdV6M7VYjGJ4nRHv5m5JWqN/x1d28swgr8bTtxJObbLCQm2NsyZdlFWa78R+
o7QV2sqT7P2pq0xG5Cry9Jq2BQHJTvHVVGF0pWddHaaqc/xIKMe3IrAmad/LhTp9V7Oq9Z8Uy2uy
Z7pbh8TVLE/oHdoiJsNGFsLLXPQQR/GQQulEwz/J+OklEUCPoKfa6hiv+tK4HdF9VF+ayGyntenl
eCAH2F0diGgr5ZIvbMsxofJqZ6U6jm+ZmnJQ16k4QtNgG7E4ARHJIiGrxBsF3bLCcuYSuCW6QSME
dbcSA5M0oD3JMbWAm1agk9NypC5tp99aIFDFcr2gBgVkS/ko5uoaiNAsxVxLwjRKCL1MWf8GwlKI
fJuuci+7lWVfAKUKzw+wZHvMTT/+qZXVUISO4YuT+DgLm9QmXTujZ0X21ACRaW0crNb+k0ZjFAS2
IPsIyTszHqKu94aUlGpzFyOslVS7qkmCot1UA63BtdPxKDB0t1B0T7vNlEhPW7iLwiALdg3eGoHL
RLIaNHDgsNEcWUV3JEZxsTcLeTcpKe7ru5doY9s+ZjEy49aqzmDTlr5XXs7bh+jO1JRorkkKxmFo
pmG4MQEN1fKq8Ce1t3trbKVVXY/QArmW0EfVtzQqx3JbwucRRiAKm1nkztLk3vptoinkd+smGvW/
aHP1xo0kxrX4boRynT+jlSqWoP4AKwE8pJE0/y0r+GRb7ogWnH4Iu+5G1GEufB55ILcvYpNXyQZp
dl2+qdGaQa+z1sRfRpNCcBS2Y7GrvCnZ9JonQRLRl75k68hFHpC4DO4tOg/WcmLF99TVCuo9qWHV
2rOJzky8It1UDQh68rYL7vWi62neLZRSFV5lhdz3P4wpVF4bPapJC7SCYG34WJQcpCBukRQcskTZ
ALcWk5t6zDzN1XvCdCeOLLl8VZDIQ+NFSNOyuBW02EoekT9LyluJG9j7VqrhMN7i74rXSZXG4MXP
rNL7x5hCM32IYsE0HppSnKxXsEBlvq5zITTcQCq6cUOsOjZ2N2SARlelkHp/cquWqm/AVpHAhLx/
sH6xZXP2nCcBd3modDnLfqPgF+k0FlbMwyqfukr5E6od2WlbyCvU9mz2iDg8aEpKeUrIUP99ysap
nPaBEKEhBTjVS+IXzzcbMduqPdqmxlpELnKQtgMPBW9AwseMqr+dOfbiny5Wy6y3g0ZSW8GpG0GV
f8nVMLQKHfTZoE8uHRodyk0wIfn+YFtWECIp1efBjEqtAqUcagc5ozL7Y7QpouJ2bpY13bKBLzfW
z1KNRHRfQjUNiRhyNnqAHIE16bKDbAHKSHYrtWmDFI5vDtXGNFHzpS1VsspDKEDWbgOUgTLIzAf8
OdCDun1LwYVWNj1UYYtrlGLJicGBgLGUcoFC0pCHwIpEFOzMF7Ru1fQF3eH0t5+hnUS2MkH8SGsL
6UUSyJg5CntRcYzSr9J/6nYyHwF4cWNbqRgMD3rWD1uf8+XdxnD3ZwhZBuWrKVH45YLt4rcaUM9j
MubRbz3UmnRb5IPyUPS9/kDjqd98XAtvvilVA32Otb7P+jJon4gUTFLSqACmm3KC3GIDoQkiByKi
AoOj5FalbadaBNYC3Dd9ySWDxRonYVdVoyi55EYDSNYRQWwdgHjQEaDRlETrSNe8W1430LcXaTL9
DAXu713RyKW6KgJIs6OoadJVVUrxWjdHSV2rYuZveHzAGlKMcSECavPKwC3SDNWlDtA40lPEKxtk
x7o3BSxm4pQed4yjxR2LEo4JzEAdqNbGGau+jXd12BmjrXYm2DHY4iwfBiGkmtxwFOph70N7MUKA
nxnbOK3Q7KIbxpRcEcUmNDpnU06byzGYD6n1VPSnch1to0EeJEB2fvCIu5N/1EqOdqY8WvV3NTL8
75o/eH8DKjsPUgX9CTMiCOI6CHPqSKJRiZyHHP0+BBZrglWIYwr9tvDSIX7I8ymrN7JaR8VuyOnR
WbdKIw/fYzrNS1ctjZmtX6t7ykBIGGz02krVlTeaYu5EfM/9vA5kwscYAvXG81B/IEbJDVdFwaIF
lzimXCKRgXiYnrXyT6vX0htfQV/RBdkcMgZxaJRNKEwlXeVTGL3nLE34/zg6r+XIcSWIfhEi6M0r
2d3yXiMzLwxJq6EBvQFAfP09fd82YmdG6iZYqMrMyiQ/qhXkli5tyG/bIykKw7FH9tdJL2fY6U5N
0PKfwLD04CVJouRxk+nxNsumKS6DstBeFtOpIMFoknTIU7cdH2QbJRjeew2eNumyRevJHxYHSj8l
zykb7EKESKVQ9mYidKuAV78j7MFu3fis46ULXzpZNm6uI9GsWWfiEeP1ajLmLozLkVXrkpxgkkh0
7B7I5gjH+8k63uVQNl14NfitIYPEiIDuMiZuOvPZDFLZGq8Us8USJnHqOyUePKRVw7c7kPYrEmpm
NkVmIzq5nPhnfRmn8qhSRccXxfU5y7Xv45u0beLggh43EVvWpr38lZY01d8I45WPriU29KGp6to/
9Ave+ITilQ6fxV36nG4pwJFbI/e4LswcvnnhviTXxJZ5GPT5qny2cdk72Yjy/uYcx6YypTVNnrJj
6h1Ify5NjvFUiu1iZerHffK8v0uQVrd1O3QEwzt+uVIM04YwFsLt20xbN/gze87+VwyySDOBnZf7
TDYglgUhEofuQ86TAhuTy7r197yW5KOhh+fmi4raEY8Vfe2r3QTWLuSM1DeDG24pgfMzf26RgywP
JSF8/iWPKlQnu1V64aj26bNi3aQ5Foa8kayEo64uay2m6CSR6shMscYUn4q1AA62ougqEriM+xFo
cRZEsc3ZnAAhl2PqK9SghamKC+spBx+isCT8SNBPj+9V4+tsTEh6yxfytYG0wzaWXaZZkewuZ/Zd
H8HevPYAf6TcqyleXTbEBDML71dUC3WBwblpLvsgmccbehWmNsljabD3S/l3nGYLl8NiAtbhWWCp
3qH1u1/PteV/1Tjo/7B/qb50KdvbPkSbdyK/fny0zSZf+0K05uBwoD42v3eWC4dg+tdZCoea2bnW
P8UmamkKnCIVh5CGwr+IXOPKK7/tlld49rC0OfM+05tde/+ZnO9wP7KBNB6qoom4CwS3Vo6MF3+s
og2SmmawZ0BVrR89wspjTmFZZkpPaPSdmYjHOTbEhqaJJABW0g6vyomPtlXcQ9lS9z5B9vjVEeMq
RPXZlGzOZ4jWnO612Xa9kG88Ff4FpXi4Q0RRsOLr24i1my2NssA2eAUgpEj/OQQH/nNWkf5bgpDJ
VjXFtOebs4WQlglBsGRb9S3hxuQ9H4uQ8Rzdy9kwksj56UtrzaZLWfmdzJbU+j+QJcxAa0qIuF3F
/Ccp4uG763fhX/tsp1+4TpTUOXD2POHFAQp8YnNFjnkTFmhPqmpy3xShe7wugy3/ElCr7yMbFF/p
uounzfe2p1SkWl6MdDzIJ9eQreK4g3Q61k0znXTQLfUxdU1SEJJY73d6ao1zagNtvmMsSYl+E/v6
0/j4JOD00vvRoTBefNE6s3IAbkr7tTiBYlV+THpzqeTif2sdbDE7PfvwNVI87DHekuaOuGLnn7d1
+l4JcPATISzRlyrb5rUKcclgpbFdrgnlpUUKIVMUueLk6122iHD3w6Tr7p+ZHPHdL6bxqG/7/lIP
K7Ysy2Db6qGppwDatFP9r9su857rPZXyuIuAZGekwduN6Mw4MyDs078yCoq/uz+WTxtX+GPUVusn
2fZJlym+tR8STOYb000uvX7PM8/wYDFu3hK4K7O2rc5ru0QAS0a8vSWLoKq2+3RmDM/OCelMVXt1
HhOSsH50vc70p9GpQxB5F0ejk1p2tWXNVIfxBcyl+xmtMozwJ1nEQzCHvO4ea5cxQBUz/MGw1j5n
QWxILm5QEhB+uYg9PWqfzEzeZDNcWzjf4KQJbrJHQkyhPVfCKS/ihu86S1dC+/Jh87Yy25aYQ1ao
IHgopqR6Q3nRvmpvAwdi8NuWzB/TyckKHBiirIsS8yzbMvwlQKu900u9lNemEn5wTBOamNNsumTN
5XZmVJzCLa/cKW7XkzFp+sqdTpKqCuv+pmHDe72ahzb6Oyhf3JlG2PDkJlX1XtKwbtdxOafPBA/t
pHAtkh0DMJawyPdqmo6Ja2J5OblB3+RlMAb/JZNPsvraF+1NYGf7FuhtXPM5XKIey6Nd6GznyVyQ
puPokyIv6qMozW5uqRZhdyKv2Dt2QbLqfEIyQTs7lgx3BR+eb2dP9w+Gbv81lH75ImcWfbN6nUIv
KwU9wMGTu/OvrZvuhnW/cwkHvYpOs6rHOGeLZn2M111h3ou3A1+A1VFuWct6wNfNN3k12qjPVCKi
6VjStoe5aAPnKlSaj5myBIEXZKfjOON9Dn5g+Io/zhgs7wFy+r/QBPtN2W6NydeqTd8TrYb/QALb
x3kbu+8mtP7VwMecCZb1GX8NLBFuGWj+0cHptLjyyQZL+LnbzokSxaqPhGMqL3ODYuKbpWaAg3jh
8kzklGLY91BFUD3j6VExpeoMI9/GvRl3Ef5V+xLexVEzf7W1DN79GAotWwiu+iaWKpaZacE/84Uc
mo6y17ReNm9L8gXDTJO8VWl5a8PJzNnOl3hHmIdTs1pltttxK2lSHHdzD3sRtwNrXZOISAcd6k+B
NOuT4MqA39sbWQlBuDFcBGNTSIJOSefKItZKGf5tPUwXRSf0XZGcg0EiqFjiPSsvLkldGpLtSNe0
93mw2OYDmX7x6G2RViS4g8HmXXnu2qZADZd9hCdhpsYoHvLSZ2H/Opn3+ctTe/Aa2TSgdgvbEy2+
Ju9h6bv7VSpL+TquzfCzIrG+wz5i2E8EiaUmG3DB+HAMQGrmcQOz/F9P7nOreq6AosI6kxIbxU+m
d+L3zR8Z5VARB2+VUlwdetjZ+olmadrr1Wn8G0LMz0nkvT9sB793xUedDFjTMTMUDKRJgJnTQtdy
29l+XbIxaCeV8YpH3ySbt+WxmjTmRw0Tcd6WUj70PvMEOBCc8kU7Fc3tbDFKuChE6l4li4x/SwLl
rtGv08W0ihbDXRPzCrIcTwdkyIXOTSKS6pCEIwL6FkAMu0z25u9qyKYf3a5pdFrXwTuFkaKj79fG
1sTnzsunM+n0MULch9a+x5Ikk2HXznmK/+MNVCbhbxBv9UvZyXXMx7Unt71eFL1XgnGUn61+2b1s
qYh13umRFKM1cM1tkJR7ylW41s8JTrxx1o1rHZ/8ZHNPPGNi/zDmkXedt4hPxEWsu7P07i0HgpeX
25btOH0pYYleSbeaq2ucI7kcK9rqKqMWicu0coy6cMoxjg9zmLClHpYUmQCw7LpwW/uwrO2UHq2p
5M3e73PIABbufpaKfXmodcSt1sclNGa7zUQExhBFR4vy8CMsRvs1pcaZDjxDebuZ1XMPqV443K0s
uvdVyPE77dqgzCM6lB9Ihv2uifVaHZiZ+/vV7KJ9dLBiWMvndAQEJjXeX0nmKbZ6/nT9vaPtqLdg
uw8Kr4wIAEym/Vta4SxZL1feApGsPAWHVp3JcPGlf3EWALDiXM/pTxTWc3+c5sXqT11s7ksCcXi5
K5IM886q7WPodPrTbUNbnRK3798wTw/eCe5sSDX2SXl2am5dgmN3+8eKJsV4icizkztHnNI02nR7
FCT6JkezFWN9OYN1L5nXB669LduUnsUyFr9EwQK86BoPZwAfALs91KNMTIZd6WCOSdIMEpjD717k
OfcN+3Tbi8zMlflcg4Y21IvdPj52Lb/MYVATP9okU7wcHLubO5rniVl2b/cp70D06iPb+V0HpjZO
X2JXUVL+tPYMKezOND0ljUiSo4ddD82Gnnad2zrsQabibXVysRs7cKmM85gPcNr/vD12sP7lORCt
FqZ6/DsVG06nRbxNfg7GzFizx/4G0iOiYbxeAk+02HT6PugQ5nqgxPNYEUxpbfi4NVreKkfo/mBW
zShUWmR7RHfPGMlX8zrqk+fRY6CAKZEBd2M3Swga0z838+Y5/HE13Lt+Q9+2N9bpThbUN8iJIo+e
uhbVQGb2bQRxk118jy2dH2frGG3/sRBvtgwwxBkPRJb346GbRQVgNablo9oxxskASqRzoVDt6kNo
cOgEh06TmaPjBXdtUSzPkCodsz1Jze65fLdftQk2yjQebvz1mm46E4WrXj0bpA9jZ1ZzgVy/eVz6
0vUOIR4RT2uKgSOe3iuu732kPegqt9roBJzFc8VpS4GM3rqqKdF4NKVyCe/ua3tH5hqjWsg12GXJ
uoXmOFqBeadorW5v6jlxL+dxXFU2wv+/VpyqFWVNm1RgFcFQUoxrXqgarUyZGeReDKJRSD5f6SeW
1EhkCYewaFYiLDEeL/JoK8xX0Lerc1ExpV6BqfoPQ6yjf+RQBxt1q1z3fOEAxVnYttY5SVtKe5gL
T73qUHTke7r1vuCNEbQxJEwdd/nYjQi+d7yxTILowrcamBc9rLzXeKgREK5TPdHt6+QOkmj+UyCR
cyD8gULws9UW1M9dIQJqPVmR78WCftStuZtaN2i/RVVbQMkgla8FDP1IyLhI91wwHzympqFzYrto
rjLHWSw4897Kq8L32OtdDbRMFuLM0B9iOtc53+D4Op6kHRgATBDOediMwUs6u8zVLkuXz1A+LhDG
5G40QmTUZaSQwknt8To+bjUt7wFPbnnVyYoeQ5VCTQfCCtW3V+xOS7+nx9tGdq175a2FeJ1t4D+h
/bVdFq5FCsLq9PN87GD77uwQAoBVZbj++T/JkKUqHX+9bTYPgiDUN1EMU3tM56n5DX3JdToqY7/1
LuYHf++r32nAwoPhwC8exr2PKEHF4L2pNsCzV4E+Xcbe4P0UGyWPj8oZgxclR3Mz/fw37km5z6xV
OG5tSdWykoyVC35tTXjkngseYNCWZ0ZVO+Z+Ge4fiKTF3x5mgossrcyStZsrmjscS+GTynVSL+NO
Rip6f0v0wejF8+/s4NlCtx79CowcyXbfwuTe83QD0jub5Y8wHZ11tW7OXducK42pquKp5/pcc726
6gZyhO1bhMyxIId0caM7E9oggprp2ifj7vS7/Mj+wTOCRNpJcd8lsaJYzXHkPE9J30w3SxGTDmu9
ToWHMm6BKbHRTrzLbSKQ9zbEYSU8rG6//+MbOhcrWk2Zj8Cpb66uAEslEeY6CwNgjxJrkvCSS9AF
1+4KiHDPdsOTPDsNnNLe228pe37P+EF7n0WJGP4VoguCvDfVxCis/OG5Memic/jyejmlQY/pi2dq
92mmBXHyCJXP40L7P1MOkgryifWRjc1448w02aXBAb7oRpVJah3rSaqO9ysCUvVvEjZNkHUuKcM5
h2T/UKTbvpbEQdZQwfP81csCtFYRJiezzajxMcKe9Gfm5nkAaXYf8ewdvMcJLXwBZNdJ4jfODLEh
PHt+L0D+nIvG37fHznGX7qaIVmuzidcrOrGMCP/XiLPp8dlv+NgtC728n9RpjZpnIWQYiW313Uuw
WZYoZwZaMUsJTTTK6tFjG3Y7zquaj2WxQPEbpHx8v7tHUzG3TvQkXSnJKrUlvcKAGvTbkRDTx36h
FOd7YzixyeDE/1bf2Z+DfVPLzZhEXDk7OzduHqvQfIGDx0G+IEK+iLC+ra7qAHn8+ZrDE3McB5/2
byjB7bCh8QgJt7H9aIxyP3fZJm6mPCluWHoffqNYAzxj9IzhagMF/L61sYqz1ung8MMynq66RfAv
k1k60dIGcRvmk0zCf/AeIWwHKoIzWXzOZe2DhTEL43jnB+wEWLynqKlcQh96t/vcOX9aEUzeUZBZ
WOe6bpMzjlxAxscV+O8BL7nhWWp//zYouT75QKS0MGy0/TFmOyTKg0kt64XGP/0awMfR2cAReqFb
6ttD6RfCyYfECv9id1f/0wn7+g2VavV3A5v9xM7TrS7gqbu3qanD39kOlcloehwwf7i573GYgjuT
JpOej6FK3R+E46PNvKLBBIA0ikBeEYWr33viu8Jrr+qL+bCiBuEgs9j5j/fRTKCHEzxxrUh8ZuMs
SqZjJEU1Hpe5Dm4W3Cagm0wf/BZ+BxLgDklxqGYd6VNcW9SE9RY6golhEEt5V4ZNx2eGGRC54bzu
ZLBufpt3PLvr3h0cuGQWMn/lqNensbc0taJYijDfgav9Y9iHpslHp/WdG0socpFhTBR+Cs/ACBHI
TJBqwwD7HEvhjnlKUO5+Vc+V94ocFmcAx63oDeIBD5dhdUFnynMfkJVFMT60vT+2FHfdv4gZeoxb
msSPzLpj/OQskSpPWqzd33ikO8rrHrA6a0UZcp957fi6Tib8j50L8JlebuTxzmtPzMJHgJOhe+fv
u2dv5UxYRObLArRJlWH8gFZ3lIeEe9hCtScTRUmEG+t1CneIU0mAS3tRtFPc3HiUD5DnalrdI1mV
9Wsjyx24J9SiPg7okgLgPA9YeVwjm3v7hnrYlVa+sdcVdVmHn0XJX5/tIeo9u2ZckXAcGzfN74KJ
bnCA8XGvI90VEg/LNLqOZCIMgL42LxVf5dtoLUvGpknrIReS2peryquwHO6HaTwBCZWPS3X252h1
5L4Jp9re2ffg9eu3AgHK3o1mOVRBsgR5KUakGEGReFdLw/v3hU6AAhnEPUSX51NsJW0WL2fvzWPm
1kAMmJsgjsQ3cWGIraNpJRuoc/2LdsX3jdsgLo6BYYjIArmnp16torkNd11EWWIcU5PkjjNR3vYA
qpfJHoW/YzhV7z0lpeJLiLerwaUlOiRooIJnK9vtdg+cob6lO4tu9ejE/UWoelXnYdghqqFzAK1x
XeXOh055AgDGlhyeKgyHT7VvfJDJr8unjqHr3TATsOIjBgwOCLcu/sikHHe2KW0c5wD/0ABQvfPN
ONKmnDowdZm3hNRurM/687276eFHtCKsbww5zJdsX28/kWrDo+NV23QPdA/ntbIUuVOUpuhfqrr6
vx1u9bcFfX0LxgjpRDHi6JP7sqR7WydacyLJx+BhRe6BQgwOFh8ltRsoBxXIfPewIcd0U89fcTNQ
BLcKtJybZI3nnLTnhUehY47+mozkYPfVErylSI++qtY1b84UJ1vWeb356jGJdg9NpcQT/YRFoTLx
y8dJ9ycItvlNmsFJM2q127ADhe4E5Vgw07Ts5VhjeRT1ltnNLmtWYwAD1ICDPDDXGM9J5m4m+Ard
NfjjO/H2FAgG1GxJ1PLjOWVPP8IQNB4KaM2rjg9IS1ds/k1NSxrlba2WAc0KvtWYffoY06oRkQWv
fjdecBdW33GgwxV76d36+DxNdXQIRBjXh4Iv0M2R5ca8qwXnIK89v0a2jGcY/PmIYCs712SWVnjA
QTYTK3XbJ8CdMHJyfMNgqv1PGjUPqPBt+9C3dJ7HXZUjtBb0bndIGxWYk2mgtScTdVO+xzLgkxVs
iR5twQUDN56Yv6N05BcDAXvcdSfsq+fuDlsrYtKvQbk3z96uXEAjV8PCcX0MY45eA2a6TdbhQa3F
dN8Fnv9n7pn0n4Cd/CCfUF793dms+yyHvXtZIkmLjQK8QRNWF/5bFe4DG/h77d8LaO7qcujL6atS
w1mByAwiM42N23qxOb0UmdpS7guxbw10EmTiaxQhamkqbC4zPfXrr2Lh4m/ECEomfO3zfvo0CXQT
cFzpcYh0vebTYss/7uoiJhphdM6pGhV0RThovue6w3462zZCpY2vzVNHONkIdBk0XyjqGEL2Vf1n
UBZ3WbWcT/GyBPVwaUfZfwwQwhzotDV1LgAGnAzuoEozQCegKBvJ6q5axz7O58CbuYc1f+k0VcFW
Ee9RAY63jtjby6ArEA4tpVmfCMtGYtGchfZZEOhqR4+2iQ9m8/bBD4G6+eYb8TDOa/nIOg3muYXb
B1eeu4IBz2eJEi9cGGIQKYctOcSAam+AiuOnU2ovPMZOCy6r5tq9RzPZRzl7JQBXzGsRrHTjxntO
nUW8QevVP+0bETEHMfk88GqFSj7wCrDlUaLY+xCVP5qDX+3OpRbQ79Tw0nwlY1i8hnQxfE+R2L5d
38Ly4+BZEzPjhjuDutDVm1vUYXGNJat+6CccY068ChQ2pHnclUNIFjIMrJpKOnd/Bm/qxoirYh/m
WxFQW7J4LVd5WNtgspmI9uKBfQv1rLxk/VbBGsyXLp4hN30LFU/nNhTQkkH4BY6nKX/xXF4OPhv2
YLH1cOHoCWWPCcR4w0ddkDbEXlXlOytXvzXnh5+Ah/tpcbro3xhUbXQUs+q/zuWBKQ3OAy9vOomr
uDAdtobwpZ9Tol32HSq/7LmhRAI8A0Zx384sFyCPiYp7G7ck+lmAOLQIlR3UIS2GcqQlCuprG/Yg
2GOBTh0AA/XHaRK7vJfpwOXZTZ32OD6zfy1DOCc8b5yhZYaK5LOzmuZHDzb+W6EHR5BZ+c77YieG
orDFdScwFWqb0nPYMSw3p6Atj5T/zilsbpHi/5hiaafc70e6vbimP49t4uEI2bfOZeON6JmMheSk
YDdTdWwSWvZMCSbRrIGuQ2yUau8KUU6VHHG6I5sp6oX/1SOGo1r5XMNNr5zLapl4JQD+08fFG/3H
EQS6PxTa15+Tx63J4Qv0t9cTN5Q1solu1IL2K+vToX7TO3QZmJQO79jB1pxwxJXVcUPYN+MNNQZM
87GExYhm17nmwc1oNaQRrzI1JUK2swBxCEkculCTqim4Rf85s0T6of1luO+d2viXTTs6p16YNbig
uE4yj9dhrQJUE0CCxAGBJ7TqWvbwn+6ZSURTl2QxG6Xq0qRhB9/Q1dFCBfIAewlKYdEBr3zobeVL
3iceQjGjY1rDCOJDJXdS1ySaLT7w+B1LZaAHvZFRTLbMjD4XWAK0gnujWo9qjFv/RFIQkHaz+fPH
0Hj6V/fcQThywTgfmnWfXuLUFe0tQt/6pqFadHmsz1MVHDO/BHKZusxieq8PfEjFDVuL0Nix1c1X
UAX6F46PnzrLRaYHcKs2eZiDDkCYhEPLPID/Laxrn4TzO3twY3hThUP9B9HButJwqXFDMlMLNCOG
VRaZzyMKrMsSSG25ZZ12uVMIzbc8Ae6ylyQkjnX1ANdqvFcUFvabxkuhhzdxUCxvaylZBTnOWHDF
VwIq/wuXb/1hSt9sF3DyyXBImYrRWGwCd0jma8DtMrbiM8USDduuJErvq02mFWqwKqG5HoaXBRof
YZVTO98CeUR/sLUMiyPikBRpFKNpdwgWNEIw3ecXINh2zAq9PlFTnnCnRHTYMUozmL70dR2m5Mlu
vnYgKy0fkw3l6QKlrb6zarHAb5bKcIAY2Z5LRNMb/JArJzDNRL7V2CP4h20YZlx/UAHSZMpuByte
QkrO7EqG/gRhiItkbF1XdCmiklAMgmMDf4uNoxxtXFxOYMs1JkU0uPngeFCGUHB9dMJ2bMSbCSu1
5ARyL7mbfA9qLkBGjmfcbBmX+1l5kFa+KF9oHrU6VjioXmMm44KwOL0QDMcLx1cbB1eFqen2IpM7
5R0eEcDnCldwhmkEJzHaLtu4X6H0JPvDPTaauK0qaQ6dr4L/KttTA0VNGk0m/A6MNm3QAGcbxfp5
bqf2D8JEfzwy1Zs3VVZddSVovOE26tF/iksPhy3jjpzINepXF9bQde80zc3X1KjkBbvgFPERaUXF
sU0tK53W99b7Oam9v9XgxeGhaYxzZcNyGB/mdJif9N6HDtqNBAX7cG7tu8KXcx44G6owOnLB5nUf
Le991TLnNtiCUuQRcRYHkPHgiXIAh8SOGZJcv2+FQPwmtkfKlFW530g0jmODo5Ge/n8PBGuqssEZ
1jtKIzwxOqLig02M9nLHWdUcEDxADyLzmT539uOWw4TgbbomN8X5V5o+8S8cAcaXAxO4XCVORIIk
xUUkR1f7jJ8Yj6//daW3aBpqWb7hsaue9mpW3DBjVH5N677/K2Nkdic5p/I75ZKejxEvFkzE1CQT
FjRNjC50p+XMOfGQ3UEleG/YYqDxY/SWP2D0/dcwxrXOXKzh32BxwWj0su53w6DTL7xfUPPAGIcT
LIBtkCz7IvmvbTr7XTNb8ancFk3b1sUqyJu6CdcznReq3Knj9m+NtyvBPa5l3T4AqYP1rM87HYtK
EYv2g+0QnzgOD7+Etrte9O6tmRN7OuQ9CESFyqgp52MypsiuuVuIVErKwJY5hOx0T/KYsx9iJ3Ju
w7InbKB2dTtc0D/K92mgKtPEIT3avJHSj+Cx+0Fu2jyy17qiM6y9ThxRhBePK/WpymnzXca0ethe
PLTif0a4m9cwgkcIuB1vu6H1n5vWD/qnqdEbVjtprfZLL1HmZamWBRtUO/vYAI3tWlzsg988b6O/
gDzpnaWV3bGgjfQumKZaL5HJkSlJRMc6GBgXzTJF88FbeWuO5Vob6mOq5/6qD4y3sY6rgyQFWw2p
D6G/8r8r1nl+xtqOIsdrbcDRoHH35jsZEE5cYJGhijvFjIOgi6T6Z4Nu7jdgNOBRu2czl74Eay+C
CjnZjgIGecPqtN96NsVrQaf/H6ZQZ5h1NzqgENADHlnF8T/ZB0Hp0bEe9DnVhot8Xt30Ymq1hGVl
Q6i7NOg7n5lVRoKNG29BPh+yHKRdO7n50rKJmEnPa1sUJoAkh6JgTYY+Mo4fwabpNkO2Am6aGfnd
oSZiMoE82LieENf4b94+1d8mQdmbt21Ml8v23zzlk5MUj30ToDOi86fJhXat5Gnwu+hFdB5Cng3T
kMdFuKvNp6TYdMb6G2qmMXaGVxnX+99ki9yXCELLObqFdcShSlPICbKhyjqXc0dr2gq/f3KTNXkm
vXH4dMQSIlgahtLLqYfAh6TD9bespImevebZ/8JPHsEnctzuambxSh1dfN/XnN/HeS3Yeb62Vg9o
RABQ/1tkXX56oGkoaifT1TCxHLHM8zuxoxRUZ90lAjfEAUjg34t+r4IDiiQLDR8n4wUKe/6mj7Zu
4N6DfaM5RpKfbT4+acdyXuP7tQmFoVS3bgj21zQf8yjr17SQ6SO0IYiLLgorzgCXGbIkEqy2mDqg
3d+pbF80DYwaHirLbB1YdshYrCq+owqo4rSkUxMcdrQQKTqvdb8ObNThdeGcb5jGmdr6GKgKWLZF
0eEf3S6JH85zZ0hR2ezVMizlnBebAtvDv8m7XZQN/pSSKpZhcFmTQMRYckrmkXYG8+b5n2bh77ae
utU7qNmBL68Ttgr4pjmQebhOZZspu4sPFhB5xmbHEj2prfvqmxirlgndpQc0RouWaTl4LN7IPn1a
ZWHDjGG9omkoXJcXwvHEH1379k9Rq81FEH7GmTGD276CZvGn3GpwmNySQFGcfQV3CDcwo8duH0uB
fJaxOtv92L1jXWy+T9ISwXHsdnT2ZRCvhEWlozZUeuh5b9mheq2RujghFA3Ky9Zd0ifRV7hopCmM
/Y2vNGwGdPhyKCj7CysW3PVXXhOkIltWspTXfhbMoiu0+5FhtW9YQ2yG4cnbXWQBaMYWlmgKB76L
HbntOJlqHw+zY9wgTywr0Llxtu1L+Vroo95mtzmlVSp5p6o0otNCgGqRz5Vlc3CBBOv/TAkwc9ys
cFXeDSzA05jtEslFOnn1Nf5jaXenVZ08hrVsp4OvbMua1oDG7oGVH0jtjT0FvozJ7/5zZe8up736
H3tnths5kqXpVynkPbO5L42uAoaku0sKrRGSYrkhFJKC+77z6eejIqtbTnc4RwnMxQCDLBQQiMVk
RrNjx875l8kb3HGgZLX1AxJjV2IVK3ciiJNbRHSpWNikECSqQrL3OSwNcokS6wsBoGdHEjJyVl+T
bMBQPYT38TlvRhReZhuAKwwRmm9gZlWakHmtX5UafWdHmcYCaLFZRGgxqp4E8pbIZQs0Uq4lTwLy
MlBJBYnXA8t2E/hDL7lXjA95IkU3Kqh0cQYMUjumGmvwEM2LX6bX8fijrkutkOohGVek0bBpjET8
QcbXNw5PlIwUtKvMG6lQSmnnqeb0wxd68QqKaSd+gkymvPSapMzFmQR4Jl5C/jmF4WCiPypmN5AL
FAkMv9IGtNkxOHAAAXGijCES7wJMD2InV0U+WCeK2n1bV7SVy1anvRuLtXU+Cn7T73q+95eJG3w4
U6lmnEdUT+4apaOGhMZZewkgglsyB31yTXbAdZGIdd7ZU00RY2eGZUUBS4ZN8IWaZEIKkncyeKks
Nu/0NAcMy3Xj35QJSGK7Y5W/glDvbuaHHlAcMYEPJgh5fQtP0nuOCyrITqcMvDDUwUyAiWCp8t0K
Rg6zXwSjAT4roVyRRgjrblDDU58Tim0ow8pFcB+oWcPLV7TK7+gM6QlFtix59qWyAgXhxZSUYHMn
BZj0rLiXchAABFnwF6qG5rEd1piSu5zi8Yc16lNHHq+ABekp1WqgcEgbwUmryWc1hMvg0IXSf2pm
ZdxxB9XKNvd8+txs3WojNn5Fil8VSuHM0XncyhHFnU00NJSxNXMCGBmY6c2MQR3dYCiHKzKXrNbP
fDra4yZQJbNEWq4UruqOW/MsznPl3KQmItsmAvM84fOhkG5qyIAvlSdONzps0cbuAVa0Z81E/e0W
7pmHtqlg5KxNoGr5BhevxricGj0pHnkXCI+CRWGUNlAhgs/XI7Lcpi+k70k2qSI5IM+jZ8uPOsHm
+QVG0ZMgTe2KEtT4VwPXUIuWi5VpBAmF0hg4W58iPACgcHwAXdrht2FBXdoqBVweO29HvGhP851n
LYH34gaYByD9iVyDiMgZVcgFuTuRRs0qAf7QEFblH0Kbe3Ybl+3OiPvhVhASxF4Fz+fTNa2bxK20
Oz38kvA9D49XK3R8ExlbumD7XGs4rFUDbCW1oV7xHEqAMrdnIihBBXZncUOPwrInTfU/VUMCLPj0
4EtXMQzmGF0WRbqOij7rp+yPjk+YrtG6y+zY48rdVJLHQUqxBdzEvCpCYE1U0XyY2fTPQ15UcEQ3
cQbahCSGgnepN99WfqIl93z5Ey0kVgA8e2WV8jn8XCUO08J0I9+SHVKlx5JUmMBDL7yCjbZJml5D
38scd1lGBUDufaDhIyUH8CTWykotJQDefixMDGfVW0k5UBYrByJ0q/IkzlKfcivcOR9gR0I1Mq5z
PXdPr8JSG2IebVb4MGZ1UzAxC5mUolczbN5BggAHNn+qoaEAj4MuRVo4aMNPjH7lFRGdY9sQyT1J
1+Y9KGkL6QsAknUe1/ThoQPKtzowE9JcCSxuIw7noOesXZHB3c4V/WP2D7PFoQ7SWJ93IONLix1o
5jAQwb/Q7kMID8oV5d+weEhV7oJzKkG0tk8v7eFE98db7K9RFyCmFAXEw0zsedH249XIuJ/AYyhg
xcvGLc2y/Gxpib89PfLhzmZkxGc0RI0N/Kjmn+ydtEM9arkUquxsHJLECx9sKxdvkX9Qq+VtPTEJ
ZNvAyKCIsz8KQ4eKVXKilV5qLrQZ+mam0gVN+f6LAd56Zd8cngvUtwkfdI9pCPI194czVcuzUoGd
WjXcZg2lYYeK41fINdLZ6eU7PBMqOhsGbuS0e9D3nZf33fJB5aqqIeRu8Eq5PCeDgYsFfTh0AHjC
Sq4o567Yrh8dUUGICQY81AR1MaLEC7tMW858EQj9szdS6LKaaK4kVkF8i1qjuaIzcmyHYJ1gQoQw
kX9aqov3OEKodG6JxlXLe8WairpwC6Pusr+xFbEgQhNeUlW+2mJmIWByMgrWciqNEqxzY4E5GsqV
UY6tH3LlEuApXFDAxO9/sd4ApxsHjNKAENChFlrTWRTI1WagxkoHn1rY6S1ybDNaogV6gLSMaLY4
YXpeaf5ozltE6qy7PkMYxBl83xA2bUJSsxJJliJF80mzFENkFVVUI5Y2JbnVJuTAMI8ryU+fQhp6
4ENjoCtTcWnW2WxJLDTd4+kpHglfXAyIkEnESozf5P01nTxzUjRAojaaAjA6JcPb1SP1ViWNtmXi
mVQhFHWnKgAeV6Z75GsiAku3GU0mgou6SFQ6OcwDs+Sk115rfpchXkfcxVJ3hllZu/XhR29OT/XI
aZgTMqxZFIkraRla6t5qwNgl9LKAh7oaypbbVlDWXMmPfEVDRtFNl1ApQvp5MS3kavwom8+cJ8fS
AOo9rqOdUteSuJUyETRyGInjjQT+N1gJaEdH5iKAwoZZIHrp+5/SA/c/NLiB2ZHZ8o6GDOO5Xs3Z
oEhSSz+J7YBde6ic3srAR44J44lkF4hdg2+bf7B3kbSC8m7AMGVh42K4qDOx26AEK9xZVFBWItqR
OSL/p2BgwlGZ7cL3hyoTUZ56LYWdD/fPFSqgZYNWQbwNaSDdFcCUv8WStaZXfGSC1qwNj3+QRgVF
XHxTCNNoMHccklBCQEesgCNBbfF2vghL4cOb1ALzYeGyge0NIpj7E4wgnVNPYoIegkCu1YBj6ktt
Te/t8CjMjgsiJqsaim/6UhJQ7ExcPEp8YAQEBG7iPgbPF0TdSip2ZJRZG4//iJ5I6C/CZwtfJc00
i2a0AUa0kDINtE6gf/hYk0Vz5GQ0FGUR9bP9FRvEoBtI3wFZABpJbyrEdXI3r4Rm7XwdmQ6BWULN
XuSSYyfsD0RHSfUz6qf21KNMGqZy5QBYXFEcPoyKb5ai6GVhEU/6s5iNTMLSDxlFTqYbXxA8w3ET
1uA/igHW/waGdTF+/+iWQ4wXs0Yg6tpsrbKIGyGwbuoHZMyKUvBkC8xiW4zD4J4e5cjEDJO4qIpc
bjrvvP3V69Fv9au45ClulbQMk8C4xEym3ppGGzjF4K+Z8xwfjycARqbkd0tV/E4WW8OgrgMEQajp
/2EnSnfV82HaRGKU37VDpTyfnuKRDcIUsTHjlkHz/+DpjT4+rBUWcgyyEOZuTnchb6aP73c0eSiM
acocda2FyLdV63DcIR3YbSJ6t+YA4amO4nHFvfIwL6AUpXGVGNyVUOIXZ9fTA+SmZvlMBWs7kNqo
ssCa6b8A2bd2Vm/CwY39gRZe3aS708t45MuRbqEXqOFVKFFL2d8pXSiGZYlhiZ3rqv8NCpD2DWqe
Wm+THNkOW4+BFG1PD3l4rWBMwVLOnRxuz+WlHfRyZvW4aNuekk07DVTWj0SgI3kpyDzPbz0YvJKd
lwH13NMDH9kyJrKeJgfQ5PwttWbxvSSBRW/Q7lCruo40NbXroug/nMcyPQvdSxnCFZLfi/srLwa4
/CbALysxsx28Rg+RNyEzOApJkmorG/TY1uFqpho4ryiguf3v1ypYYoFT5V1qDuEObS+wdUkooErv
GdEVeoTjlUbRbqeQXN9/fDkNlhG3EZPto81b610mYoTUrn1dA/0PmOlWQvNpk6OpuPJGPbZBDZk3
MTmkxlN1kTOj+VQoKM6DTNZjw64BLPxQBlQ9wd+WZ/BE6rO/MSue0gjd8uwhVO/PakJOJYciyO5U
8yJ0YbkXOjAvRLJWduPRifHKn5MP/t9cvPVRpgIWikIDCi4eHAKcgWmY1Lk1JGdxqon15wnmz1ol
7Migs0kK7x4Wkyt8cTFMMjDlYoJnM+LYRo8KCtcIDj5H18ZPU/f0Uh5mcmwOXqga71RuBWURW9I+
hmWLrA6UqAZykRNOQ5l8g/tllAMM8bGX1151b74o+/Xg2TKFl5XJupI9LL7ekFqBr9OasC2OXboJ
u0a86gcUxKywyc48k9aRFJb1LgAZiQegQHvK9keDhmCKRt7K1j0SbyyETwjpik5sX6aXQQ8yE3eo
HGxN5W8w0gXC56MUf3qVj8/53TDzZ3h3DiO9STrRw/3Gm6ZBt6t2FtfCKlLVnFSxmhstDYRzsae/
ZiYo1hYJrWiEy01ceSJxxafq2P7ii/82ViAyLE5rjpicZ6hM2Qc77qigVV+VqoyBhIn+RVfzRjs9
+WNLTPGbu4SbczZ125+7qk94UyDLaBuaUqK7BoPIGNN+ZVbHNrKBkbiEOL7Ct5xn/W6FQQarydDy
TkBCr/zuRT59xFL2nzDeXksFjk6IN9esUA62V1wsIOrIAAQkEo4KE3HXq0AE0qgJVhKOo6NAKiHw
UPsgfu9PCF6TV8jYpmIT7IfmFpkitXV5acGAPv19jq0c9j1crRTeKT4s0viK5N6E1MpAQiNuBZDp
rpF3xl0BY/jL3xkK4WdrTqzxAN+fU1oPdWMJfKRiaIob02sCOpwmMF7QRH308DcGw+2KEhwptrR8
hSNnE6AOTcLb0YDZtm2D8SUIcbdrknR7eqhj34oUjQsQOWZu+MW8wDCpep1SulEULb1DysK81s3O
XIlV87+yDJyIJBtzeYgbYqnFnCWdPoYT+y6rwU3aLVjRc4Jj/xhQodoWLWyf09M6tjMo9gFRBK1E
D2tx/SkNpPFUp3WGnlbmRBP0uCrCJIy8Plj5WIdzo1qisim4+KhkLOfWq5KV1GCqZzZ1tQu88i43
qwugcvqZWIXdysSOjGaiu4x9Ap4vM9xsfx/2rSLgNk57XesF/cJPLeEeayeoO1I73SLR563km4f7
g8q6hHEOeYQM03VxlkNRB7Av5JDa6bF/L6RppOYm959Pf66jo+ByyDGmlEHPc39WgtDpw4Q6E4g2
FFjVzq+ugXCueSodWbs5F6LRwuOAovP8++8CLeV62FEmuPqsG7tbSfJmyASs3ws17fWvcuklvz48
LbYgRSYZtXo6PItpKXpShX7AkwCFMZL1VH4JM+ODHtUUFngPqIQlAjqXxzKllAXEJrKp43mXK6jo
1mjHUF1WMwcoBgQ1kW+2cpoPvxZxXcN+kzclKeayIVh2BQyczgLPl5TtpTFF3pXY9kr/4egOpUI0
cC43iO6yuYjuZgreBwBIjDJGk2/SOH2dZqhZpUdrNlgHE9IViRe4IfJElnEvXxwqlH4roRUhIkrl
GH5Pc6HYxE3w4fo8o/A0JZ2YzRKY0P72AwgK2ttAbriChlvacWYihdOPfaxcdW0BbC+qLUB08OQ5
/Chdlqt9smPznMMGL3IiCB3H/Z8g4aUzE35BL1UJWJmwUoJLNdTSj97/XCezxxYXMzczoXF/GBF5
+Fady3jQwkzXUvrXDJDx2emzNefae1cKFc/ZLmTuhVvz//YHqcKsrppa/9HCES5y4U4Pz1LR2OaS
bON4Q4ID6Qu/hpU9eVBdmEeFbERZV50FgxbfECwhar2D/mNoL6zAvEy7jZx7TqJH7jR9Oz3B5VDU
jkW6D5jkUHGFAb0IHiG6EhPQUFjB+uBfo3biOW2fdp8E9NY3og5PjcpesDk96HKHvA1Kj5+epkyK
sSztRagOaX0+BDb6HfEd/IBkM5mj6Z4eZXk7/x7FJOdVlNlYb3HeaEL7yAEztQCaUw+oRJhLsago
OfDK1wATRwabzULgodHxxiJjEfWrPMemTJvRiIHHWH1hfuZC48YcGu+DG5957Q212Pia7nnGVDIU
3MQeEkPq7RBX+WjKNo9C5QdvDOpqRJJFXGxbKQB5jzojQUbb9XSNabZNxvb0NzrcCXRnYUEQp6g2
UR/ZP18wDqZI0yEnemFR8IqtAxQWk49GXjo/e6MsTjEPEjQBBh6PCIJ6NrpZ38VY+n56JocbgHIE
0qyYc8zdJmPxVYZEaGR/QkoN0yL9RRrQc0gg6M66EsaaVdLb1n0flkgwGIwSAd0S+ktLh7oejQR1
7Ohi0UVHRYacUYCsbdSXlZCW14Bv822jt+0Z4q+yM4SRfI5KbrISGw++HW9kPE8k0FvmzOFczDgt
UVhPA+ObFcIAKJFZdAY9Xsumjg4CwoM1pWOji8tBkH1BRtj/Ho9lam2UUtEuMrzqrN2Hvt6MiFF5
CNFCYSD8Txaxok2SwQr0obcxwwtALhfmA7opUEjVKFh54y1m9HsoslysWulhY2e4v+UVzwjjjOTW
1lPI3zUTdNtEkD4WJN5GofXzNhksMJdIhCnPkZHKApg2gYwCG4zoS0Wc1hp2S/je72HoLszmezxX
tcW6oZvT0T8TgNF3WnUWDeV4iYpce621vrYLeDDD7Bo0iJjwt/oYExWI0q1/rqHb4vBJ1w764hC+
/Tg6rYD5CJIQH9QjzUxGQg+piHwcErtW4+TTgJzBNoTbtmLI/YYLe3cG38YCJiezcWjekxvvf0dV
TZF+HvmOQVTdt5B7kM5SdpMXnyFZfKbl1Y827H+0EvY5qvcl09pvAx3okayvbOJzdOnX6hRzrFz8
QFzkJhe6NXvlLtFCUCxg5ZpI5ItSZSmvKfqv8UVW0+W8RTszi7dxOKXyZzThwucpRI16Ba10ZPFn
G1sRqBKACcT39hfEqya5Rf6zs4GGoeGr57kLfrhwyyBK3NPH9cgZ2htq/lHevbFKaZSDcd52QaML
5zEb4pJktP34SWUUizMKkm2+C/dHqaC1elnCGWonP9jK1iBsCxmtqb8xF55VEi1AmhD6Yh9ZuCwk
SK+xj/Io+gErur4WOkH/fHqUY5sDqAdHgvoIvdtF1AFw4RddCqs6DqVoh2VrYMAIkfyNr/rNpVig
6iC3RXGhdFH38PGhuaNAlYH1ODwoUKszqU+hFioU564GSeuf8EUQzqF6a7cpqnJIp+n6LbF/DRt4
uE0AzvPeAq5EMk1I2P+AQk9rR6gi9DtMtbyK4iw/C6x6rdtyuLQmHUA+nWiKPPCW9fpALDtdLNLR
hpb3WdS1p041771Jv+hQcEGztTkz1OpjsBaCDxVJGbUAyqwyEN3FtQj/qOfZnY0wTxEr+GYVCIOf
FZIS6g4Ss0WAZmPt04RBojN6PP05552yH2ZMiXsLPAPtFyA1i6EBz0Amixna1AFkK4MXbfIiKDd4
HUF2aKq1ysP87x2Op9IKAZMMeHWxc0dp8lRfRg+n7pE7kIc0+pr4vrcFZx1BbjSKM7SI1/z/DmPZ
3A4EogSslJ2zrJYHeA1CjEZfEUEjwYnFXHBjtba2BfpaK7Hs6FC82SGBomXIjb2/SRFqm/BrRGQG
5cBe5gIRY3HjWWGWbqVokvSPZW24zJjc1QAq2LJzr35xYwsD3GlTg4GhDWh3CBX6VkWMcdoHN8mM
VGcIoicoRV6W+5OyPABnExpUCOWlZr0Z+yDK3EQPtBe4YSZaaEW05jN8sI6LIZfrmEAANHE0cKB6
Fq6kxq+RITVuWibdyuQOwsobDB+IA9kVfWt9cS8E0xiISCKhJTqW7TlaJakDNyhb2ReHo1DXoAtP
o5MrFe32/SVEVbSLjBKWshXX2qYMugnFJn3anf5Qy9NF7sKp4lyxy2UTJdL9UWBmSXg+gXRpPU/8
PFgdpkl+ez4qRmdjQDR87vK19tDBkKwYD5cZtj2jtpdvvkQylEGpIVKEdSW5A/rlmmPljXAroax0
Y5nNrFc3NpvTE50///swQlFMJk2bYYcMCthyf6LJ0LedGGME1WxDu3X6Tb5TrmR3rbSx7GQSNPbH
Wdw5ZIutXiaMU7g/HjMX7w375eL26fRk3t4jp2aj7M9m0OsA5h+jyDsABTZeHhvpGpkXF/8TR9vQ
erM/VfYF8vn2+PX02MvH58EM5437Lvni+Zyo1WypJZypTu8AgrefjSvj4qP36nIl5wP/bpwhydCD
yBhHvfN2JbT6RwDNF97Kvlje3stRFtcLdPwoEebZTFu8QRyEA53MKVbO8sE7aTnKfCbezUUJK0mN
5u91VW5+xs79q7Z7evyy5pz5Zu57alsswi5A5mSUQoYpN8BOHfQH7EfENm8mx3hAv/N8ZSfMe/nU
cIuQa+FYSfhguN75ieir/ZzZF7+cLysJh3QkYLw/usvHeVpntYEU6DwrFLAcikUOnkGO6eru0+57
7T6gFbT2wVbCxZIA1ZhKYQXzmJ3Lw44DFm6+Tvbzw3Vg39buE28CG7HNlYtl7fstwfUKIh1yMn+/
0fk5bcUdjlibehtch+eenexae+X7zXf9ie8nL6JIrMKhhF44TzJwUv5TbRQ/HcTZVpZzeTcvtv8S
sqMKWBEFdC7tGdFudx5UiLxqL7rYWJvT2l5ZBA3TiGozmw+aqX1rvbMQreRCxuwsi5EiWWs4v9XZ
Ti3gInhEpiBrCI79XsDkBp8G19jiAec8hG7o/oJ0TyAW7V9rs3zLP08NvIgnvZ/iJVAysPJFvqgf
8+vyQvnp3VJuRHa7eBrvs4vwRrnV7ld2zNryLgKM3wyhns87RmHPoLzA/uzOyPIczzacYpNtfNd0
TGcNsn1QbFluoEWkGeUsTur5YNCA3IZnknufOpP96tkFy5tvZXv1Hj8WAGgIAuKf2XLguPcjdh2b
aSbOWxYT4o3E+VBci8xBdaxPqYOF3119i6L1rtqpl9b5yiofi6vvx16sMnoyY0KDhFzF7Tf6Y7IN
tv12dONtfS6frdXMjn1S+gk0LQDV0RRfPAgihKqjsSpqu0L9XZRg3yJPpY6vbVa50XR3emrLQEDa
T92TYoeiAPIHtLC/qnoTyl6QqJMjKI2yRR8JVWWpCvFYG6eVmKMughtDgeyk0Q8HyTTQxdofKjFl
fZA7nLM8WOqfcivLwAMryUoMXa7ePIpKB4vXwMyWXdZVVFyq8YNE7qiBlXuD6KRxUXVJ7YijnN5E
RZo+QGWSbj+8ilRweFaRtNME1ef98y6byBFKqOoCr0YMJ4sNuqzEVLVJ75CrT9b24hzC3kcaJsgb
jsINQHwN+tXiHODGU02WIYyOkXWZ5aB9UT8g/oaGUqXlSnyfSF2D4GtqFL1NZbsWbLQR09skGr1H
rcmaHAGBruvOy1SX70CTlHgMVWFh2oWIb9LpdTlIvum50hvTJUpN4MLoXe0vjIqJRtYYBiaWUtfh
OSIk/kg0RLM2cIcan1dkoLVuiLY4nHZPFZ3HZ7+2fNOV6A5O26hQ9DWG+zK/nH8khf1BewupV3yM
9n8kAZGmEJf4wcFiIUZoWJFtzCjS7xT+ESPoi868GAuZazfshpXU9vCwKXw04GnUg6nQK4vbCSVX
oR9hhzhVY/4oAW88NIgP3aC4uYYSPTLSzKTRacNTVQDLsz9Jv54t7yx5Qk4v0oFSwHVy8zFCLZQ+
1evpj3x4rilhUvNCNgCuhrhsyfuGOKQ5UlaOgRTOpqkGDJ5Kf6V9cvDI4bPBqlSAZNJA5gqYZ/zu
iPk0J5RoajvHEwLPHnAUtaPUV2w2VHoRtlO+MRIv2chipF7RzU9etXSUViLY4dHjZwB3M7OVgJkt
K23j1PV+XnK6TLSc9Y2fe8IXNRbBBFoNWjjnyBcj5fLh1Z3jGAQfoD4Slfr9eadakCp54kG0r3MU
cEY13qapoZx9fBTAzXOzAMwBTNn9Ufy+ozc1Rh0yL/h5ooSEyjBm2h9eP1VUmIhEZY1e5ds3fvcN
41GJjQZgiBP2RXaVqLXkhgLqMz3qoW7aDt72o7OaMRsgKumAsHPUxZ6RR7FO8KJFH34K/YsoF6Zz
D0+WlUfCYUAxZQ3OJpOi5XYAOoT1S0tvNGsHf9jMFUX0bxJE2s9EUxM2Zqr1KMMOdXfuCfVfkKz/
eB7+03/Nb3+H/fpf/8Wvn3PEnmbY2OKX/7oKnyu+/a/mv+a/9t9/bP8v/eume62atnr9x9VTUf9j
22YvT02YZ8u/s/dPMNJfP4n71Dzt/WKTNWEz3rWv1fj5tW6T5m04fub5T/6f/uY/Xt/+lfuxeP3n
H895mzXzv+bzY/3x12+dv/zzD/Kud199/vf/+s3rp5S/dxn+fDr8869PdfPPPxT9zzcBk/717Vfa
n5Ko0HWHSjN3kebHXJZXTcAfVP9EdJRUi57zzOGZ0SIcp7ffUv6ce9H6XKPFLg3e2x//nuve9/mf
7/WPrE1v8xCPMn74N5Tc/1zfZFumOUt4gIDgrM1BZP+kIRRq5hiDSc6gh021ibrYf0mQgOW9Z5jx
lSgMiKxGTYyrdT7uBGOsIrcdY+GHgViZuUHlIH9poxA1ZdpUyUPY9N7P2CIncivDlG6BosR4iWSI
zbpplmY//FhEhzupICSKsRBfUppHSxp36wm2bw181B6FCVe7qOpM8me82BLH11ENwyDV63/hCaY9
ZIkV3Uddhqg1fmIYgSHm+wWUF9z2vFOLyzRt+/t0bEIaZe3YuFEX+pcofDX6NqkSL3CR2PRcSRjm
t6Y2Vt8aRfI8p7Eq9Ht1WtPXQT0ZhWPotf7QQvwz3UrAa3wHj7woPknd4G0sdRjxwWkTfLJM/Lrh
JICh++6HxUvSY3XslmO+4RsiJsAtixpcl4om/Y/SQh4c/TnxhzqNCv5/Q/5VCaTrBC+HYCOokTRL
qcfj1lRaY5OVbeNv5SDHWYm6J+JEyCnSwIUkIKHmhJOWUw+ieAFuL1O2ipwGP7QEiWxkF7vZva0l
4wPtjHqQrQRmojig7iNkxhqhfELMpESdEoiq7gRS0n/pENm9rmucFjEEiwQmN9KfSrB/R4myIRy4
CGuK3s6oe+1zWGfICOLOZO1I59UBO4WJUI1xco8rGLLUKDzqw03UVjoS7agARLZCVqi6mpq0X1VP
9zNX7nvluzf0KA+iPZQLTm6k5Rl+6/JzgurKDtd6r9yOGLr+SqlNv4RBAkx2quoE9elMwKJHRf8C
yzFhpDRBeZ+RxvRc4cUCQt5q05/VWBfCVhdRacUSARybXaDVk26x6ggiN9KtOHD8KK7uQkyYeE55
Ic46PvqK9yKWsb9yJQfBqnYG9hyxFtf3ajGlXxIjoWEtRHKKb5NSlBfVpJnfhrHX1J1ft2L1+zL8
vxFVi9fsS1O9vjaE1f8XYumcsvzHv+PXQSy9I7hWe7F3/vO/Y6km/0lwnFmBcIxhWM7v799xVRP/
5NojSAJ5VtHNmnEGf8VVWf8TegvvFbAf9GZ4mv13XJXVP+kEA2mHKI96EmndR+LqnJ+8i6owTgBl
UhuYWdczV3iRJRlqKvRS4eEHXaFBLhlpdBGK8spb+WAQurwoiei8u8BI8l7eD91tThgGelO5GLJr
F1olaWdlOXorD7z9JNMASMY/L6KPQjOGJ/mykxyZtZBzwjHCQUzxE7cEJsOVvw07Idlipb4mosMX
2F+5eTh4njNhB6GZJWjMG3wsKYyhQvUxfmqNOgYjYhUu8E/JBnPaO6i+hivJ/HzH7X2ttzHhB8/0
S9Sl5ozqXR6I97GIn5zImEmXXEalb503eJZv5EZBebgDoyxoyhmAmvE8ohG7kq/tv41+LzDIB+DY
8HZVKhL7o3ejhCslJtAuIm+G3fcod3eFWDsBQngrEz0ciqY1Y8DVA/p18GgJfa9NutpsXZ/bCZVt
H68aq8ZODoXNldxaepN82F9VgJ908tiCMgoHS0mINM+8ug5N2rrFoOITnLc8jGTD/4LBoJ5tBA9H
N5O7CvH+UpHAEZt9e55obfoD91QcM7UAmH2URNpVOXbeI5lMkLvVGIe/zAQDpiHLjG8D6qauWmCz
7VG8jWQMLIGTixFPBmziHeSJajwnEv+r2nndD0EKwnsPLKHiaPGExKnnNY3oykmtwhP1AowlAnXo
860JLgnjSlW8DLCenvXPveYyxUAH5Ym2RN1Nwnv5cZaqePamqlU3nRVC65GolaGOjzDsL8x2LcHR
yxqf4LKs/cYOMt37ZGBN4RSdZV5ZkeI/eW1lPTa17P0ycr9LnDYpspe+LUrpvI9qTXIbqFYPXHtT
4uIRqaOP3k4PIdfN/aiN6kNQzQWrzNMH1WloqOu2L6nC98iUxufZ8SR0SffB7yMNHF3jAYG4LoKS
CBqPuB9Ti9XRm3c1s8MeKfO0oQGtwXMkmzBDc7VGp8UL+bBu0XUXwyfcclvRhccvojvf68InGOBp
5WZFMz4Xeua/ioZQXnUxpjY7ZIqDbyK2DvdiH9aGjZeyfj81YBncNjKSFzPsyRBonsNcjYTyWsZa
ZtMYItRVvKwzZ5qC4KZqLPEiLWSUVlUBnUMKReYARUzTEK7v9QlTY6qEuFOPLUnimEsakprV6Laa
IpyVaaLjy1nXA8DuyHrBe6i+C0UxLHbo+iJMnaMzeiUEUwA5NpmydjaWjh49Mjls2gpsDzd9lCEC
WkdZ+FQU9EKwrBi0TzFWsN52ltsRHXjbw41cd0ZNkU1NN5ihytNZoKsg27zScIV8bOOzph+mlzHF
M4L38sTzr5Vm1PnY68Mv9Ofzx6SPxqc6rTpUyfAss7NsovRDTK5LB7l4/ZuplTJGeFXetU5kdPJX
o4gSRykkiHhYt+vnXVGZOx8R7J+t2SifK7Go3TCful942UX4tUg1+slBJt7JrVRnK8zRtzbQ/kmH
RE7ARkdrxsQsZSqw+MQ1R8VdcyxnV2AM80Zz11sPmS/bVjtseD7YtcZytDqidl+K8rlXPtWgIkrr
WrMuh/Smj0qXbJi8qxk3EES2Q53s3lKH/59F/UH16VQW9b+qp5/h6z/qp7x9CZvX9/nU29/8K5/S
/uQVCsdDQTwauZG58v7XO5XMCHYEjDVIOzqqXvzOv9+p8p8zSQP5WYrUMLAsQBN/vVMl/c+ZmUKu
NUuLoG3wkXTqN/Xu3RajrkzeBneNKiXVeqob+5ck9HU/qYltdoJhubDzfD99DVVkQ9ysMrSLQSPW
ydU0iY6MlDfS/kozPk7oIEvnHQHGckQ9TX5VqTR+8XkAKFtZbaKz1pSjnRxMdWzj0ebZ4ZuYbGj5
5Vmh+pFTY3yNcE5U+S8a5k7YeAsP2WRqTmWK2SeJJ6boKIpXfQ0jTruchcKLR1bz2SgyadvP3nws
9Hel9yJnSpvIRjIDz/CgzJT6HHMs/2mQE/37iPj3DFRLPhO3EUom84nPMZUb4aFYl/zcFgAOVBwq
XEhk7ZePlR7i4lXXuyDs1VvN01MHPqaK047S3yGJgLkLdp4GFlLojOxqtWvpxlmBuhvrhqI3lJO4
5w04pdF5UaaT+glRLwMbnhg3Z7w6qugLhR+522EjhWQ2XL64uQpipDdypZavIqGIsTHMDO2b2Bjh
8CBrWHCfT3iLfjLCun7FxSXZoYsmZm5gYqRsJzLOGEOQh0QIyQqUL2nkl35/lmWlFz/HGBdw06Qd
RhLpI4/V0epw0fFSvdyZ8Bi8+47sDzo6OrClFCCu3rVl96sPBtpIkc3rvKjxVtJS5ECFV8nKUe2T
S6zpdIsP5svWJgvxh64EHJYrsxCvhnS2eMC5OQr961DgCQ9sUMaEu1dcX9bbmIqFLGWWdBWZZlba
iJDTgRJb1fMdORPbl56LlB+YHYQHrFZX533Z4qPWaVFuXppTLcc2NtOdt8HsV8eI1EQfvcYoskOZ
e/BBQ/Sm9dS2Gr6/uOlan4yq05pLpGOxfLeHKqvarQdfU9x2M3WdLS9zZ7SKnFw1aqJ2n3U17dha
Kay375oWjBtt8oCX5m3VWV/BXpr3yODl13oRBe1WDJr4jjKD2X0ma8m0894rqvqxF0z9EWpX9BKI
maLelHlX/ECuIwt3qI4jMzeEyJeXvJnxpc9T7dbkYoydthDS0NUxWw0e6t6Ix13HjZM6vZH1z3qF
XjpgSCEc3RxB9OcaZ9IRNq3cBJ88eZgwkS0qbulGE2rrAhOFidKLRoIXSLX/acKGGPstK84ThL1D
OdxUmYD3L2YM/Y0ZUHY5g4k+2hNvQmurUIq6K9JWpttEA8f1wnL8nrUdY3cZqaJTx2287QAWb7TY
bKQLyexwIZsGs3U8rVPuyxDLZqczJesB5yo52pT5GJxXsANEt8eU0XM0vy+HzeSX/fQkmn3Vbypl
8gGVGjjyXQT4o9RndRoGg9PgwAn4CHOcG3NWKHbRcY+n+ywocCPMR/YiOnmlpN6kefi/qTuz5LiR
5E9f5X8BtGFfXgFkMjOZ3MRFEl9gLEnEGtgC+w3mXHOx+cDqbhOTHLLVTzNlZWUyU5EBRAQ8PNx/
C9rEKvC5n+1E0T5QKNTEVELa+q6nmNbtazfFs7LtRYJkduOkAs6pPWxTTUd7lnKLJ+hp4H+J/Jmd
PNW5MHcVrr9XMLQGcyvARH3H2i+b8aL3TEUGo6azKJE2yvO4Nvn80Qc1fy12bVzX+qQfPGtEI7iK
m+zZwR6y30LGLxa/87DNDBwkNmi+KmBODujU1+Ecq61Nq8wR8Bx7XLrnKi4fXGXWvy2LTfrWLW71
dW28fp+0vlMhU9k4xONVPII+syIJss5xchTG0xQjQ346TjbGZGNxUab0EubG7HEhNOoIU7G4uVp6
2/uqEFihhyBU5W6TzhT7yqm9dOs2qD3jGRk1BYQ6D1evJmsWvBsncwAci2FCiuVRWhYl5txKbGxx
hq1C7DCXOD3HJit29nrjVTLxldQsukACAFld58uI7XNm9DhE2DQEBL5lHeKK9KQjoQ4Kft+z1mo+
Zd2lHQNFVQf7WFd2VqWED3NlduexHB8F98hNqjcGJtc4xUvFHUKBf2SmW34Tz0pUXzujjrHv4KPH
1yCADluLOZV8JCOO0ZeRqRYlaiIqmJj6DroOtn2+gkeM4udMrrtJDZJpEU6OKYugNGMuH/Cfmjbn
mqo0GVhoBLGOpVpOurpJe43fu0niQeWGM5vo4xB2cPDTLYH1rl/ksZjO0G1boMCpyLs6QxjHMQ5I
mz5xjPGc1g/C135q5PaUXysmSp+rpYUnGijDmvIDkzbR++2IiNfRzFhQSqbaIzCFOb+dHaWU3DT6
GTMuty1vUywOqsBOeqrBo7BmO1Aj0bU3GdXo/hjR4Rt3GXKs886apHymOirvlMnrJryVHDvmAWvx
C3I+GsiRZssu0HA4m1F/nvTHukiS5U4ZR1FSOkYlHW83PbfOBNc850rPjbQ+jynM5gFuSpHLZ5Fg
u+TiUp2wBAXV+MBVpN6dNZKHx1MsFfhlSeEO1rdBWLVC7o4RdXfVcYcs/F7ElHfrTIxyi5+lSI0A
Q0ecMtGU974aOhSUvbEgX3VMVKhNcDLb8TiKXrU2XJ4HazlTy7QwLzNa3/r1opYCTdgCAd9tM5W2
fZNBhjBCPR30x1gaiAUU2lJ7gdG6mbwcKWHu3HF2rzreyHuI3b5yCSrmYF0WRTSYh0IdOKFQKVKG
xAdti5tCl2sj8PxRta5U5ERx9ug7lDyztWjyQ2pRDHaOEvr3olGwKqERFl9agzLfWnUUbZ0ET7Og
ndPVSt7UM9Ghuq73+qOGG2W9Bh2zeqycPv1WaF0aBzUGCRT1s2mx90KJmxQVz6S8xZ9Ttx6UbHJm
NVCGvNAPRA7P3BSNjftzEGte+2xWvNRDBdIG2a0Md9hQUgW3sOHsXRmdt4VjYvFdj7gxuBKnNzzb
JPWTIOWLSKegaMzGOMSmmv2gQG7XGxe4x+In7MUZKNSUxI99txSPmT1ZRrBkNg+aiWpd06K06k1F
ypsCdR6kdReXioW5kLCsTmzJDXHZEVM/besu0aJj74G8/qK5S6zdpaC/8SbFOAAhZg9zkMcSa1qJ
TwoKYh3KaY+YDKrNZpK5bpz1dGrxhdL0GmTpaOLFMRqiw829XFZnGgMDleGxz8B5EB1kYW1n1+uH
XYL3iYERD1duf1TjGd+gzCi+Rext9UIkorXODC9akj2etLMFFaPmKLAXJxP4fg8dr2g063XMkl47
bIzYAmiTKrO5Je9KLrRp1L+WxZRd6Zoi7tzKxewFl0DD2nTNCDVP2gNZeKdxBKsV+bDEPpPf7w4t
vhuFaXCby732q4q9do0FV9/3IeVxZI6xRbXzq9yqu/wKQkeEdxpuNLslnRV5mL0iw/p6mtLtVKj9
IZKq+xTVshwCxWqAKFC/GkPBprFvlQG9mPBFiAmZtLnfks4Wz3ZXx7sIHwd2c2/K50q1pvu6H7Sz
IVKdZFfoov4C/GSct8Ys2aIp9hqBzSvsY30oNkOUqjcQ1fqrVtHkTydJ8cTT1LTXgzV3xNhYUUG1
wVvvgqrExQSsRsKudxHkIkRQ9PF86Y2qvrEVZD4cjHki7Oapd5rnC7UlFTU+fOV/IiPRWFuryCMQ
2mYC5dwRgkZtMxj2t0rJs/OqGwyJFbeKf0q+VO4QjLk6PVltM5u+4TSULTryRUjesrAFeTUmaEea
KMkFPpYaxT3Z0iICd6FyNFS9c02W7j0JHFu22HOwJTojSsGR6j3fi5FR9grJcoe7ZBmdfrd0yXxt
Dz2BZ4biiucX3RRfJJHtbRwgFX/lauZVe0gOhD6pKEaz9SrNoadnjX116KZeE5uxdpLKbyYCu//b
Bfb673vf723Lk4ItGkFkhVRLV+mPtYN/chusWk75psTIZpoKwnuOI95tVkaUGosEQzNhIww7kKle
G2mHxS0H+2eqICe19/UJ4LVDbUb3zQZosv79byVjDstmwcOqCmqhRpdSEeY2krN8/vg9T4rhK3Js
lUTihk1l2jVPATq5CRfT0jA5zU2PmIDVdPc8WWs3kcsPa9NRR5/oMXTL8He15FUj//cZPkFK0Rlh
imHFA46Dkae+qd4uxXoNwgI1sCaqqKHTSFEHvZ16R8zlK4yzlKofUGPDw2nN4ggoWmNjwZuAS7uj
m5fUn5TJ3844GlRc/RGaQd0SDsXrGe/w+Y0KhEMC2qbmVrO5vpfRHP9ZT4XXRsOP7tE62WiknI6S
Yxw4OAm3B9Avy56LkUmKE5WfsPNO6vCMskIbMXQBY0g341TH2Jpcro0Z/W0ENKRJAEfrj1tLM99n
cxxXn6zl25lDGYoR4ZNDweZXvZ45JJsju4vGkoQMHyJ/tsxpo0Y1ztEf79aTThFvBZtyxVy5ODXZ
EB5fj0PTAlHrhq8yoi2fbSvFIl+NsG73VaPGlcXo0s+aU+uv/L0sxJB0FsBB0DxZVetOPkO4UR5H
K+5rrl3K5za1gTQnyXCOo6V9py6j+MFxMwU4Q02fMdjerCGvSiNxhQ9ZME9PGYCVrdaePZvUEfKC
HgYsdoVSkRRYW7dxpj9+PLcneLMXECltOJNZXQXtaG2+nly9TmuRai65zWBw7HTexMGQFfN8b+Fw
HweM79xEVmI9uFj+lWdW60SXKT3xbx8/yJtFpkNF2NWAwYCxQ5Xj9XPMUs10Q0E/POto/PhYGHCF
0FpyqUBtcttAHdn+dGe9EwdRTUFPGiEQGlenOwu3dYHH6Ugw6izrQVSOFmtBmnmWCAvE4eMzIJpL
luBK4cXij1jrTDwQKqBR4HfZ1Xw+JxOvZe16B05EUAxOdK5aC12oVHHlc5yYXGE+nt2TTUV91UCL
AS4reFCOt9NNRZG8pRdQx9Tzxp8Rt3iIb/3PAqTyJwOdLOOqzI1aJ54Cum3zXqdycbO0e3UCXR0U
XITP+37Asa1x7e+FBLrSIiz42edyEoTWATkliaxUlldi5PpAvx2YtZd1id5XaVB1DoXXzBrC4vPw
/ea1gEKCe0PhD1b+qjHwehTLTYuk9pQk6HJRb1ov08LFlIkTVCMIOFud/vCEZsEYcB1uhWnB7DsZ
0BbxUA0R7mltbOiPBTfjrxOxjtKMFfYxBaeE7lT6SaB9Z5dAdUaGhH+J7ObJlkzmVKv1NotBVa9K
yEBO8Qelx5JhtfrJPnlnqFVBi+sFAyL4fIIxGNVxVlMuAZgf1Vn4siML0lPktNibH+/9Ew4cXzdn
BiBoOklUW9e85/XiFZFt4TOJ92Jt8EZanZUuBc+xGy6yxlqyQ7Q48Y1RSVznBVctn35fFwfuJJbo
DK0bu7iotakYNx8/1tsZMGmYQ1XWwErTITmZ7BKAXJ3JlBLxwrUuWg03hNtnG2/9058PBfWUeV51
MN9MNibtyVQmcYKpwXDv9OP9IPp71APu/3wYklfOLkRLIc6cvBGWxSZWWZTMOy2j8asVxcZEAAHQ
cFv8F5MHvhDZK6SvmMOTJU17FIOHHNzbKMUcoIocXUIHn4J0/dPHb3VyRrB70DuiBUWgBs7Obnq9
eyiwFHmra3FArpPtqDbz2U0Dhqsi59OnvxFfYLUw/Ph41JObyMuoKNh5gEbYIM7pyQQGUYkyQ2LP
XCReFajcNS9Hq++vPNmxT5Nk/LqkLbgGl3ZO5zbik3z1nd2JCuJKWgaGTjw/WUsuy6PbwJ7j/B9q
/Rquuf5YwWXuAmELHujjt307Gq8KPgfcKmhzFFNez7HAi7T3nEbxm3a+VwQGu53d3f8HseDtQLT6
VnExaDkrxv1kMbVsdOMhwUU+X6aXL4HG2X/1JQCgxRVsTYpRWDmdva6uoKuB9wya1QYzZY0emqmH
7Lj+6U+nDlQTTAtadhy4b1KYsevc2NBqpk5mh/XbRgP28N9822yEFdgGNo6IfWr5VFgWd8SGPqlr
JtU59dafAv/u8yzpfn78Pm/Oc5uGP3kguTe3JW5Dr7eClShpm3WUOzJTy3amNQ7h52/zziBIQyAH
QK7tvh2kc8ScVhk+14VRlremlchnvqjPhCHeGQXFkhWDDV6Qy9/JGS7GCtScnCI/H4z4hvOlPG+6
/rOb5dstjTg6miwGiQmB4hT8T36bAjrtIl+vUIgLTd5tOMOwkfQZAQcy+I/X593hwEYCQiSPRDX8
9fpEsywjZ6ZUqlfjfF8AQdk3M6WKAnDd5s+HwpKRBI8rLRpfJx+r0SyzRmtAwXIzx8+48NLqHI2S
ZV81qev4Hw/2ZrEoAuDhgda+ocKiOL3x5SLzAM7gAZ1FqrlVqJBs1ITN94ejkMxBO4FZgxkiJ9LJ
llCWvB1MhsEUge0mqbiG9ez+8cQxCpO2oh05jjmzXq9RX6OMZrdYTsdcncddj4zewF1ZOF+4CJjN
J0WHN7kxowHiIAiRh5M6nnyxU29I144biLhpnj4YRgV2QTWaLzNUuDDK7PgTAbQ3K8V4yDaCJ+Gk
IK87GU/NMgjIIxqyLyVlxdaHcPLcbPfHK8U4COOwG3B5PE1QI24cVdZgiZsUSjSfq2LiOuhGCM3F
f7rzWCgKNi75GdUb61TGae4WsLzpyBeFsiEY/kmHu5i5wvuMEfhCmfytqmGsW2LNzHBQAl3Df1/v
CxmPYwnWdQ17xG4kjqeLNIr0vwRohGMtjSgBQlBXV7VHs1PBl6sItXjOwHe0auZii5Bntk+DBHoD
krfKuToLBJKVSlLL7kS60Zy5v+xR5Hu0KtsA2p4U8hKr9uUhwW2uPKPwOd/baOfW503U04hyGiBc
NG7N9IaWNnW/Lkb7yU9yu4n3uaTTsKN/+bWJRiM7iMiKv0urm5BEWy8/99PYRpfU1KXh07yp8KzH
A/p+XGo3vsTsJzJhGqjGdRPr7hJKAA1Hb9JGaBVmjHYUfpM2dWUU3X8tw2QLn1g+6qCC7Wm3xHPl
Xnap1B4zRyHdcZ2esuif7jCktPChhI7M3ZLL+clqFK6cst7x/D4mh5W5UtJ4+nQfv/06Ed/gLKW7
SLn1jaBUxHRg+cHxgJcA5SSjmKLL0uvJIUclutTmetn/2WtBhOWiBagK3TXuAqe15aodcXmNLAXY
SC6fJ0+YZ0U5fIY4Pg0CjEIgpcpJhYxq+SkIGAEE0KrAPfx2MkjFU9KsxVLE7cfvcnrYMYoHxowK
IIGAktxJuEaFVu9lgsfqUPbVeSbruPYlJMUUQ51PLxrvvBI3ND5QLhwkwqfpQp7VfVpVPXbho4Lh
t+BYiGlc/h1t/giueFcJ/j3lcbxi1f1nbLuzX9XKTpOnv2p9mn8z9P7foNch/PTb2r+hhNxCOvz1
CsK4/v9/QxhNHcjhWjaDnYpYAUnWvyGM1j/oZ4BCX+WXV+z7bxBG5x9YTAJf5ScBdL/w8/5FteP3
rXZhrLYLSZtf/CcYRrYGT/aqWk3CDHV2Lbpxi2K49TL5Ww1M9lY7ZZ2iB6mhiDhYDHB0XRKpxq+y
mEd4bIbQs6BOpS6eNOQ51cCUWb813DirtoWlsatpnI55EGG44/pG54ppI6qpp0UowA0EVcwDnI+5
ouqBk9TuD3fKy2g7IfW+1H7fd65y8Hol7bIgsYbU2htqFN1T0s+9cALQPBYrfqdGLiC1EychNKh4
mGEa2WhNupm1ril/2KLkjPQBHCcQqbTO68ryEmMs1DVTp5vMDOvxbuogT9h24eCRA73w2RDtOBiB
13j5pumNbtqJwunllylqOsA7WWIZYdO2iPdRhcgn69nQ+oGygd71U37Re1OrXrs0Nv/KyHA08Ocz
jbPJ7yfYbA9NIfpyb5dTo5/NnbOkAPEjTQ8Kb0C9LlB6F6iKL5Q5ewTPMt8VmS2v0IYHyx9pgT5O
8c4pteSHVOyHKjIuu3jwB+rpR73ozmZV9bPJ+NWnyU1TjIAqZVng1tkDDC0bTQVK79F+yKoLnN3G
+wUrPQqpsj2S8BkbqwJSgnTAkcf6GuUmc5rWzYXMTcQf4/O4656m8ZKC77Ysk/Nc2GHeOOiPu9G8
T4Hv+YgpOl/szjp6cRlQfjyaxbxZOnPnVOBDpA1sIa8f5qW5qJlh/QKlquYwtvIKDTpzCOeZho8z
JjcjvL8tOPfM8KuuP0yTvFwiXO+kg2dnRMFiA58x/7aY1XRJ7dK8pGd+VLseQuQ0cJHYJbl1O/KQ
QC/iBztJjF2bKPmN0AewpfOg48IY7eKxbc/ENMebCTnMgILwfae0dYBQXeYLPaFOVysUmpE8L7IM
8uUMnjSfCtvbUeNXj05c3lJADvVWPNR5F4f0k168ptHSs/upbgJ3qZP7odWrg223nq/NjZuApkrO
Ve8X8gpxWOIfj0c8tbQgH9vjqDQAPR0yXUXfjNEBJMNlXNqZtcGmwryrYk+JN7UKAjfURnT6PTaC
74p6l1rtl9RcWt9xonI7tNNl6uS277H6frZUl4Oh1gFrHyaZF1RtUu0se/4yNNXOqVNkWdDbPKN/
fQ+xcitipfNFJMbrFUTAkaGZARwY9kJqvXCL2r2VY1LmN2LuLwpSaQhH8yEp+uU8Km1jK3v+40iH
lLBCCbWn5oTbVaNdGjS9sfWIsynQ0vovrexAITfpX+2Um3WAQNVPp0Z6OAAp8ASz0zh2Yz2Fa8p5
SL08PXds6Gn2CnIw82kHfrgpQOw3MnDzRU+AzZkoNNRju5XlKnstjIuM1MW3MyW6kL3pBTqolpC3
8q71NDaHDRV3u9qacnrKteLnaGglCBmhXSIkUJQ79DfmI0BT7SwrAJgGc8JP08h3wnFUlc2oKLF+
cGK9i88WO0GpUZgWLaZun+nduMGuVIMMa1AkDseyOZuBH/CxlX1PJHD1xg0XD7COD95x6I+kopm4
Eo3yrCn9lUzqZzuyAdIaqUKXcK66OzkNbpgk013ugFJZqcdJ11FlqorAJdYeVSs6xK35bXbKQvlL
GI2OV6Trt261zzQw5qmrCjLqqDR+SI+7gDqW7uWktN4FLiKXaUUozFOvoEteKdemnRyQNbnEMMI8
J577fV2YV8WQ8T+5Sk9EA9StDp0JEp3VjO2ek8DQnsus8kK7cHPfGJpf7Sii5zZxHgtP2RgDmrk4
kwh/UWt3O0/R12iYLzQAuPupE8u9XoJEViOv2WeDcQk/xsiDBKcqI5C1yJ+Qiyiv4nIEnmkB6m3N
cpeX2bWhDJdzHrcAV8HNbgdH0bYKROKQ9o1LY6VFmiW1Yh9JCnhWVhvW+XiOEukFQHNjw/fEX9mT
+lVrmjQwPVzUb7S4sc651BeEmpg3z6pbp4tCd8GEqZa73LLywFPgBrnJSKlYPTPM2rrMOSz3ddTJ
0LaxaNjVDSEDEhMQiCYg5ljhIjkw4krSFZ2d28hIvlvR+M2xKuc4Q6wqm13lNttpwFNFFvK4QPKe
s2UPWLv/Jigg+I7X78v2aC37yav8oWiu8mbmNB1h3hgWe79qHuJW7c7jaHIDOHDeJtHrc6BbU9Cn
P4h0KCgmsXUxYb7zxZjM+Kcx/EI0bQO6ghlUpMyvU4LDnBc3Xjf6ljaddVF+5KaRhGrdXKX0p/xC
2OqjJbmLe+WxSIwvtvtUd9ZwjPESm2SLg3l0BY3sQq16uYPtDCWtaootDbzqLy/ur2o4EGOiXQDG
O8xZcZPre5j7oKhwH4kOWtwFk1GSB1Rhoo4XStof41nrg1JT7ufZAimuXDV4iQVx2e6FHv8i+I7x
3oHwFuhWckXlqtjSTTu6ynOt3fQrQFsWW5KDr4O3UIuxESs3oEx5de6t9YUzU6RFGo5N/qMmTlb1
nW785cLnGxLTb7OfIIfpmFdX5AZbdRoDtb2Aeh1MkKzqMr6jUMZnphGKwHEpcSClhmprurO7y1a5
FUr7FV3VlLI+LTZCchTGyy/XRpyxBszlKGE/NdsiG3ei7C/theDzuEhAuEQUcPn+YDuB415y1bvg
k70mnwwKQcrTurtmAU7XjxwDBOM0C3NZn8XpcJD6tOu05sx2fhStdeWmxnUiqk3euODVJNuoJr/4
bilHYaBdpTWqRkrQwx31LkS/RsWveeGEttCojm1082er6sQpPb3uAWU6iIFM4IKDdrE3bQQ5UZEb
V2mOHsxJP0IMZeDQ9qobbDsB05kHbnVbTF7B6HtXtQt1MRe73r5uZEI/J67g9yWZfgHqC6Dx6LFX
VL2+yeC657AlHDcYLXDLuCa0IaRUYwfydr8YZxZ6BtNgnFEMCLWa3QIYtIaWeBj7Ig+daDoDpHQ1
Tknn240WdSx2zTEcL/JmaRR9b5ljeQD0ke6QwJk2LkjyRsqLKuv49svum5xNYw/GFFSk7Sxl7ttR
2t7oY/pFtFeYhVe7QWhN2DfLle7Kc60dznWMAQ13DnWnUgcfIS1CZJV/sQxRP0yGN+yoZ7kB7BHw
sKsSQGU+O3N+7XnTPuZH/NH0wlGIW2DZZjBbVr8byjkNkDHYirw9bzGFR2FpPrpqctsYhYo4AfDa
xNgXxVnVZUYXmCPCAWMNX7T8ZpZjchhHye6GCgLMwybtyWijB66ePCW6vXec7GsVJ6SHo3Ebzckm
Sb0zo0Fh05F70yrudEYu27T1FRvgqu4+mGkferAx/UW/NLubRl93PPWcukfGrnQCzmIAj2kAEPmo
pSq4vZiJ8fMq2yeOknFiBKJ2d2lazdsl7jYRyfGcopc7slnTaVfYaggTp/NXHDeA6DCJxLZW1G8o
gYegyMNorm+FWV1m6Bf4imPcS7X9uv6U3RYP6pTfppny6Fn5hTN0XxRNfe6U4X70GhywSAl8LxqC
rslNKkKecrWMsPvmaNsU2VZMzYVaaAfFEAcn1TjrVWDbk36rmfJ+ghtkVH/Jgs/LgU+rZOJcLWx2
gP2oyem7B/rYbZ2LuFc39lIafjp5W0WPz8q0vscm4dLsrV1fAa3Memxs67a0NnGnGvejA73EtpVo
Y7nWzM82xFx1wgtUTQMryYu9nppY0y+BqvRJQ+XVnkMRQ7fM4N5YS7zlUpDCe5nOQP88dkPanif6
1OwipIhrMvpmhKA4p5seN8TOKG7i6OCVxncqjuc5e6Wb4o2AAOVDk+VhwYEWrbeFF3SIS6xeRN3E
vjftrJ7rVJZ8X1wbifZylruyVp901QgxX/ArqB8u0fHFKwEOwtr26MxD5VQhVLYnRyp3XuTcxcVw
ZleaX4oCuKM9/WXl55Gie75Zw1vVtSQsE+/KzoYpFJ6geb+cY9KH/JplHZQRjKk9kV2bVr2D+EcU
MsiUd7CF9AaO7Td1VM+8GhK8LrYOUM5DUo1bx5m/pE66h09Kc7M8RniTR2QqRJlNI6vHIrc3cGfD
kVa57gAbHBCnsopjHVmHZLmq1Np3zG802jdG9xxXyqZfypt0HoK07v2qakn+unBijszySoVNINCH
Cy0y42gkq4rVm0W3d/B/dyanWx67vpJ3oSoyep7thWIrD7K7csrptrGSC4m1txY/jeSTiEh729i2
L/JkCLNufMB+uwkgDwz+ggjNHbV9zgejXbRAxpeZBMwUpcqzbUwb3W0FrOIFeGc8n9vaZBVhkXCv
4vLSFD/y2DPhKzgWaR7q0dxwolbO3IYMN/vq9DnNFtecyMXhyEY/iiSFxgxGf1q+JJVXwLUua888
c4yIW88iZvWXIzP9hzZ28Zc2wcfGj7TUfkowTH30VCnMwCg68dxGJWG9yTKOF+xv51tzLnAbAwc+
NxfJ6GV740WvRYnnMg8Gz2qAGb9ourhI/VwN3OEUcICatIPMNlpQrFHXPqkv2jD6i06ME8U0EfMo
Qq+vetGS0UAmjpxZSMwUbgWDUpqtejBeNGjUvrc5rV+0aWAlKGpAiRzhGmfVsFGraNo6dqsibPMi
cqMn2qX9onuzKuD0eqI+Gi+yOP2LRE6hL6BJJ2Wekc6Zyk3SkiSHRmJ2kBMFFWs/fVHdmRQFNngt
2miDFkxZn8MSKsiuBhiBoQKU6z5+UfEh7MNfSJETCvsXnZ9xlfwx8UKuA/EiB6QbvbS3+aoStLjj
1IVRk6WXPNh4Fyt9fRx1Bf8/uEXOrXAcNk26ag9lU53f5aseETI147NiaYgULWrrFVzuyjwNVE0V
ow9tlZvFOKkcr1aBC/22MQsSOL0yFzJ3atwLCgEAuoN4gMMYOgQMB80ZrptclFv7S1TU1p2bLQOR
ZR5grmu1NSrHTEJpD7oJyOdW2uWIDIi6iHxjLOXkhhYeM+gtUjG9Mk00fMOo750rtykmykx11Z+T
Wbp6sGhOXwX5xGGJBM9crHF8tDpI+Fp2q3V0kUgJPGsh469gTuBXFT+luVAetLaY47PCyVP1dhyt
dI16pvqdNqMGGwDG7ByOyvKjSsG4Q1MQKah5TS2VYF7JU3/3Ov+oVvqfFUKv/j8TyEEF/6Nq6P/+
XyJtnzr5P09wvH/J/+nLVL4ujvLj/+R3w8d2V6w88DisyoEz/as4amn/oOtNkQ8EBLArYBf/5nej
lwO01gJzDZSAJshqxPfP4qiu/8NGDpbqPkgQJHiwpfiXjs8/Afx/C8O9r0N2WlOnYruCO8GZgYYG
TntSwLc9gQ2DnukhzzJsQbuXe6x1PrNFOwXrrKMAl8MzkQIHTZ0T2oBrjKlRt70eAutvg5Xv+6j0
PZ4vnZoeNccBnDHYbQj5wVg1Garr39bmHdbCaZeC4ZHQ4R/UGl3wdCfDF0sqqgjIcDjCmN8oQiXu
aokRGi1qpx8Ptc7X7x3Ev4eizcsw9EX1k6EMeBC6rkxmiF7a1hTL3WiTI8A+hM3syBRCXNn7nZ5+
/3jYd5aR+V37ZAgyMdUnjct2aBWrEApvmGQRFS8PQ6Qo+oybcNoqW18OdaVVjkhd5S9PXg7WlL06
oiBgz53wiJFX+agwLqb3wjyqed7/+PitTrkQfBEQvfDchnqAmBNIlNd1e69uKq0fHQSeu4FCGwyw
vUIdjAp+pFcII9F57gOb68m213X7eVzEY6pWVL5Krb7/5FnWKTxZWZ4FyBcOXoBITjeRpNDhaEls
hmIYagotTjhP6RVkeRRH8OY00DwIqkheWDzzHsyaT7PKfowzqjyK2jfBx4/zzpZ+9TRrx+O3joYr
MNKGZWyEFtVvOnvySY1i9aDSak4+2dLv7C20jOnzrTbDOGGdrHpnriWJqV2/HohSCP/cFrXUP8FI
vPs+zMoKbLKARq8gw9/ep3CoipQl8ByPL/UA4ICahJMlu3yJ6k9YGZ8NdbKpzKhzJzszjRBeGme/
k1A46euLLpb55uNFenfmPKgqK3QPkamTthOmt9SYiEghsp8tpEa1OR+N/jOt+7fvg0YYXwdxDfQC
MKDXU5dn1C5rxyVdp5K/L8Uy72F1ij2Jh/zjXQcLgs2vwoQwaaOsL/zbKiUsU1SaTh2KUXQPiEko
u8UV+kMso/YPQSyrDBlZjrkioAEmn8aargdcQpkA4vvo1GdJxd2bG91nQKBT7Cq/mN+PAujL0cDZ
8PqFZtubVKOCXs/prf2ypZEd5WJ7gWpTCx0RZfkr04do9/G2eLtgrwddI81vs9hPTiOciJzVjjQX
Cn8zUBNSnc7XCs/+ZLO/3YLrUgHnZBuC7l6zmt/HqppmMq3WppYxItXUTV5zaMwu+kSI6O3BAFjU
etl9WDFDr3o9Ch5aJNaDJUPqmtrOkLWzQ6wIuuQomEZNsf4QcsyyWatTNwinlQJwujmsYnISo9Wo
88lmLcctFXa7zkR9mPrhocnsfuNBpv4kEL6zblDy1kmE+Gi8oXM5VRIbnkj6MPcMK7DLVhwKZGVD
N9M+c2x8Z0JXZVo2JioYKijj1xOaJM0wASzmBdV+uKqstr9Vl9QNq5oCKzZv7mfq0u8ctZyyFpkm
eYtOGDmJijLO5aQ3aRtCMDWgU3UlpCq7sRq/GFHHQ+RDz3y7aq2n2jERcWm7vrvxtLG5Sb0GkuzH
n8g62uvDluSWOSakrRbizknkTLsyd0TRtaFVGLSQp67Q4HZ0XQ6vAz2gL+gDwaeeJxtz+yzTsn+C
QP6vLMx34gJxmZhtU4FBM+MkLgyl1JH2YPze66KtUSp1CNesC7lTPvWZl+ybHqT3x+/8ZntRDSaF
ABBNUAIbffLOI17YS9fJPkQCJ9vIIaUBW7lc3Kry18cjvV1shiKSgyTm3QjkJ0PVnRG7Now5unnc
J0Ph6NGZS79q39qdgQhLMwJpq8CALbM0nQBnCGfvjmZ/cIqxScOPn+ad9wbL4+DosUqEAiJ7vdfH
svg/7J3Hkt3YuaVfpUKTnjTYwIYf3EEDODY90zIniEwaeO/x9PcDWaViHh7lCdasO66koKQqFpEA
Nrb5/7W+NbedkBqvxTzvmJJZfdRTJbxDsXYqGvaXzwqx7+JQ4OC0DPPvPLWfZt45t+CRQMT3SrkI
V3UUwwSUgvHeD6mUBFNnPb1/a7/MvlwPISYaaiTO9L8PPmNDov9e+8wYdWjbnxPO6Gu8HtLu/at8
f0JvvhYuo7Jeoo3Cv/ZL6HTc+z5ir4HbKhP/TGloMNNCLFKvlbAQ7SetrlfJ2DWLniKE9BLEKxOq
1J4s9JacTyzVVKkDjRpMG63e/9mOPQFdY+tooOBb9KJvX64hUpS2OajUxey371V1XM9FGp7YPS7j
9eABMDEvWyAugTZsGWI/vdeogzKT6jOUqyQqQ5dEvuQ8mpPA98qqExuVzu5Fw5TqCVqvWx1YgHRi
EB8ERAETxSPKER7hKK0bgS3t7Y8QVEqiFH7feEGYCISehu9Vfl7QPxD6WZdW6BDSsAmoQY7mPWPU
vm6GLltZwDM8MdfKtoTaeGJZPvpY8MnzVJa9++GMEohCmEne8WX5RUQ7pZQ5K0yD3NKGQx+zxdI1
bqk01muRt/ZqKhXp9zJsfjwWZFc4ZHSDnePh/gO9pi6N5jI0Y6W6KnkajpFMya5Dm/1tlqyRMTor
J/aOB7lky1XBFMhLEqtK1ggz+NuXYXTyKAVFOni+qT5q9WVetCAOJS9HN7jobjEl7FQjIORgOovn
NUXFHVyovrE9okwdna5tFsxX738Jvywp6N9gHKNqpxTEOfrgSwhthYDPmqaHXqvdOY1ucdmUSnU9
a2whpHimFTeZ5ev7F/11wmNI4hpmL4HIFdfw2wcxVfnQwaaQPYLa4rPpW9IgNyqzFUtbdmJ3dOT+
WDKxtLJuItD8rq3+6RvMBi1H75XMHvDR+gbuabfCO5LfJvRttwhFrfNZ1cQJru6vI5xlAx899Z1l
/TjU0ipa6Oe4ZycsRDzFUOTxnrZos02nUgdrn1vRFreCTDqI3U2XrTgp5v118eK6GhsmFhYq24cV
CrpYOgrtaPZkwE1uyEn5zDeL5tNQp+LENP/rVIr3ix0JZo/lCR8W0cq4XPZj8+SNqe5/yXI/esg7
9dP7A+bX+0EEvciF4XSTTGMffDnl0IGesrjIIHf1baUA45GKUP2c1HS23r/Ur2OTS3EKkDHXAxM5
NJQMU1iPShhPntLV6c5otBLQtBIxZzcQdsJosq3fXoyWFVJGQbysFdi9334NA/eFsLKdPB+w+Vat
K+lCDL1+Yh/363tarvL9uAXYnE31wVXkoO7UMuVDl5LRw+kJ5inOkvX7T+/oVdgfo4+nJEUaztur
zPD2hjFqJi9V2LtkTWycdXEwnhhzR94RJAfw7Ki7KcochmglnUwLwYRbPeC62BVFtaCk/OqjpoXA
ByChnHh2R4afQiK5QoURcAYS+bd3NSZdTMeC62VWJO3VWJJslJhpbsJ8Gk8tj8duDmeYubwlttuH
gHWCbqk6N6ifJL8NvZi+cSwH32Q5vmb05CdG+5H3xblqyYdhplrWprd3pgBfM6rJalHbVjZnphZw
dFh12/dHxZHnt3xLCnLqxWwkHzw/yDCUKCW982It+Jr5kcZmR/3UMiVt/smFOKRxPqVAezjIpa6u
MVWqnQcSNP9YDTlOY8pd5/7c/f6MxGjAcLas43gsD8qPkpX1keXLnUeYfHmtFrq6kkypvB3L8VRK
63ekxNt95FLb/vta4u1LmrVQBJbJsbsqzeC8R9VUuyq6ZnzTueLfqG3TG+tMUhTwlXY952yjyhFc
XW6y8YNrVdiuCTKDPAvcNjMtN9G2aL16CwB1DnbybpDy8mut90LAzsom08tmGKze++/mEFnC9od8
LPy1WLPYBhHn9PY2pDqMw14qyIGEGrlCMtxcdGPbPk0E76x0GzCn6ftoWDJtls5FE/nbydTKfzAU
l4e5kFOonh16qbqJA+0k6h5tEPqtQLDPxWjTbRYr44lLHfmQl30eOx1AEGytDkb9hJ0YpzFexCqt
koscfTFyw0Aqz2uU4U4ZqpVxYp46ekVaClC3iWDA4fD2Ces5r6BPWiJoKZvsItXothBQkFkGKNsv
1KQMr99/p0emD42NCv0dNkn06w6njxkLoSamwcPsXqAem5DxCSM+MXKO3BauJDpImDjYBByyQtpU
86d+0OAbx6XsxUPa7askrrezHNVXpFZ1J653bKQSMw7ghfKqydM8GKlZLGJDFO3oBYsNY0ltR0wl
kH3HcXGHzEN6yVQ49R4QgOEmqm371erYBJ2Ym4999+zhqNGzElB20pen/9PeFfKTkYK+GD3ZaJVV
nST5TqKmDg0GhN75qKXhlZpb/dkkQuEWBkqIFoKlS6Ndo2jbldfg7WQqkJMGI7fI1uHQoOHugwLU
Cp8ifgX6VLMluhPL85HpfulHYVtjJ4XX+HDgc35B+yINXmlNkezkhjRu7WxQrvN8GD7//ghkxPNJ
27i+sP29fUb2EABczTKeUYjwIyzKCsKcHqz/wVX4mGkzgFag2/j2KoNkW7Mo85FKculv0yYu9qUN
fvL9qxw5IFIvwFfEJpAeumkfPrg8HGS2IMC4s8D4MqQVeNxsDpGIJpD2dnIW2J0rKOzeT36Wo8XF
O3jZN3K6s1XjmzxA4dXZkawnMwmudei2vTNR5diOitw/vP+z/nqu4kdlu88eBSgdaLi3T2SMdG1M
C547RY55N5VRdp4GdYxkzPc3Q4oItlNK7fX9ix4dWCaNV6gJ2KYWZcLPH0QFdacv7AL9Wps81mj8
XVlG0BfYc7Z6/0rLp3Ww5FK2+ftKB7fXUOGM5YIrEWJKpgUa6otwTocTlZDj94Pzi7a1io3jYJ7p
WgNHq1mPXmFZAZiwDh5kBLzPyQUhWyemk6O3hM2GihCdYiKP3j68OCHXVhqY1JIhUdbTor2rG7k8
cUvHrrLUTal1LOX6w91rZY4sGHozetowdCtlCjsnKcdTbKBjD+7nqxx8j4kiN5WiYl3JOMfddgX0
qHYspget9CHZvj8UjpSlKaEtJVoGHYSlw67HoGiTDIl7YBiAGw00C18QyNhh35Oq/TjUtrIfVat+
Gks5vQcsLJ37bRedadlkGadmiGVEHI5LOmeM/4UeAqPi7UvsEXDZktYM3iSUlJl+jFaZHD6Oillv
SNH51quRl3cIyKO2mR1jjAIAsdGJbcbRd0yxCI4PG214V29/iLjzQ3mcIYTW4P22eq+0TgEP8sQq
8gv/ic3K0tdSYKABDUC28vYyZon12Sx45OD8zbM5C5KbhL3rJWttY3kCiOE+agJzFUOpfyUOL4Nq
blpPgpLeC24Q5dQ+/Nig+/nnOfhaCZQzB7iog2f50Ka6mgdAPwMssCDC9v0xd+wJazaLACV6gcjh
4AknCdsSWiEsBJMKENvXECWXSXBiklu+ksPBhNRrqUly2iTO4+0DrrsB3PQQDl7Mnr1zIuSCwCeX
3tONJieIw3scB+cyjD8VN0dc/C4DbnnB9HkEVWA2kL/Q2ejZBuYc6INXYB3dV31cu/Dr64/vP8sj
fQi+FGRW7KX4F67et7cpqjDB6UrRo1an8CUVehB55txJdxNSxjOlGPELjXHfYNHKw88EMIyhAxW9
q3Zzq0iPg2g0OhG+RGM3AqWcnviajq2kPNNFUWBSFFcP5rIqqZDV9/JAMUNWt8DDJ5xjrXk9W1a2
NQocgZqW6XfvP5Rlnjh89cu+UlsqQvg0xNtnEgRdJJKMOW0q0mgVhQ0mwiIG6Kp/Igzy4f2LHRvN
Jk+eNgS7akzVby8mig7/18TnQsNY7NXKIvEg1rt/sPKg57NUivoL9G/5fH/aLfdKgtMz4jkSH4D4
P8+u57avb9+/lWOfDLDZpXdGux0j+NuLRAir2WLTH0Bf3Tz4ra1cZiR87HOpbp99SbNXsa8SzyIP
yonbO/bGTFQM8GFt+qSHdUkadH1coBHy1AAHVAhcfV+VJJitMgNKrZPJWXL//r0efW00kCDwId5T
9IP5ripgQfMTjd4w2LaHWVDzpD6K1+9f5disyh2hpCMgAQjlwSwfhbWwhkgZPd/HF6o2o03o+dTu
ZHzfJ760Yy8PGpaGsJUSEQLTty8vrTUDVXaCmSJQh0tSabV732zz7VgH0irjte8CKRqecuGr/+BR
UnKVl7Ioy6Z28AWUstnQIZXYr6hj9BAVpepmWa6d6OUce2HUNKhHcRKCenEwn88Y2aM+VZnoGqCk
mT1kAFlFYf+TeRtIyNLBWzSH9vJz/PSllSzCuVFyLp0Bs6xs8lo3xlRW3vsD49i8SNOSjSQKHh7a
wTOrAkZkrY0jJix/uOgiPw1XQ6dQeZUJESH5LyPkRU6HEyKeo4f/BRbKpZcMs8NRUuYtziGFveXQ
abh69bwyr/12au6ZHI2t34/9rkECupmLuL8a7DC/TufqFN732D4PMRGKQo5YC6ji7SPWSJ8tlJGv
Ih18sU4Vu9/0hly+xI0fbaY5177IYlY/cU5oCIdosEIEcatfB2k8/4OtyM8/ycGMFxM5USbhzIbe
KDuMe6FYx3Z9CkZ1ZOiiGWdtoGZAaf8QogLGQgswv7O9nvskBLegzng+0lI58XaPXIc9K7tn6vns
Cg4bv2WmiDJrWsWDHZedjzF5WJD9TwFZjwxdmrygmhZ5G62xg6WIhJWq1klx9jRLqpk0jekzpP18
U6PPoQkY6Nix0Dts3v9gbMbEwZrOcIXObkKhJZj18E0JgsSCMFW8oQrFDV6jcA0Zc3QTfN9uB3h7
P8djRbBKOC2UiFI+MVKOzOTIZKg6ImpfJEMHd12HZJSEQaB4ttLJ1xkHoZWZ19OtiUX7/Ts9eiWK
YmwZ6QAxYN5+HZatzEGKW9wbGms6IyKoWs1JJd3KKnGV71/qyIBBKQNzcGnmWqgW314qGuJy8CNL
8SbkZc5oGgNOndA/MdcdWZksTm4ILJAIIPw8eHVWrft1DWWMIFYTJZNtNOFjEFtd6fkEOJHPmbTh
ZSj0RlsHeZ7kJ27y2Bb5zfWXofXTjG4kTWi0diQ8v67qbzjtuqtew207R4uhs8i0fEP+UbbSJLPB
MmCNyoaEE+1BRNIZcOhVEQFWCbSg+fwPnr4tL5o7Nr+/EHKGvJ/jgiKtFxYZRtZxSj1zMsSJ2/8h
g3n76bDv/h4BvbTMOQq9vX/Z7AZbagg/JWCMpCETgMrTjAlSU+ZP6oRRLbXqZKP3Fv0xuDLhHYlT
ReI1SmijAu78/DKQaKi4LbwYCXe+0up3XVRLATFcVn4xdjNeuQ6GoOH0VWDJ+yqz8U2DELSMXaCK
uFxHdW0GnhGQGL8usJE9+2OJMRg7W0E4hzSRNOqH47Sd527iUN82IjjPQpyHDj/DNILFmAgEy2pp
SjaZj6KKJxVga4nqEQGJHHOc9hQRNGhcGpAdY2019koZ0ghwcq6l1grUW3A+6eV8PxRzTFUth1Tr
jFZFkJbVa0OwIvLMb/fJMJWtG2GxwG0XwrvlTymg9ojBpF4md8kQOCSwZsKD7lN8qiG9iW1Ock6+
bhTKagSrxrq5qnvENk4jmtLapMqUhHRkisWFEg6qsemH2NwsDLd0b9VdM20TBJcVykPaVWeN2qSB
h34nCNxeK41bf8Te4mljO+BOtOxogCoeQ/gvmkhP7tUgGvX7xGrmG6EPE2m96UjGDucuqVqHHfFd
4FUUk6hgMuYeBcUGzEDQNS6KSiqfdL0hD02Y9b6ckP2T2xaVhZsOxBbmlC4S9O1TJe2lnv0S7IFu
JirS1xUnDibi5WmDWybBcWrcn6WCEEa8gk0DzzHSWk+xEsrVQUtDeZN2RkLYje+b57FhgrLR/FmM
G2KL5EcRZPHktHqiXkbBFEKlCZnrdxR+YtU1W9EI1xjDtDqvsBQJnNZNvdh7u+rMVn30dfD8Zqii
3eLqU/zerLa9BZn4Spi59EDwQ/9EjDIIQ3OgawAkNjdeJ0bsi2Hlw1WtYKW0sjmj/SwPwuGkIy/m
yHi4kzWQwgBf62FvFnjmHTQ2CtFbQdG2Nl9rNuJ0twLrUm4bW9oOBGmOnzrLanUnBtiEC7JtyU8j
3imLvbSX1W9jTpwZxBM13vRSLX0rSODUgGTgV4EekDNiZdBYH5ks4SbM+Zw96hkwFpL2KJa4FATD
5zgurR1s1ewrkTfR9aCMfXzlB6b2mERgC5HcANt2SOkJZQ+oqF8zYjKUupnd4gEeAsAgOwLQGmIq
9Sl6zHu43iglBr+4HgUpfh4Q3Sp1Zzuqv+gE2hROkuLadXyz7J9b+KDltgLElazMONAficob+g3U
fV+4tJHUqyQcbZ1GJzTEED2NtGpTe26cUJv4KImpyyAvJXYpr8zaJHBRSLN9lQSphLXZ5weJsCYF
TspLW5IRJ+VLzVEHMKDav8IlkSTwVXoUkUWXaI8Rav7AscxyJhInjKPEG9Gg1Cu0Uoq1s7FKy15k
W2zochsGjts0c3Qt+JbhHwNS7Nzex2rgYmXPJRBaab6ztYgAlKjMVdpRdVdSs4ZRGDrpWIGeEUFM
pnInCRrIYxh1RAzLSV56g6X38YUhpEF3o7m2YVFKISkgEjwu4qEaNaw9ji75kxhkwoK7PivizWTX
fJ1CDq0M2XfvJ9t6MDrwPgK3L9koTAp0v/0WYZet5jfjaOm3UjhUAtjAjEUbKOygLOjLiISorsHY
7qPBnZhwqFA4qPSh0OhFMmxGowYNSivMmPdZ3+RK7GVQMtD8djqxhiTBjpKvNK/I5PJRupGlYTbA
tIHvldL7YkwsUriBMwpaa/87r/DZWaikvL6J8ktqX/atzlR0p4taopxGuPrKiIx0H0NEgNwwREws
EKnqyhT3U6jE/G3y1+9BTJWMqLSQ8hN7xF8EoRZaDzpLuAUo0COgUd+udAHixh5OiObFRnDL4wJC
oPgTSRly6pFcwMY0rytP9ZMvrErke8YSYQkIch2bDD+37Jr77yv8/3h1/6XLFNX+z18m2F/IhZfF
H9lL/r+aP9KX/MvPJt3v/9wPk66qf0A1TJgWh2w8F98poP8OYUbdQtGQyYqkCU6e/zbpqsoHakQI
YAQfMmzDRfz3F8FQ+UA/lkgF5Jek8mDM/B2TrnnYoIaFjDfDYBNuLHoOmkpvB1PaD3ztOnUabHK7
ODqvavUyKIvXohTAs0S6Rg14jQzhvvOtfamme8quFyXZklpyRvvGAFQlfzJLxXQlgzlQHb8Gs7qe
suBcc+EmzvTFiFYnar4Vz3yEk0veU+D0JAq62Mte+ki4FXuIBAYb8srzXIdAhVLGFVr1IrSNENv4
1o6vILTUTEOaM5Vr31oZpKHt7ZIqyUa39pV1fdUarWOaACXcMDyn+tttKm1F7CJ7Hr91hQIDyJHa
NdmPTmMC6lgxF8pkYJQrWQPNcm0nN3BbouKjH5+xfauIi/I9tu1WYjrVRiSXMD9sbZfeprexx1LH
evStulflj9WFLjugH/lVTXQnnc/TdbrWHyWf7HQne7amTXkLU4Np6E5SXBzCFfSj6GuofMxvAW/d
VellIT2IpGXKnx32Q4EjqWRikbFcXlTxRiYHfia4WhrJyI5gSQ7Eoc3eLh3Pad5sje6G3D5SgasO
TqTipHlKyHXhKBtMU61Aiex2T9Nn6Vl6nj7L3/9b/v7fy6/hS/vtx6/hi/jcfhOf//p3/y1+0Tf6
Rvvcf9M+64DvnGHJXDMmutVrf1rbmyo5F0AANRsGEbQVtaPFsE/L7DmFt7GWBxtQ+adKYE/G2eqI
p/RFI9+wS53kDrXJx1HeJS3srY2juMUunFdgKQdyf2qaJVf4gBR9PYQei6RRXNWVO85XLHD0Nfiz
TGXDrwsLtriy6q2pFs48OQY8Qn7J9XUorShVfxpdq6fWRDAip+V9xT+9nJpvR5cA68527Ofe1a6c
esXvs14KbQUhynzeZPU2Lj8L60ovoS5NK1XeBIT5mWzQ1mB8pmvuMwTVwZGi9eANDo52N12Hr768
tpvrDAJfvh/ZLp/52DO3YQdLqFkshh8D6XPQXGXGudil3TrY8I8X4cM4fhzVZz3fXxvyOpaeGKqB
Vnl0e9iFQWgbenehx1lTsUZ6jgkAxeLCw+p3SULp3420s1qvHXW8Drut2m/kGWSyV0mrnBsu9LUJ
ofmClc+VAM65ZbDR/QvVvyjPwZuMaxA07bl186yDRbQpdoSufVW3+zAEgMv37U7irpGum34RMUgO
tqVYvo4JtPwW3kWXF97as9jdf1tX9L+ly+HlQnJ0EjKdxCa81p3nNYhNouZ6zW0u0Ys1XjOvbPW8
7p30TrrqwxV/oiDsOlg102oExrdgJMV5kn3zo0e2NU4ycWA9H1wNqibHlEbNXETXGwHITZN0R8d2
gOEesFfu1pFMT0ja2uFZCg1ViV6hsoBa29fxedKe50HnlMm5XbMqQzPhZ7PbVXktvwC3izgdPNiA
1T5m1beEzQVhNVk6rkyAeR9no+W8g0oQZIbFBHMltH3cyNv8C1B8iIrILXuSjjm2tLbLAZL/b325
gszJj8YbjZ1xByNMpbzvKuZz4hOaYn61B+mxjSHAbtOSONKzRTmXLqGTd6HyqFk6d7rJ5XWSP+Ty
g5yuSiRCl9aLiCOnCaGTsUuc90N6pi44QGvVGYOTr7v0Wp7uYuFq5boPzrsL83FgPlSc4ia7sQlu
Bm26wAiX/5FfdRfNxfe/zF/78XdkpldYbrkzLxMaFJEf/9Ebt/laXKBVbIYdE+N8Nj9OALQCMotl
Z4aAhvh0dKzrSrvUfVeZXhn2NLGlERpU5uTNpT6ljKRHSV7hco86vqkKoRMcUwkDYCoDuZy9QPpo
1pIbBLuASA2Nn8LMdw27fVrYsNEBsk576qhhuav1+2zlD6vB8pLJhPLUwYHyjSfguoT6OEb5kaea
K+4Cs0JaQuS3k79ajs+VPchSsy1cInV7p7Y3BaC+zoHIZpdP6WCsUy/nXGSWQO0c+8U4j1+7wa2S
xtWA8BC/HjwULI8+wKd8a8WeabI9Xc+X5YTi0QVTNYqnHD87waWgXyTXH8dVRDh5JrOQiHk1JeK6
hdaWkSwuVS+1QpD9XuejjdpHTR9XJc0nu9XXwpxXceGv06H8FuipW6IkEVpGAGoBTHfwEnHvK8kr
C/sngmdtyDqjo6ER4Kjs1UvhDjWm3xHADG1onslzVemX9G5gq47VKW6nKbsmN1ZSWp4tXDB9sjxV
wq1X1Kth+DYE51bzmEjDhhypxInkkHLxtaRiKgoVLXJIxPW0KbqJ9FxbSfATx2i23RpRg6M0EN7s
q2y8VYLRwYK5SoTGga/CpWXmjiiDzBn6eS0lm04an3Wlv0xi5RwC05WZjg9ZanwRuXYeaFdh/vL7
u9T/11gx7Aj/8+7z/6avL/lbcja//8euUygf6KDSjyfhimYqfJK/0DCK/WHRfKHApGlvg3uhWprj
JQ7/61/AtsnCQpWynCwWIz412792nfYHGv3EMCG8X/aj/K2/dsXXP4pw76FhDmq/WAr445cNMUo5
6tzioHNddVVU5a0PkQsJ402St2nlmH0srQroiKfk8T+6xj9VBnEtckjCKogQg0dB3/ftFrfSqQ0E
VKfcti60p9luo1cZOBP+46YrLixJ69r1YOVUyopMDK+sMSi50kDATI0ng35+nvozhCo9vhrJt0tX
Qdh0NsWYMr7ROnQLHnngESpNPNxnjdZmhZvl5bDrOxmBX2TrieKMbMGfEpzjpAFMvj5CrBT15Abk
+pJGLuLsQQ/rrHSUOlZvEqMurmn99fwsYKucIIlM1hVEtL0n8Z0/1X7JNBl1EvwpnYROt9HiYcZK
XZa6I9e0lIC6+uLZVvG8utNkhg8N3Tl2n4AAaMrk2QgZT5eWdVBq1cxTDNyxEILL/jKo0+KR6Jzs
rBjK+GOQm3W8jdVJ612s0jDd2qHCkCRTXJYcqauq6743RYCHelL6rzHZ48aqxW/8DEFfvwr9cDkO
jLX+ZDWdNDk99iWYy6kYDKKX8+qBNvsYbaUG+AnktmC6MRMa/wi1BDU6q5SqT0Kz/cfIRqvo4X4A
QK7nckNxU56Jh1flYXjWZPIiHCBk1qOYetT7E7Dc14yooWFdaBOttQ5uJdtu2cJQPga2cjNIQaZu
tVZvdHYNSncTU7OEFoR1snXVLrLY7ZhaD2RgNDqwqkNtnTFq6bhY9WTfAc4gI5qkAEBaAbHFbPAk
03gOR6SWTtYK7UXKyCh2Fzx3sKIbHtZQIqfqehra/jWuaUyyBZ1bEHlRN+pupjV95SChFvcox+qZ
gOjRWvdVNYcb+F0EqhcDoT9tCbCb+9fi0sEq119x3E+BePUZO2Q/LHSsQba5zmEIjhu11eqvhIcX
+YpGwLJqDGZ6btXQ5FxRW8aXIJZixZnSSb7LkdFHiwC3ZpUq0aNuFblumO/TvnvSBh1OtphCjPok
vrZilaKjeg7CcawcfzRQS9RFLbcurQ+2Ulo3Cd3xtcHOdhk2byxYIM5Dl2EivVqURkNPSBKed0ad
rzt0Pml1y6Eft15iTUSKjEoKTLYLpepWrXUmB5Uw0nytqOil0dFqYkQRnbOsN9UwwqC1tcStqoS4
xJIqTbLqZxWUeyVB3XdkSr4JQtakyRx6+8M3u4tLFiEr5Wvmx7jT1XHgFIV+xlxhh9KgqUsTVt9B
nmyJDO+0VdbCHrq7pq1JvmHqqosVBjfwmToiACeRRusyo74GGnTWqy+zSkIdNVqlo0hW2cW0qs2o
fSmRaMD8lIPCXEE+Tp+HqQUwLbrSrz0/isxgpc2B+nVQcZFfxCV40fVY1k2xmUMl0ve2NLM3ZEMw
rASOj3ytR1ULfXDZnVJuk9UL+ttJ5RYQsCHU1WEXOGozs63XjNR4ng3ULZ4a14KTsjk9mFEj35Vp
n38M7JD9jVyn/bVuk0iwmitLsF4nqpn9aJH9T6GIpRM553uL9S0UZ+kLQW119Ln940v3x6agaPRz
zejPP+LfVSN6WUSggGJaWs9/Voz0D8biOwaJgvALj8hPFSP1A0Z90gIQqODTR9r099rNso7zjRLU
9yiM31i3cZWxVP68lOosojQ3mWYpXKHCOZDfRGUlQXSyZbfy7Rm2vaERyYDmD8f5rrfSNfzb89lU
HuFpXdfaV3QY3WoqzAsczNqqaJszPTO2GSpEgFpXkmTsi167xH9zZg3JAwb7Szmc74kEGjm0mvu0
GzZ93WyVBCR0Ll4nOdjXmvyx0NAXSImdu6jqvmSgWTPMhA5odcMCc+g02bBJU0C0RRy/mklifC37
vokdMQvlfiSCZ6PrFbVdqdD3vWW27hAr6m4MM9+BWNs9tAlGEFWk47M8+ZBGYRO7kiJZNyFtlaR5
CRKSmlDKUwcojc+lHI1EBuj0l+sm2wf20K9z2gpXFKvDrRY3qVOWAup92gbWzlDjFMRJbXwknOE2
kPXiMx2IpeOCokESsnbZxp2+LojHA+5AKxnoQOWDB84tfSvn5mOVcWiZOttyY42DZ2alGEL0WrAS
ltc0vnZqDEHdj6tkY2K0LWnzs9loUEWm/qou+D2NOeyTrAlu7KzctRUAuYxDUFT3rl8kG7vPVmkx
7Ya+QJsT7ifoz2Zy1gzJmRXnO0ut3ToDytruCkt1fDlfS3XhsA5eRlHllBOlkdgPH6ag5zcUl6HG
4dCuWyqGZfOqByxOorvm1X8ay3k1kIusWE80YtezXTmRlu/mdNNQuZDMWzOzl3xzeDgEInBPWtu4
sW2cK6GEo2fsrklXzz+VRH9Q4enNtgHcH5SfG3XWvVinoKRoZbNTRJ48qK0AsZL7l0hwd/Wc1usx
l59HPHv3Cy0ZDqy8Hf04vsLlpUrFXvfjr1p/Bn17zce2NmMiLiRBMi8pWbd9nJgM4M910qTXVCL0
bdNF+xi7b+LzI2ZVLyE8ItNF7ad1oiDIJTPhC+NAcmcTPjM/VkJbxC/PsjS9Sn0zuwCT0rpNpZ+P
GMt2qjZpbiSDHTerxnSsNrjS5jlnHxgC97WHJz+kQvr///Fomf/+8/nI7V45IjLHRO20+/Jf/1p+
94/ZVTK1DxiBESzKyJQEQjHmuR9TrGRpHxYCFAVLSzbxpywEmz/PR0L9gC6P4KsFZYSge4E//Hk+
4lRlcazCwMQRw8Dm9jvHo+U88vcki8SQP4n5FR8+9f8l+ejteaWooBHxffWbBmnMGjds4EWhmH8s
xv8RRPT2EPbjKsjANZVfSPQ6lIaWEvoHEJL9RirJexkrJmX40jFB6Kq9+um5/3n++yPvsusiytuG
J33khn6+1MF5D6bxgD4kA22t2Z/1VrGxyfuaG9SJ/FvUhu83hRqeRZC+GAqxQ/ekxcZKS4XoNkVB
rVQpFnx/P6B3QXxTbnobqQd8w2bNwRiSgl2rP4oM//GhHnl1SMA5P4MjZaU+fHWKqH07lYZuY3Sc
cmQJ3QW23eL3Xx3HWQbwdygMR+m3A6Qpw0bxk6rbKKUknc1xFe2DjNNY3U6n7KjHbggXFeOQLFBU
2QfSXmXILGmW826zJKtsgFqbKz+kjPT+ADlyFQPbC2UHyFgY2Q+2FblKH9oy/XbDrGhfpVpr3sJo
OyWROnYV0zA5Li5blF9AOp05RFFaau2GXqh2NhWjfzPZzSm12Vsd2PchyHtZvH/L8+JDfvtyihYt
NNH0LcZkkjcqRWudspKtXdqmJpsDJu4OMKSHzP1UPuyx+6M3vNRwZOoqysGVZfq8WZu37abrpg4W
rlauhsiYfvtjRtspmDqRRqJUNg5GhDnLRVRlotzk1C44blTSOQd4w1UqQDPvD4tf5w0UykyGGu+M
L/rQ7ubb+iQ35VhuKsLI9rPozF1WGPVlZer57vcvhYEFmJaFoeUX6kCbk2IyZ1HJEJdNmDbIDwpJ
xGtpFtIJqdqvr2nhXvx9KZaln4V6ajVO1IjYnbJjUbfsZfWzMchO3dCpqxwsIn0P5byspWKTsVzR
2tGUCxqvyfYfPDb62wZ8LETrh93jCFFTVgUB90Ju51YPaRDaxIXQJSJ96P1LHb2hvy91OBNR6Gjh
9XND/mRaOzPQZ9IwxNf3L3JsxJk/XeRgIjI6tSqL2S7+m7Tz6pXb5vb+JxKgXm6nSLt4b9uxYye5
EVxi9d716c+P+znA6+HoHWGeEyAXsYFwKJKLi2v9S1CnhRvE4eAc4knRTl039jsxTyzz5S0vJMUA
LAqjSwSsJbwoWjLhEqpuFaSd1QZRX1gPidoXfuIWP4iG+c5KbX4++NXEBTQczCuRqEhZ095FrSN3
EsVX+pj2peJkdy8S/H5AtgiCWoJcLH0/Ml8H/JNTBlncfxnmMTvXnjn5dy4SNE6SN8QowCrzGJYG
AYyjJyHdo6B38aKwtbj/acR944d1i5fs7bGuPtvbWGDNhQUp9CcJa8NtFVZkinlQj/b8LUSQ+YAI
S7InAPoGd77YDYzD4w61AgsmvAeq4yIoVBC8iphCeKC6Wfyq2F7yDgsRelyZVbxb8WV5r9nx/KIY
ExDBPNPfZ4hufh2GEmQAL9PqAARrfXEGoHcA09JnboDuU2ks9Y4e3tWuFb+Tj05FAWQKQNvL3xnq
Q2IlfZIHQzR4/7R9aL3iDtcESmQ6IFTHu/MPqh220MEC6mQJsdnL8UwdXwYIonmga8qXRZ2MU646
8727lkGgO1P+g8YIlVvKT7O1DK1MbfIgC3kZOjzgzqE1DjufToLakBkwDONQQoHag5CfFPhzsIM4
1ND6ohAef6sxJVpOtmKUADJNPATrLq3HYz216hFU5PyXYcRgLCxb/Uwk18HidPUnTOz0d9PSOLhS
8SGocY64KoN547GL3IWPhbSGa9081h/vPQe0aVBDQ79OqJrJWY1uLGvFJZIFWb5gvDn01QMwZXfn
ZF/lTmDE0ZdB01H30J2QL3wl8tTBbYYMx5U6/HtB2Y+yt4BKj3byjBR9+w5u+L/OGvefbk/vLTe6
PH+MTO2Mk446CfD9y31m1OBoXbtPA5S70/mAJJTxCUU061tVt9hLTYPjjAcX95iPS4owBjI+S5Md
6y5Dmah2PY4dT3/vnwysNXVxe4GyYXUqdjW3f+f18ftPbw7GragAyqJwg1VoeJtixrYiK3Ka8vQf
K8ZKqeyxsV5WY9gZbms9EADAeRclABs73cuvknv0cFp1TYNswMOsKK3+bImnx9HukzCws9r8Z6C8
FtSLXf55e6bXgRdJENEj5MyjE+FJgSbW23Tp4iEN5tCuzj0dNiBh7L/bo7wdbWndeXaA4Cdbh1f4
Fpd/Y02UKOlPSZunAUaEQA5yVQNHNBbzH103m5hctcbTsmgxJrDUtao1Mh+nZgwBh5b9/EhpyLv3
moZ6A/GHIq6IFVR/L784liyaVtV2EnRgBtj8ygSuBRzD7WlvfFx8tdFwolbBdS03YNt1mdcht5KA
HgtW13pRn7V0SP+Po0hLiODeMmArmQTT4hRn+gn0kMpM2YkZW0eXk+tSK6HETQAXOd1vSxhWZgOe
24yDZSzeu6VqfIqTCBFKK7awPo2dBphx3SzwNmrFTj7nlToczQoGkE8vSn1MPBtfBzf19J86h+pX
PTvIYd//vQXNUtSNSL5khZu+ShQtCt04SIdpeShWd/1g5kZ6vj3KVfLK3sG9ha0MEZUnu375IbJm
BWSfrEmAnc/0ZHlNAz57iM9k7uPO0op0RD42UJw0uL7gBdhJl0PFU97pOInGwPCmX3PqvO8SrFHz
3vmzrkMfG6Lvt6cmCXiIu1NoKyPfIeaId7cUiWJXG1d4I3GgYE0XFEOygNoKwcc1POHfa9o6BUpr
988zki+H1Ypw6qiM+ANLaX29/VOuvzInh4ODipVhCgmHy6lrekVjMEtiMsJ8/Wyj5HOK3bk/4L5X
7ASD62h/OZScFK5GH6cjQ+mk1b7jFdmDpQ1LMMPCeGcPjfl/HE9cB7+dJI0etNqEjIexVebbdDd/
JhnQYOQA5gN4EmPn6Irk7XIXsaoitxNAZiERcjketLy299DLDow41B6aTEXmDCu6KD4iFqa9KCVs
CTwaSnjlvft3jgP4r9trubWt+MQoQnHXAOqXNRRiI1OaTmMfR43efKQrX31xKChDtQyN54lVPjd0
gIMc5uCTFzXhGTtb4K71eG/5gXCMGA7aCm/1KWzpL758PFeOF9G0DWY8DQ4tx46mLlSJyMbB8vac
t/Yv9S9xpCiUUnC7HCrEFB52TxQHsBVhxSxJBshycY+gjfdkd7b2L01JBFcM0XqUv25fpbM75E4U
NGocPxnxPJ0RYg9RewEtucQ4St6e2vW1RsmVRxQSC4QmboTLqWVjq3hNYoCsXePquWxH7Reos3Kn
KnUd+xhFODVQqBdaMtIpaea07rtGjQJc8Mavda7ohyEyAAk4Y3yceZed6jbdK/luTo0dSnLwplYp
hYKIWiOpZok/G22+TyuSOh9jzZh2AsBGOoREJTKfQtaFbPbtvPwWARRks+dcSfHqzs3iY7Zmy4+I
sIABsRG+6hM92Q4w0dksdRyAlbQ8jqUzf4CYWRycqtzjrUtMl7eobwi9UZ3zSSlVzj/jZiWApAWf
2vCq9xkZ3JcyBuJbrJg5I69l/KG6JeBnazGafyuauGe1WMyHjE7eS60DJTVK7CF37r6tpUDQQAgL
Atqi3nq5ywpVm5REgfrd1p7xr6qWNGHtccp3hpFEDP538vT4LY9kkOKANM4yIftp93EUDHSlvld6
7Z3ztq2fvWK1nuvBrh4hWMWPXtQp57qo64/rvEB8uH2ktn+Fi9WAx3OM7EVKSNkL3hA6iuIb2Gz/
BQzKPKZwPE89nsLHBlEeSsBeBuI1TV/XBIxnkXjVX7d/xMYXp+QA8pDCCBqS8sN5dAhZNTx8v1Cd
7KOCtNzZ9bJ2Z/NvRCsaeIRW8I1MVubei2OH/Nak+NHaf1H6uXtJ4sIvG2smfnk7D86twTheyNCo
4gr0pPNsJLWxZmOv+HOaDbhuew4Q79z6YOWl+0zUz/64/xMKmzygm6iYOrKNW+ylrjXkA5MzvPU0
adl0VLCj3JHH31ooYiNrJL4hZYLLozGUE4nT0Co+FpSgHuyUXBAM9On2XDYCMBLOAgDDP8Jd8HIU
mhzx2jaMMrZW+iFa3OLsdeLsq1EHZL2ZnltYwztTEz9dylUuBpXOQZQv7dDjLOun/Wq+gMPrn5t+
8YKxq8zvjjGFDx3YwiCsQ8e/Pd2Nj4q+F8JXKLVQZZe7fVmpUM9JIsX3otgM1JGov471GtweZSMt
YDMiKcgsWUFZeinJbA0PcSyZtcLOIcisMJoqD/4DtqHH20NtTIh7jAouEk9CLV2/XL8R32W41/Cp
4nh0/3SnZn1u637aSalEo15eMdJK+G0U23gaykLSel+p7QrJ2LdbvEFmu4qLs4YE2qGEkP3D0KbS
X1M1+Ylreg5y3xqjH5U5aK/6qgKdsbPxhARq9KEbDCU6aKvTaoeaQHjsxrV+iUvLPS3DsCcnqW0E
BoQqAH0hOSxectLHUXnUhE6YeL6V5fWriTdQGKya0brCKXcoiocUk2t4So6KbXO+miCj1Dj5kSmY
qOuZFX6IFwe/6V5Tgf7lLLkAilZGCZs2GqIPt1dyY9OI1FlUoyj308u4XMkm8wYbTTXXV8YSFaEa
Cs0yKfnZads9Ob2doeS2I2yyyG57MLHYOs/vuSa6R12fp5dmXvc8x/aGko46OsVQ+NHp8mMEBz6X
8GofHHon75p4mHau182hcO9AMwe8AuD0yw84VFmUenSH/UGFjH0y6jQejpnRen+EbmGfb6/WxrlD
EJmeNA1VLlO56qNQ8RnnpXX93urXoxK7cLEmZy9p2x4FZzhYBihue9IdkDP8kiLs6lO5H4Dt4TZd
x2WxE0O28hIm8/+GkbZeBuBMnfPG9Q1A0l+auaHtjXjbO61Wf6V9pH0zQmugJpBYR3Ww8R237e4+
p4S3DA1VGWStReAUDhqXqweaWsMhuWP7t4VyQBwQb+8Fhvx/sWxY9Qr5UtxBZeHidfUyLclqdr6W
aAH/BTWpLKKd7Gdz2cgNPDCk+HfJklkuVIdwxNbEp0j+K8av3dfKZtxpgWxudx7aogPCQ002YRgo
4vDeZLsnzWC+xigrfJkU1wq6Otwrue0NJR3iqi3cNrI5xODCi2fUe72gNyc83TCpOd1eoK2hwCmI
y5OnE2frchvo9hgL0A9wfdDdD0ufdk/zUiIBNPXOf3GE6U6QB4CM4JkmpT7I23jUNjnClarCn0gg
bJF16DtRaSPBgq+OhxtiRvSrbCkqhWXXZ+WYskx4mDw1S5I85aDVHqC6GIdEd9vnsYzrr7e/4uag
ZPjAmhC+s2VDkHHQlHLMbMdPx6k+iw4YTovm9IwQyfqesnFPq8FI7lJk/M8JhmkPag+ZOMxIpGBV
t54zugu7Hoad/VpMk+HrrlKfrXxwXnCCzO/P5TA5FuV9qvvCa+dyq4yZtdZqz1nuqxbv+qTHW7Wa
mvvXjzo49lSgB4XJo7QhQbWqizoyiqZm43mKVPeEukp+0mpIy23WN3823rB3QW/VDujXUHlGnYAK
jLw306qo25Ev7ZMwpAWtSb37qEdJWfn2ULp/D7hIH8zaKD9EXW37dSI6ahNii89lFumPCnnLzmfY
OJeAydA3AJVJ7iwHTkMdzAWNGsfH+Tc5FcvQojUe4nLpef/NuqKjgHIpqD/8ePXLdTUBabYZkvB+
nbXJx3FCHc6MRncnpd2I0dTtyM1pd6BLdGU+hr252hGA/B6bkvOgpgWUVkRLbh/EzVHAr4kiISVJ
uQkbDWuXhimj1Ci0+qkzfFvbcU/EZGsQZEkRDKWob9LxuvxgmTOqdV5ojp906Xo2ltw9IJ52N9RK
LAYsBoF6EW9oEXN+K2e53qoneT45vuG17dHTKxfiT3yfV8JbEPFAoyBwjZqm6FtfjmJoSt7a0If8
rlvcB4hl2lOoxMVHeBTt6fbabG1p3oCAg0T3jiN+OdQalbmBvZXjt05pozRmJ2eFV4hfxqoZ3D8U
VFBDpT0kPAKkSyCLtdFZZ/D6IBbq05r3xQMqHwU8bbjYt4faKsPTRiKbo+sJzkYuFGuo5sCfYSyt
tR6TDLC9XsEGjeK/HKVHDiNy/iw9eNRNqRIzOv2fqW++3/4NW1+WpwwNNPANouN8+WXDKQmzjF4g
0Wso/cqCJ4iUdnnGU2naWcSNh6nIgTDUFh70jqwka81unxXqYvtdrSvPUWXppzpCSKAKNe3FSvTy
ME9lc4azO350m+4+I4z/bFfuV+RoeH6Toks5ROT1mcLRg+zu5ubBMcv+OBIrd4Lv9Zriv0axWlwE
QuxelxL0SsEwORkb21cqD0nyMgnLQ0c34KeiNfqztWrIrnShDSUlrf4cJnP0EwwlP5gpmmk7v+Uq
2PBTCJpAZUAv0bwTf/9bGFgbTZ9xKbX93lWLZ9NO8id7VHfyF0HLuqw3CNUxE+FKrAopN8iNwame
UZwD1+6bdoXEwdoMWnOY2gL4pToOs++W2vIzNDKyqUZVtJlqwhS/Lt5aOwfHiHN0T0whotxPeHIE
Y68KwVirK39Vk4OwjIdrfXGA+Ts+q7h+ZodpgRf1CcKI+qfT0bY7j4j4mcifaGN5wPoi27l95AQN
N19aAuKKp1eG6IJ0QqLFm2q3GcfAcZvqpeO1cCyxQTTZrav6UI+kFWqqK//edy7fRqVI5IE/AWgn
wyRrK8oKXYMMYbdNd04zVAPtfkS/ou268+2hRJz+vcTHUEQhLiOq+m/XxuU2gXERosDTjmBBCs8f
TT3+sK7IsMyRrnyIaxM5jsh0v/Wrm+3QFuRPS1WUnEkYMRBuuRXF3/+2Qb1YiS29XEfwAebyi7rs
z1Wt61PRRs1DBqftYV67+dvt2crb9W1MKs+kiGJg2Qg7dpay1UeW08xb/bRGc3pQ48o9Aq/bs/qQ
a1pU4FC0BdRIcCXAG1IosNxUiYzSboKQaxQlZKY2VEJ2CcTjARNfb+dzygFWjEcpn62KlK2QSLv8
nHpSLbDJhyaYS6MLKjT/HscobWYUg7L5rMUTmiyE+seZe/uZFnts7lxocsB5+wE8BHWiDSFBrnAi
t5m7oZ03ARqfTob4oYYlmjoX94kUi+ImtweNCcTABGxOhoO5gzDQ0yG1eG4Slce61Mcfsz0KykFV
Jo+uNhinAhxpcO/WYVjq7oINxbUts2zMEDsIm5ZMkI35P7nrpse2bj6vmrPHUdr4jpSLIFy9GdyC
mrxcSKN2J6XRliqYSakfi8auDkukLA93T8cCEE3Zleufp4t0IaLrqtr12FYBtZ7p62SEyiO5d3lS
0e3de5NczwhamUeTFQNUaLSeOJW/nfRVy1ovXNIyiNEHOJhOpx0oxuSn2zO6PnBg9iB28uIgv7ji
06jVoiYUEYqgiYYULWckb2muBZOpoYGACOXd253hRDeLpWLPy9t9Tts6K3npBTgDIoGkqZGfZ/Me
FHhjUjxc8YVAmUQQ9ORl0rJ0LWKrCpBZ/WoXq3FMM/Oh64tUKJONO59wY6FYZJxGdAEtg9B1uVCQ
CqH3W3oVtLO64s9YLf7kqffCasUDyxBoVzJBNoRgbf++HUw840et0aqgqXPz3ZRr8xejUpud9bkO
9UIZmnIbOjAkJ7JHVb6US5v3JlSDVQ19GFCU6bXRDObC6O5MtcSEaDICQOMlhIKMNKFUtZosU9Qq
GGvkQVXwf/Tph/XOMooYhd0NgEXnQYwgzeVnUyhkWzl6IEE9TdoR7+UewoGy13jb2nBYhHh0ZwFj
AlK6HMWbMTkva68Mpqxx/4qXTjsPi2efM2/Mjq3ThDsJ1taWe+OlcWtQn5exqPmgFVmjr2UwpHSt
XEeJj0Ws/BeHlY0g3PZQBqKJKkWgeaixfpjyMsCZUD2XXQ5u367+l078/yVCbmw5GkIQJiAKcBl7
0goZJl7FWmJUQTyNxQOPjOK88tkAnCKSdjvYXbUC2A08HDEgof6INqYMAK3zPimUlFuCCm1/cFMX
kLLxlV7t9zbOfxX5+BwP5adq8Z5R495pC2+smbg6QOwyuCBkXu4R1LTzieJCFXgDmnGpNtYgTuGs
357i1tekEgYbmcexxa17OYpOWOxCs2KUCo3ktifAQif/iDX5Xti7Tp0o/qMqynvJ0YBdSyN5a2Mr
kCGqAK5m7IfNYB3czhiCEMPEVwMHzWMFvuMB2Gf0R5Ob3c5VvPU56enT7YCkCUVbCh9Qep26GZIq
cCpvObYok/o0Q/udz7lxsOlAcAULTxwgJdIkEc0qVGuEpRQj//MhXRVA3skqHKKmzECwLlPHnRHF
Nvj9aSG2KJsEMiNJE49/43IBM60olZE4HOTd0jzzPuT1F1XmS6ula3xYYQsfABg07U403jwavGrI
udk2PJ6k7WnNUVcqYUwImxHIDIdE+TNqywxBdt38MVeIuQ1DbHzok7J90skUvwygfHZ+xMbcUSQR
cBCSRfqPYjV+S3kSE9vQQfWKQOs95Smd8WFEhbw5dFYPfzTVxxcQAfdiDPjgYPTE7aBS9oO9fDko
hPe+nWoyoBbk2APiXx6aiVF//3ZFipnUm4BNknAFmiBau1ahF4HaLNHHNa77k0Jl4Xz79It7Rto8
lFFIDtirYh2l51PsOOVQ5lMRhE2fvK/WGg0fPC2RtsRcPKzhXKZNjPxkM0Sn2yNvxB1E2nhbsIF4
F8tY0b4Y9NRomyIoar3B8Cs2D5mBEOmqq9POm+0K6ydWjIIzOsjIELNo0iz5U8BDU10Eim3/0Ory
naX0L33indK8/aD344M9FR4ZhfvYLM0pU9JzY0QPbV19vT3njRBEWZqcmUIkBUG5/K2XTVT2XFqw
qFsiYFEWhz7L1p2ds/Fl4QDz2hcvKeDPUgjKLLestQitE2Wy24dwIpKW0/hVUYplZw03gh0flFeH
wDlTBJe+a7/kCm4jgJjnEpOczhncEyiWw5LMflHe3RJnFQWRjs0qhIt4e1+eOyOctaGvnSxIWnye
86Zs/zbHad2xANoIKeIRBXGFS9ejEH45SuFEU2JoGXYeXjYjuqZ352Ud0e+bU+8pb0YNNZZI2+OC
ShYr4rlN45VADnSCo0jCcTlsvHppGcPbCICkIvurDFkeFDB2Hpzc7oM0jaZzWCz6x1VDExVOAi1n
pc39qTPp1aJcd4zq1UB/t3F2spCr3hu/jNuMnq94eYtWx+UvW5ScSzsmv6oMhE1TJXSwCygjoD/e
O9dMX0MUxnxdxcskLt6l5fRaIPJ1SK35592HB8wHdUISTBJnGXOVtqU5Wg38NMXutaeh8xp/WYZx
JyBuHFHxzsRu0WIPcJ1ezpZS4zxYpZIGZjN1IKLt9insrR+3p7JxQiE0iqUGDS3EYi4H6crcrc3F
ToMQtB1mCPF6xBokPQzesDPSxgmlpcNGpkvJ4ZFB18YM/HZNlzSw5zU7IuvoPnZOxOqR/K9f1whV
t9tTu6rNs12gS2lAMASikFnKc5uyfExgvbkrPrOWMZcVir9K8mlC3yiokVpEvDdpT13uIi67LPFz
u2AtudpJsbNzt5YS1RzBJxZWabI2p0iWZi0s0gB76/a8VoVyVABX7kD2t9aSyrwrhEvB6ci9CNeJ
ozyu1BTmbRX5QzE2Jw9EzWkxS3UnNF1P6K2AS+UAdVNKkFIAVJfYnJywKAI4WMqjGaKBPJnq4+0F
fBPnuUwJGMWBZc/FTHNbnhBWF4Y3lHER1CUKH0fsfJIGLVKQgWd4ZmGHXmXVh2ecSpAynca6aw5c
qfp7gagHIxtO63fKv/l47ECO69SEaIidYnNuP6pd1s0Ej6r+blVO9DOLoRSD9S/C/nm1u2E5eaSr
9hGDD+3n3BvJ56lo58elKpbzqOrt+yydWgNHCgOjK5oaZRFMeDEhRpjkY/WgEAG/qH03VUFnLZj0
EMtOS6gZ/zQGgBMUCYziXNuN+i0Jp/xfZTHV5eT002wc3dZTv8eNsmgYrgzhA/rfa3NGJbRYD2Pm
gN7UzQin1RK9xZ2As5FH8715ehEKBBRXLrQuapOmvW7AEE/r9evYevbfTWopR1dT2o91EWsvWmG6
PhBF/ckp1VD4At3bkCWT5TdQNwS6RzItvyF4gub6klpcOfYa+bM+rrgXWN2hNxGHvb2/tjax2Fg0
tBhQl1UP0C4b1M5D9UBv7PhcLWF24oFz/2MPYV6yS7SnBAlMNy6jkFcbGDN6bR7EWWjgej+NrznU
up2zvzUX8klotUKRiSb95ShmlPFJ1wkSV119Vkf4FLiUKjvZ63WAQTjmt0GkqcT6ksQYW7M/kpQ2
Z+pmQZ3YOC8o2R7JaXMoHpJ0jKjuXvEPy2gdKqcd82CM1A6CWBP6IYDVwzAv/c6sri8mZgVa562m
S5NCyipW0DqLaucsUFuXT13d6/BpK3Ts86GtsQwq5z3Sy3Vix4jc6RR0xJNKTh/TsE28NmVEq+mM
F4eq/9FaJufUuhX+h4iz+GNq3F+rYlChaknBEriLnNZlWUot04vzwB4THOErI6Efm9Rcwstew2Zj
M0IwYcPznqNDLLNp3Bnx87L0smBJiuklL3T7W9Y4yv1VWLrQoglG25TC5ZXteleAD2wNhrH06VXv
qu7vvoz23N03FosTRRbB2wLqpAxH6oqC/B8qSZBW2FzFdaM9NomKWyW0au1lGhP7NLaOuwPZ2xzV
4jLn0QSwX879YUUO9tLgkBfBTvMbE8cvrZ/TVzvMVL+KzPSLvXpWcHdApCLLilHRFGVNqZyJDr4u
ClNZ0Nfa+JB4fXhA6vhegTIivPD7oWgKLIRLXYoifEoTz9g+C6a1id7NdYh7QmWN1U5EFMdWSh4u
hhGb9LeCzNLHtjkjvhdYvZs+2uS5zgG97B/oymS+l3R2kKceRIeliN0now/NuwtCnsFNik4OiR+Y
H1Hv+G38rtSXEE3TNMADt38dEfk6zmaEw8s46Lhume2jUhTRl9sruPFEootI7ZRXHGpiJPSXoybd
UqR1g59OZo1Jc+ai8V6TunX8OOyMX5Prtj/GVnWeSaswq8Fy5SFWFD2wYTm+YMwd7uyojTBOExBw
DK7ZZOMy8r8gduqzUqcB1PbpCOcyx35GU09NbMQ72eJG0EGTUCibsHmB6EopaeGGC1q2PMrIKvpD
GjfZuUyHvRxpa0L4q1I7JiHlISP+/rdVNRO1VUOYl0GYxTC617X2SzV1XwwLpffba7k5IdGwJf/l
8SI/zfBADLUGidYgxmMzwuLwSU3iPcLXRpwxAEZAKOYOBKslHcYBP0oCgp4GhhsmwMYb7DnKBVur
eFGOcWTbj0A+915mWzOjSkzGRRmeTrSUrKRhUQ0enw1xgXA6YIA8/TGPVfPn7e+3ca/TDuSSfSuS
4pF+uVRIm4WmXvDgdKxkep9FUfuhTEP0TYbS6499aFg7EWdrWvgLIIFBvkcdU9qB6dLU/YhgcpBq
lRtYitn5yqLuKRNuZem8JN/8min8anL1IVfUYjSxtQw8bM2e1HiaH6dCS94Z9ZB9iCIo2yQy+SOI
cvzIutXyI4y0qp3NuXEO+LRorKGQRRlEFlrr0g608xoRZ9zV/OIp+Dc0KsIVbTju0Sk2PiuHDSt6
IZ5gslUv13GYhml2MTkIykotv3mJye7svPJ0e7dsjUI2RvOM84AakHT3pfoEhnvJEItRtH9Qn1bO
RoNSwe1Btr4aUA9BS+JioFR5ORUqy9Q5yjgJ5ixSjpT1sFTSbGx1dKPfmc/mUEK/HFMQOiPy9VOs
U2m3tRMH6Ej/3UQzvkCTjiJ1Gv4XO4GSNu90PpqotFzOiduvHhcHYZrKsaNjtXTq2ZgxKNLCu3kh
ZA5Qd95Kb/TDr/RYTBRXEFbQ0cAxG+p/LRBWU4nc8+1F2kgckP+i3OrQdxfw1csJpa01FjqQv4A+
ILIRsCfCxHfqzO7OrOl8nhasBY4hABh8YXNIHjzGFWuHQ3QVvHj7UPkQnR3BiZXfpgJC2kcd50sY
rbxPxrQ7joB3D2SK+MwVZbhTqb/a/mI8wPaitCo4WFJI9nqtRfKqxM3WcQrfU6fh4Jr9nvH7xij0
AxiKPpmoMkv737RR1eXBnQSaN/1olGE8qVob7iRebwy/i8yPNJWaH+8C6oygj6TMS51bSshJkwQK
tYSaHgD2EqmC3F0ed8YfbuJlr/aUhifdbJXASTXhsIcgOfLkyAxGXYcrn6eNg792EcZZDaqvrTHN
5xkwIVZminJqk9hCr35Ycc4wmuWDsiT2TiJ3dXzFHHCrpEXDe42+1OUmLFCWbPWeL2XGfdedmqbE
GKty7Tw5zCS0p9tb/s22/fKTQVXmQNESd2gay6wW3HKzNFImlFl0HY2HaGnSsxtSIn1SqZ2ET4jp
A7rNWwx1pnBufrbrEr161VShXLNUysENNfcJ0nb5M7YNJagWHSX7LrLwUyud8TXOzOg8DGHyUq2T
A6p1KA/4pOjH0ljNx75P3UDYFz8Uk2k8NqHyDVT1Hp/+eu8xRaQdoFNCvSLKX37RRFNLDWQEYk5V
br0uGU4JmVknO+fojXUkf0l0scGCOBAy4ExeDmNjhKPl6RAHoZ5gEbzqvlrrf8RND/Dd+9IN+rPp
hB9Q4ssPZoHmvtI9eiYmhWHZHuNy+TCX4+dwpLMxqZN6aKcWm+ABqx/keipj3il9XH8TUZES3BQS
TICH0kmB/Y2dGc1G3yzHZTyUlSnM64dB2dlf19GMccQDAAAJ7E45ZRHOTiUCBq5fhKvxKXHS8ntF
2R8DB/hSf6xUcXcG3JqYoHXQ3AQNxr+Xq5B1ztwOXA1+6I3Ko5fy7jIwHr834QM3J9AOglsnusfS
lrK8BFYizQ4oDu30iMFWgrWqvUek2JwLWBESdFENkDnhtlH1a10wl7Rf4pdIxeyvLrJk5/l0HXBI
ssATi2cjGbdMTIxdvRqzCWZI39TNyW7iw+hW/5YAVHaWZmMviGwOgB4iZ5QrpQPSG1FfxZ1r+2UU
Lc9Tg1/EYmAahLPE9Gez2Hvnfns87hqBPwQBLt1siYlLS0OW5Rewe/6ZBoQ27QIRqB7hzfNUadZO
5N5YLkHEA5DKvQ0HXTpTK0ZvGrpetu/qvf4cxlZ6pmY0+7cj9uZykQqBE4W8hnT45QaHvO8hXyZm
ZYAewstbfeiMZUYjyN4j1G99QO4iAqdAugFXuhzKWFykB40VigvV36d1bYz340y/Y31ntWm9sw2v
v56QD0QGiM46QVRGZvWJVVVGmBh+qy/2AaMuFmpSjJ0U7/rriTYcLVWKoVx2b9fhb6/4KrXWmWF0
H+uq76udaUfhUuS3UE526nhb8wEAYZId8ygEJX/58fpmzIkIuu5jHJkDlLeGUxHl4d2BiPkAfqUn
zTJxvV2OshiROkWRodOGxok1yQbtT6XThs/37jlgQLRnQK1RDIUHejmKhwRlXIWT7tcL8odo0SR+
Wlvqp063wp2hNj4bd6cg2YI/0DSZ27uaiCFX7qyTdzeP3Whaz0Ph7AkBbg7C4gDy18gJ5L02N6GK
RDGD2Hm5UO133KdkUva6TNclOZF1sKNJPQSsQq6qlmOOxmtRaP7qlu3nNu5zhFZUZCU/KiaJ/Qct
nLrukKk1FjpOKLz3arjV0WO1drjhIKMpaFa2Ne4FxuvpkwW9wQMBdAr+weVyqlHRTwncCt+M7Ozf
HNAl/X+12ekUX0cPyuY4aVGJYTEBHV6O4hVL0eVYGfKR6a+57oLMfJS/G+OmPlpF3u6c7M3hoHPS
mRZa5rKSNtQsmC5FpPocmPWxrE3dT2y0maKxiA+zWuzpsl59RMHBIQEgt+H+BK9/Ob0xTMzWLE3L
N0e8w4H0l2d1NffUDK9mxSjARLmVeZrBNpSiSK2uCNANruV3S/LTHHvn2HYLTt5r/0NRrGLn7bk1
J4oUPAVsQ5RdpIA/10naNa1q4cxn5kdU6Otz5Bn5TqTfmhO4M5JOoNMUKMSv+C0GNzAVk1oxTd+L
7SiYPboA5rhOj13tABs14z0Zzivx+TfirUv0AoXCm0ruuiX4sYLUryB7NyGdxHod+xD/kC5vj2tj
AgcwzbqOKU3r6Lt3a467Y9NG0xfMOKz0hPRcVR+NUdeHoxtPvYZ9mKYYXBxN1R+GCeutA76Fy16T
S4Tui/cErQMeLmDZIYTQnJdO6ZCSSaVaY/ptlM9fS0AX56VU7JNRQ2VDN8l9NwMb2HlCX8est1FR
GaYCIsik0oUyzO6qOhHvk2iN89dqGb1nD7GPZzd3x4e4wT7ikNnVdLJwsS75BrbrUwisXs0qDb+P
hj083L56NrYkhQ3waBCnhZizdMwidB5GM4Wo75Wx+bqgIoSH3dLde40ya6FfD8RVpKdyRKRc1mMv
06OO0ZvLO3OqbapYjn7/8QJiwX2gCSVujGwuN35r6AniH5npL5hwHK0RBezBZIfd/mJb+wYVBUCK
wgsYreTLUfRSzRxjcg0fY4cqPGKgN580D6LUobWX9oEnkflIRe/u1q8ofUMwgxTjQJOSCeZz5ixa
bpC/KTQSMcOrIOz2XrvzCTcm5+r0sInwREMC7+XkptIc1GZQdd8Uyt6eMFI9I7amncKJ+/yQEBQP
IBP6L7e/qQiz0llE/YAdAiqJjFoW/rOX3ERvcyFh0OboMCxz/jmdZues1YtLSSsczpUbqh9Dd/l1
e2CxWNcDi2YJ7A+hynk530Zz0C0n9pAVD925H4vhNUOb/nEZbG3npL0VKOSx0AYQLxjhny0D2bN2
SOphWDS/TFR41m1c5/j7mh2znmslwy1RtX7EZoqhsFO6Z5rUw9lOndQ8mmvVn5GUa5+4Mpxj2lP0
6VJTe24ppT/lUYz3i9Mj96vQNfOGKnluOCWHeNGL45BodbdTmd4IGjReQekSOOjgy7QzD4UulfXR
fM9q7QdlztJjSONk56BtjoKMiM4Igkwi7cWuMFWqKNjnKnb7vu1C50MfptrOzhP/E2lRuCJF+GcE
7gIpAag6CpqzOmh+oqxE3WT87tWFjuTY+Lh0vNVvb7fNKZETOnQFqQbI4PAyMeIh7GrN7zFCOai9
4Txm/0Pdly1JamRpv4pM142GzVnMRm32A7Fk5L5X1g2WlQs4OLjjK/D0/xcldU9XVo9q6m7GTJJZ
KjOCCPDl+Pm2FQFVf32VrzFxH78UWuzYkbEWop//4UuNyAaSbBb+1h/JSBCAmcsnBIuhLYhuSPbF
64f2gSONmZZzBC839BNnp7bMolFZNJ3xIY3MAvU+RXMtCgnbz7coVeuzq6XtiznrabyBJELS0pMx
QRwpeNZ0BzM/bF4sNquA4XaePJNB5HkVRwt8zfAfiG95FFiKIryOxoJ28fh5cHX2mgPZewtwBr6z
cebuZ+3RGLSdKH5CdEM/F1B5k8e4UZAQQAajgwKR3QHYrWEGChuLG38uEROd3GS99bMSkSaAR6Dv
5LeMuv6pkdPclFE8hLa0Pl9lGYgMKfFgITJd4IMvZPO3jKdpm6kx2NqadUmRNCAJFz7Pxi8/eDTf
DTdwZ7HAoumEzRbq6m/XmzxjYgX5yd/iaIa86JmJYvaoQEAUorD/+lLfKyJwkkSvFKz9o9sw4je+
vZZPDBJG12ndtjgMTSXOfesJju0j9t5hoPJklp314BbYdqZipkkeED4ivoTcDaeGjrUpF+bQJY37
kb/89Uf7ftXFBoqK+9iNgH/nx6obsd+i45Auga85hWUOUWQFABEJ7GL6UQP+318K6BY4NljkPzpm
Ye1rcokw162sA7eBW2689fzMgTOIvPS//lbf7534VscDPHayIyH5w4HM+NrTGScLrDdrnDuDqRbX
wRov4JTGjXcF8y7E8DRLBB+rv77w96sKOhNwjgNYCN8JELa+fdBEE9bW8bxsF5evh57X7zlx/g8q
A4ya78cuNq1jzXqUZkBx/O1lxDpqOQe52tbc9fl+yvXibYY4WPtNVC/z55hM4A/7vIl4keg8ebA0
63zcB5eAfTupuq5aPrOgsmTowgLGt15cUB1NtAgCF7SbOUf++gab/xxvWjJPd3O+ciSp13TuwFGG
L8Me0YHoWU1DPk/bhino0Ql8iDcjq5dov7pW9OWs0G4tsODDEQWZAV1T0hqNrwsxDAhCWVaWduVA
wubTtNjMK0Vm26zKR5GdgYbWxPukmcAmTSXPC9G78M43ZmoK6wYPVUjdNXZjEzn0m7oZ6HUCFvEA
xKXJdPnV2L2qjd8cv7REgO/RfvWIcwY1q6JgSUQR1uHwiS66vgVXn13brElep9p4t2Cl+T1Mz0Rw
m05B8Ggik3nFLDNmEOfEccaeFCcJiMGhO49ZEIIxTOb8cjSS10Xepx0pF0Rlz1vVTgxmxqm38rMB
TkHAVVcOMYulHjLdYXmJA9kkspxe4Pw1+NvVBvoKvWskBcP33r+fEMRNy15EtoftxToMxUoJoq1p
BKuN3ZSIdoCKK6y7CnhgcBM7SaONY6ES+6GV5iEibfQMMFTDoOPI+qYysReJ57WsyBrMmvuaCnVK
2zVcNxPSiNujMIxHO83FOJaZ3ydVl81DVsSkid9zWScEBjhkAbcsbpsIKWFLcGkdltiip85/QBZL
jDxmwGz5BkNFXjPuWQ5P/QDxScEaIhdbJW2ui3TpvL2agEAWMHX0aqzy6/LUI/UeNy3zME9b4y1I
0xIK5zGbC8xhSgEn5XVkXrKaxF88k2iYYwwpPax49RfbTAuejMxQtLm1V2fokKzRVigb3VmbIxa7
XfxWY9Y3DkHU4RwmCNoy7fsY8fgsJI5eATuEk4PHMnrFUI7eZM3EUBfm6WgrPWXo2vtdIF7k6pBj
ZFLm8NU8VfMSi52DtbiJ7IG3PfmC8OgU4Baaf/hmQ77Gm6Zrlnche3IbOpuksFYPA6BQOllc5VJU
+iVCU9F1RAROi0WKZ2bdg2ejhrLWjX9lEw869QSQPfYO19ANh6T9ZMiyGcyXjor3kJP6M9x+pqcx
g8KwUDgVXSs0vKMyzHGUBKE/kOcquUxtczZRUd85BMC/48Ck+nKyRo0ljFfTNwfhwFPXmTDYyZzF
yza00TCcsiTGzXa0ky9QJ5ERQXVt1m5D0/a0kJntLkYwbLsyjZfsWUyTfaPosFzj5tSQC2AMzaUP
79M3nrcmLSEy98bCIT3zGd7z5m5ZnI+Edxgm4/+mudVVNAQRLw2cnOtiFX13h/YhZaUPfCsoRgjr
v6gcvY7NgpxKUpmlxgDpGak/4WUUvC7jkqJvXNeWlEzpBsS/BCU58dIb7S1wjSNdnxVRoPQViwQM
upCsmWJUqvZo3k5zPAI1pq0oItBRT3MX1tNJDTtyu8WMyi+TJs6QEjYvwMbjgMumUEkIUJHC/C4t
0BpzdyiFVlngCboO9VMQnWY8WW6iofORUB9BmOv8JT5Max5gzAZt5g4qdALKVhyBdAlj1WYo8AUd
wuLSRJ16JKHXdaLnsepHRhCoYv34tm7r4TppJ5XgEfIAWV6JDvYETf8rnidQ/qQASlBewbpm2qgY
WQNerkcQ4Aw9W2GCejfFYbBuk1SQ6TAibm4CU8eDLkQ6LKUltX17doxvwdiIXTJvOWab3a6z5uPO
mk4gwdyO2bjvhbSgjdABnM+Zq08MXXxVtkAVd1ndxFhwxQg/90E5cpYZCUk2C6fgwgfLKSnd0Jnz
YFLw9BoQfLhDlCVW0RGJevSATORGI2ikdcGOJBZr5gSlyJ3sO/bShp5rdoRmc7PVthvpjsG8Cucg
1LXRjhKHEPpBtFiauoaKz7jAjLZli/IE8tM8uEUCRg9EWnqoBCQqsRHMVW/pS/ixh4/rgLzQnTQ2
9fcIeA3bguAp9ngwFBqbOR9mUkSmzngBbaP+NGTUh1VB50McM6bx+gkR1Ug5WwcdXmdhz04iA8C/
oG7icxFFUOBvurShal9jMfarsDGpB0c1nt42cABPihx71rnEpEsPaSo8Hx7hMWNF2I3sjVEjYdQF
l6AnIN7ylMO/tQbXKpBoY4oUdfiyiuWqzlfPIg5mHLCGy5rMRdp1kE53XjxOpYIn9Qmba1JwnAZ2
Zkr9cm30GWRH6sri6WMvQtnYFSECv9SWCGFxC+D4gNyv5phRCVDYXMV0broCbK/mSRFvMCWRFgR4
QFLdwTdEvHK02HCAI4Z0RRf7qLBRB3uiYt2IKrhelikoGpFwWi1L6p2ZAfaeaKqQ9imKdXK+LpOj
OyyU0VwJL8R+1gadV6R5h5BEM8QT1supm6+I6dTTwGvGy4indMFaSnqIpVwg6moFT6MvuHPEVpgw
LN80g9XPK+CHHSyll+zgWtrvJ4mto+pSFKnPPemTdUN71wQn7ei1n1PfxqISzgamBDBF9zzpzEbP
lG8VFdBexVE/BeW4iOEM97LDOYxyxUu6eo0oQ3jVXawMctMv8TKjwWp6ndwJSaK3Nk+gcE0Uc/6G
6Qye8CO+rCm6ANt14WcSy4PmibrspZze9ISNbgczQTC2IlUvONxh2VVvjTMZdiUffdmx9pfHIJqH
N7sGIaqDSS7xXW8996Lla8u2QTesrwhizp5mto6o6AS6v3Otwc4IQSPICs+myVThuRHAnwiGvJ5M
pl+0YfaRw9OaFRM0uw90Tu0rzico70QSCFcsoUJ5F8MlkN0ey5Pr1ixeu7OshQVkjvQrW4DRDz2G
JNq4EiYYc1uu8wqNjZ9TeydlmD6KjOhPfUaVuYDEf3yB8rdPykwFqSyG2pMX6azoO9Fj+CmMYiHL
Jq7rdyxs2JpVGKPtghTVoSnwPuONicfgvveH9NZOiw8izODBkR3IP5uqmaIEqzAbWX6CKiqZNz0P
5pNkxXACi/Y4enrIBOA20kIxmjU6vUZ6Vs+KuRUt1JMwybr2OYuaynl6fBJ1T9566PFQRHc2v/dI
2EZQ8ZPhTdW5dznKZTzvXDBvqA36ZTMGcjiGF1DzPAx8elkmDUnWUNdivXNQpGFI0Lm95S5H0Z42
fZAisBBCwcLWMBTEd+gXCIJH3t/jhvX2YOGM8tByjzIIGrgnLtZJBl5lfTQoqxTrvSjQt8KG1PWU
pDsRBOhbwlehIRVrdEhxUFFDd+m7ZOH3imLRKJWM4rXqZx9UR6wE+hpG4lKUY54uuhgwVC9GKf1r
SNITJEv4DssbKq9xKQQ6oUMRtMhILTLT5UvR5zD+KwDCkWYf5oh1Q9zbLGkBQFeYTa+z5gGBsfkr
B8YE1lw6t2uhwX277acEKTg68b3PAxJIVlTSrL1xIXbRglJ0omYZ12sRtmDJFDNvOC+8Go8T03Fs
xgPRwdwiJ8JGFwMMcsOdSgx9n/VocLIO+7rKu3lIIfGaj2ePLgp0iZQIYUoJT03v4JA/RWHKkLV3
XcpsjPVv8eYHJPgudp9nq142A06BiEP0kwmANDJGsc3koUfQwUyM2Cb1Ssf9BD7/WSi1Xqo+6tAu
Xlneb2sacgUjuYi8H1OWUYq6MSMn3PD5FUTLVByGOGpkoby0RmsmbIayh8zgUxRxzKRep9hIuDSz
ugyR2TvsG2lYXkpHaF8F8zo/jJE2zzUoiE3ZG9uqMnRaPNOcyqYEQzF9GbsVsadmHNekyBieX0kR
Y02K2NPyUfsAx0CVGrJnxg3s9qAlRb9pGEhzBtv1ydv4Ogm6TaREi2A37MxRMYMW3lQs6fym8tbG
4vas9OjP1/TrsLPhAMVCmNqOIpcEVh67JGWwo3CJQde16XjkLuAbMborq9Lk3kthHVMGTmPV9n2a
7q2OjCr8OkPXCt6xMKyDPmQBXxR9sJI0dvL3k2JR+MQQFmIuPKVEVsKmaDxvl2biJ3m/tBcD6oSk
MP0YjwXOofoJtjv6SgaIIC/mlZOuzD0UoyVmNuRqKwlNXY44ZnAULACSi2xaOlTtHetv4bjEosLY
MUcopjLKFQmMlkdgELlyO43Hne1ojqSLMmta256GY5Qvp6iMkKSQiiA7YZPwwUYb4alasi6Vtyzo
zfvYY0WsXL9MNw4I0fVgetT8XYPj4WlXK4a1A6oCRHQJrtszT3hyLrJFCot8yKGHKzadMePm1nFZ
wH0nfoYUXLVVnxBxNc/IGNl7KAN2fQ8EccOtX39eetzpSqK068tMT/61MBOKxsj5vNtYYz15vDWp
uUb/meeV7o1WRbbmU1R0Y4Qbp6OwEagnfW5Qw8wYSOjxAAYH+Y0Epz3FwnNordQcFUgjHlPP1/Sk
h3DnKfPhMlCtayPXashHBHIzt8DnEBWU3mmD7ieMg2uEa+olnd8GeBUclCU4vNoVmVkFtGEw3/HF
NNRYrrLBFpC2N+cKms2rrBXJdehlWLKDqRn8zZJNdVjYBNUz2qhdn6JRQtsc1zK9KPM2y9ERWJ3/
klkJe7VQzPp16oA77aEQq7d8XvO6SkY1vhgVSb/6W9RaLhAf5rb98UDM+xDF4+TNPin/JhIc2acB
QDza8ylKdu2iu1Sg89QQmKqVcJJFvBbsFPK2QBO6ifHcInaLz5z/yL/y+6YbDDvBCYX1P1y1IIL5
tlOUIE/aZiFDQ6oBiIuVA3tBwjMFkhj5kbfV980vYIvQGqO1B4nSd6CfAdPEBZ1YtpRb7M0mzi9b
17LXn22xod8FKD0DuxrN1I+4WEDtwqNlnLfSxufw00xQXyh0jH+6k5emINTB7ziBKh8t0m9vXLcY
z4rAd1sfmlIwgCF9Gv3lR1b732MeCCxGsCI0dMBLMYW+vQp2EdU2MINHIpTpzoeuHa7kkLNDUJNo
O/Es+oFJw78BvY+MfxBijwYKMFn70Bld6RSthDRu62Ik/RGsTIO02K+j+cGDAUqRjVNcTjByLsiK
48jQXXcJzgXyZ1MQCcRD0VG/Fx3RK1D8vv3iUlvUKE2oYUDUub0TyG0a4XTw0w8RV4FjDrjK+MbB
R3OFPoSwpomc3kKoCV21TBUKHiTI/PWI/G6OwTEToBW4+P6RxfCRvIpOH6O8sfAar5097xhiZNBf
JjscEFj515f6borBkxGMUmBDX21TPl5Kz1o0q2XDdtKpKmU70is1U/eDKfY9BgxFDchScMJDjxkm
Cd8+HHz4eFB4Lng4DLiORfGadC9zbdFB9J6gOAO/+0ek8u9uIry9/OyoloNqCC3hD/ONGeQ9ap/g
UY1dXwZD51Up+HAlfPp/WpoHrQHGBYorTAGUaB/mQLgqstZEL9sYaTUFxeFrt8Ki+wej4rtH9fUq
kHpAoAFA+2NGE+uG0Zl4AgYhvHWDE8FarAH/aV+v41Xw7zFcHWvvRx5TM6QuDfS4AEqZk4KgL7el
GhmPq/L+9H7+j2+cINXf/xM/v3CxSKTz6g8//v2cviBxj7/r/zy+7J9/9u2L/n5p36Q28u2X82eh
ftma8fVZUz5+fM03b4Er/flJqmf9/M0PG+T06uXavMnl5g2qIP31cs0bP/7l//SXv7x9fZe7Rbz9
/usL9I/6+G4NPtavf/7q5PX3XzF7AdQdPS7/418v8udfXDwPePHVGz7O2y9v+pedfB5f3365M0fs
8Y/3//ZN3p6V/v1XQn47GstBIY2oPHA9j54j7u3P3wRYm4BAQ5iK/eYogRk5TvC//xomvwGP848a
i+MQArHy118UN//4FbJB4JsFBzkg5ST59R8f9uoP7PmPx4Y79OfPv4xmuOJ01Or3X7+d7Cm2UrDf
jhYNx2DSEL683052dAlQzBETV6mvcVaIVeF4+6mL+i8AaSR8KsHrZtMPKMMfot7/uCrcL8HAgxoR
K8yHq+J/wO2mawmSbFAZamxWBTJ6DsgTHg42pqA/cdg3wum4GxiqpjYtQS+lp71s77sxNxUcmdfS
H7t4+/VR/tQgvxRv462Wb28a4/f/wKDFE/3vR+v/G1+5lG//Oj7x938MzOC39IhIY406khMhXce4
/2NgBr/FR+4RXI++uhdAAPvPgRmHv0H+i8Uav0L1BYePfw5M/Oq4qR/fCIQs9HfJzwzMr9zk/+JO
pMfhCHwTFQIoOgFKheMK+y/syTAHxSBGs7eoa+5/AXKeXsUzDr5LAqnv6huoryTjJwBbsnubMr2v
zeTd15M4myIohHPmbQCMlnAXPumGxV6msQOUZWf6gMaBBTQQZ5tmRfAcSPrHtrh9GXz5eW2YrSwa
XzU6e7s0GthmRqFeriHvT1iymtJXMNmyTSw/wxj38zRnT8KtXTXy6HSZ63s/Aa9zhI4FLo/yNMhg
hDXN4z36ZOZidd1bnaOJxldI3Zq48uEG+Qj4027UtKSHMOR6F4XoLcB4Lt10nsoKtDH0S+z5gA/Y
cI4jbem4kwj8m9Hvi2e01MQSXjZrRrdDsHTFqNa17HM6ISgyQdPT40nVI+RUoyeEY4AZN2uWrFvt
ZLMBVRR9l/UonM3QIkPPD7Ho9q5j4iZqxGvde4+xBVBaKErevTk4ZJC93tW9RDRz6vY5D9ne67FD
w3xqPeCoMf6Bdf/UfLzjA/75OBG/2X/+Z/vS7o0fl3D18a3+F25ERzXAfz+pizfWIFjvm1l9fMUf
0zr5DXrKDJMGWRvHtPZ/TOrwt6MuG5YOEINg14Ab3j8nNQl+AwkGLsHgXaNgBvXvvyZ1/hscfI9z
3Yd5OiQE8c9M6m+ZGSAk55jNx1oFuSo49Xw0LPDjbkbbBzgyTs3+pnZjBZ+ER8Pi0xo9gi1qs92/
3Jh/s719ECv+eUWcdI7smxg9kw+rCCpz7jq4FBVmCu/joH+mCF3tvO5O1eY2zM11JnAmrl30mBvy
4kfyBoDql2WYVCE9aHQMeWsJOeuBnCWT+oSzJ9somzSbWGU/0BHg8WBJ+5clDzy0r24O8DSB+8ax
QP12yYNwq078Gp0KkLLXEhN+BrY49RctQEkJYXQwbpO47fY60+GdjPv1uocbiGylgyP8er9w9LdY
M8rCor2BdrxURTTnXoHyVF2wqH0idBQFIuCXUkVT9Dkz+bWMoyrCkgpEqw0Pa3bZ0Exvpj7aKjfH
hdRphEZQY+9xQIsqksLXFClse2wfnQX1Yvkyh/pitnFaeAMAsNQLJCgWo1eGsisQaT7fhFLEpQFD
EpmXkKTKcG7OnEBnBHmespQp/3xUgFR2ZSAEqDZg1ZiorIKsLLietPWum7pJtnk4UnCjRbQ3K7zw
pjWNIWjxNyAmXhztteDwOrW2GrslesPC1b+B1tJtTeMhiCdcIRszaFtm3gR4iN6qDHae7TA+tjrO
T9Is/QSPrFui4DzaoBGsZtYf+pjC58IcM4SndT3DvpefdK5+ADHWFv6cg7wx4wb5YM1VKPC8nZFU
bH2OdJvGeofcTvfNMvg3cJ10aIbacRN41jvvwdD4kscG/ipLBJuxI4GHc3OJBk1b4rBFzukQnwxt
9+qoN1wxSPPPIC4xQTXmUbujFIdz0AZh1iToziJcHpntk09OSF6D6uwhavE0OwLRyBRub6dwRKOv
VrKcWjTSAP8h9rFuS20z6Oj8+J72w65b+vwECWvPYCcOVcCDtVzGfMaWB7N3UJ2vyErlxuh1rEYF
WjptJb8gngAXp+fThgtx9O0jugKaL87ZYudyzOr3Lmmb12Ymz2rRrLQ4tnYlrNT0XiQDv17hFQmd
GEymvAQjFDRHXk2pjMomiLtKwt5tizLkZUxX+owkxwd0kqLLSNH+bG0DhQ6dF522QfOcrpx9mhLl
3/aLnMsWnKkeWH+tKhE18OVG6PMG5pQrwlu61pVjCgM0ZC9d5H6Nfv1cp/suSNtizJqhUuiCnoAE
OFbwJuw3saTwaBfJZdsF0Z2Gphc3hwwngxzTUqBLAjdWLbY9y8mXlK5s403LMaR2BlVvbq84YeAK
H0ERpBDle6x9zf3kzzfcXztM0IZtpV72jNd72jpQnBLpKhloVdXwNtk0TbuXEpyhbHL1DYvD/oIY
QXbhGPMLz8/XpyVM3ZNZ6/iaLYHcONkilmaxbb0LqUCPOL9WozKnRy58McB87TzOl9gUNUhWLExr
tFihLi4iz3xhM7lMAoncGYiVfA3+Qx0u59Sl9/ESvcYAts7y0aU7BWLKhvT+qgBGa31thzoqI09s
I5kh0DxBfeVcOk0F9Adqo2hMq95ASm9nLy8bGSdPda0ecNCn+wW9iwrIfF4oAhp72biaP8QjIgrD
QVwEfRbvU5k8dlHY3U9Noq4VAPcLDp7ZOZYgCMUtQhz6Jhs3KiDh5ahzXkpgvVfZOmefFw82DxRj
9VpMQpwJOrKrsIMVScpbIM+ADjbwvQDaT0ekTtTiuXMD8oU6rt9haBUUdEmbSxJDpxbT1JQOEeSf
JtF+XoYZ99LoG734wa5VJD4diE3BA/IvdePuvDB+nIn/QHozgNtQi+a8Z1O772NgQmXY2eBGRf58
ICwMIE3o0I/CAvkWzGN6ih5TjWC+GtHUQAgkLAQEuuKF7QBDD+mEkWgNPU11W8NHE3D/PgJaLXEu
wnmpUGDKgVC6IPHKC8JiqoH0AdyfxKWYiN9iF5hExSdhnsBOD+iW1SZei6ltTV+Otfbv+MJn3Fk5
vsfCDPtVh2CuQRnSnaVNsNNpXcE8ib2iNA0rOmX8NBaO7+c8BraXp3X6hQQN30YerSub5y0AORbQ
zaAjeWiIBDgOY+Wq5g05z6JOXIMV3V+C1LDsG/AuTtDm96OiMeHLSin8mUhm6juVmqCkgGCDii/C
XdTT3B70qsZrMKODDYb1Cczq0S3qlYgKn8hjF4SvlTnqHZsksnyDRjsBtrB6G92S/IpLlOS4Y+xg
OlchEYQUyKFJCjjLI/MXNOzzXuT1+8RjewW2m8sRnRyCQBObLZrbKzDyzrkijBcAxLw3YAiFgPPO
TN2+O0/lD1yqfONhj3/WNuWnoYmdAGdlNadh2/biQphE7BxaQ1UKHiCr1sEOl6KrQWeDp0xRR27d
z7G9DaexPiBG1Zw2YOWDkgTwU+TmrYWu9kLNA98kqQu2irkDepr9Bqd1fQUEPN8qMjxKycENT9Dj
wW7A2/1CR79sGBPVOGfdOfOB0C2jTbBMLG4sCMv9a+6FetPPHjQffZaBgSWgEQMhen4iHFRF4q8l
EMZtPkyXrVrpRe+cPrF9fZZhBzpHZdAVYibDiG4hNknTdX3FJHO3MO4XW0+D/l2BI64u6ry/0UM8
l5gQ9Zmn8+gxQt1RgtI6XpJsiveLIfvB4qAPcQUCMjfa89s9gvOQ2s6i4ATGevW7SWegcdgxTj3V
yn0QC7nnYfdOVRadUJLw0ylg+QNVGKRYsr3ZtRUMb6HQ8Dth5xs4nDECZM7XBzRcMyQ9z6Ypa0T3
lWyE2+26tl21qmQ+jydvKsLkPWQyhoyDr/mWDfPVgjS/qWCBSitEeJzLNhBAUcMc/EZrt97QLUXc
G+xqgsTYkhJy4SSZwO32xKeVzvV+Wjnfq9jVp+1cy7PGzt0jsLp1C9xyKntsf6fSzho81PwYODjJ
7jDCZO5LzGh96uDT8+bNcD8tHPzLN+HA3blrlmQHfpq8iRN3rZ1pq3Fsbp0KxhMbZq6EZDPc5dFo
4dIBkgSBSX8V9aHeZ1h+NqbRR64A706Pkr/LzGWALnUUn8VJpg5jvujdStIrCky5ZDMvuzjr30gM
z1Li9f4+bcEDy6CWhrEGLRoNNBqsB0xAZH5VJnJwNrbTuAf8G1wEM3vsLaFnbVzfrDD5hfEwUSWW
l/EQ2/B1hOfKQcW6SMgQPQhr9XVj1z1rcVnuy1fZ6ApshqCoITGDqLhH+d5216ln4w0V1lybDCBd
Ea1ZdoGdtHuAG2F/oaIG4UzdNJ3qFHQkiMnPxrxL3mqA2OcK4YsPlDb5Ywa4D5XCkoMQ5TIQjwAZ
X7XI2blyEayzcO6f22pFm68FqcgAwaWdOCWgJBWcdp9SWaN4hL1MFWUgU8NnWF4ES4OC0GMd1m5+
VQfDXaw8APLB6BczvId3kSGHEP46t71IziemWElCudGpx86iaPnUqTYBCyJnJ7DxsVsuE17mvkVf
Ob3FSkdLcGDzDRDFoLRtB5apWSuc8l57kzyDRnS3cHG94ix2zvrsRSTRM9oC7R2omHBaasLzPhvu
BIrsw0DbTyyeQVzDJ6toHsAq2GVIffIYqskBg88pRJj2k3UnHa2nkiD+r2SMmD2Faft2WJahQgpI
X6bTLC7XYb2VHIHcaDNDxamQIuY3YG/S+ApPkhXdIs8F88WNCJGYugzYQWMjwFTh9auXUIhT1LyW
FuXmgvz3LfB7tSF+05UTNrACPiGsahDwBk2KEndJDK5in9QeeIL9tgnQCm8me+IrNZwzwoaTRoBv
sZoJyDbUTChGs/DKp0hN7eI23jptwZ5b9b4JUgfBv8u2wInIjZvF69G0u6jBocSxKS0hnrRwJ4K5
Hqj0B8u0fwGPB1eMSDHbpE36GXw9tQe9Zb6MB3roHNNgN2TrKWTaaFiNnmzPFkaq0cU4cClJyp55
VbOkAcjSWCN5gkYs2PhnQkbDVUuhGA502BRdx/RBzSl8bLye8UcNo+9ypOtZP8/Q7Wj+uLLxiz9B
ORVNOOBApj3MhQt9+wX8C9S+KQDmUDcGuiBYIX5KZyL3o5CZgcCOxyUfQ1MtTFt4UcSRQfZoY/Zm
yve58fbLiD5RkfoG5IWhcwJDD0fMtdbvTe+TDXIdsBzDFYaWqybYE9E9q6Tynyb17pp5PrFgKjOI
Fecn52x+CT/G/MXr17XSkoNtgQoJEC4DVT9oZtDH+QD+ZnyjhkSXsYiuZZ9/GaV/y3TbHGKO2UAR
bF2AFXBL207vQxIFn+YRwqcJR/L/z96ZLEeOZFn2ixCCedgCsHng7HRyAyHpdIyKGVBA/6i+o36s
j0Vmd0eUtFRXLkuktunp4aQZoPreffeetwj3ZQzwKGKGeRdVt17120nnBTgosyJZduRvp40A8i0i
ZFGxskGtbM6BMA7+Sg6wuC0MZMH0r2FS4omF5iVmYEffgZ++q3j5Ym4WhfnGKUESTknY5/xk3RQc
+Zne3PVHtabrtjaaO5p187H3FjwuVa1CsayPTgN4zC+84Q0DEl0ymYPdBGVzp48r6wPZ9Lrji+FX
C0hV9Yp+iZ9v3uoIflHj88K2bV/EZj4KXjx+gU2fFkdAOWLLA7RxswIy6EIJrC9naVbFdqAPj7zk
MVjL8iLrhCsrSFfUAPel8aq9nY586Ymrzrmic2UIxtItzkU1a/YTTiPtBzX3dCbrvB7YnpJ8eQv9
uksQ4shu3hhn9vDal9PRK7GhtE22Mq1rrLihP481R7ZHxob4ZW2r1bGVzS27p3TtotA3DuNsDFuS
HU5Y0ct+K2ttv5TVF9u+6NZ/TOL+R0P8/wyzbsrff6IhNkOdf2vfo7b/7tW//1va0Oz8XVHk7/9z
UBD8gTZoMGkkvYZw6KJL/XNQ4Pxx203JbOvGOb1BY/+Ppmg7f5iew1TJgt2j35h4/1dTRIpkcgC0
KkCXM9mF9q9oiozA/y6bMTuzMCGCp2LsY99grn+XzZapbh3aoOJPxUuF+cI6xjARlX8xdMUhj2oE
N5sarwyVkzJr8nssRJGAGcnwaRllsS0QPlVsD5P8SEdpvAwZXrU4WRWpzUb0fbFZwLqlBJNpdDYs
/ia46JhkeA6tW8kpNmcEIRY5iRvM30VwuTr6UmMyHFb9t25UsuKvusmymeaqykKXzd0/NKpIig3X
THE/OIVnhwlS7NEzGYRvcrDSP0CX5a99mpXnPpgCIzQq33mSMnP59Rxq5LBRizgkVTuxsMZhCzXy
lWnsMcmYRdzVgX70V1/2lzEQvtoJc+iJ00hLA3xVuZvUm/pTblfBky4C45KvhKMI7/GftWp/vsop
Ka75alVdNBUzioKyZiFCd1Ldbix1c8NPX/5MgM6eKmCiWti5K3ESjNNOQgxizYmZdgZ6o2YV3WOv
yfH3kHGMnEiKLog9pRbocSAwJcaWrHp/081DQHbMHvTkXPZlPkeroycbo9MpJxO3z1AX2yB/Zw2H
x/b40QvuLPI2GSWBdIIwm6v0ohWD+w52zZfhRHDnqyl170uzW4VZsC4p/pyAZAR0em+fJgVLUSxf
IAnMVZK9eJrlsLvbqxcP82xZXoUvxutgDroWEnFdqsgj3VcQbWCtFCZtwzy7ZZu8m/2UrGFe5+YP
s9f0A6slWic01graHwTMHlegmsYIbNZ0S3za+Qu8HC493ov2pfBE+llnLkjCKWk8H4O1UK8C73fK
JpdWaBtvtf/8p3Wd87usiS1Apnfu1ZyznKhpGbOil1bkzRhJmcnJdSfo/vQXvQff0DVOxbriF277
HEmgxf6HvIEK9zQrmx+t8yaTTHBQHKrbZphDu3boQYXAjumq8pNENuKu6zZVKLBjn1m/YJrh5LjJ
E0bf1A3nehiMsEoK+oq+q3IrJqklfsrZWeuNJm6RCp+wWpo06n71+BLpOaT3PqRwezCAD72KWCm5
GpHyh+xJA12rWO68+l84qbVXH/EcMCCy6Qc/0vpQe2Yy71k3Qj3Bfjb2dky0licM2K1xseTsL8hR
iV7ETdWnQbykrvHD6Tx3DMt5GJ9NmYk50izV+6QV52Y4IssQvuogaIm4IrrXXZmrsaJkpar7pVdF
U0ZBoKn7sgzq1xwL7leQiP4bJbwzNkUr+NjWEp1Nyp/CMeTPSjfLR0sSX9nNg14vKMlZK3dw53w9
NI3Ef0xmLAFh4hm4xQ3W+olwIY8otlbFWpSoqPURmQFH7kOQg3MiIyasyCN40VtT+6oNo/rK2ESN
5KTnfcnPqcN8x9SVPgcL+5rCUbft4zi0lRn7ADV/SZBLbwZ2Kyse8h47D62g56AlMf3L0Z2tSGZp
VuG0LNELB8tc8TxLq436pB4ReBcP2T4wgFlWOe2azhHGt5JQki5zQgpC60pAjtVKgbzpl7Fbz7yt
1FuB1y7fSpPVg5LJWoWOro1urGW1e/ZYmshrZt5a60KV8otbQqtjB3lqjfCMteSUVNOzJsaAmWe6
RZVtNJrU16GhDwsDJ8fOP1K2qrCVhDDOBaWHEwWLtTiRthQaXAalj+Iq2JD4BbCq4GOUcnpIAkTH
qGcb8KPpdfr3sJSWDtJBGUXs+hZ3gRoV2fYpUMqJ8yHoy6Pns3on8tqkgBWeN5kV1jrRitAnN71G
ARISJ3rqEmcExygZKuP1D7M0NX8Aeqm8XeZBjdzjlPWftKrsg1C4beVsNeyNVx4sQRaxHxHEujxx
i9gb+JIiI02N3yg0ZhVhXnWKJ9Wqqjr2q9K0F8Ry/u8Z11UQeVoHpMczvdE/pQGgmli2RqBtJq7s
90B6FrlJiYAZlp43eltt0syr7pbqsWkGzYgDEhFeBJFp+cQIXr26k91M+6ZJvFNiG2Tya6IYX+RN
5N3Mt9ednJptViElfEYvMG96jdcpzIcyBZkxZdn7X+qR/8fo7nZr/2UYxq0OSQwDp0U4H8fIf3Tv
2bV0OMfxgQdjMdwLLc0O3NperIEN3phFTXphDurTWiDA/vkv/0sV4383FwiEqb98vDdr1N9cS08f
nx9/NYH8+X//R3WnudYfrA7jA+aThonwZ6X2j/Luzz+Cjc9Jw8AWp9GtpvynQ8nwMIKwBJW5MX+F
bQR4RP7pULr9EQxUHWMTaFBQOd6/Ut8Zf38QHEo7xtI4QCwT2yhWIArJvxpB8BS7nkp8M1bsHd2t
pbe3qG2Il8jfpoKZIZ/dloBhYcmvAbE8MHL9AH/latXCvylF54p36YLCvK00y74449u//rj81xwI
/32dcbe37z9pJvJ//zea34nj6e8tBH/rHw+ZZf5BIYI56Eafxwt3I9X84xkzrT8MTNCo4jD6sMDd
GCn/fMQclz8yDefWYjg4B3C6/e9HDMcCLmYWJ3EwEx3CrfqvPGIYum+Qsb+cNjypmIz4V3iWsUL5
/7GHmBcLhG9CnNhIzBIhsUfuNpbO21WTolZElwVU4u2YTBhxP2n+walSwu+khMIsUdWJ2sfbkSx5
73QiNUagsAw1zhgVK3BeRQFntmYPjxuE3jToD3U6rXtBffPEwNyD7MQ4hpjEsSsF7UmhEabQKeAW
6lnEM2jFDjLi0a/7HUCV5SXxiXdmSifH4sI01Ao3CiRreuDyLFFQAfRgyNYSwRqZzQrPIP7uOeJh
QdTcz6J9a+2BqXqRxfM0cHinw11dKcZW0o77JNPPhqm6mA1tZYgGmJG8GhGh23bnWi1X4CqHk5jp
C8DKpFts6uQ4u1SeRL7+khnEpMarn2G5BZGo5MXUa3Yzz1qHhpJ6aCN9cySgZR1A8OCUGqxy7wai
OfGMpHGvdzqNWaXtQXfgMmhyDeN9Np2WcrIqLrIs2/rMCXeNTMjl9hYhbMZNLkphV/wwfDQOXUn1
XHWNe8o1DL5lNjUx5BN0KEuJiDHE2Xby6fc4+fsxyNVjnc5H2x27KBMGpg/fOBedciKWxp859tZj
IZJyCPnvZ5tUeuOGWu67a01REfadiXM27RJSWSwvXWn/Csq8R2Eemm3Q9+5RtUm7T1Tw4Wjqrh7S
Gf5NaW7nWqMtUiXTFJStjbY4N71KqhAfhrUBVH+/AH24kIV+B13DTGjJeQws4oorKL44GwovYnQd
7HM1HSyGeWECaT6cm1zGbVk6YdpULW1RjmPbeA/YtbdptTxuiPcDYriVlVLESsu05zUtxnv6oP7d
0DHh5zAP9pnsklPaOS26bZIR7vRnFCr3ozDs2IaWtBraOYUeYhOlLEvmQwvfo9MOZ0rJqDPcc9Y4
x7QWry52Ax42vgscKbbaF73xsgx1EdoOuXfBqmNmMnQ59n4GCnAnasK7Rm+ofWKJbqM7VX1XLzlo
8GbqHV4L9m7yetrDj3GpHJ+5Y6MfQQt1p3zR+peZHqtSjHd5tXblaNcRn/6pp3ePPWVEHenOELTB
bmbOnoF+goTC7AeVxL9jOGB9gcWr6VXNIhpSEGQ2JMWtrcuCuU+3wjY3tfFs6It1HJyOFeNBD1qg
ITy2EfoSkw+jdi29kk0JhXG0kd7CwZrzS5FY7kPFnkRkiMz9RbbrGohxQ2Z51+RWE9cVlVjrmwTd
SJDHZkJjjs1QvNgk8kPRpP1PTP/FPXDGLvRNZz3Kss2jZM76SFrTsivVxEBjmmYdcWNc7nm4z95g
Tk+KKpSwD/jHDbabnyYonGhALx2L6cg6UDo19gGyeVWDndf5M7mqqXKOU2I0UalkaMEc2mWMO8JK
T8com4vxaHkfxIO90zwTuPOIw0cmpotL308jz5TnB1vPxj0xsVAnDFylPeTmMMFBIPjoM0SJWOSS
bPrcfXGz9U0NGUqD6e+CUiSHdPY2JfSKEJzro9sYc1QknhaRsWQ/tiO87cpm5F1d4B3KB3ZGl34S
HKFcoku4qeFcmzbRHs2M4yIrHAgIbXZl2QFpNL2J/NzVrsTff7fo26JNcwb/5TvENOuiZgylnB8X
3ZMORXx2+3dn56wx7rYiMjF9iI5DLnKeprtZuHQbTj3us4WdYWS8rgWjkzgIhu6a+U71YnizH2ns
jAwJVbOMS2sZ0dILbbreaneWNdBCU+XsdO6bNlSlXW5mMU60c7YHSKuyN3ZhMV2Yyd3nJDCbMbRZ
Eci8fvjAAU0gn8BpZtyJQLwRIDtkSj2X3BNp7x3BjG2YVkVGMG/syeMKW6MicJmjrpFYMj+a3SGc
3OETQFW4Jh4/dn5OSJlOtnmtFv8+DfKj4xCwnCfeyuaBnqfDO0UE0DGKNGbNNaLKDPpgnN5Ert2N
86u0sycGyEQY1wd76scvLBgVIwbghAm/IMjT+9Rr6EKY+ELRpBulZ51oraFqF8bnzFqplcFL6GQj
Fq2sy7MHL7P0u4DO9EzXM0R6hTUhssxpjNdFSNq8pjqszOaf29T/RR5aMIJ1XpJ2kTunC2Z+WElX
UktzYWleN59mY2Z+Mku0Ox3ci8+xHwAAMWOna/MrAAaxYX6By3gknh/yBuF5LSAHFGWf3Bm35G8K
HkUOMB8EXf9prceLmSWuFRqDTPfVWOYXs1urktYaA222Mmz2ZOc/to2ffmiQt3+4fs5d1RXeuLN7
kTPpZ2Z3WVh8fST32F0U/vyfY2Htl3G1PjNvTdnRUbifPUgwQpUZT04gqRmsRfM2w2g6e42EMYZd
XQaHlpT+vqur7lmykPC6enp7RwiS0yJjlMJriPxStqLjmbv9b6iN300v4YsE7qGfAkbBo5+592Xh
/DS1AaXfdRg7+/Mxcx3zrZkGO27S5ebYyXg5Kzw1fd+qzaBj7hk19aXUAhaAtTUiWrJJnHFnIdFx
9G8by39qkjWLEn/8TOp0DEEOEHuuypUhkTIOqd92W68J+g2r4sXnPGfBhQfrvUH2I6xupmhkgaOz
jLBiKUjv+I+ZmLxrxSbkaB2Uu5/1/Jr42ZtIzPGwtOqtdsS+WsaeF2JitUSPLiDXUn+WxaIfxjKo
9tNa19vaWZpXIRonqric+dKz7qLJGT5BlauENlPCnKXH3mgtV1rr9doWr8SIupJhmq5HdU4RheHD
ZzVvVHtX3EK5Y5nqEccE8BmbMUtUoLcVDtYE1tvQXGM2KVEpBcS91Fs/csL8b8SH8YpBwWPtNbpA
7A/oZWBo0riwhnQ/BU61YQPEQzl62bYfRLmbnCHDCxKog1kBPZkMKX4IA6KeM3J7wcbygQz0STx0
rdixkjXOdbZ3l/1lSJFbcAdNsbSdizbiFFcjmqdO4NZ0nrpGvGOffKpKwvW6tx3H+b4aULozN7lP
jSQ/8CUiatp2FhsGidpMX5+VKp1XMD1Q//IVw31TfPmYtWLhTGwZZf3efTP4d1AFcEKUjl9GIh8/
C5XIqxoMTUago6qN0/p1VGXp/UiWm3yw7bxYojHu3BY7G4nWhcpZH5mzpc1zxad4DlJzjHOgxGEz
e2U8zStGU1MyeHaCmfIy0+JxTpZfZeLrp87XtixgMUJQQzJkLdtXai3haN6AJkG79Up57QMzDhZQ
Ta6EBO3umbQNodO2j96iDna5/mzS9OBOVkY1YG8G14/y2j6ahf8zX5ZX6bS73tGvqGoUd0uKDW62
eDPrjGS2nWFqCnZr1szwHbIfheuw3/4GMeumBzkp6jYxHJ08OBqrjsNKJjHbNuedUtOj37qb0qlw
4Wqbrv7SJy8eMv1U1qhp/DD9u9D896lJDlkFiodNFi+zL377oFsTnJcgdJjiSv9qtQXej0G71POy
s/zxyDx7kzXpRtXNU6HlXBeGi//GCFH1HlOZwg6RlRs3i7ccu2lyzm2Jy1ZlbnEatKy5Duyo5oS3
Y0wALfa0iqIp9SiSvGy4aKmbhxhe7rxUf9MG7t9FALsEMM63xVnHjwSlguTDa533XTgYnGIK7DIX
cnMsjWYnVKczfV7vKzCMCK4Hr803tU67X2ZDGpfFWl2Qu6z93ObGPUuziz2WzvJ+URleX3nVgAxZ
aWC8GXJu3kfHvjKBzsNCLuYuwTXLc1TLXWVY6aMQUv+QK0ZgxeLYTaFP31amdRvk/wQbcjrFRj+Z
XAyevMMhu26CoqujQDnWHePjq+VPD0s1kuNoC+PDyytW2k5V9l1AKgs5borPGsMTu244vzxenXl+
JbBUvwRGS/oWxZFVcgYIFub+IZcCjpyS/ZFe2S5X7H6/XFb5bCyrH6+14ia1dKgvaP/MfB33OzMa
6q0ZdoDeOlvZ4e5YG9Z/hjZ2v5NjJtaRVW/fyYRBSa2reQms9GUwmfYkNlyaafgsCpYMiwk+nUEW
cJcb5cUci/QjKHwWAo9yKFTU2H0SsfXI2VQo1B9IlsPJmft8O/tqU1q53FB6mtFcVtndMnhb6QkG
U1x7Yr+SEBlYjYRwI5/WtX9w/bYKvbp7aJzsCcX5J4GdC9LnEiZp/ulkZRemgM2kFoAoaI5cb1mo
6VN+ZLe5ffFn6gWOo/yUWSiQ/oCWrAvdDZeiOieApfZBV6udPRscf4VvvSb9osfCbtwPiDrjG+at
2BrLWFlaXMwBa4incdN0K7tunR8CTlNEG7S3pbWvGCdB8gv2PffPrnJ4qWVgz+F0szzK9GXuOu24
+OuDWeWfrp0AlRLsiHbn9gMGF8t+nG/fKT9GKYeoXSzvOS9NSP0OZfTQchQlgRXaU8PFlovljBjr
gsCr7gn63CXsWwvN0dob2scsNCw3mHyk7e5zsz0uQrt3GPN8jMvMMMAsqoNvS6pZjfcvTR0cL2ou
97l0rGc0udsWtd7futZ46oeRh8tjO1NHoD1ijPo1wRy1vE6cYNcXV1tVyybwyonpw+SfpNk/QTFM
N3iog7Dx2nefTSx7f/bdPVOQilbnlmAqDM7WQN1bmnjB6uBtZrtlhOjNDPaqo5V3P1CTUdu1ud+j
bjBIyWnqTgov78amxq/x+9ts/OX1BBDUF37o64JiWdgvKJHVizcYA+WXqR3GoRpe7cqrz5qHia4f
0HtHT4wPI5a+Nka/Tzb2nMFKyis61MrATFYLM7vP25ScgAHfQmaUHKNTz+eGa/47YIMspj/GCK6e
r2fhuC+dV7d7y6zEZ9IY/XMJ12bTAXD57oXlEklc66232GW8momIhCWyGBa2iC3TSjhzLAgQbl3+
7Ni3+9ZaYvpg+I00njvfhTkxEfQr5n+N120R79FUfGSTTICVnDP95gMUE8YPbp0GbuZR99dmm1RW
ucFDpT7LrNV2neYukORamYRJpbWPfDVzPFRBG6VwLCJ9dZc5msi/hXo9e0+kC5itEBV5kKBVHqEb
533ca4uAKrjQSgFD45tZ+8ixnekeWEV7TzcOd7PWJYGG0TstGnYOZltVVPoTANpiMYg7DBQgDRZb
LWtTVjPguK08Nz/4uaY/z76RX5LKTGKheeWlMMF6CbIUflIMxyJJ/Yx/Usw/u5mvYYRTcrD1Rj+s
uvOUV90uB5YdpfM4b3HFtLw7kqO1XmzJHl/zzuzx6DszgRSMcbhLQ32FJtnid/q0va7dUcLUYW1g
FfV6o3icMvXT0sUllVN3BTzmb6wGKnaX3uw4zWhA+uxva1kLrn8WOYk+LGvmXVGzDNUT1NPPttRU
hNs1faoGC6fZShI3DtLkzdDMpoAzhIZg0lvfevpu12aa2Ah2a6IRDkgwSyK962rjhTGBo5m5j1Mz
92YzpsG5BMwvbjBCi6wJdrk39oMN+9QdZ06ols/Nzt9s0Y5QkvTPxIGFafLxnKg3QabahCHGFlRI
sr5psj8HSWIgHM0i7mbztkN+PWrsm4tBiFqUorNh01Ol6rgKH4aOV+ivfqkxfrQXgwlqr9nLoZNV
GoQSw2cIUjWPDSz28bKiXIyz7u/dZqpercnI9jXjZj4xQ516Hu5TwlwIVpaNm7bIrFe/0u/6rrWB
IbYJB3OnMEj4ML3jMa3zjea0yRC2iXmWupp5CtV6dbzSoaers4cGhtFRV1YSgue1thn2KyxrQWHz
QozfqDRw3MAaHW0tM0l5an1caPLEHjptp3emcbcK7woLM+qwG1oWoOpmWZLntm5+4wr2mU1RJ0SF
LFXYB5mz64FObMhaQXUtcduX+qAdeoPG9091OnSJRkUmADIAtuwFWQODRpKwJTYs2No1m3ajfPTl
2QqCbdK7CXNvzMoWvzOAqjgvKwgaAewoLJMLWJ8kPQ8Le5gmLUkPEBXktqUPeXOLAeabpfZ9nfUn
htuUUbZz7+rGtcy86rl1BvqlNkc+aaV/cJ2KwpNp7CVxO+tk2gnX5zLox3Fcl0te5etds1JI0oSa
hGNGERdmivhp93uc6+NKqtvbOonHFyzmD8Y6vwDIvVVZToWLEVXo3RtJH23fBljUvUXohAMMdIkh
YYt4MU9dVJUVTnk7e19Mh8zEs2aAx1LHVDZghA1y40uhjAcSuoelGxREHBYp1l0Q7IDKA9Q0Oiba
I7L0eAdg6KKr9g5GYxquOlG6bqQkQmoJOs3k3IIL5orpB480vWPmPAjGjyHbwH7SmB0DSRGOrZ/j
Zt41zAd/o2HEQ6A91aDpqFu79Ffi8kVgcdmySiMIlerNUHKEvxp6cBxn+1F3SAzUdvk7y6j80Nzr
HyJjkG7rNYvh1I1Lay2fBruUt4ksH+sE1nBfJfLV7bESjyYz7gjQhxfOIo1dIwMB5zF7tR81H4ep
ODZacdI1PsigCn53ZrNFG4mwPJqkgwCmqWw4MTbraetbiLyj4caO7omj1bOnxYeSScAqDIqJ5PC0
Pq3KGDdruv60eweWk17/Nvph21R6ssvZsXiuVjChmvR3Ejl6nxd1d1raWtvMbXZcvXW6sJpJ7nHZ
c6ZMaX0qA+/Nc2Xyy0TllIl6MdC2n1P2bt5uUMs4kYX5pDXH1kEsJhxKj7tkzY1tB3Grof6t8Vlh
4+2TgD/GVpK1saU59XoeJr3sEW+L9os2WMPh6o35nZ4rjpweDOpwITcDNHHuV0houBgQ4ljkBcgV
wKT4ZP93OeC2Yp4fTs1kmWzNS32Xf1x5N0Ea7zVU0lzt2Gut0RXIxEnYa1O1v9wxsK8N6z3LY+LD
r90QhfPfjBlvN+lxo/lagj7w487s88+xqJejOaQymjWDLOgymfT0QJp+rM6KJ1Qt72NaACzWg1cd
r8LNs1xkR1+z8G+qkDoJq/GNi1dgtTjrtCZPtdcBP1wsHXxpqfOujsE1TQfxJOsyOyksTiNRDAcb
Q5bo8ZzMEzYVm+lNXRbGdmpW7z4waPNYiZWd9HZka7hbuIfAMmInKwg7wuF/YBXriYUW720G6D/x
iVsT4Afh7+1W79do8yotROhGff2e8kK8TkjKd95gJ6HGbgC+/trbtmNfh+5a4+iAisnbSyxL3UJu
QQYubW1TnKiDfJeB8zAac3FQLVGTdJXpY8BKWIcJV+hoHENarcqXJCkoRlp8BQlTMpMKjNNVFsQE
hk3pEbIr7eo4l3R6Br7vqSvmGIshyXa4/uxgZc4BZ6/ByZ34sYNBzOhAlZbZg7Howdc8D8vHsGoY
0BT3Hz4RZ4ZsWpB8qXnlTDkqH+9RMj2Iab3HI8GxYd2KldK9rmMvN3YjeYtlU0lqOXNn5So7sGv4
hf7mhYfUjHqjChtLf8vMZOP56fPkq0NfBw91Jq3fiF4dXxkbdGKd5R+XrC6rzUSuA+6v0z/76+Id
LF3/lcoVyWj2kbulVewbGwB3ldxwhF57LRbn21bcxmwBtu6wnYS2S9JNtjoCdKJ0ioKVJ3ryHfWO
6k48dCHAlVjlFDdUI+Fg4ooBUc3IpjSc/Q3CBAuUiKOtXHxPzWOvjYdkSJgVBTTNHPdWmM9i3rRL
ZhM49YqdJlUuoA347v0o5BSJRExbd07TN1RwnFlLXxJV9NyfAZQAzhidbA2GdC5xof3U+zXhPuE6
X0OcOPVj2U3VT8ZuQNsoaGmRa4IT+W8FiZOB3ZfRNs7G8uv8DePUO9L8tGub+pfP0821TnZKC1Xn
HiozZ3rCKoNuD87Svo6qC3a0/s+Bgfpv95Q+Te7/4vqriHOw1sdQm8pPgBBZznpCfV82vT70T7Zb
mpfbNzh6aQZ71rLDsaseMSXkPG3KDqWGLCmrBNS/BhtWgwXDEl91J0AX79qBlcPe7OYbWIWHwWW5
eyPKL2LML+5SHyW4nkor96nlIGdnhNzGyq+2neh/+EyHSB4mFiVz0W0twHDO2mn3nt0IkgKtLe7Y
DAwriZC0I4Y1hHu6hljO5Psgde/JsEb9hywKl5hM58UmDcJjLcqAYqRk/7DPbMMmLnZm1Jg9QhzE
D8SI6gF7xHQexsaLmzm4JYaDbb2kRlTluobao9rqGUZ2F4suwfgmAu3gj0HxNBIy3PLcTSMg7nWJ
8OOuW0EqK+bcA+Eu3fKUut0YU9h+cVuaZGSAH5o9w0xMTsgfQHl3Y5c/Wb7mniyBd8ntyzNrWbpQ
thn1bDX8SNVNfTPZnuF236YxHoxKcdeLvH3pM/8CT9Ii20D9QkjYbDUC5GwEcMyPyXUtbGN+LEg5
Xs1Ub75qZyKrT1wBglxFEtyjFxxbvTnwMNZX382dU7Jy4bd6H9oifUz4wY/pEERreZthDQPON53Z
Me1lbZ9YPcCWV4z0iDSvY1fztupgGm1rvDSLBoLb7eS+bdZYAwz6TFs4RLY0nzU2n4St09zXxtBs
/BvHMg0GJyIgBfVxZVqVKZYb91jG4Dmj7YppQ4tUs1rNTOiRtOULF2aOg6oekwe3SfDHazXEYTTf
0tV+wf8X/GokuZupGEl3dMHFrPsOABsQBmbE3S16xhwXQPyPcZq+R0kWrKnp0YFA8rean366rFz7
KLFmZQ33mVqipc+OQSI345BsiMdmsUAyjprOfO4yEdVjceo6N2DHQyHVQ6oK98ql32yUSeq60Ns4
K+W5G4w8zA3O06S/hSxEejAJY8aey1NWjswjcLhyc1oDHv6K3mx6CGa3PLKA/JzP3TXt3PySe47O
VFSUdUj+VttKKRgEe/bLzLBkn0qtuEu6GsJXXyDdamWPKlpb/nFc0JQD2qMlX98EI4uUN/TAJ0Qe
zTYiz69RdtmJk5siYBcAoz+bIc1eDom9M1ie8mstRtrpJR0fy0C11KzYUDcFnN9wMpNx49SNB3vd
KBYiJN67gyB4MoA5IGm426GGq80jg7BtYfWj+vCb3n7ym6xger20exsUcyjTuj752VRcu9xgHV6B
41lp/4u5M1mOW9my7BfhmbujnwaAaNi3EqkJjKIk9H2Pr88Fvax8IqWk6prVoEZ3ILtEBAJwP37O
3msLgiyWUu5EQ++3l2t0rAt5g0ipPR8W9isyNHLfxZHPj9gJx7dLo8cxmxmElFnP07bUZSGZmZY9
MLCwmDcWpSpOBjLWAEZOdB7a7ZlcS+1QxjQoM+e5q3tM9xsPH2120GcEczUJq2y2aPrlhBe9WONj
FLffOmVzRxavn5tD2ud3toUccDynwebFannQG17xhHGvtOBJ10+SHwg3CNVnfmliafRq+ZTX9JOd
5l4z6aIkC8+nRpiGSfe3txCUop4n/RXajTr06IStUV71szPtq3GsPOVOn3ldzybR3wN5AJ9aq1PW
gWF1xkAso1/ARUh5j8omC2rVH+ZJbK8/w2Bkn2WfLfus0OkksI91Nav0ioWpKdSphtmTaPIr4fae
4k1JHYaD8NN3bcdLKc2ggQMA3TbexT3giSnhWDnCJdBPHAdoL2hnMUgu5s8FvX0GhGF+kBSap7Uy
5LXC480zU1QJRpk52w1YWIM8rwSU3Oxm5LAMQzWfr+I+DNRUD8fUZDpEW4l7KMTjOmmHuJrLGyyd
vScHh+WKzIBrNTSVX7uYE9HeLL7qB3G0QnpRROA0l3JSX2w7QRgCzP/Eu2FkF0lUNDe4ew2vT9Lw
1DcDlX/Fboa17etsmdqBpfF6RXruawxF2beNx95hcFIncf7EboFIoCSCj5OMe4jb7Bm6W8FLieIX
792K4FR8d0pjuU5snDrJ3A0cHpPFN+QA2xUWOCz8gRc4Z65HLx2S9gFj8a4F3pFq+rPOEaUiDsBV
LRxmljuHBoQ+1f7QkHBJ49nLWBYDs5LH0G58OHncDif5xrklaJsKvNLiHiHhn8nabgInm1eYAAMW
ii5MFa3KENI5fbEnd5EnPcHXPk5+WqFYX53aRf7J0bHNIJ9t62L6fWncfWxsQGIrZqlNVihR+qU9
kWUSUhB1CMxRoYBQgIqxUlOPl6BM96ags1+pO1tq8rbjVMfpxrnLcudJM7IJsytdWdSt2B0Z16Qm
JWubuDf8Etp1zUHhWZcdB+0+bJ0DzHEUN0aXqCtkt3wKGli1GCAZdqL+oXOsY4RYzM5xHEXnwRo2
8AoIbzBjOv+zS6oOA+BHJuHnXcQQX0m2tVQnfC7OnegCI+a9O4VkQoUm7kvL4aw0YCNIw0Sjiolp
X+TnESd8Aio9kVo31pxc20lzt2rJp1obD3MXHZzWukkM+04lhb5bafp5YuwgMUj3PlIN4ypcKoFM
3YIJW4xt0WjQOQl+L1yPsfhhSwcDpNTs9rOs4gJEQKy7nqk76SOeN5gmYxxH6Z5B9OBin6DrTZY2
DjyBQiyyb6sOm/XS7Yt6oCEj2fVwskbBRFh1FVCCuukuNgVNaLupYvTxyo0Pzsgb6aPLXq0HF3U1
ZOEuPrVjJB5n4ohSn3O+6eI6S3mdzQqJvZlDeiiFhVGxX6tbHK7RGZUk0jNX33pYgnVpxGz4PYau
3QCV3i0giKs+VycOpbk/NkYR2FtjU6Ix8KqFgkgzxiuzs3OvE/LaRgq5Q4VTY+gUfuWGm3V3W2IJ
7+gMFZ3sOGovY9SOAd5cEGRd+hltXAweu/+MfIwjgT6sp6ototslZ2t2mDqkdhkg7voOe9tfJ5WA
4naWQIcLRkCyru8sd6wDshUA63S1OBTSxNob3wiWIRxMtykPnBeH7VmdV1diVtd2Vj1u/c99Z8vq
BBvY9fRJ5HtyY4kpGnpmXFXiPi7z3Pr2rF21mWJRsGgxDEzyGKC3d8jMGGeuwUy7fUcmEzHK67WT
Rd5qbaPhzVRQSf1OagvUg8pGa5M/ZARSHIRZ3VdauDIltt3A1jAEKb2hxcWRvWUPp2EGYEm7qrs+
PmixO2i7iIfFj6vla4GE369tHNhgCcmLi+mspX1zMdrUq2VDxlXUoUGc7KW6o560zu1BDOw+pXYh
C97uXP18pcZoXxtERFQlwQSDO9+X8AYZ4NNpJo8msEOBrSkeEfZh7aE6i5iBj2jqqwEXVS5xhdg6
cXD5qhM5nsxn1CXNeV1X2qHNqv6COwJiR8+L5whskmevpFZB9O93TT094bKejqkhak8Lu8oX0YRM
cG3XA9M65yrpmu8jwwQAH9EUwKNLbrSxUzuT9Tlg/h50bvhalAM1XRz5JbKtoza6074Yt8rVoCqj
QRNeuGL6wuC1O6LpZPvEvORr+uji+hfRcVotevPrFN0M9GN9SNamnw3MW0gYEleI6fBxqnp+6Kha
zrjWI7B7HJ3xol1ni4Mtky5SeLNqRkuuCetDq1rire0xe6DSn72F1jHsC929aeOkvW0qzLVLTSnE
6cP4GrViOkc6vl669Yy3zRryJHCJbToZCLVpMQ75AS87KBkMNLd6bqpzBOjTZY1KE5A8+haY9Ivd
+44FroPO13JbdFn/bSrMmvNzGjoP5qhuKCMxmpY9ECIKxp4hqYiYjTwtMUaUIEPYlvv5kgtfYyjM
uIIZqK/x6f2xxWO76LBOqlrFzZeaNFPNyxEF/1BjY7KoIeXaxe6Chq82DZS8cTzL807vKuqjuruE
4Dkm+37ZVB/43yMH97Me3WSqWm9rVdKWwSxJMVbNEeTAqInJJypdCzUtwbgUMslaCGdbotGutk1Q
67UNu483A+fJa23CWjDXGJ55gcEDAg1VG9Cv7mhakY+39kaVsKtszivJsLq3gyU7wshCcW60zMcC
IylHHU7GJF1Ok+hBNPp7vpvN56GuHurKzcFyUw4tY3YxGS7JeKMa9mk+vFSNcW1onHBSgylx4ajm
DG+xdpxDxtRFpaj1ItpmscFftmgi9tUqLyU4dxDWIIMceaOn83IcqyrQS/u6dGi92+NTTE0bugMR
QaR79eO54NdJ0ualcqPPKZ4nEcedTyfgIrTc0zzkgVD09agNgzqdsW7JUcv2A7tjt0N1FZ010QDI
ZzYTDjmLdr52UeOnfWwcqIKcADemfh6lJtdEwbvNjMYvqlv2dSUIi1gney9jKCfWZnqCaiHOxjky
7xqin6jN41C+dHYKEG6sw/HTipdo802nLz2ePj9eyNLzWwJ8glYXhIlQ3MZIRtrwQuZ1/0QBdgv3
Aa8UOhDnqEXdeMg4ucB/qlJ2tiH9bhUJuBarvqt0gywgc7mOlfhemYpJtHYCLnAh0mrPQ3rV1KPX
wXlMWuNCq9r7sDS/Ak9miy4Nzo2tqxv72Am1/Zxq9aOlmA3v0HBfZWkCXKLBXg5wAH5ZYQYgT9i0
EdnjFBycOSfVobUZDOjQebx2LfWXFsfkM8FONdalxNCZL49AEjSSi6bSDJQq55uqlNfD1A6T79KB
vLAmWs87DvfRc7xuT2leWZ9wfq67bC7zEx2TihpUpx5mT7Sn/rqIhXosspzCPk4Q+zRDfG6Tx8Rw
QYZ7XdPUM23WO8Es6MzOeT04IGjfisHUUD4nlftImlPnZ9VSnKnaSY+zWWIKLfT1KU4UbQ9mxt9R
UFSXRrGkDwlyWcYSmnYqVcP9qOXLaKrX2qX6dZIyvVZh+Tzkg3HJcWX5LJQKj0io29sF8c+hQ8Xy
1eKMcBrqprkWojZuUNerc8xo6UXHzb1mVWZ20RIQR4tz3mVtOZ3sNMu+9q2LIhhlhjtjKzMGunz6
0g4XxJbFV/ghCwKIWn+xojRoW+keq94Vn9PZ/prGY38+TvSbrRxV98wNv0rNxfXN2bgt+iibjhkI
nC9R2c2+jRXtnvfVY0oKriCxxAl19EVWTD9KczqtfdSfL2Ikfs0cUyBjQ01Gl2nM36cSBViSY840
1AKxfGh9c1i+afbYA+yqq1t3qJH0E73MjiXzW3tc6C0KR5JNByiIY9pi3acVf3hCdODloup8ZWfg
JzrzS29k2eLXXep3vTN8s1ngmt2KAJmjNK8XTX6aVN0q60NiK3VVA7gLpJ5+rSKNQcJkOGdW3H3v
YNz0RxpQxb7SBvueE5giqy+CfQL3iaF6/SUdGTGSvsBrA/6ddMPlscLWidgxwQhomieyH6or+kHG
uc7JB2kB7/6Srs92jCCT4bFLiIUq72HFsRV0ubUcu8n6Eg+ue1FsYw5yacvHgggu8q0wDawjP2qZ
IT2xiYznI4zfK0vHUqwKPNoVTeC1JKqbzh5SrGFBOaKHfeKXurbup450RjhTuX3sK5P2y6x3JVy4
sTjq42gyUMdOONmr/czZg4lxb52kPpz3jUJnVYfGcLSEGZ7LrDEOdq9lJ3IrRrofkmzsAjfysFFh
Gjc9N7HZXAGQdehP1ATGbMC20oFUJ2jrmFmW7aw0dm7CtSffFbzMgTdiZQS1hg8KyuBr6bjwkGJk
lZQL+XFdHbI+cfYfBAXXCxpAlJCKXq9NV526T2L1RC8VmHDngE7Kz2NoRcBrXdS8E11G1m0RfaFn
QmFkteK+YHjvRVrkep1ldXd5556RnlZBMZkvKzt+TVaydxhGphcMQ11PZpMepKglCKwoOe/o4OCO
TjJCwkIW4Y1z9mrm06c64RyMsR+ZXDOcOtzdx14zBtz6ptxX3fIAGnT5NMfaNQpsGtK2+zgkqtyl
lXgesZlC/jTJJRWbeLghDaosr8rcuHdd+BST3cEnzYoOe/gAVmA0cV/q0aEkZisYm+pOsU3fEiza
HQrNwKgei/RI+FUldg5SKD/D/fKoyvoWtYFJiosLE4/4MF8udGMJz3R3kZ5dMUIIpiY3HpqfD0dZ
mnc6qg18lcsaVDGVmlJ0oNyUTuOudwgrWpdu8kUrPE1wfE1gkriDboNPEf0JDWdypNZm2bFW5xNO
LIO9rKGdV2nNkUA1YnGsrNxobvhICJE/mm1qXoCCLwMnwl6A4rYnndUmFO8V/Yx9TDAQRwVxZmOV
XQotEVfDoEkvboyQ+6IWsAIldE5csV5lUtEgC+FY3g+sN0hwZ73J/Ag7LU8pZ1w4jVBYZH0zqUa/
7hyU9nq0bL5d8AyfkI1Px3as5wtKr5aJmva6jvHWG5Lk1sbA7LqGWmdJC/pKW60VFfBcVn26sLp0
+TeN9f+dCfT/jkC8Xe9/QPn/f1DuLQyU/7uXz38pvxcvbfarW3T7P/7t45Pmv6RJPINrSZjh4Hz/
BwXi/EuQLcLzhCNJ/jfm/v/4+Ox/2aSdbqh3XKYG//mPj8/4F38Ocsem+XINach/4uPDjfqLiQ+0
saNzZa4EcsQyaEbw778gw2mQc3ikmwkiu9VRE4CWgNDJfDlpquMvN+UP7uS3fsGflyLkBuaJLSTe
V2djkvxyqSyxw9UYGMcpnc44l1NIxLvsYrbH8iIWEaC/tsgf05q+UJ2M8enjy2/RAO+/KtwVk2SB
za7IXX97fU6pCxi3lbRQI4viG0kMGj4Gxt77VB+B02kJRBRuwUJgHUCsxuYQE8l7Wx/t1yi1wxtl
uC1CyHwRxabObtBJyBaFGuzcQkJiJsDiYDMq+NFMZBqCmIg5tSP54zCo5QX9irFS0y5um/LHDN0B
QIRKkQFHUxM/8Pw4kdeCh/uK1n38zD6nHpHZlJfuuGh9MJV5/PjxDSGn4U93BBunbpC2Tg7R9nD8
8osstUCNwwTAmxKXPvAgDIi2owkMawEPU+wwSRqfBeTNl7yz6CWAp0nIL6yYx7JW6s23laQ15shx
yIwrztGxd0lUv3ZypvtF84WcKbNMHWgH6C3TQ14M+qtEDCMPJAb2D2EPXsKP0zz/SlRmk+815sLz
EQdm9TQPDjtdYoUwoJghIvh14nkAFKOlzAVIIXtNh4XTeGZ3RaDxLSawcUN8Nc5do2DhUXFfx+GQ
ZnsCDYvuJBq0jHyhucDd6dbW4M+WwvWQTZwysT0YcevHRTLbnouw4UXkzGJ2pbXQCOoGZVuXKwWZ
5ned7nwJZeNkR3bgqQ5woJIIm7SzbWO0cxPbLyGX3CORi6IbHfOV8sLGiV/s1lYW5kxloqdDLTRC
McBzxvStXBsy/TbvT90xwvXFyrTXi6FkZX5KXCsFFS3YTR82GsMAaMYdDA9isMBptE6ZfjFqoWuf
kxzc0awwrPwuYWQlAjpUpfQVEu8B2DLnl2MiZ1e98oUt85zZoEXDBg9Vcovs354uwwgS8n5NnDrZ
JxwxsFDxVFAViVLlp1DXmS2GY9apoKftUF6nEhQFI+AUb4EZT7lOSqlsidcj8tvXc3siBApcDzLb
cOzCr8NqxMneQFgZUYqwU+/wShGcuSIWxv6TuYx8BfZzTktZ2tb4sdB9aVk4J3uBkW30P374/7QY
Ud//zMMS2KHfOeQ7zgnZKPA/RpXtHqwYGWxndc11hjMEnsrUz8E6atV+xHcFqHIIf3x8/S2d5z/m
6Z+LoWvYBtlHpIxtNu63r14vtShhPj6SoxiVAVg34xzjX3KmjEIeKumm/yw/5N8XNMmw2s6s7Bzm
u+AsC3FaVUsDNO+WGtVj3/XauUTf3lbOy9DMqJDUavi9SS9xaZDgk7enf60mzo/7eYEPWDDwIeQW
iLSupdF/AyTYyv8cqvIuZ2v7fNA0HTj39DcFGRbv8k1UIdy5aRD9NlpISou7UOfrqRFMImNIjZ1K
Ug/OiCrHwkZkPSvp6b2Baq7Q+gN2b/GX3er33YK9WpjIeV32bf19pFOpdaXgVCGA39IU9cZ0QvRp
b4XUxw/CHxZhMBGmwX7kgu8wzXeLsKwzc0LALLy4msabmPloCqkXccyuMDr7uzZvh6U5NS0OlXDr
JXTdhK3asGJGh3KYGItl7TI9NeaqI42y2gZ2n2bkVNhdWPhDVaDu/vgz//7wmtKiEKZ/zJ2hCHn7
8DqmbdpjuH3kca2/EnPYHcI5LPaJXcb3CT3Qw8fX+xmp85+3hUgCw3QU0AwFHM3hnXn3tqKOrsDS
q22Mnhuf6Ji6IA1bC32OQ2a9jyQBa0gh4QukbpZ9mqaWFvhEv3z/8Qd5+1BQt1C5APsAMyVNQcPu
3Vsbr2Yta0kUs+Fo023uOGonxmx5+Pgq8k+XAXZjAn+wHPK63hVlckIYmRL4SIitSbSkjFHMFYRA
3CVDvrwORh3uezhQNHjyET9qiV9oxikDezu1smyPm5bxIbLOl2hg0Plv1Mv/+qa+XTm3e2C4grLR
UMoB+uC+W0joJCk0chDAsESGp8Z0tABydXzAavMYDVkaOJhK/LBBx0dHsrv/+N786erS4SEwLUtg
u31XRCYtOkQDAyHzgx6sXJ9XE2DpRKNZEUedv84VeQGjwqwvmSMGLW6av0B23hZN//7+iqwfHn0W
bvMnFuOXosmxRUyRxzMw4k1avb4O5bTr04aGH2A7JOE5x8mlG4OPv/i7BXK7rilgXSjXZJU0eMPe
vnQ6eAbV1sxF8DtXSRDiRHnMo4bSCDI+5IPUsgOtwwZoFlZqeiWZpvM+Id+W1oOZr/Wepkg8+x9/
qrcrwc8PZbN7sZEShGIo992qzTMidETQg7eGBGLb8DFPg+BcauTGeo7h3vn88fW2J//XhYCbgGMf
mcHPGl5/X8Pr84pDPWMXk6Xu+hmn8SCTZJZqrdPfF7XtBAxZFzpvrvWX+//7O7ldmRSxn1cmZ+nt
7aezV+ZOpg9ek1IqEpeQBSE5hn9ZWd/HfG2/8oaFZJFzua/IJd9eBiGplZtNO3p5HZNSTGPvUm91
glIHWT4Mud1ue93XgYTvPZGDwHwTO3p0+0hcGhDYzrqCzKW0NcoXczSdv7x7htj2one3X8I0YgGw
iMUhffDtp0NizGDAtRqvq6ebqMFnm2hzx1BX5FCHEV76Nm195lz9ZqgnfqEIQBUgVtUOTkweuEc3
ODuHs2e2dHJIlEcM1rK96SsafViNvfVa0I9LcPQyVvGhOOg2IisZP1nQ6NOAlul8ABCSH3jwV0SS
7uc0EtGFzZYRBpnmMOYE82azjRIlsaPsHX6YsRs/GdqMbqrEgUEotklmvVdAi8HWPNfLKxpjSCX9
5KjTNJjF7K8Fph8/zHDmtKVlsqQBun02mklca0QRF/QmLcR8PYNS7KV4+zYwrhxtX/Rhcq20ibkp
uAx1EhXaFcQ7qsaU4irkJk5Ww6OsUCV4w4QlbEcit4q8cllGnEi2hbaH0wFC9xKxVHe2LHO/L5KK
hBfKZ+fHGjkCXObUu4+WHNwJ2rngpY66DLuF2Tftd7JK7MLTzcJc/TrXkrMy7aimIxTIyD+G/mE2
9eopD5PuuxPpzYrCsAAMRpBL+j2WHAFOPJuGA2p5AVwAq2L6StmWQC+mInoQBg2kvbWiEjzy4mOB
SUWYRfvUUaG2IwhluS6HXH5naDJ/dWQcX3E4HvUHvoz7aezKjCMAkPlL+mGkWbQV+Al6wxW03nZW
Oj4xjbEVYIEC6oGCpJjB7aetv6sj1rDdVK98MnaGxrnKaz15ot/sogqSCz8oTnM6nz39eeLqVewe
gA9hYiFrBXWnLJcVY6apn8o2R9GGnJ4BLMyB7NsyZOsnA8SuwAxuhpsXQyKxm7BLeVm9EMzbmKQC
7FTepZ+cahle0hHxvKenQjwr6tJvHCOWBoRHsf6wsAE+xVncl9gOZjmflnwx4R3hMXpotayBDgCW
oFLSvdWI0cx9pHPpGcOuqEbgyz3f5F9gUUtrna/w/DAI0Gp9sU98L/t1m7Ii4yvsjHesMvQzM3Os
ECmw2lRclT60garJ9j6PjJHjoUYmECHusxZFGFAlWa7YeS3iJvoMJCbel4qDJzjsU0qnEK4wQji+
xkDS4BkhwW3mJ3gNeDbDxsCLF8ab+dCqmheryPrOM22whx4dAaacM7NCYOr13Pww8jl+cSqdtrc5
rwMi+QSZKdpGqD+7CLUwrfR8YG6foQp2zpbWMoD2ZZl2GhcVa14W5xjte/b5ryGK/3lnI4Guz/jm
2HyHxSRbI4sXCq8BojLdmHqGAdPT25ekXOuc3dF+U0MfjLorgPmZZi28rLeMzh+QZZeHpOM52WVa
FwE3U5AUMPVX6okD+5SCPQn1q4yHdd61oreKo7JG0fttzwAy2AToyjcQxD24A+OlnQ0B8qriN3J8
ztGCESgvd80vmPQXjVZlnR9ZTJZxfhoOf7CI1BNJUSDx6VuDcVjN1Po0ob4dfasftigj5qZPhg6+
g0woZ9BO0A/sLwSXa5seoZKvzHbrW21saC0P2mJbBy3RQEGoJSzPW/RMRUD7xb6rrJYcXYw1vEoY
ptxnpenOj951Q5Cb5fpQFfmw3dd5e+10t3tYllXxuVFkbJJ6fBc7M4nYYTrb0Z6lubkLex0LFqkB
pg7bgGn8nm3QhCRObs1lHwFkCKyVW4NAIbe9qR4bmgg1viF4DLOJbNXp0AtxwIt3CgfZfb2wvUAj
kN0SEPlN21sps+UBWcfiIkmkiTXc6WOSt9xKnOuiWW+QfeT3gsT7ZVfnTJTR1rYmbRxACBWiUCJI
vQHJN/E/Zq0xqS3H2OtmS17VVarPm4I7Osp1e/LLLo2+YcCKcm/OZnGW8ES4fpG30riUmBDzndsX
7gAHfCQY1uktCq0uNziFZt16q02q/I71Lv3MXzB+dFrIhDedm/LZKdoJBcGaJYmPll1gM0YQE/uL
YyBpiS2GYXosQGYk8NHvgErE+vk8CkbMmGLLa0fVfYj4GKusJ1rXupvDZvmE92Yk1Fc58+cxr+b6
bOl4WI5wl5cswFuO3RrMhHT8rl7y/DjLldgYYu0Il+ccsf5g5ZRXbhpygm86WOXwaJhY+2uq93Bs
aoFaeIKSD0WqwVywExWjVCZwVUZYFXzMTDHDNobpIo6tjhwCzG04CyuLUTvDt8Jr2xlIVE3yzpdy
Xe2JJ45wJ9tb5lVL/VG2xnJIYHLqlxJx72aHrFITyaJha4GuYAl5S2wCoXWQD5AaL4ZxQ9hL2DuL
jHHBGlCsyaOxxtusMoc9YlvrE3M+7W4ldKs/rXmBDX/u2AljFYvNVTgMwwFQWJBPlXYBkblOjkaY
NTCq2juQocBEsEUxoGy6S9KCuu8FOS+fZTPdtITd76hpzhiS4Kz9uHCVvx9coOU5upAuB0idA+rb
0imveD2TNod5pTKMNCXSgciDpVBXHtqi7DUx02ELPErX61TNEsitvRUGdbyoHs86zjNvWcpF2w3x
NKTeasfDF7I60Mn0jWYAg3UFgKVOLCh+6dTkw18q/T+cPzZqJR+dLq8AOviuAG5mWZOuh6ka6wwh
eYQSHeqFmC5/qGX/TdjNvZGYSI1jmbUnmkriFSXQ/JDoM93iUYDi+dstFfpv5ShdCIPmACh1sJrv
i+U+5qhQZkhZXZdV+WwkpIY3YKr0F8ux6Ly6deIiSFOoOW3h4CGq26xxPAiv6adC6CgqJ0eOt25J
wBjTeUG/lBfZcnb0ZH4yzmT83VRWXPguQQ9MFGOnXTjhqRGQrVsulLuaFn+bemsL9osnAGpqULwP
kV7nX5uWkfPZWrokUSWmrR0Hwe+1G6WGN3Mcl/B+KCTCyqlaooeQx/0FjPesY/8d9B90acVzvkYk
VZEWOhQ/7daImDF9zn68Gn3sGaHjZkxjeeKOqHRkcm5FRDnkyYz2Ng719hndEbEEEkCiV5Rj09Kb
TsoDylhFfdf3CIgNmuvauV6loNwJsECMYllENeXzkpENlDbWJklh/j9RT5i+oRtoWzvcyrj42Jqc
sV1fUEukyHuQZlY7u3OF5iujh3NNgHdSoNSyifZBTEH5Ru1T7c0SFAju2SoM8mhoPg8u3G5/MO1a
94qenqxXdm7+JcLwQSFoVmTEKXOUB8fush/gI0IDbcZo7HuKRpYiSB8g0bh27SUpaHEPZUJ/7a6b
Kpy2UH7BFobstxF1DfUxQ2q74xhbX1KfmhJtn5Zpu8mNK/cvXZLfD8YooQ0LeyG33+Rw/PZ1byOs
WaILRywmTrWXP3Xuqc5eALae5bK1/nK9309m9CK2lFAGiUpZP7uMv3Ql0PkJc2odlmVVmucubpzP
OMGLvcTWF/3lWr8vZSZDNK5Bt1LZv7Vqh0rDmBFWhF/Ljtg9SXHTpysVeG1r5/S0y0D1iAizNBVX
VtmrvzThfr+1ps6X5a4azEeNjaL769RKwkvDCUggUIvg8GqNw/oAmMHA+DeguLTg23y8dP/e8DFJ
VAa4Kmwdcqr97khez6szZR3lRYlR+smpsXOUcsuYomB5dNuUIAG6H7cfX/RP9xiSMy1AUMImIbRv
vyRjoXZMwc95nZvUF7kLYy3txHi2JpCdZoRXJ1DU4WM21irAjSD/+Xfe9M2QshhLuSyxby+v4Z+j
9RBz+Qr5dIfbh/jkaYQ6idTHjmXtiQXf7sffWf/Dl+YZVj+bSX/AFmcGodREEHSennfjNzJkyAJD
iskeMxEx2e97DVUhtsQWg11pzSCCAJQvL3EPvoe+TJ/gs4QZWyK/XqN9A6AATWM+DJckoVrwZO2W
UwmZ1lO/B3+vPQu9oy5WGAHXpUZ0Eaekrq7ZEmSVq1+6Jnwa1LLoRrFitZXlmd1YjUzgnLneoSTK
IUKpMvIdRtZw6xuCYfyIyWF3QOHUMYYTGolCgvSyoCIPUP/La/iHjpStK2ExfXTAD2x597++B2kB
CoXjxOQNbRl+Zt/PgLPlJUi+j3+WP/TcbJqtsCgZiAj6nm+vo3FleOvhAMNBohijmuUcIS0ZADa5
DY2JpZcyviW8q53+9h1/f9ctKgnHshkBOJb1W9ctcpE2zyAmLRXLg2vOUxAZqePV7uabSd3pL1XO
H65noLswaG0bShjvpz5ibKsV4GAPEtVdr9jGG6RG5Rxe97zxBIcxi9H+cnt//xkZAIJqtnRGX5a1
YaN//RntAXafXfc/87FaL+4dpAg8zyAEPv4Zf3+5aNvASNDZ9G3Jy/32OnKouq41WLXtpUtueOe3
qF8OfJFstaehoMNhUoif6EuOgV5o6c3Hl//DBmUa9G3pX1N8cS58e3khQuDLI+qLce6d/TCghJdD
PXuFENXTx5f6w48IsMllgMIuRc/23dop8BvnLMt8U3td7uMhUiEpLza2VJczD+Ss7tM/vyA24O3H
Y0qFOuftd8tJXNTaaiP3II7cOwxGjtAJi4fGtpD8WVP6l+upbct524fFoGMpxlGMh3j/3r2SVblY
nSV4ZtqCQ5WXNaXOIaFA2NoABj/IDpr2IZuG5aHG8YYcuHGNTxoouC3XrMF7aWVpXO9DcxxIx3QR
NthpZBAgYc7DXdprZuqLGpTRbqncWvhT1Mm/zTP+8Dia7jb7ZqWwCTV6d8+KIe7kotNYiugAn7XD
nMGIS+gDNCY+ZduMorN50nQic1IdBzzqxL+8D79v6yxqBuoXcxso0Hd/+6NFtNKGEiiMZ3fEO7dO
oR9msdQ/+jCzaB9EM6gr5BgfPyl/eNlZSZUwdbQ0pnq/ZtcudJGuBVc7o58mciaj1Ran6+U/vwpK
K4a0vOvbLOHdV6vsXiJQ7T0L9+5tS4WEncCuzz++ivzD8ct2ddtmSKmzTKt3rzTvlU1TBRMp7Ysv
tJLbc9SGNME5a5ySukeBiu3thv4vDfO+wVacxOpqJLtmn5GKEtENzFvxl1/1t1GxFIg6SJN0OdGh
azLV2+8+rq3bJNmM1yDSwmvA5/XRWdLqUy/rZfAsMVmBU4eFINgnSZ95CLZUKnhdf7k322XevaHM
cRjXsTejp7Hfbc4kwegxaAmOpkNj2EBHDPXYZYW6b6DSE/zedtqzncG5ouMyz9+ddnQhOCaxfKV2
Bn1bESobBR9/qD888Q4jZbkNEBW36N2t6cbOKUg4QQKihS+lES0nvSOTUYzzGrgJJ8MJzcNfbsTv
xcOmNdlCMoA000R9V6w7uebkcxSjUy7XlNTiKPelAbqB3nDj2ewFwYo0/SIGX/L6j7+tK9kAdJ3S
nU/wboGJZtbk1MXBPJFodRMzXb3W1FIgt7Oi42K2/de8TKuXjy+qfr/HaAxtyTd1tn3u/atXJUW0
9ch49ayKzCTNHFR/RV2DMa5jf8VCmPXDihbY/S/mzqNXbmRN039l0Hs2aIIOmJ5FJpnmWPkjaUNI
VRK99/z18/BUY+Ykk51s3VUvqlD3ClWREQzzmdfQsPGIDVtUcQD4P8CwbV7A7Ue4zRYiyPajHKhI
3fpYvoDfahPILzGuwZQzC+UJ2Nn4vo0t8StodK4vTfEoyvj6oB8muJjIxBPxGsegD1W0vfx6fEwn
r954Z6+fdAAOPOoyQBiO+rL8gsuphXQltUOU9NEIEyi+EFjVIO3D/Hx7Xa+Gek03TWIz2wTxiv3d
RZAUexFKMrk17VO1+TSV0nBET06nOhbof7phecUpJc2da9om1vKQhFaKBl9PmYuKfuj0Sumdoadl
e1lSUACpFQ8malF/0NSsPtye4zXsg81qKTMaTNd0wW+4nKQHXl33POh/tpHIH5HlTSDCUA+vLCM/
TeNkvEsyEIDSRCuPRor2VEd1/l4BV75rG9+EGV3WT3U+Xx+3f9nVq2Xwy6idc4Zn4LGxeE9kO9XQ
+VOmPewy7zGwWuNe92Pt7vYo6mtSe3FpEuEDh57xyCb1f7EIa/CAV9MyV9HlyMH8HUKcmYJ9Y2LN
5Zq0Z782ZpJ/lQdQ8vtaH5Bq9rKop1Wq5eisj5T8EG2jTZmgzkRpZgfpsPpuD7H1E5/6QXGDrM+s
R5VsPXP7WJY/SlLZPadoo5aQAuQIJ+9oLCfHU6HrUDaU4fQp6EgGZ9GXKvpbud8gSgaMmY4TlafA
xb2wrA5K11qPSN16+CeYs8+OHAcUFEcRypiS9BXJaTzVFAth3X+rFQXYp5pWoJmEmbbVjp7i9Kst
W5SO8iBBsLgKEAK988tZjLyv2rqbldzk+oyLNUqm+BpHI2IOkkfLjrtecgpcDepTS1vU/JBaI1rW
k8+G+K2Vvf7ZLofub93Kp+wUpGkEs8fUCnCGKH0H0NSHQjuQuNIwq8AkQ97oOpTHkQD6TicJNdNO
8lNCy3agLg8Bp0QVCeI+4iCpB9jZlPxfuumjRlzLiGnQmi3FX2Ep1BwbtrL9Fuee+E3DWb2fBhW0
qFTFhe0a6BpnyH8k2SMNICW6m6IYXqgB9goEj+Y3H2n8waqWyfIoiY+vijTgW9qdbIwJxvVZTXZk
hoYhOUOvwfGtRVF9xIG3khFQAnjs6F0DjLVvsulLVmTy57wRFsI8www2QBMLoT26OrCrQZmWntPW
ffGMMGP/FxSnQYb4Wo3fm8mb9RPKIv0stSUy1EHcWHglGLGGGBMpXYrgoip7gOB6xBF6EL5oaU5K
jJqN6mcnGQBSdaJ4gApSXBYIY2FXi0aWKRFwo2sZAEgo4xGLbrAr6m9IqxWW3qTyLSkSVxzqRpIF
mVdWKkRx9DjY2b2aPwLKQ8oFriwNzzSNex8TlmxuF2AoWZzLpkBnFAAb/uEialvheEEmowvg+aZ2
RNB7+FnQ7dUeEPGyDzLeBsJtx6qMkHk1UImNQlF9rbjl3uVGYOWojJftI4Cj7CUKUMVp6c7nbp0M
Xuu08MLgtKmV/cFGO/ZTZA9YJ2C14f2UaSf+rKeuh20GzvhrSqxm4FyiTADnAZeC1wlhLKGZX+qz
LCHSqTuUIyWnUij7gjSV1M+aTsu1qqbyLxKA9pzGmoaeCea+sRPAOvuLiiqKQ3WHEGImJjwzG1RJ
2a81tBiYcaZVHgK6wXziUcoTxA3ope5sCzg0GnIcyV2Qlvbfem6UX5OJcjdy55oAyaIqxb0CbfXX
2Hc+d4ERdBzo2ghiBBOgqu4whYXwSO0XVSYNRBQKO5beyQe00vTwPiH4fCL899Bfl3KAedSGfXXj
jbq+j+dmB95QtgEYByHVy4cibOBJhT3FXoHEH54CAsKEVExb79FV7EbZBQqKTeUFkCeYs8th8HXH
89yAv1y1PW3Tiu3yPVHQPQ88ybpjL9Xv1MTq7gtRjMckyMtvYA3YM+hqQ3OcQWFoUJyGEcCMCvzm
SCf5G3IA0uecz1BtvFFrr6eJ9RV0FouO0FUSjh123dHdlfcQm83s4KuZ+TkzLBoWEW22exp/EVqE
xjB84OLxPpS0l89I6ITv+8yP2/sZ92TQolCqF9og2K/cftxWAhiSXNnEl40WIO/85VoSgyYZpBD0
8tNI+9nQmkcsPMPWOg82QtDrDIjPRsALbhnZ57npeDkUKIo8QUUB2jntXuxxAO0TdVrRL6oixnM7
2OUxb0drT7fIfwzCIb/v6PBuJIdzSHD5lGNzR83uNZRRaHte/ggd/3MeTdqdaapKx35EU84qh2+a
3oinjo7hRmqzOhztD5oRCjt2OeehowppmdRCu6DTnnw5TX8OYophJ87UJjv0Ns7GVfWCNabXAimH
cA3ez6InEPPKSGi8wGWSUCa34rSodlKajY84b/muZ3vmCZ1Q60NNJ8qt0NCLN/bTVZ4x/wDqWyBR
VUQglwV6jFLGHjPYYS/nZu6EbWqihTqZP/Qo+tVFaf8VRUP95U/3MGMSllGvESromsWkZSkJMETO
h70XxhEdtLA4D8BCgKL65sYNN/vULfePglgNRoYkb6ZqzufpTT/Ls0cpEDRd9zS1wnAfAl4Zdm0l
0P7qbbOFCN/V36g7JP5RRDpVWnTJwwec0nnaOdniAzYk7UsoRerHBmHiZgfjZGoh8BbKZ0NSvBIB
DP1pFiN+L9NpR6xFT+EvaXlFQQArRPknLH8R7g0whseEUtvnrLCDHyhV+qCzyJPv+y6zH6ews4KD
KrpZbLOJ0ndod4/dzsCzy3QKpZyOg24noRMl6LK6ZRVlP0ZTCUI3lbTip44GL9IpQy9I2AQImUaC
v7sL0ahTsfqQUF42Nb/7Te0Z4Xq1hie6b3pchB+h1w7l+y4NrHRPlcq0aXx1IS8qZMKtssHap2CX
GaS1Kh9jmZbQemgMXSvJiIYEjTlDfRhSZid1PVAsEB7ZxtZeGY/0h8ImiR5NqNcu0ZtPjx9iiEMO
XrFgKhuoaFiTA8wyIWhjppE4bGx568q8vp1NDVoMNazZbdGayZuXuy3UJYXzBOp2mp4GHrSdX2j5
E0iZ+kfeBPEhyGvFMQ1lPFASq0AZAzY3Y+NrYcvjCdya5XYRxjARiqfVxt22+uN46PEHJdu2rEUh
Qyp7tP8FWVGpDOGLFtD0j5rOpIJlGNNGnr1yrYC65WwD86C3umQeNG3aB5JmMpaNAEZYluVD0U7y
PShTzEWQmDp64Ks3JqiufXEybY2eH3GGaS0uljaPglDSmWEX2FCiEEwwvPssNgJxKISK2mBb43lx
MLHSfsGZD/okUobyTmkAQjoB2gIIKWcQMRAsoKC1q3x0SQvL0xIagVH5AkSr+Yh+tZj2FTK1w2FK
S+uZ/6YwXepyrdvhboUmPQbFv4EG0yNspa6xNq60awANib2qKkiOEBzizLpI7zsO7oD1AC56Rlt9
CalIHSjg4rxVKJnt+h52UDTbJST9Qa4FiQZQIJYaAbXGqB+q0q5Ot6/zlSiS32OZik3OLctLMkul
FJ4NeBrcZlbEIVEs/ZkdrSN/I6+HkLy8y2dGF7EPXR+4zssmHqZxiObUfb+X/TE8tYqco84NUPb9
aGY94h0ZIE40HKPgx0QFCGFVY+iRPWxT/wcmCiLHU1ELzojG6Ni15Eb6QSa2MO9KQfhNUl4r6FKZ
4/CeytHwEiaSjCZ42CNZI+oAux6AKAgxeDQZ7/FdngRizEb+N5mv8itWB5NkXNazD1B4owdztIN3
cQKUeGdIiIIeLOw+FAJIr3xRpgLcVmyCY9sDIzJ+J16Z4BqKXQBHQ430rcbga/38IoYC1Ucrkjee
TpaAKX55K/mNaaFUV6AtG9gIVRsSvFhp8rQeSMzUgTw0lReKc+oHVABsQH9xV6V34InTTxgBGh/i
TmT+e0KPWhzQWMzbB8kb0h/ZCBMaz0uTQoXNr29dsy7t/KOJl7vp8qKG1T/cwz/SBfhvuv0Wv7KP
TfXrV/P4o/jfF0IA/+fyf/7P0AWYz8x/rQtwCLPkR/b3r7e6APO/8Y8ugKb8Oz7NJpkVzwYlr/le
/09/XxmGv6pp1FVJjAkxObn/qQtgyv+OsJcMWZBMh3977uLWedsE//Fvuo1fMC01OteE/zNU71/X
BZh3DaU4FAFs+EzAbMR8Zb95hDWNZo2dIcCOJCI1Kj2x+rsGCajPdq41G4/OMs8kgqBJQBgrdJyx
efEvx4p0P4mbJgxdMAjiZ9umiJ0mqSGcPlVMyk5SlpNKmmis6lkSb/TKVgenvklTBJQN3fHLwSE0
IG/vK4FbCim8z6QYczK71ByB25xDezXfN5iR3NHE3cJVXD0Ir/MGYAOLbe4VXTG66k4CJk4ZESoD
5nfYQ7hjNUrHKC/6p6EvzDmQFBnSlmVwHOmYAkA21TNWH6iZI/myhRBQlhf16w+yuaCpLVhEYOrl
WkhKJccKtjOYYnrdQyLygNIcKG+25HTwpjL/naJbOvsOteiPhVANVT2239MBU7boysvHiZ9iAs5X
QbbMKK8l/mnylCqdcnhuDZL2j1GWGfY+pGtyNrA2RmhWCtJ3Ul8TfEuizL/ZyM38brQQ3GFbISG3
M+WxeoDWLdtA52M8Jt4c5Hf/XML/K2tTlFCzpv6Pf7tKsuffh4YERXrkcDhxi5BlsBExHdFOcEur
Dz8Iemiz99C4NyrMvzAoqY8JmJh7LYFkVJc4CZd+Xv+jt/JfMjHXvhdRsqJwHSDaxGVx+b0sEoTA
w77BDRDWfi7DQjjaVCVP2JVJZzOhFwtfAqoscsLxQxzEOBEPMBJ+mEZiObcXZBmkzuthI0BOZDNn
/YJ76e19QUreAqb2Yxdwvfp3lYgYmTXcOxu/8o63h1pGi4uhlmlo4fGcl/AaXVUuqY2PptTeQRr3
vuvpOL6DfWQebg+4shfn1eWqNmhLgJ25nBttiEgCaB25xN50HrQyuxcCN+7boyxDb6Y1M6uIw1Di
4GpfjIIPpyrJOGy5ZY/+ZBNrBZce6kL4eKFKYuk/zFiYG19NWflsDDpH+vMVRB3hcmqRNErh4A8w
ztMkPbRpPL6L0EF300RqvgsU5w56MWT4h8s28nKY6+x7MEM7uic09hE4PCpQY/ydiu/m5wlZh3zj
nF3/vhnaNj+DOokgrf3L38c9RUG1BQRc5416zMrCgvAR9kcNLaWNoa63FXVDhYsPVimdv2WTC1pC
0yPDMH9lOBVSEQI/5od98sukcyZUzJ5vf++1qc2pAAR6yqzmkvefDvlUwy7Glxkw9yGjw3D0WhkA
VoGL6p8PpZPSMTceWgKHy1Vs44pbNPcT1+psEwFofFO1KEgOA8yPrSznehvDzbbmVBpFGQX6+uVY
MZoF8GmQJldje/Y5FdJ4l3f9oO/sxLPwlAKGsaP+qz0peTU+tLEoHn2pCRx8OXD+SRWqNq2w35XY
x35NYE66OUpXhovj21bDce2nQgzV4TUgV8jldflTzR4anuzNRN5CyWkWGSiCtX5y4HrD58Fo5EOT
qf3GAq0PygJRoZ1B8ouLcsK5WwG/Fbvo/yOIqKWx9V7nUJ0q+rq/i9EMnmh1SD//fAcY8v8bdZlh
l5Y6KbLcxm5gN+I+tLr3SZAYJ2miXHZ7pOvLkgtFpVpBKxs1umUFwUKzVfH4G/5xkeARtAUGbZO1
UV5eubguh1ksY68XYaVYM42QLOyOogBumJofnhRfVly4KSi7lFgR7Ud4dC+F7sFswHs2bXemiIM7
CF/le2nIPCfv2+JB70fz3e1lWLtNDEgpNicOAMyy/t2ZoTUixIZZOcEtXkIDjkmNZXxsAzt/6XvE
M2+Pd9X+QDxFpkgEVJ1TblnaYjPncoG1QKZggaiX5s8GKO+vsTORqAdjg+xkD0Xqa9MF2bus1633
ViPa4RwoIaqDiR1PyJiqHt6u3YTMiBEKvd54adbWw57ra5wdktol8A3xFLZagBmr3jb9xxG9fwnp
8VL6wmUb3yO0tIUYWTlnhLHgTblaydKXcT0KPprZQ6V28UlBtAVfRfUYzrqbjck/NXQrKwS5sC+6
/R3mffc2Z+cz0KbW1BmkovLXYl/iNK/0Y9rgOc+m21nS6Lkl1k0HGRrIs66E+B2qSrJXNPCFYFK3
cPsrjwrDk0u8XmtQtS6vNFzVyxQNAAzaLaxVwFhUTloU8T7RcLK5PdO1oajqsOMUTWfDzV/8TYaI
Q4GFR2fP02zmCGPlXX0fNUDb0qKHG3t7rLWPSUWS5wSdOgvix+VYZuvhqmiAL7K9athZmWId4kQg
v03m4CihNxxxT9tCAq1MEOQaTzQkDGCiy0E7rZ48PJN9N6ja4EPtmZ4T9tN438Zydbg9v/mzLHaN
oaAoQw96hrm/VtDerGVsQWvukYp2USzTztS8ekxL1RZdLSwiErIcJxya9DwF8e8/H5i+5mvcA3h5
iVxmu/YeVzmcLcMfviLjUn/NIFIeNYKgXd22qhtZVvx5jn63UqiVG4FIgaqgxs1FWXDxTRMhQKNj
OOtKwg6ek9L/jROocWhHaLKYBvUbMdDacIxGUYPbgFB+UeInzSZHwfrI8RM7ePSV0XyJp6n4UgZZ
8kGB/r+xsqvjUfdEMYgMn7f+csuWCPlqKEGAzhma+iHjsdrVgujS76YAB+RmIxe83kHg6jkegIsh
EVzxhSIA010AtdedUB2es9/mrolhZ00JUv9SUL0DkvQxC1A7v72B1NWBESqZaWcw5145mm+2bohl
0dDSHnAB8sxMdkT+nuOhMIajGQ32+1xDF9gdQDHqO5RYw3wf19IY3xd04pF/JgQEyiUH+CoPPriN
QK7+TvC6woBYi+wvZqTZz60/FTDiIejTDPKbEROnEjgH+Bhdfjf2Nk1QgTqL5IS+Jn+nqg0/pEQi
wFUK2xcbN9FK4EFn3ZChZtEABq02f/c3861Eq+OF0odu2WBpiShB4SqmgGU6IJwWWwoSrxPqJ5mM
uEM3Rhr/H1LNUi6Sg5qUCp6W6XgfSIpBEVeqNu7klYoAv409Tm8aZSbEai5/nYrvVgidMUTyF4+F
Rp/UD/nszBCr+OFhPWLgEGIgr5AgYKH2fXvE2BgB2tiwN8pq15cneqdop0FpoR9Pt/jyh6SaMiJY
gomAofTm3qdjuEf83j+nXSFOt7fg2ieBUDKnzAScM3DycqzabhLMF1GDQrIEsgO0guquwyEAZ9lQ
V3a22kSf9RqTRNBcfvcXlF3YEv3QWw4NNBS0S6DqCQYDhw7VpUM0s783ds31+0WBd9ZXRdpHJ53V
Ln8hKmlJgPVN4CYRnwV/sdjpsIF4KHSEEzDOxSgsrbZigdVB51UhGgejsORJ+rXVyaL3fLcFuxlR
MiuCUyzbIVqaE87bPUaw+wkxvY0vf50AzMXs/z/s4l43JLkHzxVzyUV9dE4sDbRglY2H2x99bXIw
mYjt6BHDhFnEWT4QQzwiuHbwkTDO+hTTtIv7zrWQqNjTZtfdYUCR4/agK1U/oDs2bSUgutT9locf
QfopUXIRuEqGo1QCcGivYbrnQLKZPthdSO44h/YxhgMI7+PRRUXD3Nru82a5DBbmH0F5fhbfo1e7
OON24ZG4zD8CsLn2LMTgn0ygPU9G0jTv+bTdi1n1wZ3OTXPGyD4954meP/RxJt3RllQfdX3M6o2V
uQ57ofKgDDcTvAAvL19XBUUetQLY4BKIF249VNm9ZJv9IRxQfy2iAvuXKE2PDag1t6Us62x8GHVl
TZAkkLnzeASpXV8esFYZfGRQGb82yvrQkWAfkCbQH+wq6HGbU4d7PIkGGV3fJPpZoynxmE21WTmz
qg0FhkLbeI7Xrj/4N8QZqAVetzxRBC/h21eoSvnheAIg3B8wuPhi+Xhm35766sqzIV4rkxrv0uXM
yfBSbZQHDkIc6yd40OJbRyXtWNhjDS8bBVUclHvtpIAnf/K6Qf12e/yV958ukW0B1mHC9Lcvx1dQ
ODGChMAjEVT/xtL7pWVZ+2mo+vZkFkF0VmFkg+Kp/B+3B167Z3Qw2KSUyDGS8lwOjFvfYPYTS4wt
W4/CvJ3co0gkNnbWvHzLw0YvzuLupksHi+VyFCOnXWUpdeDiiC67aLoAq6vxnbFz0/+EIU66UdhY
u9egexMQG+wc3vLL8aQJN8kuZbwpVMc7fapkbLc9KHtY0NnSZ2Ib/KjSKNmCT66NCxXP0FABnIkr
i9Uc4miSI7rlIFvG8Nip5s9AGuVnow9/a1KonEpD+337+61tHF4JYZE9MtmljmIAjh7xzjp0KwHR
wp7Khhh1NFunoxv0ohhhR5Mrsd/VabV5aNaOpzEHzNRENeRKF+9xiC9mbNpx6FpRhkRqmmPLlVfB
CXCp2LgJ1jbQ26EWz2GWJYg9t2noShZQD8vA16DTcBbDhaQ5IONnbGzY1Q9JKgNel4gDwN7lBqLI
IoW2AiAO02gLrxrLeiw8VduDF0P5PJa9HcD7/nj7W66t54wNNIHfwrddwi8F1sC4HDPJCVbZPqpA
Xfjwug/k6P3Gfbd27LlWuVNBjYBwXaxnjKS3TdhEY5AS20H16Uxiwx25tyf02tNZnnuEbqgNz/qr
1AEulxFdtLIRLKFrotpzN6qVd6DyQwNNCsviNJsLogxdfUMjo/iAj7FysMui+d2UYAzVuixPBIG9
o3WFhiqhQn9K9UJHaGnvmqpebFzBa5+cPiCdevDP1LEXu9mcUMtrkjJyJ6Tb9lKJnB96K9gEIw+A
KFs+HUVqaB83VmiO4BcrBDQAdQj4lqgCLRPccUCYL64qoIyqnT2oavuiNeH0ZfSkCaNGdrjSlsmp
UgJcs1Fq6gy132gSr8ybVjWgAXRnZI1G6OU3kjCB9ZuM/rkaZq0rZLwwxVCFJ1uTBCxDMzzKUz5s
LPZaikWRBvA9rV+EVl4ZgG8SwFrLdVxiyTYK1OqPQUEbzOnMwNxTfm3oTnXxYVJEis1X0z0hcwhy
cyrD6BDSqt2SR1g5d/wWHRKugIF7lfm0Qk2H1AfxmRm+fBDc3c9m52uOBm9so101b/jl50ammhLz
DDcGmXu52L6fqHYyxpBLmlgRd6nXBN+01EgVt6THcsz8IP6FWmd9DHzbTlEZr6rz7R239rkpAfLh
CPEEzO3LXzCIwofbkQcurSdxn7W5du6NNjzjpPO7lHRtB/a7Pdwec+X2pirGtAm4gcAuIRrKQHoc
BTHdGiWMj1rkd2cpbK2zKRvJqS3i4Mvt8VYeRSw9ZOiy88sIEvNyjuYgvCLTM8YDv+D6oBMOBlrx
+8Cp/2oLMTzEE4ST22OubCLeCg4QZTEDsMW87m82tK3jAIISPJ2DGhhKKXocITU5PGiDHr+/PdTV
cpKwQMvWZ68JsIfLoWBB5RNZPIZur45DA1Ipcs5tmQlJciQMJjemdn1Y2ao8TMhdUL8FR74I3xTM
K9IyiSUnEG19phahu55kJ7hsy3H5MYyV8dwgSO/6Rqcc4jbLPwU4ubplmiYb52dl6jSyZ+Y/bSEa
jovLqu71spMbqlRojaHhLOMehONFT7MK5azD7WW+eiPnWcO3xm9mLgVZi5MSldxaqJlJTip7HThZ
Ix2N/VgUeJHfHmh1UuCXXgdCK2j+8zdbx4eIRFLWSE4EV43inFcCrgQK7ymQpoLRiPe3x7t+lslw
2KpsUhtExpXeNCqjTTvSs3VEWxVHvbIKp+qr8BFkXPCrrOngRmok7gd5GL6BG2ueRTCIb6lc6Ae/
7tQDoEeM5f3QP5WllX0rM7N6iHMp/9V1Vbux2a/O8vxbCYhmyWoK7Mv7yvYHPMKKUHK8cMju0OAM
fk6d3H5TYh+Ob6FX1bd8zHCorVJpY52ujvQ8NJ4FcNDxKUU3//K76GkJJ9GiYQFxYTx3Ual+qpH1
PFR2tPUeruw10IZEZLMwOf29xRYYJjs24C/MndTRv2uTCHqIguDe7Q+/NgrdrNdeHnR+ffH6TF4P
W0qLJFy41PxMstDetwXys388Ck0mGjAqbAB21/wGvtnOkeLBJG5GzxlSod2XM5VX7fStAs7KXKA1
ULUia0dNaVmrCG0QNBiueI7tN9YpKyUkY7qs2sg7VrYAqRX5MXxqmtCvdfs3c5FajAB1o5l7VmF6
9oNGO6AIniCY2yobt8DVUJTDwS/OXQ4oiWTjl8tmILueUhNC1nMcKncQWvgSBxMo6Sj1/7r9ha7O
FJIt1Py4Rkk1aJkthupFIdeJ3zNUFSl3lYKHXBXrAQG5YiAaXgfPo6d/SvtGdW4PvDJH5BlIcEj3
OdRLLmTVtHETAYt0+tgKnyEQ+o4oWsuNJtXaiHNWhjIIsODuzThe4vrL5SzA5FsI7mBjKQ8AZpou
h89MZnzf2hHaZLfntbKg9Pdo/M0Ic51b43KwzjBKH/ce28G/EXJ7GVnDfeWB4dlJdW3+aLO6eIHr
j2miSNDLvT342kwpG0H+hRNJALKYaexp6MYqMSrrjfU99ChaIiczcsbBp9weaW2asyYHBU5CyKvY
EbVedMqgHKPvqcIjhyQ8OhTpgg+iRVJ9n0IquoM+nL34XhF9uz322izxtwEEQjGQZGX+8zcnMdQ7
hMo6w3aSlAQgrUxYJ12jO5oSbOH5rq6W2RODvYPwDIEG+JvLoWCPB1qWeLZT97ZyHuSpu4OmXW9M
6OrVn1tMwE7hxpB3YB92OYo1KH6fAvZwCPSzOyMZ/f0watkTaC315A+18efbBCMqpjbrXc2aXpfj
6SAKkBdVLSdFTXmH1Xrk0i2XTnZe6BvvzNrUQNyDkqNLfI2Ui9FLCWAuW45ErfmuyaP0FNGsRbsU
rRDEv/sGs8jb2+NKRgk/G7L3uXlKncjiny+n12YUx2aQoINqk2nsujHHowwbbsVFGLb7gNRej7t4
Mk74MmlWtUP70rqTbNwjYy0Wrm3kmmvUcvj59u9a2bb8LBvoEkkBzc7F4eykCvfuKLV42IPsu8wT
3zm+343H0RqmDbTUylhgAOZ1p5asMublEui58MYh8206djip1zmuD2mWertAS7fUQ1duAoBSBI9k
IHyypQ5dFZgeihae5VR1lx5w1mx33OFKvrfkLN4HWtV9sdrpfW2n+a8/XlBG5tWC+vV6115Oss3V
qLBGJjlF+MmWnVeecNnDcDvuyq09dVWcoQaHPQdIAMYjDlhkG3FkQSb0DY5oCsiyFLVyrkTaowkn
lLNhlelh1DrvWArAmCoKvQffFtmfv2OwKbmJyHYo9C4BrtGE/UPRoEw+jsCeuqkXd0mmKA5GfOLr
7aVd+6jAZ6jTkeehuLWYrt/bfYNjpYX0sCk9dyHs9pbu88ETke/IUaST22JhK7Cb/mOEMiuNTQv0
HWU+JkuiTKU2AM3sCuP2tPiVooB+RPRdP9BomTbKXWuHhFieKitAIaCj8+X/5h0pBdaU6LpgNlAg
xT8ZNBq7OP9pQIje+HLXtyAoAFzPiHXofRhLp84eYN5Ao8xyohQAYY6tl6P3lcAHLzcemrFLNsa7
nhnjCWTxuGoIeJaotdbI47GoJNNp+vpX5VnJqWvD56EUw/H2PlkbiMIKKHswHNBKFldtTr6nN4Vu
OApImBN0xMnJQGo4pbn1kKyORO71ethlOg2XHysbbW3oE8UAEKOouPTo+skvU2iOWSX9C5PizSLl
Rw4W/uxi8+MNHI0K0g5O0CUke4D4gTd2KXKteBj8+foRkM4PAu8xRZzLWUHKmuuiBTx5LwociIXB
fpCkGjCDuuW3tLKAkArIxlSCYdph85F/s9sLqaTsPCWGo5f0E3Zt6ymnQs3yZzxA+p+3p7Wy3+ei
Gx39eVpA0i7HamVPRyAjM5yiM78CnR2eO19pnUlCypoYXd+4na+jNNChYP2Y19y6fNU+eDM1JI79
MkNjzLGRnkT+rbPdyEzCPy04cfHzqf5BZnGyFpOySWFHStAG5QealmntzZiTqj57UZOfoEHQy7i9
ilf12cWAiy0PJabmO7IPlRhpKUXAiafIga9uM4mnsNdCt7ZRY7w96HxiL8rSDAoEAgNNvh8nehE5
TAOKD5XNWrZZajza6GS7jRiTkzXgNppQTN2X02CeYSGJM/oc/Zfbw6/tHIia1D0IJRDLWdzJpIFt
iWaS4UjD5O17rGeQdUF2PeWrnsD8KhvgmrVToUGVp99BNQSg/eVO7fOOk6eNHEC50r9FXiMZOwQC
9DsrtfKt6t7qYLNSpAE3AlbXYgeVJKixVjO5IUvo6fT+cE7MfDwBo4z+tO3NZ+RMQHgG4zsTXC/n
lZltnwZTaTjIZTewjzR1DhhqR06s6gMPePQuKfN/4Zmb6Tfzw8O7Q7n0clAEQlHEjDghJTbUJ3pF
jWMP6DoADYcU30RbWphr6wn8C/wgbUvK0Yu9KizuZjVkkkWT4m9jmPio6UI623IebOS714XveUFn
4hQFYKozyzsm09DeqUI2iiEkG2EFpU3Evuom704AaX4yzVL6jCaT7srANk6DUjVuFRriOJJhbDwa
a9cdm4efA/gNuYFFuki+GntdpzHtYozo2Oq9g3eythEdrd0+yKy+4h5JW5a6jVJZB6AlOt1JTN9y
yKgweQo0BA2ysTsYKB3jTZ2ZG0/vddw5YxzpDtOqIfhcYhhEaVXA/A1y+WJIEaJRQaj3g3GYIno2
zVj0jh933dkOMH3684tnziQQ3wWLRp3/cu+iUTklValh3GYF6XMcZYhAdmNI3YYuc9fsDKqMW5pD
ax+SFJWmL7kagpyLyy5HSS2ttVF3QBz5h1HNpb2JVsKGXMTaKXk7yuLW8UBmh1U4UeLLMPAcpbrb
NZ097UPMw5zbi7g2FOV5gAQEGrPEzeUi9lopWxNmU5TJNbBgsocwK70BNyv00L091DV0kPWC0UzW
yf2Gg868f988+tOQJL7VyLpTGUErO8MQY8KCjaT1NdbCLDpHcaAe01axE0y8qQZ7Rg9yo7eQG7r9
S9a+Io0w+PazUAAhwuUPCTOtzRWFEqquQZnomsZ8DFJrerk9ytq7PIeINE+BSROaXo5SpQiZ2rJv
OHlTqGKXdCi6QLPrg13f9Kh6ijJofw5ZmWT7CGXau8EuiO1u/4Z5jGVsQFwwk/qh2CORefkbeBeT
Ip5iw0lsKcPIYZgOhtn1lQPwqjjWqhL+xl4XWcHbw67FBOCE/pE0mJWMLofVIj1vfPxS+caTzJ1b
Ya4V2DifmR0+ZAVGiVtKAmsjAk0DV4y6M7fC4jLIkEwNjbA1HIyMjHe1LMm7Puce90XruU0I9XNj
imt7aIYVwyLTuXxeN/ubzSxJHTaLYWM4pLnRfhR+/oRrobfhtLt2PJGqRqYdKQKej/lXvBmlTHxh
jhrvJaBGbZ8IFLS6JE33Vh7bn/78m1GxRNsW0xMQm4scSlPzVOt6LnIj8GDk6pIKD1eKdlYBgr8a
0nHjTbzWfuA6eDvgIpDD+FIZYZ/pTlPG3b1ilbajtSLdG62FHWJZ2qhf9fFBVmrrsSzi71ZfGa5h
I2RjNG14vD37tV/D+0whHiQN1UhjcVqNSqoyRIfxUyqz8jvefwk6t1UhYVwl6emvvNemxEUKMoZy
FSupxC4O0wdkKyQKEZlUDKdxauo/RrfQ4AHdQ1Q/x6BIMl9+/7zWWryFiO1HqI1IOVELbSrjAclU
c+N2XtnPFyMtDhAGjapnVIykSMoLJmHZEfs6YyNVWdnODEKIMreDmdDitVFGdIM1HNQcr9KTk6hG
ws3E653aD7dCrtWhwDei3gkfgnThcuUmPcs73JD4nlnUYB1WpHdFXH6atKHYCLtWrh4ueForyHVw
Iyzzrx5/RpjzVATMSjSHpFfNgwzs7WRZmXCRsIo2xlu504Hj0OLgnqO1vtSTbyPJKjTsiJzehHQT
1qaGUWAmn4LImh008zj+jEE3yPvbJ2R1mjDHEEcmNYbgebmgSm835oDrhqPnk/UAvGV8R3mC5DKe
vCdR6dPGiVx5Pmk30rqfKzqYYyw+YFSOFQL9E6mXgmYoqqqTq1ctQjyciGxvoVxyrPzReuxDUe8R
TWs3xl9d5jfjzxvszdUbdW1ToN/LMgsxndRYilH9Va27pgLUr4El3+torW0s8ko0TVsXVgXRCW2H
Zcxgyf6QiSExnSivi1OAmto+zmXwBKUdnGqvTs542RX7vM3UjfO/Nl1iIuJ4rhoegPnP30x3jApc
gblWHMjhwZGXyNvhDqjtwzGvnqYYv802Lf8Yd8X1RnhCwYz+Jx97cb0B4Ih5pDmkkUVhkGQhdRos
CR64SLcUTNbuA0okEEbYwig5Lj5nOlaJ1o3UPSfDh4Hc6c1+RL/n0NFF2FjKtZPydqjFLTd2htLp
iUngN7GUFhbXp2Q25x0Loe10AqHD7ZN5zf76v5ydx47cOLuGr0iActiqVKGD2+04Y28Ep1HOotLV
/w99gIMutVCCPRh4Y8AsUgxfeIOEAbBYv59TqqCrKM+JYqWjdkd6GYbKr2a0zXsva72j04RUY8Il
LjAraztsClDmHB4qQ4H3lc1JFAyIxx+VxGz/ySLLOhgiXT4Yo+L8e/sXbjwubCvVoBYszbrWiGXX
mJsc+QUniIpQPBIZ/xijprm7PcjGF+ZZ4Qn/XYWiZn+9g021EbUzCicIEdLDN1FJz1NWoy2YOHtk
5ddSAxRKX461qpskcz95IkRdyJ5bpzp46M5qmE2X8w+E6rpfSTP12ltIA450f0+yL/bYmTiZImgv
7Z1tkGIO7QXnWEwCHfZasfeUDV8vhtQhohlEnZoHcH2ROGjzihBUTGCnSn8/Kriz5W2CAcDYuDvZ
6uuPS3bBiwTliaoOMf/1uivYxalumlvBgIDl05iiyFl7S//HNyNVZqIGme3LQGUVnip2b8T46ZKo
EqSdsJ+r7ojGqOtkOHVCe6zLj904GoFOx+FPcUSkT2RwhF+0Zmklro5X28NToZNnBWHPS9Bpeo02
ERqac59nwZ/uYYaiWcb1T9ZGcnG9lmET5kaa4zPqeGX+JotTfE1DURzIYD7/xUhkFJKyhKTtunoi
8dgT+it8NU/pAU8LKbjUEdZOmrET6b9+Wvj3iY+IGYhYXhEJ1KoCRp6HZuBgVnGJuuQL91l/cqY0
JeLPRry5sj32wus7+GpMc/XNmllB0wN502C0lCH47XwL/L45oHkZn5JsLHbmuHUIXsxxvT2XyetH
ejmMh57dcXH05hTFhrcTP2/OildaVtrJO9fqdEvrLEYZWkD7hzFD1Bsn37we0GzPlumi2G50vr1J
NsejVgO3jbgWht31dhzH3B6QZTKDWE2RCJg79+Tq6Bg1BRXMyOr26gavwx++Gm1JajLEmKCxr8cT
PaL+1EnZKZlbnFSrQ4Aqnqe3cMzjg64L3IQUOz/rrZHuPB5bM5X0TWIuOmCvMhO77dKxSz0TCdE+
urTpRB6q9OWlndT2TpuVL7cXdqMWBneVljlPNjcKydD1TJt20Bsg5laAcHJ4B9ymug+tfvHTdESZ
ysrFMUTz0OftVr67Rvmvlql7pb+tKQNalYQZW6qfre5tXtK51Rys6fvayY6NlTqRn6CjetchQHE3
K9kezOf1m8ScNQBgDh11EoTVnEXtjTEdbSsQHSd/ceF893Y9H9twz4Nqc2oMRjVIyg+tU6QmT2zR
1NQyEBarjyp+Ff7gIPQl7Cl/qDQ92tk9G70GRiNPR5qaqxu9i+vPaegtntvIqHBvS2hWhBkGMuEp
tVSh+7qHTHyuRPZBm0fzLYJn3bnwYvWArbS384DIga4LfvwQ6l+yYIRBxjpr0gGHYhFL6TgF+0wK
GvFHr2rB0EiATwOr+wJ7R+l3ht3ez7K4K0XLCUZXmynPRJ5FuuDbtr1HIbnt9PejZeR3PWWSH4ZQ
lJ/WjM5C7iTms+6E4oy14bBXlNvcYaAbJDUOxYU1E9dOOmNaopq6o5eJS1Fl8RfMbz9E+aKdbh/g
zZFkeQEgFT6pawoUDFWqASHhSNG7xvtwFt6jMJXubqHAsbO2W0MR1MsTSrmRbvn13mpUO5oVlaH0
2ZwvCXICB0ek7WlO8r2XenMoefsCEiVQX/Pqo1oxuzHhVkrJwg4xzOp/lyxLsYAZkh+3F3DrwZQA
FGIPgC9I/V7PKs97t10szQzgSrXfdJHwvpjxHhV04yJAVkfakONTQZF2tXbtovWaoCcfpGPcHhEd
d764Uzs8Krb+vhfRvDOpjfVDDkoieSGkUbFdDadjCIO3vWkG+VxDCMtsJ+AYut8UfN/32l+bY0EC
AdDLkK8EoSCcjmZRJmwLeCBwlnXnvrfM74a3ZJ9uf6qNV5n3mPSNBF0iE1efqi/pHzoOsVQuasM8
CcuI3tkaOuI+krOtgUaxmwBb9JR7uL3jzu7fullM4NmyKstnpJl7vVE6K9PrbiYmGFUnPY2p2b7B
idwMFFfpP+ZZjqSCk3apH3Ev3ZfpUB8hpmf/3F6CrcWWh4JdhG4SIivXP2KqwtltJ6LlXjF79dDo
SX2fupBMQCHUey54W5tWaq3+X3WPOun1YDSm9RF7d1KdDHfnKKW34I8Wjt2tGPB+snDGmneyq835
vRhylTtP8Ty4/dxZgWcO/V2nFdOx12L3bagle/KYm7sJhh9SuQ7B3hqXaWBsF+cN6eJUlYipkm41
5wme0tHKXAcTkN7OPoWT035W7FHbCbu2xpYeC7JBJB/s1TTpcIxVw4URVEWiPXoeaimRrhUHz26N
I7XN8Sii4lsS1fmfPxeSJ8zTRJ+V6pp3/UmnpV8G6rNmULaOenYSfA2H3DDP1TQvxz/fqhDLoYb9
piSvjTxKE9WTxaYcbVf9z9LJrOfCzrszxBdrZ1Jb+xR/EhXINmx7gufrSSnUtlHAq+wAx4w2GLrB
fB6mFhbjrErFHef77YltBVkgZGj0w/OWvjirrzcBHU5ziZBxmzD+lnPt3cVNaj1MoV5+9yjWfpxh
6QVKBeEsUUbrXTHTOs6qpNvpqm6Uf2Dfch3Kkr+c/Oo6SLxBF3ZLfOmSLWDpp8yP2CE5hD3al7pe
akrzdvLQmG10V4aAOj21UNlkdk2NM0MhLMppiFrGHjZxI/jjioSNAAkJcN2aiBZWliXCkec7U1Bb
wfMCJ2I1MvwuImYYJshpSFDuSXBvPORXg65uqzpH9jCkxiu5Ohi3Onp3xnrB2nkGtvaaRPEYGvAW
8EPyV7woTxf4SSXjmNhBUuufhZNY56UHJ2Cp6SO+r+W721tNHsdVFC1LTLISzoCUd65HmxV9hCKn
2YEaVhoWkZHut4U9PiXaUFwitZ6OUTqqvhFT+xvDInm+PfzWbWxZbAAwQ3A91mBgC+MZB/wMqCyM
9lAFTjpftHp0sJK4PP/NUMAggIwTt6zzhQWlr86UIN26iqcLYurlkYy/eZtq5l5wvvkJYZVQccKd
jErh9aJaYVZjvknzrx0TGjplpL9txKgFCPUhH1VXe1idzVV8Md5qYyLfiOMKCvWBVyv5aYF9ciCF
w+dZwaD39ipuTo3OuZRdouO4zn5cd06mjoJeECEC8kCdAqvitKnzyMfybnhjmckfS4+idUAxDSYe
1xCUGTn5F+fBLijYxT0lf7jdzqEQCT6dob34Xhr+MZV6NdTquzWdlwimBNJhGW0/0YQIuqYcdqrI
W0eOAhPdd6rIVEVWB7zrBq1NOVCBoXidlJl3hZ+Fmnef65F6tnCmDPLaCx+qZKm/6VhHLzvfcPMH
SDCkrPOiRLp6zbownDvE7W3MJHH68NMMwIUxDN6vojIV7CA477YxKCdFkQbebrInDLC1XbHgoBnG
U4omz+pNqUx0kQnw5A0nytn36roYfTd2jQ/TkqTh4faO3ZytZBqx2qhZrA8j1NG8tEJG0ztt8p1w
FG8XpDWDuEe0yk6SAqlGJXp0as1+s1jTXq9mKxCjU0Cpm74VBaHVnqIdqJXC4jrXvLhIfXUsvwg1
VT5oVtif9JGPmw11f2iLrtu58DbzCSn3T+WL5An8+fXJmZxOqO0EUsjTxPJjMKf+RCG+urjV4F0a
VNQeHaVqfVnqAJsK5YNqSr3Xzdh6NKXJAV+ab26viUEGDs1eONNcpob1tslD9DGjcN/OZOteouWJ
5qsUtYBeej3XPEUrJFXBo1tq95+Zd9opxuLLn3IT0/lF3ePcb87q90MCPJJezXoLl7mbhD3oyM5s
08My0Xmyl3mv9LK1dWUEQK0NYjfB4PWklKjzskmQ+DYYERoHpW/nN22OzuUJP8gWQ9xOj+ojBx29
VVJkLQqEk09/gWbkeQbvTpOG0B5Jj+ufgSgwticalbZQW6J/VV4afxjH8l6pnDyoosnBaETUJ9Wt
DN8s8upi1CLcwcJvfd+Xv2F9aaopXrsd6M1kptOsLHH7qHWFfsmElvkqgPjL7Vtj6wNzQzlQ2uAp
vWIr22IybSeiZGxW1XiprF6/eJgUfLg9ytZNSKkBLV9oNoyzOqFjTNVS2tsGI24bP8K+MQsfE9sh
8b0hHPZwLVtXEYZ01OJh2aBqtFpDTTj9XC7Er4qRtrBMcbS+r5Mxjw+YRGPD1GsJtILS7jFH7xGQ
3qvYbs6WuAF5Ui4DNAyv95HZjkOudC2lBWt0T3XRzZcFzBJ0hmncyVvkwq3DWralpBMRf4Eoux4q
G2fMYOndBIulFpGvZb13cJQZ+2awnMcEZdYgm4s9DsXmqL87wzr9lVebpikRLSpk5zaz8+qusrOP
Fayzs4oow4MyIh9YRpzUP99CFOEoBP8GmKzb35VJMvq7OBZXk3jTRurySRuS/gLjdNczautQyICW
sruhUYdbf0AdmlvkoDiWt2l1qpDVeTNijrlz9La2qczYwEJJcdn1jIa8NQWCwlYQV7rxn4X/6hi0
iM+f56Q0A3iFyX2P9hpwoXzcYaZs7VDpfU10zENCEfp625gi0mML4lswiXi46+Jc90NW4z5qMcb+
i+/Gqwz+FOo5N831UJ7WgNuLKAOjJVccZ6f/1k3hcEQYof/zkcgnsY1Cu5+XeH3JtOOEp1QG3tMR
iXlAKya8H0bXyn3TFsb5j2eF7jrdb5jAFA/XV0wXacOEF4gd9HOEy6SpKYi0uvObOCO7vD3UxovA
UGCc2CL02dZcXNuEEGWk1EiiSii/UtwefEPX46+ibRxAtcUeQHXjMabdJe9PNG8Jq+S2fZGHONqY
JarNlaJVbqm8HQtF/YipZo6nxtjV432a1Ll7mtzWhLW4ONje4+P77+05bxzA39ZIVMJBh5CBXf8G
N48MgmUqP8K000+DJ5ZjB03z1+1RNk6BRWEfeieFFVoKq/e+Xche0UAkuNFCXPL6MfnRCKXyQ8KQ
nVxoayh4QtQdyJW5w1aLmldeh/ngZAauF7cXw23s5zIisrHVXXW3zaF4EVy6hnSx1pWsWaW6PEEQ
C5yhXo6RF8Z3mYDKLZwo2QlWNj6T7FN4SMZzEEBPXX8m224FdFJ8hQYjmU5xkjvnxKGqcfszbRwA
gjGufjpYUvVnlcaZwgVSIl8bUuT+qOmi/scdxuKHp3TfXT3pv98ebmP9pCYH9z5a+Exq9ala18nD
itIqyiZd/RavJHR4PTEedW3cC1S21g/JEdnKwjNLW8OQeHx6S1toLiWtrl3cZhDHJsrMnfXbHgU7
dxC3oJnXo4RN1te0cE0igaq8EJLojy7MuctfLBtdPyAeUA5IA6/3Qub1uK019FMiXNZOSjIsZPeD
+mZw0m9/PhLEFy55nmfE8Vf7oVTbqkd1hsp7Z5pPajnrl2mOk0Nm0+G8PdTGXWgj6IcuAcroJF2r
oYqypJfTEUmWWq75RlQbvhYq8UWJnX8NnONNHz8V9dKKCXlhqyOevT3+1l5EXRB5He5i2Zq+XlRi
LIhXJdE5PGD1DIXzU2VWlC5jY5k/3x5qa5cwBhasEIWoHq4KpGpYZkWBZEBgNm0nxeZnpCUaT893
prS1pC/H0a+nlNX62ECE4zTPnfjiYG95t8xuA8MxzU+Ns/TnoaitY6xUoT+N3Z61x+aKylwHhDJ1
5/Vl0qe1PeKBTMA8lvmjjo/FB0ddZt8KtY+3F3RrJCw0ZRgJ9+SVXN20LHRNEp0GnMiyC1a43vu4
I0tHNNfeWdONeJz5IBNCLCmhf/LbvniyJ29yq7yj14fiRP7TE6Z6b/Vq9i0C0HCPulnxZE3G8BcH
nqYE/VuPBgUP6fWgHTCJPEVOM5jTzPDjnqbIUIb9xQNpENxeSnnlrrIc+b7IygrCj2zR66EmQ6vb
xYAp2fQTyUwWiv6cVFX+EBtOeGp7q35GMV75z1OzvbLO1uPD60ZjCFAV1OPV0K2u14MSx/Q2Mx0q
Y0XDp3SWDPduBIo6tWx3AsutqRLmUcuQJDTYxddTVRK7n22Cc0D7unU3oOzj61PYBqURdbK3qPtV
X7bHJO7F8fYib10AkBvpgkidNvR3r0ce4CM0C0cvYLzm4E1TXPiqVzY7t/fWMMSyslZHwe2VmldT
mGlS1LLvnhXmtwp/hXOda/NOZLJ1IggZpCYr3QlmdD2ZNoZIEoXokS1m81wVmXWuu0I5O7VSgta2
6kMaKtXOgdicGc8R+xSxnlfWWn1tdLqZMDO6gnkw6rDPh8X7efsrbU2Mxwi9NzTeqcetv1KlxB6d
JFRldJWWSzX2PiKd3YH4vPOTvKh9USVi537ZmJl8/CTaF+L9KwFfhK/VSp0V6A+WEIPvpGr90E7J
tIPK3h5GwokJ+UEUruaWxBHW0Tn1erwJlF/1bOWftNrZ66ZvjkLXGNw31wmYheutERcGTYkM5r5T
28rFjpQ59RshzJ0dKH/s6s5Cx1u69VFVA062moxZDJWaCtpwlpOaT6WmfA/R8kW23rjPQWS97dvh
qzrh76AP7l59ZuPpQdORXpKUrUeKcDVFrQYUUYSRFF+LvIeya1CUNTN78lttMp2dzbE5GHK8ktfF
G7TurDaoVbdmIts8xew9q2HvHHWroF2sirqajre3/+ZgrCZfD6YuEeD1xxu6KJrBWDpB1dS/uByb
D3iPYnawJHvsoq1tApuV+RDQAhRajWR2Sok0Qkg/o2jaE5ok4+LPeHbt9TQ3lPKA0FJkkkRdLo41
2SIfVWp3DR9LbVGsrGc9fhzqsjsmszNc8gr+XpCPixE0doLH4jRE+vOAQP8poTYfHdoxbyBD2qh4
B7eXenMDgyWmkIJ5OiWF66XWUPxXFgHDR+dp/Zq1sbgnRa6F30wiPLEeroc0DVp0fmOoWXKws6Ju
duLvrc9NiRGUjazkQne//g1V2kB3z1rgFiQCb6D2i8e0tadTO+q7sfbGzQoOH90UcJnUxdaxtpZY
oTAoaFC1jd27qq+U82yJ9mCz5f5BLXA66FHS/cV+JkeXIDQi+VdaG2pqd45SACrMOnv+rI8413pa
Lr4WJDR/cU6pR1OBc/FuAyp1vZYtIOcc9WguBR11bj/UQ+e/TM+L8iyaVjVPt3fP1vFBoBdCqzTQ
AYxwPdqAZUYaReyeGHB29py7NWrVZuPMf0HTIOFEiwEAERtkfSMI5F8UMig4Ykv91mk190eDvM9/
t2cjf+36Mkf7QPKbf9efV7OJettrw5A7TqUW/ICUvfYcQgc8xIkuMA6fkr0saWvjm9QVZf2BWs1a
5wr/5sgDNIj4gdfaJ6MARpdmvTiJMtyTH98cihIOgTUNUOoD11+K1vSg4aQBg1vBdKzrjezSDs1w
rNx4D820daXQoP7/oVbH2WhNp2obD1E3A35Cb9OnsKf+S4+bJorOk+ePi7YcY7Pt/SJ16p1eydaW
BKyHFhp4QC7cVTJd9amlW7S7ArMzrXcZjJNTMRb9ThS4tZzkYoRKlC75hPKaeZmL5eTQYwq2Ipuj
9jKHM7brQBQfkRMfT7d35ebTAalYkuh+p7SrT5dGFZj5JgJV1GihddfmZLEHXR1az1cQ5UR2tYm4
n6eI8vGTvUQ4p2CtUTW+PdvaFxD901kvm/Hn2JtKtfPjtlYbTjtgAHhNZFCrb91BYso1Q9b9zaL+
NFdgPAD5/gVoBpN5SmhAnWR+aFyvdhTXoZtpMOdFq4VHx+y+VWqjXCJt+ZvrU1IiCRxBIFEevx6J
iHyyRh1oJPrDWFnYRYvAQa5qGJNm1JB2FAE2dxGlOk1DWIusTP79i12kD+VUa5mUnbOa+KtHmfCS
5qr+MQtze6c0vfXuSbkTKgcIECCtej2UCq8i7guJkoFJetTJeIPSHalP63Pkj8443St2rHy6vXXl
P7q+UKXME44g0uxvXZPU5jI2IdJwFts+fpys2vG5WuvSb7xODepu2EPFbQ5INELi9BsislrQEIMF
t6gmNO0wU0cARPO+Nw7EnqEz4n/iythrEG2u6m/lY3aGHPd6VRHIUbxZpcMWYWD4lBu99UlTCnEa
FiNH86RJ1EOP6N1eNLl56l4Mu7oRLJitPZ5N3LCjqh/aJK9phNV7pL7txeRtAu5CU2Nd9y8MW9Fj
KeRQkmiQcVoa/rUWGtMHqC1YnJEbon9+e8dsnQiplq39ztm4Ua4XNGuzbgDlQ8syNu2nbi6MYzSa
zpvMdZOdqHNrEcGCQgsgUKI3uxoqUjEYmWg/BZZIstgvVHBcPloJu3na1iahroXpEvErZKDVQDPd
plIr4Ld3Q4XLR2X3yynUxqY+TnqJ0XruuUdPNP2/t5dy6xl2wMA6gBOwHFkznQSYnigjtwpiqCzn
1O37b0ubgsWIE+PBMhT7ZIObOKAp38J7Nb2dC2cL9U3XmbsNXib1klcZeJVr4wIChw5jg6wdBJvq
2Yqx6vNxWdfaoF2G8bE3a1zRTTECvByBxo9+LVwTmRC3qfZ61FvfARA615EM8rCZu95bKGXzcXMZ
bVW58QieOzqRMmeB16tl6i9OowWoAlU767A5KtgN/uMGBGR6PSos+2EUPUFlaqiyolgZv9JsSh8Q
cFyeqoTyG/TKPWnRzcXnXZFSd6okNq4uJjpRuEqhqRfEIL5OqLR1h65s42fUX5xDDHb4iwdG77Hk
scMHQrWJFcLkH7dDfuv2Ltw6ZZJ+xE4AcmWuAwTdie0Blx0WfYjDM7kCEnWqsZdBbo8C9R4NYcqp
a6aTMuVAdwVpvD0u6Z2hj/mjnVrKzuUkr9X1cyYFbdhDNMzBdFx/yilVDKOV+YE35h1VF9s+p1M2
ncdUX+564VR+FSJ9b6e1er69ihsqV7JFDomK3ASI3jptdYSGEm2duYyaiWfdVdRDmBfzZ/TgR3FU
YHuLc5YZeu0Pljs+4myaoeEmP3gxWc9mo6V7sNvNxaDjgciZijTmWoCwChtkHTrHIXYJ5+/GpOoJ
YC8Xhxa9Rtr23tQiNHBaw3xEknRPY2jraSIPpDRKFZve/uoo4xSsGdEivQ7CQqRPSt3lQVzqytvI
zJrhixpH5t58t86xzCp0lQqOtIu8/vjEVonVjcx3DEPPeqP3jvNOx69QfadPjf6czX177KzG2Eln
NmYKwJ8LC9CtJOjKnf8iROR6nFM4ZSinO1r6Ntc5vtpSFD+7VvlnsYZyZ7iNRwM3A9JR/DE0qQx8
PdycVVlDAYp9Jgz7OZ9bDIUgln61w9KYD/PgmQ8o1mgfvVJ6xC/Knr701nQpzfwmGrDN1zqdc95G
ip6brmzFhrWvDMgW+BkF1K9LKzwZUrnLz52zJTPC1bEm+0biQsqbWa/OVlvMCK60vRNMXR1/7ppB
PztjFj3DvrF/Jpko/Nnu68pPLOW7MRt9gDS/vnNNbpwmfgNgHMR8QXevu92dneKuMM1UPJ1yObd2
jbYAfLRLuDiFb9tQ72CjO8Upa4t051bbCLlI3+jpw5shyVorYIjCsgFKM/RcJPP7pq/dzzBX3Ttt
8dz/dpZa7tZXSw12mo6G7NesATKFQckjRtwkGLw6fSIM8H45eK9OBy/WsZgNU02viAay9skZI6X2
Z7VU9VMS8fv8Uk276pjQVEJQsStirrpWr/c+xPYvZCdQOuDhXHeObUXEhcgSZHhDZ86xvOmLR6rH
xuX2SmwNQ7lMIkL4H6+C63PWWFWhVgl7TgvjuArmpAIt1+RL/uH2OFvnidUG4QW6gDRzFX1Yokp7
z0CXDLhXFh00kTYf1U4P/Z5kBV2X6P3t8TbnBbUFBQdsrbkvr+elGVk5uy5BdeLO5b+gDdSfji32
sC6bs5LAJ8DGzGmtft3VpanODipOxbKMT2aV0vNAgjtoFKd/h1zF3hHZuPvRJjA5l5Q5gE2s7v7K
peeXppMT1KNQ8oOK5kZ5Mqy4jw7xIoroXGmA14+YQcf/3F7PzZGpU5PPOvKP1UNn1641ex25g6tk
6cfZDKOPvBVsTL22efcLjYphpczB7VG3XgH6PFI6hj7gq2Lh0BCEKylBez14hgAYtXRv6kyP3kLg
g3WrpYbSnJLEiH/FbeLFB1qv819UYpClBnYgZXjBt63W3F60EqFvauZmpzU0m9Qy+uKVmTf75tTs
sWq2NhRlLCBAIGUxUVgdk86zBEEc4VWfx9kJv83MD+25eSyj8PtCQr+zvltfFXUvCs2ETnSfVq+s
a4yjTlPXheNqPC6h0V5Kob615rI5ezOg9VY0e3jP7SHJdZEDIB9YE1fCXLELCoR4ByEvBr5pbGDD
9+6MSuPifa3stHjAIcnaQSBvjSpVgYBUsKyc1evrQM9dbN9ile6SQXmiUGLlqFhRfxctqffdxs3k
gC/UrqjL1td8Meo6WLaRFEbMjK6EMnfqs4cC2Gkq1PnrXJq1eiD0GXVfCJ06hp3YT4ouzFODbmOg
9eNiI8wEytGOVeMTy9h9iNJqfsJEoH++fca2bkq0taTTEXaAvPnXS2Moc9RVgOCDeIqWc+WV4VMn
pvp8e5Stxx3dbnmYXZ6adWLUzqGaWfSAAhwQQDAXpXlQM1sNiOH6058PBRuDCiPtNeri8qu8iFQ1
FZcmrydS1bwBM2klNf2UCtgZ8alk5/xsrR0QBYl0RND0lXNGYROklZkLpDfNsxN2VMop151hZ/Nu
rZ0kYP0GboIgkL/ixYSmNMMQ25BVtmL+BSAvuujt8pVa8B6kZGsg0kmiKl1aDK9d9mpVE3XegFZT
WhpnYWaMB7NEzymLiPb/+CNhUgQbgZYdadO6j1YuWZoPEupYQQp9QBE/O+rgzg9QFdudkHZjVsR4
hDcsIZnLWs/A1DMTDjvg+SVJQnTpRXaqKK1/X9CP/4uhyMjBxNGEoE2w+lLRgGrACJGXKMepzxT2
46OToGrQpdpexXerG0P+J3k4EruCEM71riAPirUsrZ0gT9XqrOmNckiwlzzOQyT8khrzYcqc5ti5
w+yHcwSdrtCac7xMpR+rYr7rSivfQdRs3Hc0vHAxlRLgNH9Xz8nslnmrl0xfFUkT9PYAA6vSiI91
OzlYo9iTnN0cDw0QODo25Oh18MqTjUFaAzwjHhUF/KhmLce5nYzPsxEalzBu9Z0odmsredQYTNzM
YWmvDTJEZyB7OBAFKWM9/krTKrobiQSOY+E1O4Ce3x2eVYpCEcmURWFNZsKrxczGPAS0x5OlaNVg
H6qepX1StLZDhYve+jvsou3/Er1rRaBwnYb+QmSN2guaVQ18wXQa/NkiYQzwS4F6PHZO/Z5YWHOO
8dIWqt9Z3vJcj2AcD/WiD59SWBClv0Q5DHf4OnHr58Ty8aEwlfIpzaXiiKqKXvejCJuQn5U2qZaP
o72wTzFBfQThthmo6TVN+y5favFLn9pc8fvaRsZsnku1OahtX80HI26yd+NSifqMlJ6hHtO605XA
bov2Q5rq1o+lqez3cRF579s4bJegQ25sr6fwOrKUPTyNXBU8BH/KgOHFnWoKxEcsbQCe4Or1v10z
45iTWP25sazy7DnoctYe0W2fhhrPofrx9u33euPK0XmdCIGk0MrqiRJYHoV1Js9uF0Zv8G3oO590
1HpjW0NnHsZYd3/+xYggizABQ72YF/h6vtnMvtEcSMsuF/KTDQrkMNtG9aw5cX3s6t7duQlfB1zU
WUlUUI9lphQ1rserPCvW54E2X4+/GxomcX8ydLc/VHgDkEFr8ymFN7WzrK+PJ4PSIUJhHHovMI3r
Qb0sjQqDWy+wOzv/3C+JTi1ysJ5CkMM7b7K8ya9PJ0Oh/0PhkWIyyM/roaJUKOMckl/GHMZDkSjh
2yhVrZ2a/dY+eTmK/BUvdmkyG1NS2lTP60Vx7vOmFI9OZuSHeFCt1DfQP/qbz0YPCjgfRBuezesB
Q1fLlZEbngy274+VvuQHgOXTOU9b8J6wXO9SnCj/OBZgLSUIU4LfZI/oelDYm4YFpYe+VB93720z
CX0RDsXz2OySU7Z2CFJgcCyQJKUasUrmqkb0nWJx7IVZolZiDs0BLUnbRx1mT9V46wTglCyFUVBS
4qm+nhWZhRS+AOAV9Xgml4PlHWjKhZ+QaK/f2Mto+bZb7FHbtzbMb1Y5VVO6A+uwKlkao110ljIB
PDieJy1p3w25qx/RCmj6Q2OU6BHcvlk25ylVRHgVUeRyVzepip5H37kACpsm0e9wgB0CuIrNYzFD
+jEw4DijS1Cd/2ZQUnJJ0KVWujp+Zu8maCABe+lytYK8338VHnF3rCj9QZmz8ZCV2t5E12sL61kS
YwjtYHpzba/2DiIzMBSzbDlSiS2DLouwLw/L+FAX9RTohbfslObWT9Tv8QhaoQJwfxK7Xm+gMOs8
dR6S5ThmfftO9pzOaTaKr1k4N/dgB91znUbqO6+pwoOuNWj83F7jrfkyZV5Hqbjz6jZ1akEnw56Y
rxN/ddJ2epdAK/dtc7wrjHj8dXu0rdlS5MEPk/sbMPFqdWtS0yWmuXSMQh2vo7mJ79O6VMtT3c3N
B1Wp4eJpc/slFFP+2E+u/vX2+JuzpUcMvxZqHBH89Wpj/acMbTcsRwoULtITVhaYcZ+/sYWm+cos
9iiar2RE5OdFEBA9Mgp5tOXlD3pxt4/YLA6hCWcy60vtsoyL81MmZedO9NrRnIsxUGpFP4q5UR9M
LYs/xGDWdqKC9XXIb+DsOAACkLkFhrp6MCe6Gh0feTmauTcHIzCKQ2ql+SGFo3S8vb6bQ7GTyA9A
aFG3v57uMkaFXtE0OaKNIp7MOFdPfanWn4ap3OM5bgzFceGQkl/ScV6jGZc+sdyuw+4DWKP93jYK
UoMxSx+KTNlZv/Xdx/pRMUGRircEXNHaNnaIUgX4RqQe9dyOA0Vd0P+bZuV7RFj/lCI1afilWXQ7
UcHW/GySdEJT/uPZvF5KgwqoXmI3dnQ61TmEqND4IV3Quybd9R3c2qUgijgXoCfgJK5nGPZM0dKU
5Th4ku0xOdNMYSC1LwWNjy+zkeU/Fnd2EOO19JO21K6KGA6KjDt30cZCSz1UScsFI/OKq4Hzh3Db
XlGPfTZ+ViJTubeooSHKWs6neBlo0PRwtnYG3Vhn4ldZREIIET6K/PsXJ3QprFxX80g7kp5oZy2K
lFNsTcn7icx35z3buP1IpugjABmg9rum1BUllXfNzrRjqDXu0eWPs6shOp0U+nxsjFo8ei4SiRhx
lEElpmwncX89UymsAWsQR3N5D6wOp6FUk6pYpXZs8TYJpiKK/428vA3maFnubt8Dr+9ZyXYm6ZKu
EtQtVtdeUrRpi4eIdiyAIx2cIhf3QtWX+7r2at9ou/7T7fFer6ymYlAAJpz7QHJUrj+i67awCRFK
P07wwPxWHYdL5/Q/DFFnz5ZW1Q9K52n3Kl/aX+oyD26PvrGwUt6SaBMuPuXu1aumh3kYVeYwHlGG
Lx+UJP6vsJro2eky9XR7pI15Ep2gRkWVA8uvtSrVbIvZnV2uoqnVp2Pl6dl7xPfnu8gqKXjPffdQ
RThbKnpaBWY6ejvlit/8jJcJEQ0w7lrEWdipYFbXmBTR0JnvymE+2pkeG2fDDjPVJ+PTES23o/hN
RzHCO2DTpf9wa60bT7IlmB4StU/f5aROxdsWN87Uj/XIqw+9leDnI9km80NPrF4/CLvoqWEhVpXc
5V0atn7TuFS6MkeE57wYy3rn072+cmhO0CGmjcXc6FZcbxy6440W9RWnP3Srs9m601GrVbl41E3y
qE64DcPK/nX7M26PygnUpZziK0Ojos3RtFYZNSmEfoZlN577WUxP3lz2/7UTaXsxlPG324Nu7FKw
xq7U/ERJm8LE9VTtUSm9GTeFo5WHvY+hhnHnWOV0nDrX3tmm/+PsunrstrntLxKgXl5VTpni8bg7
L4QdJ6QKJVEkRUm//i75wwV8NMIIEwRIHpyERyybm3uvsjtUhFZaDNlBG5XL26GA7/OGUEV2Ucre
P/dAQGeIwVYGHUl+sIBr0NruSGTPeJNgHGBzNkNBaJm3HavtgodxnXllNZ9DEpepbcXhU0ISqwjL
4R71+6F4+3Qin0N2B5wd0AWbrMrARW3ugfsr7Al0wtDFajosgqmbE9CDY7dzP+O04YJeryj0b7Ye
DD0iOsAzFTIQkGqugNd9n5dkOPEWvY7ansRFDWq4mzyg4tN2qEQGvKU6+N6dkI4Tj9c7MPF4F21D
bBnREDTKAdvHhsd1pbm+K8eK/T0AEvbQCYi7HFzMOwOuKiqrkC8AQgDJ324iL6bU9YSYC+1P3Sfa
VahwU9peSzjBFRaeoAfjvTyUK7MRDSVkLuiVbr026hD1OHTe7SIOS3pvtbEGnM0jkGNgoTx1zTR+
mmXkfnp9G73cv0h2VrO8CHkPOpdrxP8j/fC18mLWYVo1AEfZWtiCA73VfmHt0N6DVPKz7VbgWWAd
NARfHlHEAnSZMLlYTjw/b8f1aiR184Ab0w1k8lyrGg3aumzuyrphB0d0Z2JvhtocUTppv6o7RIMk
rjgAbVCpbGgQP9mDZ04L6fvM8RZ1kIHsfh9gRjbY2qug2AYaYnfwQ2U9VtPp/OobkNf8VxTgPjGM
Jwcn4+VQeE8iyK26cOAyb7Nn04c0UHIeCo28L5tRKHpcXPbB7yPrzXEV+AhsFyC7cQyhbHi7aBDQ
KEM5LID+kaHJOJQ5T52M/TQqLevD6/vyZaaxQjEQa3DmV1mLzW3Rl5BEBG8NQ0WuvvZmVKkVDfzk
TBWKIdiP6dzCHA+aOSC/z283WoXWkO1DsxaVH8BgwMa7/VSj+dLB0loW9lKKq2qn8AsbIy9Fsch5
17mqzZAkyUvb9PoZl+hyUiBS5iPgBk1GJ3Q8DqLD3iID2+6see0K695EoxjCzgOBQnrB+8VAsIXb
n9EcQdfLiY9M2V6el9jBvYknLYICSqabrRvCAZp7C2kLGnhtBiHLXybsk7tqVLLoRm/5wGZ1hFZ/
GYbWMZFZrvnrml/eTrfdREQ0SO6K2iJ0tYF209Aa58e5bnRerk6AYp7dUyLZkaPsyzAPHQzI7GO1
QW1DA/d25AUYR8pbtyu6hgXIXB3n2lfxdLY0vBAXJErPr2/svdnF8xKxHinDinO9Ha+pWtIpx++K
gJu4KO2oziAFVhbxIv1LNdRfUc08arnvfSOKiiCXr5KYCLy3Y9ZI2pHy2V1BusnNqkgw4IwYDpM9
VRnt4vDNwQ8n54/xNnHCBJFMutLpisnvy9QVffTYzao923EfHuQmu5+GIhc8GnBx4m1w+2mdVcue
SNMVvvDHFKKfKCK0vfVUQywD6sTJ2yt4+DQ8fyDKi0QEdKHb8eZONgxvFEzlVNNLXHf/jHUHF+IB
0pSDDpKDmdw7F79RBbCCQN68jbjSDQevjnVbQOgs+ELR8c+SqCzzDt5fuRRO9BjIoc7qyuMHt8r6
IbeJLZp00OjHx0DgDa2F2w/1wXNuGlB2CkaYfAI3fX4I+VgfVJleAAwQZ/8YBoiQ22Fo33uzMwdt
gbZ+CTVnRXPPH+RDTOgzgTXxHYs4KxhA0tlAwctiFWbbN9o8wEdOIa2f/AOa4t6OQn8IqR96b5DW
36zwEPd4a6sICvPLbApRKVEsEmbmtljMKWbqqGa5O16CFAHE6LVUutnBUoewMgUppxjcuP7F7TH6
1ruusbNxlrxOWdmNf78egvZHxKMFN/haWNyEoLCSCs90LO0kpJ8OqO0VuiTi5PgzBRQ9PqKz79xd
EBkK1rIaZEPwzL1dYzX7wP+Gfls4PHZzmCDHWbwk7bXvhTrYT3vRdS2T4jJBswh8q9uhYt1NECKJ
sXgxSx59M5tctF30kUhuHiD/hZg3a4DfXp/QnVGhu4W2FJRVVzGnzYSOKEZG0+h1BVRy5bWbRuvC
R8BlOyT8me5CJ6vQrToYdD2AmwO66lhAp/B3h2qr9FgBnVstSSMK5UQjKho+eaxb/1cwejqHjYq5
Y4FLfxvV3EvjNAenZOeTIeSEghNuE7zot2qWEmpEi/EgZeYYorNWgDdgEgpBdHesP0Xh4GSl7x4Z
Pb4geuGWhgoRikDeqmH7YqLbFpW10OvjHEDhPizQSVkgCyzG4CdyY/9KlUfmgsM67olPwA3fz5Ui
35KOln0+hZZ1cPds52D9NWt0hLwUIIAwcrvdbLOPdiev3Xj1mJyvldS6WAZRFYEaJPppUDElHT+i
ZW3jMgZF7g1HVFRuAAnYyodADdYKWN2QPGKs/YLZbr/OwyEzfLu5fo8CABIQuyihvgDpOSRBDWzk
BAI43HtwLcv/zpNE5sSj+joNY3OSXh+kqiy7+3aMDwLUNmCso6OiudaI/VV3YJ34Px6lntYBrOH9
JKe6Xx5Y69151B7veoNi9esnd28kZESo2wCIsBJibkeahs4zEKUA9huvHpMGLUpSKeiY4rvdLu0B
nGN3MGBxVvL0b5LTZjCRBGZZXMDbg6WWmU/CITPojFaZ5y7zp9e/bG+frPTb/x9sc3/LZNGzpYEo
H1TfA/IcD+cIMJnzfxhlfQ2iOYK0aNtSaMPZc8i4Im7BrDm5pQwuLFbRh9dH2Z04AELQocY9gf1/
O3GR6eGvCtx8DplD/kwM/Qw8nD7NcOQ9+J4Xpa51663imMD24AH6ohUFpYvIrXoPBFagVFEQ9Zq/
hN8mGS4Rfd8PzMkEgWo2ZGjl2RvG+D0Spbei13//ht94DmCbUDPdZASmF7yMJfD50Iss7ya3dlLb
EeEVwtZz7lBrubOUbw5uzm1SgEGRfYHwAQA7QvqWQK3Cymd2WSGYhb3OuT1Ik1UtIikh7nC28KQ9
WNS9AZFCr81FFE6h0nC7qKC1kLKG6hM60AR8JwFqKabbzeMltO6c6tBzdGcTYTTAqCAEilRrK88w
0qavtJ9ANFg53SXq+XjH/Dk8RcjaD+ZydyjcUKj+ILTAefP201oyNklr4jgnrmlzx+vtVKAcfRI+
WH5vPhqoh66C3SvPDFDN26HkFOIV0Iz4qkqYK+vpzx5kgGdH4iH0+kg7VwKIzVC6gZoUrFC2SY6q
rNGB9wsUBIYmfJ5Hd/iKfnAJMlvQfsIzNrxvyUIzmxqCmrehB8PvzSksnnEfAdIINPcmBpBhFoBt
A6nKUVk7OXIQZxPXMh/m6efrH7oTOVFMQwkWdSdo2G9BIgzeRNE0IaYlHPxm4VvJd7dO+oPLYG/7
A4qGMwdK74ouul24PmzDYIAkS64Gwz+qgbNrSasx86WOLw5ad9nrX7W3fECBrl0K8Kqh3nE7nobB
aLQEaLw2ctTnuafWLz6HzbPttH4FBx8mz+EYt48k1OJrG0l6ZLvy4qm3RphVH3Plu+IAvig1lyYJ
UehNclDwbXoywUAyInTzE9By+/PA+vZUOdTIXPWhP8HQRqoCZofJR7RzOdx/kjL6UiZ0/A8bK8LT
GsYB63vohVACQYNPtUsCzdfFO4E/M6exB+UhgY7gwWHdSRhXUS8w61bd7xdgJ5/acQVViiRfBLQH
EOn65HlmOnbSgAb6XV9Jr9AiONrQuzMPuBNwzmvrH4iO27VHnPViCdJ13nSs/FwJl10gWtU/CUbD
M15GnUm9yV290nubptQO2s+lgls7UP/jgvKurbufdsDJEYZmZz5w0FDUBD4It8+2utFQv9GaiCSP
B6dLFebtskgMyGYUOntHdWU6wNX19PpJ2IkkiM1wGFkLnGsV53Y2gl7UtEY3PwercsFrwVOFCYIR
RsLTkr8+1M6hQ/EE6I4QPjHY/+tP+SORNQHQ6g7HHWdKayhgsw3cQyh7kKtrlSk8E65h0372BW8K
vkDL8vXRdwIZthlolIhjeJhuO1gdlaoKE5bkACx6lwEe7ngrGnYQWPamEyaeEPtY1WXwLrj9Rn8M
F4/UuFdBnf/RBi39TLEH72GTekSE2gmZAFytMMFVAxeJ2u1IohR0ajnmcARyLesEFGw6qKtm0SJX
L29RXV6fv73xQJTHBY6nJuiom7vVLgUfbE8mwKooDq56/UnC7f5sia7N+qY5aiX/7vD9+aLHBoHd
69oBhEw/Ck+b75MjrbFIQ5LrlrWnkpUjJJkjmQnX7e9maS0XJuIxHWAnma42v2kJ0dzHxsO2TYwM
LzoIf0Fgz82mEEV0eO+ZgwnZW2qEjwhnByuAvsztArga2NQkaRLQKksP25mGzwP3mxTARVK8PvdH
Q23mosGtKXmLoUxj82vlRBxNO698H0CK4uCQ7hwT5PpIeUEbRL93G4UYZboyUP7IhV/Ts7+0aPku
VndwTHY2E95IUI6E/ADUuraKGhSQX9XDIBQqrxbWtV1imkZUOkXvG/CWVBz++/oMbkvHa7gB/uF3
wc0GFGLzAETndSFhCM0qAqfdz06MelREmkerL+dvM8p/7yC2oNJ2KZuDL91ZOmRpKPP9RuiAVrTZ
JV3I3cQE+NLVwSCG1kGaoJn+zqeCH1Shdr9x1VvCgKtB4Drpf8RXNs8onbqU5CNEd/4BAQNqa8yy
WwEVaVF9mwPqvosGi1wHoYbT6/O7+5kwFF6pcUCZbMkuq7mNF0EjBEl+5X4RM3BGcxyQJk268YhI
tDcW4t4KvoD2MbC8t9/ZVZE3h1OIyBBzN4UTanxX1fVdvIDe9PavQuFlfQmip4xU7XYkGDNMeGv2
BDJopbAKlHsATdQj73TG6rGcD66ovfc2QA+rTwgUf1YFp9vx7KCEEXHMSG7GDuXKhAfqe+hWGo5f
sZ1aSw1KDwm/LEo0MGPhfta2sj/YsDsBAL9hhVyAor4W4m9/AyPUBxGsxTfDM+crlJ/FZ4H3xcGn
7iQ7qO6jPYzi3W9u3+0ouDitLuwiFO5GbldFzFkHZh0YNkI7uQ9xoeBkOdJ5qy8qwgCKJtijKGkg
49yqLtpuV9elb5N8cYbge2Cb8FNl6Kc375qbQTarmFSsXXoHg0yeJKCc4LC5HaMnLoz59/Wh9pJZ
jLVybKHcDuHDTXipJSd15GkCEfKZ39V0SoZUR6r57Lr18sOxwvJutqb6LIxXfaFuNWWA2PXsTsZD
x1NlAww/jnN3tInWT9xc3kgUUD1BIRiY8G2TwzLM0/7ikFwzpzqjhDudYJK3Gi8RkTbiSFJlbzet
CmN4o66d+u2rJZ6dMYDFAIZzKSN1OoBypFOUyZbxio5Z/H4aUa16BwiFPMpTdoIRAHxI3HFeULl5
0U1u/SkBU8PKY+IDmATp+4+laARMs+rZf3vG8btPDgnxFXeyrfxZVtQY4ym4tTdOl8la2CgHl6Iw
Di+vr2+svQVcW/L/P9QmCjgg18edNBaktbiXN1OiT5AnHU+JpVXW4pF2MN7eNAZQOAPOBOIYwB/e
xgMnEcSIYLYghyPQKSeO/8stp6/c0eGX179s98ispXSI6uLaf4ExHyNGleNixeakm38sHvRBU88e
fmgBaeLJDd2P67Mdmr4NSyGcEV2heeKnwgY6VqKShDqkL/LXf9PebK+AV9TiPNBUt+bhHlFWE1m2
lcsoAYULzMPxScCdLW2h73AFbVe/1Zt9DYTRiunBaxPv/S3QY256YdlzZ6EgXitk0pH86euxL+CG
9W5JAv4fQiKqHVAhQhEX1aTN8paaoKHgVJjzuOWXimv4ycTgv5Sr//Xrc7m3kyKwfHAmgSJ+0fRE
Sl7XpkJEBGmcfG6q7hsALMnJieh/2bPAYIIcgS4c8q1N7HWSauFlOFn5MrnRt3lkz4M/mLws3SPy
8vp/2oZToCsApgcqCNjT9Zv/yOzmiNX9nGB/1JMr8772ZUqs6Wjm9nYhSsGgJmHi4hf68XhiLqjy
4Az64TycY2nMV8ADSWo1qj7RGoTp11dq96tQEwYFA6DhaPsit+xIz2aVatR1Z+dTVIlnPVcApL8+
zMsNgYcM0ASANIHM9aKuYi9QK2whaVQELOy+NgMAxFnfzt1zzZZeHmRPO4MhawIRCpcR/rHdE5Ny
J9hudrRYHL5knkqSsx2QKBsj1xyk+2vyebspIFEG9wWAM1a99S1YpIfcABgYPs6U8aKfYK/Rc9sb
W6bwjdRXBhzvxRGBDtIl8JMpJd5sDk71ywXEL1jJM+Cw/Ga13W5LWJ64zIjEyp3JNPeT4s5d1UI0
//X1e7kt11FWiu3KbX/Ba/dGNctqaCiwNxQCVFbJv0NWtKkKJnrrk+W0pZu/PuLuIiIvhfzxignZ
FqrI3MOWqVYUZaghuVZLSaAFIfyCocfx5isdH/fHUOvH/3Gy9UxNl/gDLYaubnIVtOqhJ3g2uTQk
H17/qt3VCiFZj03jIo/YFBFgMeDGFdO0kFMM42lHyo82Tfh/+CB0ltZYvxZFtrwmLfykDRmkXrty
SM4s6P+mnI6nMoIh9Ovfs7dKKCCjzbrmvi9AFwPxFs+bCAVfs6TX0CH2h7YveZfaJUq4bx8LSP+V
kotbE3fY7TI5cVnZk7KsXIS2zhlAdRc5y6kIgex7c7sMyirroxNrBDmArRykz72ezZZiaymEXxbq
0cvgCNhNBdMRaGZvR+BCBqj3d4FiawBjh4Y6nXZZAUqqKpScnFXNTpzePnervMFa5wdgektD9Wkb
+aQUrDBDHYH2H6o0hKfB1RP0KPruhIoVRooSM2rMK1P0dpnGKWEGHf6yQLufPii46pw8y0SF4Lw5
A5UUvn/903YmEEQQVLLQBAQXYwvUBQC9dkIRMIBcfPMEGx36Dl7O3kEAfPm6WblJsLQAlW4Fcm0K
jb5lUeENSVl0DvEyPXhjFgI0DMJ9Zb13K1oWJdLng9tlZypvBt1EC1pzQUcWlUU4dB3ABe34vp7q
4T7ii/kZ95M64EPuTCX0lcG7wHWGdvTWu0MbV7ouRVTnUnoZVjK5QtzxyPJop8Kyqu6t1h1QpcO2
3+yQqltlJ6DBXSz2YhUkiWU2RQMpOkSTLKws9zq2LT0rsEPvsOBwzXZrU7y+a3YCF8jfeHtE0F1d
/U1vd2nyP3s8Whdz0LO8WbrxHCuLoOPYJt/ePhRe14jFuJ8BZ9isYiPRfgM/oCqIzYdrP1llujj9
kskhjg92aYxfvUlHVssu1DrBMkXncP3zP24ykPpc3rEGxhljPN9hmwzPMCKpzwq36ZOw19LD2DUl
8jwO9YTXP3Nns2JsgIPwF4yPtqsK8dzIoQGvC4taYeEtU5dCVt7JPIFL3O3NkSjo3gr+Od56Yv/4
VkEJnwMf44EwLLO4Ml0WU3+4d7XXHDyMdw4/qjsrDAXQRqRz7u1QseHKbrykKtyF2T8mjib/5DfV
syj9qE0bVAL/wuuOn1+f0N0PxAMRbUEEnRckWo0zH1SQ3ihEAOwk/r3mAsCIc5cIzQ4+cG8ohM9V
swgdZzyjbj/QlutjRCRYO1OanNCq/OJawDMMkF8+GGpvLpH7gHWN4jhwWmsM+mPZuoE3g0S3sYDR
QwumrOhO1IYlCptH/2kxdXcOQVY4SLv29uafg67f/8egkQo8C44gOBeR3d+FijpZXzbdXad1eReP
6q0iODjpK55nfU+BQA/q/u14PoOkT01YU4Co98i5wZ2u2RnpV3gm4ChnXRIf5RF784rrCe309crA
a+52yNGd7VAkpixmoI1hp4HXGIxcA5KDhx2wtEMIOpdD/PZeK4SawQECkGL17Nme+rC2qZW4c1mo
VupiHGDqYCWRelA6+PX24wAQ5soNXDWbty7RVtUBl0jssgBtPrhUELLOysnTWd9Z8j+cPKjbAwgG
aMhLDKaryTBGQpZFM5T0KaBtcwWWfL7Mo3fU+n955eL9CFgpcrIVwxRulk1XMXriS1QVAKS17wF9
7R58JY6sfV/uf8yah6oewHT+ire43RzQlxiJXglUHjxvIQagT2GsQUvv7J9iLr389ZVaE/HbWwgN
Yyip4wmC0jN0vG9Hk87SJmUPJHbUMn4WSxOfAO55CnQt0oiN5iIT1UBDT5Gz509HDZyXBwGIMBTh
oRK4kiy31XimDdfOBGZYTUgAMb9xvoMXRffRT7SCqrCQQE4mw/Prn/wygEKT0kXJC/hkKF9tG+Vx
XUV+GyeywBNozOpayjNskq0MbnJvtYBHvw1kEDyCMB7w/VuBrYkkbLSSkRcgRcImttIUcuJUtkmX
umFUHSDKX2YUGO03F2RVBEC83qxlgkAWDjX0NYkn7gxgZ/kCbYfMjQAa4nH7gRPPuwKocnl9QvfG
Bfh5dQUACQ7+XLfjtgO4nMoFCsWrePQ42k31ZEJ4IVFjfWTcVee2glS9O2Mrvz7wzkoCebVyXyCy
hWbOZuDShi8OJrYp6DCYqzPWy9WNtAYgLW7sI3eW3a+MUVgBkRJ67VsJOOVNItRyagoJ3gS6FdqR
aSS5far1/FQLIz61CZ+zegyPsG97n4lOyf+cVHBRbdbVn0YX5XerLvrARj7IR+8syDJd28HmB1to
dygQM0AMQfzCEbldShgCIoqWcp3R2EMnDNyxwBroky/69uAY7s0nwEUgAgMmCZzBNvKIKmkqq2uK
OgZXEjRCee6tsQM72HW+jF7vnmc30DkoIUc+7etrE99xG/Zw6a+EWFTKkEtt9YrlaCStyQTrAngL
jV6Kt4cDb7cebnKpZA6HWBuxCcuIN80IQtgNItdUdH5uTZWbU3hhTamnlilMRWWJjw76EQQazp7o
UmOMf+VAz4usBS+1TyMwef4dLNy/RTv79OccgWOURcmU8FR2iRCgrMKjJO39SMGGFI6WJpvLGTeL
y1mJcUo2mQvIDG2P/FJ5f41NLfh1GklscldpT2W6x7+JgWpozDIOpHJqhr6+2EHNZcZ76n4rIds9
5Eqx+R00JWh11lRbfwVzkFzakNYydaayjM8UX124ugRjTnWTdjNUo5gs/DW25AkcN/PeqiTIkXJw
ABnCFF5t2VGeQukEoogmgWZKKqEa9ihL5v9bQXV1yFQF6waQ78ZeYNO6DktjYVlV2pT2cj+WzPKg
slNV9tUClgZ4jxEvvnTuULo8kzluPo7UgQpiSWl0rn0Fv08Z98kv37Xk3wBZ1WsxUDV3ulKRf9+L
uGSpccPRZMS3xmvde8J5F8+h/VCHtvHu2bTQL3gNuM/jUpofLS+b75CsHn4AStOPqSVjO0G3xasf
kg49rYLIAJAtEljhDyfCoyIbotjQkz3gfSEde37CNTP0Z1zO5bMtwUDOajKKiw8dKohTqzJsstEd
uchHAaXq1IYkAksXPlh/C6utdMpUT1xg/MxyFb3XDGkCaYM+s7TtvlcesEWXZSGNyVSjvaiYvKhF
BwCGmrAz8CfA/iS0g+IUSjrqi8MkeefMtSrzoffVt4pZ04p9rSOaxdPYPAq8U/5xK2SBadmDJXAZ
Ae/8aWvD6kx0k+c9uppWsN6iDYQ7g7hude6UHf8KB03SZXOyjHeDpKrPoUnQXUevDf3UsgmIuv2i
28/NSCGsJQWZVEaUwErQRsCpDMAJ/x9UthpghsAlHtJQ0+lrSERN7jgG+xs8Go9n8IcA0AhvZWQD
QN7MPw3kne7rVoS/IK+FW6xOyNIXnENlsKihmlQXXqS79zLxrCiVdjLYKQ0VO0mUuaO0IoH+10XV
8xezE3NnAlI3Z9ta3E8q4rBcsro2lJgTYiMzhZXaCZsY6jKVT8s5i/omodC+t0p5omychtxw7pSn
2R7bDpLDbs0zSJx18/NSVktYNIaGHHJfXfgwNEbHKepQ9g9q7Bb9dcBrr8Zza1yDfV3/PQp4dKYz
59Y980b6E0ov88dAuaip+NU0O1mD0v6DlIAAZGDwlv7fdlQm0fu5hvpfjxr8mPuRUKDy+/0ksoUs
XtXmU9317DRXUEbGauDJnbV0BARG6xBe0QDKJN/93nL8Z+JOHmxApAJKMFWRMc11dJ0e+n2WFEyl
YKsEP7iGbdOpj8Km+xeQIUB7Bwhd2EWP3P5JO5W228xvGPEz/AjS3VEIP9dpGSlm3tHaWcYUqBjz
EA215UNiuQPE0FjDUH0LLB8Ai8lpW4OjZEVX6OoMY6odW8osagiRn8bJ9+ZzN1Bdp8Zagn/g90kf
ocgXMg/izs78ntZIgTJhpEXTuDcTRbra8PpHAlLZkEJPWldPCkYY8ZB2ImLOhzpGKSBbwqr83GvH
StLIL8caDn/OCOQDlIWgZ9RbBgBJOakuZ7TxvDSe2VyeE2/UX4OAkjCNahq7l2mxkMHhzo/Yic/l
5JyWBeoapxl69+7DDB0f/s+4OJR89AbWyg8d6fyPC+DpMHZIfNW9CyrXLR9VDK3MX41FnPYeAgcJ
exfZU+N+g6CdGz/GY187OSps1oe+Z32DgED9EMBOCXVdL5xcL/PnuirP0g7rf5Im0g+BqY26CAfh
5hT10JC9JFEnkNaXmglIVYluydqwCrGIpSXhbBEadfYYMdUpqHsoUHAS6X+YU9reowk5/3cqu2AB
xSZUAkGt1e5jxZfmc29NityFFFznvA/L+EOkbYcX6KXx4TT7uvs31FEbAoDF5s+W0mOTaSSD5QNT
5RSeEvweL190Av85f3Z6emeHZIzTqRFWeWksH3L7OoZiDySXpLz3/DKgP2Y1dlU+tMGy5H7T9H1q
K1m7H6QoW/YeG1DUWai8xhIZt7Hd3kXIxCA6X0agmjRz4ybnsK9DkVaD7ynwlmkUfQCuwbJFFkrN
yalTpTXlI5RgIUIm62GWpwYfIx57SYGItUtdK55Bx8J4aTno8B7l0pFfknGJklNp8xlh05o0qmgE
Dnt+EVNRql+lt9DvygsqmdFWxFHR6cD73ES2GR4q6sYlIH8wcPoIiHdY5a0fwioGMsbaA38hdple
JsgVJXJBdhIz3KaPY9RzC1QDeG4nFGJ8bEr+dbyG2U9N49jjV4dYlBVVs4CTPaHdGHinsOVLfBpk
aJoVnBoOBaRZIZIhFQW44mS4M4tvNoXAp5UyQJHqkyWtEZJerQ+7+bOqqrpPfeDtq3+QNEL7FPcz
qtoChnrijGa0UZ9Cyx7mTPaCISpCMtTJTdR2QMmzpcad5806wZF3Ou9UxToSgOoNQ592wGOZNFqi
3v4rKeOqS1e9Kg/q4lOfoE4ImnmG6NWalMbe1GcT/BBQgIbfVJTZbo0IoGx4cq0lFDU/gAYDiZ55
JOxJjyGfC6bJzB7dqe/uB6tpqrwcRPPgJLXFLxza3nbmmIb+HCusIWTe4roBth6AqKwqhYsySaN0
kgIAGsw50zyZ7pSPIJcuLjVLNjWT/DZD0uRpbOcEiOkhmkim21LbKQGP6TpRanyI8JYKwW101Vc9
skTDTiSkXlpNan5qRxVYeHzaLs1mhNQviRngzwRfneYJqucIuRz4KJY7CAV1GmjfLd+XtsLTxvFr
ztOaqjLJQZHQgUAMU66fDb678JOSdlfnyjKte5pJg8d0DQ2xJve8eX6SUzt4mYNyWpl2LJx8iJ2r
ZsxQcw5dbMZlpO8oqDLsl+SVmpqsG0kNzDqqcm0WNDESYqeCtmaKAxFXp6abgvmhjwPpX6XPPPfS
tFM5XQLpqP5MLaLw2wEt4TOsMwaehJ9EP4eiRgqkJUkAUhcRTf0qaJNH4XeNeuwr5mv8th701tSN
ltmP09mPLPEN6arov0ai78gT4QlFDLSRxxuaWkGt+/vRuAtK2e6k1MUhIX9HAd2geSRqpq4+iSUd
cvzNKv8ZGOUBKt+tHPMRkpJtEVpwYEyrKkZ2huDA/ZQODhroEAWRZTonHEp+06jj7oLCTG/l0N73
zAdYKPufHfzflvMCbAZNJ8sdhoLjHPQn157jH1249CSFI3cXXYSk8CjAU7KUhZcQMt4bP5GfogVl
zsKPTAQWTUvhfFAFUg1PvWosO53C6DdaX8GLJkKAYGnVBBKRyIJq9+OE9BmShLhaxtwZSPl3MEXx
jPNSBX+5hgQiM1FCnyVyEjcHCsO/WKENNbK5SdB4w/OGKbiOOMSFzZkvH7D/iHX2KrBY0wQNiifp
Jd10biX+rI2ZX+c1MNP/whsFHpY9eqUfSt9M35Xh1TvReCgTlzW48w913/jIPwShAeqZRosLsyUF
maQDM9UljIx56NQeK6BK5jdF0o/O56Bm0ZAqfwaiDSTx9glWHeCRWo0/JBkIDO57MYHhkIJplagz
nmDi17Iofp/oOO4vE2/MN6gEJo/VnMBQR4/AsCN7cPBfhGMyy0tZRydZe9ZT67caIZh58VXDj/RX
DUfX9jk22n3CxvQGPByo9RF4h4ghxWvqO0AeyGefW1ymNV4TH0hNqJ375dB9wmf57D5iLcUwZWw/
TdacOFlrOeoxCSfbRcIrF3IfdpP/VdrIYvEpZFaXag47L5deALEOvN6Wr3DMwIn3Ej37ZznATvIq
YtFE6cSxPnnckeGpmsUQpbWuKFQTuhGzbeOuu7eNa//d+rTGPQs9xp/w5HJ/WR2FKOSskupx+j/2
zmxJbiNL069SpnuosS9trboAApGR+0Zxu4ExyRR2dyyO9SHmPfo56sXmA6WeZkbmMEZ9PWVVKpNl
kkAgHO7n/OdfVMvJ5g+jnofVyPYT8yrYH4uqVSJuEcf7Ua0cp4pyOh4nXPICjZ/tqzU00tw49ztz
Q5EmP8XwzKr6KJj10YwsWw1eXFqjcSVz1ii2205Sh0VfrXUEKJuIQzDZtsBrAOfs2DEL7YJ+Qkv3
ruzcr9mgwfNZx67O6afXquSEaThDVksE/Q2V2CDCVPSOse85AdDYM4R4VoucSRocMUI6K50yeVLr
UNArDIXlxPD1XTeUJlQliz43RemTmVs7pbnLo9X7BvUmZhuXjdnzd8N60yu8j4Vwo3JdqrN1SKY5
FHltFQ/DaOhfCWV0hyhtvVLsa2fm/e9opQveX4zMOBdc42vpBVW6k45BkV8mrjBo6B3YFBLcco6U
W5nVriBRuwwNxHNTmM1itKNKwjMGPBoBWd1pgqCuCRsZTtu7X8Zs6OaYYzvtOZir1giNQG/tM1k4
ZhmLuS3GeHA8/E9yqYJIE2Oy8AUDsxyywpVFaHTd4EeunWbdzZxUzU2NP5YK8coJ/OuEZvcwVrX1
AVJWMoRy6mVPokpgPRYZ7GbQnnzdZdV2NliDSY6prneU9WYBLhbNgzc8uHZvZuHgZnZxIVoGjCHi
b/sdqYz9cuibIviA0Na6KrrU+Kz3laiu1hz3Mc7UtW2iSVTWvSnIS78rhNt8KWytEvuVqvZ5XjmM
o4pb/EMiqGEnWVbveqqZOIVUiSo/LKYceJ6WlssQUrOpcO+QeRD2/mZVYOY2FYtY3c+NmMf0ouoF
MY7u5NtjhM7OYVhmO7WHr9Pcs0wJ/eYIc/squBnEtHjAOcAtt9i3lkOI1KC/N9M6WfeTPsvnupyX
MfKdOaCamhMHTMiws6etI+FwY8ee9rS74zcOAiPH8FDkWMxVAw/E9ed877QzieLgAeuuTqUWXNoq
M28hPxuPogn0LNLHZThnopnRNXlecS9sZxnDxsTGLHTxjbZD36n6343Ezp9Mq7Of1awCZtNJI89m
hQdZRMtGK27T/Tq8gkF7Ufrr2IdK+Dhq5rKpEvZzY3lm7/clYcPD9NmSulbx7IeUoa8q/dt685aE
SpXVX6U9qenMroO+3fFMSURxU9d8SFZpGuE8r1YdahLf9zOrohYIecbdl0YvxBAWozvMIbQM+c7z
pbpyEAzIULASbjtZVB9yrNie88xJDlSy2oRDbV1Qe/TueTmt7cdpRCgSNm0ASCCstgYvJwmVya2n
tJqCsTQuVF7l+ZlVmynYWgfEHRLuOGOjFaRsc8XUTfm5S3p5EzEXgkcjlU4noNfSvFG1txD4kw1j
xwe3jQMPQ6TE91h2E/N3jI+k2TGCK2qrLXfpMklWfZB1M2WAap4AXDydWiSdHwqKd0GsEO5EYTG5
+jeH0XYaZk1R+SiWqv6pRhHmhk3X0bPO3ezfdF0n8ZKtC+PR0nTjc1BlkxHNqjO/qiqQ9wULfo2c
1hwv/CVtvEhTVCDn7oAjMdikIy/IqAv8SCuUvc8W+lpCX3VvCkvDn93Ya5JJo0Cb6oXNqck/4uBT
fWgDo/zYFzrQQ68vqbNXSTM99WMmH4JCgl/2gdubO6dx3E9JNlc8NMCmlcGypT/ldmldTdDgpkjP
NGKyVm9Mv/mTpB4c6J3YB0xH/+RaWQOklY4ppdPU9lcu9m0ajXq5XpHCvGbRGKzwssxAuu+MvrDP
zXIsPwoHU6446x33mXJr4W3UWvex93Am3GX6Un4Awi2ejMpZBtRgcvxioHI1gRVWaiCXPPoMQcYA
y4skc/m0GDC0Q6WC+T0EzlpFeLO4rFJyhMw4baRB9ZTU9G5NP49ndUKWLq59jn1ovTzVw6qUC5iI
P2jZrky6bccmS/e2rYw5BStz/K9z1vbPI8qwPhS+T+6LpQDLIw+nogdErF4VLX3bftV7dt2YZeU8
L2zL76GJy/e505ugD7lDBZFokg20qtqmi7y81KZ4tQzSo6RXcNdl1+s+IATTOvwEg1HbzYHbbkeh
35w348RWMA1WfhtoKV6WrqemXTniHBmNds4hNNEQPRuKIgpVp3DO66Em95c2x36vCog7N05JYxhx
YCuP10PVOKirrJoxb8Wh8lzP89m8E7bHGlpHAiejbJqcW8aeeFFZQ5b7hw60l+5OunZ2YQEyVrHK
iuqiseZx3Ne6poLQqHVnjgZ3bIzIJxeDycVsu2No9q73BfJFx9eyJIMJZCOwwTOAmM+CwpisKGWu
gZFOmZWXFQFp2rVV0OXvRivQmtBXFrhNkDo2bIfSMqjKR1+CifdF+ziNepnvBmnPKlR1MGS3YPfp
Z2Xi1o2CplR3qnYMqHSrcG9r0VTpecUp/yBlNqJWyCj+Y6Ttcgh7VGw9avaZclUY0u4i4gOMM9UP
RRW3y1g/dsqjVR1mj2I+oeroYOq4wbXEARs/UaWmGwR94EQBeuM1NAeXc82pHK+leLbWMqz7qW1C
A7Tx0RSTlh2Cvig+UQ/RB2pJ42EoHgDKoPCsezYkZtL3qbDkp9y3k9+HZZ7cDUXGGF4xl/CjqaCj
ida+dy48UTZjVKctQ7EAx2wZzhRo9dlcO/58LkHqPpGTZN+nmlfmUctpH4Qp73610yfDGMiTTobr
1Jo93K8AX4wQzxEQNuE72qeZ9uI2Wx31rh2X8k6WDcWV8KX/jteKL6nxk/JSTgndPQop33zQA03L
z8nCteDnqkZsfYU78jvaeNmnzFsWo8KqoVc2PaFNE1GMVHGLQ1e5S/wRxh4pwU0RMSdyzux0NAl5
EqUtOSJdec/uIe6kqOaCUwEB1a5LHCO2nFZY4FijcU35NvIqIahy/KuuASO96ujZ8ATE0uvgTPN4
70zG8nkQg8ovAtWzDaZDbx762s28aNqiTyKZOP6z1jrGbcpWwyvcpKqMK28OfsdoxwCHzYX3aUla
SIZToHwWWDJ4j2XfiYIUCheFnqi7xgvzAL+a0C8bLzvLJ3Mw9roPHsDp1qYQLkVVJ+B5TlqGVucN
/VbG+meVBL7bzUVrvBtsu/rdSQf7hjjahWStTgf5lem8nMFLsJlDWaJocAPVApy1giz72Kkh6Q/w
YVNScYLq65Ijigjb1aMhQkug13u/Syo9dkXg3Ao18HJkc8EQx03tGWCTWlPfjW7W3HuMxf6wzXYs
cCCmEGJnB2cN/bSGmFCtqfNU2ap4IsiuTYkoKIZDSoZjeSXFQKdpcgTQurjefAH0htN2l3p9fi+s
TeDmiE6eIJm+JlAEUBU3WRRFL2PwI4JUorddi6U34+jBpvQKMn3f6L1BuGTmvCvSfv7951PoNziS
XNAmwMHfbDbxHns5NO0rhekAMRwEaYrlxkr6OSp7ts60J1UrMUrgNJqK87rqp12mjcF+qItT5spv
mNtxE3AjN8L6Zrx2RE5hsSv0/VkNuzvpLlfWyOMQqPJbvjaeivFVp5LMUlyyw3HNOH/Qe7XpzsGA
7wJHFRDanz+U11wZBqwQqsgxAxFEn/vymSjTkHXWkvWJvlpc0cLLd61V5ydIt6/HuIyFoM37m4YE
X+njJ7/YPXORtY71FCs5ppYTG4DrXKZizc7+7geC+YPK34acQxV8vKoyhqNtlQYiDqoxCIesmS6Z
cugn5u9vEGI2VSr+BJBxiF7c1vYP5DdZq9Xy55oP1HfsAbVXPcu17d45iYsSdSXXrtPa+fHnH+2t
p8iAwzEg+W5ZBNvPf7goePQEb8qv4zVrp0j6s3WwA5ns+0yKE4zCN98V6HabEB3mxisRgkYg2gqD
XsR2lr5vBqi81jj2EZM8cUUQR3IwMUzcY3rZv5fW2kVVZcpTjqKv1yaL8od7OFqbqaml1qQCPu+M
eRDlVCWuMq0y/z7BYctix60ZogEmKkf7kO4RibyAhcRcC1ii14sncGJCZ9fRfmIYQzlQlGP2CU7N
KQvlt7ZAHvDm4EfwM0a0L79RRJEr+1EhYlHZw1XutXAol6yDVYCbn9IYIP98Bb15PWx4XHjT2KuY
G9fjhxWUN2jztarDhVavlhikfoocrXT3o8MwbthseX9+vTc0qXyFeNJs2ageW+/2Ff9wQRSaqb44
lYiTumqy83LhSpE0neRqmdzippst9dD3jOcE2TbkNk9Mja1SW93QtEc/TmXtXNRDaX74+X29ubJw
N8PWEzNy99gGbxCOlSf4TMYELJeftQFJuYbVc/jzq7z5tAnZhr0NcYae/OWHz4ZZ0QGasMpWMIA8
0ORtaUxMpunyrjuqihN7+RubEkkvbLSYPAEQH5PiM7dtnZGWICYUNTg3h0HtGWs6oGZwvvREOfer
18nx737KLfcAdz/8evBRNo+tSte2NGyqVhH3okmePaco3yOKWm4aY17PFxtB7omP+Xpv+n5FNNWk
IUEMPFaNZjVmAPmSydhzVIERr2O/s6sA6MxfvSiH4x2JiuW9LArYzvCgUNTwYX7+3b5iRW33gGOq
C3sWXuQx5Vp1o10Ui8bC1j0XK6vVvyjtTek2greLKjX3vt74UdFWw9+1lOPKKDR45Pg8cANHq4ox
mqWSosebnNTtw6DaNIaI0ofNMpENNdqnLMJfreLtegi2iKVnn3pVNXGCLumy1pLsG7P44mduU+08
2qinFb/VNjLX7lSqxqt1zBU36fEWkQKf69hkYa4DhoCwvJGxjOTReW5/O2aQU3JieC6hNng38Ce8
E1vCq8N1uyg0eA9fJni2x3nc+TAKHzM4GQ+NL8IgWNFGMrmEJ1idKlHe+nzb8c1VNr7Ca9N1zbSZ
kog49/SqDR2tbusDtmGGH1qrrs5oHMrPgod79vM1+/3FeMGm4zNiKQyFnhcV26CjpSNHiCTQgZpY
QzL2oGhjwcQCEsGrYrIwScOv9j1YXxG3Tep/gI8smDaNSXqVwcViJAGxK87gczxmmZH4YWUy8Pwf
7CZIpbYakTHEK/Evtac1Zm4iY7+R4qABpsXwjpszPwD7ydZlvP35M3lrdYOnwrWnnNuO4Zd7dBq0
qrbp8uNmapfIWapsP2uZfYlnXYn3VXFKF/t98R5/B5yGm+ANQQP/9/KCjVszCa1VEyeTDeysJ+sd
xUU6XyYEWN16i7uquFsy65PSTO+m0EV955pjl4R1t9r3TQ/p/e8/cpw22b45qQKMa7bl+sMZPaqm
HXuRNDEpuHUc9LI5gLtkMcZcxt6D7XBi/37jTTOw3yCkgkAgVE1H9RZohSVSfeKRF1Z+GDr15Cxu
Gvs45ux//uW+OuYp59DF02Zh7IYU4OhKq51kdmoyLSkolvvQ1XPrGae8UwaHr8+Cbf3gwsVXutGb
j7qbdCK3heyvNi5Fo+9h+GAubVnahb9WWC468DPaxLPO6RhOuVO97iY3mQjkXHYS5GHYfr787khA
D6Q3WW1sMYmkfS7hZHhetlP4WY1xM9juuZLTEJsZdY6tguY2a4f+Ix3SqdDd198q4YgWhHbDMXiT
jj22y4k2UoePgUGAnxy0eZr/CFDs3E3KaYcTK/bNa1FX0sQD+OPw+PJTM3P04T9zLb/VVVjNFqa7
RrGG87KU8c+X0FuXQlQZECZuQEE+9lcTg9PI1XfaWF96e8cSq87NpP69NNrixO78erFubyHSS7yE
Maw83okYlVjwXAO+yrlc+xBUGEpo1qdNeuLpvZKSsGbwlDd4fKSBcR68fHqoxdrJHgqSpLrlfa/c
dxrqh906Fn3suORPrxbwk7dxD1qtLU+8km89Tz4i0MfmwcOB+/LivdStJVv5lJNWBfuOCc05ZKT8
UHZrc+JSr4/Z76mAJJfz/lNLHH1OVAdGAzumi73CUfuq0d27hcop1r2kgVdDj+Qwagu6E1jHm++k
x9zsv657JAMw3TbTSyJWYZCxJ0ztmJ7XtW/sTdH0e0Ea5Q6jw+68LoKAE0Z1j6vd+V8EmdWndvY3
HjaNHggRNSFgyLGCZrVTDIdL0REBMrgRjHT9wquR5rZdcEoq98bqZcmyfPFtdvlqjx52TThCRn/e
xQtD1R1ok7qUwNuf//bbuLkvbMJRLgTu8nL14EFqcD62XUxmlzhrxiWLSa4zw1kY84lT6nVhgLiY
jobuDQUZW+zLS0mc81K/NXlL2qqL/YqMzrS3xPPMSxX6Mw45J17LNy9IBLTOZzARHB8dw5k/G/BB
vI4pE3aOE2rqXVU632AToD5wyurE2/HW2mDzxFUM+xhozUdnI2nMGRkwsscjIbWiXDh6iK2hHi08
1BNvxFtrwyHGFaUhpwMewC8fJXRpb64C0jI6nva9MZEAtgvcAlHXz1fHW9ehqqZvwLXFxUvs5XXI
h2uyskyx4FW+HweJukEIcio37a3n9j0lk9fKQ2B4dJGBhlZLk6mLpyzALpZhwT71hnXnCN7zn3+e
NzYwory2zApKCz7Y0UbSG44au7khDc62tthfrPaSvIfjMubzNd7zbjTk49+2hmTZoysCX9wQWO84
uYyorawZi6mPjZrOPeim7oBM5a5ZeuPEgffGk2Qf0P0tSpn66dguwEBVKKZA9LFfEPsxlUTcFciG
o8ln6PbzJ/nGyuAx4gzkbd4ECApfrox+k3xTP/VxRZjLHVMoL7SVM55Y52+8wRxrBoUJqGngHGd7
ugLTr3m1WedVucRFJrODYPZG1gJjP6Dk/0EZhCAUOBhXWTbDYwWqmfSWUS2DimWG4nsgIjZsBWVg
UWfzn6DDv32d/z19lnd/Nij9P/+Df/8qm4V5eKaO/vWf1/nXTvbyD/Uf2x/7P7/28g/987Z5Fo+q
e35W11+a49988Qf5+/+6/u6L+vLiX2KhcrXcD8/d8vDcAzx+vwh3uv3m/+sP//H8/W95tzTPv/3y
VQ5CbX8bAwbxy18/Ov/22y8+b9W//fjX//Wzmy81f+xf/6t67v+x/9d/dvJf/3n8x56/9Oq3XzT3
V5PdBvdoEztVH4f5X/4xPX//ifcr+/n2AiOuRvW4oZ9Cdir77RfX/JW5AQYA+EqwWVHw/fKPXg7f
f2TwIxvvSypO3MRplH75r9t78T399/f2DzHUdzIXqv/tl+9++//db9IzYkYM1guOvulbOVdeLn2C
1HDMGoQd5V7e3/dFYJxjy/QOFnIe45CZnIOlcQgMK/NuHDXOIJHkN0VSmRd5AZ/OwPiNPL/sMdVL
BE55duNPSNGhD5T3s+Hd/fBw/7r7H+/Welmb/nm3PBdeU7TZ2KlvP/+hF538JimkJqwIp8T+fUIH
6iH56fx3jSVd6Ho2MahAFucm5hdMBGD9P2QwE8kR8ArjHE0JWZ5YMdT7AtLowUJxBUu7UhJAZyiy
0MlRM4Tgds9YpagbHWb8TdGiCGwWu8zAnIv1PnNNdFtydR4ZlCOKswO4AEiUSFuPNDP51qe+u1UA
wbNKkvkhw4qsQCWslXcw9fQor7zGjAQT289BWeNt//MnZLxsNrcnxP9MSixSIzY17dGhoKZqhR3X
IviTUORQHFxlpRyvRhig/SGb4KhlTe5ZCDWJ3s5TE5Jy32UT2hSPAU0qcmgS/EJc6UtmxFD7zPu8
RRELM9uBlG9bpxxxv5sJv1yB6DYxsmK4qnvAC0d3zES2J5fAMaLOgq2rRFKd69LZuFS+6MIud7IL
3WyS36H0O4rOOUkP1ZD+YZOgaUXkXxtdVFTdtYcqGwlI2npaOFn68l5vLfU+qZsmj4aknODQJX32
MEIbuof/PZD5vi5w4ChomogJBVK1yZqLz2uB+Bo2e4VPPg5+fuioCbEACyb7NqxuOUaAqORD6ZPw
o2FRS7Xr57m5Xyel4kRrhhbX4qWcEU5k7zwxJR8HyygiBvD1g8q95sug8zEKZ0V/ugbNcBBzmsFL
q33tU2YO3WEx/P5bTxkRQtrHO3uQdbfsxhVmCqihdofErrmV9VLlYaCM/P7nC2jb336Q1H5fQBRj
lkubyeCDD/jyFdNQYnaJrhkRsEF+1nkJcVtewSOxKj/Joznt8PSYoH6HmnD9WBhpQHrOYD+AEVZO
pGlu6PbkFtrdeJd7hYeAxtINuCYpxo2Vb7W3SK8CRoVwe50QBWZxHSwN8G27Jh1mWUazXA+JPDSZ
6Kaww6jcCHWbYnDuhzSajPFqSXqMKJxqsPlDmoL/smD7kaG2+CKENryvRrmqfVniIyoh6l8LYk8R
MLpl8agIaECglCxdZOn4WSBxTWXJh1pQQ9iTtlyhMQiNxm4QnyeLxLyBdGpL70nX7M36UoPJc41S
0XFJqTSbm1WbdTD9KbuQ0wSDJZ9VVe7Wym6vsnpjLg7ogO5y071FjjrvBByV7NCW9+bQ6mjI1myv
A5/vmYx4H9yldno41U722PkzKg8v1y51mQ6Y/znNbYFR5Ce3reYrrNKqB3MN/FM9zRt7xzbtD6j5
ab/d41FNZa4oaw1lwj5nceVLh9SWYvCmJaoAWYTlklkGIVLSiZ6Yl3+fhxxvAqDd4BpMOglGO+pu
4AL6sI8KM+rNhlRcrZk/FUBal51jXvb+WJ1DUm/PCOioefGyiGzgBqLwkF1rAQaFQcNSmXr9VFbb
9xSQo9vCj3yLvadrpd87quaN2ZazXyHkxOWFrAPbG8+KpkfcnXtDuBabz1pjuZEBOzQU4F6hp6XV
76lMVCQzlHmuNepnA5Z9O9hT+oWW4xKJS016BWd9rgkAsL5SHrRR2zuncj++Y3vH986dgzdu4R+0
xS9f5GWw0VRnaBgSzS6uXFEsMzIzcxGHpISvnFDhRUXRBR/1qtZUVJTdbdk0fyA7R0RSOhnYvTcN
HvJuKNr8s671W3sDtmBONymYqZnfLHrbXjAyMLPdNHHChInAVwiZ7BAv+drfoCtuoWsvENJ5jh/g
zi2RgSNuPOHpxuvS6M2l7Jblm6mjTIa3hGSw77TbIpluV7fT4Ku6Xv7OVC6jCL0Mutua9/rTZBhr
EeVFM18Pa8VBXw/zpVXYyYNDXO1NLXJWrr5Ao+6Y2MNgv0Q6gChOmwL/EtjZLiIqhHzfk8Rz6Ep2
KhsW00dT+dljlRTGxzrHujvMzWwcIw1Y4cEuexl5nTOfV+viXukq/711a/XFQ3+zM5be3SXfzw26
42w90be+dabDJmE7xkZmq36O2pOhsEVp8B+osHnyDs6ZjTYLRXcnqjHuFeEgaJtQZXGMXrbFSjCW
DlZUpmt7lg+D3Fe1ju7SKPZZmxH1WtvIyivY0U2znJp7Wtu9HK06LOY4rrchho5D68tV16fjAr9U
5/gY6/JD21r+pQbh20ptYy8K192zmqwziNwECmRuGnVt+6kdy+ki8KfizAThZL3ZVqQ0aLEC8+hz
dKftJagx3PO02BuIl35vl9XZPKMxjsbQ/qHJCi3GAN75VCIuhRzuZmfoAusDJJtTJh6vd6ptpgoV
AwCQmhmyxMsPqOV54oOQ8gGN0ryTjeFHUq7TB8RqwVVXl15syHbmyNpBlxyDGSdBF1EsSDGa9sH9
pnOsnXrXjzBFDm1uKgDjZ4/CiQNbo5c31fh1InS3NqItx+sOh7Qx1pZuiAwP4wTfqA55J4JQ+R9d
6G0U/BfzMAV/CzH6fg/Q5zYXILxrNpLBy3vIc0SGuKCigmqmr05uu4cxGI099P71xIj7e/jai0Vm
s7A8ODmcFMHWuLy81NwvhVbpGN316VzdjbUXvOeDUX+juTjDSkr7nJMfWEbYGTZ3vSn6z9Kz0vfM
lBEOJrPZh6PjaJeYkucqRPpjPJVyOASrSvOwrezRDdeFyQG8iPWswPVDhOhDy+KsZs+8Nl0qos7q
7SbsloCskVJ2XwS6hio0SAu68NJg9mPbKk6MIp2X+MH3B8xMlsksIw2UVseQHE0cwi/R6tFE1bMT
M/FHjC3F1ZT5K3Ri246n1JseOln552uRFirsJ/tWbpSPHZFF/LpTdNc1s21nJ3yxPLaVlqehuxja
UzrlPe4naNDgR7yrO9H3YdWMCBaX2u++tPbqv6ducPajlkoVGlVJse0guZ+Y9Boxygk73PTgOxtQ
PSrQSN1a9dp8mzC8+aYHdf4pJX30YwWMc2kxuXyalE1V3UAOuipb05XIUJBio36R+E5k5bmxKmbf
tfDwQDH9T7U5Vh8bzAbgQ8vf6dJG46zJenlmGwVX0hNcrnsz/3NJ/39Y45cNa/i/wxp7FuzX5xd4
Br//J54R/OrYG2LB+D3YgvK2l+8vPMP5FeohxTtjI1BuBiTsjX8BGo7x64b6E/pHg4oL4XYu/AVo
2AAa8Fxx8HItzOQ3F8u/AWgcvyQefBvoqmAD21iXkKqXW0PZOkmXNEIP3aydy8PM3O+9XRLuib1V
f1WWg34qU/HVFclmxVjxuxcZ+99xpIBea41CfbfFOXUiQlSMhHKdJkOP5Nx1zd4x8/VEk/bqENq6
ZR/khq9i++/x5Fq2Djo9HYHb7OJAg1ZrQWCFYKWwULXDcpqRHcWu5zLOqvIq/QhxBfeOJbX/mK2u
epoac5RRio30hwBrGv/P1+YFGPgjTPMSmOapO2R0bHJ3AAjm999bzB9QGos3mfmB1bEzLowqR9G7
yy5Ze/fWQU+E3K2a/J1wJHqgH1bpG/jQEZ+QK+NawBoyoJsBEMHge/nt5wNubFmnSRQlDuFdEmP8
MxxAVnYamQ36eS51OPm5a3a3AypV45Iti/IbxTQNb5e2qACXdsirB8colXYKm3mJaH+/u825Ee4d
L8nW6by8O5tuop5cKUNsLmYz1Jj03HV2P1OiYgASdiT+eget03yxc9xucc8QLss/cLRhLZW11n8e
HJXf14Moteusz1Ms8F0tOAWGExz7EmbbRszw3GnCgBjJeAMJeHmjtZ+7wezwMAqHDMw8TXCasMzi
siwr/eDp3TdZFWtMoEL3PsMc4akVBbJpmzPwtvNRii5F6nzCv8fOQ0OM/b02e1ZULFVphoPfEWIM
GuB8tNCJZbsmz4xl14+O8WXogoVGZILFHpRLmZ21Kdq63exrar2blqCa7+0gN57WBNXSoUH4is1X
M3SivANNEegHA2lZ90VQr2Zsdeh7RVhLvzBDM88w6ApV2s3jvtq6h7vMnfL5LPWEKPAJIFpip9jc
kLmPCjXWI7V+Y/BFzf6Th4VTtetIwurPh0pT+3FxanGmxqYocUfSPObEhrdxZfFBi7RVye68G6Di
3C6jSJbzFW/BBKWP0jhTaSGKyPVGkiCFmuYvqZehbsO9kZcB/3g7v1pyZ4UXspZlTFPK37g2WzEy
6iMVR9LU5n3XI4omnMKpowIJxrW9enZ3LXKm56GJzJXIrLnaNEilm04AgSXODXqHyc9OSVRjZ20w
qzSUqymx2BnzYj5bNF1/Sl0nAVMyV34RV+EB0nbTDaEzpe1Fk6SGvVeryKp3Y6/6S2IyLIC2MiuW
2wGAGcGybKv30Kh7fxfg1/CtQvaLBqyzsog4mxlpWrB6TzpcxCr0msLHjtKu5jvXVuzTa6I7l9qo
tqZYy0ysRnwinnhrff2rTyhBuWccnlz7qW/v3QXMBPngaNkx02R/h/naGq3DpMZ4Xoimt1ctZQ2a
A6WSmgUcwWLI7lcYOt+wyJ+Q9OZu2K091jZ9bRj3gCKqu6CBm6hsCieYUemMcjNKklmwJ0fJiFAM
tHcOyZNd2JpKfNDYWcZDYmXuYwMFZD53tNGHLVen0z2aQiLSxhldQWjgX+4g2xjlees0zZlWKuMC
JO0LnlHA0i4+Cl9W7EjMr42bdPteL4tvS4GmI8Rnjq2qs5bZiJ1BtHFeiwE1l3s5NWr9ZlT4k7SD
6s+s3By/OtIsrvWu0N95KAdJ4AhMwT2sszqoqbNuVOLU5ynGhx+cDtMeKKKo6XKDCeVsAwn3Su6Z
JvL5l9lc+OL9NE77rMWbRJOkH5WgAoTy2Kxdu1HGnixMAEDaZ/bxqTe+rqnfYUGVJ+YHQ2RAqUYp
kAHKsegOneMMWDNxTtCXes9YZBTvtMIO/oA+4iyR4s9jC9FX9TvZMPwOYU7kF0Y3a9FCfOjOFhbo
wdo3j2jMlyrE66D4QHBKiQuMP6YQKEx8fgy+bhOYvkx1RCRIp7BTZ/9ap2W98JbBebTXwnnK5wX1
8mzOEVxoFMmD8M4x95FXUrouxn26Iy8bx2RXQXiEEkyqslB7t0CjtgdubPZLa2jP0g+665ac2Hgw
mmbGwSHJLmDrZRhNwen4Q/YrMr6EhiFaNp1QWE6g/3OX+njneJLONe/WBx2npsgofPuyTLfmvei1
7HpR2hBc4p9URsZYGRjOqNkFE9M7CIh5TwK9zsml6+ttGWgepxoixY+NhRIOm9XUuibQAG+MoU3v
fGHkZ8QD6mWIdUsfj44y74EE1G4zmj94vY8sDyDzfRs0Mo/yBWFbmElt3QedORpgHyYzw7bwD0WW
emU0TDaRakO7nOlt5agrmVb2uSV0ZGuZNJtQYMAYZZUYHjn5qycf3PO6MDqkpPWcJPfKWJH2WYGP
Q1i7mu1DjeSoO2jrMNwvFmLtSCcT6dIZA7+8HJXI4nGZ1ztNAKoSV5evoa/jnYeHIRj/0K+frbS3
h1BIrLTWwNtOHxQC/n0JWq7d/2/qzmNJciTLsj80SAEnywE16pxExAbiFJwTBfD1cyyruidIVmTX
okW6NylZFekBNxig+vS9e8+teNLbPVHTm7NjQyb6ceZVqHwxYIjreGJ5twv9arDUgs6eKYJZlYWf
m6nkqUU++dJgDIelNG5mW+wBej40sa2einldQ6ImI7VQo85S3jge3sHO+hiU9k5pnMAs1Nc1Sa77
TYT6BuNHGvW90Q/dta710BJLAAfgGABQGKlyX7bmeeTEGA7Z7BoLvPGl6vi3AoBeZ9Uank0aZQpv
82MsnCXsGDPSKXby3cyw3WfeqO3Z6SxfSrL8I26VNNBJTIh4BsF5mGJ8nfVuOc5cwmL3acygt7mP
AHy7pyanx++PsrRDmr4MQBBts3QNbayzQ49Pe/X6krDzKQfG6mIGab2+UafS1YvpJe+2EIu9nJ3N
qpiEr0g486xM9CUgVZXm5otkLNPk2bEt3bfQHkPW5zTZZ/lFD15qVWnsYrgr9pnodgMhBie3h0Zm
UVXzVuEOF1httm6K7+pOAxIGN0AwfklaZuRKnByqegB5tYzGaQafGlqwyIaIUkOgRliM1NMysVwR
heUI13Ym8Fza2i5BNstby9BBzmcAHXM3BIj2551i9wb97Y7yfYUdYNHLoXvkrYu1yq48bttdHnPP
WQYNTfFIiDS+dpOVOgGMidTDnrcpYHySC6iNOuqRd7Y75asMMbKWCN5w+7k2/Xyt2puNBSiEebHW
wTwk5budML7iHlnB2tNp8lHVGRiYmyx/sKjt6daIatC9VUNXH9lC0m8tiUCeMneKz1ZJpMduarMp
KMqs3g+k8BK9pBe9V1i0A52kUB8XRh1fUlWvpkMHirz28jHTG4agWszOMa8iSuUGvmU9gxycLybp
rOsZLFV1umM3Ka9tyVm+TmrV3kF16g9rJdu3M3/MGEp5nu18OFiFrp4brUyeoAJXuOnUUfmGKcM4
At5wdklcKp/EmVuPyXSR9zTx9MadNb6OhNYc+eJ4Yvh4ce9XvUoLOiuN/tnsGqVwTdAUaMXAhKx1
/7qozYLLizFaoU1E0KhQ3dyirRAjYizUg1KXNMiqSal8a4FmunZfOAelayzM5ugWD4XQ6jos9Blg
XAEEdGvShe97WQ5mNczR1InCF20zI7pus+fcovLbWtM+yEjUFAiSC9/k5GhrqEvGRHGlFOI0m9ox
S/L5UMU0meMNZE0sCwKpZNBAqNPNAA/2PtZy0oTtbTUC1i5x1SjaUaxlczeVBvCxNdHmvViWJOik
1r4Rxqg8FKlRH6tR6a5Wq11v1rbSaUWVtRMWosFQotAs2eRlL60zml1NTb3BEcutw64RoamU4gAK
w3adavXoym3OjAwSf8OOZnTvtarHJ+zOyrHvpeFR46wOwEinhw8Y9qyKJrnBXHBM8uHagl1+alfo
pT4HgENiSfs674sviO/FixFPzSOUTxGVpXmLYz+iiFtdOW2GSAfF56LWLk/9ZAxeK8NKSNG0hUqn
TOdNqizf2NScDa0UYVNWRlj2zhjkssSBsavaB01wRm9srYzWmtmsasPBzLJCicTanqyyVQInGacr
p7BqD7xhelStEjhtZ9uuoi3DtVYU8V6YE/GGk1iP69COB4gL0gMll+L3Ri0BGEsZCWLOb/neuz73
uzS1/BXq2tOadGTmaO12FJAtGdkZr1AxKuqQCbWmU81BVWRzVMTaR6f3DS5g/FNBFuvxsZM2EF7p
4Lh1uqrXUrU2D6Bc63NFc3Zhh2KuvqQwvVuySd1tKkRoW+l4XFvGQvCm1l1hSYbfStN6rPR6eAC6
9+kIxsGVcMCYkA7TuHAQGDNlF7/LJOIIkFEZlfIoUe6nNRS5ujlVafW+xjg/qb3ro27CUrMAwwA8
6rRvhRavHhShhHVnGK6sxZDcprzQg2Qz81Ith39VU3nEGyf12cz5irMiGvRiu53sUX2w9DTfLd1c
h6XosKC3deecp3zYaHH3JKzkHc+B1uchSt72zaEy/LAYwLpAGthn4ljdV0MsnelxFhGaafvRgU0A
FZfUoqNUtlOQzuWTDcqIGZRRuXFZZ2BHgD8qzehLCHQPI1EOM8N6k6OVMrP1lwxTObiI5CT1s3Gp
iuUg65btFLemEooxuec7QSytgd0HWTaEkyOeYNPW3rou5X5Z5ZuBEMBAAzLGMaZemZhYEchQ4P3Z
WIFSaXlEwFCuPsYklpdqncNaZCxHBccYhb3lIUOfjR+lyfY29QUHOkZ7pYk5v5rEnTa2BjCX2Umf
5Uy6KZNsCyXV/kCZrB74tpXAZmvZO+BwUASsQd+NV2u5iCNrAUc3IVX31GvbDmpy6aWqyl66ZCd1
MtYVLIFuV17sWFPgdOUazbC4Xdlhe094vXe0vuILS/ZrZQnoHBBkn6vcAtG3QgEw4AZi3d+mkEkf
60jhvA6Ofa/OAD9Q2vS08hWGCErZhKa67iReILcWunZaYDu846ITz6IC0u4uybLsbYFIYN3qmzJn
WIjRoLDuyZRrw3m0qsnF2UJRY6TxDvbnF2QdWzjo2sRhzJgA3SVJFXQzfFR8EOa0h4QD0bCaJsQ5
xTjzFXZb2rj0snmR4G9esAUUH3JZv8Yj8YbLYr9365gf+cHq2hoYLu3jbjLO0MhyYNp9r39JwIoc
zLmZryRgNC8FEMgb9AZYP2KxdlC2jRcdGfjomXbfnmfEWy+lLrc3Zi7nh06X9HOv1tqNPpBALTcc
LwSI1VsOlMaBcCUEx/XUHvBAgIdNpFSBkV1OB6m2xXnM+uWWlKD+qssc/meFOgkksXY/VguKjlUX
33p9Vl4rMVY+4qmpj4xaEBtWDMW6c6A+au5Ax2tvmNbAPzgJDFonAjjQ5mNrbfI7Q94tcCZ7fQcE
O0QCTkjYW42AZJYq5ZH5EFNCaWojeJeUIE5cgDinmaqM/sUmj5pjWbIOYE2lPaJexxMSNwZF5zY6
z81WKhlob9n4mKWBINwp7rrboS3zJ23jSn7eztNtjOzlsPQWjdCi6N/ibnF2jC21L00jwArXxruU
lfVBXxF/SHgqHijb70sMv6cu50TLrHy7FYy4nlOTUjZtl2kny3L6Wuh28dG2kLRT1aTM6seoKeXh
MFebAysU6do6Fu2DPXf2rWxhXs55aHZOLsu+yAtIjm0+E907qlGzJtKdKurbZUXlrhvT7QQG660c
lsTTqkaci1l8VWSAimxY8DndZpHaVwxzDPFZkXqvKZpk9DklMTyVsyXeVZPUfll6owOkU0jHxISs
frnhrTvJyblSBss3S6nu3CzPzYNWLwKGVFXRyKGK1cPYLnnexwVhCyly9m5cIUPdteVaQPQGjiiF
W78sUauuoJXIYgg6ReTnNmnuKy1emrd0XPSZKaNq1MptUlnzSldnqK/nojTiQBiXMeXSy8pBmfqO
6hw7uY36dBF6kCjFkj6BVEY2p5it/Ko4rbmGMKOmb5D2piKc+86J4nGCyF1Ym3rEaavfzkVPe8le
K3pnTJzIoYFIB6E/ca0VSPxO660kDengUR0jUYLSZ3QzHHy1L1YbkE7sjPt6o+FyatWEVlojxTNc
ow6qoI9sQPLz0eaUdeG5Rux8K/hQ4Uw3LKd18dKNzL9B+ppZ7l4eWuOLSDkKXZFJX5qfdOCKtuf3
mEckQ0wjWTzJcAWFE2oVJbeLrqtVrnWzjDUWlnnIQyaWxfuMHvBB5UCADqSc7pjDL/HR0kX5NFZ9
+cTpiVRrcsT0b1tfmFOUQdHZrmSS6rMoI8ksMAyhX028ZRzPc9XAP7EQUn8JBdrOCTSqYV/RS8Qu
gwDtplehoB0sFWMudEEVyJxeV6caudcKbiy9lJtNCQQNSGdGqTkntyDWLGCjEz1iHq0MfG4N9ugT
wSLDTFL6TOORYfxYRiRPsqanilqS+6C2dA4JvR27gEBbEbujpGvNlSIvdcn32QMu3GhMFjsNHQMy
O1Xlv6+3je91qBzmJ9vQLTfzNvN6g4zT57s0U0f1ehmAQ7sWZSeIJFp5D3HL4xkqs7xubisGlO/F
NiojzOcUYJ8V97Tx0rmnmCBid3NnSTHlsEku3ZFclZazmQ/W5iWKNT0z8BC7uUhL486ErocIzwAD
rQHNYLaf8lrdG7Vmn6nK0zPoGqpEbVqqFJU9oycPPYCBvpLq0/LypBAFLD0Em65iF6ghSpHTRZ+d
qo6Jgiu2yS+XMWu9kQrMJ81SWLebll2yxVC5mXttzjSaGq0mbhIjkbgzdTe6lblBTDPzkbTZhaKN
jlNeLw9wbi2q5A1YI4jSlQ0EiNdi7jfUf6MPoYw1Y2na91TvFeD4HLi/ij5ObwZNq99Hq5yeTFU4
9MDb4VofZGVw1cZCgWVsC2EUdbWIaNLwf+4ME9nrHlghcQ1N39OnTXsdTOUsjOE0wDhzU8qqGzKi
V8PDsVw+adTvz6u6bFcYAZ3Ka7vW0dhQG+PRkFe59HpnQcpEsWy9bB2aAIlOObv0UtsmQHY8l88Z
kkwK+gpEyycTfVr2SmpNxY7hMiU//ee6CmnDDM4pYb+NHKNPWzdDPbeE/Obayzw7CB41KbZ54lcj
CwBu8fRphSoOPb7hL7B++wc70cYryPMJ83sYSvR/IeT4I/VjshtHYyuO21rIYE3aJLP9BlRi6Wc6
SThgZCtNjapFprCSJEW9MTqr0o5EN5LBMJqGWu4lFRK3J80dLCo5TpYYh/oorR4JIc5xYdatXtur
xMI2FkPpletoHKZs1KoDQHOjDjir8XCLnHrfN41J/pYZl7ITVri4hwCJHDltJt4KmYM779xUSft1
mFnqRWlRUqwA5+0mAxLVcgQ3gyE1IRE7MRTl3YZi5GqwR0e9RustqzQkFEoryMoVpHiQuryavJUk
X7YSx0D1z+ddtpP0YwHda4Jf0eorXEqq5rczU057UJoEwGfffBsMoQ1uJ0ylceNhLO/p59ovWTcW
31a1SxeUbFr5pFJ0tryshfa0yfQC3KleZJrrVoXee1zma5vXD2pkbS3PJFKAPhocmisQ5kTNwXoA
F+JaFU74IIX5DLMyifMKbGQiX+lQ3l/jmcZzNXa8oFMy8tWlyiKTyyaMFkr3TNnNFZ1K8jU9rul0
r1obFja52EneSdWJGeba+g6SrSvd6fhoUynLkRh7iflmTOghvItE8zMikVOeeCUe97KqDiKC+KYt
kWxsADMRODNdmUG2lgFRIEg9qxl9eFDycci0WLfSCqZK7a6hDrPmsQlPPn2OJQ454FT1iTQTcRqQ
QHBOtEZr+2LqVfNG+KIx+Gzj6noEml0stwP0YMrTSqgdDMFtFX5vN92jGK228bqqYc6xSrk93/05
xVorpar2MvhKDVptqrw2g3Cu5tzGojEsKpQBmT2Sqa3TJvdFPqvq7rJ4BiYvm+VK6eQ8FToZNJxH
7fHOyeibgPgVdUMsavIxOGrmaRDSeOky3dmnM+0id4Ns9mQY0Pn8fiIHAuRaZdDnxuWOgLHTxSnu
VKcNW7KtIkOyafKPdPnr3Yy4YolSCHgNCMP6hJCwjo+F7VTm+2QN6XqTO6Amrnpz5OU1qmXDBLDM
HW8gjRI0nIWF1A7CAKNEzs/YZA1njDe/g3A58AVV/WffSMnI+Ewqnlqtk9ejWAo1/qpu5tY5rgqN
ca8NSj++yJlcbE9qfKkObEVYdmAUs2MB6octfq/HOQjKVAFWqIzO5JkNijGfDlDmkxJC32eOO/YM
hihZukeKmnG8FC2ZAF5lsVO86luabXiFRV9NN3Tl8+G26jIVzcnWWMHQOdoSyuiKDc++pIxfT5IE
ybhOMt+eZTJOFPVuSuoi7GkNPltlsb0lmRyfja0BFRcbxhFzzfasG01GhT0Md1ayIXZebcM1ErKT
tNG0dwXl0jXo+t5XW0Vu/TrerBPFHFdSW4KYmcpa97pmjm9FZSU8Pk5mRXKadjfMscsP5KjzJ1ED
S8ZbtcbokefuDrVk7hzFVNlHs+3M3pcKITIsC47jiSReny15yXZD3iJ7hwrnkxJvfVt0J/46YBJ+
lCh9fWvkUbCKFOKRlBgfVVbZyH40Sz3Paz7urbmWr9MLmmqXol1QDyIGDeiWTdv7WZOPOxYDY8ex
isgAWiXNK3kYJgv4JKSFPBatZh/q0hdt0/OdVC50AGzhHEm3Wg4G6g3PJO/jsCKsdpOlsK5Sp1UD
cx3xhMHWjgtfB/UiMQiJlagq0+0+zWCkM8eq5QsEngaXvenLrqRD+KKOQ4o6zimueYOgwIOApKi0
0mF6E5pD2JPNKIqh95yfQPSYqkdOyYbfrcjQ0SWcdMPZuYR3NtaFNUy/9QIXHRitGslau4ig5sRV
u7i634wy/WSWzWKnzJzY0kqWc4+WMh5j3Leql87pKGDRFnpAXVsfxNhqgw/gLUWKNsG75VHGcpDF
+9URpQvXfvpqbkrpT93Un9RtS/ZKUzIcU+Jn3EQ1e48RS7lnEWJiBGiU++dVKJ+Ez+RX7TQ/Woay
shU2xPDS0ToxP12vF4yRiyfpfXbXjMLwLfipICctxn19DI5yXBBJmJo0PaSrbr+spWhOChKLG5qp
PPib6OpQNnrZXwxSsHInyVSSOdC9ePxqZCo4jRrvycpA1xnPkggtszUb36nkLn2ttEE6MHjz7LmH
pCrlWR+lmxhG9BESejJkoaYLLpWIv8W4lxe7OqEkQS+GhB1wLpPEnco9Y1rNQf9Gn9ZVuK0hmjNQ
ZWfPAbl8YuJQ+WNBCtYi1Slz+tjOSF0RjnOEdNx8W7KZXUyADHoUrW1dZVu+fnXaTg1QO0JCpkH/
XCsAXqd4ZEvNmp6GhVbIWRpOgkYWktryCKaluFpr1UwIV8XVJ6T2U7LUeWfU8P/9i0TI+z+Agle+
aqTPRM/QF530UQ247ciiQWxRsyUk8OQZTamBgGuvtEUd/F4i86M2B2kHKeFI2skXRJ+roSP8UdrR
s17K0DtYc/MLlBkQhXHc4ml+E4bKvE2urOtcqFSWv7/sjyKpPy+Liw1ZMBJVKrc/tY3fSYLqKSN/
YR0ZaNcSnpqKRJbYL+l5s6TifIGiXs/231xTkS9yn/+vE+WqF/E73lhCIiHb6D9De/rBdMaqZPo8
zvqlm5k3MnMomcXLRUE09iGBbNPDEo8McRVqasQQdr5j6M+Jby4uqJWUvLHXtRycmQMUmR372hqW
9tlQR0PamxIdc4LmADAbr4ybqaFbQ88/q6IkJKOZbVQqhlxTH6y5Mr5ZDvD3cELJi5K7ASq7M8qm
vs1pa0heV27a1ay006PNKVd4EAQr7RbAvoIMSJ7acUd0yTwFYy7WNSgueFZfwaOKRoeDUffqrPpF
QQKkl1WUl45WGWyhByebmKB2+Sjt5Xgt8BQJAb7dMudtb6DOv1u0nMyQgrPCq1gEe1262PRgKa2I
kKe49LpE13QfNO1GWShV8UAPDuuQT2yaYuztTJ5Tfx3qdW+WMme2BbIEq2fftQelMBFCU5Rpzzgx
icGD1iN9VLUNTA54hWVFTKyyr2ZZq0aU5bM9BnqsrG8lqHXZk/pl6txiXgYZbNWCMKBLCaMcWzrR
HDQbsq4lumOSJ+fa1O1LmDkFp5mCxrFj9f3R2Qq2GZs0jxIFUY/gJbGaFbxt6/Scx6SsjjDzIJhr
gCNUQW6iM6fZkJa0BZTCYflGNoP8tZz6g06kgxN2y7rtW2eVl+jPl+Pfkpk+NOgbqp8NsT8Yaf9r
Btvoo7l4U4ef/6r/gd7aC1rkX4tQo+y1fynHl/57HerlR/7pqzX+0DTrT26AbDF8/VMF/p9CVPTR
ZAGYgC1YBdCD/qcQVTP/UAzYVrLG0saicBEnDv9w1l7+6JL8jUcboCV2cOXfEaLCEvpJ72devOT8
jZANTGBehA7/uNbGtEByxEGfCufyPY/OQ3WnfLmYTUfPXtzWN4P34lAdmCOfCGHs3CYSUbGzjs5x
/WC6/T7uUa9f1Q8cYK/L9/xd8Y1d+bClgfUmnsbY7V6YYnv1fvW6wNmpXrtPdpihjtt+fk/JY1Ld
ziM/we9uu4P5kt7on9muORsn9YUwIkJymfKoT/3DeBoOUkj/63r0y7D2sVftiyf1tj2JIL7N91rY
3KmeGpQ3a9Dd9gRbk370wMxrp9O3DOvr5lY8CvyUKIJut5MdLafpadx3d9K19qYedI+GYDSezKi4
MsIuiv1xVwSgRkK455/5TXPgt7zSjtYufqruLmTwN/uTgWXCWXH2kt1koix0OxP5hG8fugPBjMD8
+msnNHbyY7JcM09zbl6nc3aAt3pIrtKb9eBcr0/cwhOf4VMN6jDeb252MD05MI71teVabhuW95hp
9kjIPUYf3gPZC0EVtCf5oJ1Sf/bkEDPzQ3xgcBw0nu7T/onER81UjfXxi7FrDkpIvyQYd9M5vu0h
iUvH+Ju1KyJC4lhzbqn5OBDHYUYWpdcy3jb9S3Qo/316ZoNJXkvlyAIrjsaeY4pXh3iY+L0W2Jde
5dlfx/sVVIrOjNM1vmynapfdtscugveR77ud4ZtezucCcMRtyffp3gqrXRMlR/VQPwzfpKvqbN9w
hWcnVOinBOkeR5TNbS+iLDJ9607b0RPO3xPSR54R3VyLyP5czz1Sw2fnjr75s3Yc7/tr6hsljbbZ
1eXd5TxFU3UnX2WhEsh+GzEeCqcX+7AextoD2xFUR+Vauuf5nL0sra+zameFituc+Xk/82gXh+ax
xMwVWnwjUem3X8ksdbtb3KIdGZouWjXUW3TZ/IUtD/GJr7BDh2kdSlUoZ157mkNBwqRbvRr+4ncR
qsbcS843lefqXnOXh9hMQ2tXvofjQ0JD7kmtaSYgNuE2fcNbSGppQMCXh6s9kLwZpHfUfavO27EO
x2uEVDjN2GF433iMZG/ZL8AgFAKFaCDXp4tX1O2nUDG/TBaZNOMnZgaO6J9lfGRaaRqkmu0W7Ty6
N29DiBB7Ccqj7loeLRj0Np72ON+u98YjcjoO+G115P9jxFeuXlN6w9vkp+7ySOyA4gHoR/Lgrapn
8iyWJ4JHa/wWYPFrA9uqK5xDScNq3clviz54tAECOYgjvXfXl+6wPdPCzZ0DwgJfweZ3iN+aB86z
hQuzF3i7txzIcA0K66U8ZNfGQ/eJSXW3MrC7YmQRjOF6qE96NIaa/GE8dlBg/OF6uucoanmKFkJc
PCMvRGB3Np70UPEyr/QZcRcsRyEH3drC4sxglkFHRtauTpVCMEu6T0oUmXzgs7k9oLbx50h76A+8
wq75KKueMrlzczvPHDSZIpWoCNz83Nzo7zbpNMESEiypHrqMsm1vlefyJbunCIscNaxdqYuWTwTR
ntwFz03jOYg+3eJWCnip9wgIjCEYtRfur/xl4FitP5u+E3vVR9s/S0FBgyBCPEiPz912uhmQ26iV
Qf2KVjQzdxZ0dAYP/RF16vAVr7aLQumu82w/URDtHjUF71BAKBNPxMjtm0nyeMbN6xXNtxQ7MZ1y
4ZfxW5yVoRZq99O2q9KbRaEsPahB8cQkUfmqHzlG148EAlfP03O2GS5kL3vHaFzmbBLJEGFN75tl
RpdUw6ciDU3zaSxCR35mtNHsBBOpERFdMJABUPvbl8lBZhE1ECo5OL5wr9d7reAvFPfi3nrimfJq
nu6r8U6evYHzOKeYw3hb+PfWXuEgwgQbDUa4ivfUPiUOSQO+eB6e5VsZhXQoq8EkhUQoRZPk7bTJ
rx+lG/tu2L07PiEXlexTFrdnSX+xzrI0edOX7pqAQXcIjVicleSuDjUU+KSxuPU3a0JKgpyhsyIV
mmAzS97yhnYyqokIcK09oCNv9LM7Eaz0/Eh0PdOH40F+4O/5wjz8NkWB3YiQl0PxpfQAk6k9q87Z
fK1c/lo/D2aSvtM964ZLh6k2n7WM/nPUmXOgdEGzooR1UaNVus/6VpFAOvvSU2m61VdHJ7bHVatz
9kWuvyjX/fiNJBeLCWhyGj61cXG79s3oH51rozhOqGhOuhz5XTC5vFS0HBfvcQ4C8VaRUp8T9+fl
7tK5+nOyvc9nhRRdhid+wkIZMG8mBzUq0N5y8GZhLfiD2ykcUa8j9DFRwMg37FhU92+D7W52/aRn
aKGL6lnyU3HGDlrcx7knteQuB3VEIk9+mPbCR73wat/ZVxh5M388E6851K76yj/Gc3lYT/G14VV+
94pUe8+l+FKRyQXlycYcT8DArt2b7C76t3Q/vbadS6Tnq3YjdvoRtRoxq4vpkiFxsjufzB/jRtmZ
/uSrIZ9VkNYUWkvEv+A6lfHZujGTAakJEZjxrCJ/ZcJliR0aQKuIunafZwdaglOzG41nAcHiHf1U
7y8bQIWgrg6kKxdL2FjRIT3wkPE0z2e9cpGeT7vMf7F3NPcUlAp2KMxDPN7IzQHJ6DL673Lvyfp/
T9H+v6kcpz79TTkObaf+GD7WH8pxfuSf5bhKXQ3UCIySbCsguyxMJf8sx1U4NxojOAprcMj4Q/mp
f/rCdOcPC5uLzuH8Ymf6HnTDH+mXkQc/5VDf42n9N2xhvzhkLdC9ug5fRIeNYio/+8IgXYzLZiU8
IX1KT1GKiyepm/Irq5HS46RVmj9mhuXFSUvenzwMyGA58zdGZv2NOUr5sQODC4jfhFG5xYGFO0E7
5sdTwRhXNaEy9cL2XDSZP2ffYlPLUKnK8+datix6tpp+s1cjxW4PANAlLtyIemwYX8dBMigcmU/d
6tug78Z5RvjUmUp2J7Xr9jeG07/4RXH/XFxUBHBYODd+/EVnc0B5q3HLunnKQymXtKjH3kr9fYF5
epUdt39j7P35xHS5N7bJAQzaF3pZ9U9a0XdtIuAj9hyrOiQfuCfVlmI2atJ7SZElBv5rEybmqvlS
PH3JsLb4DVAF4t4WtDF2Ru6gvaK7EIgRRWH0/2gm/Vtn9P/aAfx/G+HK4Xv916/9/y3Lj+olqX9w
g15+5B+vvWL8AZQAOBnmGdXAk0zj7x9vvfEH4FVTBVPFMVtXjEtz7j/MoPwQ7lCTczmvPXRllop/
nsF16w9QdhaebvhyaBf+vbf+xyfYgu6rXlQpXISWI88yv8L3uKiNoLBWG3FjxCtRsIk7EEGckEwa
y2QIMy3oz8C+lzfU7MP+u5v0F07Ei830u87j5crcFRUjLHBNJhQ/veQWQUp0GaH3IJegzUoIsPza
mWNsBYmGqJZQL1qTewSVxcdAttffIYd/YeBfYLQ4dCG/qRboiD8xDd+9SKM+tENr5tTBlsVce8tL
eu+2iWG6Gcg8QiFTfjC4rFXGQBvl+9gqTTQO/7FL/ksr6I8tkMs3QAOGju8FRQ8S4Gen/iw3ZdfR
pOcIshlHWSvSL2j+xGFKFxqyv7/nP/WYL9fC9As1/dJuwQH80z1vRSs29GmoMqtYnx9QINg+2aK5
dB419TIARtB28/tL/vqA8fGwuZJgd8HD/LxEDmCMx0nGBjjiaSXucFiMYl+OyEwwQ0lL1NPJbK+s
bZBff3/hv7qvkCz5zBfwA036H59srGvWqrZMhqQa+fmVueQIY7XlMo2XkuHvkip+fZp1RPuQeeiO
IXf75Vtcs2paCJ72irI0jkM1vOf6NE4h6VCuNisEI60bLuQSxfTfvEd/cYNZQXhz2X74oMZPdu52
GjV7vThiioU8oDlfiiDB0eKXSf5e9cRYFJfn6vf39rIq/PjusukBfcemyzeqWz+5X5dNnsxS6xDL
yIb8+g/Lcs5K9TeX+fUr1BEnWFjl4Ymg27yAuL57RcnNIoiqJZdbGCwPNLMZysT1tL1jsmQa//vP
9AtXHqYzw2zEYEDzKX9+XhAsCUdeh6fLm3M9f0LXA3ulUuQpUpRsGoKlNcmEHpHtcVSfcKm44MwY
rK7WIqEyveBfqxS2z9/8Wr/eA4IqWCVVmNMX/OBPC3Rhy0kzwtnyprTT1qNMurhXjwhMzhl6mej3
9+CvLgZhAGYIO4Kl/3wxkB56uiQla2IrjCOSlCwyEo3ewKCL9uvvr/XrM3TZ3BQKWFYGJt7scN9/
uSYrUM470ngCgzl5eYLVDhQdJqbfX+fXN9MCmQsVRIFHw27z0w0cY2WB/EisM8KPmcRsifxjwQS3
xEBFkrPhJG+ytFQPVSzNfwfq/3W9pSjkkmC7WNup3n/8jCM8nnEh+8lL6cG/YpvfCInbTLI0SQJR
i/PUqmw9v/+8f3FfLZVcACBllv3rS9MpdnLhqFao4LflRtrK8ulPmsDvr/LLqmPKUCSAe1+WPYJU
Ln/+3asJ9GrLUfPRnOgV+hp6Hp//H3lnsiS3kXbZV2nrPcocjnnRm0DMOUXkRCY3sEwmiXlyTA48
/X8gtf0tUdWSVW9bi1pIRUZmAHB8w73nRq1vn/OUgE5t+82TycP7D+X2L/AC3pWcrbQGLsQvuX7q
+n3/4VNrZYyGNWqcc0VAjxJZsX8sSt0gAk8WH0XEMseHEcfBtFKtuaHQ18afyO8qciLGJThlwsut
I7Hi5j8iqP7yvXOhXVoBtiZ0UH+pZ6w6D/p5RDK3sNA4gDrNIKG5DkGxpoRu5FVedoPVOrlEJfPk
OVswpWVjzGO85D9S4i3H0EEcQG6HNaT/9Fz/5SGAEkx7aUmAoAFlzy9f3KhTpFngZkIYV/4X1Y/l
N+h4q1QKSOJ1ySpD3KUr6yakTqQMNFFVy928MLmtKBC/ON5UHeXgjR7O9VGeseuTlWOrwSNSuFB6
3jZLw5GcA97UO5UNY4sdbLIxUPBl6e3cVPlnrbiZwpFE3GU/a5a4+6kqZROi26MAtAEkdxsRa3E3
od78MZZmpY8d0rpsrzHOT/tGAnHayBm8yk6KvDjHczCkwKN5tpQA57NpEs0PEQz9o1ZmehFWVO1J
vwVMKiZdfPeA/YZiImyc7VKZxKHNdxKRijNqQj4XYwCvZvk3SMoYnowNSdVEmJV+/pa5mb5PhaX7
3d8/Rr9eF0516nhwMD4tPC33ry/SAol5OeK3M+4LjMDAUYqdva3dfwIdr28Lno0/vLPhjPD3S49y
n6g2SLq/nIMZisc+UIm/kXbqJu+GNOCBmXpGdCFFOuKYU10CicRMd4vAboDO3LpEqcI3LaIRNUSv
rFtXx869W8UNCwM3SC5Lt+yLPLm1tDQQDLir42PK7JB3WvS45OXSbi0ePMwK5YLguSqLg5xK4nCj
aFH4jtJvixwNY4M4qQm7Celnjelth4RbvE/dfKxJgf8q0LwqRMf59JTaIxALCh74sXyb+KkbOW66
GVzFFsP6dT0S031bRzYGWq+5YKT2x1uscVnY+LWrDgiTI1i3fsLZHw+RhUHT8rZJZSuNAd+rFubY
+cSaYPK969Qo5y4vEizPhnD3Q2II4FiB0a6UgsY9JAkKXlgvqt6Yg7l8seL0BBjTWt656HhhO1Sn
+OZ00R0My7LtTcebR+2NohyfBdIqHGRDx2gZF8vQz9mVMCALOSE/xczY1TVchuY+0p9yqbcZXMlr
JObmsbW9/EnKpPxhdwP57kHSdh68KYfkTwQ++hAN8cOAOIdhRIFNZ8OsJvipGpNYr8YwnK/RCBkr
rM3FR5JFAm6IZAeXkfL0cMFj3l5NZyxOcGTS26qNnLPREwWvAn+vLG3d8OWL+2omLLixjeyQ+kNn
hYaJVmQXo4/sj2yBfyTR/A08HRCKfpiCr4o76jExnIbF6MBgGjF5jd7cJKNHtOYR5iDeuCJ6xdEj
L7gxIOIs8tPMYqwqqe9jU14MhqQ1JFrM90UAJw49+d1cutlNWTrOYxOYk8IvGDOLHjPmnnyY+qln
r4Y9Z1CaHkZ/MPP7Imq+Y+h4SjMmxIOSE24wlHE4yZdiYZtima94JKr4EMVS7pusEVeZoVnPhKNx
kTfWBmPadzXBBhoc5EfdiF+8wXL76BVNj1w2YHuL5Tzf0r6xN60zP3S5Efstp1bHumPgG8wgwO46
w+jP8DB7wuaiPIrCNFUe8/rsOZGggc40LeyYlbCSLbDG7oDm1Ml2CzDdLzi7F77J3Ck4MeKY14hh
F6Eu6uFSLoY44F4RWxCIeCsGV59ps6G1qfRtxOu4wdf+FFnM1XET4gO09olYXlXmvGZ0jghXAIso
g4W5jvQO5VaDgyswNzLBB+qi39oX7WAimkOx/imzAMFfWfdI7Qh20A9N3Y14B5J4XsOY0zDGwLtL
C+b5S67VbrRj7DHaNB6kSi5ooZuQAC0rHJ3kpUIUc/KC+Klp+/Y6zG36mYxuearq4jbrO1Q6Trx1
S8lt6rw3ennHoFHg9qjy8RvVzmdg83LTxvihIOx9zQCrcD/b9kkvAAyYAT7qIH4w5rq6EdjUvmTR
8uBobwrzOH0zl09VpS9+HKAJIAZj8efzjDmJQwrTzjDuPBgi7WK2LG/bNfHQfsNbMYaFIx9Mo0vD
3mn2WbW8WB4yqVJoXE76rsLbzdu0fokN0zo4c/5zmHGu+vItcJoPkaQvgTM5G9dlAVUOhFtD6nuH
2AQLO2/m79R3KI+WZ1/kYm90zD+kaeQbp8GmXlesYLIuvm24x4ok2ozKfGyj2A8TXry3dWltSG5h
KzOCxlB1Fm8xjD0U9swVWti4JFl8S/mJZ6eoGfM0rsScNbMO75krsmjCsAkDgU8QzllDnthKUNgb
IKY2u1GEWDE2GViuqEFbwAO91Xj0Qng7oS5tKit7jif3sFJlKBCcdqd5TgBGYTBBpS0tniG/Isdx
FogUppJKOP2Bf9k+Ub3hpFGttNm5m85nTuHRbLLS0J89PI2vTm9WZ4w+za1dAyqA+Lk3m5QfXRsB
vtLxIe9MttWG1E+2ofrQLKsXMY83C1qnnQrWJiNOh1A6Lc4UtCZsMJeOBW3QMq5bzGZbTAFGeRjG
+HC/Vnl07lQRHVJdsTu10ZXZDIsY5gSh42hrG6t1JzX63X3hFS8e1Hxgg6bgwpTec7ssBsL34SUD
BWM48bWg/kIHbOkNrvZrnvnfGdSOIWcsltzW6Xeo8793EqnoKDkRq4rQRU/FJZCEztkGMo/vsqb5
LhN1JsHdJ8TbQn5aVD99Axc3n53+pD1MQruIxM6f6+QT7Xh1A8SU8Gs7KJ5spy9eQBtxUSQ+i7Ex
2Mc2VcMBbSbbPM73Sy7YJw6HZpLzhnvihwRHxF3HUGPo5vQOuo5/Us38mEBXNafxiYyz235oHqtO
Z1+1bq9pnIK3TpBqysb/bs5FTLBCQW7XqCTzrDlDvwtR2iR+Jiq0QsuQwofO3EfVjo8IXPGbT/rg
unMIVPjOaluW0o39Uuc0Fz56Mx9qS5az2jKc24VQc0lg1nYYxntp5/e51zxHZDBtHKYWx3waf8K4
xtTfzLdJzNpcockfMQRvpnh1yRriJ4acBkuZJcEUWCwVHImduO7g4ZYSNU8x3fpdfMCVgAxBjt6J
uOurVXH3702+SETbXPCyf/Pisdt62j5gRrGhElVJfi9iYA/gLjYyqKoXJJbf6WyIolYd+/JcIg9S
DP64FxfUs7E337cd8hDFjtwagjcOcIfl3/ItGtMU7UfMS9xyM+oUqE1mKsWdrRFgS2Ditb8M1wm8
Z8jootzM6Co3SRrVm2qMRghOPavPeo7CKsrQY6c72AWHxAcBYs/8f/r0MSe/KUQNLELVlO+TEXik
nVafmLBhI9jAnfwBpLxdJZvSxsvejdZDRR0dYph7dqv21i0yhjISuXEZNO/xZN4AytAPeZQPRye2
zW1mde3WmI0vY+Omd0U5e+HQRPdQRCLQLehbyvwkMMl58RGP8XYem53dmjepSO68hKwpX/E2huUb
TpEBlQNT7raPrN1YtJ/pmHx3vfSE0Q0/A4IJR6hqMy+2d5ocxRq3VPyJkjGckoWJXr/xQeu4YDFT
tr/IGB0lLz6Odkc8tY4d7XXbHRBxv0Z0bVOGcEfaFyqNvQhWcU/ebJlofMpiPHeEcC/COChBwDhW
0GDTOcY+zuf96PkXpsovoow+s8qGGeXsmBzt7CHd1bX3NDnlw9Kxo1rK/M1T+Dus6aX24QoMvGE7
oL/2aMMRw9+wt/ziwvy02OthrOGpWFPYWmzdowqthTlwOVg3busq6+6zDDpP73ZwFTjf2UodA81d
kFbWIXEwvcaTempxcAIbbfY+87SNM64Fj1G/ih79kqfFbWGIRxl79zZUhtDVxg08AeiIIu/PLJUK
bikbZVsR3xg20tDaWfiCiFgm+MANvqVMe3ZRPqPE6C1kRwFcjjm7YQt/m7t6vB+r+rs3O0boTVl2
W/tU5FTTXwAFXzw03A8EByRHQJA8NT6v7nLZADzBLTtHxktKV/IMG+oDZhHjIu80ivbRdw3Cwo2w
7xgQahflnuePtKF4JEbP+yYC1DWpi9F8IhSaDeFyl7JTDPFdgeHyxjfG6+8D3sZNpLxm51b+szuZ
cjWH7usKqq0mM/vsl9ZzHq9xnQZKJbu9sr+5siOt70E7kgNRL9/syTirnsSKBIvgtrC8R11gbfC6
KNqVcXMx8hTdUqQxJrjeiSLtAL2s2wd4oll6OMWWoflDGo1e2NVuu2fdcq3b7CNXqPpmI3mom4J6
i6ADvfG79idC22uJhW2jmSOx8mteOyHBIc3NZ21NV9iy9qnxZ+vFMHtcZlPvhEUUz+Fgdvo8TstD
7zlQImQ87p04w8IG9dbbYKt9z8rhVhbNXcoL7NwuRrS16Hq2vK9SVFQcHHfcd8sNVoC3vipQ45Uz
5xzlyMIReusF8Da3pekCT0/q76Sb6HPfo+P0kvQBX+9D1aXnaURp3pDbdmjqnrfOjGzBsPGhmqrB
ZO1j9qhzE+uyXNQus9xoC0/F3ARZ+dou3dHzNccZJ8sGB+tuLo3qtnDwrzL32C5D9QLY6sfitP5F
QGa7E347n2uvlfsy5TLr2jR2hTvFd9bY7gUAlGSSBxZDxttY8cG40A9B6fEE+UBDqsK4kHm097v5
NR771zpIu3CaUbZ46sBpthU9NLBOW7d1311JUFt9R+2ttUSYpEE05jMaNAcsIauW5HEIvOc60zYU
cnVphfN1roKHYLCOQynMk/L5mgyf9INiIKUq7l7A872YaStuWh/lqB8/tmb9WA64ufIlfRNje4DW
AxPRsW/HotZh3cl1G39eFk2iY3OnhaItoYPhVb3HAs8ZVXt7e1AHSDo75hgw2nvQexh/7n3AeCY8
h2q+lcoZIUwEp7SMrqZdxWj/dM7EhIybpsQjPmEUKdF0FeZOmzS1QC7olM2ffaPXZxcoUILFYeeR
4II32WSxtppcBD1rPVo+ParM622bTZO7NyYFfTt3puCFhrF/CkSUFGErjLzcGrhtOFWyLMIBiX54
uXfwl+aPLoxuwKV9UHRHDG1oRDsjv+q4bn92Ncv4jaE6SsYWism9LBReSDPtbeMcaWY+UB4d+ckk
x3k1xlIfDZFM973lxv3BxMfzCs2jeWjwSUehMFOj2APdkJeoYZe+VeYYuScwTsWuJ07OR6pGtN1W
dEAgmsF8rsdkMG9hj3rPbtMnF8lUeTvE88Mio+fAn6/gq8SH1treYjDlvGtgfX5YanmYPGWh65LZ
2Y0xUaAjzbJij06kfwONO3CHdRZG2Nql403GqyNLSCTMs4yOZiFL7iIjftY2MKaKn1vr4hH786ZY
hotcFWluBcBFTUi2AudBJwWjj7nO7qQ28iiMoy76cJIsf0iwtNUZCDvcH2G0gCycW5ClCutJKaPp
VLAk5myvJ5s/tDghLobBCh3FW0ZN8XmB4EQOjq4f6krdjMP4JQe0uelaMTwrT75VfvPqebi1QJEw
Cid5+iODqUPPEZlEImfLTRr0VPpe8iXJHVSkphLjseQsQdDsvBazXzyVTfxVYhvlnmtAbuf8TrZR
W1uv6AH6jhDXNlFd9T6DA0AccdwmFtpoopfKGD9eN54MC4PfYD30C4qSREvEqJbzUecZeuB01k9J
Y5Tj7aCH6p2+LAbYqvxL0eTtXqd+8Rhj4Q+x/oMB7A2HXcL0yIByO8f+OQE7cdEj6QeGiucDaF/O
s8ykk8qS7FZUsfPEA/7eKX1JqeYfqmBVQvsB/jKs8cYLjTAT14jFztPcq+XEaxFLMy/W56akxyvA
ol08b5jP3hJ8WURFLK7pXWIr+wJcYripbfysiRcsrwZ4+w0W5aTbdZ0vXoqajn5IciJjkr58CRYG
CG5aOk9mjDcT30wC687yT7pvA3xp7nRpliD5jtLF/e6MzviKq5v0p95+bVE03UBsKB5wuVCHOzq7
I+tmpJRgiw5JAiVtq/UmmOWNr8Yh1I2zJtcgvk9MlvgdakWvg0jQskGb1DubbXCxTnOdWlBZTcL0
iScGMzwmOpnbyQ3rkWqHQ6Y8jVU/nHwgWMd0jJpj3Tjji6VndHwqcL9KE3dYSxEdUkqZezsoEXJ7
EuhbUAKHJR80ZTQEDmeWR7w8fjjqGWHnwN4bU/OTO6YJIeVWfl5EN+55APNNuqqaPIdCRvnd12me
fmZWtZ9JVdoV1IphMUi5SxPL2hb13GWHeWzd+ilWUK63pXTVXd8sTKwsaxQvNoGQG0mOBtGXQfbG
kAT9zeQKHbKgN28wDIvDSikkE2gewqQfLpAemYw5bnEac0Iee4LyUPavTN5RNN1xbhxvq8s1bqmR
hXGqZze7V6XbnNPYRtBYJ0iAsOvE4ezH8ZMncueuyoZbo5Tl1iXN663A1PtWdRlpKmY3zazcPPEu
k1ztCZ+xfvhYolgSWBqbe5yq9yAA3XCbdREgWXKnEjTLwEybddJMv9RmW4h1FCo8O7Edaplk3JCz
Q8zLTC1IuQhHxrX2zTLgIN76Xr+awbRteNcaUD9G0cHmhjzOSjGpMJha83xPzhDGfRa8LwJSBM3J
kgRU3H7cRGczSVV9GiOQAkypme2eTQKe7B9APkeeXhAgERSlpVLfsCSq6SsETd4FkKqt+APea6pv
xdK76Wkqhy7eAfcrXruy/20r4XLaDQTkGJtM+g3uqpHqLcSKyCDFHIR5gIdqOSfeFW5NC+TG6RPE
E/cjBqV5aWn446P32zpBtXmXnShPZ5uCouqOg0gb/1pgUB3PdjB61j7qu3w61n3Zf6ndgpuqyl3+
hcbEla2AWbb8DEI8IzsnUpPEhDnfAhLcSY3Rd1JzUd5bra0vZBdmag/BwjqSw+IGoXKSiP6KuSPz
bFXO4qNsSxESTOPXP3ppdDbEZbz5u8wpbYdVmSPibRtPuIuVrof2yFi+JEgqAau8Y3lZYiv3hcGk
Z2yC/GylUe/vMqaqW2VIgOXjwVyM62wDROCF+FHiWLPkBJemedRTPn2tM8bPgfndmDIGhd2DymFd
qQ4YTt9w3ARmewRR6VwXxq1bH5veDVf7LaGqxY3/w+/FggB/Wt66IsXnyjRy7nxoVwuzOzou5g0w
ZOh8ej252zlj4LI28cnerhuPVvObSiYVhwIt40bGHQHCI3qnzQg5OozVZxr48AIm9Mq9e1+7I4Ew
QETjMW4f+CP2EyPz/NkKBudVmE12HBz94fc2r+5k8Y4t1faOFgoDRgFf91zzs26y3PO5xIwpd52y
KuZ12O6D4mCLvnavE9BgD+8vsUGxVu4MMm70ExAqs+YRcdvSuh2wnn7ENjzpEN75aJ/bbioJlAMm
ni0wf2Q2HbMupaG3nVyBFk56+gKiO2hP6BuHgelOERzq2p/t27TNyOdqG98JwkQ1K6ttal3vpkoN
ANOgdcCScMP43d4aRw1uskQ8+YDT1XOPsk7hR9gGEoMIGlF+B0ZOuICVhVWfuLzpgjdKyoWskJ6f
2/NaZGNoRtjCouaIwRa2vcyvVMw6fu6LubBucy04CtzR4H9nTiF/I0Qd9GA9OxFTwES3Ci99v9dV
0CX7xLEbwekCz3qFv9cWUMZltp5yawJKH/ROVxxFWizT0S+dvGk3vx8TQDeH8tvoum16sTsrK+/y
lrXOVkxDR2KZ1cRg+AJAa8Zd4DYyPfI3Y9gkV624Mcl8Z5qpyF+zFR2W9PL57NQlr0TCjR64hwlN
U6PVGzsLocL0OgRVAEVdg40IjKQ7knMgUacz3rjkolFHdGTTuvN5bfuOdJ6o6YKtIpxuF1N33i9E
CZ7Yxf0MvOULr1SaLArwm1ZZ8wOHd39DQMwNnt8CK0TgHpArrMqPiVmO5fSHUtbLDkRjHXaGskOz
DaiNKns6JZ2RAClj+T5r9lqh4w7W5+Bnxp6defQ1qmRnrmO15GvZpcm074BMVnT5SmVHRtDUlqPq
59tKwW2q3JR7wQGkdlN4FoMgwDrBfalnfZSp39F0BZlDG1JFkBryOdtyL1O5lx1kxnWtAkaQl7SG
NcptbvnVd7DN825Qzm0c5fmHjs35apiBvI5dOiFK9cGzegZ+/UWIp0Fi0DEc8L/IM1wGOQW+Dll0
UTi3Qbc34oGETY6I9gwY0jgAxflRxEa2zYOofZJK0tUwkLP5TeZlov1T38CETIAOdf8NSMFKxgtw
HFV2FQKhgQwkaoPvdE4BP1Yz461FCQI7Oys9V2akLx6d6sXjvgsDaX2xqwV8CJta+VEwRWBx5vUS
FK89v+QsWl+T3Kqvuel9tSYGO5NZ+rtSj9E1igZYu7k/X0oAw5wMuJo8WTV3vlIew/reB1wNtpJR
HtdJkAjAdrLLxxMEUKibLgDCibjXA7hOCAMQZu6B1WISYEJJ9+3gAkrW065NXk0RYRlshg+Vy2KH
1O/kpRHWOd1iQBCwhILes87Iixo2TKp599I8jbZmKzFPq2qdkWbWWO/ZJlq7wmmjdOtg5/wYjCSG
FATt3dx1eckdlk8uhiovzzBURIak7c/SC+nbsHXtuf86FT6vCUtcDf6mO8tc3IfBYjNEgVEtZ8Hm
ONjOrMzuJ0qRfWdU46fttN21WpLuYqjhTNg7cyPTnbwjAwWmVhDzGRTBoQfMnteL9Qb50Mfo5bc7
q56r+86OMVN46AA2PuJKGAtDlh/KjGQnF6FOzMGzJN+SCB+EkdQC8hd7bVawTcO56kONLxtsNxOs
XjRn8mbBVX3ASisZk5RyCqfGEUz3p9jkUfH97Zpk/2SJinYAReWBhWTAUi+J5CEpJD27RxJTGE/V
sl9s0d7Fxqg+YMFZ91k+/hhEFZDn0y4nepoYtFkEWcQqDXGqwOGcWpdC1MkD58ZMmWVFi3AOdjul
2NSXyL5q6U1vTdfIYBuN7YynRziPFYETh0A1xW5ZKv+eAY5Pzkh0HJ0F4PACTlsMoIuEfkQTYjzP
btVfFVsxyte03nP/I48IRLZvi9T60pnO2rlFjnWKHe7Ejda19xilKAD8OisIvx2DY5MN0XEAmvnh
psE28/GV8Mie8ipZ3lDTMdWOV5x05qqrYWPzI20ZyyZQ9/xpsCYTW4yM7x2gsbybZcIcx5UPUkPv
wTGMfqYss8PgmOlW1GgLkOMlYEbIDi/jTh7zdLEOUZKDwGuGgjKjiLj/k+CHNUVgYfPqR5FVEylq
w/A+ZtJbI83bbtMMKFC9buBz2Omx7NYAK1EF+RNJffTAxXn2ur2/EuZZbu/t1jjqqBohS8YL01Ln
LOUEeQ00ShjU8xswimyHkOSlLPPvTo/MpIYEas6NDT1U3NbOGsI4Ahdi5YkBSZCjQh4E3DM8m2t9
AyJnW81VEzJX0bc53TiEVJ08MgqvbrQoHkcqZ/ITcMjWHe2EMbCOJI0xONdacLM6eCOOcWnMCemA
+P+CcYxv0Hn0XAjOxGAKeAGXzLCKcXlaxFRvcw7R3chNHBZTh5RKBLt4sJ89kX2UpM/sSdeJtywE
scul5ktv5kdG7RkGrvlb05lkjvPd/DBq3kepNaU28JP5ZfGbiUiQdEIyWIJ3Kjep9pOzsZTBl6iM
cGIIbwbRnZpEu9ojcIGtvxKGh99gw+3KHS5WAnG9soh1B5VYrnxi0lV4pSUQ1QgEThjCgzDufoMZ
r1hj1sTJjb+ijhOEmvf+ij+2GTvDYREHZoo0ISskuVpxyUswihCsR/Oc/gZT5lDdVStgGejVBJEe
6PK84pcbZi93sQmSuRZASKrU7EKz84KbvsL9m5Cz+ygib75d5qF9cVbec8mk8qvhwpaZjTO5PUCh
gWnUt0yxQ9Grb+nglJdhcHDWZGV6litXGrRT9xL5NqzpVvgEBrTtJ8NjcUPsS3xjEgyziayVcRhn
4gGFF+BqzjO2DivNemKyETp9VoJGQkQY+GvNWC8pD6gFuWalYUtpOD17C6e/DG5l3PspawsCH83n
Bq7IJUJxuitMZmEE0OEhG1fqtpDNu2911W1X8Drcd/NYH4FzubvUhtjR67n/CHq2/MXK9Ka543gu
IV9qWq+7mTH3YzwlbIaX37jgI6PeM5kljHApGdkArQDx1sy3kfD0gZmJefamwtgkEb9BpRBgZb9z
yAvsRa7WwRogN/vnekWWs+Suv82cNPrIUx08qTov4jBbGeeJ13Uzm0yjPhIGwhmQFv1uRq52LL25
36FN4GlLHaW+RIoSk9kHARVb8mJywNuDKW60MuxzzExFhqAyvBc7luJn4s/BsVfUZGRW2uKlcdzu
Otm28VKlg7xTlafOS798yVq/vNO0WFcrc9S5jNz6EbJ1SXxkXFon12sHxRhdLhB/WY5trZUn3ws9
3zHaL3YOjaHYjIzx61PhVpzy7hibzK9jNeIMJpEndN1eDGHtNNX32aoSOMZyiV4SQHU/rTwK2KkY
vAt8n01D3wtuG2gsGbc8YU4g9VZgvvyNnY8qDo5+CuicGtjsbvquyw8caNRshbOgAaNvnJD8eua+
69dsGhbtT2gYNPPsob4YCd3Cczlx+rkzyjhyUy3/oWWglyGgMZX5aqOpoHjK3PjsVxUe8n5wraOs
GDSIpkz7jU5qVh62Hh043SPMz5Bs9fiH6DMswdJDpgVo6Sytyvywuqk9gzfkfHAszRbDWm6bgB1g
XIzVXT0Z0RfYTh8JIEY28uy+c4dzbEpTMsw8fW9pke+9xpgaVoNrl2zXn6CSTr1o4EIEuKa94S3l
JmeaqFMZpnWCmy3FatlqACpbqJ0gmlFdVQ8Oiql4hwiNU49q+2hGBrxamTJZGqwMNoOM6oMZA0Hb
uHNZ8zu5hocECfTX6HrfGeOle9VWhw4O6i4Zqu6uyEZFgARmcDoDxoVkCG+EibolU06wT2ZVniRN
Q2hp/zsQYEQOiCkPZWv2XzIDf21QR3FHwFGrjoyjoAJECCFodgnuaXV84ftGR4Qe74aUdo32dCKi
ZsGIs8+TmeHxwkUykr7Zwi4mQjkQS/k81vSeW7ecCCusjOpuATx48YFwMZWHCrycOVfZ0Xpsj6mg
GHqxH7VZBgHzM2x/p9M+O3VxRY3OfxO7jkOaBXJJGGMxIFGhIYmPo2tZauuIadzFCEv2jP+wPsPL
fpxYMwIC1+yHPBsRlna+jZYDeN2kCgpzCTCNDqv/ulTpdDStpqBwACNO4il4YWtwWKg2te19VY6B
VtBTc3lHoE92MwnNz0HRF7Hzol+OB4F1eeyuicVIsytmZqBDVS+nlAHsPyixf8lGprkgiZYAQChb
FogTNOBIMv8oVwaqYo9qtdqvcvoFbKHGGOj+BosE1tDZlAicWWvX2XvQyya/f2dZ77EI7juFQSag
Cz5OUQShsdUVAldOQ32B4ONTjWW6gi7QW4PcNkWfwA3qSaLcrvku0+/64f/I2vf/I37HXFW0/3fn
36kjL/3zxx/tvr/9if/t9zWtf5E8aLKskVj5pCW4/r87/wxp/wuzkMB2562KduRU/239cz1swhgi
kNutBkBEu/9t/XOtf0naDMbWwkPJ7bjyPzH8/lnC79i4dyT/rB48uOi2I/98d8LwdAQhFcjb6uSB
uzTezQzxD62vu20A8TMsmDj/wyPxZ0PE+pk43NCAe1aAtlH85vz9wxMxuMwnsbijQ4CK+z5OumKo
ZV4r3x8v4wQ44Q+XA4XgHNfV/6iG8oKDo+/+1/9cH7D/o3n+/ePYYNCXIj2WXIY//4q96BlLWLQe
lRfYjNsa6gnC27bom93t/8NHMRznBcqneb9aoqKhaAQK0w5suCE4cnl0N6D2ooCxgp3v/v7DVm/M
X36vgPLe9zFsm79+jehaarM0625XWyq/TywFczsvrG9tlpdPvcEwVBWSjbp0qcpIKbX/4fP/3WV0
TCBmAudmwO/75+91FCJydUFAX+z65U1D2tSG0Y267Zch206tYf3Ddfy3n+c6nsC66OHk+cVtsqaQ
oG6y1G6JIpQfS9veudoab8Tkk1ZOAfn3X++//zjs9gLTu/OXXPi2xLqAdolEMc/A8GAU7bZvakmg
gO+sYuXi+J9/HrYzwVve9Hjy15/nD09FNzObTadZ7WaiGfZ97JoXMRUBQcSMoifJSvvvP+/XxwJX
nXDIF4IcYAd4Tn+5fIXjD3DlUORW2WJf8M5k+24FGmKtT//B5fUXqsCvn/VLGHggJ8LhLBR/Q4WF
GDp8FcZFB22CERyNTTzcx7GE9FLrqx8Zw30zaZtUkghs/n/+S3PDYqLDO2/6wS9nwZTNY1EW/CAz
S5ktyhMk6EGSsq9up4+//6g/uzqIdOV4RurJu1+i83ftX35nH75f7CxJC0kpmMGSYLRwFlM//Rd3
Z7YkJ7Jt2y/iGL3Da0C02SsbNS+YUik5PU7ngH/9GbFt27lVqm1Vtl/vS1mZpBSKANyXrzXnmNMG
djAZp+WH5AebfS777PD3l/59ZQAdgVLajvwIY3OMqPDPjxITi7jfeoJCmrdib937bjJ/sY7zlprn
//JCrHRsbnwW5uSsIL/ZSaTPaSuzohzQYkWHnvcowbvd54kQlrdvYinOsIK9vVXr8Qt4z/kfLE1/
+Y7h9uNyQ1qEx80N3N+WBF1AhLC6Qe59Bms3HgOrkwnm9TbKZYVC2flYcn86S9OKf1j7/vINOw6b
ZcgeTWHHZnx9uf7wss613zr9mNcoENvhxEUoN+OovGz9Zqc0xdtEd5Y+Ev8Tpp7M+n9YK/56eZfC
ACYAWxqb6JUh8sfLQ9SNnTIb8/1oAnNAPm92Xtb7iaem0Nm7degkEWx7nI2YU08d5cU/Oef/+s37
uNyIJQHUwdskfvvmR+KG7HzqFUJ41Sewrz8ITfOSPszbo0OMZ9ozFjksjj38w7P9ny+MjY0TANTS
+Ldvniw3OjKdQqxXOs0hjskTrKy6PRq4yPeynP3XddOfotwu/mFvv36iP263uFQJ7A5xIlORXav5
P3/n9pbRc9yibi9Khh4WM+2DDe0/sRsXil3L84+u/p8sW//h0wJm4B0GN8ymF/2+XoVWOemBAV7L
iY4E+zg4jKGrz6pBoruOrvOJ2KvouY3JC/j7V/uvV6b+jKgOYwHWhJf7zx/XWxaxjvbS7L0mIJWa
fNOv0q7e1OZ7p2j20XM7nGClHdz//XV/33ZxsMPu574GHiox9/dXenF7i+M4MX1BzyikvB5EbRN4
N6gZnxwZW+e/v5zzH67HCc3h1roeeovfY8mLznLjvhwB62MH/Y7U2kmFy6mY7LDFPkVrNtxmFsL+
ndJlfitNXNwJy/LeJxKa931RQ1fyN9SWixpfIEPrU+HGyz/ci788erzjvmuzjdADsDky/PleVFsx
5GUWLGmoyIuxNEwXP166U+jXEMBX8I+sRdPxH74ZxgK/P/IuKIMYPgk1F1Xmv/Kv/7DKiSjrJ2R+
YZqJtW0SO9CD+eZ4SOB++dXU9Pegetv1tllJE7khtaD09vAVmJNg5qHPqgyj6iPa5ZVQhaIzaF2N
xAae2jPQ62/k/tn2PYE+vvOcQe2NE5Tx5MR6fRd4lwqX7HjKMGHSBHDx7JxsWWGp2sZtQJV+RRTb
+0bUmbnQi2jq04xGcIEDqEba6WV9VUcsXvSdoUoTfkZrkcs7xUFcpVnnbcXV80MkUGlN07u9hhv5
YrnUb2YbXRuD3KAQxvOoF4nt9uaT9Na5SvCF8hwQ4gCDfPVq3wVW2GWPvZfTgmw6isNDGzub/TJH
i/+zIu741Abt9oXxdzsk0UbOA9kLsXzlgAShUTQTCR0kLETQw2OrfTQ5Y8KzlfcxxMi6Abs2GmXd
4gEs5cGamvF77GtyH/KA/lyD93k79xLB3K41epyPRuTbl7nxbeY4gi7UYILs27Ysvb7IgenpTq+D
uF+Rz8p04SyEUYBwNwhqcQZ4nseIGMjcJwMx7SJYwztb82dp6bjVcWCC5SVj4Y7fWzIIaK0La3qL
ZibMyVA2G9qlaZDrmRiA9fsatfp+7kSItZcgOv2g9QpOrZhVPh+KosGfszlqBjIXRhYUkCK4dQyp
MTl/H8qvqBT3TP26X15A2OnRRRgbnLeQsC/EhguTFhJykdnAJnfPxOaY9lY4dr7htbNVf8klmhW7
IfYXFFQwSVwa1kYms1sQRsZIJvTTIZPhvahjfiEcpr5IVeg4JQxzPWjaZy4zBGIOI/eAA1lUF4Dw
jEdyaxsPbPoIwEqKOnn0COwl1BUYOpDWcVtuVl/O+d7qSzmdw7FpEZg5PcnuNWXtfI6dLiwO7qay
n3FsLffhiLozAW01LHi9LczghEfpF0+RbAUiX1GII3TMITtPVtakGXFsn2tiRAvsVFig0pzVrD0g
bqhePNjy3IaBrGriNNBOeIas5k/uXDJOQhonyyebiJO9G1Rrc4PirWgQDpTMmIk5j/TZ4wx5j5PD
kzc95dbzivmBbnxHEs6e7JsselYMPG6VWXtvH+ei4wrDgniOdu3s4LDaZIvjoPCG47A5IBjbGT3l
jJXikVyWsTlRQaB1rMkX43XqR8IugkbZmjiGUEAoWMuJDaa2y1dnjLM39rMSJUhuR9nOi7P4cWbk
RtjiFIYQE+va8wh5IbOcCJWtew8l2pg9FaoFPXSJt+LQ2mWvH3MnK228QXXTE+C41U++K0Pr6HW2
Ori23Tb7GhHZxNdhz/EjI4w+fuTgg/RQjUQa3S1CrM+dcp3qEjf2fFsMTj7s3a1qf6wV5mCGILPO
0iDqsjOKMmaGKyVbmcSFI/jlynVpj9Y2MnbErLOVZJm3dikJLsQWNh3T2B0nDo1TjsX8o5xcNE7S
RO4dQVxdTEZSnJ/0RseGCW9kP0xDmWRIfh7zfOi9pMhIz2I14fCUNz6YRTS1yHvmpnSGz9Ji4oey
amyRC6Jbg+Paiyl/mJVTFHuwbiq/VM2ipjOBc7zmOYFH4rC1Gg+4xO+0HIJNXdExyIXvkW44aBk0
mbCUIJL7Wk5g5D8xmw906hOoCYByC6Kfja0zaI4hR+R9ESKS24UDYpa1HHWDtViZ56myYCWGAOQx
mTHgJzpEzO6hHxa8HhVgtRYjZ2wIsxe5ss+MUssHRnZtndZkI4DBtP35TdiDsE/SnpenOJb5C+Em
4ZemZR6JaX0cwSny2BCnV9NFD3WGCCZfK2ToI4VhkS5IF/p9KFCloa9rwaTrxsLricNKkQXfXwXi
IXGWr5XMgo2w0rZ8DIcShWLXo74j3GkS9AOY9DyviKtYQLfQeRZtK38wayF6jwKRvlk4bOpntVFP
njvMPBvwHbq1h1bGW3U086THsx9X4Be7XLCnj8XMdhQV8mcjq570vMgucJxNjniN1yKfUndxKo+F
cWOmLZpMm6TBdoOHghjLdZzaSzgjz6LFlE3PmEFLLAm5tdxAvnPRypUZQGhnWqU5bplbYybshPVl
GI351TbeWu4Zw4ZwtU2G+3Sc3SAp2hymarMNq7WjgdSgvSlCliXpmvLOxMNC8BY+rJ9OHkxPjWo2
dd6Q5e4DjyAmXJvKbpCNlIin8MoDtjaer9OiGjNsLh7xVoeszHgxltEL1oRWCDsR3XeMkMvqkDIW
LTgQGNd4RJD5jWYeKAuKDt6PzX0HPD/e2uSUIloP0GUz+EFnmmEEO2xqWMt07RofFEhcmHfpaEuR
hGVXK6CCBf98ZYmQwJiemKoYrV+wRxsb5fzmpiZOrosBdZuPl7zrPqRPWbEnMl7ce54YX6a1qb4T
nZxfRhQQNmEeHVhvqpP2HaO8aijLfHnHLjjqtNKbeL8KDFx8pY4id2V2oWpgWfANkp4GHupqosq+
LaYe4C4q1fHOdwrzIsXafyVXCy1PbsZoeN7EkuGTgTfVJ0I68gP5TBQerRkR8mszmOqhMx30zth3
Dc6HAG/FTlt19WPr/O08hHi/9wS9eM1RdzJ+2Xis/bTGyM60Ybw2XwwZlOkA6fhHljES3ykcZQDg
kBgtlw4lKnWuR+kDdQrH/kIJd7OJea7Pjb+O9WEx6EHtyVm/LgpxtYqqiJxvBkLelaAwNqna2tba
a3A0EMiFPrg+iwtK9Mz5mU32AoDAQgOa0lyLH9eCsNOTERoral3boN8RsdkiUdhgoSbbBSPg1gIE
jSRLPim/5m6NkTPwDEEqce6IgBjHA8I7iNFm8GK5dykmmE/VDl5+pnE5qmnf89SN5YxtwSKr3e9d
UNXY19eV1asOSck89eCXCP7khbbB9DD0PbizVNull3X8tnRwY7PonWrSv8qYggJkRk6bCj0g8VrG
zuG3qM/aWYu31i8MmGwcKOjdlRjLnZ789dWy5w57XxG9tKbsB1LWs2255NTfHwuFKA2hMHdfWiIN
XzaUXR0Fft18Nqpb1IdNI/gY+xOiunhc1+YO13uJJIRM3yIxtbsyVEdAAKne4DqYpzFQDzqARllm
ETp9JVrFKmYpbzkjT4c1HTOhPhmrIdW+q+gZ7WoN32S3BTpsL4PpOtjzQtFZsJZ+lNDFipo0kGyy
mnu8qzo/RBbQnWQJRz2f1NKvGG9GWCCnTTLE32HD95tzrSLGxBJLOWDfTS9fa0lWI1Ng3BU3lLxT
cSpxveods8nIJNA6pu8xhjRef2auyEeGur4hpcUej4xfGyqbKJMn5mpAO8yoyKdb1tw7WYvXsa2D
FJwBSzvju+XNqNQntLwEiGchzg00Y+kytyZOdO43ElmkcF7ssii2XWgsy0oYofGKGrtwsD35sgZi
LebmIIJ+ubdQVzq7dUDekkLqWeJd4AMz2eXojPgLbYOQZa2ochNCpCO9x58QEZ+oVPlU9hNroouM
5+SObIwnteYKTZEbc812c6OPiUzFjcdzW39YuQ8QhLvGyke+JkqwXG0McJty6ag486IvTpPsmmbX
a8v2of6LZUoBqqBhG1Cff/PaovyuK5pBx3EbmbfXaFQh+2TxAMBMFGR5aK8mv92nkJyQ+Vl7AB6i
olO1uJi7vYmy06fUpZx0MDPTmJj93TQ0xLv7Ud9D8x9xayYuNmyCjmO0UxTC7YDe3TjiaBP0Eu+8
q+LkYYuwvCe+mgp18v3RogpZFqrsoOAMy1hDbXukMnaQ9lNXfdbsXeg4BkdgCVhDvDSOqiHsIyPE
BFVRZ17W2tb+HsEbolosFletWNU/5s0sXoAGjRfgC4N1IPeFgx4WCyTIfmDZ+5lXe2ASUsw2xZk1
Iakgu3GPM6A+YccBHzNb8/xW0RMh9EAoMpBKZYX62Dl+wA3la+XBFFjqkX0ZFe6VdPVHiQSvu/hW
O9o3ZdGP3kcUQZr3ddzN+7Iu2veor3v/gFql+VHylPKmIM9mr2iFp65hayHQfKTQbUoqHYPc0Re1
v6tgcR5FPOFqCfmerGOLd71J1nYtDy0KVytVy9QRbB/W5qRFY/3gO9VmFwiS53dI/sgNaGtNBli3
bp84xc5s4AZ7jkM4l945lruWDxYqqPOAu7/dOb00N31wzYmbe89aTpYWiAPqcu0+VVpNnF2XAPFu
MHM/dujHliEVjW8ekGSD1Of4tbzqkjqBH9/ikn+Snh8dCg/MSDUGWc2oiJBgx82eZh/FVNL27Jj7
wvSeYRhvKH3zNWvID8xK8qaYrb1WDTSilEWW5Y/+7rzjHFO4CH9rTme4lMRwIn6YnCSzTJR0uWph
H2obJxUGUu2ulOfoOkcsvgfk/+6MRcytC5wRRf4cND0lAzIozFFRI1Pdyy7az0RRmiO6RJ//7a0R
d3cQx+eoYIHsIiK4AJmsxXqYVD4cZrkqULvr5AZ7bDJQHYLCo+XMJG7BJuHhNk78vDKnsgkxvnvS
r6M0j9GzhPOK3LrPXfEcjbq9LXzm9U92k0dZkuclQaak78TrznUilMQoC9n1PNoi8oF5VPjiz8Ql
Xi1m3h3cH2I6N+lOGGhk1BD0aNG4uLEIjUK2m8/oiaB55cu+w1Gm6V9Niiw4MW9npdxFHq5Nn35f
AHvlkW9RZtwgGBYzvoGcIM22XTvEJmUIJ6KWBFbwjWbZcxSU1fWACvE5mcvGh1QP9Gt4mEMYKD8J
h5PENAQzazXyYlCIHCk8Dltzs0HTYjJakTVWCtgwQ1+WGxHn0wA6pUQSC3TDgcSPjzNq6LsprNhD
N5sXcpEx83XRvL2BQVncQ+DgRsTnh6bPWinoknUpVhBSCnGmk7MihRJzBox/Nf9Esm9upTUblhE/
KJZb0mdzJxlzF55HDefBSQvKjvUW+2szw6YS87QHPcTgu4tYhtNRdpmFl9ot571X6R760jqiwmL3
wMRHOl+/C7zZK+4nS1w5CWxkFvmlLiKZdr7aDPrKivsDHjpo+WEXC2LgrAFHcIZsmtLMByShYcJA
R/DW5pdfW+JOIexyD5683hJ78CU7PmqaNOSIhQ5W0qFOPEmTcsdjMIIPsLDjRJXDRsirqZ2UROzF
vWyZ6b9Fhuy+y+rnVvi6mgbwRdC4zmWdDZyYkhn1k9g8mT+vuT+QrTbHhUgd35nw+UcdHec4XN0f
XTP4oAbIMR8SmgXNNUCgBtnDzwzr7RQUJfHZuD4jBH4kXR/YrRpOv1MG92iclHy1qcAsWC16yFNG
+FgwArI4GcKZJcqPEPVAehZNNLU72WMJTgzOjCE1W5aLfVVzhuRoMbjytFRVJPcOpee58vjRFODB
fEcvgWRkVpCF6Erwi2vqqKtA04/cxk1seIuc9oRVfF/dcb7PKWp5UTsvbKmaNSomuhtkGuaEWBOC
vBn55pDa3aUgI9fboZZVCOA0F7fGx86elKHKfhWsvO/NFEavaDcxdDfo4vkE/lXPhvp1eOaSwXYx
JLG+eV2OC8sL8+wDRVdnTiRjWe4p5yTJjjLiDSTlsBcPVIhmO+FFbNbHcSCUcsdsUqm09JtoS7AB
Dqw9qIcE6/IE6mGUJPQ1c4eK3ClEcVU7Dj+trRbv9tR3D74ZZ7oWyAGp5ttwaiip6brcdDRu8r2X
B8FtKZkxn6bQNcW575X9hg52+owgl4yMbVqqV5KM7Y9eOKt7r/qWFpnOSftNbZ8fPIOTlMdO9TI8
5HVfnvxAEjs/0Ssjm8b4PxgZHhXbjZtoib8asHFfHKGEcYbthqs7ZbWQloVw4s5buVUfXp87BIP3
lvPO8jH3n6ih8xD03yaiXSgoIFL6DBXPO8exfO/YAdUIraGNziKDqA85WtmacGomeZoOGQFGo0fH
htBsbrRvQuvbyNGQA3Mc8V+xEQh9U5i6B3dl69lDHE0RpWiYECo5esDAlnG0/NNm5/ZezYUqURzX
K+1Ej9zZoGjoNdB71ONeNa7g6FoZDeYA/8eXxqssnVgeu/FBE/j9Psc+OwQtTMZiAUqUZyhbVXST
DSuafNefSGN3ynrhiSVRs7kJg8g+yH7GSiAmpPrgEMWkU2JoeWc3a9AXNiYgXDwLzPYgQwCta73q
ofbA4ezmboJEBz/AzY5uZLWwvcp4xs/oh5yiNO3ibyx1VXt9HuR9RYLbTwGB++oZvoaa0odG/qp7
MS8wgHIga43kdcBNaBBXWjCqO+b3DS+MpsKY90zUu33FbUxAbTb9yYFNgiJeNVkNRGBCHAnDAjSY
BMyHSrAWA8Yd3X21ChwBhzDTy6dWNHpDnGOILx9lRAyMyNf1DLkCH6fsw6Y5ETfd9FxhZB2q2kq9
SZvZ1znWLPrPNGyGeN8YP6TsoY3pH7SZgzEZ5JTTqcZi3R0qJ9+KI50QTu6sFDhnUYJ2xOa4E1En
YTb3HFxaJeFdWVrXRx666QFnKOr9oI45GhZOf8CihcPEzxSonw1fCp3byHRxUliywR7ahc19riAc
7XQemDd6OQzPcEGQqWIy+hq2KJcvo9/TaXDD/PMczzpIgjLUeTJxDul30rNKyDU1cut0oGtM7KTG
WJyAw/U+AGG0NJWEvx0xJsB9guTeQ/Af+le+HUclnlXnN4pRVbwTeAxuREcJhOKyDY4sCJxk4H4A
TVVNHXW4NgwhuZz48HfV6GnZSlU4ZMxbXNGdqCxsSgvMZs5hhSGGOpPymRNNVEaAZaRBUeCYxhEJ
E1A9305VsT1YiCfjw1Y7cE1Y6HV3a3cs6sfIQCM9rdom8tmVU1ThMi+G6eA6qv9KP5doQjpxMBKl
bnuilXhcMNd0tT5avVu/TMQUkwCJHPmUI/9xrsbu6GtFN9dHeWyPT6E3BN1NWcNq47ufVpwnmfWQ
BZ037cDfYE1QBNtTv8iypf+MifkW66TEIxUUnL5cvy/IQCaqwUCE8bgNoF3DeNe7sIkPtd1huS2k
rD7FssHmOZI1+j0HtRWA1cmEtasXT79BB7BMagBhsssyDUrVFA1fLNlx3N7oO2R7ydwTs4wI2jEt
tyUHUxoG9XyaeD6+DSSnchzSY9veTaXhKexi4/5wtcLZt7lt9COsevfFNzFozWuvdwa2dNXFl9Kt
DnLLvZ8CTJlOrlG1n8PBi45hH9FKjDPLYr4hGlT7OfVbcbh61u09s2zE1KO3fEHboN8hY9AnySBG
pRZ66xqNsdmYjkDD8M8ZLRBvl/NYQnCL6xo6Z9vl1X6Cfgkm38LHUIWiCpJYmj46NeMWfIo5GRE+
NM7h+JhzUsZeUozyiQa3+RTEYwkzzc+74rj5qGfuqP44sdQ05LIb3+t09qlgPoGyuc3t5RduwRhc
e7yKUbwybomhNm+MIo9dz/t6Y21rmT+5DVn29/O6amyTZaniTx3sJHHrV2ExfcM6BQ0SpgzdZaaU
46MTVODxGDyq8J9kVX+ZJzOhRRNBboMAryp+F1T6jdpCDo1r6mXFAlXBCx9wt8V7Fjnv4Boeyn+N
af8rVe7/n4EbjoMm4W90t9P3uvj5Z9ktP/DvvI0I1a24cqmBMIt/iWT/rboN/wfVTshIA5EUNQJa
u/8T3RKqgXDKRbfl+MiZAOn/n+jWC/4HMRXzlhDJCTECJHv8Fyk7f57nCwjWHvw5egn8+xAtEaD5
J/lOxwkUzX3E7KWYlpsS9kIYL7wjk+udcB8BtA2wfvzhy3n8qwoWqcD1r/1/ChZouyhSkcMi8gUB
7dD8/PNlXb+pBmp7e6eyiZWKwXPZnhsrIvQszigSUq3HMrztsk0pWGJRJx7MkjlYI3y/7cmABqd6
8Zgh4KPA8wjpa6Q4vHa+CnP2s4XRCN/thyNdB2YTrToOUaQIdYeyFpv9Nao7EAXEypJ5a49FQzHk
lardi16vKSGyGFVVhUtiVypXfUYUuH0AY/d6qmTEPLKysUhmYtRfdFXmhJTRXgXQF2N4eCw3Wz3D
iK6yVC/KhDBVKXkJs8MvAuUo9r8EnAHl0YpCJsVlRZwxIEb6T95+jD0+Q1sWYL/6KoT+jgzDgsDL
sIaqZkV8saX0lwtxk0NXGIioxm9W7dxhwGdNStHafBrjgtCtTur42DjzTFSx4zy4UoLYs1F4f4W8
8GD1a45syMjlThVje8hpuoe7kFbBdX414hDsRr97zBbRNYcanpP1PHre5u2nxZtriBWZjfUUBHV5
dIg6/7o4BLStNm6w1h3YCwPVqK+RioYHG3bVO6USR5KAc1aWZoXhg3ZLETOhIg+jebe7sYHc3Qd8
6Nqj70BTmI5DQl/XdU52ZfHrg5fHKTWdYqeD+yV2YNUXiXPRe9ZZJYKD19Ye8FbYSXup/Glv5oU4
CMyycT8/Ftum9TOZ1VwTDn3/9Up2TMJ+28BbjzQHoR8IQ4b31N1X10r7EoGvfBF+5xQHqlfc6Myy
yx92M/XRbi16BE7ovNzwuHoUzAmoDd9mutW01XDklFEb4mEj42UPAxXc8hHhyHe8S4y2h9GYL42t
Lox6m+4w0Thpkrm/7gON3SlIWiX/W1k+9177PS2NqaiZ10CQK7rugUtvfXkYsqyt9paIswGxrONV
6D7mqTpmG+h5eqHIVcrjNHk8X07QUJesGPskhF6kK/OSLq7rLY82VX352ijm0rcBjz1PYVhd//Su
s0eaJrt//yJ91EKf1pgOK0mMMX9zZgiCrtKhioibSoCoRobT6pIF2qRFjKPlTISLCL/5oHngJ0r6
TrT7sYF/Hmg2AQ7INU+zVxj1VRc6RJLZL1DSt2XmU5OxwW9KBaCkZQie72Y99uPXLVj9FulB0aW8
KV2QgsOeVtpjMm4TOID8vDUPk33sxOpUr4TD86rYaqXYINKhLt8YOw/V4xL6qnmZqJlQ/ENh45Ee
kdftyzguSB0My/GlwFnLIXSjJZT2G3LDH5RgoC7DFRjLsRV9+3MareJXTZTJp8mF//M1byNQG3Pn
TDSEnEtVOTC1GaG/eaVfoTwMRv9F9oW472bHvuu3+pSTWEqYxW5loUzyfihTV28+80pxLEZxLrU7
fZs5GDIqIrJFBq/eVmnwldyqCTed16PymfQsHmPZ1Y899m8m7gR7Mzoo1huvcrI3bdCw7CuYheIp
dNsXupK/4JBztOsIdj/a9eScZ6MZKGMe5NsvPE4M2YS5KvaX59ZhIawLt/ug9uTgtNrhE3zRE1OX
4SBk8FmX4ObaNvfT2ThvCppLw32+E9CS09x3mBQt43HrVXYW7fzeTs0DdpRo704Lp4/MerZKTJnL
yKAhvt6YmHnPZEX9ZdiIo7TW16UAKTDZ+WHMcVdHxSLuNIISHgd9vEJ1rK1wmIw5ONzm7p65Nwsr
oCjFQVwW90CC3kAl4hE1ANSlO+EpQcMBwkR9caTjJVXFTGy7iVwvhK4mL7OhTrVz/H3hdQZZ0Qm4
tsqG7JYREActn73Am82N7Bg1MvImwDCLi4PdrwALvenGg14NUrP8xA62pEPHKyv95uIqltHSRAeW
quAzTfsXcJmQAZrWPuUjfNQMsODZt3FPTcDWEKbdZpn+poxFPEgbyF3f+2CTYTLTsEScFceguOTs
HecChHYcpR7kVtqaH1hqzpbDAKFwvZ0am+1rBvUhT7Kcu5Qv9LzpSB+UY926pXzx4vLAzg/SMkaQ
ZNZh2nYZ5Es/3Yoyr5LFII+ytRc99XaMH5EpzJ0vw4vE5no/Z8GTDe0hyRsepiyeP2stnmC/Wbt5
LG6nODjpCF8+OoN7t8hYuNeYkZtfHhldlnQu3Q1Pcv0YWHmTOiODBQTr8hJbqFPYJtmorAoQiaXi
91IT17TzqZPpm+gQoI3N+ohK36C5iNYrMDAy+2Cpn5wBbm8qJ3DHwzQSZLxGW/t9mQxLk8WhgznF
quH4o0NDFtDrHgZqvRy102KgaMPyFXHR0vBPlciTHbRdxc4P5RdsR5JXgwYWpns6L2id5uoyZKt6
aSfhfI/7Rn6LLaVCZpNDXO0x2N+ycmwP9MnbFHFN9EVErYPwoGq/59k4OIcm30jMbMoKRzCd+3kd
ZCpFUJ1kWGH5G0pPlfu5d6OXUc2QjvJyyRWgBR8A0hJ3exoExR2icthXszQytbEtf13zyTkN9Aa/
AUomILUjRYOTBsZrq9L6EEIZe5id+Lsd9EQVS8v3dn3R1RVZQrIL3zmVTM5tDA2LWNVZSlotFAv2
DoKponWm590yzWEiDfzP3pHrr7jH3xl3DGqB4FvF5yBCtVK5WRkmPT5oYIOcveEXZf1VJpZ5oU7H
MKNN7to1UwNuY/TZLuvpvikk6LzWRWOFXKqyn+hfIGazbIQf/5J2EAQ9QgI3eUjJpQZxnHVLeiDH
+gcEM+MxcxfxHuOcPhl7sS8RXtsEh6q3H8aJcHTy3OskXAkpYtLESLgu6p6llzMpGojgSaiAWNVt
Nh7iF6vq7zAZEIyca9EzhR7VAWxvD6h2MycMKaDKo6xzznax4nF0xopdX0r9A83XdvTG0vnSK8er
WRLr2iStvyKaa3GbniSciC8cQfW+aubJhelkxeMOf679xvjw2MckohZNP9H0wGlrg2zHWskUY9eN
GY0Zufh3TtmLi3Sb7jlaxWc6rHY6jtqp0UaOBMio9r6AL5BMbXgcWRcxTbvk0Q6e5bwMY+bu2WIR
E2YQHUy/QsSiaH8qar84+Sygpwni47nwuvpA6ETAclgQZsx2eCN6azi2sxdT7NT6PA0z+WFEOT4x
STNP84B2sqUxdjMFwS/AD/VZwdokf5JQSFpVM4nY0Fs7EuI76dyV1WxfwnE297lb1HA1mabae5k1
zY8+GkcoYMyhzlGs23uzxgc6ytlRMBRG72rmkVfbmyrxabIGKiwZltnRscx0xX5Y7/QEcoI5MPLk
Qazqs0C+nJ2EdiAJqppxALMo1BphdzMKAGQrDcWf7KkgbSJYbUexrMNlQ816IewyTpCc+6iOguWJ
pWe+ipiK4Iioc7siV4b5ZBwac9oyc3TV6A0p43/UdWOxXjKaSIfSNdPr5Hn0Xgk72E6A68nakeV0
ANfifY056HQ//S4LbebzIcxEHZoJXHy8vCmbcMSDwpR7zeKGIs+8AC1VpHvyrQdBiMdc60+cKCFM
G0sgccw0h7QI6CgNoZnFevMNgPDaHteXxXa05oWO8l8Qpnik0ce63+TVGzMiyIGkusUYJfxBEcVs
1cy28Dyi8WllhGaNhj0DyQb3iqe3d7W4qjzEVU6PcAjd9SFcrAhttIyK4RROAekNgPU7cYMP5Kme
DHbDtYo7hJh6EJfc8ZoXoiX9BBnkeJkrb70QvkJgQheBdBblD0W/vMf/7ejboLtqEbhU/2StCFJK
eE67eCCKxi0YzFR2JWl2gfaGXzNmVeJpFvXOgkm7cws6+MmcQf/ba8od+ZBz++VuUbAWN4AwHG6A
C9Jy7Zvi6M4CaBxP5om81u+j7rZPyAbr6kATCso9pdiU0BOv75astc6M8+XtnM85yuniLQvxarGq
OzdRY4J7jSpzB/gQ0E0E4VfPQXbns4o/BOibCScvLGoAWbwGS09TuSeBptvc/E5fm0tj6fk/sMCp
z0Fo/y97Z7IcN7Jl218pu+OCDHDA0Zi9qkH0DJIiKVGkqAmMFEn0vQNw4OvfQlCVV2JWKV9aTV43
uGk3pSQjAgG4Hz9n77W7C0377MYIAaOXlf8lpYl9Zk52diElAQItSPDdXOtkq4AK7w1gm4dQiDba
sQYxx6frlhPmTS+JQeF4mSn4QDHqzWpbASKQzczd3JMzUTqN/jQP2t3L0qTQSJAVthuIrF1/LjlQ
bmN64xvbsSzy4Nny91o0wxkoB1uheQuN3dLtgKngMojikTEOTTFWiHEJyfVtXp4XTagQ6wDaAwiL
St65nU+btOTcnUY8tb1Ugk187pZTpUXQNIb7faas6DrUrrsr8Apf5k3p3UXhNL+mgeGR1A4n6aow
2ysOkB2Eed7tNsgHZ20OCxcnoz+31sroSeJKqRUNV1Xmue+XKRuO7/BtEWDdJu38CRGrhLRFZb/P
RyO7dr1qCFaGE0EBN1XNAhbB/7QZn1vxsc9HLP8tYostgEkF9z1PnpuKTJyid+rdFCcO0UEF/IJd
2bj2sIbru9yQHDPPR2+kMVtztLwwVOmdTR35To1LfxSHjrpyMEQ+uVMvP0/jBNGg65auat+RoJH0
zrQ1p1SIVcQBI1nFrT9EW8wGdK2Bht8z5G8eZB4pQCWO/cliULWViIvOEC1ACAOMxw3JsOK2HzvG
WW6Jomc9Z1XwihY9vTVND5GnZtddhmKEs3UDCF3RBnLV0UK4hyTbgjdLa/t7aypvYys2OMoAKPWt
Rii9HlRWn8ezyM66Nhl2RhszoshypqJNY0ZrpioJuvpOER7O0HedJVaxEQjDV6R0kQgs++6eza04
Q8JBu3TW6tAaDcnuJveMYJBe5p+DNMoucztPbgt3yj6iSGpWiEBmrr5/7vG1HEMoN7vGnrTFADvr
Ow5ALYVCa2bpc97ltP/zPrG/g6vMHvPCoO8foYdM1KSPNdEl+7QsqzOzJc1l64HBtZD2MEBgL47G
G9WGHr3g2Cv0WT9Y8jMAEjEcaqHKezXwpTMFyuyLMTMJduM0TfIOCyCIi6kx892cK7wTPQLtPVqG
JllPjCZuUsGZCHSxcL/lVpQDQtYFBCEx1x00hSlV+cETxLvuctV5T2Ptj80FTOrZw7MxaxuYXlw+
5uXUPJpGMX/RZs9EWVdEZ/EYUZdy9WKjvRydckI1lmWFc55l07grUh+YsVtT/LCHmvOhpeJ8pThb
wIteLKqVkRjJpYB82INx4hHTdmE90J0ChajgD5+j1QrvG6JE2L/NhcHdVc8jw5kYUWTQSO6sqXvM
iF09jnHJcTw89bdkPvD/C4I9vrMvDPHZaMBaJdZoqDeslu2XhOw7OlixncbrhpbLAUfD3K6ZsQ5H
A2P1NkbSc5sgadgCZkU3Bb2TgVXt58cUVJCFX0VGj4sbmpXMCPHjocA16DXosbbzswXKcT+4AqJS
PFt01wzl0RnIJmIltxaUHgYzysbhsECV4w2ewYQ2RezQxVKFlXzT5Jdk67av6EQsohn2/wIE6lq0
0qqPYQcnel2Ncfudn6boR34LVTzL6wf4F+F52dXhyNEhzepsy9mNX1KDJZ9IbmrMYZfXHvrgcOrI
WOsK54uP2IMgjIb/jGfS5uYNBkiBkV2khHec/hwfxfJBl96JSGD5MFMHE1QiYgkIlcqhhkizYJo2
tuzWKzcserPGD0QY2CHv0GSiXomgHl0VUcrFEIwhTPI5ZncuzvNgGD2xqqeRtpMNqGbeeUWVGatK
IzC5dhFpIbAPdP2AsoFrVeMUAx/iI04ALw3PF2wL+8wXW5SwVTj+2vmX1pr4+ltV++qg4p5dCDvU
xBvUY2Nnl50MRPNUlB4tmLe4y7dWDv0rLpJQKa2gvmiT/CJOjURuysYLq21A7kR6MEckI2tX9qm+
0WFTPxjS5g0KmXL53no7wDV5VwaUoG43dibfgVtHfDjXRstORTo22baTeDj3k0QAZq7GNuBC9VnL
R1Kdze9XfE90Xgk5qq7INOf7p9FmFUAxm6J7yGEhsDzX4Uy+Bmo4fcNyGaX7DrxFdokFj+8KOCGf
tJi0k8r1hAg4+2ix9BQXQ5/19xT+nbqDVR62WE7MuUaJ71XLhhaFat8jAWzWqDz5beDLeKPtCK7o
Y3D6qLjkeveMNqDRkH0A4o0tHX5+is8l3gy8B33ugzeCf+fatO181w6d9WjUZY8touIj6tzh7QuQ
ZpoCiViTpEc10nZOcWHAU1ohqXHu0G0ITql+eiiktcuYjRe3aGHB5f2rKeKSdhuhmyTCkuBRYkwF
8083s75yxtKq4GR38uH3w4Nfh1pEJ/okN/sIZuCEkBv53uedjpEIzMTmrhV2c1VqO7HopwyuXgEp
aZOdbfWFWv/+NcWfXpSfDQSEE0ZpTGXcd+MKimkkvhRPqD+M+oHuHdS2kLvhpeV4txH9LI/O1DUM
bAeDPMC8Lw1jN9FqWSFeaW7ysYB+hYpbblNR9qtSm8Vushv5rQGxM25kvADqmhmoBHIXohQ4uCj/
i4NM4zNhIfEusBrrqCrDQqMNO+qvwEDL2/9pGsOlNEmDJ4aIiEKwMO+v6WyI2mL7QHlMZ5N7u2rP
ojhrNosr4rodnfHSJm8TGn/U3P7+yv75wloMeSFa0E6wl1HUr3OghkdtSEo8EJAQKSyz3D2jaxy/
xLLmAMHkOf2rCFxrMUf/+mEpWsEf4ZfHNU7I+a8v2RJe18OB61gk8vDjTIAjbScjOOp0Jg+wCQP/
oshQQRlyqI+l36IfbjUDZ7OHtYX3sYIoGMe26P/iJlte99f35Vu0k5n5LWgm4b27FGXTiqxhQ4dk
J/S1j6fvOo1bysX2FCX6++u+0BDev5hjevQ3fYZvPE+/XoRgggmH4rBHr19wuIrz2u7XgY6cv/A0
v/9QlvCYs3kWTVJTECjKGPNnOsA0zJhvcK7wcHZ02016Rfm2hWxG7lmBmO8vmBrvb2ReDm+yK2wm
pMwB3juoy8lKStajalWfNp5EJ8wepokm0J64ThZ9BC1LE4qNgc7yTI31F878EyjplyvLrBOVILwN
yUjVffv774+fSHSGB2T9azKKhKxBTNvU901/H3f5bGxTx1EuE0gjuqLmwMBmdFHNtCDusodwxmRO
j6chN633WpPmIAxc3HYMFT8irUN7E5aeX2/hV8Mpt/00wYGnEA2BOwtxhmSK9QPExJhwxpjFfADa
PnociGHv0wAuvXw1mZUwD4h3jHgje0wyiHVp1+/koNhoGSQsNSh6h+pK0JtuGQk42PxIuuu++dHk
JOclhayAEC3dGoeMO02HNodmdJ2Pmi8RA4hVfeFswYbK5IbpYEOgBsMrlDaYqEqTK99hDCt22iQl
HG1myD+rwcCwCggWxrRnezd40vjTRnqSyMfR9vqVw4pn7UdTLjsxonW2d0IuiJdpVbJXtuKrZF2L
HqNa1+EO7ad/LBD0pRtHef1F6mfBK3mVbOBc44QaIGTMcOwV4uH7MghRcrRxHN/NrZpvPGNSbKbk
3yEuz0OmUqiVmLckbc2GnnsDRYjyDT0fYjlN/YvMHaroKoh747NO7VCdTdXAdt/1EtUtj1MKNXT2
k2JX2T6/x07oJG3F3JQT2jpKKnJQYqqoDIRPt6NPk5A0kHItQ6Y58yHsIkOdqUKzQeN+S5jnneoR
2WAnOyKHBpCf2IpWaldqbR6UNZrFObDDwkVW0tC+7oOpbrbD6Tf0icOL9Hzj5COgqsHwEkGBOTDb
O12EJQsF/hWvDmKTNztT46eQ4QaAxwpxz0M3pwh7Ra1DOs1jQBRN4N0LGw2tSE3mHBOenI+hUsir
wxpRdg2J5THM9GWXlswW3DKdPlquwwEy70g8P75VaXpMyS3FuuusjGYoNg6dzVerysTNFGWWA8Hf
c+QmLMoZ+G1T42/5/SL4TvsgLJelghIqYNmVrmuJXxcnFExZbVv4ThPs5Boisu/d8BlZp3wHPdfa
auKPqd/zFfz+dd8vvpbrOWyzHq8vKCfeVxNi5HwY+iPzbpzf6AqNhXWESU5f//51lsX150UeZQEN
LcsKJJZVE8XFr5+PvqozqLRqVzjpvbs4sIqX1LTb5oAMU+IBKlEik80DVuY8nK3qq+KheP39W/jT
JQ4CB9KZxwgnYFM7bcY/rYYzASwEsrkMbkafTOuJMp5Wk3djCTSVK1tOz0U0cQ1+/6rvqwo+MeoY
zPgIJlzvT0QYZnD44GibrkrUrucL4Xtm1VrG3SByHgZwC9ZfrPt/2uf4nOgnAvhVEkHLn+AoPLuY
MhkDz3ESXGG3AhIaafslmFqWkt9/uve3jzAlewzEGdQ64ADe10wlopVAadT+UcBRBHdqnRk3larn
8un3L/SffXnQVkCQW+hPrPeYmRgeutM63oxDtMqepAyTBjNHzh8EA+ZDr/X185ug4/evy5P/7s4F
jecghyJfxaY2dez3d25clW4XEllE6ym/Mk3ou5NjIibO4AjXW+FU7nPiZfoV06P1LA015FjA/O6x
i+1EbQ1/ap4F7FgBoM2U59B6mebD8MpvPLRvX7BxFheBpru5KOXTO0xi6WNBjqVaAh58QmXo7rHV
EvdSk4OMyY54ugENmL9IdpJAHyU3X7URYzA92nLomrWRglu4YHVmxNS41dOoYLLuZ0voM7QZpQ9R
zGO7Ap8SJV8rhN9KYVpoiLhZwWYt7L13Ol/3FAbGumaQVjDYwXd4hmCW7SYQimWoC/25Po7V7HiM
08rBOCC4YdWOnVQRKNobWEAx0rCaQ1vnz8tTc8mwOVdcFpz1/WtnmPgNUQ7g7SMZIOGnDCsvY1y8
S2Zx7F18EtvOVzXqob4oOPOKJenXgb4v2DiD+TpCkI6sxHcQq8w1r5QzX7xshrbwd8nssJCVY2pc
degDcHIsjaA4IvstZ2YLW6BcOmxJYF51slB8EGQ69JwhE28C5Lx7DLAOiu0SXQ+s6VcAC7JElTJE
bPyTT7o6xGvXvOhkSsdaZg4q+bbuHUKYyokOpyHD+yQmqnY34VA6aNSrXzvg33eLn4w6xHBlfSSk
S56XbYRjeopTP9li2u72bbqsTAo13oFxte9C3w3ZAqfUUc7a1+PQnnfZjDitBpz6tifgG+XTkUVn
ZBdvTaGUGMruoSazma8q8KkJanAYOK9OewiToMVEk0jPx2zd+s6FR8vyq0YdvPF8V9cHNaGq3WR5
ZzwYzGduHWQ2dI8cM5y/IYvJzkvLqGCn1AYESUWZu5cTFKZxCkZFmAa+tbWJGT+8TEsa0Lu2UF2z
RQVSFJfJiJJ7nWuXAFSJwAcLjC25md/kLzOwDIGaQ0X13i38RUpM7pOg/V3HeAt4RmBjnL7clPii
eY0+uwrIVdJ6f3ry/5aC9L/DdV1e6HtVUxBFser+/X/8eOHNo3r85V+2JMmq6aZ/aadPLx3xFP+h
oFz+y//Vv/yXl9NvuYWg8G//+F71pVp+G7nK5S9KUMEB9L+Wjh5f2u5l+tMP/CC2ig+mcE17Oam6
HJ+Qaf6T2PoBm7EPjwsNOMg7m+KFrE8V/9s/nOADlAQrCMDhWRCsFiLc0p94+yuKDgCbnufxc4wA
/o52dPkkPxUYSIudwOclgoVaZfocvH4tMNKQUwHuFXJ9OeIL5pHkPvKoV/V2ckaoKnlVZg9QAfoD
Z9A5oLeBlXDVWPRFzHHUz4RONQ+65ZgLniG7pVfKE1X3aXnfmsSQpNAJH1BQedc+lKavnTW6r2Nj
PDqo2L///Rvvqn4pP6v25UVdPtanW+ePW+nt5vnjX/93ubP4Yn9zZz2W/3L5OL28uxv5mR83l/cB
0q4EqmYHNh0HfxHh/sABBx8WCLBL8Qi2EeG7SWn54+7yrA8WoE4ymlA1mwD3kPb+uLs888PSt7AX
SDA33X88U9dvNSkXjaczeql+/PvPnNxTafHP0lUyvoaAxr1FDWBC/TffFQCJE9VdY2BkoHYsXZJo
STpNB8JDO/T9B8aUOLGiIQEW3Bpt/7GJZJ+cm7O5YXmM0ig/YDZgjhOFtkd7sFkyVmI1ongyCI3G
2Eo67P0g8QSvq8QbmcXEiUcwaagpdlJinLAVmoyNUwGfmzJ1QHhWzaiVRW1fg3/Qr9Y53UDGTqi2
bABdQY9DbT9z5EDx4dTlYwqIH09KmPafFdA65dH5YAbWmV9G7GkwMJKgOKeFPbcbG6ATzYgGbDqJ
9SOt8LaLj6Mr0+9inM98CcJpnQodHWvi1nBWuHV/R/XEPA1gZ7Mnqkjv6Fpa+b4M1G1QJkW+w96w
aXQTHxw2mV1pWFWyRV4Y7ubYsB4F4kWi9nooOBNokEddp+pbidjnUI247KXC6PT/wAPmQKH7rx+w
ixelqvKd7n/5kbfnS/gfBABdl24eZGnu5j8eL2F+CNBYgO1ECE+HaOm3/ni6pP/BBDlIxJTL8Jk6
n2X9x9Ml5QfOjTRpWSsDzkc8k++eqN89YTT7flm8cU2xwzss4PyPprZtvVP+Z9qbaCuhbMV/UL4W
gQoeyoKeE+Lxfp/DAXvJygGnNAZzf2lSZf3Wn3p9uWCznJ0FQObOhfpC9ItltKRWk7FAWAl4pX06
k7rF2MIjw0YmmWduLTzNCIudPEfEixX1gUGdhEvAve0eA92ja2n7AeFa4WUYSDMZgjjq6VrtLOmF
Anklvj5yneLslqumshUGWf1dO3TU9oV0FAVs7aM3iyqmhQBCxonIIKY8QKlk0qTbqkmYXZCZMa6k
DgHehWhPvtq57zCOdhmzrbqpaeutbcc2csfBsCn2daOpoF0HI23ltOZBjBnRvRajB9mN8/UQhOUr
cBPjmKEnXuKO9Ccvn9ubUFJUb8xZdHpX2CJ/LDIs4/eT1YNVsHszuFSCqGoppgmOTepMd0D0ZbzV
8DrOgiCjZ5S0vvVAYjOhDC6kwGDXlOH8tY2jmo5RUNaPOqNAXMGxgu2V2aavNizLUPnjwQCJ56fK
e25HA9DPDEWEg0CdyEuvd1EzNk3uRBt8iv0rsTHJXeTwMtucDn22Ljv40oAuozhHQDQalxYmfZTx
Uxt9ITmoJfmXcKB7emEc/8o+lqht/W4uNklk9QrTSBfdKTPV0botqqBB+uMjyPRSF9Vq7VajOia4
btHUEBRtknMTZ3CrMosRZTgjjhgnslXX0ZBaz30f2Ee7Ngp/NVotSqVhyPqPXV7HYt8IPg5fr02f
1xlDLXf1PPTHiZTDmnFwj8Qgw/BEMJMo4KLR5JXRBhc2AXgDk9CvgfKbYKW91k7AngybvjImbwsG
sDARTzUMzEzR9Rc9OI+SbJKS94AcMBoPvesRkmzI8ivd0Yp7Bl/6k1ObOSALB1XatnecONkogCHh
WvWkc5KPQBrUWsCavmgxSMSbOOmaG8fwsnsYn2a5RiKaPS/yIo6DiecS1wTmgDi2FEdBA+UsIxKp
VCvYo8FXNaAmwECQkxg7ectXX8HjqVdEQrbNlrhM496ZMI4cED1Er6afjdO+pKZyN6PdJdkVASRo
zqtAlM2m1PW0xw8H6tJCnIxGUrTxXThHQbdOnTRs91Fbw6ZIlT3f1RyP6NtMAhmDmjocnkbbjjEK
YOHFOyNDk7YuoLSwS6YjxB8cxClUy5H4D2B26pvuG/s+JFCOCHdrRgxS123YXdp+NhA6ZWdesYen
mRbHqvBK5yyKqr49Y3JRwAHPU8dfF0JLtcdtnqRX02j05mEEtAQ8oZv5zi0jFt3aaUNEnW1OrPB6
SrwIGXbjLIAqn2phXQeBRv8oulkfQTOEtwBUeJLNmen9JqmT4cZv/co6JoaTy4Nm8jl+1uC6rG9J
aZNPSmYaIiCdW7reNO3cfUVZKR2IdeMADqe1OSGJKQUaSVUzARtAPJm1OCsR4NRXSRbL8AaiDWEk
aKfAcgnVBuMFAeq2tS+G0ok/ZnaQvCoXguoqzgLUSKXO8WygtbS7PfpA886mTPO3QVan37NOe2o3
Em4gNtghCJN1YH59w9MfPQ+9sp/buCBcLi57B85EPyyUIdc070olnE1Vs45sW9cy5N4XTnZvQSBQ
K0mjPFi1vhvde4XomgvMCom3LWup7ks81NOmpxuENkbrDAKaLqHkSUmTfe1UUIa2uLHc6EZAjWLS
jJeqAHf6FAyWoZduPopN7Y59vyH9c4ZRVSb27Qxyolv3ptVXm9z0yLCpiKFBL5ObIdNOC50vL9vd
N07ePdljpkJGR03nrUhRMBBOWE5VrjtlIBpqZY9aMQSdZW292K2SXQ8Aa9P2uZWeGabhvVJPEumb
pCGyKCpJezpDwRfYqMct1qskhD3I7ZQxT/GdxtsiQoW46pO5gwAj1kjZZOyOaJRoKX5N2ACsvcGp
6Kklvadl8Uhdc9MKglyOOKwVU4Ika4Mz2mTqe9diXl5p1cy3hhWGt53n+92h8P0Hg3Q9uHJOOu/z
GH39HLbjk+yr6Lx3A4T8KUMTUFQCfmelq9vW8dXliE72dYHb+HszLqeDWnJz1iEv8b1OZf2qDY2H
J4cGz2Yy5kAPLBfF72rMU9RPGEf0N5ZvzyWh0U2/SuVY463B5OTT7Lvq3m8scsOHRPfXnuMABM3m
cCQ+3agYojiL8IcvSO49wC4kVSVTfgYao4GiCva02rWNS6u39FKNKzibiNDlKAEq01LD3mlz+blC
IxFtioGhzzaWOJpxulOEo+oxg4ehLoBsELkaP2ZohIG41yQkgoULKoLvQt9y1kNN027FcjS/8nlo
yjBnCIL9lA60U9AWps1mwu6AJhhGxVXcxhPw5szSEHMiVMErsy2Rr1ZWCEMH51tmrXEhxAnUrnBy
3+a5f6uX8X+pG3Zxif6mLk5U//inupgf+VEXux98Kk+m3Az8hW8JTqRvx86lLpboLAK6F4gsIP/9
sy52P1CnLkBuyxF0yH6ui+0PPoMOGq6Sgfby6/5GWXxKYPnnwRM/bEBRTLPFclkPXbrsv7Y0nFDm
LLuy3nheWAebmnFytTJLRzzSvVPZpgIQcU8ZMty2Wn9DGBLSc6MVvcN4mlvbySL6bQNurDjHwFrU
27krPFbxyvCNrRgiVW77pBmCa8KTpu5ca8uYNm3n6rufrvh/coC2vXctdMp7PgIHfNcGXS6Zv//6
QUDX2h54H0g/uHmCwxw1cQ8AAabcsUFxGa28LE+eEwSf5CybzUvCbo/DoxmROrAfRjkAt2R52JBG
ISdiZP5FIcW6dkOnsNf0dPJzzbwn3YDzVJ/MCHYyVVBAlrmWk7+IMguBlYdUxugAGUk3h04oXF54
kQwO1mMU0Q0HBvE17LFtMGtEberj/YuRW6SjwNk2FnfOlGjIgJ1JrGI8I7qiwlf595rc02E7Rp4+
tY/DcD2aFaTZNlEDInctfBu8t5vKbTn6qM2SachixtkLUmFAFEI2dWbQD6UZX1/HthqJ0K0z5t6d
N/j1rovCEewcX/IF26x/4/r54ufybGLCUisJxvVQdQgnVeFa3cENIgP5PKjQC8TXhANynArrPc4m
9jnXy+tnP/GaYzOTmZq2foElIC3bs5zi/iH10tZZQaqyuUhG07TYC6wSA4sdzIem7aMHSWf+eogV
4LRcC0Bk7BvDR1hKbClmX1K8CGM23K2Veyg1YZ3QwTCmqI8Q/1npVZEMNuVrUM7PoYLLvCri0X5F
dkOZR4LneGvl/QBr0I7FS4S6mZoua9GWT0b60YpVKq4qXYqLZnQXQ0Re8QSMvOPCjlrY5F4KSlCa
43yb2ZE9fiJoW81MU6Fw73QjuyuzSAJwJOhXGffbg7A3dgNj2+/oXK4JWVzwHwwaQGO3jrwrK+F/
T05LMYRMluX0tERTgbNcW6elOz4t4+5pSYdEz/IeLCv9fFr0jdMGMJ82A+O0MejTJoG/kv3itHUA
zGQbMU9bCnci20t+2mqcYYwfx9MGRDc2eJhgPPN32AeBr5+2q8iqR2DlKVRqwXZG25aNjfRoNjkP
aEVP6kXO5kfVwUaIEI5NkQ5Ufsb9x1Y5LrumcdpA89NmCjF0vOdszhbL6KS/Dk4bL9GU6j5cdmOg
GPN4a4su/ZqetuuEKcQ3B1qdpldqoFAHLAUaUJalG59Np00/ANL0aiyVQH8qCualPijqyvf3uFHz
11JO6pITdnXrUlKwx1JcDKdCI+chPjeX6qNY6hB5KkmwwoWwt/wHdSpY5ngKb6elisli0l5X41Lb
EDJVB2cBxLqZ53spf9CdUgqhtqQsIujcepp6yq290TX+16DvB3WIT+VUcCqtglOZRcy3twUCS/GV
ngoxS4b4uwl0QRianYq1qa0p3Gg9UMRFFvUcXX1Ku2Gp8vy3gs/wFAnQp0LQbFuKQuNUIMamCGt8
JkvhOAdRRxG51JNCZt29LCOKTHupNxfkC5nMpzK0tx1VbYY8ojxdJJ63AEZ4mKdTAVvO5FNSMcQU
tnjPpqcsFFW5DXWOjVg40U1l4wzbWrxeRitiKZMTlA7VdjiVz6nBTbOBnqXuM5bWANcc4D2OBT3n
E0PGHniYZBjtc9Mrii2WouDIvJr87dgNs/uE08+EnQ826krrBvQLGcPRpzhARbHGoUgpa3UkXaLF
Rf5B9wPy2cppghCvMVAcCRaQfL5V6+ouXiGJSKzriDo62sVFQq/HtIg33LkcMaAh9oPj7Ra1K+m9
WAY+YpzAoUa4e9gsFhLGWAXNipxZYz4+YkGJb30b7ei6zDP3WfSBo7f4MobhAm71WDy7CSS8mGfc
XfmUyED9LZv2S96KYD7SrsXPCPKhcDa1KKdzDkt+sRl9Uz9mAOUuE61qegPhCM4LawjHWPiWK+LM
WLIqVF4mghclPgf4d87Bxkxf4snOc27yrrypMBldeTG6EhHq7pVzHvDmodTtLstsCV5r7DMFBa9D
KdUFmQh4wuimcMzADbyF2QDkBhNmdIWVja2iGmXpMLVFoZI1YWRd+LXqHjnoZ5yW+qCrcMBwsFu3
dY0oN1Ge+gJRlbOVRgKfrLvBk9MBGs5s8quSvtn506C+NbGZQuihsZAih88SvQ1HmX2HjgZFrhx8
/PkNbkACimng3CbhxH+dF2rwj6qHm7d2eD6uXbuAdC4jAxtJA15tWhsCajISZbT3GId1ufHGsaNV
0ycAAQfpyOxCMMy7HlulbnVBkA5YvDG8nlrGNLSW4pwDRANQb3sqUP5/dfwP9IU/1WrLQPHHoPDj
Y8Gg8CJ5+R6rl7JTL8mvo5nl595K5OADlfGbRpVZCq03erdvJXLwgaEvvR4H+BVqE4SOf5TIIGOE
R2GNBIVjP/3/f7aOF5qMlL700TgtdbXj/Z0aeSnD619qZPDViILoHfM6jiOXseBPop7eHJkYcdZj
HFK0m96lkJ2Vc1VlICLGUPW7SObQBGTbI2Js9JatjC5zOWUb0+zdWw955KYpnf5yhjNC52fABRk9
GU7yFQZqi4SfOIzClVcItMZNxuKdquximAGDcai+z1xwx23ui7OsprT20xqpes4Ss62B5SA9TELi
1KOior+Z1xunApGmkfrCRuvnL0ZBS39J9j2rU0hPLsIwDKx+uaNQda4YhsAfIQd8k5rxtWHQ5PNN
MKqZNUJdsFNUhzAPkGOX8T4EHvrJaXpn8/efjP/ODPznEfi/71+q5bbr/k8YZ3JX/u5U2euX4onG
X8RTchq8nz0jqF1+6O2hcT9wynG4MZfzIQ+CzW379tDIDx4zb0blAU0Tb3kA/nhopPkBrQqDGE6Q
jEIZhv4xb2GM7pDCxMGSATc4bU5Qf+Ng+SZl/+Wp4UnhWVnOvB4zHnNJOPrpqZlqGUd2Hzkr0TGv
sHs9bRWR6fhQ8vZ7U9fBYkou0OYV1s1EDs5aklu5Tc2UMZ9V4LfLZuqBkGMS0wGxZ4bk3wUif5Ld
rBAajeMGvwsd+kg9JoX7WHvhXdU6DzNS07ixPfyhySs4uVtzIqbYjXPaMnENXKKFnKPKC4Vv+uhN
0SfP8J8dZ6FcO3VzpmfUokQ9AUDxKb2EyI3zElXbqonDp0YH44OywLWCmks+A7+d1shlew5fpnep
rCV6w51KwMqcEwb680gvKiyadYdxvuzmnR+R7hETk3BlhmZwCN1RXyyhDusoRqrakbnj2dMXvwy/
RcWgjpnIbuLQZjBLmQYNQw7NPpVTduyNgKY//fN10VvfaDEQt5LqPSXddwCO+THAtrgqumqrrfDc
jzUy28jG+lgVT5B47X2iOA8hCmqwbgfhauzceWcCSFvz5YALqLFYz4zF1rD2YKy4/uMIq3Q1ACnB
XBOrI/z76LxT/re6ayM47a14qpiDMBVqPXlwWCbP43SmLYcOexWN3pdyGRqUhLJfErGwCL7Ia0lt
QfI2nXW4i/NZ4RsXuFxxAnLs/ThWk7VRpNGsoRmNG1r4n2JHY9Wcg44mBbhJmNSXuexS3ujiRE5i
d4UdiMDwur2zJ8GAjrMp/0AoRrTMFzudckYJ04SvAW9uX92C9PXXvtTzBtDBHbWLAlU5XcqxWyCI
uv8oFv0fqBCfOTYLL4Y35HO425MwYooWwtmNreFejZW/cUTzubOacAXJ+lI5PdAZjJZbE18WwOZp
ByN7J5d3kPr5I+GalFoW5mS1IHCKZN0gvJ0xdW8AFzyZU+Rue3LRUFVXuxqGFRHuM0v4ksUNQoSV
4DxX2byKIjYCUq+e2oHjel7OV0ZUfqGtucuW5oDQZHV18j5vjHCnyIvdAXFttmpgdlDVmvhzUYpt
Yfft7VgTt2bH3qoNnedolNR85Xjvdo6DJsU0cGFqvcr9FPdx2z/QTLmtIXl+lqiYD0lE9Bgcqz0M
N3czOeIoOv/AJs9pMazds6rxhOadM5BMKtpBzFHpO9RwhM3SCmCBtw/UoQ4TH9+iHPTCQwrlCI7s
cAQOqw+Dss9wM/uHYLL3tSzT/cD9dW+q9km5eIOtEiRMtXwJUWyPO9dopl0y+N/MPvoOReDLQF9m
pV3ITH7O/KnjPa2KYA72dOGxAUMrIXgh/1gHGoqVw4WuOu88gx1yRg9ovtDMDo5dibqAyCSsZXj1
V/YytACWRQ0bcjLy+V5jLUyav9l967f5LnEyALLd+NmW6UOSjFs11/PGF4NNEx2MGQnMZIVYnJZZ
G8Xe6ejFV0v+QlA0MR0sC4C6b6iPsp23EyOLNfThaOWXtX2QJNbsGiLK6M+YlPJ+5nyavE7eggQi
ezxCYAiNA3P4zOq/sazpvLDVWZeKlkfNRRORx/NKZB19uSG5oeA6F+XIqmIk1rp8dOCUfiJt43+y
d15LjmNZlv0ilEGLVwiCmnRFFy8wF+HQWuPrZyGzqiYiaqqy+6Ef2mzMSkRGZDhBErj33HP2XnsX
oKF0BJCxyNEZolqLaNij3J2tcP5ogjH1cV5AGNAC0MohqQZ1tQJWjCfLgmZJU43bD0MfTvrlqS+M
jwHEfDakPKJlqDP1qJUNQcLP2Wil6CejbQEL1yOq/mMJ+ZYzg8gVBmEBaTU8nQ2ZLcTUz9D6BEBY
I7OiLuB61mCdbRAbP9KmF2Fzpis/dDhN8vQFo2WyE85qCrbdHdFxhmcEEH//f+XyX5L4aTRX/30/
/FQW75/lL1XL+hf+rFqMv6GMRyFiIHUg3xkv1D+qFv5k9eXRESfzEsOA9H81WKryN0I4mWwYCEWY
g65y87+rRNY/klfrE+rwv8uz/htVCx32X2t97JbIDGm5w2lEiC3Lv1UtRiRqM9jVwa7lO2TOgH0O
d5oLSGATOYk7bE+zgV8JWvqD6dDG9Qo392MfWuO8WaBHjrN9uIUMofLS8RW/8wZ2txf2331Py8FN
NuML5P394KEGDreavhd7dwIVfL61HoCcbb5lFLdZmiPnUbtCGqVv5fwm0tZyyBSxaQMAyrfz06Dd
V7E9cGHUIpvBJapz2gSM7t40t3fueq7iDqysZ7mZH+10L/JjN7XLQ3SnjORsHfsDUubevhF2dBTP
8l22E3k7mk1M0L466r7sV672ehDcjB8iuOKzum328Eg+4k3g9dsbopMHGkn2+gqM9IwLkELlGGyU
2IsNW7wfXuVT7/T2HTlBnnTheK7Zt/3d7WbZp8P6D7PTHLNd672pDjxluzk2x9Ke92nGVR1yO7df
No+Pof0xudUReIaX35f8ZnqrsXmTQ0Fv6yAyOIUW48asm+Qw3KINyUIGP9uw32L7kc/KTnad2/F7
k2t8wruwdQcd3UfzqrjpPdp3uziyjp4JznDiJ4kaI2ZiSswac33G6UZBb/6u/lx8cYdY+aAmbqrS
1t2QkYKdJDxqd/E1dCq/3RKScenI9whbL8o9+RLz3qG+tHvdvIzGtXlZNplruvEx3HEf3CYPTY0L
EmFPD4pUSSDdLQMYpxivNXDwK3YmoXXSu+pDHck7sPsf1UVi7vxD29R3vY9cye0+cabBwjwUMV+b
ou3eJsbTAr0Ld+a7Zki//BhOGh1bf52r+qltPQO7twdbfFJ4N3xwpwGipNe8hTvGCmm0Y5WNdtci
2r020y767llBoeJQomxCrzuIO5rZx+Z1fiODbELwzcAEHSDmGhUgeeh2oUsAYS26xrEVvWF4Xsj4
wbp9l9jAyHzzuTpFR/mkPDTH0e+fdOMqfFgfiAxd0YTDY9kkK/ALcZ+eI1e4MIQiJOE0jp7oNOmx
BBOibXL+13T4dYNLbLL1yh+Pxq6YXCQQUsQolWmoJ0snpd31Ool4dv/N4VeG8W7ZI7KZx/4d3qZ2
7C4tP6NEgLNnQl9GW8UN9tE12SVHWl/9d3DHj3Q/aBjZ1+txz/XXjvhATgRLQDnZ5PpFLwKmy8eV
TUgmILvVt/6mn/JD5Fu7wKSGdQQPWNBG4AZbTzCCp30iNOEekHw3YmTv5E5Qbmiegr4ebB0CGNEO
L9x1NczPZwnOpaO9ugKcugfxM9nYVHo2JMCtegJbQonA3vvJG0M2sYk2/eY6b2njOWF6oMXPp0ON
NbjhWbkET0TyuOsTLCpP83OU0qq2yWc65sC5C6d60Vg3DGd4Ce6Sa3iYvnTTq38IHz2EmtJBotkq
m3raan4RPtchmo9HhhrSdj6RgOlsiBDyBnwEu8W9wA47fAh2e+KxiQ/JV3rW93gM9HcSiuz0R0C3
10OsZr6S3yDYzVZ+vYYn6x3VAXqt5CrfK9fYok6n7npd5l3nSHfKSX41jxVjHGhPjBw+xZ20nMyL
tziGb75ARTzBFXAY2n3I151y7xuOdI6+lbN5HRzFmx+U/bneJVtkdTUo/3sj3SGjUG9qwxtqzhUj
/W3qsix77+8RQViOtRPth2hbXveA+5xnj1RW+zy7nsb5yvuUXUjpTvslH/mVLbrqS/H+qrCYc8gB
qrbpvN4dN9F77xa2ye8QzeFNXrYFFuKNx7O8kZxzYTe3NnLVy7LnLdjx4OS78ti7nWdeILPwr9Di
sSt7cHTXoPDi34HZo9vZWduPLhfEf56PAIsRm285n1jKTi2c9KS/pnCA9923ptn8Mvt+Nfw/ruLc
3WaEQwcyge3sZjCOxYhq56i5jvWROR7HOuzQ9vCdyPvWLTJogPbi0HO3657/67x8xy+Plj9QTWls
Vd0e6FZwAWdGx1jy+3nTu/wd3db8TNuQe7qY0AgdTTypn6GIEA5crRdeNf8VfR3vwVJdJqEcnnzu
StfwJa9035X3p8RO9g/O9lvYFSAGDvrB3DyRRku8jxOYtvauOekO6sveOElnQkDna8xH1G9ql5Af
f/0vPqg7A6nWG3ssl2+QtGqHj8V7mjut5cOZ4rj3QrV/Ho+iXcCTHO3oZNVvc+AIX4PqGogKAUOp
l8C7s1xtZPsijSC+DOFWJZ2B/TDjkhHiKGC8zE0lbJVha7lQnVEE7XVssP8j5eX/ppaXTuv0PxSO
71n345e6cf33/6wbJfVvEMM5QwJ2/1NE/I+6kT9BtY/Hg7KQthXe1n92uxQddTHOU3LUqeZEAC3/
rBuhipsiQgFMJhptZFX5b3W7/qhAf+4RUyhiTAEpAXkeCT+Gk1+7XeIY5kJIupmtobKMTRBoI6hY
LXAKvYfsy+x9foeQd5Wy9yXC3/HUl34ng6yZozuxT3xw3M6UHHOEZW37MAYUay2Ayxu16lZJiZPK
JS+soaQmHB+XrSndLTLpGdrLUp10DPLrS4/Vozz5xLA4w0GoPktcZgKEzm34pE93YuYbDX1Y1EgG
gQTFrgtrag+7lNEulYFbgiIifoA9VSfMOIuafclvGZnoInGAzoDaizZUDbex+ZHlidsQNiW21ypM
aXoD97vqOet+3TwMBXVS9b2MrBLWy1yR45HXH1IwXzpx3gkKbZiUg2u4bTTllAIGiYXGnvIXM/2g
ZYkRLSTLRQdvjJog1l0pYGpkec2sMMb+lKvqWGoPYiD70fA+KSVet9AjamKjzfSbFJLZ8+AGUHEj
VeEmL6MDOhDPUJi4T9KO/jYfIkJCadiUIDM7EhpSo9rSbXKl6Xsa8SmALDLu5pjR826ICN0rX/vw
AM+KiDdix1IyVBognrj2OLEGaHvH4JN1Bt4NurVtJv6Qlk8T4Zv1Lum90zWKt4ZbRfPHqgLswviK
3OsRQKGXGlutCb0mTX2xpYg3XkRQ7jNsm74aPUGFQaN1p4BOXCb5QRl5UeKAHXCtIoNLmvpD2F8A
X7NeEdyN8jpVJKePFP+P1BK995pq8IypOiscVlo6ATLtKJi9EXlPo8CMi1ZQVL8XgJWFhFsnRiVw
GIdoH0ctgnashz3HnTk+VKJMi+1BqTGKfCEGdEjZdgpjhDmwm0zVbpo3cYpdGf8S83Z7DaoSWFzH
UCEgl/tby8iXCR2QPPByZNKz2p3e+kIpupNV+OpoHPV8OBh0cgtwPSCw/cW8VJ3mKIYXQlQr5Gwf
6rdheCXsDEnGKUOCRFAq3PjMXV8x1N6knlYl1Lu8eCX7l4+JO1XZJfEnSgWvamaXZE0X4qdtVgrd
icUd2JcWsIik8jqaKmxaGhJYAbZFhGLEGrl6lOTS5MZkmhTKZ57G2yIfQ3sqZqIxYFFHM1WRRN02
weeWncy4ovl2BPE4SA9VOl3y4M8pyb93CDHN+tcFRhNlYOV4GcTV5PZzO12BbWJFHW1qOfuOOZy0
+VNKJT4G+YbqcZGvELSgfkru0phHtU52s0E490DcxzJthGD0yyzYTHq1GRRpM9CFCdVrHkQbnZwg
YINOJX0UEBLRH5Iu/iOSORLxdySEKMQUquQXYU4YCTxtUsuWh0MZ3S/1pjQEtMoRnCcJaXpqG8rb
TMGtAEUUb5ZQejJP85qyM5g84/RnlqOufkG7skk0OOjtoSaKIGt3SfSukBQ9AwKjtTQ+ZlxEYba0
Z+H065c2ul95T9rf7Zf/9kP9w47/04ziz1X7pw/1N0MfyHG8Cmvvf8mexC69qmVC4mcKIjq18+Jt
rmiKiS8kRS6mL82kptX5X3yvq33sX75X/ISYzul5MOL8reGAqVkwxz9zUw1P0YHiwQ4kNLm94i1O
9A/isHK68ZHhaY3H6UeT71V9VwgvtbGbAnAiF5YKUb6J8ZGnXpiRox1C088sl/wVW9S3FYgdob/8
tDFf//yIfjas/U4cYLtjGkt70FivnI7Mr3ejxB0TY4nBhG199B09R5GMV+M4p8tffD7rD/rtG1rH
vrqhyHw8EB5+faE+7DPmr+Te8ZTJnKGBfYYYlP3Y3Ib1X73WH8yhX14N750FxcZibKxqkqz++mqr
/EKQg6i3a+EI6/PeCKQdwX5bpqvbAaZzoa59YJIAE+VlrDARaIovaTv04RpminQ8ZQZq7YIWTTon
T6tDBzjehvQjRhz0rEMBujOo0FWuIObbrCgfkhDVh3KLeHiZrnwJDY3ZilBpIKgx0C1xzaDqgZuG
57H9lFQGstp8XSSXFNjTpDf76aKKd7VJQiKnwXC+ayLJxovlWvr3rKHJUCw4H6mNAYPJMYfCucID
YJFOVL0N8PRKcTpOGfFnEkvJOHkGoaxyeAPazhpb74CkucAFtyFan+U7F65h2u4bev2t4XBXoF6a
3G44026Wy3UGLbuxxJCEDdEkAqkLHkUQfWaFwW5roEtRZlZ1kG9xa8MiRJXDigGeAppo9SxoJDzP
roEeXuOcquq2Us/4lpYtwHxnUB8qA3FJPMH2OY0Th+X5SxKPqVm7+lrIC49zwiAl+5rNfC/mHmLI
/dzDSLW+TenL4CMge0nAzzEW77h4afxfDOk+yS8ItHpxl3b3AzuHTpRrLTyH6eCKhJ+wA+Tlc9eD
6Dc1R5RiQjkqp5WPI0mPCWonlG55iXvcBBgezf6izK4eVY7O06pStHUmvODJbcuJ1RN9Fp4ulWOX
isdcp4m9oE9flF0HYc7MOsh5Jvsn2D91GN3MULeTGjMTZFBWks3FR4f3DGSVvfQoDvBK1jz3mXRY
OEBB+LfibYSJBfkKCe+E7BF6W7u4djyF52QVIZFk5vQN4KUjmaLgV+iXUJutlMFIZ66j4jcN0Dbd
UhxQo84Uxy8Uv400u6DhEug3KQi9oa+3hn7F8cNSbmzXLRU2Ib2YxK0oZISi2YpC4ZBU5Vj6WYu/
cCfdTakXZIhlk87n1tuIKVToF1NiDKHx1/pwq0yqH2qmM2iHwaR4nKO9llg7LWfmYOp2Ciw8WmKG
U4VdtPeLrD1kytOgDSdFhZlkEDlT+UH4ZEaFXaOEbcnHbCPMdnS1EE7lQB94J6ZwJfoczdhd3X+O
E5OUBl2riFpM3AOJcAckY6OxGc1231qcCKliZYwHI/kdpu4hoboHDuJl1biTaJ3I1XcpbvXuvmoG
OyHZmmdrdVqMIDZIymQq/YKIjXs1cTMOhmUp7yLrSvk3mj8WPXfMiLrOcoyFLVK61eal1wAVLFuE
VAxs2MRzi41aeNTi5356xDC8E8hzsMboIc0wnhOrLRUdE7xLIAqegdOrbz8hPfit+jL2QKetyJ1H
os2D8GEtKcE7ewRR41EZIJoMm6j6LNrnKq0w+bFnpBd0BpuufwVc9aROKdHeoqPXIVwgW2m3QnBq
LS80b4PBTtmsoWzfckWpqTFNjQ2ioh2TGAGKbswImN4JHCbaQMl1Z5wMbtVrxjhMAfGuzPd4wAB0
PxvyKWSZbYdnnJG2GnNfolPt1MVTddkpzMmd5ZdS3LeCV2k880PP2HxX0G8LhG6jyFdpm0a9q5JH
Hd1qIdqHK9a+TG8WmmWAxSRoaN56lOil7GIYoaczFlSKxa/J7taKzlNm+mloWfIoA5WDWjDDHBW0
0P5NUOvTNrFA4eo7paFuYdqs6zzGtEoJoGRGt+PbAul565MnqfguqJUELP6anrnMFHZI1fDd3Fp8
oEspuclDNn1pHHtquAATEnk+BUHQfegX+yinbYL0QYyaO6G9r9NlB98fRwlixYYUuHgbLyNzRRoZ
zJTRCdqLMnlm8cDW0ErASLrsURwPBBr5S7YbzAO0AGmkEcyldGXnSsI1ZSJocF5hWuwhTHTIdKas
am1V+xxHzTElHlsRUzZ3K42MeYI2w8vVmrDhRtpEVLUhsZA9+1DKyZbpphfSYpKNZ21+yMmoMVs4
82m5T8wvCTE0S14fSAcO5H7IiCGiUV47xoe57AdrixUcr+uJscsh6J5ScQsPxR4an6yXQXwlHd5O
u2Md0zMyip2mgiQEw40N9q4RXEJ5QtGvgr3aHZXpAStpHWwzqgJTOhokjgNycxgvbVta0K3wo51e
As5e1D6WRnedaIBUJuNKsxPdH+u3pbhV6+vk2TlvkjcBieeg1W+6aTlBD/nxhvbQNRmyU91vIMs3
Rkh0IQcJblpLBDuc0PILRaefLsTNMpTsHaOCsFIZZ4HzdzfWGM/JGxnKNzPepoPsClN96EbY78tG
5QybeqE4PYIMLfXzkL4OxpskZ09Sozuq9J3TYZqXTZWU7hwpdjZxnzKAigLk1hxMItld3ia8sumy
oa0acCCK4h1xLUzcPbxWds/YVs3dWWTOYrCAp6xEFcqbu4UvLFlonEkGgffs2tyq5PwwLN5mlW4n
gztJbDIyzygxkTUdYIPWfiTtGxZTrfLzTtkO0hOpXndyqXkT4SWkePhpM2wm07JJs3yuWerHcgAT
ntpR9TC1x76vbQPLcRZURyl7gEZpd8Jom2PkWcYLh/uzQgJ3UT8F0w9BmM+tku8EBh+yrKKnSL9B
yNh1V3Fg2xUWUR9o6NNXQUFsZ1legfRBI2GzE4vTChcLmLUFae9qAcf5xxFJS45oeMp7r1U4r3Bb
E+9hN5PmrO/fnDkfRSFGDrg7YueUdegTE/UIHZ7VZN3k0v3CwN7qRlqmgZdMgqeLYAtkF2wrsfBO
zudDQJi3so4T1B4Tn67CO9TQmtdLcZLlytMjkj7ZYrKBeQx0vgRnVmnl7hqKkyf7TkRYWwFpjmJv
zqjkysNQsPmWTpaC56FnPseaQ0bGWeBZjuirdMF3jdimlUlWKgJXM66opoHUMP9O7TjlvSj4Uwn0
VgXXoOWTypqfo5IxS81e8uWocOIXguTHIGoYjU07zSu/YSqkrmE/onmO1ipFaS9JPDEsEt1Y3cKX
3CBucSui3HWxIh6nhB2lcmgv3bS/rSyevk08PeBOZR4kkC+STOcspexM81PVXfKU8iNvvGk9tU7F
u5zU574Jd2RFBrg0Onf1xub9V8uSOejZHgL5LtTB/Ksjx9XGmerrMsdei0c20ZedRSFKPLpZhZ6h
518KvlwENA5ZyTRdyBueNvLU2hAabRzHbmCwOwDPTmWqTz4jUyOyXtiwGHfiQQFBiYvQDoV4o+qv
ufnQA0EaQra/4oW7WQ0caRZ9NW8RZuJHF2AWhZGbBW8tkuFIyLfqzFG5XNyxvDXysikUvm/4kMUT
hwK5Ane4aBs1Iy1s2DTVe5jRmh9O+SK8hA1aLhW2RvISmi95ugroB3+cT8pUxviAsguZ3GfczLul
q/1YHn2acJqa7QdKp7yI7/9HOs7/NZff/6a+9HoQ/Pd96ev73Ar2e/tLa3r9K/+QNMgyTEU0wNoK
fuX8+I/WtPI3nHXY9NaTsvSHY++frWlN+RtKdlHkL6raSpWh3/MP8IWI2kFBm0kvm8424Jn/jhBT
/q1xhHsHWae5InZXex/N8F/PtBKRE9OcgvVtq5pTUqvR8O1oxcJiQDjsGmmHsSdV285rIbb5JMIm
OWF7JKdro6xgVZ16eo+jvDf1wHpdkql4rqcpGx2NADO4/0WEriesrOBRRUu2sypxcArOK5ufPvL/
R8dhvcyfjubr29D4MOisY/EjRPO3Pomozmat4FnnGLsom0oZEPaJoUrPN+wCdw2pvi/JXdiOgpXu
IOOIzn9+fWV9gX+5AFiuOgMDUFIrmurnBtxKSsgbPAZQ6bLk2CRieurGmCNsV3eJHQQKPNs2HIJ9
lZrC1uhxvUSh8JDpdDyLijnp0hh0jcHVqlF7WYa0vsjW1PpjU1t+ZbYQAPA4ql7ZFqwqRSU8WaKC
qUrVrdekbxf1pDYSeVOzwbavwdvb//lR5+jJ//NbldZhxW9vdbVS0t3RVAYMq1D/57daIC0bDLwe
dh+n1X3aJta5nUSQqstSWYTOl8t0Hk0I/ATlYc+jYz1RfaXkXjmZaUXP1jBm70YTsCOJk2K1CDcQ
plHEar0mcFZKuOP+4pLF9Zp+vWbdpFcJDgUFDx0OHsKfr3lU1CGTOtxNHYkwZ0mafpDXsdBIV1TP
ktPhkJcj81FrepAnddka+cj5POy0jzkf6AIoU5G5pCsT0UaKlY+ONavOcUpWEVq+8Qm5r/kZtkjv
vXJpkP3OTV4/qUvB4T+xxj3+l35DTLh4NbHDJUGh+nyN9UbIO90tqpZmeJzWH+nUNSfJUlD1y8r8
XSqWcF9LebY3YqtHElfJ50pYYXUAbz1jmNDHNml7QC1pXAh4Mz0IgsWDoQ3WVxksTw0EzlvZ18Vz
CQbwJhgZE1H4ErYeZvUhDjm1kZ42XwnRyNbmSUlMXZpPe7Zo/VzNVXsql6K4NAR2ABIZlGelkYOj
Ji0Tipr0nizzFsptPGIDNvJqk2J8eiDlaU3GFIJdPRHQs9YTKHKGeTwZBk0zmbFA2C7xeUray5BZ
m6nR0OdgfLJ68VWuSMREBAu/hVKKXkaBX8dTM0u8k7B6FRQGAzGjEwCTfDITzohh5epDDH3eQqYx
6rDw7DVwjaqiejZngVOyPnTX2sCBlor9vk5ribyWvPT+4v76ffmR1l4nKDksiqsdRf9t+an0MJ5K
4mac1hxGpt0T+nWtbBFkM5JqEMvAm547ifkwUQ6XkUHRadaN506QBUZn6QBsfqoFXXIlAJzAa0Im
7VYZb4f16ZcNHBgz6rfjX1z1b81lUGIyHBw6mbpurMT536aSEK4Uwyjpv+eVILqENdCZQOLJoj5b
24k7yMAw+0Mi3sDPQknxxHBuXSuLg9f/fCG/LyjrdeAFAKxqYXbXf187J0Uoo8VgUDBMQ/1I+kzo
JkYdu1E/Sxu5qWE/VlL3V9/Zv74qm4UBt0GUcNKDqf11SRAlPZSFfhSYzsnR4BHDWr+oRhN+EmPD
8UHHjTD6WkKdlhIT5ENOzWmxTRAlX4d6VtH5WOpr3bftUcArjhxPMg96PbkMLTnb/edPCK/hbwuY
JLG7sb3poMtorq/1xc8LWIPBsGAUim6J8aWj9caFi/+I5orWMP6dwLci1EMNGa1ETsDC7Ab9MERy
WEJp4RzWtih4OZi8VyrDWI3AvDPJkwZnfhnUtpZJ7qgGzUehCFsMufF+GLrGybTiWSG+h0NnLTnQ
PIMHnfCYnV7noo8q+wmCO73OxQxmX0Wv7QZhZT40QUQDcQxhm9JsKJwI+vjZFPkHMqFpHkhkCvsW
XO0pkjloqPTxJrx59lIP/XMrK4MXqHTDNAkHd9MHIkjoAMXzIi7RW2wZ874ELuZjDGy81gqDTRqm
zeJgz0VeMtb6QzvTexMQX/tkVlMPx7gWLaKX7baO1Ffg8BpS7owfviSS/kJaEFOtukxo9ZErfSSq
QhUcQ6eRPcrNVdPq9q4TiuFLDdGos5ylZ7FCvcwRelj2edTjME8q2XDDUkBHONXKKdJkTJbJ6Fey
Ur3oAXP5MAi1s9b28VXA17APg4LTIsXfbkqyAFYR6pmplEn+SfNo3wIS2zdgjfycMfIlx2/Bmi2G
9GODsUTBVRlauWUmon60tS55XaiDBxF6RtZaogzlpleq2EcODjAYVYIzq0K7nVpz9sw4jQO3KDhm
EHRZuUDjHVNckl0exv15jkfdNeNgOoI335l6TEBfoL3IIvnfSh3dIJoJNoQE1H1DfDJnKsU6l1eY
ddGeM0Erj+rSdj4+XgsNlwF/T6/Xxh8++cydwqqkjdTzPWuleerM5mmZM1qHZWdezD+QPGmRnYyB
eMOASBifBtlVbIW3CNPv/dzgPBeSFg1rNdAuiepMx/2TNNzysg87qiI2LngJU6W8G0dklUD5gStQ
Cz1h9JBuqxVuV+JFOIhhulOUPwZ2EZApM50f8zoTHCDA1T1BWOlhKjCKYtt+LjhQg9FVx2ujV/N1
sIR4LxSmuqX9GjxmpekHGcGvVd+ZhoslFeDA0OfEYRD4yh2GFSWJi5FZ3dS98R2OD5nWvQUckTHg
TPJ1GPD+a9hw9mxzxkudAlBKZB3Dsc58OA8B95Mv/mMWZqhuZT/BQZiUwWA2msn7pbZaslMhaxH8
SPO7jn6UakdnBlNuvJlSuqLVID0GxRzTj13qUy9SnW4auRTuOh6Yu1Fa0o+iDE8YwiY84E35SS0G
Cw78G3eQqZt7QE9MEzEuOviz+1tRyw8JiUF7cEhiTTo5J2YZuIO3xGVCz6/ilJ73mHkzvoBzIUTq
u8Si/0zuXL4tWXuezGypLlUrly+UqpG34Lo5tgS3URmngpH49AQQjY0ZEeNFG0eoNmqDzmmXSEyv
UisKXoSOMDyIEfGPxmiU3O2ivDjFrYDQoST0nWxj2eceqz/op30STo2mq5FNRzBw9mSRpftSGs7I
CcLuEGfxcmnlRjsYGi5h01ielVj/LnniaSG0PlujtQlFOXekJLnKGdHkuTWhZ84IHuotQ30fYp3I
A0YqIn4ZKGNWatwMaxWDQJiwKNAWYMuG3NcKYgbajJzMpRo9S9pdRpwOn3Na0s5RGRhW7ZjC1SuG
xe/DmgaUhi/fqrpgayUE6q2lwDmKdJEnLx2F81gPxUPEjJxlgcBNP6N2oL4W8TssPRx5HVz2IHXw
/sx5gjgQ0vmtyuJEaFRaOSZWHXw+U/YVw0p32mbJn80ihInU6OpHD2vwgRgHFv5Z9YKW5AJrUMdT
otfNlgcadZ1VWd5okEZHU9Sg3dGaWK72w1SoKEwNONFhQXIj0pNpDSwdszS02f/L17kmeM4FG9Ds
JdYxsgVVWeAJWHFcVYXcUoYyuMX6ll/iLJUTevtSYHlDoMizFwPemJ5iRqqbSiTfyZ20fs3BUETp
a+zppF+GpI0JyV1fiaQs/YTiAXthsD4G8xoMltdrx7Pv8fnZbCOjfNfEREl/9WRf4K/RxfNQBkqO
oppoVzvURdKnScXGMFNbXoudjU6exgacJKRTVEU/XcdiblG8wNfyk2mRzsSSmAgsVnGJxuLb53qe
M+SQpmthlDILcdBEGpEgYQNVBaaashmHuB5dMaNGOZRxn3G/djmfrpjG/hijdpkAnBzZx60bL57V
92IaJclHMBWhclX1mtgdlWIkpQqWKpxFTQAWPJTMqketnXdfQyXibsxb6VwlBJP+camYaVRGt13s
z/IoPVZijt61yKRzTvjyFrygdAYFMtqWxGbM4a0x3bljqwrYZY5SXrRYdNZ3D8bB8nI1ne/JzVap
ueWyfCqXBVWvHM6UQEo5TNdOW7M8OkMf7ichR3+7lALq1FBS35OaaGRbmmaUrCq0cmmTcKBk0pyO
sd8G6w8Si6zZtlNjEffZhu6iKNkr4HquA/jfYhtiU72C++uIBSvN6l6uLBLCJFIgsUMOCTdsGam7
Pu55I22x8G20VYKQUwbBQ1YIzI2Ar5O8GRR90zVrOBH1mTCG3hyNzbZpZe1SUicyspQsqOzEqpeH
bBIxHxqaYN2Im+ejm9KEmK9Gbr/U0rBu8zJH6MEXuKZUFJP2ngWS+CxZQzvjCpumalOV6nBNaIl8
L6aQnMg/MQHWhmTUVBY3aDThBcv3MAEZkkOVtK6FRWhOoRnYmwx1LL2UVNaNFQuR1w7zvInE4k5s
FvU9Q7Nw0uZmNwoF7I8F2INVT0y/hGU8k9RKzkM7wAnMJiN4VLK0mTxi2FACdhL6Ak5TeyAR8xaC
RXoxkBze9ZmsnhZrDQLIaJ1mndLsR4JxvdGy1pNaa1muSiWxMY3A+JDaGuOZUqGyq2FTHqRuhgYT
xNlXa1B11LKfRqKVHJWZTBGt6vMtwGMGZHM5nfKgE7ENRv0abrwaGvWukeJNUVf969JhXO+UionW
WErsIGQXIYPPayjtC0Z6v6mVLV0VlRvPwHLqFOWSMX2NgpkdVIkPcs02bYDQ2yWZil5Jr6SGT1sK
esoJXQq24lTg6muF6QcJGa2rZrK0awi820vAWu4TtZGBLnPy35bqEp7UlCfbyYb5FsjqMzXmgxGF
SCvk2BHqqjm0syj5Wd/dq4pBq19htNhHzUdY0rPvDJrsEXf8pZoopGYtF+6EkWSiCaujPy/CXUTm
sGNFnCUB9M/MJYKe11oRmrI2XcJu6A9lmZSXNl+mLV0E802JCvmad1ZJDGWqXJLQLDyCsyVP0mIU
DeBK/w95Z7Yct5J15xdyOhJAYrqtkUWJk0RJlG4QkigBiXmensjv4RfzB3bYZhXpqtB/6z7dHSfi
xBGGSuSw91rfumnSJLh16OU85FEVf6EA/60spLqygHbeWnn3U/QB1Wm7xOIiotIHwqT1BjOuvvKD
5mtYVM73bhT+ulFh/VxrpAfz7DWMgxYn0uwMHhtDT+1NUe6I+QE2ik3moY1yiY4D3Cu5lZa7LzpT
8etbzzq3v/jmdAOOtaACX2//G83YYiCV1l7ZjXfL4SXcwl5GV0LwW862U0/yTib4VvKRE5tl1L8a
2uteh80hMb6BsYMPKstP8E4/JyJ+jCKUf4n+SZD6l5eT2D+ROv6/5BG4nJ//30Xw26Lu/+f/CP8c
F8H5V/5TBLfApC/oco4brqJWoiiP/odGoP47YTiIEwleA9ZhguH/P0Xwha3ukodH1c6B0P/yL/3v
Iji0dlx9lMbpRcIqcP9Jn31cCaAmiCLbgE7NyZoYRcM4OVsHcMug8dKhIRJU/gZlU947he3W8HBL
qlBt1mYfF3P/hULqUhL+vzXJ5bJ446mhgjB5gS7Yx0f62XInadazw3wj8i9sdojHJC308Op3uP/P
n/dai+da71xm8U1avEaIS2qpXb0iLfh5J6o8CrEpkn/6zWiU+GxPgtRonXZUmbRtPlrtgAi3kq3H
kShr1ee0BRC66qsGJ0gRSfYKWUX9fWM1jj+v2L0VzRbeVvhbvrwhp2aq2KTj2JrrRrN8II/UQYak
N4NVhH+/3YQTOFYUJkjKdi5K4seEWgVn7rRFEWWYvRGuyXLG72SPnUrWLmUmmv9WaARLrbB7llpn
6IiHoms2S8zNzzia40e/i/A/c9hOwg9Dkw+fgVz21baKtPzaejjK8aBQtl25TtH4cNqGhFXLsbP+
OuBw+NlK48FYGQE1Z35l6WdkMllphqYnidyrWRnoFv0oocENvUqtq2kknBZeJ6Efhk7Dw1SVugB3
ShcOylzU4J+2UTpnYRuq9X/L09LmpFg7bPAqdZ8nmupHVg3Fh2Qeq2RpF/KmtCTBbiMtxGub87/8
MmxPxhdIGsSRjG+JNeJEhdlLmL6GptdawcTddoFAkWzXOGIUZ2yNNOfCSFPHNaqXAc0H5NEBWYab
Ov2OIghpCRkt5oZzXg45icQKF/XFiMzYtsr4ruF4BmJgVuKT37cAbkN2cdEeNrRDiry1hM1VMLvU
Jkcf+WTbXfTLmkM3RqfaDcMVlBPjbzJ5rd5h4yfRRXglhsWyNz/1jYc2wo/YROVAruAdjgOpnaQt
A0M0gkXGHsQF4q9UVD6+8TI6pBTV6Xm7M2dOyydPjVWlEF+bHvoAngTf7zZV1dbXSVbFFNzcqQtY
qkKNOKRAsfnPP5UPoQQBK//vyJdv+PU3OhmFl9G32GRDP28jmOR7nY5iZ8qsvYJFadycv95LcfNk
bIBxAQ6D3ZqqtXkyKRic0wDOhsZmyYT4hUoRZbPN/kT45XBLgjktmHTBbXudDh85EYGn7GmiUUHy
y6/hggJ3E5sSDjK5EfQw8nbIh3JI96mRVk9WMONh9LNCopjj36J5l18Y3C9i2+MngBtDJ8cAI+Mi
e1+mvVevLITWH+ZzYNHoLpAFNmGDNi5P2YF2Y+8nONGm4D7VWe9sbS3R3AbzTItEU2FrOLY0Gdr9
CMHVBkFkYq8r9iJYXIsFSQNXnu5WXjVoX2xqOh+cUHkDSUMBMivaMyYgyVFGqJka1ECkuFGMOv/7
LFP/ycMZBo0qF08Lgn77pDbtNArSKojgTcmj38AzyLeJ3eVXc5LLCy/SOO5cLl+t57L24px3SVFA
gnb8IlF/uDVVTMGpSAqEdMk4oyRKXBjHdkPNFPDgODzbkVX+qGatP3iOGnxYaAsv+PxTv12HvaUD
jSkLgO1/OuWvf9Kin9EFE7WwJeW32oYcvygKi2XO5ECE9l/BWy/T/MJVXxbA45dNIoVH4xiqAD2I
JbPi9WXbPExIcm9RvPZTnZJ0rpYmXVvijglEjSI6HpJkY3MSXxdugu8AfKpfEzdgq4/gaKDvd2Yn
kg2Ja7OBDil1IXD7BUaqxAztO4ucL/yeZO8aq45Ik+AjvRCzRigcsI1G+BJ+6yso0SvQjMTzwZq1
VsSzZlytM/o7Ukn6apc2rFrXdWHpb3bENLQqizmet66cwEsCUkdEFfpCyNWIGe4riTR5cVBCUBpM
Z1fqh3jq9BXSVGp9A0RfoPIG0qgsRuKclTZ+GmbUed/4cMhWTuePsNzLbi4vDOs3K5JBr4V9zCI2
IEJPnWy02mgOA5+gzy1RBP4f3VbxVTUb+sMYRwHKX3WpL/f+9aCnYp/wHFonx7/syLJgmk6WbnWD
38utPaKVncoXaIlbtY2m1K4uDKY3Hy69LHQUjoHpwXVfkoJej6VpNEOHA3FKXW/M+FwjYz810fRB
qGR4PP+1vESSHI3b5VoLQAsNCH0hd7mXVzNgZqRNkbAP2RrDOHwcW23tOxVPxAJ2XfutJGC722hh
U86HwPt5jhy0f20EqRNfcWf+vXA3yzRxejcGswe7dfBhdHKO76aNHPrTdZlu+VaN9pByvrvFBEFt
2u6Tj2UoinURJ/Pz6JGNoe26+WLauMnn1tEbazLCj0Wtq30eVOmFn+QFUn16ZwhsuDcXc6j9sm15
9Z7Egk+lug6TH+hnsm+SwnjwiCXArDi1qMdhs4ONqAbWh/UAL49ENyPNfoCL1njIS3921sEUGPXW
tKlSrysK9/cy0qV3RR8mRMGairT9kE6uqPfnX+o7o4mf14G3hqhlOT8dv9NgrObYGjRmHTFh1UGo
+4FvWH6Soir+eRnA3OLwchQqIHrB/sm1nLZxTDniQUnNpvmC6De/ilWY/Zzoe916qg1/RM7sHMqs
m3d9Y3q/dF6oCx3pd77X5XzIIOLnYg95siuZXQKdQgeVIOk5ijaGVMVj52TxntAnfHdzCLH7ws5r
4cacjlsemhRRyTRBJvfJHBFLq0oEhcBNqiPaTm2TLap8qWBv5AQWf8mtrL0Lg5Rk+9QWxIIjlMKF
6fCr4SrMRnM1+L3rbMKuIrpwSKdqN3Umq1RpQTyK527m4FBKii4kv5a78wPkxKLG4s2ywUGYbbft
OI718s9fje2CXL9lxnE3RRsE40rPBUVOJ6ipbA2BA21prkt3IFfAVT2eTB1AzpBWb3BAy5zfVHNE
tnPlYCF29gezv3B77vLyTj49NmdMT/yhFuX8kylKlSERn2UPFAdkcHA91PUksP8Gw90QDBoLL6Px
3lY5hPleDuLD0HkKmeZsJfV+jD1k1BG5PYvrzcehHwORX0G5A7NJlQiDpzAiMcCUrctbsNIawA7Y
8j9iNFoWSGFhrGnNGTEnvXWj30oUkwvSltr9F4jd47jpuih6dGRUYqrjCv33AR1HdKNnh0OCtuPk
NnCggndguH6rDGY0mioiICv28bh3S+KxV11JqNEulX46r5pSJCy4mFXuJsOfPwdmP/7JLW7sxqa6
qja9K1rGSx/TfablujBDa2wHy1Cp7xWJHgjo3P5TE1eRs85nu7+CAczxdQ7C7LsuhfOcWGPzx6Dr
JrdSRnBu3LlLfxKrTura1OQsbXhlW70K6ixlMLfehFOKnrPYu0EEQUQn6pOjOvgd5wfiO1/uoh+U
fECUeGzn5IcOQwujrFkK+HOyudEB0jR7MfomUZMfaPmY/4XpitUV3DTIJ1ZcaR1PjW3Zx7meMoEz
x64/09vET1/SsY4m34SQpHq28ZNr7TiCNr9tJAi7yKjsC0vLO3MHmCq0myj/IWKay1t59fWxm1Gx
cLAfUEZQu7QkrxEuu30wR0tvjMl/Hkla/WQ0+JCrJoouvIM322XKD8tCyyTA4mYZJ+/co6EBntkL
NvUAJTA2wMcHOQbzFvkHVfnpYAk9XJih+TLeftKE9gDhtfiLvzmZL+1aQJcUvHjg8y2sWoUWsFh3
eUXfop5TjkwcrToP83M69FdGTBNslUlVP/ZxhtTDGwPX2U+5FB+IdQIt0hZs0Qg29Ea1JTtCPQqa
AOQozKP8VSRpDIwDI11zZc9LuX5WNXOAFQGkXddZ4mPBF5FzxcvV5jqwff0pwYEeEX/s52JdZV6j
Vn4qEWfTZ6xybN7JjF8gMppHg+TXZJWnIxCmUDRfispTqALb7KGFn3vfIJUgQs2DYk4HmqijfVkX
wUNa9GW0d8U8P9vMnunatofkVoGY/9Wl1hRvjWSMLHR2MTvpoU3HAgZAbC7CoTm9MQbJuoYMA3oK
+zryitSM5h8DxDz711D3hx8gMgUV7kzJHzDpYuT1ZtJStCFb6ZesAgAt41R7n6YpH7E5NjHqldYp
u09zYyTVGuYBStcEgufKrBr9o6QdanBELVHPdZajb/C8e0A74wTLvotS6K5ooEki2l+yF8Mlw4Js
HLjdqKKQHKzQC5DUWLWOgaOmD5DGOJ2VfvSKuu4w67jiSQc6eq5sN0vWaMyc22TKyye7HwZsl7Jo
/8h+zGBUIYm7ojtp/zUSnHhI/lR2P0Wt86Xs4G3Xqqs+N8Idvk6+lZUr1S7E+zhK8pEJe1DknpmC
FC2EaiHRcSYmhrhHyrtukBlDt6TURblSF/W3CI1Us9MtiXprEpoBZVk69x7j3MG0PceluFE2EtAV
wVsQEHVR4BrKYj+5dpxJyqu4yGJoZfZAmFqUGwfl4SghXHmpVYbDEHY//3XexEbsuOxAljM4KvHj
GcTTVLaw0LubqUcRwcrorKauIA4vwn8ifQBX56/39utdNOgoYTmHURS0Tq6XRfjZG5GxIGelw5xh
zfc2y+1DYxj1hcnxnSVhOXSh7KM+T+jjyfSU9WliFzphekpq76v20uTWGzADhjWySOpz/oUl6O2j
0V6g/IgAnH4CG/3jV2n0VkdzrUF7hgp57WV1fp2HBLdkuSN259/i25rJSyuDPSPABaRDL6r6VxO/
qUORFLhQN21Aywl7oG/f5KMnDkM8EbmlW/VlVmGTEDinhw/sapuHIemq8MIjv7MCIHrn5UqaJJw5
TxZBq1D2rOLep2E8ItlsarJFtmYiGoo2UYsjyWi7HExgNYX9f+HSwHYsKogWoTr+yVYdp5+BOo0I
u2hKMgJrnG7XUPs7jGhTrudsgvwmxuTCeejY7v+y2/UQ2MIUkFQt35yHRN0MdjGmDKnRtIY94SxY
tmNMBzGoOZvFwC9r5y7rO2L8/FZfWPveGdCMZ56VG+AmXlbG1z964Rhoiwtc+qhKf+u6RfvFC157
RYyaoCub8vuFYea9s8GgMyWpJICehHx/MqYR4mY6mSv4Oxjp9M6oZ/kzTLoGcUk919NV70+jt4Gi
EuYbf/SQUBgR4veHvrZQY/mqoHCXTPBjEesVP4lucJs1OiKE0Z5cJvBcaNbAZJrDbJ3i59AYQQEQ
uUEd/yLxgnMCaunyJrVYpjbaa/Ets9svtgNtYPIWMfDWO6ItnSfpmotw2BtZ6QYZNxZziw/yjl06
1qm5SL4VuOS6DTOgb9FibuNpNZR4OlZTDCy6d6nIbB3lUWb1ddBeG5U1haumC1Nm5iFGPU1mL9TC
bKBOpyn34FCeghi8nDn8GHLHo38WpPB2ePyWB4pY7+CfFz9ddPLNzjE78oFFk9r1Ci0+y9sYJjjL
KpwVBVwvb9HwT9VdHkXpcgdeEBMJPycdti9TPCLtKkGS5WNcrbOqDWgkdBHJ277ZwvmLJthGzThj
SKxBXLSrUtaOoIlB8AGBiPan2jLiv2xkNZi6KgzDzzqWbbwZoqD8600awF7apB3smMIaPjutTsQW
nciEMbsxyB/OoqQjVbGNMHvGZabhDDZDHX4sBykfssAvu40IuuZqoEZIqYJSIcfBOonS/dy7zR9f
G0jSZDHKbzktE8qXaoJhWbC7uA4qQKcrC50qxOE5MOnZVVZZfRvTavjNzBOrJRir6dZIDcuDVbJn
4WCFGhPZjlXUUKQL9cysA2EnUbTm97IosvTOmqIe81zZOOEmaEv+lEwHtfpI/2c2DkYYNw74hzAw
8foX8BmQwCTVVrYIo3hOBU2hMDXPbIdV/2PI0ixHDoo2CJBy5z6NegnJIzjIZ81nC05CM5ItGI8E
kz30Vo0uwhnE+EuHNQAKTxjjbxmN9u/Q52talUr4f9mc2e61h1y0gBXSufoqRRxWXWvKPHBASWL6
a83ziIKT6sNH20Qgvkb7xU6/zgPEuvmspu+gsscPpS1zfRNpCykWYqP4W+vl6rcxE5e2jivBTKSd
kTYfMb81we+6stsdamdIIS7QYgO5jD2DqJp6sa1sMFYbZNioK5GLhu2admcxIzAzhA2ZIRiaTQ2N
HHxHkueP3ElabEwdEexiiHm0DoZslf5Qx1TOIYO3uBDPz0dvlxsD2xktCY70HsEaJ7PRFKMMSj0U
f7rOKY9ULbbPdUmfNQSfMcWHJiyifVI0l5bb92ZBC20ANVXqeOrFe/Vq4sURaY/etJSm2EHRrYtc
KK69GvdFi4df2DQL3GqBmGW9HcHkolB//sHf2Vr4uO18Cq5YFDzvpDbmkuLbCjSqm1zb+bXdF8ZN
GMxElfnRj/NXeucVS45WHmsqx0njFBTXloQGu6PyNujNloNHn1dbQw/hs7Dnem+XyB/7KbQvLOZv
n49dKMYigwYQoYLuyfMRBlUo2bkuCUMBEeuynigdjMXD7BFxef4B3y7hXIpaEAEUBD9Q1jzepU0j
8VJVT8HKnGVxkzgAUMycak/bWojOCEjjB4yc7onU3Aur6TsPabFHUo6NF9MlVPH4yugfQyOuJa/W
GZA4Fojqyf/zvs680AsfiqH4s47rXuiZqIT4Js27RVVyfC0770PZqdbfiDYNYZNNWm4I+wonetRQ
Dt06Vnqvc9eZ1zXn5A3bimDYct9ttPbmUtTwnMO+WE+RUs0hifL6wrnjnZdBzdO0PRqolmRsH9+g
WxTMI6j2NkMSDzemkUA3S0W7UX51qb/2zpBWODI9hcqG/eLpkI5iu437WQUbtwbYZsIT2SB8Juu0
QspMBC8gOpIKrQtD+u2cYeDdW7y1iiMIPfXjB5xIrJonAfPXot8V7jPPpJ6d4vLmPC1IYg89AV2B
DhuzrNnKB7eWurww1t97yRx/6DExGvw3G0aaBRkByTLYkMSa/c0ppnyXE8AVkF2z8XD+u3rnLdMI
t0zX9jnf8SEfPy8ECks5JKsDQiG2Z0eoXDWtIibreGcoCM4aKdxX8s+qC5vid65LeZm5ysFpyt8s
X8KrubkMbVWNk+ltap9Qt9aR8d+Cow9UwQwqLznh7V63ev73wx7rkOQMu7THDfbHx5cdnUA4Ff1T
Fk3Q8ACNGLbstUjVIO6kvaCWeGfO4gkptrFlhcV2ah7NpSuakg9lSxB4h+1femhPlOtt+3ACKTW1
6mDZSHNXjl8LvT3/w74ziFxcqyTkcO5YKijHT+omfWQgwIi24eSFn/O+6Q5U9+WNSFErn7/UO78l
x3TWOYWN0WKmPL5U4nkJ+ifUOsY8FcZHS5UCNpPHOTKjkAwfSJLppnDh/PN3YvJ4NtVjFAjQipZX
8GoMVajPPduiTWs0lvvXlVXxTXpefMB5aF+df8S3E/PxpU4e0RpwYw8mPVONtQMyYxZD6gbK+u9n
RZOmEiFLCAo8ZqGT+ZUyZUeIzZRs4zzKP3pgV+5yOl4fRT4jbkNktjv/XCem7OVoTEgv4r4licyy
zVPFSMdJixSPJN36fYVMtogzHzcEWZ/Aid1ZlbeBrofPlR/5484ruvYBY3/5jeZavQ9o/OCTE4aI
dzk1owjBWJzbq2yA3lFOaXzAh0H79vwdm29HG3IL1keO8jbCRPtk5uDIg97XQ8QeEXabIzAN0y/R
gIvorqLORnM2IIMEL5jy2+3AzvJv52atuxF1hgO+99M82YdmBBgVAQ8c/4JMwrVZFe6POi3pd1gJ
dkUgdtEPaTbVw4hWKAZPCahzh0io/5LNsHo3WaY8ZOPKBkrXa38yV6WJC/zCYvT2G6ZEhNiT3wik
AwK54wFuuJnFWQiAixpBjiVm5t2OXvIzCJT5eP6tvrPzQMizuGl9nwXeP91fkY7jZq5IQkJ3imE3
YP2A/dp796QlWbfUsuf7QlbDp44j060qkLEktg4aznfltHYTIwfmkJNd1AYuzZzz9/bODw5qAuAy
W0wkgqfcgLnEIlVqzQ9Oeu2+joAW+SW+vrqP5zujZeepbbJEz1/0RXR4vBXjMzQWiYTP9g8x5PG7
93Q/xdixxcboJ+TlPs6iGy3TuSIoasD4leRGpdYWPn5rlxJg6z7aBJ0+m7Kr/AWwO6br2h8ooQQT
gvQVcjYXPJ2ls33WOaG/P3+7b7ctHK6YOpYipkSwYp7crWuEYVdQ48AyEW9VO5HXXFdjCkYIBB1p
ylbcr4y8s5qtyv34lrOh/+f8LbwzRXIL1BXRYvPflxH2ajZmifcSzwjRbM5Rtqtz0f/Bxjd/O3+V
ZaI9+VlcNp6IEJfzpPUCPn11lQrnlGrnINoW4UyoWDoYYjsnExEdbtcKNg6c9s9f8e2nsUjcPEU9
zUObAzHk+N1mU2kWVQ35TXZTEXJyLtNHe3arGxTSwQ4PunEfoQ7a21MJqISCG8Sk0MZv2yRu/XmI
QvmxnXWy1wZ9rPP39uZnB19KOROJJM1MGHbW8a1VcSf7qnbsLTgWSkcde/+nOce5sZWNVRn7Yqww
cbPRCP+OGFID4IMO+pXzN/Hm++QmkAqbnmRb5XPYPb6JKWxFlhU9GIkxH5DBZfMBOTVinVbAYOoJ
lgvjPt6ev6j1zqPjjGfxQsZAWfVUndOa4YDhPCY3plGk8DZKQQ5m3wrbHy847FQ/d2JrF6aB9clM
gugPasvmtxNlw6+BuC6qbZZX/Z1I5mN6twR5ddrzKHgt7uKfZiFLibZtdgBUt+nw1x2QyDPfp7UH
ejDoH4Ze1Q9sYjVS8XgiQDzPUDavsbl7e0+POCnT0Rp/2Q5RZ9umDY37tJepu55hus+HXsUw5giO
A2CZOHYOwDoNont2yr19nbqB5VzYv7zzG4EEQhPEV7hsSU9/IyV6wrTqmhyduNzkU1bfteAidlAO
PnB+i3acqP1LA+PNjMAMSu3ZsPifsawuJwOjGW2y6ctmWxlRc1VQNcY3NbroSs6PhbdtlWXHZDo+
Z0X+Yg07vlA3OPhAjZmn8yzjpmNRXQtoH3sV12pbeTnIUr/BoBbVGArsboSMOBpfz9/Ee2+YDTD1
fb4AJsGTh0UiZlWeC8yzNqSm4KNJMSmBgY5TQ/q2o6orJMVRduHR3xwx+PIkrTlqBkz99A+On9xA
J4Roc2y2Y95Yh3zGjJJJoQ9OFKTbCPvCfqqbn3XeyOt/fdxFV4Zggy4k9I3T5TESlZl3iUEyET/H
d5Nu0jrBQG2tiD3K5k3QgK/ErS3UhXX5zfzPAy8DigmZ/5DddfzA9YxR3YYwtc1g2NyOhJXue5IM
Dn2bGR+GLO5+nX/Ot2rJ5YLsP3i9DvWfU7VErUTQZrNuttpP5LSp4wzwWxYH1SKa8P66IS4MJ64z
d40bsoK/6rbTbTWMdOe1Wcvuwg/+1paz3I9DBUxS5yMf9eQFFIIoTtaUBsDqRAjvpg5qC4pmlXUh
9GABSz2aaxQ0mB9tHMERwAvi7TNlErtZBVAzqQx9kDXoiGvQV1ayxaPSDCsMogGBXjDyxIqZE/Yt
WB662aaYoz9zip7oGrF3fDewU/whFFJ/ttimoPaU1oCHQ6q5m2qUbIeTQqv5Y9PN8XfRocSAQO32
ZImRDP4lMYcJEoGS3BTh2c5d1KXBI8PGerKsMSHnYgAYIUUyEivTzD1sPWUUUBVDWR2aAonhviR6
4QnHhX07DxnsTIP21RVJggufqEKvucWSYUEvrNJifA5qaoTbASnv3qQ3QWwTumG6fnFS+fqx9jHB
u6kGUpLrISqI/QNbcmB3TLCDbsbsYHE8+JIP5EwuJqDZusJVgDiot9rFldp37hUNXfDpgZ1Nfye/
rqutqjTyufODcNlrHm16+M0djgBM4NQG0ewcD/oypJs06LLY1mLqrxAtuXjg4/nKplp/YV2lNvD2
YlT4KNRz/KQhJk+OoDj+MfeGZgb5SHrtUy9U/j31cgjcPTSYBpagcH9xRAWE2o16/M7uyDI/541I
icgsU3Kl7Gbs0TumBdHsc1//Ncw2EBtPinn60AUhjFYKqu6hXrSJ16mQI+jrPM8Qk9cxtA+U5/0j
BlGQjbUzOYoU6RkHvtEm+ec4lVa0BjlHSXAcOZZuoDiOX/zGIUdhUeB793WJ5H072g6chwDBT72p
pIVNp3Nx7/RdU3brXmLAIpU2Shsi0VIEUGrobKgadVRXVxx4fUIwkuo51TnQqsTsoG6nyB0fjGmS
LigjkySHoVXID22/E58LZgK5dcOo+EifM0TdB2ajunarOWvXUAFyfLqMO3sd2lnxIxEtKrOudQp8
RJBgnLU9OO6VX8B52yUjnWjmHDtkWxsZQO9QGap1Tb912Ez4qp2Nk3Eu3AVgL9V2JliY4nA+5FfE
FYcwJbLWeNZuVGVPKuwtezO2krIw5WR5cHqnQ9Qz2jHYU4dm0CoBw/7MdqY0t1Cowps+bb1vQ0ul
ij/T0OqWBPXCWitUOOD+FSGGD1NYlRCp28RdMB5++x39verp4Vj6T2Mmlfd5TIJ23EdT3DhIeYgy
X6VdrfBW0Qezr8HLBP4aq30a7uqoIZKmC2F3PDK0m+Su7tvhIQ1dI90SmIjwqo39mSbhWKpdE+uB
bEI4QMONb4TJ15EITrVHqlASeyccMO9DDUyCPWAzrGWgYNmaCdW5lZE61M19W+C4n+TUxGACMvhV
QTkFbB35D8FdPq2ovV8mM9460lVI8NKq/kvPMfZ2ZF9jqof5af/UyeiPVL4NWpxBZM23YeDOn5pK
yqcaEUcDWCEkiWIwff1kiyION/bYNI+JMWIuMpKOm2oCek1rPG/TLfKW8JeDe2IhmQWkzwH/Cp9D
t499WlXIr1a4oLW/Uo7RFg9NmNbpg9U5s7my4x4tdVsn1iZOh+kJWoH9eH7aeWcmWAwu2FuQxbDH
No+nHauqWQnMpttSYRw+DWTMHKYgf/Yw3D1QQ7ikMXpnL7OU8pYmIa0eFtvjy4V2lU9pZBFvHZgA
HuhyLNwsUSXUH5Jui6im2uH3TA85irULyROn18YmzDMy79FvMOnAnD6q0Yd5R8cYDrcs7vOJ+aqz
JoIWVEb90gP87jaW2PhF7V2YcE/ndpciNMcmNshUi9BYncztkSBhd0I9vpOw7r/2jQsC0yy6g9be
JZPJm70MNWxAJ5wDltYNDa2T3aLdYuv0jNzFpeT6VzY1n1s1BfP9ou26SnsbOXdcdB6JLBZEQhsy
vp8Y6dcUO/6Xfxtay50s73w5VdPqck8WGSpGbpnZPRx3GYNHMMdHDzzKw9SEWJ4yZV/oNrz5eWHr
4Q8jzHWxh4FBOx5aaZxbQ2gRVj14Y/WJ6uvHqTfUUzIk2RUb2YCIlq7+1bmmuPrX50QBie7IJGWM
vtiSWPu6RM3LxloTz3JXdYX9oYkLUm9QAN25SfgzWfKf//1yBkcBA08Cpe8XXdCr6ohGIWAWcWns
WhoP0KBTE+ZkZj12AynnfVeK3+ev9+bktVh2WHN85NnYUGFlHj+f9nOcZGI2dtKvnXvlD/FdFzp6
X0R+BLQ/7SviupzwoOIke5qibFw3EsjzhU3xG1vqchuwbmzOGlRp8C4f30ZYCoBYXi13DfbU/EuD
aMiBtxYbT9XUl0xgwNuGTe6mZKOzP/R2mHmm8qNE8040bGrNX02Xj35bkbYA77ySMOwxGlTRSpKU
TbRlXjntOkfPAZiHo5UG0046OOLcGLng+Xf6dqw6FLaocPNSKXuetlgpG7Qk0A/Grugc8FPT5Lpf
pm4o70BEB1eWSGMiCCSJrs44X9hnLt//630mYnQ2Kqwl+CjZa57qFVqv8zsMTjNwfMtch4XnXMdl
X1xoi52elJerLP0GfjEU6G9+LLxCpqojOa9zw5x/x67+kY9OettqX9ywwuZrFdWXykUva9Xpo/Hd
0/DgSGhxXj4eIYOnepSNCuAfp9ZqK9gbfS8Ccl5GFZqPRk2RHZKbJHZ1mPTnovW91exP+a3Ki3pf
6766MDG8+xIo3tk43heQw8mMpEYnAdEDgpThyDzrviAUeF8TIGCPk0hGqntl4sM8P7je2JZ4+UvF
cDEIUy1mlT1+D3YW1EUetPNaYEUmXCTz96JO/MdcFeFzXHXjNi7ZDze9JA3JmfLHqa3CQ2qO8KDs
fLq1qqza+QE0POXmkHgCQkPAaqVPY4jmOoQZeWF9fGNVWu74xRvItMzyfGowi4tmRBgIs6tWLbFu
oIaIBGpdyusiJHnFqV28M7Be2cmDfqtV4mwgABDNbsbikZ43Tqs2Fhc+0jd9s+WuXICt4DGYdpgA
j9+jIYoMA7A5ru22HX6YadMj2596/+swF951oQPIqHTrDXIORDeHG0UxAGRoKbvDCICZCIViaSHO
Usg7QU/qa+lo636Upu5Xua3zdnf+hz/dZiz3y6eNBo4uigG7+/h+e9Sdedsn0zp3dXOPSExfkxeY
bzCkhZd+sWWjdvKtLdsorsd3Ru/q5N0MqYN/OSVniVZN+wg0K38UIg1vwrTvflUhwQTWiDmvMkui
CYQLALpzLmkoluc5vQecm5TGXrYY1slWBzw2E1eLYKOw5mdhaJt+CDgNki7j6LudJ/LSQy87lpML
vghi8NKxBtnOyQ6ylibYZyjia2sGZec1BK4J6ckrqxoxd+FsQW9bJO6BT87cZ8CIoVyPwCZLKxge
zv/W7zz7UhrnbGb6JpPdSTm09+lOFgQSrrMUaWsdtzMBYSq/lrKZ6IPO1oVdx0t36fTZFwYvHSgE
x3AhjgeXoO4ccL153VIXO5joS8dbBNcNkAQvQefuAeDEBikawvq6vIuddSgt9bOzcV2sFEYYKqRW
XHM2DcT0q48FR+gc7ti4cq1Z7EemG7HnDFn/gJmiHsJ0zBg0YdkebKe1hwtT83uvjzoug5fSNXPz
yesDVgx1sRhJz4wAcTeDk9xOHsFiA+16QmkCdXv+53pnKSAp1nElDXh2UKd7xKrDvYGobVpXbvKz
8we5wwhtr9OKWEAzS5kk0mo+nL/mm+mAPirb0YWhxO6b8tLxL1bNYZ1SnM2xnyrvQz8TvQrTNKQI
QbLI+Uu9ebzlUtDTDfwcVK+IxD3aAlfhPMyB8LiU2YiPSL0HFGz5tI34iKjLFw55Rk174Z2++3wc
ppaG3WJ3W/75q41wAG9EWYmfb5Slq59eSYOmqSWKikUdd/753myaeD56K6zkFs5CfsbjS9Uxw3+k
oEomilM8xUgTSFhCMHVp5X73OoqBQnvVXBq9x9cpMYOgt+iLTRYE87XdENs0+rzYTTLr4NEKknzN
wbn84fRZfxcZU3iwcNStcyfjSB20/4uz81puW8nW8BOhCjncAgQlUbKcg3yDcthGzmikpz9f6+aY
IIsoz8XM7CrPdhONxuoV/uBYv4Z2NI85xfzODlx8MOj20Cxk+uCiZk4Ff/7LOr2d9Ago4gEFL+8j
Rd8cxpDv/KVb6M7THHu8veNXXi6S3y4mGGDTECLf7ARt19pO6wVWXu04NJE0bMmgbWBgi5bd7aWu
PRqH9vXx+ES3UT1Ps2WFe1cdkHAxQ9TpsK6PUZ4a6h7r80VTdta79mjU50AOdNMh/GwiqR6peWHN
DvcytN2PCT5i9EGa9lE47h71Voaxs6DNW7M8XhgaOGjQb5E/rg6hw1zX+gCyi/n5BNYQoNps/ORj
MZ56gPvPND7xs2kVKwvVfBgOt/d2W+hwN3FNMlqhtU0y+qq/8Nc3Wg9q5EQVSjq2085vmlpX3lZd
2d5LnvfzuszpaWISkPheOZfH20tfpm9ybVJgCi1pSbHtNVHL1lD9oorHHuo6hNqcjXcubJQO7yUj
um9Vaq8TnQjR+QmtQecO66sJZY6MbueffK3ao6MB1HzTruiZt5hiorG7Ksn3mCkdo++x8nZupSth
9OwXbzomcVkpcUdtf4CH0H907GV8mJIqO6KnjqcYqKSPo0lqfnufri3qMNW3DAlAuqgWbAeKFLVw
fRi9KP2zdB3tWrxHP7tlP72d0wHLSEw5wtuLXgAu5MHgWCJkRFCVWnfn8UQs5VrOCh6+CYz55CX1
mOEHaj9E2aOFbSQfYwbL9NB0o/lQJH3+vV+tIUX+XZkR1wViySxyaKF9YscHx8Ad2+zj7Z947eiy
H6Q6sppisH/+C+sC3V47Ib8Zp9I5QvbEPo+hwoPWD9afEduGZ7U1y6PbFHvKDdcCkguYjsEfBHJe
zPnKWpaqZrEgbBo7xiDl3YV94EVYX9xeU5APaH/885NKzR3eP2KDEuBxvl4L9wsBbKJEn7f6AfBN
BuW0jtApF2pYzsnvWjWybwzw9kClVx5UWh+BvJe4kovJtmdXaYb9LdddDC1TM4fyQRRYsOkI7d/F
YJN37tcr1yukeBQngJKCJd2SRYDhYkyHEcEhJuHTj8K1quQBEKGxc3ld1rNQ70nPKcBdyZnYNllw
C3Qjd6qaA94+cHXWBe/AUUT909T10zGbZ+WuVRDYjhIEif2pEsMbFFhNjM5jfB3pVCBnq+nZTs1w
5UvHh0SWiPwPR3rznrPFYwojNCZhqN4+C33ANAy8xX3VRf0Hz5oMvInqz7fP1rUtJxtAoBMWCdnh
5iuaVlxHK+DzyCD01aGIC/uNoyTtTql+cZAkiQAWJH8/AYUK+PwEZ42pTSXT7UDEWYaFDx4hWAIk
KvDNURM7geHKYgY4aI8tlBqdW7JImtEWVFzP5bVWaVCN0PWGCHT9PAsVC0t9jzFybT0ikESIAuOl
q3b+cE6j9zquSmh+oe0TkOB5dwDg7TcqoJegTSexcwu9IsrOsgZIfdCMaCcwpwHztCmOVgYUjj6j
jc917c2BUiTOr3VF7jTs0R9AvWLq6uRgrQ2AHz3ODT9B6VtHqRO6fkg/mv5SrXdGqKBlENgFsexo
pSKpjggBJH9mtao96GsxWpwGOCg8SZr8aUrTZsQKT2pxKrHTVMfb5/Di7PNMFEIuR5HGubmdDhjg
NquqQTjNtRRsxnQmilOw4rMYVmD/7jQmoUfDmqy728te5HosS/JDh4KREwFyk+sVzPFcRYxuoC0G
6tPtbMOCw2tqJY+evJ2C7+Jbk4vB1GLs7cDA24a3clHBnFksZkqy272bOcCe+2qO98BY1xYCAU2D
ERYa9/jm8m4UivdWKdHmryKMqQd7+lDXVvnl9t5dO/fSUh09EeIo23h+7rFsMtRiWeBr687wQZuk
xp4o6mBtUvVhaI1/ZfJ5TOck1YAzz8wKCYTz9bpEjFMvsGguq5x+o6j6+mkALaP5tV53P28/3JXz
SPxg717PpLfFzU2LPqYZzK4Abfv+jYal1yr9sM0mFw9eVZRPBUd258O+sqESPIeUFVwrCrlNLF5y
x6G4sdCmckf9GZ1ZNHhWnMIUyN0/11EXO9/cZUNe7ijzGmQAGHUghnC+ozOWEmsNqztYawXTggj9
qYjMImhFSYKXg5qMC0D+Q8dAYO4cJETJRe7sqRvvMYXdw9FdfXySOflzCNzq5jxlFOyojCcR3tmR
uCvHOgPiQGO3hChALp/uPL386zZRFDIj3R6sv3SwZTI0/FX6OIDECwx3cRipIks/kWc7+GNM41OG
MMbP1VxVpPANF2C7Joydta+dLjR4wLVzUdF02rxpU9jo7zgaNGOUfQMLyA7myFEBgLXrP4oyY9Kf
TrO5k169juC2jyxxwjKfA4C5lQvtmSBApiuw5O1ia3kEHJyLF+A0YLIEFkh9HWB+sYBDcb3ivdu7
aARNmJH8UtYesQbUp505mDHGKe9cJPnjQJ8j90OEr3UXpFQ/1V2aMN72Pdz32gDcvnTCjSxp3h5h
GPVzLdXkUzYOeH1XwgafZI42CA0TrZGwsWvAI+AvvOoxV+au8HHvUrPjoLt9+r5yjPG+StUaW6S+
LD/bkQVgbMFduNgZjF39JkixySo5GPAQN69mUaO0r7PZC2DS2obE4fV/7KguT+2ErHCvr+X32QMO
FwuvedDWDOtY5Nc+Fij+S93dpdnDl1/5LJjUQ68ivYBntbXH1IS7YBKJW3YaVeLr2k62vBKz8RGJ
ZkuicuJ4Jz2+6ErQ3UJQEO9TqivbumiGVk2Ld3OmB8Pcm4FY7TlYI5DsS9n00NuVgS5z1rT43JGE
dPT3UmOPanzloSk5yILJzlEL2Wrr5KCRujFu9aBkV+4bI15YskeqLQTFJJ5FueR7RcFlKmCgXkgg
pIvOVXMB6gSyz3C5MZC6rNenyWxLH8g0DtGW2Ov8Xj4dyFFazSwCPfACQKsnuqCyYdCJhjl1lVot
R7x3fiKal4Y66lOH23fZtSeTqEUUIrk4GQ+cRzpbmZAo5z8oiahG6KLpfde4Rf0F5erlX3tn0MNl
bsp5pWcBnfV8qWXUO8zJbKTkcwesFV7H4qcQle0cGVOZxU72dnlQWQ1TPQaAXBdMtDerOUtKXZEY
JI05HfQ6K34igAvqN8809W5N0QU8DLmC3ImWN/VPvZiUvUvrMtWC8wgDjmRcMsa39ZPXmQ6y05MR
zE2nPq7Fanzk0IidB712YCR/1JPQVmge8s//uqsmCwJ8U8Qos8xofvn2gnZ2bqg4y9B1wrSdoHv7
yFzAlLiEVTiJmiHnlJCSNyuqXVuNVVoazMY9tz5qsy7CQfSwmMALvgO+oCpBYeclOm1j+zVi0EHZ
UUUv2JPq727/lmvHF5KhDr6FmIC29vnD98swtvNUGMFgJ7B36zK5TyEr30mU7s4+X1kKmWPZELCR
5SXbPF9qXgxDcYRtBlGmFW/NzP1IJR499fH86fYzvULWz69i6hzZ+6RuRP9P3yQ7EADh42SdGThz
V32g1dZ8ish/GjKCJYVniLTQO8AJ5hLmLS50/px2Doo2PTRjP7F7WD2JU4lQKpfavmUvADS1NkIh
5vbvvLYhsjmA5gNzTK6E8w1x0RXvCyxnAgarEAsyIArHOYtLFNVtfVfHVt6t203hzDHFoBvO/btZ
LbPaXAy9wOIeELthYaqkiRVOkLYmH3D7M5cgz+LuBckuZgCu2kz/lS4DydXk3wtU7JXivc9AvvDt
L+IgILYAQZ6W0eYXMb/q8NjKVEiWSF+LbjJ+C3DZR9g0yq8hx1TCd02pkQcaIgUeXanHZR36nQB+
mS5CLZOhm3QdyMNWvSqpVg8npxgo9zQuoz9TRj6sVZO9CofjvIBOBd5ak1nuTPCunVKZCYHaQ/HD
IMSev/40MnMlckpMeqtiOqnmkD2i6th9tpDDONEFhX5VopKYtCspYKHE+vdRVev7Yk7Hu6rri48g
ferv0vjyZKG59t/tw3kl9kJD5nTS7qAs3AIYXXMqkrLO1cBu4B0ZRYXsFPJNyQ4u9QJgRyyEfoiC
BzATuIfbQ7C4UY0KG2S0ptVtiNlQnYJuWNzKj+emvUP1aP7UULnp5Aqe+jZbrey4Zkm8k5peuQQY
SEEc8yTPj4vg/GVMNnKdTtqpJGNl8knP0/arqafpF3xx7McZvOrO4b926rhvAAFz7XDNbm5XTUpw
NC5odQsbqLeV68ShmIrypHtT8zAYuJHMzDkfbr/Tq0fOkrMHxDccmBHyV/191fE0zUrFFNhceT/k
HOzUoMz8qTH76q5y1wKnrimK/qD52H0rmQuYMBQk3p/6XH0249lecP9WS1AC7vB+wn3z3/t9KOfR
d6MXgcYxnfnzX4hNXmFyd8CLUdT4KJbGe4cT5lIgmzq07x1z7XbO+bUXz+Fj8oV2HrFxU5JIr3LE
kbHsHPU6RoKgXdL36HeCOp9LO20DfRyR+Lz9Hq59WyAQqQGkIgmApfOHVHpHbUzsVwMVvauPsBO/
QLOeXm4vcuV2IQX+/0U24SWvEreZmXvhuS6lqTRmoVroeXFV+o46zP/LNgKQhR3IpJVu4/kjRWvH
rV/BZ5rsxChDikAxhZz/JTDx9DyMfVKGt5/vssUg+zioJFjkPySH8vn/OssKLkRK1aBu26dYLzcC
Gu6c99ZRQN94gA/zm5ZHc8KMo7i/vfC1jUW5UwcPwcASqt75wt6QYQLSu1oAIlg9gUa3sLzoxme3
6/udg3L1GfkOZLFIXLI2ByUDJKHYRP6g9+K5e9FKLJmQ+0aDhMFyZaDo2S/xMTbgMAW6Nsf/KkAi
gzMfBbGCDxKUyeYMZVhhTQlq44EOa+oYLzP8QCxj3rUqqv+3d/VyKMpa6FfC+rMlGWyrcd8wK6th
9ejBatvz/GiP2TS/RcMNvVvTmdhkZG0AM1d4xCtv8tkU6kPXVxSxxaIrIPwN5WdkLtpwh2OJ+JKo
HSYit3/itVDhAcK2bebpVO6bUAGICcGxOoIWFBfDscFh4mCsSf8Ex+U3BgvrToJw7YogMwfoRtpM
frT5pHB/qrErlsKwhVDCpTS+jBD/7iNRFHfu1Do4bSfDztm+VprQI2TswYugzvQ2z1g5VmqMGqGp
WjtRfXURbT6ZHW6ZIcDUBtxnhtvZMq6K8EVaKcZpwnm38pUEmCJid3qyZ1Vy7VxQiAKypKKn+n31
O/rrOwd4oNWcPjVAN7VW7tTY0oYj8OY2/wagGS/irnVwHxsaY0X5NEaM0yerz9iesTC/ZVqpj9Tm
4KN93CzjFdi7Fu8d3isBnTjALYKECWz9V5P6v37joCsl1XKv0sZrNVo2CDgiCLgcb5+/K4GHvx1F
G6TdEQTaiiEwVhUjyj9wvykmHuZ6tb6UQrxHREu5+9eVCKySHsn03ySt2tzCHuZs3RBLIWR1Ku/S
2G39gUY5zrQYLN9e6vKUsxQzKV6jXHF7FyYAGIwe+7ygdLjw3VRRjxymDHFz6AeIm05HSPbzzk5e
XRRkoJzzAaDb8unb1XQWDNkwL8XVjwaGTSOeHoB79PI+f0pLc37wWlylbz/qZfwgcZHKd4Rzqbki
f9Vfp6RIY9QwWwc6ZOrp99zBNY6zqnWXtoimONjxBbfXu5Jbm7TCjFeAIAqVWy1ibMAmkdPfCbpl
WT8nZcOQHbBX8XFs1x4fqSZ6ow1qHGadbryJZmf51NfL3nV5wV2R2EH64VAimMpJRMn5YyfQjScn
qWwyrEZzcujSOiZocTaPFSpKVtL68GeNUyyc+ftQJ/rbYkUYltkQPCJfz+z2j1rb7neryprhjVVO
7VcNDcH8mFgznj79qMy/29bFvs4rTPeUmlZnnKCYKJ9v76bMyM+rVR6DjinbCWj2YhKtJYuJ1y56
N47WTuqdXWqpC2VUr+nJJ1A0QXrP81EQwvIwx10XWx96FOZOCn8ZaWgX0P6jtaEyZn/N8P86Q51u
92pkxBZC/l3+FuBa+r4XYtg5qZeRRtbDDlZNgOdoT8g//2uVFVZyo6ADFajzpNUf2rEplIMp9T4a
1HzVnUvn6mp0wai6YPwjQ3m+GoR3kce2ZwYe9PbuxORoyt6sukYDzLH72dn5LK4tRxNKQ3kKDTJr
G6xXdZakLjwv1iF1v9tuVuEBmaTfah2llNtn5srb0ulr0G5BW5M4uml5DfYiVG3pHYroLvmF5qH2
pYnTnTzhSlhhEXbO5GAwZ9+EFcDHLqhKFllVvF2OAi3uI029BILP3OFMVLqz9v32c12LLGdrbr5p
JJtxUx4rJ/BiOFSgGpLQsMv5OBh6/IHOZvxxXTQXJ/tomu+yOVEfEYyavt7+FVde5NmP2JwbK+pW
c3wV8bbFGuYIE6DG03RfNQ9hy39fCg1d5qfAGahMN0uBHexLeopuAH+l04ORTT8pa0uAUuZ1rzcg
/7JNpAH/DPyOjEfWiJvNbRgaNl7RgJtQxsK4a5LCeGda/WrceVrZ5gcv1a0msId8ne51e4JQC6w2
KncGVdd2l4YwR5enY1q0OVZqFJsdc2nObt7bvyF6lj8o2ufRzwx92quIr51hPhDKbzC79EU2i42M
7TEDzFmsgMg+4l7+jHi2Eia52ge6u4gdvuy1h5O8ZIAOUhNuOw434zTNRi1zgKY4inYwlAmBdQ3v
1wgI4Fj/uH16XptY2zfqMGWkwUW9CnrkPMKVsQU4X/CJUq7z3+Y04fXWDimmJXpR6B/TNV1QX7IJ
5z5smuoOnXpaLxUAzGIYk/dKhDDA7d90bQfQSiKPlE6hdEDOf9JqWUqcrJYDiccUn8u4G4OGYTq0
bEvb+XiuRUHkZdhqTjOac5tCxvVWhCXpgQZpNnXfM7rqp6Zaqz1FO7mJm02m7S/Hq1SR4Go3mxw5
ywrMCWRMYknVQunv+Dtu85x2omIYfqeU6vcMiZidGH/lawWAB2yBEk321DYVk1kbuC0BPAymxnSr
49on7TEhrzSPVb+usb8sdon5hNrEn4ZuLtB9mQZH2/kR15IswgWetZKLLYnY56+zXedaoB/gBU2U
OdEJ2XRtPXQOsGEfv0rlQ4KEWRrMthOj9AEyJfaR4FgnLKOH9JOKxd9/S1HUL2Bs2UCBPE4amMJx
Yh8RB6MPXLWHYObgl/OgtFglhqRCKDhkHRDPf/80MW+z8WEh/KGHqJ8/iZKmRj+2ALnm2fAOjP8R
PinU9bedtdpO8/nyG7Dk/Q8yXyJiyKfOl+onY67HaEgOTAaGJyfVp0PP5J2rBCee25/bZYBjKZfI
BlnegaC4OZza4OTNEncgB0fR3uX2vPjoDFZ3Oc6q70Fq7IFgLr85uqgy2aZbCix0C8BRqKk8kLdK
UHm2QgcBcyhXZHsgp8sNxNyMIab0kKQXJt3r/84Tsb2tin6AJKIYekWrOOfGp0X1bDSD98/HgqXo
AsDDlyXUFqDmzaPb6t7MYLQG0dI1QgBiiYqgd436ePtdXX0quRDbB1ZjC8+PRgPNGW+B5hTZ0bEo
6xbt8VgN9abbSxC3MYtvFVUMECjA/Bixb7ljiz7MKnIuZbhWVYL+bLJS9xTDfdXq9H2GWf9WZMa6
Eyy2Z1HSHUB2UEVQ4YPN3OQXVos8IAliHSpuiR1W3VhhDhDx6Jqz/iVpd3GgVx6S9ZDHgzrF7HqL
hBPCnEUVo+5U0X+5a2wDKUIy49DI+uHBiUYbzd1yzxLnopMlnxL6DzBlJnvyiJ6fTUVTO9UYEG5V
BmVwSE+t6c9itnhHO/mk5LhWVflpaSAI+aoxDnA+KFLbe+yY7G99bk7d/7DrAMpdNA4lsWGbcvRq
aVeLnXaho3jJFwpwxEcw5TsMab+GXT3vidtsTzHPLxktMNIo4DjFm9oj78dKyRxTcGzr7EPb4lOC
J473hBFOenf7g3mNXn9fvawlJUBkRUWHijLufK/TJnEmQ2RTqDaqcY9ZSPHQ8P89RGQe4WiVQ1i0
qXIchkxDJjymb1po7UdUiQDQZsxa/Lqyl2Nr65Pht44LY2rpEIzRIRzvpD0XlYv8qUAS6eLKzjYq
sOc/Vbz28IQ5hknfF1+wt47fYp29fDKbdAU3P8XTS1snapgohvXRw5vgPhfRsLdh26RB/gr26dWd
kNnF9jBEUlEdovoYIp2b53egiOPyUxkb6hIWWK/1hzZf2o+J1sN+ASurqaHW5OVnYaza13hsdOPQ
Ygf3POGj+CsDEnxaM3Ny/FYr0IxFuGP8CrA4+mhG2vrp9ru+8jHTfmQyR2lAFN7Oy2qaWKD2VuRz
vNl5FBjMhcOYjo9qQwskw2rztK753qxne5uxXVRD5DYgeKm+ttulxLiWuQMa846b9QfdqrovdRMb
u0q4W0TC6zoMu2EC0aG7AP9jZ5LZhE0cl2phLHBV3Oql6/X42e0nE/s7Z+nuy7YZjkVits1R6uY9
RVpU/Q97DDBEItp5Zqqv8zPqlShPWi6yLq2H44g5qdpjtybdgd5U9kRW+VtDUOsfExRwT6QmgCBf
0Zm0687XxDuF2WDBmmmVFQ+FSJaf6RqRDCLCmIRFEu1BAq8E6Fd1Ccl9AoGhbqV1ssK2RamuiNfM
aUHXfGnNuyRZa3FgS5N3GnztyF9zHeeserBShGrNRHtuEYD+DrRW++/2ub4SGJjF04nmRgRyTyF6
vgGIe5YRYjpT6MZJ8mOJCRHGNJT3lIb4JvVCP1SVOr7JclV63nspnsJm/HL7R1yk8fItgO6TRSKN
fm/Ltfa8sesXxZpCoRm9FjYrvpuBXlbe4+LZOaSNTuGHuH3fKr5jdt37dl2W0q8X13zvxJa++PoQ
jxFIja57iey5LcJMa5SZYbbWvSxKFCe+PebdQ56KYrofuzzNkaBM9P7h9pNcyosTY+HE0zmQet3k
vefbOaIPmjKkmUJ8gEvMN9b+vnTRzIfua7B3izYTYrvsIUdMOAQhrxlYimGR6WNjjASxmhZ+M6T1
g9M35SlN1CZUR6PZ6TxehmFYmCiFkewRVpCTOP+RzTAXQ1KiCYN4SI/yepH4Q1XjOIWb3QcMPOd3
Y8WcscSWLNTHrNv5zq8uj4KI7CuDf9qWjsjXZjNQ7yW0k3GY/TEzutlfHOFET6VTK27Qd9q6YD1X
WJNfmTMmbbjCRcpeGSS/7fPrG5oy2QJvCvITjdHzbVgtt5Dt0jHkFmrcN30FwOYp1YTQ3mISR6c0
RrT+HfRTHHuUJFGeLX2Cpz+kpXfyqqHK7xn6Gygs1JNY/Nx0xzUstJVJYbu0c+qPGmKTvqdUXhfM
cj7yYETWhKsSanjtg6mkyo/KgKLAcLclI50rs8QFL6oBqmiTkt23Zc74rkDgKNRnMWoQ763kMZ4K
gchI2mEvnsVtfK+vTh8dq2lxh8Dx4uyhK6oMzeREjTy/zpO1P42D3f9wh7n50kWj+SG2kzz/PIHE
eqC4YMplL6TFoPjN5m6BTvXkjHYFWh0NtJ0O6mV2BiMdm2DKTrh0kPzPt3xcBoRlR5MP3V7Sp8qk
8VPUPYdcr/fYXxfdJ4IKmTD4AeAmNAm2nPtJ4ttGOrGgP/SWEZBsSWeHBicl4UeZqXdIVRhJ+awp
cYsuJuPmAi/yeXV+aX3Xqg+VLfrkE0dxtz9+WYnAUWcaBnpDKkpv1Z1xDRNt3+tDKNZUebES+OqY
hbY/p7H/Cix5Tz3uSp6KHJdrUtqpzHAusH5jG6liqKT0a2woLa6DccqBjSbVyQ41OD8B21ytjVM0
DE158LgPusNY1oV2nKd+LEMPNsUIgX7EoK4G6aL4zWp0nwio/fhujObo3YgR479CzKUPgEYXli9T
4r+32BrHSycbG/Uc9e8IGfdsECNd/ml6bPoksg+3A/flwSQdRSCS4E2OSgJyfjB77pZ40dc61LTW
OdFD6ELXKevHGELLzlJXrlwuOZJgGQAlvmRTiHodlZvl0B2rrWR8Qkyq+apAsDmahR03/sCy9xNp
5pFLM8aIPk0+00N2d+qyy4SWwahUUJFkIYklOn9gJ/J0DCu8NbTIrn/h7eJ8goOi6H6XNE6oYJo3
4slo1c7O3XNBGJLTUAQ5NYrxVz2lzQ2Z1IY2Rm1G8Tdj+HwSsao+d/2a5ww5Z7U5Jl3fZHcJKqkv
WTIaL2DGs0+WxoT6Ti0m9z98F5J3TU4qd7Ry/Bq447FJ8zPRtLNfdClY9tFZFlwkIwK5YqCM72OB
FUfAlZah8Ze1tCAN1yamkXYkrF+mMrjf6m6JkR5A32U9paU6f+jmFG0y1xYN6Ex+2X921zvgZKNR
jD6awSil9b2TfL59DC/PBkceSICsl/E+vYAqdjQo8K12zXBMKFq72NORrVWbTkNkMkmj0CiX6l51
cWfWJrM5ZalQk0cTn5xvt3/IxfHgLfGCaKLB13Fg0J4fD4zRElOP0zWUar25j41n89ANvVaHOXRy
xx8mBdjCqNjqztchD//ZpSyH5dAeJLNENok253KpLMRusB8MZ31KqtMc6R3XGoa2eG0KK//cJHYW
B5jVaRPOj/Oy89wXcYDlYURhmAZrHrCT/PO/RsB5rMxakvcUnkXBhetaM17hmXZcXQRqb2/xlSel
ASbx13SlQKZu0g/s4vErqro1jF2EgZEjwaLCj+15CpNusp8Wk6pk8TCX9ZJob7D3ygvebDMAFA8x
DlnV0u47f840VSno4kYLLXpiUtJ/qtHM9or2CaRXBbEdV4fqoLiRdV+kY6kwvKnQVK4cdNbuuWgs
9J1L9MAexijG0Vpd1uWA7raehclsRqNvd4X5UeHnu4clWbPhoDtZdCwdrVYPg1rrS+jWk94wjK6b
t6u+WN/TKjEhKWht/KeJxtwLWvYFW5au3BOpvcADE4IQXJLNb7n/Fxwfa9IaQ0QWuFBXTM1JVTTt
92w4Sfcskpi+u1fWdXyMLGf9CUl01d8MMTzxgCHX3IRduzh3Zd+ZsXR6Xu+RfOuioKMjXP1riOZn
ghiFqUZx5AKAOn9HokmraDGkhnefMNAw0m7FqKx33fkNMw97uotHgT+mq6/RHubvMnlibSTLwOmS
PzEn2xzOCa0iovSghzBwlBW10tT9PI7D8kdogriYI6f5zTXR1G6Z8z/TzO2bwBrt/MXEnBjxRLwq
bn8tVyIjFrOMyxxwBUAyt2x+14jrzFU5sQYa/x/qalweVm4K/eBUmXdP4VifBjKGAySG/L03rvph
7cnydt7JBS6PswNyWQJwZZORedv5S9HyzmUzFjXM8d5TTo2qolAFkm9sDiBool+NE9OeNy0cNMeq
s/L7ZEAmw1dF09cMn5LhHSGtd3wEN0016LBt2KPkXmSXSBWC8EKUDc9RCbU//4W6sFO3rB1krQCy
P9c45SIOmWkfBMoHn4uiKX7efjNX1jORESKjIUsjwZTl3t8hE2M2zNZGWICtGVVBbPbRY6Yo+YsT
j8niOxXdrZ23cBk6cdOjYSXfA9PHbeicaitN4jk3w05oUdD3Xpr7apl3nW8seKhm2YJHQBatR9Sn
IZb+8/NSNEv43utcaztHgBfUWG5qmWEjUD8czCH60VNDF2QWBTITc6qvxs7hv7yVNEA7kk3PNB28
0OZWGldvMsw2tsIZLfoTaFFRHeqiUx47OwUS9s/PR4sT6IOEtTMq2b7PGnlahDxZzBX0pfta8ccC
mc8lLX/j09L8IwUFVgY3PQgAtK11qPPyXf91fDwnnjWRtvERnrjywZs0xriKufRw/yLrlGA2tXd6
trnN64po82IVKq94Z7NiVcdETwumIyHbfnJcezimQ1u/V8dMBVuu10zXxJ6TG512HuTvK1cuC6dU
irqgogoG6/xBR/TIHXhubtimCEmRxXrNsZjb+Zsm8KbyG28wfptqpGTwI2uaMzneEicPd4YB7eAI
UZaYuvodEgBoX412b6h4TdT5Q6Vnyfuef4EyvjJAyCyA4z+0iVF9tLHtyHxVzcVvVC6q6RjVsXR2
r5L+x5Cq4ms5DzP8Jmu1HZ/YKeIgVnq1wFksxae1pgv5vLp1+99aFg7MJOR3jxPWL+qpz2Zx0qvW
Uemrpcn3BAI/3Dq3GRdf7WunCbxlokdfKx2pg9vHzGGVZh3xabEck3/uxx8xPpud9LGIx4PMNvir
cKP8j1Mi0ONYSa6DtMYRY6nxgg4Sc6j/y5MOM5mMKNr6XbTMWZgnGQ/edUpkHrAPUt55+DEkYbQ4
2dNijQCfJ0R3HzyVdx0i8uaVga0Y2S8KBPgtFQct8mfP7j5HZH11GCFei6GetWjCdya0NP1JGPkb
RU1xXK2NKREHpQBB7qd9iclXr3Wx7i+90q/PaxSjEisgd1IlmAYKqDGtyqeOP3sflSAyfE8flTiY
q0pme2WKkC7lhvEetOpgH8e6Gf+ze5dkbM7M/luNTcJ/w1hTvVD0uthMDXH9TS+7pfKNaWkfMTtH
3QELmcn17UxL/lBUaNUhm+1GD4SYvQWnR9ib/lKaa3NoqZlFkOHv8dUBnRffZ0gh3Ee6M1XBomEu
5ZNlNBi7dSr1PVFlwV+orgdku9dcju2jIjkxGYkNVmNk6Je5p1hfFowq8GAZmc34RTrD3/diZMX8
TBcDSpVCs9G68pTOQfVgBNPYWOXye1Uj+NPTssYmrgBp8UbgoPhJAGf7k0WR9dvFu6UIcDal5Wbn
6Sw5cGPyRBc3/55ZOV+uVk5wbATFse3rZWP/qhcrVUMUVpyntvayn2yc12JimhKXb4fHixavxE9h
Ic0kGQYxl9CmVSDkACObvPKI9hFyv9pi9zDFkpFqJQXr69GFjkjiab02f9Q5nhOuoqX8Bbgjdg5m
P5XvQD7HaFs2tXvfNNIxLnHd1faXsdKVnV97GetABFELy2KKen87hLbyvkyNqGmODAC1oG6xzktx
avshivTrmJjfeEj10+0NejVbPg90hHFdlvcOPScKnPNAV7sKsaXpmqNqo0LrG3VU3895q6LIkfUU
6Sh72lWgU+qVoakgpsV7KuHYVPrQW0G/6C3ijLFTfEKwqdIlBc6O3trtaCMnMxMeXSa72HQ5hfs5
xbqvPNiz1jbUGTYTRBeHqHcpxo3DG2PxVuYYc90dephN6wdRJ0b6Vk+MBeNdEwDhnKQ435bKLECR
RvmX1DXj/2IRW18tHHNSXLK9eTnletH8WBlHiUOCwDaAIHegsauOCfMbN4ur51SZh5/lOsbKkcYC
jX410wYk1k2zuKvY4g92IfsVHtje/iHqKwewpjWNJwvM4xQIxq8vYhrpoDnZlL7xTMzG+BzL6g+q
cAiajci+oKYWI40KUKemb4gBLxzRCsK8Mq0JXTynEMDqW6k8x1c8fmtmbZ4OiZGL7kHrbJFgUwnd
nVanV3weVsCydxPeThActKjcq+EvDx1ic+TJzP3pq3OBnh8AC1Z1NTGplZNC9bhqJaOsnpG4NejA
0lSgjsVsdv+YI3G9sg1yVirHy0ANzhc1e60HjeOmR9Womzu3Z7LgLsqCR6c6v9w+4fIAnx9woJp0
cNFzIXOBbXi+VBfHeREnKu6KbacwsDGt8Ulp7HYH4Xy5jagIAaOGqQH6h4/3fBmXYdFqF0N8NEAx
aHgb5NFbiduRAmtgZ8alTd92mr0HIbmSp7gUxbCTeXPkmpuyE3a0wuwmTY4D5jmhGq/aPbKcxjON
mP5ZjxIQcbe388L7jlfnYvwqQWn0ec2tf41jtEsVm0aE65zu9D/FOg8vdN+aLvRSJfMe3TZO7kuj
UmMf2nD9bRijnoRf6+BLDG0UFV+c3sZnrGR485xXnj7cW7XXtsEY/R9n57UjN5Ks4SciQG9uSZZp
Lzsa6YZYjSR67/n058s+N10soogWZhcrQNjJymRmZGTEb9BM89WwlSqv7RTlq+Lkaue19BP/iwFc
lMeimlJqgkAQbBgalaG5QSxR8JoLxGAkjsbgwieZXygP643rBKpWHO3ZkB+jtBps+lKZDhgaC2XJ
r+W8OJL7L4mb58FQYi2G7QXXr4wys5Zk2tdeUnkxR1nXfzPh+QduWUuW5NNLrGgYykPX0QYMU/WQ
TaFee8lcVZ97Ax2GE1KgznKMnQh9J2WulJ8wMprInTLBKUnmxML5K9Di1pf1Whl5ABVoDaOpED40
qalADWsjs3DR4i2eAyWcBh9BPrTIyyJfkgOtj3E+cWE6vxqHzoi7GHRBvCV00v9mOSuessqRdxUH
r3e30Oml34/JK+/V9SGyamMKFHlIj4sWqYZHxEi+wDGTPGDDQ3XIjEz1mj4gokalctcuveQ5fYr2
XFbaRkKBaZQXFjDufoN+nU/WXI3/gu6N7/Iunj9rgW49OHaDtIEpl7E/zYvtOg1yJ0UYFl5j6tNz
FuJ84edNgIluuYcRfEWEXAYJbkF6CpDjaHnRYrw8vU2+aHY3OMlRS9Qo8tNQ1XhhyHrrBmaNp9kw
1Za75EN2Jl5qqqtMpvG1xJmuOCHhPKGSghfnjw6p/+px0Bo1f57ElQBqizSfF9lQGk9YtacoDMo5
uY42z1hiqGmOoznfayCdloOifHGGsHtyonQefbvSktnLJ8vGSDiUrN9dk0kfcgi9v6AxVHv2PdeB
BLqwTo5EF4feyrqGNOG2bhX6nB6NqSzuZ2Tn3CSkglwgR3Cirhfu3ADXYZnxECsRbBpcC9ZQBhSL
m2Go6vSooqyhPOWkw+2Tk2XL6Xa8Wr/GSQAJi5SoGYwK0Fo711DCcSnYg8chUZynxGrKYyY37cvc
qLP/7qHoTiNAD8aFcu1aSxLHOcpzxpQdWxiiJwPJrIPemvYH6jB71idXJWGmBVxdFHKo+dMQX103
iJjiFW/H8RGCbV89IKcW3Yd0/53ncZjou5jEVB4WHTaYdtKbvOIyxMzhShoztumLmZwd7sDsOUiA
jfqy0WkfnDTricI9UDifndJE911XN7bfSAreUeaAqLLqIMVtK30w+dRx+n9qQxd+8/lCZ2emId15
MiyCr3PZaibeyxQ+H4PWjK2dvXO9V00OzmtTFrQmDcDL01pLJTZ4VZcfJVmaCpguTu98DixJepCy
hhe4ZA+jsfNxX1/8lyFCgEVUBWdhJDjoVV8OGueZIrfjWBwTKXUcF5Fp9dQmrfGQ9xIUe2j95zzG
WqwMzf63LoXYRjV23HiOVhhnJ1MyF8WG8qkpFrV3qb7y2HPyDMNCRe4LV0VB4nx7O17HbBMTMuGZ
i4YB/etVTIs0PTaXwc6OfDvrNHaa7pKF+lVt0BK2mvyhs6L3OtzwyjLgaoCyBAfNWq3GDCo7zUlx
m+M4WwCRs9QwvuL4BSKsohV2e34icbv8IPic4wUM48kmaKurD6Jj5W0MZVsekb51DmSUB6fMjrmd
GGRbufNchjJ6QYEmf7897lVEoQ/MzBDiMVDHovJ+uRGgHdZpNY31sZntr9QXEqr6eqof50GrP90e
6mqjMxTdXiHETnWPOHk5lAQrLqHHVR2XaE5/a3mrnygm5T/p/VOdscJlh091VbcH1oXKCH0myF20
NNe1Wp2QjEREWR27uQTbGeStgCJPUALbejzlhoLPaRR1/D0Xxj0tx+KYY2e4oxa99TNgIqI68/8y
cmvQUZ4NVW/lUXOMklj6L1EE0wKBkANMXDywZHnUH3SsmxBdm22842TgUKjxVDtH/nr1BcED3Q74
OiQ/a3jYTLNHXoylP8qZMj/1jYMoMHzUOyTBR5lfIYH6u/29r7Y025lHgaOCOSbQrAWNFDjPeRDH
7RHt1eWcqRQ28bBNTnk4LU8GHgx+0ReLR4sueyd1Ab4HRLpXqA81ANDHlztt6DW9WaquPcYm3mwY
V6v9fWnwuCYBSvboSFeRSQyG7xpnhw1HWfdyMM6sNNeL2R7tVtP+B7xAObctKvO1DrvFgVJ2Nw3z
Hn3v+tgyKEBOHYkStAnW+NxmgPYZ64hi2BRwfJyiogPSduo5q9Ju537aGkqQIumVUF4Ep3s5vyJd
SOZVpz1qcmS6fT/8T4374ZveWuGH2xtmY4uyNSHuIphE8vaK1XxTj9fqJsurUSWJjCTrfh6n7mPS
yz+jJEJiAvmAPQOc6w0KNklcgkRcDZneVUAy+knCWr0D2iCN2X9WkEZCrNc2Xdug9euqU641cGya
zJdmw/783slqIC0MdE04kPwjUso3k42S1ulAHJKiKpl9ijj2/2jllN9LRIoPOJX/xXCceqhDjgB+
Xemu6iAdBwU72qVd9Cd9afH6qeldGaGVfh+Hek+g4/pUUA7gM76K6AhayOX0REY3RJXJ9Fp4NmZv
Tvdy0Qd+3feVq8B6eygmbQ9KJT7YxSUq9K3h2Ajxf1B+61QqJ/uYgB1yb/azeUTMLXfnERX7tKkr
j2qcwTtOMJj0Mns0q2HPpu76pAh5bYT+EPARXrhiv735pBUcJrvS2wx0kIpUQAUBM2CD+Q5NlJ1o
vrW8jlANJ3UWT1jx92+GChtLHanbZcdxUobHIuX9FWS5+ZRHuf2zyOwRIOXo7AT0q9Y8AD7AAKRf
9Fvph6+RW4BwrEVajOxohmP5MUwKczphrEK1e7HUO2PRJr/DzJQGhj5lT3GW9G6VO8ZPG/c+b7ET
+X/vO0OwbShQCRETLKw4y6tNlvR45CVRKnmqmpG6J44xH2IpmJGftl5yWf9ze7ir+vvreJaoFVFC
5220CvUyFRvSJDTblxTYp9vV0GzdLoD4QbOSlzDNJLkTGo8RXo44kTVO73adIX+3qTgDo7C0uXOd
tjFqALVJPz6PeF6rJxIuYDfuUtZgW3Z+smi5vz0S4idjBkANnucpBK1VSS1AFaDvNFphU1Can81m
mj6nZTy5dQ/ymZ82+KFjlWcz0e5Vqj5PYUxl9vZvWJ/K159AQY+IbkFhWcuDR7Mx6kgFUV4ZTRDw
pbAbiWr1mDR5iaZRpd5ZcGgP1BOTx6zFGev28FeYm9fxbdE5IdTT/FydFSvCzB5Nf7qBqS30vLFa
8hL6b79UTaK3THG6dfMwKb9Hs9J8ivQlPnLCh180LxssS7T+ZFD8OpbZMASHxAGxe/sHrs/y6+9D
OZlUFRGQK1nKV32lRLYkr6od+6CnQQokWIlAIUX9Cefg2VfavNkZdH33iUFR+dW5bHlz88i/DCBZ
DNC4pa3lI5lhfAuqsoRs3Ay+WlmdP8vmctfH8ewl0hDt5MPrKPk6snAbQi4aeO26VlLj7NhYdUZd
SlGwqU1Uy3fywL7XjGJPCWdjKKEyKjhyAvO5zkClSI2LWWdlcayEeG+NKQiNqRwnfyybfG+fbRw1
BoNuD8IL8Iyz2mdQwWL+CwM4VK3Z/h5XZeejOdn7cj/LySFTs/APFuhOcBx1LkGSNsNxo6nYuxu2
Zi1ePFjTMHuAvpef1lGWFAglpoHgXePQc5SJlnIQBdZDaxv56fbm3RqMSjZwGEDTSK6sBitbSwn6
Pg99J+stMMMygBx3gMiBtDoV9D0J263hRCjjLAuzgTWAeShVuS4brHdqZ0TXWMrKf3MZfwUch7tv
75+Z4KhANWAhISZfLmPTdH3ooGLsSToCJJlu5eekjen1T7SX/mIotBzFpSrsIlbvlaAdK65SLfDC
KXHoaS9a6LXJkP+WEnOPAL21giSdkGJxrWcRxd+/yRxwKO1y2CeBp+uA+PwCd9DmRP0W/HVu592w
cyq2huPGBMkHSktln1wOl2o1H2yUAk8FofkUmWPqlRnNVWQOtHBnGbfuZ9DdfCqKRBR91zdNrOKw
3rdx4CU6sjQP3IfdP4FhSp+1Sin+LEFaty5CRPozuiMWsmcUs0CKKnblpeMy/dfTmAmIgOFEp5hk
AjSKqaUvPR32X7c/+OYvJYHglCLTxz+rYwNuc46wkxbHJq8wpc1sjDWloOoOSW3pn8DN94obLlH1
UtVyNPszz72D1CuDGwdt/2zEPKFj2GVEaPDRB0Dmy9lCk2ZPHXbj7uZY8w9PeDzcXymFb3ZL2Gr4
acwGzPzQkg6tk1qP5N6O28ijdqDQo/s8WiCS1UNruFk77kmMrJ+EXBa8jQDtc+BZqXUJLozz0dET
ms1Fm/fHppeGc91yLQbT9IwHkHS+/V02hxNuyya1Gma8CuGNMSPC5RA64ULdq0ZWeLAPSZHabDwp
0/sdnsXsxEA0ICn7rS/hfJHVdpSBOCddFx8bxJAOGNhEdxB9Va/W0qoA42H0X5Yhq76FllPcRe1g
3jXDYu1UTMQxXKWJlOSoPqJ1BkjsyiSjVYeeQrfkaYO63AtiDaUwvd1Z3o3dBGaSuE3qzEFdG86S
+0hOGKiR34PPPqdLFH6QwLPw5s0rL6fbeOz40e7cLcqRhup7ESlsJt77ZDzirkLvdJULF5rU29qM
gjLIZuWY02WEu6bYbtFEum/UhszDP9rj3GwEQIy4APuJ2M7Aq0E7ZRIW7eiQ1EpgHZD6T32AsNYh
GPfj30YGAvqWxxmC85yWte5PQxB3OImRryzNEnsI+Zr/6PU43Te6HB1UJ50e9SleXOqhYM3HFI+a
Loz3zHs3ZgxhnGYYVic4nqzVtOLWqUt1MkM/Xkbl1JUklKjgZD97ErW9iC/S1NW+1YVFMnVN6kVU
3y6vlxismYU8a0QJLCvvKkRBvzSm1J2KOM3OQ97W/2Zp54iLtYADiRvjnd5U2P5kRvC/vsbfcurw
Dtp58GxEEaitQrRW/CQArZc/qoHHoGsJariSE//RWqSCtTCyD2Y+JKfSaaedVH5rvakDAkemGIDF
jzh1b2L0UuvI2VcqneapQMdzBHNFfK5xNIrQufyLuVF5pMcJHB3O2mowBLJaulQ9g5WtzMt1ch6d
LLHvygKzRK/Ruj3tlK3nG1I3UDYNBAuJTas8DEC+lBvYM/ujFimnodOsk4VFIVIXwQk0xQuGBqZA
L2V3UJYMt4JR8NI2g+K38VDfJ5rWHYawCg71qH+/fVtsLTzvGIBmCFSSkq4u8QSGxGynWuyXcmkf
k8X81tQqemZ9EO58YjHH9TanMEq2BqQORZfVaw2JKHmxDIIIcicvZtTlPzsYPBQUyu7RKRTzo2Fh
3epYUvbh3VOkxiS0M0SqCAnicm8FkqkHQVCEvlQo9WGaFlqCbYyFqjb8RaaILAd8WZQ2yRfXLwk0
pJ2+q+rQL4diORmwQB/MCBeqtC32nGA3bjvqg2gg0POC57WWYpsD2n65mJUdKsGTFoXaU1ku0fuf
RjQGaFoSBAUbeLU9QJ1HWW3MoV/EQwjKpumd+pCM8FzbWN6TfNuIORxLPj8rSPF8nfqipzOrY0zm
ggyZ8ejkAzfaXEAFj2skDvxA0rud3b81IjmDYKLQSqYOd7k10mLK1UIjzM91GZysaql9EDd/IlML
HxCB3vPw2RqORx8WyeKDQUu6HK4J5WWoLSP027qW/K5W9ANxqHOjJbK/pq29J7GzcbghWYBmoFYO
K1BfvckWnNmDttRD3xzJctOACow5Q40Fw/QXj1qKxbArZBJBnuyrlSxqwNKDLvBHdbX4cVA2npXH
xseAy8l/93lmj7xyZghZ+DNerqK1dPhnFVrm95q6uGHQS2c5pNEcgRF6f52H8hKDCbgKcMXVUHUc
O1ax6Jk/j3X7oqm5eQ+zdHxMFmncuZQ2vhXsLJNHLd4u3E2rKJXXqNWYUZz6alRhApt2UeXpdVPU
bjoM084Sit+9isXCPkfwcDCTIY28XEJt6O3FQuXQTw25/geJ4vqhDXfNqsW/5WoUQKVUtdHGuTJV
A6fdC+XT1G9x6zvNiU1fvrYgQSw2yF8sQl0LfQAvTaf8c9RY70Vikiqjh8INT0JBMFkDQGs+Z+Uk
Y+rPZjSesCD42Adx/qXup+6unJJgZ69cW1jTfaOqjiABry+aYasLbkJYLtOUOvHTvCG5MLtApzZs
BqM/BU7+1FFPPEtdYR16Pa5fAOsVn1sIRI9hoeuxV+a19j/dgPZx+7RsfGqqeQDIYKpS0Fvffkqh
Oo2Wl4m/xIOMwLyEV1CU7vkSbVzuojsuohpcyytNlGAmierBRvCpZxQ88GEB36vyKIGZs6TmaRot
88EcyWjsyar3CsEbZ4c6GsGApxHV4HVqgb3PjN5tmvlZNie/C0sKH8OxNu9ju9gpqG3NE/wHmDwK
CVCRVmFO7a2h4EMjp1s05j3vkvSOXEA+ULPXDiONwcfA6JITSYB+vv0dN+4O7l/6NgLkCxdSrMGb
DBkxDbkyEuZIIz3+0xlGexhnbYDMhDTfuUdBYicgbU2VijPlHWYANlz8/ZsBu2gx62XEriLt5eGI
iOfgtkmM1xmCN8c0qe2PwbBUrqqH5ce/mCr4KBqg6A2CJLocmcdOjK06i6yjYuam5Tx+be35xyxP
08kunD3w2tbuoWyApCdva96T64nO8Mz1ZMLrdTCKf6fGCD3KzWDwok798/6ZCVogqYbIcOzVfVIV
zewUi5z56liYGIYVyv+KLss/DApymJqZOT9uj3d9+KmyUZ4BAEZBnwvsciWhPDftkEpwPOIl9YDw
lM/tsOg7SPvrBbwcZZVmAJlNizLDWrZRM+XrUBTU1pQCqu5Iy+D2hK5PASGGdFf0yIH3rysRitTM
bZQtwgMgsj6bqvxDWkrz7GBB8pAVwx5f+foGYziBrOD1Bo9gXTrUR0OpUzksfFt05Eseqa2bqmb1
LE9Lg403BCnXGMXbbYL3wnWGsNDOMdycsUNtgHY8YgevyKw3x7AKwBbJuLv78LtsZOwKvfpiTG1/
H2iOdMqwG5d2Hmpbn1M4IIveC/oq6yx1KHT6LDYjynTTDmkVK6fFjhwaUPqer+32UOiWEbn5pK9c
qDeTa/Wqob5TFz5O4h19ZvoVTypr2LtZYDg7ilVbhwGwkXjMANzj4XR5GIAid3bojIU/6rgX0g8q
XPhl8V4aIK6Ay6zHAgUs8jiiF2271WlIG0fGiL0t/LhudWpT5uBm5mDSnoZUn2iTc5xnNTtUajef
7Cig2x+owe/bx+Q6dnML0McDQEKhkuzncqqylUZ2aau5P5SDA+GRl1SBru8d7NfEC/RpvmPTz748
58NOEXZruwodIJIrHh3A9S5HhqC6WEFFLOhSe342kvlPZqhDjuJWYnogLMbD7ZmKu2C92pja0nES
OCjwf5fjJRmGE6HMeLK1/BqVRe+RBR2LxynqLK8v6FH2URftkK63llcICr+iatFgWw1a4jRdZ11c
+I5OV6gNSKfwt8U9OzfSp75X0lMaO/E/itSH76//WmBcDWDmUKhEOfZyvkWMvp0aQGWTqj7yNKlo
n+cIEFI3owqbFUbpmWYy7zyTr1QXHXEZ02mnG8KWoh56OapU2JU5OEbpU5ydUuShpUz34szUfhAi
wu4QAiAp7iQYwp3bWAGYJag/DSSYYdJ+Vu2o7ilVi220+uzAQUBkCrtJwGfrZSAJ7BNZKf3FaBS3
Tq3l3nZoCMJPCnbu7M3JO/CqSO+FjMDaj8OowtbQ26T0Efkd/SrJoTxFEJUrl0yWC9WIh8dyjJZv
COOQhfFgHD7ORtifaj1xdmLzFRCXLyF6O9x8qM8gjr+a+IzoMWW0PPFzK0q9oFvy7wDfyudJCeKz
DXOWrNvO7wzspP0S+aMjXJ09i6CNQCpeOAgFU+QSedPlblC6QFskid8AWmB0w2yA9tWW59sHe2um
ALUY6JUsAijtchSiZS4FKc/8kORPfqojY3zS7dmBKN+krDN5clS6Bolo8yiZcfRPkCXNeKqoHUQ7
d/BGGkCrGbVRsfAY26wWfUqkGUZamPqL0lb3/aja5xQO9X1RovctaYF2X3YDsiUapggTxpM74eZ6
syMzLwQXTJsUgHLO5UrMsQ5Bd4C7tsw5xhZgj71JkyJ36KXGv73q1+H01SGIzgtqbvAXV6k3PtkV
yl0yl72JhtBoKtU/Q5XOiANM+Z3UZcY3fTKROLg96sa3pp6DnTHaMDzZ+ePlDLuyUSaLpotXKJ16
bjFq8lPcRZ9w4hp9SByEtsVUPwNRP8+jXT4oU5vv/Iarb8zCmqKtxs0JGGSNu5QylJ07DfbfrMTA
ytIYhX/MXcsM86tBslzFXoxPUTnHHYX6ZioOlF/3NK2uVp/fQJua1iXPEB60qw89SgIjCLYHP1kj
vEdvrTxZeo0oVCJZH8c+c1xn3mVtXN3Yr4PSl9WBylMyWT1/WqVF/LWqENWWygrj6qg/BxUK4O2c
f5PCYDjtfGsxiYvQLcaDSQCawgFVsU7hsdscNBPJXE/KcuefMjOr+8aJ2ntE1WdfM/rljMrleE/C
YH1o+iT4COHCOPed0z+Wk6z9qMNuNnY+/tWFLuqJAOto0Yu8ZQ2KJJykpSY3gh0p2ccCFRMo9EXn
6U02uYaDhm5qgbxVB/get5fj6myLkZGSfa3PkKyvdr4BvcDpQQh4XeaEh7qpGx9Z1MSDrbOHYdyc
pCjQkpiR268rCDkdYsSFgsGzzEZ6jkEFuDgzKucmT1Cldhzp2AjtAJlu705OvDkyQ4r3PFn+2kXc
MZdCciomaRsDgjvNVCtPBaixn0Iz8lQqdvMRtHyDcHMuaztZ/9YCi2/7ysdm0qtrRG2rrjFLxiZ/
GRqvjDXtvx7isXUodSfd6/RtnGBxQchkZuAQKAdeBjJ8cqeinbDFsfMqPy1DBBAzhsHzeRzb8VRq
ef3RmnvQ+Ld30eaw5Ca8PGjTU664HFaWUs1pphSVUYQxT4E2mme1mGCNJEt8cNo58qQ8bna27sZX
Vbn/Re8aej2y45eDYqYBqcPsBq9NmwReV9P70FXRPMJjC4uYIfilWWN41y3JcLw93Y1vqoqChkCc
8Ehdx0la5MqAHczgqYVc3GHfmr7Y2pj9VipF3dm6G9GRWi73IVZEokMkfsqbFyqC+lpHtjt4pIBI
WQ6I+PhtU7WPGQSdJ8SQmq+357b1KWHxU/glvxXA1ssBVTXE3LytB2D3kX4Ikzm7yzQHc2S5QJW4
CXSvn+Jih2a2taCvaAdKYESIdUwmHtsKniwDSKxoOgaD2tyPVRs+YN8Z/cW3oxOL5RLQf5o3q5KU
zHKaHMTBa+oel9CkkZ/sscm92O6D77eX8nWtVlcNxS/e4lRqaZWuJarRQ0m5usPBkxKlf+mlNAE1
y51ieDgUov0Xa9QajrOu9KZbS07w3QmH9FOmO8EI1zrpsROrU5hugQY1uQ6m7IMmqZLhFaMcWfdd
1loOgkaB/q9DSv6UFFn4o4bLN6GWQJfBnSkDvxtMRj2WJJQTh/I3F9UqnCHkWsnR4BBK+0R/7LWu
PbXOkMK2dNoHYOF7Xfsrli3dL96bVL9AdnPS11hLU5nDRatJORvQFLbbhpBUf1M0yww3yYIxvF+6
EbE6VlJI9uV5/jGp5wzxlE6dUFKygviDPQQIdBtqgU8zJdhu/jZl04QpsYEJhbv0y/A5G5RxJ2ve
OLngSIQhHueXSLxaKdqwmRkF0uTxYMNA1HDi8FfTG3X3YqEEEboYM8fWzkNBxNnVhhP7mho9b0Vy
dvGb3kQLpbcRH20VJByrufoYOs7PTi3VnW29NYgwAeHDgLqj1nI5SN4usdK1KilDlPVuVCAN01RF
erh9eDbiEFVP8G2vHjzGGmi2VJUdy51ELqoMy5lPOtzpC0rBoxzO5yWHzJ5Gzp7M20Yc0mjgUA4U
tCCeA5dTS3QUzvOFPAwxwuLPMC/RcgwkS6PfkFPPef8MAdFBAWKfkP2uqjjysLQaigqjV1VxVoPd
06uPnRJJ3xoNsGYiQ5q2m9DcaW5s3JrUk8G001BGpHeN9kraEbFY6CTeVMpd54WFGX9MZrU/DP2Y
q2BpjfRR1tP4KUMkeOebbi2vkOyDoUF6Qr/xcnlB68VK4RA8RFfw0DezHJ7oebSLcHeTxp1LZWuf
skGZKp/zmp5RyM4EZimaPKsozO98c1VF2cncqzhuTQqpEPiA0GU5dqvjsDhO3Rj0471qKGdYXVX7
MEyVdo9zsrVnsrk1FtpFdKXAqNETEB/3zfmeuJ3luQfmjOBC7sN9Jt1pFbl5TBBz30mvNseiCs3F
Ra6DfMzlWAVcbHCNCBc2ihSfEM7maUqn936WlWTnJGx8KZ5jBG26twJ7uTp2/biMMG85CZq8OKe2
0oOHtGiqnf2wEZApIMKOhVUpYHfiV7xZPE0vOvS3R3ZfHdHJGCvFontodDniC1FZ3894u+wk/9e1
O6SRwAOToaKRSS18tYiUTmquJMTY5bmKEb6LJPk3lCn9KR7D+U+XBOArlKStQFk4KKH7aRzmJ7mW
WhU2XNntaTVtfFPx+oVoIiIrieXlEkR5CNCqSAjdlFHcZJrRX0f/9TQiRLQz9Y2hBKWbiaOZSaFw
9U2TcVIT6hyDV6ileTLazvzao18HVS7NdobaCGmGUByns8lhB3JxOSuTslvf4I7lAeHXj06f/+oU
Y3yWLHV6MZZUPtt1Vnox8kEfbkfwrTly34LERnxFmI1cDhx3LGOgMUfDmKNnjIhQ9VziscqQs9Xm
93Y5BU+ddRR1Es7/Kx3izfbtLTwm+xnZu8Jq069pkiBViN3XIzDd5O72vDZOCseRCQnvYPBpqzit
14gfyoOKrF4qjc9zq6jHV/Royw73tWbcw6Vt3PWMh9IEgY0IuvYBTR21dSrF6LkXcIkIqZC50lB/
NZVIO1uZM90V6J0fb89RnLxVqkRY49sJEQBsula3rymh+YM2eu/Nhp7mbkiPsHV1DIueQwyakbzT
hvxbxv/XdMOqLr+odlpWh9u/YWP/UG0DOsJJgdS5FtHqnUCBusc6h0aa/xfpUvpplp35ybS7eC9x
31pjAcaDMijIrOuHpNmgehzqEe86e1bvem0yDlCksIayUNGC7MSbBPTKTmDfWuS3g642UqckyhKa
PIAqsxi8dLHmu2wJYRlHqeUGThI/4CP5K+fx6xVABd5/g9EIpd9K5xq/rqunbIr2UCRGx6ld98sR
2RS8UyUXY8d2ZzdtfUlYH3QleDVztawuZuTkhf8IqztFw3xWCt5dGSwUv0tMZWeoKz8YXkQgpXl8
CSAO/Y9V1CnVsGi6CS81fH7aw9JUycMiqclDg/XBj9LCiNZ1krr+VPeqZyT9ua9ys3ZzvYnhMGTG
SSTvZNCL+atFAT/hzd0b/0M8Ya+iLT7u+oRBxROMI8HnXEtD2NOimsC4B+TnC+mXNUUQ7ItUrj+1
FfRvjKSVz+8+TrAlCFl8CJZmnUaAGS+6FOlaD2ZajN5y1j7l1JSPVhMu3/5iKLhNAppES8ZZbWxt
pN7XDHLvpUkjfdKKFBxUOufErXrQdh6SG9cblwvIfVZRCHytcgjaBXVeGHPv1XYhCHc0HFvO+Ze+
SKQjqqLVuQJM6TZTF+/Ep428jJHJynhRAp9cw3fUuaXgbSCvmmmmdA7SwkS8KlJ2gsR19wVQBDUF
AfegvUiueXmNYk04SovOhpZyNb83m/SDZeHBNtqhdNBDKfg0IsTnTjJ8p7DSC1eyCmfnxts4v/S1
cJlyWGlRQb38Cc6s6S0LwW0gc2r10NZxz+CJC27wvaJwHF+KhpRO8IiBwL12QmhDGZpUYrNLndk+
R22W+hps4yNR5d3gBDEUbXpYRKSfMBAvZ2XLYRYtNAU9p7KCQzxQLuoiNTyFUdd7He9nNwvLPSrN
NS/zdVSA0TIyHjwwV5nfEplyHhVa7w19qB6X3EoPYawtz3apqGeax9Z8xCKmPqZ2oqWuWWYlYNxg
eAwwCDpqajKeBmkcCt9CsfyQgePwC9AFwc6uE3NfRSeRmIuOE//Dwbpcm7qxwyTMFE5VGw4vfYxg
dp+Wzj28wORzldkOusSmfL4dNjbuQyEIyJ1u8TVABFwOqqOTAJSKbdb003AH36T5nibL/CQvS3Ia
+jw1XDXog8ekQUZAinosU2//gK1Zc8oEah01ryus4ZQg+mZHZD2aNNmnrLWnB1yKEKfX496vpUjz
FlXak5LaCiNiH6BUQE2KvXg567hTW7WkPI/vT2k/IXmO9j0+eKfbU9s6wvTcKSOLSEJ98nKUSVer
MQgIVnpdtwelKor/6rz9HSR1t/OQvNJwEUdY2CvQ8Xj94+ol2SNVj9LZ2HtVG6BLqo3SS1V0/5pm
VzyrErK77ayrPhqdsxcAtLwf5LL1pabWUZnJo+9/MW+BERSFMvovq9SjHMZoSFVxPRhBd9Q66eeQ
6cMXGiDlTi9iY/NwBSG3BAKBNtranLloU5XcPOi81CkR822LXhL+Ba3uxqmzvAhPw49dUO6ByTY+
rEDRU2vWqOMw8uWHXRKnH8ql7r2J8twPJahtdzI682XKp132+9YU8VUBsUq9WWh2Xo6FTBbcWp0v
u/SyfqyqaPqKmAmFCXU0e0FytXyrLtrAHbu2K/BDCOxjGlv4QU5OcXL0cka3ukgSHMD03rlzYjpQ
fighRzca9fQXWx54HcmgwNbzchezefMkrDKlqeLR6bw4ogibOVHsZ0mQPJpDs8eN2voISDuLKtdr
k351hidpLnuprliYGtJcPFXBT2RG4wfTKq2dbbYRLsQbV2QEbGqEui9n1cSxlIcMR9eEFXPQhj4o
Qad+uX1sNrJToA7oHpHhgDBfv3Hrecx05DY6r5PVGYPXMXceEevVv1dTZz8j6dn8uT3g1gry+BIM
M5ImmMWX09JnoxnnUuP0ZIt11vXuiyJJ0RlxP8W9PdLm1KgQwufBIpYiy2qkKKvqemSkwFhIDiGv
eXEYoFeU4fjVJ0W0c6ttVblEdijyYCoG+pr5Pkd6qFo1a0mHJQDwKEffJlN37jV9CGMSUys+2Ljr
/Cv3hvaIM7n0LHH7noe07vfcYbZWGfwMfRfoRTzHVok5opTNYARK5/GH+iULcuxczbjEQLhPpp11
3hwLbDa5OU8ylNou1xnQvMaTlnWu8jDKPbQHjPu2HBrN1aR0+nT7o25FJmoE1OwBrYB31y4HmyTE
nheaVx4OBcv3OO3Tf2tAKR9LOFudP5oLziIqXbid22XrMDrC20eUDWBgroKvbrX8mw29Q3c6mI9G
lwZHqS/l4+3JbeRFlO0ADJN6i+7A6mxocW+ZccMoidONfjAmsgudDyLyjC48BNP0Meiy+BH3Gny2
DfTF/2Z4GhO83mkzrrN/KZykAGkvYgGa16diMipIb7N20Jauu1usbrnvDK07YU4j0afVg53zc/1p
AXVyakjUAdldCZk041QnnQ6cIFWW5fs0ZPYh6KwUX4jJoTKcB9aIiVNp7Vl9XO9fXjv8h3IwWRl4
3sstVdhmiU16NHolAh0eay1/aM3mpTE4qrcX+BWSeZlt0zDkVPLAAklIpe9yqFnKJi1pqY8MRdAY
hxEViw9KrGNnFM1N+l1uTPWEm430Y1qS4oU2pnrvxEn0IGrg/1bKID0OiW1/LuSg3Nl6W4tP6wEf
eZ5joj52+cvAkBRaagU9pZIAtk+LdYLbDJZdurbcRvje2AZ2Qcse4ut6x3OYKa0KqB0RZI2Y6XAV
sPTG4mnmpHntlouNI3ramu13MIc4DiCzkJy0oRp+REu1hJgBLVO7E7+u7wl+A3JTFMiIllf6ZUve
VhZsuMGLyqH+P87OpDluY9nCv6giMA9boCeSImlRsiR7g9B0UZjn8de/D3obNRrRCPnepW1WV6GG
zJMnzznjHNW/RGFbftIoXH+kTvPHMh4LyMl/R3sevDta8K+XerZloWG91vkDvgWYEFbJAdtMAvam
tHaO1MbWZkbwO2B9sdvWDJ3Odhu7TvnbKc+xX8k+hM/iWEg15XsNMptDIY5G3z25HQj99axE3OZW
ZQAFKa7Er8/pVD9z1fzJ0jqxpxyxORbXFHwgFRLLOgLHHwkr1ZLUGqRErZ9GcyjdS5E0w0lx8+nT
/UO7sT3ozF06SiFBU69dnQwp3UjpXQYrKxXzMWm8xPriVSkHOzuo05DstSDfvjWo6QFnEWTiFMJj
cL2SvAKR3tbsDxsCB45c3IBqyU1wf1obB37Z8IueAFVNyBnXoxh1Isx2JJ2YZg1zKumge+GVskou
02i7HyOr1o5xGRR75f7N2SG9DuawxOw3YH+oWZNWkAWbgXCwI42K6AyHQ9mjWW7tEa5YIDsuNfiO
y+/4LSlQOtpxQI4BePQaFm0DiTdD9sOPgN4O95dyc6jlryGEuMR/q6GSMg1wPGKH6CVe10RJ6iM2
49+NLnd2MNANjBCtOqokJNycNAL261kJ9CEWEJHLwmkqvzaa4keRz84hrYzkoZiF9c5ojbewH9Rv
cRTNn3HF2GvG2/qABCmcCVQvuJ9Xsx2TyGxdlPp8SReVH1rzfGqcPt5Z042HgRIfFQTMN5bC1OqS
LAeZFWg4w+DEeZdnYAgeenPKjnrhdM9t5TY+KDc4rJam50p3o53htz4pzFFKw3DQgbdX8Z5e1ro0
e4o1mNvHp1EkFRYrFqVVa2yPf757IG5Cml9iD56g60/ayFE4WY41/ZDHGIdVU3zosYcjza/+uKWQ
v070QR2INnTus9WnC1sqz5UC6S8k3fqm9E35tyvj7EFCDdvZqRsLuOiYU/eweQvIYq9nlWEbhuVu
SZ2NLORgZLI6itEevGxo9rSENy5oVNYsgnPUR7nTVltlUIIeeRTQRGXmBYi0to/8cdG/dcDbQr9M
jPHh/ifbQL6Wth/UShBcg9i45jPUmZnissC7mscJBhZZOhfmXzigDeqxaMbqu9UaUQt5vMtN2v5i
+32FaTTtlU1gv45YL4TH0MrV7uvOz1q+3yq8hKxKB96irAwNZzlUv9158WiGAu8Cnvt8rE5isJLq
1LWDlj1waZQ/LRM6iU8DotQ+NXKwnpNMAwONU5m/GHGf6u9GE3NMfUwz5UOr4ym1E45sHOoFN8Gc
nBoH8cjqVCGUM5pKhPXKDBn6YAEQ+VhKGke3Sl6jqs8eeKbUC5ZgHQC4buxA3VtbEj3vRePe5QFa
E6UL2yQjt5hwKSPs6FxTPEWh+k3pLHWn+3JrJKTR6ROmTrUIMay+g5uGoiJJY+85+bkogD1h3Ujf
nLGzu//NN57xJVlkWZfeXQgR10PpRFsSoSeCSVlNT2UdToSxNeYPmH2G50qbLHg+oOj3R13+6mqj
6SRMPK48eOQMq5jIBlRtaHDrUSOLBn/QxvQfjHXyHULLxnZhFHvhBHIx0qBxPbch0tS4NyC0qGo3
H7K51Z5kk+hf3Ti2T6I15AnRKusQudiXFkpjvN2f5C8O4HqWKjbdnPJfvX6rkDbq8TCkqb73ccCq
jYsW0JDj61MQTDTaqTLwg4rGmKPdlcI4BrLArA939eZnTGcv/bad8m+Vy+pcdHp06oNAPgwov/7d
iCSyjmEyGPggDBKzzCiVmG+i260px6horPI0gYbRR2imQ/pomyI/pnroFjvzu81GCSEWjvsCNwCn
rOGGpNGhIxEZ+bSTforK/uwG1lLAXdJRV7hUprLEG6aJdqQMJpa6XHXWOH3JIut9jjEqpLH395f8
ZjcvOwpVtV99/gRTq1cjNvskomQIlBRO5hN2xgEOeZWjPIXgTie7dWilJuDb09i4eUF+DUsJjGgG
cH0tDVraFeJCPBx+OLkuuTkOFUYD0XXGgRdCaNLsvB8398OvgwOZhLGgSawPbQZsVaJlDmBd2e65
rPrhkgZd5reONu6E+VtD0a62CIg4xNxr8gfJLe4QPcUKiLvRoTWNmmSiwz+Ng+fd/3jL7X11XJgV
VADqeiSACwn0+rh2uWY2UdbTruXUQUGrVmt8zRI1+ExTZnOICxVVxTgeX7oJ24j/MDTqpwvFBSrC
unSum0MRK8bAB5wtie4tXvVOGfdnZxzCd+MiXZ3hCOI1Yxme74+8tb402FPUA/Vl3qs7KhGNRAMG
BnFM49xiDzOjDW4NxyCt96Sdt3YpbrR0vHNcYaQuP+W31z3RazM23an1sYLEodjVp8PoIsGZmWZ6
mHtL26nvbY4HpGsxGkH4uqIGEslHpgzg4+ijHLMYbntlYOGaOrJ5R5Fvr51/czwyQtaSHhHuo+v5
EXHF4zBH0N+qZHhru8o90BVZPNRWCMEEy+ideOC2Qs+GxcaImJieVzh3qwXVRFEBh2eLoTTqGidF
xNDrpKCnydc723zNYitzDrprd7w7rghfC8Voh78U2c2sfyyHwcsbPXc8J+kcLBByWjX5h9oH+u/N
P85Ilh/rUt9chAbJh1erQ+45quhUUDfhuT+6oxO/BBFZM4lt+uX+nr7NMhkL4hAJOureJJqrkxzi
Np7NpaBygpHcF85s+SUxZuNid5P6ra1zOmDVrKbqxSXwZghn/qkqdefsfJ+t/UBSzW4AfkE0Z5Xr
BhN9CDGy6b6SBvMBl+zp2Wg167OCE9SX0lHST/envTWeiagvnQ8WLddrxWakG3Gy62vg707vXscg
adG6n/smRAUlTg5tVO7REG7CKNaZC4tmQR3EFajzesfjklqqdl1xY+L89JE2SPW9lMFOFLU1LZRN
4XjyRZei9fUg7tjP82BjQTi4k/XYVNmHuIGCZiaCBGDstZ0Yf+tC/H245ef8dkupKnxSxSlabGuj
7CAjzfUlsq74IsbW8c8/GNcFKBa1S6qXq2jB6bLezihA+wKL1Hdgksr7gnD8S0k8V3hi4greeeK2
1hI0YFGg4EKELnM9OSVwrYA8vvUdpxourtM2HhiF5eWhaR01aIU7R+C2dY4dgrgikR+cETLc1RTp
ZzPNUedNlf2oy6PZNvp7DUzHOlHlrj+IoWxjX52qMToGRjtFRyKc0PbMOm//VkU/2R66E2rqSwrw
5gPXBx3zuab10ivS0tK9CAu3v2LZQITCqjZ5iIdOGF6vZ/GPwdAQduiRrtR2vtvWFgEn4w7DomsR
Y79exYYPYxUmq+jas4ZWSG+fWj1Rzi7l5p1EZfODQUJkLFQWQSOuh7Ixv7Nzk5JWPibTse4z8xsA
WeIPlilQAdb2MtytqS2NPVS2uUfIAK/Hk8qsR2owM54GuJmLTvdbZELOhhHs7cWtoRBegTyHAh49
zquh1DA1AB0p8dppEKHPPFTv4mmiEabJo518diOyA1Qgl6SpGVLpupLem8LqjUl2fqf34meAmn3h
lcbU+5Yiqke4l9lxKPGpG8yuCneO3MY0ydkhxOtUSzh7qzuybpwkKsoczEDDgd2qzPaSQJP0bHVI
Tvfvk82hFpYgvHCKUWuPF1udar3KCTaiKPxf3xb6SSu7nnLUEO+MtHybVahMFzOuNVS+kMVcw4tl
ImnHVnhgw1wUx3jp/DfMcs8UYGs+JvcGMCqv2U2awf3r0pnNfFoT7VJPVvXwpWq1oSfXLNNvf754
PGPUbWGdQY5afafJbRR8q4ne0LiLfNENzWOKleYL4t7q3/eHWv7Uzeot3YncIfQjrNukx5munjgF
XlHdCJMNrXDP+tx3pyQZTB/9aRVoetexbOMmQbuaY7CE4NTG19haG9Rz2TEo3JbgXcczgPDtoJ2m
gD7THuLZTuK2NUlSNnIZ9v6S11zfJJqkycVGZsrvrLY6DkY3vLluYFzYTnZOH1VdPETo7+4kUluz
RKaQO4UHbilOXo86j0ZjAsTx3lS1fUzzwXlwEZ45SRNFPYio/fH+p9zaolROKELxfAMLrnZNEkdh
gax04xfdnB8Tu1MuhRi+Q+TeKyhsrCcd2xRccTECA1w3vC9VhraxRcM7B6tZBqX2OTFSxN8LRaFV
wFZqEXljqxn/3p/hxt25aN8u/UOMTqntekW5TIOqXmK8scbTzomF6aljWjwXmTEv5gG6FxempICT
VTv5260SLqkCaenyDAHx3Dga1JjjuHXXtb5Vt8VbQgt0BeLQD69tDwKNC4ru27GSneKuLQ7aXLfv
G3dA7B796O/lpNTHUMTFf8BauJL4WThVLs/Jaj1KfdQ7syBhhv4yHIVZaQ+hrgde7rbTgxWayvn+
+t+yspZVwDR3qULQpLCOEvXakWDOYAOqAKb3G1EQICVaFjkX0XfzmzrljXHqYjd8BJ8t1MMgkj72
jXKq/9c7PbHD/R+0seX5PZxq1GuXEGH5578HyFXkhJrC75FjR/hY5qYvFO0foIr/EB8vmgGUyG11
YQCsllqHzQ3WEgMYIFohz3NFdon5qd5C6TQz+RK7erpHe9+4QKhKAhrQGE98vC5e22pmljTJNT6N
stWp7/Aemhbt5YyH6m1OEUa7v5qb4/GGLoUYnu110yPCm1Y4OVrj22Nh/du2Y+m3ItUoeITUFMbs
j5X42U2LyCFwNOIgNyxcp5VVl7Zmg8SLEXjG0Ci+DtZz1lrxX4biMnfxYVk6F9bPnJjtVJqV2tCZ
pFMCjavoeZzcH4Y7hG9/voiExwjGw06nT3xZ5N+2pBbM6VCrU4PIgCUvZoNwo+uYX4TV4CrVkgvc
H27rBHARLj3pEDPhcVwPF6HbODXkFf4Ymp1Hd43rG0XUetawC89tBFp8qoXhQACEHNDqCHS1a9LP
LAGUHaPxCZjVC+ru9c5Nu7UJF7IljC7YU7ww1xMq5whPPJWKn5Zr+mslsC/RIJR5dlkoHlXdfCce
37zTiB/hgsPxX3pTrwd0I7OJU4dTRjNLzh0CKBgVrXsUtRod5mToTlPriAMtb/misYLXspY1Z6xe
jZ1fsjXzpSULyTaKyvD2rn9I69R0S+Do7KtOnvjVnGdftdKuvZGq1KGqUMe+v3W2vif2Fxw9FhrX
s9X3jCj0tlHE96zSUD0loW36tetaf90fZWuDLnQ0TAHRpCDou55VRG6hOm3S+vWs50fgsB+lE1Zv
JSyPnfXbig6WYihWoovl4ZpXCqxYD7pOvGWhP+1HbpP9Ewx18Q64IwN8iuYnN0FMhtgh/HB/jpsr
yaHn6lxYW+tarDUmiAu34DSyz9TPeRGVcDnog7k/yvI9VqE6qfDS4kP+gdTGKp5se1hOVglEQzeB
uFD7j/6J9LxEHnIYj/rQoAiA4NNFyXrFV8cu2gm+Nj/kwrX7/+HXOvF1OURW5jLJTC8tKt+j+Rfi
DbVPm1t0uT/TzS9pUWohVEeo6peAz293qKpJoamCnVmTOxwKNVTO7FG0Kh1s4vNg1n2qbfWpdea9
PpzNM8gciaMXO+F12iriqJuZf+M7IowhqE3KwZCK6UsiPH+qaMP/DzNdRoNPuNzfq8wkNqulL4vx
ikymL67MgvPUL62fTpaOyTFoDPEWz137NqtOsfN0/KIwrDcUgRyETQB7aFDLF/9tma22hbTghMCL
lFqmh6HSexW9ujn5BPNB0R7IQG0E1zQh/xriTlq802lyTHsZICWBJ5Dlt3GluDQ6QIb0gsRtCm8c
R2XwmsrWxHEyGuWzE/dD7Ymg142dtdvakBYY5MJbRER83cQjJk1vYgxGfdT7uyMRuSq9UZkRNivR
xf/jbhWCld9HW92WUxGreawtexL5rdOYJgpl5iiLHqPZNvbwqK1tSPqP8gQWi1hLrR7BAd5bM7ig
DVpbzT5ZWHZR0Ef1nXQqTm5Typ1Leutq4YvSGcPjzmO42gnhnMXZJCjaQpAWTzoakYpnWNOk0M05
9aVfoYI3HDq1k5/i1HS+j5NBT+v9o7B1idJit6DPUObpsr/ejUkkpbCSGmAslcrTXNbmB8vK9vpX
b4kIfEfSuIXASzMWPe/Xw2h8vThoHJoeCjkn5wj/0x9hPaCCL9j5yP5awccsxycJ7eU0O0RqKn/a
gVNFFIswugQhDCmjDOOYPYtcD9oD+rn95A1CnzvPqbP537Ir28x39Ky0vbgRAapiljlKTxNqVr5E
jabSSZ5WeXoYnLb6Y2YOe4MaKlgH0NHiB389P7sqkzpbOiPHLrNeeycoadVVklPbKjvv7cb541lf
+sQo2tLytHzQ366Paq7w2ylBVZLKNDwELcwLIVbgaTGs6Pt741agYGF64v7JNwMTu2mmRk2UQMYh
83eDOM59uyzp3p2RR/k3ijXxnuJqbHthjPzqA/1CnfmhLQuLPWyGQ+ZFpoWpwTzF6rMDCFZ7sVJ2
0bu6qYf3zcRSnsoQR+id3HQDJFkiAkjOS9mNPoXr5ZlhBU9NDNBrwBk4RZNZHh2h5b41a82PqZBl
5JVZYZk7t+JWPIsyAmjeUsNf6B/X45Z2alWRJNWu9dR4Ec1gHqhvyMwrgEVoE0YUms7+oU98J6El
vp+E61m1Uxw54nvmIBtbhGRSA6oBeFvsoa9/C/z2drZnt/KRhdC/RbLXjmrlwHdt+inZe0s3Fpzu
cAh7vN00LmrLpfrbfnQEkIPq9LylQZW/c5JW9/umD0+kfMhcplr2L17m3c5X3pghg4Jxc58QAa4L
q1g8oe1Sz1Bohwp58q7THoxOUbD3bv9DqWdxUAYJ4LkGvF/Nr0LdTWucuvEbo8+OTkkJtU9H7Yg2
6h6usrWUy6mGkgwB5YbcOjvOaGYpWV6vIQgB7yX1G5qWzlYJRbhEa/DJNuRe7LW1lMsSki2QP9PS
eP395sGxQg1TMnQgK9U34rg9Ga0NFyBq2p0Ac3MoAjz+x2tw0w+aDkpk9lHe+DLT5Dl0c/3cuuVw
yLt8j963RQCgqkp/Cu0wNCKsaeZRpBRU/oEe8oiTltAm7FP/kcdRmzCxSdGVNLsCg+moHA+uS4Vc
GZJmJ3X4JWm5CvVAPaDf/RIrgy96vbaGXSpljwirv+itV6eCz/oRoCL8e65LG4H/xOGeLBORhhen
6eltHJWyLL2sbVOHG8sOn2x1pNYH1Gc9DHlNWF6j9fX3/Wt+I+zBkZxA9FctH5T1+lf2siqQBdFq
30FJmXqOnI96p//d1Gr6GLhmuAPQb+wCuuQwNAHZIyZYU0sLZYK0YoE/wc5JcfQOCrosg/BdWc7K
3gO2LPDqAyxtcQiBLG3gWMpfT41grw/0EZShrMbAOuqT3R0ocusIffVVfhlz7Ng9NQgwtNYncY7x
Q848S5ji9MdLTNvcEiPQ9YDpxmojlOA3djQCryj9hCExDvcHqUXT0XS7+qnIq/DT/fE21xi+3NKC
gxrKmv5SKiQI40xSrrudBaUMC0BgjvaxBxL443iEXMbVubdQbOD+WAXNxTipWmvpmBiFqXvBVASf
L1Uqp6xq9wyOb2e1DMUgi74gWM1qozaYw2PdbNV+p+TjyaQ72FP6oDulwW4v2O2ZAGqHBELVkZcU
qtr1xpkqOzGCIlzwxBklc6OXDxTB5XG2tMqjLFA93P9gv6DQ653KAi4iogRNS5Fnmftvzyjiq3ZB
hYy5Aebrft47ZnHqBam413NGXuPcgH6NvW1CAGO2xlORGC7eAYYTNkjMD6QO+oCDhhfYeZYcUYrS
H+Ms6H/ETqadgiBqk0M9juo71g4nwxI95r9CFDzk8f5ENi5eUEoeL3jVlPbJr68nEhRispRE1H5i
GMNPAPzsoUDn7iHP6DnzbNG2x2QU7rnCxvfBdQLlM3B7He6c/K3vt7iKLL3ObJV193iEplNSyYRL
RljaUYS2OClNZ577QNPws981XNiI/5CZANeD1EjDD0HX9bTdWuq6WG41fMTN53wcQBP0NhaXMsWs
Mo1P0jKGdwk3n9+Go31o2bequSt/dBtC8DMQ3tOgmzP3df+EMeGe2rU8sXpoDJjL2N15TGWPWHVD
5A7yeEmMeA/m31hsok2o2ACA1E3WsjAlidGYNmbtu7VD149dTO8CPWpeBjdJOlq/e9SF7++yW6gK
sUb4lbTQcmRugpbBVvIiWJzTqlTABaiUyU8HDVnzirpXJISJT92gHOxeqz7eH3mJnVfndNGmwdSE
2olKWHj9nYEDx3IoAeAmORp+mRfxszPvCzFsDkNPFf8nrUAU5nqYqmuSORjd2leMClmJwJqKB6eZ
Jq8NtKTxWoTR5FEgbXgMJ2DXOBLxxyGL1IPiJvJ96/RpcaoDKU+z1J2du2rrc9OPu8DlkE4p71z/
NtGgU6lFnK05LrSPukH7Sz3YyckOYbkc1ACM73B/0bd29aLwRHMIikt4K16PWAWWAkrGiEJp82Mm
DcOXrWO/tm6C/pzg+TZBx3YG3Zrm74OuUnqzKubMUiTl9i6xKE7E1cEVRA6GFWivfTD+sTocK7qE
YZQ6F/PRdWKvKEM8hAnOEtbkTg+Qy2qvCmpxxKRo9jp7HI6AlsYZ6+c9B/CbmVKHoP0GFAgslNh8
NdMysieLAj+9MCKym4th1CEiGIsFBuJ+qZKc83kM9+xblh18dZDISwmISOLokoT+tcLVg1nG6UT1
zO/ors7OWqc378w6UJ9ySw32VOFujtMyGC0wi7oH2OuvQP2313VqkrbUioIMOJy116wbtZNb5fbH
+9v05lZiFJrhEfBZEPTb0o5CBxMBHQSboZfvo5ICAVTLEgTbnj3iCBokQTAPTTHttSTfEiUYmnsQ
BI8U1USM7vqELEKSRSGAyKbaUb92WiF/EtVaE0KoUAMIxfTFcFqPfmDdPX9C8yh0vXAs3Zcgrs3p
WKaYZUIFD+q3+0tyc3KX38WLALgIbYm1v/5dtpOpo2jRtKrj1tX9qgzUkz300SHsidnqpjSBQlRc
Eu4Pu/G90UamlkkPAWngOpqyF+azu1DNrSxIPue5I1WwQmOX/rwxPXCPpegMcgpJbTlZv+0ros+q
ZjMwzqjE59SQTuKpzhjp/lBNzt/gxiR1QnT9t/vz29hpS0VYo/8GPzNaCq/HTRAcpE2FceeQIm3e
1O3JiQrDK6Q6H91ZdfG6cgwPTHKPYn67soj2kraBUiwR+LpQXI1QoHh7ULqN7e5ZDcT0oYraZgff
ub2RCB6J9OHXEFDcRMOdjCcmTvbexKHrx01vXHDH+zrPbX+RIzjv/eW8/YywxdgskLjQuYatf72c
OIS6nW5Qzo/oY059jHWaU6K14SXWzeAtMAftsRZx+aeJ8MJRAw35ZQXIPl29o1nZk5ma8Llm9NhO
YZGNhyLTIz9KxnLnPNxetgzFjbRwlsiD19TG1ujNOHLg0XTIfH+TxRj8GONUfY2Bfz//h7Vcui9+
QZDEStdrKVQ5sNQULE1EtO2/My0M5dEKI5KVXEkGG+JfGp3x48n3LA03J0kAutRSUJ9fV/UmoVc1
8C+HUamCc2kZyZOTZfZZB5zd2TC354/EEL4fZx6GIQH/9SRRTTOF0AB26Op3zqVB09/Zref+rOuV
89MOlcLxpsm0n41cWjsV4dsMi31Dk9qyURVKAGtSFJEIHveCMxfWtZZ4maO0CXWjrkLhPyznz5Fh
DdkpnPv6o+nk8/9cyCoICKfdqH64/603LgNA0QU2JHZYrtrrZRCBTIYxoI6aZE2GLQ6Npb6a5o6+
s9xb46AnQvvfkmXc2LKHKkxSeNnsKSOrn0JNVKdJi/akn7cund9HWX7Fb5c5CH7cl+jmQMTqEjp2
cbh1mgA6eNGW7QmN7/7n/eW7bcJfmO8wF34By1R19OsRCwBAkSOq6VOC1j7igWnIQ5Bq9ktOkf2f
njv4EcBGRTLXGfQHZEfad6mrR29ZkGePttRporv/izaXALUDnBtIbbgRVz8IIYcoWcgcRZI2nyxR
pI9TYqv/VE5mHxwso/cg760zSwy0QFXwm1AeuR7Q7NqsbmeAsSAR0WWgmn0Iyik5LrJKO2nL5lAL
6AhJhdvppjLU2vNgOVDEKvrCTrOdpw8QDdpDrA7m5f4ybl0PFDtpOwQXA4NenQsrE13chk4DUGWn
9sF04u5nK4OuRVXaWORicUtW6kg50WwRn++PvTHNX52c3BEkaXB2r1d0XjoocjQ+/B61yuduqpT3
4WDTOUrjzOn+UGjrbpxMcCtCAYJP0rM1sGk0eGJUNZx5G8um+kmMiYNRckXNFicYvXirpWCaoSW1
+VyrXfeRFvgRFNupResZ0k6ikwqV9oNILPF1msbgQ1EHgeWhTZCph0kJquHQOJXqerhpTtN5Us2w
P0SpHSnnsjPLH1WtG+Wprrv2u5Xn4+jVc21Jr+mj5v2k0JzmR1Zp/HCqMfmhtmNcXPACMlKvasrx
L2xlusIDSVuC9FhPvxPTq59yp64tagSl82Vo7L45T3MRf1l8dAvYxkZj0bkaJG+RoRO31hq+VNjM
NzL2aBdWnpu4d8sLkCtNVYScsDBiZa5/9H1tpS+pBRAFm5TsnKgVZy8Xk+vgMKZRbZ3x5UQ9Rcep
9iTd2YkugRu45PZObvcHtC1z6U/F1KRH6ij5fBCFGo0nBELSi1umA7BaKRzdy7KpCt/XfVh8gS4b
fs3rvPuCF6dZQNbIyoa2T9T3DkY/m89Y0WKfSbdv/wI2pIqDCLpu9IWrjepTEGel4XFJxN9zs5Xi
2bGl+gafrMJ8K7KDD2pdEmh2SCyhSClTyOeNktvxW48JTHx0euh8Xmrm02faAGTkaVrbTfwrVfxp
HudeJyNCmdVEdwSkrJfNcz4L3D1mNec3daYajEt3VfTTze0Q6zR690PfGJOxeS1b2gFRAENB6xQi
nAXWKCLtReD9Ej2i8Ja/RLYdMFPpJo+hKTLzlDlsf58HyvhS9LH8OtAI+wUCoouLOcr+CvWAeDpn
PKj6MVJNagPpGKMiFxghWXCax9QJcuwInw3FmIZjWNgV4pCROuZeKGs8ViHVTtm5LXXcuvIw+Nxn
s2pCNUAc51APamyc7K5wUxpz8jJ5RpZAhfSQ9fKxUhWIa8xCPYWtKY1HYYxA3BCEjMRr9EyWntMj
w3Ixe1sRh7ZrNHxVwYIehQycn0gk4XJVStAiFrR1hwfaSmJMcULF/moMbmWerID2Hy/FNcnxNBVp
7LduzJPpHLnp6Dzkk6nGB9QqC/OsBwF/TIhxehyMyBQIRsTFe0erilc8kcvWS5W6eRcHUn8bhkhB
X73Lhn8ti1K/rw0wgc+4caUJhLzWMh9VJwh0qEmkmFjTQ+M/zY0zq5j0mA0stshhmqndj+mDYiGn
+kSsneuejYPImylCgV6kErbFKZ3qCrGTrgq+d5Y9JRejCtrvRaDln0cTqwbY7oMBMIbfcHGawkn9
n4yt+N2kjBFXkSWr3jNGu6af3g4N28ur2v3QhILtWkwVWBprnFxG9iINl1aXvg/CEknrkZTgcUQx
2D7jGEwmmRda/r8mpr4BHbxv0R/AcDbxRFc1D7ad6qZXE3jnpxQ4CrxGpll3GVI7OLjQ841jIp1A
e4CbUCTLoei/AxPrnTeA1725WGs4h77OhofQdIa/617Aup2MJPjHGtkqhxwn1/qhD0f5k3R7+sc0
Kqs69Jk+8FJO5oikP19aOZSOKzI/dTr3rbX6IT9qoUzCByHnYUQSU6BjpOVlFR51Z1DUg252yuzB
xzCUS6JT5D62dRJUXlHQFu0PE9Lbx1rNBU6cszLjHhyUoXNolCJXvDqXMex4pejiFyk7tN6bqJv6
w5TkWX+JgngMnty8GOrHSKHb35M2voh+2I59/1A4IsUdqm1A9KYRxYqLmMay8mypiPFfGYVj+pEM
1/ihOoPEZKSUdfEMg0EDSk/mop7fN/yc4ejoE4AYuvNj9k6tdHs842IeOk8sPgL11gTzXPhulcbt
6+SMevQUzKIPjhVCccUPS++t7Eso05w7cZoqEeKDbTloPpwts3btb1YUNs63UJ1aLQJ27esJNU/k
ce3PWmIirekN5tyJD5Vhxu7PiXCxPDjJlNfirMhgVIVnTgEFUG9UtYYuK1E6STnRZ1sPk+IXSmIl
ZyT0G/kViWQl9Vp9duYfQu37ysTYxCqrSxCa6HQ/BY7LneWrkdsqH9uxU8dP0BIDpMPUQh1e0E2M
2h9Jp0ntszDiJn0SvCq6jxZjGPyv1nGU706lszB4zuRHU/we5qw2PI+jnIyKvMCFaO01mSqK+FCD
OBY/I3fW8hw99LboPqB0HhVPyThUNqU9Z8a/u87a8AuqbaZSsn2ULnyJh6o0MPcLx+JdCGIPwabL
zEb/6Gjo3QLEG10PiXTQy/hNpFaThMdCS/SY96pqA6dElwH66QfWTdEP0JG05tWhfhkKb25Qt0Su
ZjZCY/JJL82i/5zqND4dYyV3ptIfAaTHyJtCZwgurZW08qXN3L78mUXzohI56Gz9F6MaJvOkcjYg
4ijo36J4o4DYxD8pmTRhfeh1LLkfJBl0eNACK3vptbFtLzX2egWleqMvn5wChdnQczP0enTfqsoi
eEUKsERiULXnyXC8vBxcpHxiaXTU6YwibZ+NeSrdZ5naduhNWdcEEH/0CcEoD7dS1/qYNREfBW6a
GJLEa0e3K89j4sbjJck6Q7sUjtkYD0kxmnSIK4Ubn0oLepxnpEswWwg9zf056zolxGjADeUPx577
8KWE46h5s5mhQBdW/WR4StehGtUISX1R06fptVlkOA5zkBKYlqleYA6lDSUuFijUZqduLHTDrwYU
rypMTNvIPWAnmFEfTyJVocM6x98jx9lpeSXnQB6wHkNM3lS79BUGOCLNc6fGn2QL89sv+tYUZx1G
46ubW6HuaYVwu0Pfa+1nZVbb3kvpBcSrQwmHB2p0yEnntT1Ss4pwnjlEiaW/TunYfKGaP8x+Zwi1
9siFgvExL11rOtDS0sHziCotOqJ5gbSRZbcp/LNA499XhjT8lplIrPil24f5ZTLn9B1Wo1l80Mey
eGqFqsjngB6A6Tj3gXztufdYOCi1f5sLtU56s5ZYDg8W9T+/zauUaoTNf+tncUdwYMc2LLNegqn6
/8fReS23zSxB+IlQhRxuQYBBonKw5RuU9dtGBnaRdrFPfz6eW1slkQizM9093c2EIR8GQMRQpIM9
z/Yv0c49dNySTCKlVYxlmhSR8I4k6W3JKcYAI0jVPIg4i5aRyjwJiQ+1dNaZ4AF73Zd30S9Knuq6
N+qb1tH1Uxi+rvlbWapBMUJUgjoVM+tg+rFUldceTWmUsVKVDEr+jIdusaOjIT7bxeutCKZczqHq
cumUifXtbJP9JSb2911M7+V+sdWk4jREf817VTd1lNsk1VvpzjpPD+8Tu8v9MAfN2S6CerjbyG2L
Uwd3tPXFsZVt038Hu8hKuxhMHjLRTff7ond90lq6C41ttPY86s3iZ+TkEaDr9AngbNhrwxKNsynM
koPYXMh3qkyWjEPg5Fs90ZelTNNT+UgxdtpHV4VV+1IvgzM87SP+QHnjjdPI/lSs3zDsK7ozSr3o
UsuuEgdR1MKc/BqQ7ZpwH09+ZwKeDZ+uN8dMVLcvY7h7Xl4JGd/NjWX+RgKZo5a3vnTo6uGxDfrp
R0eq05xG0qZFkRrCAaGu6sM09mrEqJHxum/emuU7YAfDTl1pRHgVZhFrPtp9+C+M13LOvVDJ/s5r
x+jftvlzlZUUz+s4YfGWlWGLbLunwe0PTjB2daZl0r8pysSrP8uFBUekg5zTfT0Uj+QVeFM6ry1O
L3gAu1WGu4n7qkXdjCnt8fhsek63y1y5nLRiaExxxzk84WRYDXSxy1Te3MeinQ8RB5XUDwkBYw+t
uJlITZO1tSklVY6HypID4Rd1P/+KRd++UMtjA8k99J+6bQH1eBOqt0IE/NI1ZCXzoFH00plt1j7l
qqmxCNtKYgbzcNn58zOOyWdWDlSUQi2za9e2yTBk02wxjuHNlhxmGXSsQuvCfqnqJmhoqxwy65Z4
Hu9Lvdn9D+C5+XdRyBHV4eaI6Y53MjpZK9Kjr7Dqygq+u2+alOyQ4nPbmk2miOzMnCVlN9kpDV79
awnlcrRkMojU3VC8v5sw7s119oVVH0CBl+Wu06v43rzE8IFZGkT06lWxOi8+VaBvxmQ9ymjauruw
jsylnbhbr2MRV1dnozLm++Qa545XsxguoB1jn/qSTJGrWo2cT7EPhXBs5UDUg5XUoaRxWDYvXyKS
7n/OrmqHn46ywyHFim1oPlVvhcnBMqPfpG0zSCxKBi8pkDjJ5Xdpdeg7mHya2j/0ahXRQSf0d+DX
Lg0uZhKuOW5Np+K7avLa9tCLyp5+Yqq5x2kZ1cVPl9qK50ZXbh9+s1RfdmvUj9j48lPu0fC498L8
ht5quktM6dBpvfEkZ24fbP2pGKvhI6qWAgi05uIN+P0sv6018lTqTUi8VSjjT1mFyXYulzn5jovF
zKegLDb/NZkaP8jl7vr/FZajwyxphiC+UMYpqUFNpzqZtnOuQTSO1yqkqUo5KGJUrlLYr1vPwH7G
/sbxHis1LfNZEX9OkYmKcXjoZrO2Z+WLxvnozSqm59ah372KrdanpteNQDCwWXfcSf2fb+QmTr41
quG5pzH1rv7qr/8qpJlTNnWsBKd+fPMia+NxHg/r2JCBtwQIXx6qumPp3MEu0Xkq3NhqcZgL4j+2
rZP3jly55QKYUbuparrBflgJjrqouo2LLLD8eDtts1fQii1Bd+q9QZXnerTrZ2vrlb4PB3dR5zl2
imMFJLNcB9UEl3BzxuBQKtfY9z1Xh7jxm9se1vfOcIF8DZtLOXjeu1fKjubCW1oU9VPs/XBsQ6Da
MgLcptYCknjb+unACGbPbfnrCFFTtrIZKkYCTX+uqpANwTQ8o42wCzeXriNe0Y16w4Ez07qXk5ya
TEUeoQm+5A+n2HlMf93eKujaiqX20UN39Upru/hfgdZtf3EngVdREU7eHSseTXTYmH29Zz2v8XFy
o7g4BaZ3u3SaTLPkGyGLKt16HqaMCkpxo//T/zl+VQ/ZKDfLTuMyrv+OzbSX+RqG+q5W+LjptHNK
D+yYyFZ97cZinFJ/XYCKvLoOOFDGZhiP9o6k4sSQt+A8GVumUmPqDCQOEb8Tj49uYLX6TG4KSJqN
3TvFhLWs6Zat3N27pgnu96aP7NQGq3ZemnGW5gjo5QbHDWr9h6cTdz/IBtvOow1SUN65zbCYDO0t
RiSFWzd/hwJL/BTDQMs58Vq7zmmjR+nP2scJ9uKXZq/vm13fEmvYx/LTbsEsmRnQquJDzD2SZ+lV
0WndPRYoqToOqxU4JwXHslgreUDF75gHzDW3JR+S0V0/F4s+MTd8nJyelf31Eg3FeNiE11bgbww6
vKNJGWBmZoOdzPxpmdZWFL2VTjFEaV2VfZWW4wrSElelZN2oHQrr4GKD/1RbZNinLeva05Nf7dG5
tbtmysCtnGeKePcTkUPlp672h+/K8vu7eHUR4Vp9bbcXoegTMWsMVJg1rfFfG3amfvFpb2kSLfn0
pwaM4gsLEO+95+3bTp0rZZfjixP8GJK9lqnnqelh8Tmc/qnF9j8wuHbmHCV+87iWW2yYSEKwHyC0
/ReLPj6JoZt2q4NqXLu+WhMXK622UV3E6M0j1piu87I2rW2dq4kItmsAG7BmODyH9wPbJ202DnUi
jujZvNe4t6YE3bHbTGkYWsXE0Pf/e2tUYv0BpRPizcSOmJ8in2TLXK5+qXLfn+MuWydnfgsoEn/N
Rqd6wFSsDy5eN28f9oTLeS5Qvid5zHHjUP3j7arZTeTJ5z05tTrprI9xaNdv40ZqzJau8uTR8VV3
W9fyzdMixdxdNjYdl5Tz0/vsncCUWdyvVXH2dr94Me6oeZ1six5ZWbbMxq3CRAmXULZ0qrliq8Bb
dKnT1SzS47aW3La1MNETimawQx6fxU07iZAl25FXntWGWU3qCuTyuR5se8r8lqUVurF1wL2hHfff
G4JbcWiKTrVpHY01sGG/VK8Y0xctJlw00GcciMFx2mBuXxbBUtsRtHZ6n4IWaRlixGU6sMcEv1lX
U/yH2UZfIov5MQVLEKe+dsEekqUb1+8lceV8HGfbE/dDUE7Wb0Nm4L9kqpfiMHeVfy2mTvyJAYbb
vNmV/7GuRX0xblF2OS1DUKeBqsiZjYEQ/3kt4FlerRPm15OcFe4UQwEbn3L32/V1Gl1tjgsLTFtm
qBQXn2a6y9ks9N+TYtQQdpU1fybeoF91yNHT7eBEB1lOzvu4V5t/12vRvehdFfZrSFOwHi1bQW7u
7ApMJxjP+aljO6FLKa3Dk2UYHnNfTsMlhgR0D9rQQz4EujcnhQkgc4Jxuj53q2b54aJ9ni/Ys3aP
opuLIY3KYNlOjjV351iPbn3X3wQkDDlBPwJ2dSOtE2cEm9GF6v/sgOk7kPPUu4dt8WjnVaFYt+pD
sxTZ7sb6R0xYa5e2ceQ9W2FdMQ/q2H6QxFAueeQm+je9adcc7IXRLYvo8bsDlkb6p0iK4Blnw6Y/
lW3kf0yxD1i3hWFjyH7YE2DgMW5+r1t9u9WuCfLQ0sPXjfaoDsIMjc+24GpeBr9nhMPDAutdYxfV
ls6mlM+suJJa2qto5UUQfXSMlV+oxy2USYmUwiy5adZwflxji46pjGX7QFuz19lc1+6W6ShUTpoA
nb+PJWFmn61sey4TsUjzm80A9oXxa2wOwiN9+VHs9Xr1MYQJeBtYLm8oecL30pa8jH/dCM122vdJ
PLIxFhrYAGI1nrw65IEDbBZp4za3ZrpUcjyVwzzntHLI7VyvJ/jWxbn7bUFRNtwHZV2cZ06Ut9EM
7nV0b/FlbryOKIT7pDAvVlK5rOQQ65Rq8EyMh2xLuA/lagXfgIOBuDDHBw9GjmF5VkayZsn2l/cL
mXz7XVCxQLHZcbvuTlePKQ3X/Nl5dWfB4VjqIVSjxatPMAdOw7v0vYPfx/WcxUVpN2xW9LyfvKqJ
yiOL7wLwqqPrHpeRnzuYjSNuJjf5yQkC8Ik9WTuJTmGO7RTEybdSt4rNu5gCOgu57+gICsuDj5kt
VWBu7xvnUDpClCmoBy8PkxYYKD0npr+RRxwL7QNExiVodmGDoRq3OQNSb2+c0ZaTtTty1TyszFZf
Q2fm3NH0bfIRhHJvrtuYMP7gO+yKS++UlZcFjbs/FY3pfzUyYlVmC4hR9WKiEB/9ueGy4U1XW4dW
LJ150L3X/9gCOrDPrg+X391WB8Fr53kzoYJLsDrXmETYu1379ZYrkmJ4owqv9sFSh/BP1yalk0Ka
jdVDJWz1sMwzPMo8JetPt6yjBgQSMz1S4E2UTiyY3IsQuDbr+0o/jkWzrW/TttRxjoHENKS+VwqY
G+Jo7krdVt1HsifuerutIX79So1fXiT76rIxCVu5h4P/u9R644kl3if59ibAOPKV7PJTqS7+wTIq
H7ru8Q1M8RTURbaOeh2zUHuFOMteR/q+i9vhZecB3e88IYqPmJw7/30Y+0geKiho/RWKZrrDdRAB
jLG93jr0k6vB57YpIVuSmr/QL/FVqCgdVvxsjljJuQAmts7DbHnWQ1ejQXi4QYm/w8YLNRYRIW3J
JmbXZPtgTypTW7DtuWU13i9vXWYrdaxkmNNCb7I+SgWblhnfmz6BdBLrvLT79O0M0BmPwuunP+Fi
N09Lt3ls7iFtdQ+Lu7PY2TpaiUNUJ/IFIp5NraisksuOc5j73gY1ZJLjYamVYW8RJT80LFp7BlHW
2zWuw/mt62HNvmd/XZuDcJaRQh/2e9YxBezMfwzg6WZ0GNy7Ce/TudyI/L7WRgQC2JHFwsuOQ3f3
PlfVVKc0MbKC4DHAqTMDXnJoq82ruYrRDpgdto8qUP7wkqhl/Ed6uE8qFgIvqmlfWtN5gScUZ9JK
+UKc+zOXBhlZcEZ+Eu2HcQrq824V/pgluFvdKKSiuIfyCZgH6iF5wEInrNGbJQ1WCImU/zyfiSPz
hpnU19CsobltoYwvLOLoJ9l0kz4IQmoKTlBB6kUIRQX6TVFdszIe3fNN+YX/v4jW+hnKFb8ySPPi
P5uJHZOOPrJgd5dwMoc4dKbHmqjOKa2c2vyG/oUiJDg0KFLcSOlU0JPSs94MKO/HcBu98yza5kcY
J1SOvjHlf3M/Fn3OzM0PK4S9GOGym2dSsYKeH5s+Lv6YsJ/++rWk2VatU9OnD8GLj9ujfJSYpqzH
WXhWTjtpVUdZy2F5CTYlzg79nQF97IIxrSompiPYeyBOfJfIBfrq9zdvQyn9Kpm/5WnTyvpMumXH
bGiTiXPCy1uKS4tH/Jy2dqWfY1iXJl9cM6K0rotd4VViGFlAkxabgDOHOmjm2dl/eruWkInJoBlO
445lAE20uD6YSNuva6Wj36usnOZg/v98DCyBdJlGWA0HbpTT4k/uJj/tyVQOTMbc/Tc4BXbQozWy
2ln1dnja4rmpM35l81ZKSzpvyUDQSKrcuZuPySS9GTOhaAfhWT1ohJYctvAIXeY3wPw2ixEKmZZJ
g7EQwx30E66IZInp6RiL2rezthzL/aHAdvPJeDtSHIqT/W+Yo+7aIfZeT53dkB7XhjrMG0rKDYrs
ZYdmhde8Sli2OohJuQ3eZB4QlliX+NoGsbAunnDGJicSaBAPjJ7lmjLvM8h7fdhmsHla3CVtDP3s
MprCVcfuNuYbhwAAcmkBzOEr93vyvBbWNx4WkVeDK5lUVlf06bAJ/YXrwsy5p73uhOyzNJTX3q/P
SV02850Pv8l1cG4PbCd0mYUlrdclQH1bH7xIgY/NY4FjETgKLgR4ig0+3mpuOOKJUSU6bccqIU+N
AwoliWd46a2BzZ+8k6t4lG0NH4m2pIpTBhPxRf/c7CmDehemTkRLlg3oUV+Hmqzb+0ZFTEHWHJDn
gAW3d2QJp58yM0SquQaBFH2elEUMgBLo8j5JrHa/WoRAXsdZsRE1LS4Unq8rNvjnUq7jmWPK/hjd
3v4buDsRFdVNoQqSM/YkgXdOy/NmFbo9/N9fK59Lbz4WWzsMX3roaOK3NrAf56Xs0b/rgXVb350c
8FVrn6c0Zm97TyPiZC44hcAs+Cro/BTNZvXW1n7nHJe1gMuivVnvobJVdZodH9rOOCU/Xc7ocC4a
Ea+FuN5fRGpwgJ5gOPfttYSMmg9dX678Q7HBxXsGK8S9j5r6SM+s8Ma1ybpLmbPUJdnbIDpAs7Xy
5tlhXrcWUX9WshEUn7uKDYxLjSfUp4SfvFNm2cfDCFdf0jKtqjvuYrCstGOYuIVaOOKjB1f5HMxu
sFBTN4nCFofdkhX1jAURW+SNvLMgqN8kbZP/wTQ4i2ff0zL6C+5eIROIasibHkBIZ52qHDAetIh0
vaUav9t1mgV7tjM7a+yzFJeib3COm/fWry+eo+c9Q8dJrYY1L/Z/oWX4wY0h6A2lRke/7s3GSxH/
2IxGMkmOdVwFEfW0391z14n2rSll/atc4ZHxahlLBAtOshk2O4fmL5yGA8Fg4OJqyrmO5+NuxOJm
YAUIIejHkS3CVYX4eiZLcj/sE8F4ESEgKKT6AE3RNgrxzaRAK2DiqPtvhDfbUl2DQuVO72zmfm9b
L9/Jd99YdHFlFiB6FxdmjXXOu5LNgowswvDO9W/qg62ilh+QX+yccEGlYcpFMNiHbvTN9DTumEOA
jZEzl46C0iY7NAfnbR2p1/EUDs+oeaT/Yrvcp1+hMJ05r9TyOJ3trQrfmli4EZtmDRS2xq2leoT3
oNbBLAPCubPvJqz6YrSWlsBcvK1hNwCz9I4Ceeu8T5gjjv5+acrpM1SU/R+dX3eMoLczn/Pd2w9r
sszvSP2LNr9ZYlUZl1n8kGqN1od6sN3mAsoC69///6sYO+58bjC9zktZe4gNtDDNj13slUzbXrNz
l4iywXO3rhuPJWwjLlrT8tyk1m18cGWBtcuM8cpPHyiDJwtxSH/QxH4MR6f3Oaoi/vO3VEGgQNVj
+z0cdf3H3qumTBGd2N/jHIXVfTFJcuYg78Ll6OxCvKtp7//GoptMjqtTo65i7deEXLNY4hPqVdjy
mhVn4DvHmct/vTXH1QHvaIwcWWa0X5mB0J8v4N0l154ha3NjlFhN4Cyc3zMl/TAQdKJyLOHK/1ak
Ue8LSnrFF2icMIt9CQw5+b7lZlMylOqXiObxjaj6BJGSmcvuSD61i66gqsOsH7Gnx0VESkyJbGdC
P2BkshCe55uqvs5d5Oq0afHayrxyBryXQJNXgxAAZdGug38y2rD5xXpdfpDjNmFOMsX7Wx8Kx0k5
ezyY6xY7xasRlMQsMktISCnwcPEgpxmIf5bainKBo6X6tW6D7R+2ZlrtB+h3R+b+gHVb7lpF9xTP
g6tBqjpOsWJezfYSKisMs2nalbxrtEXLMLWT/xAW3rrnWF0tVWZ0k9g55U3YaRUHZNFI6Jp8jMVk
sqVC4nbDZ/frEM9OeNz2zfFZhZJizwerCUN4vr37tDbkgUAEK9e8VSgAX4o6SijYqwjvC/qEt8Lz
EXx5CbLVDZyGhZNChuqYJFP0RBsyfkF4edNjPLfNebFdrc6j5FdjjtG1j44/bniYSSGerKGN/oWm
o0uAcI2HIzy8/zTR+n5BFoxByn4MAhuMwDEKlUJHcRpUCCAuhQ/CZJVYWv9tvcrsaYM6BHZUCd1m
dJlIX2YDBSL62a9zKYfNxjEWN6/ALpsYwsNmZErR3dCD2gLpd07QLec1SToLnWgHWZMPQV+iAIPO
f5UsGwWHRXnzn2KnjN03C/KMrHA6Z8vEbZJklG1WGuuirJ/WWffTe92i97taJPC930SlJo393ZxD
UOX5i3F2/oaq7b3HpSt0n6GaKYLconO9mhEe9eAoy1zrWWs/RQ+RBGkFvr9eMYaa3qogIEuMJ5kS
tC8B5Y9IXvE4mpCoUvQXe5duau9/hf0atHecZ8G3Ktb6ccdA5z2ZZYjb+B6gdkcu0X7g778VB98G
cUXJZMfPYPz+8lCFHDypmKoEr7413P6Y2geSx6GnNOfOrdqH3W5qVFJw+QAb04wcIpZdfEeT7lVZ
5cCAZHtY9u9qIxD7iCJ6sp+aaqPyMEtOf4ZdN0/9VFg8kgPV/rAUXXt0FhJZIBBBYn/sQ7/M6WaR
5YwevtgfR2XU9F8wGv20ut4Wn2juCydfimVL0DBayS8j2oCBEL9/UCVURc5/kYdWMG83bzzdsjLY
T+u9itZPJUl1oBSp+b7xSr3AHmBzd9jC2nsSVrD+5thVO5kx3qhzd3HGH2VjWvRHM/6e5yGxdXkn
2nWG8ZR98uiINfQPexFDLWME1rnnMlmGD2bvHkpa1+UTRUBGWYXG91vsUfPlbSVg/A0c++H3snpv
itGLDiWYEd8Z7x4exraNj0VMzkQeGbv86OxqxC1yQXKEeqgrSkRyIwW11LN8hfpI0kIRHIySdPYA
n2ZUrbQPcfWzW+tuzts4Ee9FXVAUUAwEz4hjEXI5fL+Xfg6SgFJRNn26TtKfH9beKr8AWAndtet6
xFg0EZTZsGznO883ej/oscbVEcM8/RdUj8VNLPtNd1gbCO4cSzTMYx0ZJtNtFons13btRhe5mnYq
jNOt/tEkrfdzZb/CvdtiR90xtLmcaZwq28n1jWdeWsCv3028a+sg1oipgjGzDI/1ukWfBsfo5lHX
xi2ZYLvhK9itaM11yCWhxtaGqaSeRzuP9mgB+Km6Zj03azKyQlt65QUsuhmOgxM296GH8hhOvONI
7fYdlN+Yzv1taT+xTmXXlXydRLoPDSCzxVOqJpGZKvb4O7vr/txnrwtP6PrV2WUIuI37k3yOleVW
+RwEPJkxIqwvXOKARVXpDUjHu+q1nqKyPMh1Df7rwwjFUU8034fTD85b3VqbhUouxNxHJUTLHmRE
63G0+iX4iral+6+une0Tjwy2z8ORy0ufZhkQrCbZ0jWIzL8Nqcl6ckNpMbUNq3ft0Az+rFHxyaOC
xolQd9xoZ0i5lV1GsrMFAm+6tnrwxX5AnFXSFg+iu1+KSA2HaXabD7/wnP2gcJOxTqa/Uf5k/2wv
PdoouJMi6j5R8PgjagSHC+XWYQBlzBzxXAdLSZRrnajfm91QbXBwiq+FjcLyqHYVqxSstvwq2tVG
RWsFDm5TXtfvqdXAvNM8Yislylo0ORhp/7NHyIg0a3E68ob8EceZ+earcwYgnanyzuyCGjblS8Fj
jbi8tgAq5mmIkbT44YDH9eq552p17OEsnUA/hVAazWFB7BOleKfoJsVoZppudiLRlpbBDuli+wCv
z1FbWK/IpRBllPPSfGwbHN2QbkytdzgltAP6KlUjemahm5GJVhHiyBL+CStrf8+WKUokv7BETof+
YTTpiIh4SaupEEfA/wnCMNkrn1liK7dfCR5U/zV+Ef1FDxTdk7YEkOwo+np0OnWYZHGyVkteetp1
TxHX4D1KatfPEcGtlxW3nOWRpK32PyWtyn5EjBFsd/Oou/WpckT8At85DgexTe5zo/Agu9tGp/81
IPpGcuXbZMf1llofCTAMVdquXn1FZLJIAuB76xOGsEJ3jFD94IqQk8JVffcyCiv6VjjnJv8hNvSW
Y4Pq3IfPVM0DgnnAR7H6yZ9xi4GVPJRl+cRKKdEfbjvWh3hbfOvc7ltj0K/uZrgLlkLrUz87fZ9N
qAv9K2RI8bzG8P9HPQ0CGN4rC/uo5wZy35KyJbbAq4GDmFrfbPSv3ZHBIjxOe2Xr4y2LhA0RI+IN
xdoKsdhCug25jpGCvG5y1V/lPG5PaxiX4rgWq4QgCCdZsElow6a3ge+DBGyWN2Eg6Ab3pUL6l9pz
MmL231F9PtXgt9M3tu6cc3svGyszyNraBy/eB/ka9LXSqS1oFhDub62Trq1es1Ay5N4CcGonDRcY
bdy/0V0cWa+NYGJE0D2W8S3dE1GcfSQtxWUPYl32+3LYKPU4QiANm8a+/FOzGB3SdAPP3PNcePmg
BmohBKxw0R1LjnDM37sd1+1Afis3ZueoGNXkH0IW1gF94m2tODVkKz+cxQXWYVCFXVS3XQOk5HLp
T0TWje25IPH6tSR7t71Ofr0O9NSNukfjIj53TNTv9670HACrmrJmS1YioaR2pZ3M91Ts5JZIIv8h
XpU9nBZnVcNZjLW9Z8NCJwzSBBCcOqQicWCzPXeWATJuFoy9FmHW6LTfDEU+y0WTo+bcqdG+IMWv
yFlFaVndB50FJ1RFVcOTEHv6oR/wccsRog25XYfjyLgbCz5Kp6cvf97R+4itHy+JK2CVeSLgwxV3
Y36ZRYkQc+p88ZAITou0tPYqTBGOTsVTvDk1gqFi95PnKiHmJm9Xcgkeoo1Z6EB4R+Jdlq7sB9qN
sNuySodMoy3ipSt08ziemGDXl2D10aeVPgvXqVPE7nShbM0Lo9o4/o0jgC1E98tCITdJPBwC1EzF
MSDQCN1JZ4/OZQWdIPUhppJsJIG9T3XX/okieLKcsDRe3kjO608LmN2jGjLwpagwy/04IjUjkU40
eFm1ztZ9uHWlqmPferaDzyKHa25VIoCYlpvipBlK0uHDRsSfBuUEDXkSVqAfjUbar9ANME+MCHNr
5LlAZsUK/1/FdpvtW9EHBxXs2xMuD0LnbKfX08GYdYcg2Jahexggj0RaJ24zZq0hFjY1XHfNe93u
OoN8RYuxWKF12qhq23EmKKc6Vsa/aQy0Kh59vQnQaUtURSpttf3A4np6UeO0MDYSdFofBNL7AMqS
RZk06NtaH7x27c1F8TQD5vZ78TPgTz57XrS89TNZUfnAhYAxjDaExlMXTeLOAyl5AMla8RT1bw4L
LkfH06RM2xzjSkTY+O+1ZgUH9eN0KLVtN9ltjx/alKr5HbE04OWhWFSLkbPbMI6vmryceCR0Nq39
EfFs4lMUEBnKghF7QxQl0eCs2M30zZu11dF0WYvAvg7uGgOtOWwyzugewQ6C0Qvv7YglLHYbVPNK
ZvsMwxYN871ut4iXGpTquy3sMTwCQPN/RcuhegCcWN4W+o4i9ZakfgJQCOK81oHXPkWBWN/U4Nn6
R+NVpXtZiJ5Mvoct1Jdu9iYLsr6o7D87TNn0OExYYmWo330s7522W06Fq9uTi1i/+euQTxX+s4Wt
xxRhAAapjTs7JIbH0n4mEgGgTpg5eDOT1/efIWPyBBxbT7dH3dweGbH3QO/WFJ/4lN5+ZhNiveu8
vgzPode5iGwj0+cOiJjO2dLtO7gn/BkvJWtOmu8zwbYXgHY/y3Kgtlgo6/8NpW//wXMQ8RH+vOFT
wQ4TUPtessHYADUlp1UBax9WPGgWaNpuRUZuN/4P0DNnygV26vp/HJ3JcqQ6FoZf6BIhZtiS5OBM
z0PZrg1RLpcBMQiEGJ++v+xtx+2ynQnSOf8IDTv537HpsJMgm0Q9bSOI/jRdJ35nWsfBna6nbXyf
ueg+uEa2OPUCYut2qDnyDlKnCb5wxgDT6tnX5f3Exprvpd3X647Kbyvia6nmk9dBF6GIKqogbfse
3KMdOvGiCzjOI78MSkgWlu69RhI8pKC5zrB3aGOSexaB+t+AXVH+WEHWflctCo6jHELXpIrC4Ge/
hG2TemP/d4FNfAPVXKy/BI81hcElFc67ON62B4nMdz3zdvfdr3IJEXEl86Sm38AkvTl6EOQLC6pn
qCLE2GPe6jF35LPpfDL1Rz9AW+9tcfMnazz71tUzEFEVMrimTUQyfJbPoMn2Kuz1ggSx3nZyq8dn
E7YYPbg753PrTS3h/FaDRBLGkHdVxx4nsjvWnD16NMFjEdQLUnYrj+4GV5no+sAYmB4RbLLa5a6O
i49GrrlMGCFpY4C9sckXKvk2yILKLyWSQn1jprBHyz4ELARZ1DKHUpalGZO7Zp1Ty8OhkkSjrVcm
FpfZgl/CeVxgl8xxKsXyysulp5OURopjzsV3gilDSGV649wRc2qvXxP0QbbnQ0Yo6pFOjdZpHLvb
uCLYJLVD9qGbBauhh+KHWttkUYuDWkza2/bHeJQQPjhUXGXHCZbOu+2WJjrUcnLsg0NU6veMW/0O
qAkx9gICtPfllenh4xWQxuH8/6NYTgVYsxp/jIi2t0ojZU1sPZYvHnlXcyrqQT9Yq7eqYxvUwH+t
NTek8fo5GJ278aLT4o1eIKWLXi27yvb89qsNhx4M0u6zH0CWCnOJ00/VoR9wjOyqkoeMCafKP4pa
QKIxs87xrmk38BYZgjvvcoVg5Tyv4ERjM4DSLrYU0AwduDx7oWzqk4TLch+1NW8PmCxwl80mWC81
OzpXsjAFt/YgCpNsuKyZ1rwGM2UJmhjcLxMmD9x2HAhR74hnhBFLndrczuHd1Om2v1lpsMRa5vFI
7tmvlgdmUlklsgQ3ZrHGjQj2S84xGq7YHVP0t8JLSW4LnbQy+fQaSUbms10VLErubGWXjvvyRrjB
+N4NGZycS+sIPn7ZIEAzESfFIbMc8T5rRrSkkf344uPKe8QJD37STln9aZkpexVAyOBwq6nUru91
/g22xzZVGWJI3gQzwV/hgq4C3THJQ7nW62O/rRMPfYU55hiJVgRpxd30BOziA2+P2HePUZT5b6sr
W+stlm7GONyE0btS3fahmBtRWWwlU9fkL4R2iJaAZWsSSAu13Qz3NQ9qvQ9zLJDsZXNQ3ub5sMIZ
8TsBSlBYegYl8cXBGyMxvtV+E+Y3ojb59ftpCiwjxeIywDLZQYr4LiXOfVi+AEZm5YlUieITe4xY
wOFaDX/oY1k6cEa07UPbCP+e7pwS/ShRha9N1VoffDXtukMm17ypK6e7U24e/puoSf5RWjDej27n
+qnZIl1/j62R/vUEdWYFadyJN+1QwndG27y1L/Dvfs7JYyKwG0k81bfmzYSpy4Ke8VcWNoNaJZwd
cWQTgqzVojF+iqrqkoWTuzwjvXXPoyatkeA4lAWntu2s/uQMAPFMr9HoHUARShTjM4ohqFQZw0hr
78sIt+aeIS2LSLdiNo8EIOHylNjSX4dSiL/ukK/nIbcrQM0a7hyJ4LY8Yv3tnpCr5QpYg3yZJ6/w
+rdSOdavsam1uxuZOx7sQVjZqRss6w6NZ2benBbfXUpQ6XSi9x4Q22om+cyU6PZ8ffnkJBi8xSXq
VYgsN+YJShzQJyID/EWcwmYM1dEt87U/ems/LftcjshDo8748jGmp7T8dFWs4weAgWW605rhMu2W
4BhbpHmY0fntbdJ5gdYRAzP3sPrHIhNOeRowNqgr2eX8UKqRgaF20jwBj1XFCVFj+VCt21Q8Aj5E
RVJuwfyPfH+OpwK3+mIlxPSV48Er7VCB07XlthuykBu6bXGH7Tqv9MLjugA0nfzGD7t9vbresTGU
pR+KnD6NT4foyIKQLKnhnCXaMfAtoIB0XCNc3igcWBHTdVZFdVN3Y/+Pozt/3VxjTXu7llBVnTvg
k5G0M/9YTOEXZPPrfFEhW+/OK2dC3kZ7c/ez0/lV2jeRjA4bEZC4KRYQ+7ric6UxhRvY99dmguZt
bIyudma7NzjVy3c0JFGFyTKCK2QAyvpXa7XaLzwb0D8dwCjBAOvYuRhFND7PUil1qfPeJqXJUGh4
nAe82r9I654NVBgYNty9KgOGeN9jUK5X5EGNR3sKgjvzNwc9X1jZ2wp9OaZl4HHHQpyIxwBJbm87
/Cp6icoDxQSdj/J6inOwMoFPi3F0/IBYrH+7XAI2DxgLNSJkmR/8nljcq0IgfIWGKO4XTDlF0ta9
p46R3yG+nYLNhfqOOu/WZjL/cdpwtQ9bBL+Q9ATF/B1Y74sbyLnqn1P6qBLzaZq+OES6BY09Y+gB
m5z6U9plGOFz4dBJ8Lg5Olk3DLFpzV6Ik8dvM4hlLw5/Y5NtyAUpm8iGSWrUVxjimdbgreFOMvBd
stxEVKJpT/9lFEBDpmbPj0m5aFV746KUeG4pqeelrJfFB6es1M80iujTG7E8EIwEqevkC+99bHnc
jN0wdNFRrwJJax60yxe0tuxPiOeCe/zn5fqwGaQnJ5Z5CEZC57cRF6UR3/jOAMfwKeTnRuAlQQhp
1/VuKdzF3mNgxZQZmiC62KBv9aHeYqyGJBCg8fPsyPnXbXb4PupuvIenBSJvo3Z6M7zHDW950Fww
wyB2a0dcUrJx4SzEWpUP80D/82Edco+jJNco7QvE3WfL58ZJaQvTDySEd19RaXs/a9dXl23FDwBd
5ikYPUyPPxS7ua8ueylsKbVH1qEMDeVb1QTK6Ljt1qTTSP43esUc8Q2/ILstkontkbda/0XxSPz/
0MJEnSq7C04MAAQptMrCjWQNLTpE0iJlWvSu43/GrFFjKnO/dXZeGxfryTWbM93MddWeW1+UxS63
2tA7wX2rZpcTNUh8hBLb8OHThmHfICeHdyfdoEG8hGBuQArCg5/MYbvcsuWV8dlmRRruJiTIT2rx
moAkgqbkPo+YbfeRIJIvkXJa79z5CsHYco7DdB48j3/ECtvqd7nhYzkCjPOYR5Vt6WcyiTy18zIZ
XwrLugJuWSAffPoU/wlEJIL/exleRBHlv9kE4i0J56wObohqa+tLV4NmP9tlb5U37abLLc1Q9CNw
bVsbiAibSyhlVz3qapZ2AkyjfjdxDO3ktS0s4mzTQLg3uT0VaYXb/B4TKHZF1koPs3YwL7d4LOHe
QwYPJ+mcZkSSOoYEUw5V4y2pYy+Vz6VJWemuG8bp1smG8tuJjKc+w2Kx/yzwQq1MRdNn7R7vUXEf
AW/Vx1mtMao+ChDineGgfkCM4Tp/eZ+a7NIUyrnnnCw4nJU/m1vFgYChsebvs29roDX3XBFEJW98
OMGHuTDTnxA10rdgl3w2ZCt6+2WTw0c0lPm0LzzTzs8tgu+0wHaLa7+ndbGNxjA+U5aZn4RqZljP
XBf70iErOA1RVOcHN/Oi5gbMte1p3Y45ffn99cK4NVdvYzwI81BXpbyEPDsrvFUP1pBN1F4cR0Bg
AqPqqt7ZKOrx5BEI/8uer8JHlOjxWxvh402COex/51PhXTloSemYCqjB28WwyGXi+VX+R7VQMqgn
wD7p04CuSLlUlhclA96vUmLHTCzONX2TyWz68JlXH3O7VkwPnjN/+7aeXxdJ+QZD5ugeYixav6Uu
hyZFPGadRDtUfyJtWMgrtzUJbJZDhjrSZTctILGnQ+aVhUopbxYfKJ7UH8uXw4UnoudGLGT43HSl
yC4OxQcXYk0W9yaPSOM+oJzFEklM0PhMGnK3pRj3MKR05IlkF7YnJDdhA+GfrBAPQ6KdYHTZg5T/
CSkXFyebx54rsAqbX8BIw3SbI8+rDwFFoxNxj6L9YXD3XYoKYkdwSzmkzuN2iLyTZgPCRjf0CkuI
s+TOTsqrWk2V0m5uSZ+b5kMVGxcGt63VUwMLCTRkywhZ/5L5210rGaGZZ8bAvWl7J1ZMLU6VHVYf
oGI/h7ZzILMrYi+Gg0AclzX9rsLuS2tnZVZcnqtj3cwzA8p+NtBTiQAfQVFAYQVBE9Os2LZIStIX
M10F4Y7DbUOS9BAip8qwgaHPlA+UysJluXLRRNHME01pDQ2dB3K5N+7amtyXhMg5/Xueh/o1G9q1
Oddruz4MVTbeMwdDVrqesyKbHLz+NkM3isXaygaGcNcaHxyc/g6+Kn+6DK2Kt1+4/7f7UJiuYPV3
UE4zzGoAty3CSM4r8byEBCEdrGAjC5hPJQqJeOEUOsuI2/7om6aeDxZUI5ctQjq5J8egeaDzl5eW
q897Zlf22lPWkWpCBlfffug6Cy+bzXGfMNg2v3pXNncTscsqzevMHNjCIoxsgDw3DLoomCqlSNKn
vSw6+IzhAQuuCqCtw7DfvjvloZroNr9PTZll9wSamPwWqNAv5E43IubP6qdfVpX75w6TN58qFNpx
qVdv2g+ICMdEAZcCzJeh03w7MwUDl1FieJsSq/QW9V4TsfK36V3UY5axFwdPO5H38+T5S9IqV4UH
RjqGH0mIQJWQTdhDl1UrukQIejvfN1MmLsoOrlYhjH4SQb3lIkO4qh531YLsHA+c44HSGpIGE90t
q5+GVxgGYMbL8M/hU9+SHiWSubdWtCIPXRUGX53pXDT6DAh6v3lLLN654brovFC8t0Gdc/gmxaI0
9rAlsNBD+HI7BxV8TJtY82SsQ9czEaZG9JzgLZrOncDbn+9i5IvYh7kbd0sZTffg5TEvVs9cd9AV
PtVrgvniXpBTUS4OONAjOSyl/s6C0eRvKEeL4eDzHGU7o3rShSLYLcz91ahx3mIgLB7HzOmekRFN
+GHZBaMdWR3xX28eo+omVMX03SxrcTdGU0CoT9f4D5br+86fihwk1NEFSpWkg90Y0+vQzlJQVBgP
9bQGM4kB89VFtubBUyCoAuBStzqAUGcchqemwj3PD2uxjUXBUg77qOy95+xqhWXiFl6zZ4f1cCcP
SDNwMBVKPCGuQBo3iVzdX31HN0uD1ANopQHhaHSBvamPy35g9W7D8sjYhK/BDdaXoCMf9fea4wCb
pjhqHlflFe1NkRW6/TdboP4JFgrIfQVPPZzQ54Z36NkNzFjv4G2IgdWAgbKYN79BOvgE+89go52R
3J+AQJ53HeIeSdzVX1/Bwr0nPerlq4QF/QyyrXPv3UpuhNmwAQPOdG3DFBDWP3aer/8EHE6WmG0c
Xip+oSsqAvubVgXuRHaxUnwMKswcN6GiJeLVlPy1E5RZ18QQpUb5iPaZk6BviTveSSIzYCRAMvZ2
TnlQgWjXHHAOiXO+BXapjpwZujhzlFwb4RAxB3sHHSG3pnC3LzRF05ZSwBxF56oCgtx5nl4ufcP9
ta+cKu8Jp3KU+xLUfaHPUZuNfxTMB14oAlV+XR2tJVEK5XLPici8FZZczgddNMDOemBbJ20DncUe
tVXR/C6sjjN3FFLHN3KY7adiJXbxZPPe5Em+VtO9NcbruIuJXmDJ8Acm/6HX47Rjr8c6CicwY920
CR9G66/af3ZB5GDSxJVv9m5LVxVR3jm+MP6SDPjLCfJbg+jrM4TQgBQoC5LHPRMWcZqTlVLuZCWX
R0VjwLvVrNvwalyeEJ5S3nhUoV0zvrHAy/E9DJCmY4HdzJtFTM87UM/Vu98X6jHLK/4aaNLxlmSO
nhIdqsq6JG6N/0IuIRkEcyk3bgWWe/SQGA+iXSxF9BDbRmMAX1D7TvAGpRpuvdCNUGrYuXl0szDQ
B5uMinfKKIM/fNyuf/KyTbCwD/hWD0JXS3BCYivPNu2jaucOvg1oBjhAMJRB7bvbqJmHAGftje7i
emEdnlTEP7sGwRpderXOtyrP++E8l1kIgxYRE7MDRIqARkAesMDyvwARwdGrAz4AXEIT3VPlDgvI
iIurEtucMsES3VGsDm/bOuWZl1ZDgUB31DkSAKBURtaO2GS0AuSl2fsFP9ARtUUf7C2sfAwFoHwi
xWDpNMnWepjJXeWIp37IcGJzRKo93tfC2o0jGoVdOWybg48okvo0zwHni6xVLv827FaGzB0qZ5Np
nbvPYt1idULb5wWJMH3+WgZT/jZhgoe79GPj7/Oy1X+Aqvi8oqIaPodaCNghTCVhgo9I30LLwwoY
vRLE5bhLER3xFvZ/q5GYasI8ojVLxrLF95HhFF0Po5rmp42O2SwRLYpdMk+a6oVUmc0+Es+OIS0L
+BrOdTY5c825Jq7xxqTP1eiSLP8c4Q7uzmUdEkHQMs0PR7Z2+bIOHO+7HA2b4R8ASt6HWPnnQ90S
upJEJWFwqVvE2cvYCGk/2KoJblADjOWOnJ38QAJzVZ/WtjDlBdEdF9qAklWcY0JtVQJzZvBnxOQH
IkoKjrCRWt/aBKzZu0hP6nWYvfjVxkTtHTQvztX0rqzj2JV9fuTxvJ7yo6U5pceuOsDqjqiHFid8
H4IGmeGwWAiYJo93Mh4d7zj3I3qNunSa6DipYQzSGUvp4UrX4nPBfnpFKD2gUAyOojssZo6eLa0Q
fZRea+o0Rqv/uZLcFaY1WuFnlOiwTRmOY6ToVDfqZOwcvyEQpUDDvGiNp8eCKYkRmWLLYvwqWdQW
HwUh9qKFXLarmLDo7V4mhji274k79W1RG1kDCJCc/mHmZ93bG/6JPeEZVs7PrYfTimXKugDRusFu
wYU+I82t/JsMg+qY1m0BYMrJMccJ7rX/n8F9VD420gH47GGnEhuuMbvM69iKw1g7ZCKQj+N6/4bQ
i+6j3ugZOp70HDRzcujsBPdyKHZlFo9PfHlTDZnRqq+YHuCPDkFPeA7dTIqTHYs1Zmx2nPbWXcYt
4G3znd/Yu8Jf3PCVvR9RfLLtlnb8ZWvLfiEcgO13UDM4R4OyV2Nc/I77YXN2DXEy43nLcjs/AmLH
/7qg64ob2xU5weeA8NZudsdu2/cUEC23hE64ZcpAxRzcqEm/bzrzikRbkcLAbBU2ApbIZ2av0GBM
N3bQGF6fuG6Wg6swEaRdDrq/D3xSPcjbo3gX9j+zwheSGjBfBDnq28MGtAio5y/ejQ0E3EHEeASv
+WQpnkcav/0deWPkHCzLsFDqJ7yIIwTB4pPsF+nBR4/g3AUy4YsbYWwnD5ZXNJUwRgT3Odbyh4SV
7M0NrLY84SZzviCLCOZkPJuJ4RwdZ7+Cvdm7IBoGBc/lYx6upoq8uQKfDHe5mCic8qdrBjXCYQa+
EL13mxAB3P542LvUOfSZzXay4erf0/YVXlP8CnyavFcxSz/5I+MbwxbfkqKwcUu9NbTlp+iDYUG0
1hGIkhdb8+jGVEIeF6ZgnnBwgeaZjE4FVrl5YAkVx8KHVaM5PyGPHciTbEIARdpHWnTYrRNkeI1D
wZc+23zUD7WGmrhhMKE5nW1qqc6IdsS1MXqqiB716yLC1xsRnIApG/pva3pucg6LbbuE9djiFWm2
OrrHOmvaewDo4DPsoeReLVJgov0KbscPtJB1EWyxdVij3FpuxwCHKljZWOb9V4zs8dxg3lpvkbmJ
7ejO+IaPU6T19ACfmj2MKqi+RGuG8hkROLpFnsEViBKnMVtE71JjIsbJD3+7QP7yjGOulOnQ5EwU
FV+gwuDpIAXrB2Wsc+Fk4le1Ut95qsZFvgpliDiYlJqxEVQ5PqEoKusLH8z0GA9KlXuuH9V8yYGZ
Zz9Y5dYfR79c79CTEz2+2jr4KCrkhQvvN69trocCCWyYLw/tVV0JAhU9C+KpsPs6rjz0oP0zlAsE
wnObB4gv8BFU420Vu0t4EFbTHjfBBoRHV/REUvBtXGy7m/odeWhxsJ+kN0WHiSxV9Po+af3YLuTY
3sxupD9J/+ygKFz4q1O7kAy5nwcWm5MkFGK/ytioh9g37YdfbtV7RGQgO5Cdra/rJqW6dRbkdHvG
msjZ5w765TRftjxLTbSiwiwIZOLdyNFqgSzbMEUsgvD7S+QgI2woqy6ID9ouCwFC41HFeeXt+Pyq
CW9vvvCwKt0+15acrTfkxbTvxpKuttuQTsxsj/q4iOHMBEuSPc9tfWKHq/TdYPXDo1jcbtpPZp5K
VAqy8Pc28ZcfFcqs8hAOsRmPkCsF5bYxC9fSOag8IEkaLsLNktN+jPvu1nVV55EjE271ccgWh7fY
R8XL3mE14x8TL6ivOp8MQCzocXTckDMWCfuEwz652Y1L+GNl1PvCnYTcw7ZMk2AQamHPwOQXXFae
bIi9CMcuQdLqLo/Mg063IxMSIDeqlH92JALvm0mrubzp+C6ACZC+drcoQed5v6FiuquiKfcfZlPF
1d28lAtkdDUsR+Sj5fdsWaGgtEvypdnO5tyAnhH25ATt9QUfLP+nLaZ+uYf7DfVhqJshPi8WTkDI
gxkTONSayfc2cZ8EYQ2e+GUpfwQJ2QLD9R+ugD3k5khso0EZ4Vbwm6tHzaKaKDKtIC9wg40EeXNy
+2Ho4nwmpywI/X1HzjdHgmHqOtgdmBGJRQTzba41f6PW8H8qpfFfR43Eduwqtd7heyu+mUK65mp7
N2k8L+j/rmd5yuqzwMoWS/6stATfRbwBIii0cCUkW6v/kVdWfrFkQSBlzHvHEAyguMUtNlC+jfps
pJXD1ONLOSv2OlO42VPV2+p7NviPSXLAWLiv7IHq16LZADXsyCYTPgTtjMlycIjZijg0uIiwN/wq
ml5F5yxX46+t3bYXQjTIX2Aa/4dZSnH4hPQbE8IwxCd3QL1FWM+2voqq969ihhVFYMDT9TS4hTxR
qZU/sjZBQAUG4/y59gf2pGvqmNoRD0aMgqdtSyaRmezwpjOV/h77GYuko7HVk0fb412KQB/Wk8CN
0P3qakJoD9eCsD9+tZjx3PLuHnErZ+aymLb6AVEcBOIyes98ZBqG+FE8KD/xhFsKJA+lL+9vzuA9
RY3b7wmlU3Gi3aw5xjLOqYlqAELOi5S1Dem3OeC2Pk4FVDNddU9WWV7fE1LDUaymiik3cIF8075m
ZbwusVN2jgTE4l44W6j2Qsdk1votPrrEI04WfSbudnOveNN+ezo2332osluCfwSq5tmgBxm63r7m
yLPZMNsH1bbfosJ+Igca6ZOO6+4JdQQU98DXfBqIAoPAZ0f8LdC/VykyXoKdSY4lfn3LOrvaW5Ub
/PBlaXvXksFd3Hjl4oDWdMQg7jK/rvwLV92YH8kj8oojLkq+Av7L6RTJtuZm8t1wuM2QRA/Q8mvG
Izi00XvBjKJPuSDG2m5b658vsmo7be1YOodFjpu6ummaJxSvYLHebJk/goQgF5mG2X6ahpi9O+Jb
tHsoJmH+EmRf/GOfWe5LpI1P3qyw/bW13f2qItt949CL78uxMR8xPslxn1txhEW+8XBrzc57ziD5
y9+2eU5ychAMa9omaTcnB/umQtWEIq4UHte5WM2QVuwZuNqjCNW/6UZimTMv8x9qZPYWR6gc/7Iv
w17Wc2n/KdFo/p5GN/wU3URfhC0JO2LZzv2X2hkRRik6fLmmqmC+kI8VuLsaYEKJTyixJrtRKo/m
fQPs5e0k5mV9AOWyXras3H47QmudUlDtfwKT85hTSsSmRPCsflzJMSDCgMAWqG/kSA9eDhCeMMQ4
jEqtXd5bPXrMJDa5mvexFdQgZ3BB6aDLaIRQh4FArurM/7xV1o+U+2aonLnCSKrKvAHhXEbj8s4P
50XeksUp3szEXGBNdUaR7LQAXYoInm32w9baZbEbB/fRFtukbg6++AzwOTyh3imKXYUclQLSlhZ5
srCy8QQjgo2/7a3onSbV0E4tZsADYCZZRGM9ETZCydNSHFpuPHQDaPF2uKO03OMJA8f0G6LYnpHb
C7xypIngPutGmOvlSkW0kLxYLWr8RfPm2OZYICu4JgIMNTtXCQecDD7cIMlhiMfOxBc6R5cC1/5h
CCWBD8hzLOdY2wv9ShkApIs6vAuaX2NAdBaaZn72kw6Ga3Ruw2+09tp85yUBOhB3s92dmaXUrZyN
TcDGMnf/1sAStw4YDVA+BPmdWzndeIjWGGV1xQvr3gITbjL13S7m1HW5se/tFcnEfmtKqzl09Ri9
sxtQyyY0cYsJxBJ3abluRPj1UhvCYpgA50MTbYzdmRspfeWW8zL1ZxwNqSedK81r+dnbGqz1j2mZ
0n98m3nvQBKpPV6anoCbhJA/MvKnHhYx8eSmgn1LbeQMxwB0khSl57/NRafgGyIHbF/2JRZy+KDu
ew22ZiGdsRrmtMTsOiWkkfU+PfRO8K9B43fR6yB+rsKiPLEndgJOH9CHZCRd8Oo5QrJPJOwav9hN
PlWPsxWNxaUcugAjHyZ+XkeN6bVXSmKL0rk5NtS+EijqxTX7p7VtXyWQDuF3StsHlQfGA9KJPPSB
hiDlu6wnRyehvX2oT3Pog2jhRxM6yYzlv5TEBX+bgExkIlzi+aGKdZbvfHfghM1K3t+DXyBVONTa
X/1kdTt1T9ou/L1FPgv5sYt4DwZ3+DLEkKOocRhDj1EwiX+SNqP6nttW3WNmorp7yIQ97i2dCYTS
NQZF/oBcgn+S0n2OZiNfiT+BjyIyT791Xk9BJ3ag6S8JXb1KJgoa/2lPiSwldgIig8Sz6NHUQcF0
wGlLll3vyZ+YV5D0X2eSsE7eHNzODMB4lIox/NsQYTuRN0V2TlKzCoYJKUwcAm0t5hnHvcZPF0O7
nreecYPVa2EyIJsn+A4GJN6D1DrbOXXG7aFcHd6hPsfgghIpfkdTXpwcXZLGo5sZK7L0CeTe830g
CSGw3CDYWaLwSrMVqC1st6/aB9F0zl+FJqC7iQmMbMgoH8Q3zR6Wu1vz1sUy2gZGHgVq9XsvWhpz
jJ1sm3a1htvcrzTpiCOqu/U+iJYR28qS20vaVH73p87z8jNDyPjmBfFC0NuieZm+aTMUzZHsp3FI
gkbkArHNOD6V9EVkJ6mrqrxB68BMjcjO3ESesgmRQj7+vrRl9B4Rrc/8Mk0LspdmImXa3qY/ZeMy
rW9mQL1Xe6ycCCL91y3yQsBMYrmwIfpUrcDBmKp4sCzbf7PiGi+wVXn1tc0TjHskwSBAK9HoAD0x
kNN1DKDfWb34ZuNQ7DqcdrCdwzQcgqn1P8e8C7CXO5v7GmwICmlMyMVewlOj1CBbw4F79thOeYcK
n7xRjBYpcuQQ02WHPzAREKLl3l5DYCZvIvI2yRuO1rQAA9vP5DONnDYw9bspRPR9jw7EkFcGCUSy
tcAE4ZQ7flbc78U4V/VrTtJIRsz1AvmIdjKe9uTt4jvIgmqBjsuitTlxIZd5Chzi1SfXRU2375zJ
/SL7V5enThSIsYvQuLek2U9VOqLg53T36IPgYbPcD1vnwWvGbhvt3cbeaiRK2NtSN0TLkaLaYUzF
wahuF+pSfjXoIb5Gpa0W6i/y3pphnUjJwHsNPJF39gfZ8/VzNOmVPx+V111MFIWmR/lS1eu5F8G1
RAcQ/qflbF1RvKkiIkxx6sDcicCmVyOMlrdmGpePfkPsbkWyQoI8bNNFlwsYs+uJkixc9N1vNTo8
57LQQYAvjBnrGiuAzepIJ5N+tCeHB2RGUve6dq6irlDxKaEZwr5MSOOMnopscSwYAUpO64DAiFwp
QwniC/FzufPbDwYw85nqr/uCU/yvZ+fOeggk4dR3Fu4SsOI1jiTHKwnvgIGNGz16dYH9YMTA0e83
p8BWKYvVXdMcCeYNN8pYE0iqUE4Pluc/j40/cpPVXE4dHtIxKZ3eqpgnA30OpjKOU9kWIUMKCTHu
PlzM9HsLV/eXXaytkw6wsnR0TX3EY51TaJfySa+gxy2mGhfZUXNZfeEKQJY4M5/FjH37lnllPeNf
dsxBu2D6OUcCFnvoe/LAsfOqR7SfrKhQt8XbRFcoiu8xd2UKHRQBzGdgHikrVfVhkffR74isXMND
B8f70RZDsBA+Yy3n/3oWE7YhWKaw9rllhCKoY9I9Ieb/9UU8z31b00QTuY241fSIfLl2IUGBGwF3
MmV4E4jm7t2/ucF0ig0N+Ro5BXP+3PkwOrS6SOC+tiGjARhGGIQuI7mAv4HGx+ix10U73kFlO8zw
SufZqz0uYkudcvNu8BqVDU6bvmiT/+LZddeW2S5FWyMv8AoxueE86v/j7Ex65TaaNf1XLu76I5pz
khfdvTjFms4gS5ZkDRvCkiXO88xf30+qNyKLKOLY8MKwAGVlMjMyMuIdktN/tJKKRUmB0AuFb/9D
r679mBtxJBMoYFgqzORP/5lnyIxqb8D+tRvdJ61VASsqoFuphZSZffoP5MnWVYWfHgtbD42DyuX5
qCaY8FxiMMzTji3Uhp+RLn3V+FuEilCF9Bz6zRlLUwPEXYyyPYBJmlCasgC5nMahHY3L2AXp8wzG
7uvkJ9PVoXDg/fd//a//+7+/j/8T/Cje/n9L0P/Ku+xtEVH5+j//vWUxZNL7Jpk3TdXVVl6HAzmN
INbx9IHdAXQJSVrKee7T/VG2bJOQyjMBNYIwcZ2VBWAQTzWWQbyeFJ3mKiqMP5Wurd/wzhgf748k
PbQWxqfECVDnpmrw9rFY0OViDnEYFGhqYSlbK9HTMHf6mct0OJgKvhBWZvxd2wMC5xhsPDVW9/3+
4HIaq8HlN9SEidWrTVd6OXgV9kECDx/viLyOr6Ua4VeJVMepCVoYgmYfosGTpMf7g96sLV0/On8M
pwKo093VF5yncmhDC9Tb3HTlX6qBMHZeVsofyOFHr/VUZGKuZRqOgb4P/mWrz0izbGzxN4BgVpbN
KRdu7kFVbb3Rx1XptbMyNWoqmiVMlAltdWXyZfp6X6KBj9iksN/Xbpy+jEb108z67M3rB+ItaeJC
r7GM6sqULdVsC2ATagHo5DYPIxWBP3Si6okeOOzM+2PdGMAxGdPBBNLFZ8+BqrvcHzBsMVzJXPMg
UBtFS3rSHxKjoGEBSvgBQ4z+tYdbjufKz0Vc0eHKLceLyzZA6IzxatD4ZzQflaPZzdm7V88KX0/d
pUmhUtowV58qq4KZ29wh4cSO7OAXsXuCMIoybqsifmIM9o4v4u2GR1pbwO11dUFHaH3ENQUebKaC
wUvVrjnolk0zt0KeyByc+a9XTw12pW6x3wVraK4+WC9LA1mE3cScp/bHuOxoOIjS/NkiUHgGrxq+
Nk4KE+dzsHyUBzhgupz6b1eBgh8AFyQoOgUx3sscFGTkQKgO3N57fowbq8i2wMIOiSYTdszqq6Fx
0EriAoIz6IBeMHThBFCdOcBd63YMJreHQolW/uuy85ez0n2YKXCI5Fk2qwdFj9SrD4CwVmJzJ0Bt
HDCDmEEsBGpL9F99r1IHZDiGTKUGxwBDlwf2EIzxObQGFNfmKn59lGI8VzVt23JZylXsxetjSHuX
rZjjgnweByPwTDzDzm0T/7y/EzfXUHcNpEYcVXBhL9cQkj/eOQJieFLTlp+7wD/WBQb18RjU/2ZS
BnRKlSW0LWM1VEBKb2rRSJQadHTyUAq4Wj60C4QfxI5r5O1tjb8zsp701QAo4mm7nBVQckA3PpLC
aOHkgJkHVHNOAfk4DXnsQn8OdQ1cr9UVuiAzuOTHyTV48P6LpXVUxzU1xzGctUF7weM9r0d0HnRf
qfBAgm1OsbK+qM4Q7wTkX3/XMkOAv6xiYmGrdH91bZWeqEHWFjTEjEM+5+FnpaaD89COWBuVoMz+
UMM0eRvVtflEc6x5xgxP/YMrdz7SaneuQHHEjykp+x/AsnOH9z3YLLr7ySWONIq7CvSXnQtLnsx7
P3f1fRQFmGpiO8YhoV8R5CEdWH/E+gCjiyNy7eohm9oIrWGEQu5/k195572R9eXOQBkFisvAyA3i
jQAeUJbLnD9sCmeHSrP7J1dCAigS/PRro35Woyy8VJ2/8yu2Dh3Bn+9ly8DlyD//LRxDHjJjA3QP
TD+0Jf0IjfEGuP8VkfBqZyh5qG7mi4ACJxwYsG2vDh0ll7iDumce/ParBUbzTFMmp62LjmyJiND9
1d0azJDGoiA9oD/oq5zHLZPWlPq3tB3zQDsUmlk+KyKuz9YwptTiTVhnO/PTttbSoVJARqLbQl+7
GbtwrMki8OBEwKVB2xcvAhDYfnkVpOvXCbcvwCi6fUIucHhbclPQ4cIT4EhpJP6o6K79NIH6rjz4
M+qpolh+vr8m8mpYfQBIxRryKQ61Pq6Q5bfO5fIXSGiBioNY6VTg7U1ab8f7o2ysAteSS0LLBaWr
6mpb+/NI9xXZg0MzqUjqmgikCEt/gHs/ne6PtBFaCd8aF7vOihv2au+mg9GDtiP3oztUX+cw968l
3Z0DZRTZgrDzc99oIVqQrvKMc0j9+qBKQk2ss6l5E1VXWywbYX5GQ2gdXKVQ3rW2CrdCncriGcp1
+vn+VDe2s4XFsclLgY2lrR/QICThAFeMBVBYugAY+NRSpwNNPVcQy7A+21nbja9oczPyCTHotujm
LfcKJjqIeVqU9AGtNY/VkKD9V7bOc6077s5Q8q9abUuGcjWdtIaX89rCGZeeBmMgn8s4FbSA0ibq
kCiNQkTAMVU7Dqaqv+CMpexEiM0ZOrpjW2BuLEuTp+W3yAeIs45RZ0IRDdLFiTonKJISTXRYHcXl
1V+PzgR65JxhRyA3uhzKVtCSh15Kkjv76nuzKmP6BuCOL7AqExccXl/pO8Foc3auzauSO18Tzmp2
ltFqxEA2jBoEbXVUEBV7QdnEir0IavnrnyusIp/QdmzdIANezq/l4YQaHEuJsooN0og8R+DXfaxL
4J33l3JrXkQux9VN7GCFsZpXgox2Af7YOkA4szAYQn1YSfGo7QAf7myQrQtangAeD5R04HqupgVX
X7W7jmlh8iSCQ+kUvQVMQBQXhPUVNIxDJIfTwc0H3mnT8KOuq/6Kl0/9OHcayfnrZ25zl9E8J6ha
1ircNCmuUGJAJxPTXXHpYECdRrf52A2QYv/FSK6LHhb4Hm4LGYx+Oxm83jAo5ReQLeoYCkAPQ+pI
B/eKI97OGm+dfSHfZ7iq0fd1VpdFM9ZAtBrgFCVw3yt6jHTZcK/yano4jwhHK1eoic6/OI68L+Df
ErmpURjL+QUCnccJ4WwQxWkA0xYYRhba2pfJzC7l7Po7L97NOdI+EiYpFnqWqw9XwHFw9AndJj8q
unciMuMDHjzzBUWN5BmWIJYTaBW+/plI7DYktEojrbNXc5yRoANfh3R7ClZVO0rSKDjBVuhvXMb+
ZkVh9OX+rtmapiMc9iY71CbaLVcVJTTTH9HxONiT1XwcZ4TG6wI4a4wj6V9D6KTP3aBM/9wfdCsc
UFdGUdTlOWdaq3Cg1rmozAGlBKgwo1dMynSwUwWCAN3i86uHou5JTYaqoCwCrVYUl23JNKN3AP1X
80Kqlc+UlZNTWvn9zo24MSvK5NCcVMGbkRxnuZQd9CVIWQ1Ksa6qnhKQlfRCUhv5a+fn/UnJv2l1
90LzY1OSP1GNUVcfbVR9v0lKrTkYwEre1JhWj3A9czw6748j9/jNOAaPYKhyKlNahVJHVHkSI20L
3qV2L5yV4myPjY3vuIHg1GyLj0YPZqHkOsQEQSTf7g8vI9Z6eKHaAEtolNkUhZYL6tR5ZwXC4MSr
1vBe+Or8J6huJEudPj9VU67sVFw3zoLA65QKOTUuw1lH0A5soggTWorOHMA8ygrxo1Cb4BDR3kfA
RNpTAoH889WTJGYj/2IYhqrykFhOEuljRPvBah96F3G6ApWIP2y60yf0INE04UW5801/rdpqVbkU
2Z+OYXEGxSp4u+kw0SZtEFbrkuSbFWbiuwzx31QBpRPuVI0+uxaOIRSmGdIHaK7gQ0YF0vbuT/x2
tS1hu2QUBlkWzuKr4wKZA/mmiEKpaiv6O0wT05+0JHBAhYDwhFSCJR4mCDbmw/1hbzeVJTimzB9a
CKIN8hT/dk3a6AtHDqZK+BfiOJbkUsoEm8krfJYfbMJoZ5abw2mO7DG5msuluRwOyUIN6hIgJ6kB
+AEcj3mtU3jxozJCyg4LZOZePT+5ovh8QYLXmONyQMeWqsTF0ED/UWhLxkbWvp87077Glj9goFm0
OzPc+I4YujGm4B4hbV1dlEbVRxkuS1A/3ay5REaJej3WDp7i+8klDBX/OiuK/sf9WcrIs9zE1PSJ
5zxxeMXxvFrOkgJtQRuJo4qnB+imesRkMCHjEVpZ/mOHVfVP3Db4B0Ay2jk/t1FejmyTGfAet4Ff
LUc2URaa6sriwkS/9EjrWVxrw9Gf0fkpdlqGG3uHCq5mUJWjlEsQXA6l+HpchqYJxKFEs7Eep/kI
txqw81y+L3ycvO+v6ebM+ILUlUDXmdbqVkkyESpzBPQEinN+Ksgggfn7ygnpnHRnEbc+n0aBx7Vd
2k6qWG3SWB/heGRSP2aGANjXSnA00d1B4dv4i8avfkbQSNokjMpOVieDynLfkF8xpOOSRrKiq82a
DBPORFndQgGhvqTgUnSKKHzsHInbD8f7g/Ix+5JQc3MGew1NEojf7aFpYiR1IAV4iNCUJ5Q6URzC
GWZnOTW5E9bTEvJxRudJJzteHYdaLRFJbo2WplNlvolTXpBhnGNqZhpVhGuLX5/VsoEsYKvZpaoy
pEojtz22fWAg6zFULyqiah/vb6fbb2yj36dTyqPzzA2y2k4grwMoeHzjJktRh+gJsp+DpB3P6ATZ
n9oWJuYlHmEXeuC4AVneH33jE7i8M8n6+AfexirMu8Ie4eVWNPab+WuA/DGNF0ymJyhNhMDT/cFu
8ySikEablnNjGfq6/SxNcRFExJ1CBdp9wZALkR0xDxc/wzKXwpq4FkGGmGTXtvHRAorw+nqw4BAx
Pr/CRpB9dZ5SSqQqAk/dwUnif3gQNS84tPsIySbmu/tTvT1AjERCBoWUu5v5LmNSV2HNl1jgbfQx
h3Fche05ot25s6E3RiED44EpUwN6EquvVykuMtqqz4LOLrRfzH8eFR2p1PtzuQ14QpYg5Wygt7Bd
lnMp0KxFSXpEnlXKeU2h0V9tLf5sDPN8/hcj2WR4Bi87qmarTLZHtAz2yoCxK2Bk/EwD8ZghPoze
h5Fe7w+1sRepnfMI0VCpprO+/kChgy2NLbVj8H1sYEl01skc9eFF06nXP2RGk3zIJnh7jeirT81g
v76SjPockCEdgIJNp3N17hHopb6TAaPCvDB/ph0+H4sBXcpEHc3j/blufcBfoAX31+dbNwTRgOk7
0ekDcjwVNKkEMhnc9/gtaod7nQm5bMsIizsuM5JAFhVB6dWOdHxMqrQJtmVlzMZ79O7KT6Vi6590
BXzvQ986rpcVefHq64pRQa7xoNSona0/JnI945gGZn8YgVI+YaxUetrgWv/iHGBwRx1Q4glo5C7P
wTBhDK2aSLTDOEQXdDbQajXm+oCX3+uLVEyF9yTxg8YqFcHlUJoOYxmQNbAngWWJQKT1iBOe9RAY
yLG8fnPIWooEEdABt1ZnTq8bTIF6oz9UfjOdZxdl7JBG8Sntx2/3R9qKVjTiuGYkvIrm9HJSdmtk
7pzitlHVZXdta17IuQPS//4oW5udC9Ww4NaiimmtolVp+JT+YriXlYNtCKr8SEHXVnWZ26LfuTxv
hmISZNW8hDH5AmGyypJmdJYau8PbVbV6ccYeZbpUQ0eNARbS8f6sbs6VHIqVsymSkumaq5tLwcgb
XhFyR0meBRfgzwESRG34Fk+25ovbm1BSYxw7ip0Zbgxrk+ViL0QXgWtmHSVpZbMPSrwwuQLIqtvP
2CZq5zRL9B9IrjoFIlBW9dpzxoPh90FXm99CCicLwnFGy66AnKZjsIMqR3uaoqG/3F/WjS9IJ89l
hgYQGvUGihTxBNLRTDiUCG8+glhGmVPg5wYA3Nw5Zzd5npwV0EnatawlgInl7vcBl0TGmEhjznTE
mg1pV9NAgAf4gnIue93+Sh6WvB9Fs3Psbm661cCrrYOmC7B6M5wPbasNJ96BqBdFFlRNbY7LR9TW
Qw8lLxj4mA8/01jOdg7k5h7iMuDg00GhMr2cOCJ7c1u7WJ2oISZUD5GKrKUXhGn+7CMREEPRqFAG
mZC42Lnitwc2LHSn6KKRcS4HroWGBCtOW3T5kv4vVD+qv3VsiM5QYYRXqWI+J5hAvv6gyh451UCu
P4Bgq9UeSsXVcr+QswXEf6Bk1WTPXZvnw/e5z5W3fdjEChXcov5+fyvfRFdgRbyCqd5SQDGA1y1n
axezWU0o4ByQX1Bm2CQdqHgci8WH149D0mmQbrqASde9N64LvXJq+NM2ZSjpqDPV/lMYwlvZ+Xxb
EyK0UrngyGHAuJpQ1M7CTP1ElZrImLcW+C/MTb/Xn92IAOL3UVbHMkzQaEf4Qz0gB9Kehe2j4h66
UoVIvLokwhciWadHAjmTBs3qukBHqsr6UAd0Yxf6l1CZtHd6J+h2gSfy7n+kja0vSGpxrbdl73mN
o8Mox3Hz1FcPKL6htodmJargw3Ste9W5BDjrPvSIs+98sI0IR75i27QPNMQ37VUmoYpQKJhsaUjM
ZfV3Ki9/o4g4vxmICU9Q8HPPmqW3nCsQlb8/3a2PaMsKF9UE6v3rrYLZXdBmCbuky+zpDC0dI8YY
lp+O1s7O5bS1K8nagb1RGbFvwLIuvZ46sJAIoQBenAu1qDxBUWEnZsoosUij2SoUC4HwCdiLzrpz
KEwkP6sZFzfg1RPqkaK6Sr/bUyXtLodq0ncaalsLKCsiEtwpeB2vYrQ7YhmHzZd+qK08OxZhN51w
/prO8Br36qCbQwkCiEq6bvGcXMYptYIJRbNJP1SQEo9ES4QJMShDd1LsQWQ3V5Hbj7oipUFaFcuh
kgi0fiZS/dDgiXmFxGBeS9xTHkeYi38MlhGc72/DrVPHJyMy6mRqtLeW4+GcELetzdQMo/6RQFe8
RC2suQSHXK/FMALz6rnYGXNrjjx5fpXNqamsIQMlgPcgHwn7k9uqh1mrktibqiHL4dDjw4gIdf58
f5a3nRE2p8vVBnqG4AJfdjlNq7AxBJhcAnPsdtFDGv2SvB5d7ZQgn4xwHaphxDnnFIUWanTwDbWT
X6jQzO7/kK14w7x5wgP7okmziqeJ0PCJCiPwb7Gjv1UwZFHBaNjDmXLa8D0vWgvqErL0fVMbe3C4
27E5/wRYjPwo51NLWq5BqQT22E8+dl1FXHmdaY4JOnkPunuCm9R4lRkOxzZrlOP9Kd9GH4a1NPay
KTFZ64cuhH3qWvJix1vdPIop9l8StO8u90e5PaJyANDevKS5KdT15BJnnjCSG8HS+haBJ8BMC7mX
01hWn149kjCJAvJNTY62TibwRadINwoddqKhH91kDs+D41ZnbR7snUndHk4a6RK469iAMW5AZoEd
WUreREDzXWTVjbxAPVxVkKXKHf8EIFZBaqDZAyrdnk76zoBCee/yGKUNstwmnYDM3VmA+OBuRhez
wtu2xmbuMrYwb5sIHPFr11OWk3jO806k17Rez7xPkgb/KWSywrmD6zvWRIaCh8dzBr5mZzPenoHl
YHIb/dYiLDs/HAaJIBJ1ixC106AVEXSGp87WgFUvvH1REOIzXL136j0bIUgH9oWYAthzmeisIm2h
Wq0V0Puk4x6LF2wM+4MSmp9zxcKtqET2FGFS7GNHJEyrGsdjK9P7nTB4+2ltLkwIVZJdQgCQ++23
2ReR64Stqk3eVCvuozJMwXlKhX9JsmpGYWjaS+luDyXj0YeGxsKAVGCW46VIOCIB5E446ejuCxXn
ETO00PACs9srNtx+WKESZHRNt3kWQ8RYDoWazDijlTF4Vln3qBr2TfsxctFs17o26aAMj9ZXjFfq
pwA39p1NdbusjM1HBdlsUllZU6zSSUNPdSwGz8Eq/GWAQXPJKciie6U351DVup1M+XZZZd5II5j0
xwHDaCznimPOqNiRGDBErAjebjw+IKeB0alaf75/Nn+1PJdJnZAAV65OWmuy57UcKg1rl4p9MHlY
xyLTOGTgiR5qE6tUoH5G91ePZtZbG6WdP0DlTmj9xzRHHqRANB4FGOw+DGlm7/ROby8UoROAVZJm
eZWtUYCIR3UqMGJUVHwV00HkfMKDMeTTz/tzl1fxaurwuCyZqFACuImD8MRx3dJM1BWCBgUhqO7q
AdBPFZ01fEfBphkAHGBKOR5yna3xkE3o5t3/CRsfmqKLHJ1iHWIQctP/dl5N10c7NnHY1JaaPJMi
tBe1ttRHAPPGzkNocyj6aVBwiPkgf5dDNbFBFtJog6fPSosXWh5q5iFsGhSfhTF0O4+fjWBIsZgH
lwESTr73VjMLe76EimQJSkiDkh86XYMvjabOowFl9dC3Grx1Y4rOsISdN81cB2+DWdvje259YWis
dIgcYNwwgtZzRkNQ14oRfyFNe550A5+YiMpdns3oFeIGi9KlrnhpCr+fLKb7cP/rbg7PuSJ4WOzn
9YPXTBs/TAgcnqYlFhqUGg3lpIcW7cTWiF4i+HhA1h0qDyU2sYp4Nd7a4RvQWJakIPk6XH2D1gba
0Y316AV9Vn4rcSw8G35nPQxd1e0c2Y0IycXDXoYTSlVkTWoJtM5p9XkYkUlJkNLAQfkyjIC8kbqJ
UL3R2/P9pd3azQCP6NzSydRInpZfNsYUMzEF26vq3fGDzQAeDMf2KS6jPSTHVjSSxRGZLoH1Wu/k
tlMxjozAOiZGqRfXMHeQW8IIDeOB+3OSoXYVj6hRcG/DeYVhu6a8inTqy6Dghisqw3nCHNU6+gUy
REXXzu9bC9Fr5Lbc4/1BNxaSi1vWYySyQv+FTvgtAqFzKoYgQVDPDsoBEzG8grzSkCZBdYP4105Y
+IWIW8+RHjtwI1gkkn+w/G4TwOMsVycsm0EfDxp657mL4d+cq+I0V702Hwc/agt0l7PpG6IMFtry
yK0i+FtJOZqBCunw0KoxcqAJrhZvwGe305meqBachg4p+Rmtja+dKjCYRbqNb4RtjD2/U7RA8R+s
OuidI0rtY/sY61HxwsSDFGVm/dWcUfaKQb5DeuTCdNBXZac8LOpUWB2ifKhivleL4TEYkFvEQ0s8
piZWCq/+itDheG0CkrUomMiv/NtXRNivb9I0NXnidu5npxXBc4FAwRdD7+edNHdjw8Cgd2CMAiaA
PrIaqhkqdJbCzvQqI3PeIxOTPbWqlV/sEaHD+7PaOBCykUVVxiY5uclmuyaET9YxFI3w8Ynk2vG0
dg4f45QGHbxL/VnH/GhnfhuRjOSSPicrSQvNXH05Y9Zr4SNJ5mW5nb+LRHTFxoIkrB5AxrftHsZw
a46/D7c6EHkqn9TUNbwZvyv30joBgmvqjFnig9twVfV0SHGiMUv1eH9xt74jEploBvD6pES6yjEj
pFORG6TIO0yj+iWhWvO5UoPqY5pk89v7Q8l7ZnXo6bDwQjCBVYHqWc2x0VA9CWjRedU0q0eKiJh5
d8ZPTHYw8RoV/VBgAPOzamhQ3B94Y3EZWADd5GNqkHKWx8KK0dHq/UbzklagwzPoygdQUz+LTu3f
jC24SnvS8p113dg/LoUfKr703Ylxq8kOTol0smDM3q8dLgoESl4yQIDxQ6Pj0pRPjjjdn+XGl4Qm
rkrACN0WCrTLWTbIgrndjIDpgBbSF01tmzeTGWPhSytv5325taCSxM3XJIhT5loOpaTQwzIkH5Ad
bVXUQdt6cNp3os0FfZBW1w967ThvhxK20OvnCLXRMNBgIpOy5Kr/FuCiitKPQRLp1b6PhVCLSuqH
KlVq5NXcrN5JZrYWlM1KQVFmy0SC5WC10Nskornu5bnvfDKKqcBYIsI0wnaiaSdH3DoblrwOQegD
FlkjbhLs+1osYDRPuH7d4AOn9U996liodfEQpRwjIwFNL/2IKkC3A5rfSFBdAD/kGlSHGX2VIBJb
57iqTawNrFLpr5NIg4vw0Zo/VFMATqxNdfPPzDfsD1lvdT/zhvrU/e+6NX0qlRJFT2eSH7JcanxB
hTU0leHZSYZMe9pY8Xg2i9T6O01q9WphOn4MQf55zcQjbWfwrelTrwHtJBmlN/gFQx+7sbAHA7Gw
ME+PkzCCCrFLvXqfuEBpzcJPnjAMsD2eq/0RKvwe3mtro/G8RYFBqgpxmS5nn9B1rxVUh0B0GjlC
uK36EJWueVGQ5/gXQQKGsETPkx/cJOihlsShQK/cy4YQPcfQ6c4ZHq/XrMTp5P433YqADAHoiQc8
meXq+OhBriFzFhsefvVGcBgon/zIByDJD3i7DE89ds2vHxKpBc4PNUZwyWjTLBcysIoSrbB6Ji4N
/dsOzuQR307Ma/i/49+lj27Z/TneBkIHXSvUJaROkpT4WQ6IwHhtIxQ4e6mmx5/Ba6By5SvaQ6Ji
55Thl/iADPO4E31/3R3LixSysUEXR4o9UBpZnZZRV/GATvoJBdBALbyxH7WnwbT8vwdY5e9Tfwqf
26BBEXsqc/vSZvHwkuB4fJ56V/3n/gLcbl2yQNIGevrQ3W76qj0qp4hEKFT+MAP4oEIj/paDF3wp
8yr/dH+o22NKFijBTFypvIrW6YNu0BuO63j2OtS2j2Omu8cQv9pjmTXWB9fvsqM6RPUDt6u4NNno
H+8Pf7udZRJKhKDDSq60hp0HMKVtymGoYiCimKPakCCRF4NqIDnT6+q5791650Nv7C7NkMgJymCg
0J3VbefAku4xLJw8TdIy+tSuj0anuEdsWuZveCBV50QX7+5P8zYSo+BMld7hliXTXJeOMSnTxq5C
orBuouhjmulvG98p/iQSKhdtCNEc5fHvOSTDO+FiaycR/MAKg8LmDbqabJBh2umGiYr1KvpH7agH
T0oKtj9pk2DnYr/F2jsOmQvQCvx+2EnrwmrTdnU6WBhcGIBCAdQOMQrzCUaCTu0Xb9g8w0OKxawX
68N4FVow/RmRd31AbhUv1DZNXvRKBJf7C7/1sWlaUq0HhkUGsDrUuIvFmBkQSqIZsgGmoA5gdIyb
goOPvQXmSggNX3PXQvft/sBbX5xUimoNfDkQ1PoyhsUFZl7xOMxeU5bDM4ZB+l+4taZXpzGyf6ax
Vk8FggcnLTGHnf29daQIXyDEdd7HlLiXI2sF+lh+hW4y9f72zdhoBXPVlE/oYrWPdRj4OxFka4tx
iDlTFlhcOl/L8TKAuoOIsKeEPtqdRlSpD6R+GEWMTrFzMcivtQrRxCpWk4478Wpd0S0yjHilQyYS
uWP7jgaFieB8O3x89aejXiPfVNSlyIdXZ6ZCBHBymnjCvTMbqwN+heJa5QjmaEpSnpDcpIrURC3u
orA8lJ19s7FhydRg/5Ij87Ra44Ap51Z9Q7XKm4O5xD2rqq5WOehvOqzJniiXdw+jNhavj8KkE9zt
EqzE3ll9QouWvxVFuVRQbfB0NU0sN/CFPqm99dFJIv18f4F/4QXW3xG0LvkLsgcWt+5yyxio2eoJ
5o4ejdLkgPhzcsSqcjrNg2W/K42u+Kqh/OxNeKYcRxVXxGNdq/YZD83kQ9SV6NajKGke3IpH0c5P
29jNtNuJtlTxcWNfFyRJ5ehjNu3k2YXQ3yauMl9F31Xvgb7l3wJc4Y7qhJxqMtTh55JX4/cYyx8V
0UizOOF4GR1n/AOeW2LRRU3iYWd3bFT+KZ7Qt5KvYJPq/yqeQQgvZ2H0ozdYRYO0TjkMqRchs/Ol
UQ1FnISCT+qjjUrG9wHsf3Aoglx9RpsZJYKdldqIM5xATaVxR1MWENHyI2YxxeGwoP5v9bhU4q6X
BKcOhecn2Wmfj6i5GI8TdmsXG49kBM/d/Hs3TWV0LNAq8yqh5C/gYs1zJMrsOakHTPi6RLF2tvZG
fkMUJJFCk1I2C+Sf//627SsB30sdvdgvRkr0sxk96VORPXFXul+Rdkdet0DtnaXMp/JBbSf/r/sL
tXGiJXmAZgFoe4OIvPwFFmJ9OEaqHK7IwtovwC77EV+D/qOdOjRv+hbh7SNufc7r7wEYVwwpaYsA
V1b3QNxWek/HHq8+pSuxG62xif4R1oYChVoH/oDRu8j066snS39cM6FbgWIz1o9ey9cwx4oG1cNx
qC6/BsoUXmK6ntXZwSsgegga3KIecbqZXl1ZpJpI2KZyQhDjuC1XGRCiiS1STmWoTsoKHxwXpxYj
qVJYzL4yX3CsN4q9YCHj4iqOgTKTSq706El7Vpc89E8dynSCfn1ho3qn+UOCxWBXPrn99M0Ag3SK
1e7t6Cb9eURn5UADuHt/f8Fv4xXlCQh23POgTpDDW87bNOJ5CKnUeiDN9E8UiyzYdBYCTk2Olvf9
sTaiD7gWlTRWojBo7q6OfOjy3lFnDsusD03xlBGgcs9IQ/HF7OqmfsnmaXJOrllPJr7wkBwPjY8G
N541WbFH577NBQCDiF+ELvJbdDGXEx8iA2kTyBhYsxNWHppKC88zljk7p/c2yi2HkX/+W/xohxJu
iWN0HvA2J8CZ1OmemhJnAzw9mr/duDdP9xd5a0AOLJUjcAM0xFZ7qo3tzhqzpMeLDsqkU+AYhJUp
JCocEB984DY7GfLWOoKYl5+TggJqdssJYrKpAUhoes/o6+ClmJv8g26Ne1f+bRimVIFahoF0E1mi
tlpGMHPukGddj5VA1ZwgYyb2g4sFzVs6VfXb2XL9t1WiGC9FGWSe3avm2/urunFMGJvshgTVkniT
5SwpbYTmEDN+mDW5h/cWTuNt07xM81Qd7w91m/lT9TKAfBCIyJzW7AfErDt9hkTjYeuUYJFSxsqn
ONPFY6BpWHvTjscJJNf9H7wMkr2q261on6y5URpCf4h+1U07oFKwGgj0lolGmFsccATxn8TQJE+5
2toVwkco1v6yVPwc4pV88M2y+6utuu9Z2BofmmhOj0kZjggM9uKZHlH75/3F2doHkHGBzEp+KWzz
5XcowtHEUijraWV3JRVtRIb+VOwiPE9KaRj4RjsCvbt+QMIoNtT3iLpbO8nn1n4nD0AllSDGM2n1
C3wnN/3a5RcMFg6sD6GfAdiNnWan+rt1jOF4Av2HbwqffhWeEqz1eh2XOU9R1P5jVagJTpOYsE5n
d56rU0/b+Hp/aTcnRuHM/sXRuO3aR42Jk0DOQeZi/qSOuv/GsHmk3B9l6yAhEIIGE0EDhs8qXEDn
zosiJB7maaseW8UXXpT1mIMVyuvxOxQtQMVTMUFrjuf7cq/4UUi0DQWCGb0Tn4thcD07VMOjH7jl
Tq60NSuEg6iRUIpi0NWm6AqtSCPD7TwQpSi9dl171EMdY/Mw3KvIbG0MQVyXIos6Baj1ArZt7ZQW
8X3C4OxJV9vYw/g7x+w5tqXLxfBqoD9ZAVgviVMBfL++J2ls5GWHH5HnQyJC6zurz/VYBZ6Gjdvp
/t7YiHy6SpINxoIHCkng8oMBgDJi6mm91woHyVl/dg9BrsSAR/rmogcujwTFBK45JP7Ood54UaJM
RMgDiyTrT2vB6lAH30QbqPNMJWw+5skkIg9TTvGgRQDzLlXpal+QmcYBW8VDbTqEA+VUXqFmLg3W
MaViN3e4lXGDXYISMqJ3f2k2NpjEr1LhpKordUuWS1NMTtnQTBs8E6eD81ylX0rsgdALt3cC7EYU
WAy0ijuNzxN+CEFTzuAGRg8VESxLjNZqdqp9t68anqBwG0kbwEHRkVhOqMOAe+gUtrE+z+rZ7fua
l6+mHGsTJUFHzdU3CnqCO4Nu3W5wKW06A7ynoNytdphOW6AzGoxKu9gOi8OsTBgBG2iGHpwh178p
ZaaiY6G2hhfz0hywejHMd7lRln+W1YQiNZGjS8ii/OAp5tl55sSMn+5/6a2FAUUvu25EFHMtwJNg
R2ibJcopsabYH1JMWY9G1CnHIHEprcSj8DDTtnei8tagEgdIV5X6zY0iJ6r6+K8Kv/ccNvMlDouv
KTCnY4s96RXzMPxefeif9ycqY+Ly8UNnglvAIrxohOjVTvPjZoZto5BpuEH+xS76zwkCmeeobPNn
pe39a6QJpLKmunhK/OTH/cE3ujVkxxxH8I/SB2VNri2dwW81W96vUAoaL2vq4k00icB9mIrJOkdF
mx4yXx1OY6SVw6VOgQsNTQ7YlSb6HsNpI6bLNxj9GiCvEpO5PAz4XKZBn2p886xJr4TY8c0Q6H+3
op4e7bFqzvcnvxVn0ebA+kVmeECgVsMlOCcqFd4T82y1P3H6gb/cZqV1tIYKX3YcTKOnAIm4N7NV
ujvXydZUHeo+tLRpGJGlLMeeDTUusNRuPa2a3LMbqjhFW+icPLhunR3ratjpnMi5rHcZWsBcJvJq
gfmzHC/JylBzO8YjNR2PaYbnsWLXxSmxRLfzRthaVsi0lH2BwfMfq3wjzucpyTBT9SKhD9GxcSx8
6CiGYt/VNBceKu0PVJ/xMAWmrX+6/0k3DrDkMUpQLyDFW58WPSiSLGDsLlfsU6e00oEM++AXh/9b
Hcw8bh9Hu3KO94fdOMOAd2h6EjxkBWH1NUOrSjnaNQzYILLzS6KqA5ZlCjWEyFfGP0dhDNW51xXj
/QSWHV2Fxtx7sWysOmgQisC2bMoh4738wDZmfs6s+I2nOG1ycqf0vSh77K1nvTuppVteEd8PvYbL
e+cUbewscBES4kqURyNoVfT2I1G7Q5u2nhJHzle8ac1zOuklTap8T8pQ35wkNFlSABSFoT0tJ5mr
s+PPKr47wyisbzUGxo90pvRz3af9dW670AsDOzwILcr/6rBEtCFDANOYVRMPpMTx++ABesJw7cfR
8PIAOCKBNUfdGeR587kqjRDPpNz+Y/DnyEBwfe6/ZrC5B9ZzHh67NKoOhAnLeaAohetebFeXcIr2
vDU2Z4lu4v+j7sxy5EayNb2VQr4zL+cB6LoPpE/hMY8aXoiQFCJpnI3GcUe9jt5Yf1Rm1c1wBRQ3
+6HRDSRUUEkKOulGs3POP63DP1Ssp7xM30+JtO1GRR6VVj9o03gscGWbkZiaMgRbnzVyK6flkplr
+07z88a2BHuJ1oetCery6UI2STdMpdepjSKu6hM7531r1UkH+RV2gpOaj79+b96ospiArdqOdb//
yXKkb4WfUkeqjds1dNHoFXszLKv3/FPeWqIQiLgvdGy4pZ0sUa/t4qFKNbXR256AjSovMwLkmm4+
Nj7pnr++p7f2Aii16ymGwyco9es1SuqrcIphobPT7PlR+rasbhcVIynvx866HJlHzUQeqYFsS7rr
7ZgT0ffrj/CGYAbeBUYKIJcYjDPUfP0ZNLIWhsEy0FcaTjth7I9zLH4RTRdfuEsF30UmlnzCJcQu
L710NtdI8CHBMUQZX/Nmzl+MrBy//vpDvbE1U+MCB1G4w3U83aDSLijawiLFGKrleFEK4qsH5ahd
mVTzNpOdmYa46bxnXPbGVdETr+ylgNoKPOr1k0jNPCB7Ums3Q9O5HwI0ZmQOtrF9rzemPYeAJsF5
nvb1379ZcGMoqwywLM7ck+NW+nKAt4ov9iB8vYty1EIXeQ2AEwUkoWzxloaqwUn1zuv71t2udoDQ
nhkPciS9vltLz4zUjRfyyisn+OC05kQjYccCWYBMmp2uqn7nTsn0zmV/jB1PqgtYJ9RQK9ZKTONJ
F6NXhsx9U4OVn/NuXVpGRyb9YAXFl5kZ+p0IpJWHBTLvQz/blRsaOYjCJh5Fa8J0Twma9bHG3Ri4
fuPKiGwBDzNFNFm41Fry8ut1+MZm8KN3XMFvvprTSshw8nRsghGjK1mZJBDbRZDNN66FM0dJbGMv
39sQ3rog2zgwI401W+vJyQyDrWGojrOW7jVw/Smji3NZNNmxVBgiRL++uzdWAC8Xc4p1CbDkT1ZA
P/mdn3Lcb+JYOB866T7WzVJe+iQKb6Z2aHZZm7xXAbxxaOBzR6X3Y/rNgn+96maASjtvvHYz1xrx
MKLoPPLE9QL/WbcdP7TB+H8wBkeSjIx8bRTWUcDrK5KObC9KlZJBVjrm6CfEog6pPwHi5lmAX9pi
aOmll9hjeRyX1tZEWEnTfP71s37ji0XljUE2OPdaU5886wz0IS5l226MEoLx7Ekr1BKPfSwl0G73
62u99Yyx4wEEx/+EEu9kEQUFAwFe53aTCjncJUYxP+b6UIZc2t9XS5O+M8l7Yx0hnSQnAsclyoBT
F1rPZtQBB4WOsDDaW+z+SAqddJFO2Fsqcd02MRWePwzviW/eqAhWxxqEhhTS+JCdnJ5WYQjH7IDG
Mtg32xRPiI3h0xz/+mm+8c1hLcn4GmzBws70ZHvO9CDzgrzpNkXe10jM7fkoSH2P0iBv//6DBPkC
RKCmWq95ckNLPatysHq1CSqnbcMkh9iV14l/xxN4QVPk7VA4JNu/fX8B0Y7ItMAXcT07uT8I03pt
+jgxx5VcboaZlFusQjW4gIZ4Z+9/Y2FiEbI6Zf1xtJ9cys9z7PzbhhKuV+n3sSzl1hC6foEEyLur
avM9MfBb1wNtoL1bqwgm569f/b6opMTyWm3ayfbUloNVLAeecXBOSWXeT13vvLe//SwIA3xAfIbw
GLUUEOnJPSKMzIphHhjSmQV2B6OHycNuZA5eijAbjFps2k63Ho3MW/IzY2Cou0vmVu2TQafQtFs9
tjDrqh3zi3QmT+4T3REvfuzIeVfiYUk9MEpR3i68j6thhBXfJF2VfEtVo4iD04Ia/ubifyhqvyyj
IK7MZO8XAIHvlI0/vfO8CZzgMIngmTN9PtlVad2m3skktwnv5VZwRG0mS+ph0djLQTjDV57D468X
6s+XRJDPWGJ1d0OLcuqIki4wIPOqdjat6PzhHFIS7ZtdkF0fMiOQy07LKXOOPVSe9yrDn3Ya0FOw
F1pXThCAtJPduxOk3M1z4mw6gcfENlmT7rOYBfB338X1Omyk9AMA7WRgvF6wnR+TodASQ4OzyTiH
M1bi0agV1sU8+eWXXz/On14OroXiBUbiKuYNTs1V8OmovB5/9o2w4njvW433UUrrptfSeFuXPcfg
377eWmnCAaZf1BnVvr430ysloZY8QwZKpdaHrRsH39M0GwjfLljC94FV4Xvw64v+1B6vHFygfdBn
GLI/TToIqpYG4VBcVE/wRtdFt1kaUW6kzPrNDF0ncsgaujYT672EmHVJvCpzuTJKlFWPxoLDOfj1
7dYkDPddJtxNl7ba45BAVDsIrDMiM2neDaP8UaqdXo3vEjtTSivW58nD7cy+0MmDR3YS4Msadiq1
L1oCyseQqkPc6j4ixzA2E5P2vDWxuXZSoV0btePfESZTfjfbEusDrlhaGzQyy0ryrPr0LBeSsjcg
OuxSz1MDm4o4nY69QDQVmkqHLunFqhahrmHEF/H9ic9unc+ffv0t/jx5BvDQXeg+zM1WatlJj2qn
DgUbGWmbJsn0C6QC5hgGk1PWfEwpZDhOfu9sae2a896ReGV6syNFqE2Zp8glsbzy8OtP9PN0af1E
qxSeaRat6imornd2KhlP1tiG2dm45UvNu11mJYu2xYXRBPBYFnqSqoOZEJIPX7zY9DvYQybE50WL
0N0ukmS1y1CHA1+FLqbc9WaZdFvfZcgQ8ijrhLipWr3AM91y50/Mu50mVLjV59uakJOH2fRwwSpy
m3QMAprVWbaMQUbMgGMg7kGo//XX9/zzisa4Awt19KtYsjCJfr2i56JFcTVXzQb1nxvNtVkcZKng
Oyzje0jXz3sTCiTgHFohoPyfNKutRBeS4EiyMX3Zf0oH20XA5RoE8+DtF+o0g+/sE2+uMFAueoS1
VMCQ5fXNkUmXlCsLdmMqMW454eHIFjLfUhih6RwqudFaXw9TsTjbBQLHoZrjOEq9OvuD8PUfr7Lm
ux/Z81/rZpYZfu8nv/3P6+alulfy5UVdPjf/Y/2n//6rr//hf15mX2Xd1d/V6d969Y/4+X9ef/Os
nl/9ZlupTM23/Yuc714InFY/LpC81Ovf/O/+4T9efvyUh7l5+edvX+u+UutPS7K6+u3PPzr79s/f
wLr/suDWn//nH149l/y7m1qqPnkufvonL8+d+udvmvs75GDYK8zNV/MCRgi//WN8+fFHlvE7tRZu
XWx8Pyr13/5R8dPSf/5mm7+DB/KdIlkHrKYI/O0fHf4C/JGl/75uldip02+vqXr+b/+695s/ttY/
vhaexZ+//0fVlzc1Qv7un7+ti/+/NmCuwDJlQ1jp/7g8k1D0ev2MdVUsti68KOly74plkt0OXdzu
/CGhea+yuggbpishIUbZpd676f1fntUb1/8x6H31ASis4Rxg+7KOsH7yPRjZGauUIj/ik2qPWofy
QvWmzVWr6WyQZRtiNWgwwlBdduWUmteEkyYDDOwGP8OsQ1vOJ8dtnsrZ/RRnTdeE7WSND2YihmWv
NfAJdiRlbavJfQ9aO6E48uyYP9F/rEPklTR8SlRr3bmmmEYs7brzVB5mJlPurssaewxnNrmPnFh9
sQsmzeCe4sXMzmprMvLzeTK7OPr1c3xdMPBZANnAuH9EL8FrPR1qa3nQFfTOUzSRL1uGQHqGe3Dr
wsXtCoeOGp/BBJKKkWTBuMlTvXmX4Pq6zP3xNDjEqcdWXQ8Q70ll3c5zBxfCGhGRo2XZBkPvd6E9
9zkicyMVX4SvnB3IKGbCMdJ2mMXdMMQH+FVK308N0Q7H2qmHeWdqeCxFhaaLYluMSRvs8ZzKOvgv
4/iev/kJGWR9bhCfeS2R+8AVYJ74ev0PC+xCg60Tw0noXSHxrVUSlVOAMaNVDEQut3Ug0qMe24N2
U9pzYBfh0NdTosK+duO73CzGbqvsQnO3llH4OSmJbaaefv3tvvUxWW7MWJFMQU48pSz7QeaSeriQ
5aAH+cTx7Pf3uqzzXdPrehLpZqtwVjX72jyIRTPTq2aZUrGfkqaJQ1Nf2mkLmdCgzqpaX4HNWaP5
DuPXWreKV28yEhYXHRPH3oprn9KLWeYmAL5JOEvtJPIaVkGDsWyq6iDs59FdNk4zUzMPAcoHby6B
Kl2/GHa2BoZ8qPpm6MNkFP5xqeP+SwfrZmc3Uz6et07xRbRCq0N3yuUdISutH9H2DNqGoGDN3kht
jPXtLIPE3vauKIdrOTqxs2ca5saPDHjGRy92CifUe6/raOJLP3ln2HKCRrCOANmhi1Jd4SdKiXVy
DntLYVZz7xXRQEaNiNAMJX1Y6nqch6NeJiKs4xav0XG0xXacTf0DERPWhWQ6GqPcdKsYYEKY3jsf
C9Th5EuBn4ZUh2mazZALmOSkAm1x7O99m5hHW9akLBn12J7h1DKJTTDWbfVFmKWMKYazqj8vSnVW
ZXi1bMUISDEr/wZ5J75BxjCNZ15TTNEwaLtOSPnU6/34MFvBR0Y+1llBejbYftkb6cou8LadlNNF
oCpoNRXjNM+srjPD7jtYNqo6Sr9Ue0uXgjLF1x/qofqGwh9em1c8FsniXhFqTNKLTmTcVqO1jBx9
LKO4Hbez7q2B1uq+AW7eyWL+PrRuG/ZN9XnS5ZxvTILgzkdNdjGYuK0fTJkWG9OT5Tl4BZ9EI1Ww
ahVFP8sl/ZZLPBjDoeXzslQ9f9vpqy2glrXOJfhyR+7gnEA97fvjPE13Cy3MPmG2d1ga7GQgldx3
GD6ETET1QzGJ5dKeCiZgflzlgD5ts28m13/WgM4jhAzpZVxmxsaUsfuZrfTYWdLGb8ANDnOtJwen
Mqvj1NZdOCRenoSTokmMCgfXqE2RmM6H1iWpN/e0e4ZfAXiuqs4KA2tBQ+nlrgSkxtgDtwBPjeNd
U5uPQdzm1yZTa6ht0ghnrQVghdSnZdXFnGg0zrh+fAbGockqdQEuoQu16EdnBGo/Bm7evyBFbb+V
qoycqdv65J7su2IqbgDgp23rx+V9k6rPmRlMOxziXqzJbLtt0E44xEx5ZznhrP8w/ZHiCz7IRAVM
i8KTohlj8b1TnfettS3nJrB794OcYv8F6XilIt0dh9BVqXZlQ3TcN90ldYdpl/2ZS89xQEnECEmv
znWnC84ag9jiyON72K7jdMhsEK42Ykq9sITTejsqNZ4li4zPrJo4wv3IKORqALMKkVVL4Jdg2LvD
WJ9Zne+SANlUe3Nw0yfiy/dJtVjnIonHLaax9jHJU83Hmq+w9/2QVmfgicVhmZuBXd8Z6semHb4O
eSJ7vrRKPsMmlF/M0TJZoKO97PzMrO4dFQiQ58Jxw5HKJse7vE6fgyqZ932qQaZQGdnoyAY+aMDn
EYd5Rso1U6XVB1DTMax1xXiDTaiOoaZh+WHbFxiAuLndC96kvOp2+eR68iztpmzfCzgpfZl9TDTH
uveVjLfaMLdf2Fjzw2ib7Wdw+OKmHcYR2/lYhsYsoCa5GWYXZUagMRvsQysSM5xmz823qQ/BQl9M
elfNzM1HJxtIBJEJe7k78coGuRGflW2fX8zkFV8m0lglJnoemWl2WTiMT4LUDg4V0vpza8B/O6Nz
3EMP/NLoS/9omKxYhD/mdBwzV+4GtJVRWdrFsYjHm3IcPqneHnaT7suzYAZXj3AoobExjfFTveTZ
bTDQ3QRjbtz6o53eJd2gnZnDWG1md672svSCA5RH+TC1Dka8pZfbB4qaG36XPQm9EofcG3CIqwbN
O0toix8Kz5u+DJorPqq5iE1sZJiHloBcVzMmWQcjV/wypbIIZTzLb0add1noCVF9Uvk8HGbNLEIe
0nyImYnloSpiumurksVjvky3ViHKaywm5y/Bkih6RfWltJ2XoCV1PGwsLT1nNlncA8DkV70phu8T
nj3UvpaoLzQ7CfaQu9JD5y/ugRgHvj4rHzExJE6iimLOuceyW77JLOs/2ngN3qELGcECLf8ItX+K
0mV9CBPP8SsOBYgXy5LweGZhwcarjHI7iVmhzSEmldPDnveJkSZb5EXWwTC1bAoXbOLbLbY31ZOZ
+9Z17qRL6GAGd2Fh1nEw9DQ/mnHzbKh4uK3UJI5O10z7rsm9netoOaGrLu4Bo5yjvpLdU1w18UUx
SvNs9sX8NMWDummLLr/uFFcb+dvJdrCyMF+baTlM8xY/o2KfdEYRUYGNH7K8Ule5xCNl76KtcHZx
0SFgn/OsvfYnWplM4h0Qlk6SvOiQD4eQyLdIAOdeuR2NxOiqYKtRQ/G/wW5aihdojcNl6VfVNmMk
d9OLoYzSwfejzhUiTNr5ifRmvOtrFYd1N7kfmQ4EJKrzPoc5mTlhH8eYTHe6sFCUYy9DYzXcJtLM
L50hTe+M0ZRnAn+TGpSrcOvIDobszJsc/amlMbuIa83FQYxTL41TMwu5tLkvsrLfSifzDlgqal+l
N7xkpA+dxZnpH6n45yl0B37xYnY0GKyjBJjJxKGb6QNk29TbvFNyN0nffGgmQ1vCqre/aZ0VXPhp
2af0Wv1wnfUmoSoNs/mmf+zKytg7g+4+NIz4d2oio2fJa/OzF5S7zocfG6VqMV4gEbL8Z7O6ie1E
7ilCp09T3yxXTWz0V5mTzCFx7N2Z26xWi21DgENVNNM5IffzNd15exhUC/cVsC5kB7DOEQwkj4TM
fBiWIDiiV9GaFZuoL5rYhkmYFrkX+ll+nhV0XQvrZC/FWB3tyhoO5TRoeUSanKTsMF8a1x7vtWEs
dva6t/hDCWm/nfwH5McudBHo6PtxMo1d6dv1PW92cb60UjHvknkS+VTgoR1bc9hqi72da0d7Us6s
X2WYZn2arNI7JG1sZFum0kE0x5NthENOI9QCljzocS2f2kS3PmrjxC7vWWJ8AZz3btxq8eFmleBj
9qTqJOJtfjYH+770yc1uOIQmTwX3ZDzLz/1QJPcD3rjfx6XOX2Aop7dZFuc7V2nuwe/iwg/jjtlc
3viDGRlLNp25rmows0m/KXdhLpo7WFjEOphOBoBeyzS/VOt3ZtroL8Oh4qzKsyY7CIjVIbnFQ2jN
entfZ3VHZ2FTXUzYGOzFtBgR2mImq9aQJbemCVGNFyvPvmE8Zp6b4Jt07syNvzZ6ttzH1kBEkBrj
+WkcGu02bSjwN9pSYj3YBLPzcRmFE5WoXu4Hy2k/tHU2OzwV/1uKGt3fQEBhB7DTDk07toU3+Mx0
tNqMvo6zVfjXWpZz76pKpyTixSo2QcBbv+snnFjKIa/v4J/jIxXo8zcCz+ChTuUszZ2Ttd4nMxkz
L9SNml8p//xH24g9DICsQMQIcbmkxVBW7QKtnKZjOgrhPzkkVuyMog84MQHwedtRMNqwHhtZ2iOI
ThC0FKwzfyCnug1uh6yZZ4sVChXk0CYDx3ncmo17iKFK3bA68uQCjkYy7kQLAXMz4s3o7Ei8Y8NJ
gDkPfaeCRyPty2+mpZrDQLP3PWnhBlBblOpy6pfkplyMHMC67zEJEcvcs+8E/Trtcxl191V1mRIC
VUWwZL8h8cLmSVgDJU/itZ84edMLHNP0g56JIInEhD3svtfteN7oneLcgA3m7mMtazjFLLB4EZBC
hk9vb0e5or7ZcPLUn8o28aat4VXxoyv9Dl6mvyxNVJkFOoNhMTzWvua2gIfBUHxTo+U/Fm2nXU2j
5Af3dUtWsxS19hxzbBURJWadI7nykod8suNnyJFIsGZLK/cyLqY6KvzWfxyzfKz2ENu9T1Uuc1J0
NUupvRHMAZG2lOUy0rPUQ4KpJGD/AxWh+9nNNOyrS0/paaTXXX6l9Skm/bPmVE5YTWbq79xR1ncT
xTY1CfKGcoULSGsYW4gpYZOZ6UVRD9rVUDsQ+9bjuojmMRvHYx5X/qPRWpOzX/LAMc61HsgqQrQe
iM+V1acXvMqVdtR1rSf7cSCccS+gEcEU4jL4faVSFudjuigRteOIfV0vY/3J73LfCPsJOIVtVGO9
mhWzbWr31qkjQF30FKi13TTEzsvLzi299J6QZqEb0ia+0a3f9M6481qkUmE1lqlE5KNI6yG83ru1
GyO7mjEJ2LoB2iLceHURhE2OONox2+pSg3jzKZWELm/i3re22DK6d/UyHaGjujcAwOaxMYX2bKYG
KIuyFx6YKEQHk7NxtbBOx3Q/wA24d2LJ0VC60BINaQcfml44oV+7LeEi0yzP+z6xnic276u6aIbv
JJUnNq+RVh/M1FZseam0u1CUJT1nL82x2eeu6tVqay+0EN+LGTsKwaRqN9lDU5FeqlXapkmd8r2Y
xh/C+L/OPMiNIqKAgEiURMwuT5kPbZ4O3RAbXei1TaBF5KRsgyyRiq0Tk9+gFJMfFgtcRY5Y4T4P
AlJ8pMZCzhzRZqAir1CJuq4xZLa34IBJGVoGTP3t6JgpB1qm+k+9ORVupOVjea7PCaZSKh3GDtBr
qu2Q2G9lRoPeFscR31ENPN4OZjq1HmoSKVNkHrdKtfFaL+ROlAFZvotBrLONVw8B/4MfaRCsO8yd
3RPqQFtlXq3TQ8NkE8lXMk9LrArirn6ZRy+55aOMkW41xm2S9hT8HOh5mLuLoSLl5MZl4c7i2igy
m1Wb2dM72sqfhrRg/EiOVnWND+KF2cDrAZ/e+qNqWqq+rmzFYxKj0A4liaiCFUji0sWYIBgsbDwI
tmoRGMJ6Ba4qkWa39Ga/nuK9RofW8SJkVSC3FXxj6n2qh0wa00zFsBKa8LbYtIM8L4N+2iaupXZL
Lt6zs3iNe/1xOWJYmBoiXwVMPrlzu4JfnWV6Gcaz/ay0qXlSbkeUjnKD51/f2JtXwqhndYGGA+CZ
r59xmdSaqJO5ZG4SpFFG+suxLcmnRJnwZ4zU34KZHuqS/06Ro1do0/9P+NL6uP7jXxDOT/DS/XMx
PH+r5V/hpfVf/Iku+d7vq2e0jvkQMz5wRxbdn+hSoP/OuBiCLPw9LInBkv4NLxn276sNOeRJ5qSY
7q+khj/hJcP6fVVooSuBMmYTUPJ30CVU7K/3hh8UDfwUsVRBk4MH+ulc1F6m2VpcZyeG+KGHln9P
AF39bEp3OfD6x8WOkGW17YOmjMNOxsJixugbF9Io5Q2gcxG5GVGdHCe6luHcup7Zle3Mn2qjm8/J
6C1TuoVkuk58L+Yg75zuzAjUtKkyo3o0nCL7HLtWdde51oKlSFobt5hP6yGZg/l5U5fpwUuS8Sxz
zMkNS5QjkSfbmhhaz/si11GN6WQrz31m7LKNZSG3faZEHWXU8h/STLO80HHy+WMluobshtTVL9O4
W6xNu5TarZCIDum6nW9NVtHXBKR2NWHftbG+62Vm0yQOjO7D3u4SsTVwGTtYBc7cUcx9eIhhofCR
700KetiWptuEBslln2TtLRc0KvmuBY7+nCnI8ZHSinyMCtuGfkujyak6JvZzXjrzMSZ1aFP41fjZ
7OeYI72zan6ezZwn8MK585tvGjBgGjrW3PCRGtspNnwB5ValHE6FaUlufbIujUlPxbbKc/2Itey+
GtWxygN3s7j+dz1x1ENilpYIVQehY0A6C3oymUJEIH/lpYHs8KpqyhvbLMS32k2JmhTSFUuoB/XA
SVh2CWNGrdAfkx6G98Zr+vq5nmCdbcwhSA+qmpqP+qw+TnlLW2pX2oGoUagFTbNeky43Fuan0lZW
slGJo4XC0a5iaqIhHIYh+R6zWe6hKIiwFcZjbsirTlf6pcTHdqNkYH8eZPoZ4jRkB2etrQQWjuee
1qZJOBQy8trR3PStl+2trDl6CAR3BGmpy0xpl7PbX6G0WUIvR0sTlf4EX8f18gMyTNqqUivm27jV
3cu80jxqyax7WLwy/+qszmDOPJbZ3mkUGpE89f0PywJQkxJSEE7N/LCkdbIzi7Q5KAsUEemIb0Ag
N5saukzH8SGVlYYidRzm4eJ+8LJ8P/lOlJT834Gvim1pVd9dTNkjbTKHbdJp2otjdHoIj/BZVswx
9F59HM35tqgtJ9JzDO4rY+gviG0MawGhykz7z+5UwqLhrjeVYX1pXUlwQ+riwGgG2s7rvC2p5qOH
z6evHUTRz2eJxQjboNHbcRDJzRh7BBsFt12c8/eFUT3kbfDSGSx2vzbLbV/Lm8ZR+aZujJZZCusU
3DRZttKrlzt0T0YVgf7aA8QTTds2tjEdxjzJPtd4lXzEO3fZwVUazcheJ7i5C5UF+4hbzBTqqPFF
jWMizbk56eO1sqeSJC73aV46Jkf1ZH0Bg3edcDA666Ok8WIBxZL0stnPm6itRKCH1ewGUWkaN5J5
JpxazWatkuND1Q4XW/OdjbKKKjJahwbGnYdo8TXzCOMu3eYx3Z5oaJSsygzuPPj31Iu1scX7JogY
xSFEtZNuV8cG/f+Yuzjkp1UXPJmTZ1xofjOzAenLsJ1o8JFsFW38YAclFLilxVPoSh/9bmfPDng3
YU7dpp+9O7tZqg0W2LG6mZy0PTJS7D7MiRXfT/M82jd1MChGE3YWpVr2JbdxgqXlzI/BOE43RSHc
+5p7EhtrtKebPEtdsUmM2TgsXVffJ00QP6jBWw7YwQR7nyHJhhSI/Ojr8I0Fu8YO95iMfn7S7sZB
5RR8U7nsMPoQLjorY4iquQr2oK/T9TBOxkU9Fc0ctcXE6GQxqr0zTt0cNq5DUelM8RG13HQzC+FW
7Bn18OL06xs2dc1zVtmcGWQUxt/7wG/ymxgR5AeAjYY32G3c+6r1OuOi8Oh336nnTiTmq0mYxQmL
kJo8Ih3biRPw2MS+ama46+yGNLhqksaCHNhvdZUfy8w8uoDwwO75weNL2mYeHLYm76tdLh+quv2Q
V222cf2lu/lLefAWo+KkHP/xqcDRXYcAC47wU0jbEtD4Uew5OyiRFq1w/MEpxqelHl161tY6Y279
YBC1CWDz1WIxhm1Rd2Tuag955l4xC1NhXIs+qivmo0EdbGynpPVV/oMFBTJauv47eWFL2HXiuC6e
X3/8E53NHw8V/RS+XKgNVtu/18WkizSvSWKbj98zsg/a9DjO3WUy1s/+NGC+0MQPblDfMDWYwsbM
9kSQ2Ge4VYfW1AL/5nRAcXlwDf9vMYf//FzYWUGmX2HuU72ZTWxqoCBs7ryC5JipqZ6KtLRC5Rjg
1h7ovxr+IOv9X6t1X1XE+5d65St1p2Xz+mn+zdL6f4NwBcvhL2vm54qYocr/+p9V9vLXkvjHv/mj
Jjbc3+nGIXhjcAAZxV7JFH+UxNS2VME//GYhqazSgX9XxLb7O0o2WjQiakFcf1gU/lkR287vWCs7
vOf8B0+L9KJ/Vet/vo6/Ilwx7nxdE8NAXFW9OgU4UinEZKd+BFNXDO7KQo9gL+VPJJHEX3uSSTgj
FgcMtrBgZkbk9AV4voq0vdNTuYx7ZzKoFANjQuCbaiODNHLdUxRBjjI41FN5LVOvVBuabPdLl1SE
42jeol01Rgr8pBdxQvnSdK0JZ9pkQDODCSeRjZdyWFpJeuzECleY1t5ugs7cV2mePaIyN2rOWkTI
FDstFH9nyPw7z+3EvdkIDr5BWljj9q0+8WMmN6OIroR/uVSr+jjDkUEwBq1tFXboIuP1GBg5K6w4
v+4pRJAmO1ZnHCj3oArkQWZc1Y3muRuzd5lN4c5RHs3USTDX9pgn8/WZz4YY/BmCk+C01aqg1s/W
Ywy8K2kXH+Qcdlg022lwYXOGX1iuj2PkBDUFQk+SzhEYLEPZ2ByZgU9LV3dEYAyWee1guahgHRWa
zyf2cgU+UqmPIklgbznAQMmhDRpvoLAX00dcu9o7q+KrBH/VSQqZ53z4SCVpl5gBBPJjmTj2J4yL
nScvmcbP1DrtdexmA2YIkwuZwZFWqu0asF+crCdxZTVUAgMECbMewjhYDg01A5N5v6ZA8Z8CStE6
FSGOXSXFWcYwWgc+0a69+GM53Ui7OI/xyIrnBIsN+8CnqFq4p3Z2Blsj22InMmfmLiumZz+tbnUO
3AHxor98WNIc7LBe1NUisk2A777paJEyS2+rW+UXuESPPrgSGYl9RGF27cwlMGV/aThq75bL9dT3
gBsBB4HxVHQvohlv2uSpcLMXu1VwHvSPWV8xgqekXPzrXq2PmDTULD4zBk2PRtvax2n3sc0LUFdx
RbzEXtrtLcdu6FLWhP+buvNYktxIs+4TgQbtwBZAqIxInZVqA8tS0BruEE8/B8mev8nqHtLa/s3M
ijQaKysyIuD+iXvPtfz60FVLaBBXO4mrhto/SOQczK65r3p8aF6cHsaivawewgbTKkim8btdHvvk
4iWj+bS1wI9uuTbfcn04WTPfOW+a5ygV9CPgGoynWIkSkK2xU5MuHvF/tCqE2tevW1Vn75SxaK/Y
89j+dPKnWfTXrpff0eu259phPc0sbnoaFi/sRbGXsbxKE9XfCIVkMaHWV91p9C+9mUV0KA803Dto
hNHK2NM3PvSFhBAPI2Fk2EQ36y8oNHdGvLygjt5VPR+kcAIzvlvYIq+lHhBRs+6Q0Dy6FSMquYWU
0gnpTTCu766t7uN1fLQE+4fcJRgd9n1rRWwtoim/KenBCU+lF0tuB0aVnJORjWyjGLt95rlnL0Wn
R3AJ+rVzkklwwtq+y50LG/jIH9Kw1OujYxVyR/sW2G1/bMbmUWpf0vKbKeOzhbMsWV7NrZ/zu28i
pxfPzhn9PQF0lGfHzEi+pa7gZaWov0atRoSm3lIb6UIShyJ9nHzjqZvr5oBA4Kum+R981c6qWngi
UhXg860irbif0IqEWd89ia5Uoc6+jsGeFQqvva9mfGZuTainO3FQ1a/uOF4UkVXeVroXc76vxtY8
sYHBOrwe2IjP0ZzFu3xwbmWmHdx4oq5cUsT50jTvs56gUtNaYL4mxV1me1vwx6VU6fWqW/Ehdooy
4utY7Y3MKc5zKWFg8KOnTr0JrTECL1fXS+7eWGvxQkFxaHDIhUCgD0MhT87qPULADNUw7WE7But6
q2fZFcmP+6bUwsbm26uG8gYV/Vc/9YLBWCXVY+ZkgdWVNSQqtfi0/+5VoXp3v8Y8rsOrpYz3rpqP
oq7yxxocB3rFyK6s+1Zkt3p1cTYTQuEdWlU+zY24EXVvO6ylhWrDtusfRa4eTG062d64M4Y7bWFc
mCUPk6suKBCu6vFDqZo7aJD9I+r/64RDX0uS58XqH8yJ3gHFRi++jG0RgcMOqpi9z3iYp8JiAznN
52S9CDZRvVbRGebZLZuVC5aCS+ksR9vmaZwQXHUsB+egcbWLAxrYL29K81hZ/YVsdSy3TZWFQ10F
NhIpcJ7mplgSu0boaxEsxGAOGOxZ7OVdC8qqXThUULXhW7D20ox/DrNzyr3imE0iPte1339UjltE
uvKOou1uhXKLYNUQhxVKfcFY6wdpB9aIHiTBvFC4VThM4FnZXoztZUQG5CDW4V5dx9tsdC5D/K0v
9QsL99Crm/2oqh1e8ZDidNfLCtiOyTpIfu0y56Iv7p3BYtq01r09zXunLTl5v67myV/rWzHfemhP
6Q30ymQXeLZZ1rm0dgbbQ7+pUBWSgpJ+WOuI6VxjTRXKYrgt4jmQ26hi0acPtNAXW9iv68BSaJWv
KM/OcoGladkrchgbfV+2ZzfA2Tr3e1GduqneycR9IsPCfPEmY9O9XRgMhVnR3lYsWpgGWNUX2Ttv
3tqbPGbfIDNHuT5+XXu5nwat+YpMJBrEs0Kqe3CQHnmmERBfgK5usfdW6XPz9s1rqvUbFl2/W4Ca
Rct65xunSqJo05mxTU2kNcgIdfRm+F+sii5TZB+s7D8IyuIDH24JL782x/nYcZgbRrNGo2vjnUku
ia9FMpn8YyJ0hE4+wsHstdcEn1dxSabOuNdKfvzyrOsje6mZzu4GxiZmls5Bajjund7HIGvPx9pz
eFKdIlBreVysV2Bp3rlf2adPzjX+xp8O11phrAWO8206mYWMcY7NdpcWVI3erdG/2LRN3I/P2HCu
EhJ7Vm/x78f4zkvEy5wXpw6pSBWXwTx/9YwMsXQznzu93eWODLUkPXRWdsUu9imXDLiwW4fVmu+l
PWYhhV8XLPW063P9BWU/Zos2yvL22PfDjRyNINN4kprxBJ2eb7Tl7C1ffk9I1ggdJ7tGPcwAr7hz
rRTxZJ3BmlmMJ8fteDbjaTlZm0HIG5wL84KTJbgPqtBd+yPlVnqT87u5ejQW/kEaSr9j/hTmlgwy
Y7cy14vZVcFMipJNzJIjSxznj8p1g1JtavBH/DF7jIJhV7xbOdB/r35rUZcpf3nwYI5ay7s1ZkG2
ImFZ1T1eol1uNxi03hy60Xk1A9aYN53Hgonl68hV4Nah7h1phr9LNzmaHPCFot1vKGjBAWRMH9nP
h57pIRG0WPjXe6cydkbrImyZ73zsV4ApQ6tIgxH532o3z27DkCF7W9uXNB8WVulZdZtpBncUmhTX
xva6hAWCnbJcmE5ozc1USeGFyh5NPjL3ykuRU9pMM4+Z2Z1yU4e3zC+6nDMPxWXnPE6mTk/ech+n
+ZGq5Ng7BhUpUk9X26XrsktoCOxhIb9G7dvkuzLtiG0+kifoLmRCbZfrbOHO5YXMa7OrY4ZirsvX
c+Su09cvwCvRiCX23uvvJ+ru+yxf3EhlKujWltjR1kmCsbOu28J8Vt0PlGSHpblV+pkQ2B3e28gn
e3jK7X3ZfvXmGVPWRagPogQWH/H+4PD1Mg4VLW/9I3bUqahuQdtcOWNzHiAivMKhOQxw50t4ubi8
yOtlto+JEpm8/Vj6FFtjcnLH4WCUk/zB4o5zZ2QhRlx04+QWHzNa7aQhhz2hw2Bk4iLI28QZ5avV
GdTA9V2WT0ENyuUZBRqpB7oX+mYOS4hA3XTRERAZsgnEaD3WlUvlFNVFd5zw1KF3DdOO1wfA5kMM
B0fzgywP63lBNSi+D25PkoD+5EhuuZUInaBLR27xsuUsHFtkajROqxi+ZoYfzqb1HaHUdF9XBbcy
909s75ckvrLFD9tb3rv+ylqoyQs9qNQZCtD1Al4yW6RzX88o+ddzppk/yMQIhkaLCGNfg5hSqPZp
IXSTh5wnKI7XI7bGUOjdrkMvvdU7Jvv9TdYmU3M/Eb+WzXxQTnVK569TOR/L3LrO0/4gWh+trnNQ
/Y9Er3cOsCc3/kYq++2IdDrBqJGXdkgQZpg09TkR5d5lEJmn6FrUwyCOVfXAa/UDyuSwSp1nl0uH
XvXe9CvaM4LjzfoaVnEgPXG0k2K/qp9WRlNhLk/94F6rRL94HJY3yHYP2J8iOfV3BpuTvMoRSFv5
jnxyC1COdr+46YchtaDTtwiw3ijMTVQ0hr2FZtlH07DG2qO1OkErnAvauPd5UdUxyRkow2g4FW4C
kn/Vbn0hKX30gNy/11I8lJ4iX0sPsbZHQtO6QHfK/sOqcQgJ765OmE8WV0be38EtEju1CgsbOKSe
q7rsIy+pr/EvoFqQSWi4C514/3NNjEBjzYnKmL1KHhCWcxNT/tRDBAQuszYHa5dfY6YMrbnadZ09
HFS6ia2wgQW5nN5Tj/PcrPvjSqnIqiJI9I+iyDkGrFLf9aYrAwj8zLIga/OkV/QfS28gBzJ0L8Bz
fFWyQiYazb+YPc/gmGXHzJHD0XcGFfQOUtEljzsi0niAPZrU0J4NEi37co9oPgt1f/kuCvScxHT1
V8a0jme07VZYssH9QahtT7aGdgFc8w2c1MHCicPHPx/8yUp3rpcuUddBw7S2LBVsG0uIkhMjVjcz
pO52oi/rg5J7Y1NvS4C1zqqfbOlHxeBdS7t/qZflWBU1U3Xo/it7FW45LQRI/1El6iA6EqAXo/N3
/YqOJg/RWPW7McmLu85ibGyaVOtTIMQRvXNU9+5h8S4jvpxAuDLEof1g17p7ytr7dkBK3bo7FTeB
35zcRf5cs9P22cn96m2sz9zOKGDMPl/WgJJnfk59APHE7HnDW9ahhg4yGY8/Y9OOzSOSGHYkoLf6
mAm246FqKVbpRUhbdRevrtSovlCR4/qa4EkSL73Yt7Kp6KVKE2hDVCCmjaq0bPwbNi1IxjjF5mtp
ejI7VdSsr3FszMkxYdCtH9zGNbJw7Lr2VjHE1qJmLY1LXHfcPgTp4qqdDKPVdrOxiDv4IvQFsKN5
Q02s0K/TSmdx6EdHYwvReKhSc3Q4DPkRum6VHwah3eCCWIfx5pl3NRM0Xo4mCp1fs5DfP+dy/9EA
83/cxP9x7vjXztH/lSNKhop/tbTHbaldf5BD9uchJX/qH0NK8zfHAFEOn4l5oAtP8f8NKc3fwJqA
ZdfZOX0yvf45pLR+2/BTGCYxNDOT3CxW/z2ktH5DUMJckRwaE6Qs6VX/wZDy0xb0T0mPAGDmAQsF
jgfhElOR/4uZb8zxorgk2vG48YjUaPsP/qYrdnCeRc0y+AcztXaIadSthtra6LKTnY/Qt8ziqczN
naynR2ot+vY57S594zxbVeYEVrXIneYNJcFxcKV7ZfUnF2l/UNpxGQ0dTIW0yCnVtPhHCXkgMEmc
C1vXwPSpi5+ipTRUfnX0/PpFJOCm1OxRKUrjUbn6URMJZ7sGQFBV/D/OQGkpT3X3LptkCozRZYJg
x0Romrf/+ff8/0eU8qdH4f/UoJ7vxf/8FOxYvyX1L2N6/sTvT4D9G5gnHgDcv5jnMI7yZf6HcsXw
ftvA6szIt2Sr39PJ/9sYbf22fbuhjPioqFgYomr6xyNgIoUBM7DN7hmTAdB0/5NHwPjVGS3QtAHw
Aflhb/GSvwZPTR6UtLTLapC1quqDOtHgyZJE5FqhhM9xWJNi0KkaF4NtruIaiGZ3QyImIHe5t2Rc
ArJk6ym5KBy/39nUFsMOL852yzqpsMNm6WM02Lqo2gjed+o9/OHd/jebQIPf/c/yG5e3Ch4+pBvj
k17ya85eu+gDymj1U3IYqXv+UiY9AyhTQndG5GGBQDKcBu6yrDtDs9ZLnLFF9ibT/hH7Zpm8xTUz
7QPLfmZXjQf09gWx8GpEg1kjvCkWRiWGsiz5ITm36FA6g6js3loaN3RagcdElY50GZGR5v3Yaiz1
c/wnzR2PqmEdZixGaidn2xkOq4rLmNK/g9thuuAjwhqJKCigUhPOLndJYcgqao0wM9ruDosrmpfU
1BYj0rsciQdlFiqZNY+JKe/ilsGkuxCRmFRZ3B9Gz6l/WvWQWmPgmnl3kxlZ9+aZeH/PpP7io0HX
OoTuRPFN21AyslRx3qKtlqh/dtkgzDJqG430X37IJe4T29yV9bQ8TKQvx6we2+VNMzHxRfOgJAa9
DkjvHp6Q72IchImzK4s8e8Ig3u4Sl9j0Q4rjywoar+d97LWihls7zt38zp9G6EQNqKan1GcMdo+d
rpX7PmaWEeppoz/kVWc418juq2VvIXwpENv4m1V5iLu3UTdMxgdqqBERLKr/jhIvFo9pXbM50B2n
XY+e1NUc5tM80VVnZblPvYVpTzsn6XonQWoWew8QOB67zkiYQtHsZCyKDFo8lvkSJbkQN+ifOutB
rJ3K0N1k/BZjbrZvDeFz/qmYYvN+Qs8KeAyOxBXalhV/g1LpvF/8pbdDJPBzdzOmVvupKmFs5CU+
AmBsvXp3gmpL1DPy5fVKmF22KZxL71UO8BAipba7wnJk+pLWIhbcHS3Tciee6uGkJQPRkSqvq+5t
yqr8ZwNzNQma2k6M743Tz3diRCUcStUAWUE+bX8YHQb/K+7VKd7HKN2RUnlLtuyGQeZd1HN7pzsd
R3P6hSiG6Su1E2SUxtRpB1H86MRFFjELYYc8bPN2pVh3r5LZ4IfZeCYWIyA0mee+Q+ZRbfAgMDN7
T61ufG6gfevsaCbPQCLjz1RjHR6FTkxKeyzt0bNPnmbwsI2Gt6oA8yI/VC5GmYJ1nOe72dQLwpN+
fxTHsVf47/Jc8SNarun5fW5ixz6m2rJSvpLDMSMuGa0mrb7beNvXKRhRn9JdaVv2dR60DkXwMzFt
7myzucPgEa3+3L4hOh/NW9LoyYD4/eu6Ahd1XqUh+dArreBo+P1L10+kcOy9VungtYa1ri9psRmJ
LbcsmBEN3ocgrwVIVIaoiss/cV7NHt33qSZvxwySRVhh6+TDPe8JNq8sXew3bYyLi4N649Y1Jnq4
Mk/tr7M20TrVcfM9L0r9SLGUnwmr7HdqMJ2TZKkXunU7llHimeqYVPVPVkZ9tFLToEzRquJGlCYL
C7vAFrDHDyqxvsSjRW+vO9OuzmP9ZVbs9Z2SKJZ8zaHYtJ64Ycxcf/GVRxRPnSTN+1Tq/rlcsgzM
rVYjeJWFNBkSxICamqZ81uPWP3XO1FyzV1imoEra/M5Cjyzpb0j9S+jqxOasTL+Us/PopTMu3YY0
HvayuhrHe8+cpIx8foIb9Anjbt6fQWx2OZlBlaHKj8yGqWo0xGa2skdKMjMgNqmLWkMsDwXQrzQy
ETTduUbVXAyv5TOwNPkEIrjbArecq0XM2KB6j3lJO05OlDh99rC0aTHzHnrL7VrLjtFpA1LGMZiS
lOOXQoz5zWIuP/V86l88o2mwYDoxcwLSPmrtpKomfpmL/FGufXIaO9lf+O1LcrWlfJt9Ft2ZYgFY
4NMM21I2BxYbbJLHlgG3yPL6arV5oDOVjhPtlceoAdinFaI95snNDYUPfC3Scuvn05+yWapHTmxW
Cm3sb/qglgQ5nWBo/oOo0tvJ7/xix5io3zvJwEi/tN21w67mOWaYd1V+WX0M0CFxhPKbl5ZM9Fcy
SrXI71T80ayb3bGqzXdZ9Q1zPU10X0lGwrjI2GB57KbOPUDA67SgxIBfROy2RqZRNkVww8D1Zi3L
4qTjZDpwkshLNRUirAc7uTJtrzuWtVjf1YLnOZFkHe07+laLoUDefOVqZDBddCNmrCYfjxjb+yhZ
U4O9MMFE5lVG+UIzXG1kBEXSZYFhvFDftWa2f7ip+hnra3+dlA1iNqqpL4vtx2+eXoh3DYhoFtlD
+xWDPuMQMpTjsNdjOttEKANC3ODwV5E4fM6BGfhnvVTdg20vcURHM2cRMPT2x8II/aeXD90dJ/zm
eefZu3FQD30zjFE8ylTJqJ8MRvS4GwiIqm2YvX1pliGgZu++NRfxUeH4u881N8MIGTP2ypL1pTAm
5zx6qcFp08bXXlms3wZ9NV5wOBV7cxjGe4h3ftgugAPxgiHWdQlPehthGHB+CJ8ReGWm69OKO4zm
ASQ65djQt+pYkFDhoxy2cZ6YzLXSXV4YdbG54z12ALlartMmdt8AXvGwm6vyt9k5Y3aNGIA+9BNZ
/vTGib1GPrXDs9e73P0cBx47kmxFX2zGKwPIbDT3dVopphKjzWWMt3YzgLi1JfZTls/zntugeMG0
otz9WJC9ZzPdFlGr++UBTSd2nw4bch02XTPq90vjDUdIsM6PKk+aqxVpII2YZc1uCD6rXA8pmIA0
XM0lq3ZIwaW9Bb8ao/dFgfRiDgQeiBlUKRqOuSR3vFez40Vj+nFyMtKd2bWPTDqSMtIGhYGFIggV
Jhpg7hmjbv2oiWvtB3MiNsSTl2SY4srFV8gfTdjP/jzupzlOVmYMKvO57lrObkMTPkNpaVbIFOBX
XlqnkVlUxP0g6fNMF12gyIwhapQvkh37JDw0OIJK473JbONdWmKZ76QP0r5abLtl0UYpxB2gK6SY
k+pSpkSqlXculVJ2MWK4Ojz/izleJY70Zz4JNmMXP/eH12yx23tuZE9dIazZ5BVUHUDWSHHiHO7b
9rtcRqc86I3wzQM2M9nsxWxxfZQE1R1xalbJIVejHqAqEW0IppKh9jQ5mJoGC2ENtlCSXe/Lzi7Z
vJBvc+dMAnDRBp47SKvwmaujTdyZFHioM+uJYcvWd3CYZO55iVtHZ8c250crTvIHU87cq3ZrOz8p
jm7cKkcP2w1mJ64Ma5iBdYA3h22HSmfmK5lp1V6L5/w8FY11rhBz2wcdGULBUG8o7HNDEHu/03QP
SIHPpjBDWup3bwKNncdecOpuCu5QJ1Rzc2/HaZVHutQZu1sY8tm4KGuGsKpRigUb690ipXvhYUdz
5+zoZyjWV8oAZMTJyG5n5Vpm31hc94Z0fySGYAulIbpBhY37bM5d7aYoq/bdNxLGYHla8ufjTroG
6NB2qoAfqByt6FIjhBmgkJng6DJ3CdLB4Uta141UwaQyqAdONW2IDcg23cEUiWkFcnW0CxZ+r4tW
6WjGFY3PiAzCktmzr1jyh4lfe69T1bMWcuwF+l6aec+dpaes5gbOnhBnTHvKVWpdmS36jtBnOC/D
3q15manVmM9em9cXv555/xcL+0IoZC4urtr6u0SX9hdrLJo3G9faocA88G5nFsW8UTbzd7Dz3b3X
ARnkN05j+yQ11zrVpjVMJx1xRRE6Uurv8ZBsu5fPJiAtjdkEpFA8ww7xsHD5a7fu1To13nH0JuSm
NktgiLd4zNnqGPFPy5mys57pM1QM4Z3AQ4wXf6i3cZ9WSibOqYU1QSIeqrfqbwABwAL6JYVC+iyN
ReJBc+X6KNjiD4xoKutcbpZe08ImiJZ/9u7Q5Hg4MErbCPXtsHCM3jLRK5Da1ZtJ/0j5rTbhNq5s
rJBHbN80hCjY84A3vriGH9ycBva/u1aI9JTiS3ZcDMr6ZlXmoZtYgnmJCoper/iQN1tzuhmcEUGn
93YGUra3K/unVI72UPlZ/06usP+YLHGy23R3kSm0SgudT0+1/mmv5vH9EU+b57qlZXkdJXy+sEnX
lHCMbCq7Q9cv4s3oG0tF7qAvgbb1X6y/ySZzG69bbpWJqclMm3HvFaK2A38zlJef3nJrs5mznquv
WKbPBy5LhsD0lB72yzGMP93qrj7f6VQeBwjxL5kQyRdDM92z2WMQz3TLPK4oNqjeltuNfv3qfDrj
q25Kz0aDkQTtFkZ6d7PUk63SoxgQlDaH2Z7lad4INSl0tC9zaYgDiUb+c6db+6ZyFNAEEyt/vLn6
11J8b2YDo38RpzqPKBj4s7chAUaFIxnpnAQw7m/4gKyZzRO3z490SpLvrtbBsEgNa+dxqLIX3HAE
0OJ6K0LXmKFNc7ABhySjpA+ckiWoBFntpjbzOSJavp3c9RsKwdqoCBNqmNcmw1wscbugzjAobXXL
Cysav7DLVX9XkSy+gyGmrifgC85GYVBohU69a5VnO9fMo4rdEFZRZSNe16ofXt5aSKuH7paVJTsx
5xP7kH8iINKNBmE3w3Bfx3HBPszQrnrkKiVAZUaOmhSpYKea6E7Qjx3Gl9JfrX1Jgmoo46FMQ/bT
+ZW+wStws3+sSTtfUV6Mx2Jx+0sp8QB7eKxuEVOWz6pKVbebvT7bhqSWeJnyeTmkn/AMw0T21sPw
mpBAZHyX+H6e4rbPrONcT/5XG8zeQ40ZhQ/fYpfbwiwaz8ZUxnCYP4Ef48b+KDcKiDCoajgnfRbW
fYvVY9roIQLNBjvYtpVXjuuou0FoPEQk3XHca2vef4dqBKKEVBloJdVovfTjttLoMVUcCgHhJC5w
lQQ5VQdP78I2CM8KDQpf45WavLdxTE1zJh9tr9JOFOPo3lLdYW/O6mHiRtSdXWvVqb0bNj5LF5tv
dtcZ5zpv2LLVBsKKbsrx42rau84kF8IO7Bcjz+dzGmvJaab/IA1Ba3fUKNyt2O1V4G0smW5J6Q2M
sV6OvbCML/MosIVzLjjFzh15zTOByy+tV8fYScG2MY7yi7sEz/27k9QugefF0Dwtc8xScvMyfaJx
pp792B74C8icvlYVY+5Png7wsAmll9Li28VRrPR75T/XOqYvD2r1YRmSYt3PyWS7dCukdCPcLB+o
B9e98Un5EYbTfy029I/8pAA18IDQ1BV9JK11t2RaeVAbPIjKE46QtyGFZtW1u6HC68wF2H2Vhlbc
IXjtwj5WDS3YOiF1+eQWaUwLT3h8p1NDk3RfKbUXAop0RIh8+RWnMAYKrl7/ZKTVubDQyBp9nB6N
DZsEHSA9CmQprxPFugxrV3o/egwfQ0g6z+ZdEaylQ+VqPXqtDdkkViVfO4eNXSPNYbxb+mLZNxvr
yaXfyr163nlFVd5VS3qS/LYHqUkedG9jRtkTe9+r9RMllQhvmHaI0rT3tXe6V8hfN22O36dhfouK
QWSvGbHzD32fI5RaC5Z8g569+cXQHrWE9XMO7qqJoT/kjMoIiB+RijDG0Ki26ZMbxE9udVESKDnt
ZH1AZOy+w0wyomLjbeV8SmODdw+JUKzmAORNfWLWg+JlMJeTTG3tgYgufoeN7FUI68EQsL4Y+iVh
yjW17wHMXcf2uFzAQ2jpzlxHVAH+YJFXt3oGHmHhyOxGx0/4Fksqu2logCyRTt+csbXNzOZgk4nU
ooaDVmZU87TvzDJ7NokKobCKs2j0nfxq9tP+utjYZyYQtBUIQViDRRMbH80ZBp6ggTTiW4joAXKx
4Xm06zRj7VqPz4PtaFdd7Y1v3ietDZVmY97l1BHze+14IMOUkHqJpUnmMqIfchl3TVlirEFbEcEI
rWKqu7tsrRim4n6eSJjSu+FJVEhwAgueysoanklQbGd6d0gtxeCysxKqVH9sdC3IYDV+WTpb4mlO
0bElgG/PWq3zP2zOobsFJd0TN26v9m6dUUs1U5M4GNgTxgP4H8GbGW3ftedxbOI0YuVOGGfqFezU
Eb3P7YXKBCcmJm6OmdkWNF18ph7Dp7QqVPDXQ/N/NzF3gOVRUBJOzxLgz/YTtOrxhAXkB5b35cqr
pO4clxVUMeDgZAztRsawduN+uRGF1r7+9d/9LysHFoE+20AHxDmeyG0n+McAcc9VQ4ec7cNrhvo6
8y15SBYjj1aGrlFmdPLYWKV80OLCrhBuaPr+r//6f115eNAieAVYg7m40DT/+e9PhZNqs7sJD3Uj
TXcEZAoGiH6WLd9iuFTqqfVsQ+fk9/kIZlB6X/M8t4d9L5hu7qZeMp+h5u9yXHHZXJxiqS3lme1b
bB4I1qq0yC6Gbr5rVsMjIGcBivQ3SRT/AspkLcTrxtMMU5d/2L9YsrQU489ioJ03jbhwD2mfMgcH
GW/qoVJM53ZjQbQ2pVLBTietPZYxSWlsqxoyyJ7toaiqw9prBCYan1sbrdPc8m8cWv/uRQIj0LdE
Rr5jvM4/v8+WxWEr4EEGbtvn6hBbxFqf4SLwuri478d0yn74xciuBqUBb/LnFgknFo2c2SWmu0vz
JGPcI/p0YXzorP7fPATG9kn/c//rsI+2CAA2PaAJpk1YKHvrP34TGWynLSi2DBZv6auH3x+6wRzy
+YAEtXVvODecYe9mzOsj0fSLe0rmYS1vfBA8M6aIZcQ2McwF5UPZ1XxdhtnimxJ36BbOFTa0CQna
NLp/59L6jH/68yuH52o5PEU485DT/wI0bnNnLf0UNZZpk/J7tIql9N5LUIxqpy082B8VMMYymrTU
Lq4T00QWwnGZ5jfJQrb4maT2xDmWuMzYYwGtK/eswIaEBPDBBm62ibTafNsGMQkAPwdK03x2nBgV
hd+XGLSRyxf2vqNunqOqotWglu68g+Y1VcMPrLSfdEz5A8QGZq1Zx84ECZ+nfbQp+Jz7aUjdJ3+2
nDIAYNM2f/N0/BLysX2sIAI2LjneqA0W8MsDvrKYqARLHUBP6ZzeaJlHayPHbI3Rec8NUkKnsa3r
oR9pqADwmMt59d2kuIK2yL/bNG23TP8H1AA1K9qwNhy7PXKIFvlZdxfP3ldkqGjE6trmEHWFZHVD
KiV/1JwR/XQB8iz4w14vc++jdatiPTF1yV8Z8OvL01+fZn8+TAFuuibTSBJf+TLoHEu/fIXTCcqG
XcTQ+jyEzVTQSVhkc3mq9Kq9clH3h/D4SRwc0W3uFs1H2ffXL+CTvf7PryKvgDeZcDxHh6wNhOHX
oOk1nZ0FLgDz5DQbmr2bGDZFJOJlFiafKx3eZmGf/NhOXzOtGeegTPvtZDUS85uTOqBrytbJbICh
OlhDs2RWua+sSb7XOZcgbuI4PgE0Q/BFAAlidFkgiehodnHbOKtWqaAyY23n2AwqD3/zy/369rJh
txCgGAb+GZIqLfPPJ4STuokeu+N3OpPumkkLOnFTlrx6JgT+NV2kjJEEC+sqFkX6QQIM40Qh+iLe
QQ+Ord3k1+iUGwygtwuT0Ujh7n0053lE9qoZzqMvl/zsypozBUJEnYdsb6DZkzpqXGczVgBGwozN
vcXKcRsQ+tAyy3OGHZB/bDYxzdDfuX03XsofP05+Y6QKrils9DH4e345WUqtEaXTAK2ytr2axdaD
HqIZttkZqoQ69Bg9qT3fsea6xIaGpb9h7kpNTluD2jadd3/9Efyy3OdFwG0HHoUUCLMsEKJfyoXK
tjOKCCgLG0bLPjUgph7z3K9xHcn/Yu+8kiQ3sjW9lV7AoA2AQ75GAJGRWZmli1XkC6xYJKG1xg5m
JzPr6I3N58kWGQjcwE3OyzyMWQtas1kn3OHi+Dm/0IIaYxtr/jLUg0YnF+HJ2B/N2QkeXcQAgav3
XdsfRhrVyQGamvtHETlJ5ye5ar21RSq0U1+l+R9NbNKqNKs6f+qHos4+qaMz8b6SDU4OmupnvWpN
8LLU69F6VanePf+vgIIqivUqOprHOQR57IWKk2anNlBYImVXI040tDzfzLZMIetUSE96c661sKBo
Y4fHYBFxfJcj/yCVcgqqdRlJecQfORrzMecU6ZAehgkBQFF2IPXcEOEZZ5j6LCwDmUXa/jwkzaDH
FcbhRUubMygnXyQZ8h6FnbvGfTEnstWOkOnjnFXal9ad+ZNM1DUoQCWNjdJ37j5hUIKDQ6FrmQvH
Nyd9NTOUGpHntGYFFmVPu+n5w74KNvd/Ayf6fxEvZ5KI/ddIoX/8z+5797fffv9b9v1vx7j7x//+
22/933763sU/vl8C6OQf828AHchwQxqYO+BbdKl4/0+WLwA6vNShTZHEA6HjkvsXeEj7Ow4gQNuk
QD7iuNId5V/4Ofm3gM/x/3c4leADvAY8ZMiz4OKsIPXUbRPHJ05HcvnV1uwqBVXBSVDXVqnT9B9i
40PQfQ9wDrQ7ry2o/9/Z0yfgo4l7fodB1kc3fqeL0Efk0+P9dlDy6iRC0KUU0hz0AuqfRPWTOX+J
xi/q8jaq3/dd7SWw4+l3TjDXjrPzwSp/0KMOp0c7+Ghqn/7/mpSOpf/1mvzU/+N//XYJXpP/wJ+r
Tzf+rrGEHBdzEJt15vxn9al/dx2k4FzcKXlBSiDmv5af5f5d5SK2sJPSVO5Nnbz/n8vPNP8uBDLo
Lhm3IN0GDPcK+OblGxYdAn4AeZ7FLYUrDP5Rl3dznwl6PDAlj0qFSC5wA/sDOqkt7lwLXLqGRoGe
lBYsAzPZcxyTT5f/LPw/Q/OC1NhABr9BwvNePhx0RM/dNq0QZm443XPdqJ7ioY2RItGKhxef4/2f
f+hL65LtUGD9yEJMiwm9DKXqRqTpSwG5ZzRqL8d08BjXVe0pgzLupHIyV1yPCkF2eflrIOnWhnxa
mKWNaBmVFkfGw9ibs2fUxryjVbf12ejPIlhgog9wBbrt8zBMgqpEHn1BEr5DgJzqt1o99H1R39Mz
H8rD1DYIL/bJpO2MUGb+VyO0efNbYH8Nlu3lZPa0ZLMkqSFmKV1bIEjVFGTKWXkacgEfFYXUYzA6
/U5OtfUJEeeTSGjikstcRnWzsRpxk0KXsMtm8vF5OtZ9XJwrRDzvb6+Wy3z1eWHqvLhBRKIdjJ/e
KntzUP+ZtdwCeabPNPyaXoiTZUX2B6tJJ8/QSVEiJwt8SBDTU4BEln87/sYSYuHI80BnuKa8lV5u
jCKOEs3J+LjD1CRv9NKl78LH7PZU/+TNsvqQxDGftQZRhFs/8QYVaE+YIKYrlmy5rzpILYpjtY9V
ETWgkqJX+8Vh2kOJgKRdk4WCtfm0A5ufuiJoVvR1xdkKaf/NM3mniZrizhrdWC36s3AG3iKWRY3q
cgozXvuicnLzOI31j6yp7LvQyboPkZnqO5G2FgsuDmQXdA15wa3WZTCAG0Awk0mcncpHrBlKhpWH
2pPjqu3nfEIl+DiaVfSTmgbaYz2ouXd7tWxsRzT4NIDR+CIhqblaLcCMNbpdFBiiSlc+u0EfH+mX
zvd1l09fejJnzwnc7Hw76Mb5wwrV0D9BE5ZraHUGoL0KBFRnfktwqgcQrBFKZnBHEbBQHtJK6e/6
xjVPVR83f9yOvPVlBdoqALrRx9TWFm3IQ0w95BvjqBf6gilcj25uBm3LqSH03g61OUjaiuSNBonj
er1qLU8KbkBDNvtLT0PN436yJu3Xqh2sp7yf4/dDpiDkjI0TiuK3Y28Mk9MHo0yqSJjkPKvJ/vj+
MQYAis3Y/4ixLAzVyjSORZRk51aPE6/VAKfFWhntfEtNLtHVOSBk7kl10VR5n6/OO9q+dqqpxAqR
IAPLlsEsKxbYWaaF4t6MkgGyHndjW1ufRF6iOpHYvynAi3eO3ZX+6vO5y4OLG81FhRA4/yoTxo11
GJaI3wEAleUcRF9o/bl+HElkcVWrHsp1SMkBlgBnU5+UXv399qRvHIikaPwQknuVs19+lBeT3lFC
CNXIAChbkDNPCmINyFhEJ8uY0OISTfT6O03YcNsdKLdyF60GXBVQwQxzZIEB8D1hMyA82v8x+BDF
2VnLG8eUQRpKpoD4MAnfamjLoNARoTJ/zIIsPJb24OgHQ5vHT6j9NfcB2gbnGm2H323s2N81ss95
e2o31rOhkeZynSJkpNqrY3IedLUtFFikoYm8QY9E1hks63xU1Pmfb2KYL/8dn7rnZSTVQ+lOWCo2
uqacihdfscKsoUB920Dpw1TfzYaIPTsYwC6OUXvKgOPTVVdD6Madg05GVPu3RyqPvtVuehneWu0m
bGmUsJwVwZUtl2yoor3ZAj28HeVyqT5n6tQLMZKTitKqKrVcXw6SCupYRbOo/CJDgxGVJusreBHh
IXEY+LQz0h3Lrs14MGy4YWyum7Vtb5UVYEQyt/It7Dc8gJOj11QFn3OMv6M6smeSdblcn4fnCPpa
MHRsTbJqVsPTQ4wH7L7z1apVD4mehqdl0b+nlRGcWnDrbwwX60wL+W+Ppr+xcyJeXqn/jM7tplEq
kMWB1WJVeg0uDLB6PzCRno4ETcxUt9oHOnwQcrIROUazFe9vf9GtoPKRyMqFsGc/91leLFutx1VB
hzrsj1qS38MYyXy1xQLMRa/kD9tJUhrt/bjzWS+vuOeR0lxSueM0quBXPbAA0XUsyytQf7UJ5Ccu
YZ1Xs3VUa4DNh84up4Mb6v0pXCqxM8kbK8pld2JHROJEeVL+tBfj7QNMO7HdaHzYr2h4KEr4iIiV
C1bM1uhdQQi+Pb9bQ9VgkZEPMmCq/Zfx7Agci66P+LGrFICnOLQfbHOs4bJYFiIQWZ1IrEDzsYLD
sHPObw4VbiTvNfJROg2XobNIyVEc5tPO9pi8QZ7MPERdN/3U8yP8ZJ72plaK4L04g/78rIjaccBJ
aqbtro5AddAtpMsMoHOVcE8IG4C5saIF9zFzqb6UtoUtXqXbKtxqw41+p7npvk8CbnSBa4mvDaO9
lzCukow/fxKenVQZ6BPSzlxdQKkyUZUF8Onb+fiF/eWc3JA6AyBj0DguEqxTo1uPoBcBkKnYryXj
KE6gZ/udg/PyIvrzdwgpVk3/3JLZ6+W3sONcGENmtP7UGymR5+UhRdjd06x/+dz+lxfR5U3wZyh0
AKnsABAgqVh9dgVHvGgcqJTnoe0+GaNe3g3wf77dXtdbiwtNU1oslInkM+RyQBo3XUQ/EjWOBu64
HrvZKVNn7YvaW/AMQbm+LjX957CQTaSRg101VYDLgF0QoWys1p0/weI/9Ys6PeBnP96PIonuXj82
i+QItRnejizmy1AgRyi8o2/iZ1jl+ZVqF2dM32bk0tAKCGf0yG7H21ocAMM1qruUiUAGXMZrmzkf
S2HBwWqG8dTbZneuAPoeA50e7+1QW8cRWZ9l8CJmfazplrgIUD2Jos7vSkv3WnMpPpetk77LDDRu
UvJ16CsZ6jDdhJjG7dDPRb3/pCh/fkGajBSxdf7lqKu9uEBQsmYrRjUpt5z7Fn9vf4ppNaLu1Z10
BdJPPCNQNcdRe46yxVXPiE+DrO1KpCQjyJfvukhFcmICsvXGyjBSBF4cBfeG1jUYWNuzs3NNbaQD
PMJgXFisBnbU6uwOdOiKOiBkCAfYQLjO9DhhYoDlZBG9m8KpRxFNEd/jdi5OKC265535uj5OKfhL
kIsGVwLgzWpZZGYyU8gEUmFHKeSdqA9QjEDxDnS4ggYD0OgWdWslaN3vVaNYXtvTMTs4+NfeuVnR
fAFoIH66/ZuuZ4TLk3e3zOglv391jBlVVQ+dnVZ+4ATdyY56ND8Su3tYzFH/pVZn8QW7WedD3rTz
h7mKrZ9vh79evfLutpgSarckD6skdzAqMbplS8HDtOujWafuUcKV7vS2B2BWgjpfshbltrkpdrbo
6pUoFy9UCk5vvKFMCqyymfMyb1ioo9hGT6OUmbHOkNyWOy4sVdyBy63+sJXFum+tMXwzuUEV+WKw
9HdarI5fbk/A9UkhgVec60CwTJq9q1M3sgNtKYu59IVS2R4yaBo7VUve4Tc23/+VUByhLhoPeMau
Vh+7uMQzjlApnIlfG9A0ftA2LRJrdmTtbLSt72pRSXJY6jS37NVGGzH9Ejg9Vb6pQstEPWakWS86
C+3/wFl+LPliH+p6wrdJr91m72DaWtRcl5zALhx0csLLTzsleTunblT5TRrpbwIrco6xGqqg47GJ
ScEnnHnFKufUwe3QKLQdyItcOJenInIZPDaotzxfpqstlQRmbXd6hqha7xRvw2rAM2hBt/7NYqrl
WYPfuXMFbAQk6aaZw0zTm1g/VId56GjGKzmU9QYFsBohFoCYJiB5e0LxKdSmcufkv35j4LxCFxS4
m0WpcI3VCkRlj3GAahRQ9gqkcYLQVJLb1Ona4A34ePUAJDr9CzsWnRGuOYm24023um6Gskog16al
b3cdUkHwRJ4m0YanCS7MB8Xs7Ycahy/NG8MBSfiyS99i6Dr+9updxE2HVAmlWtoI69pO6+h4C4Rd
6TfGoP0KESK/Ezbi/rrZNDtnw8Z35X6mA0RvjdLhM6bvxcsGRKRcpk3tgyIMf291F52oQEepqVMb
Dx3Ypd75rFtnoswxedfIGo+w5MZ6EbHNdDx1nKL2qQHDmlbqDl6xE6SfYVMFyLdnxvBLzVla+TE1
IMQKrQAdrDCwM//VsyxklcmRhWEBOPXyh/B3BgUrktrn7AZhn7kNPbDJ0DwR4CTm3Q62sZoZKqoz
Jo16lavoMtjiiKGG5oVyHKS8pz7PxfvFGs0zjnofOPxxAFVi9Xw7pjwAV4cENl40TRAhkZDf1blv
whYb45kBhmmtvR8HM/A4ufMft6NsHMOUdYghn+XUuFcjS7CKi83ZrPzebSCMw098CFI8HhebdOwI
HhDtqGTCzfduQRjwLyxf0l9OCLpPwBtWQyyE1UTmZJNvi6B9zKt4QEFxCKZjYUzanRWVi7Wzfjc+
JFmE7GRSa2cFr4fbDeBCRVBJFU+0a4HNQ7G2x5+BVv6mtqhXoI2s6K9fqmxNULUoQVDbN1aXTTao
iwolgWHaEMry1HXeduNSfIRN6Xy7/Tk3DgRWJ/BYIdcpc3u5UEXVIsOV2uSPAvJeVacaigS58kaL
JY8aEcmdjGHjHjVsFx16zSBbgmx/GY9vZSeOk7W+nuBSlCDr+57H6GwfY1Q8oTeUI6ZJTclF0wWT
v8zIg90e8PYPcHjVUDJkHa0GbA52xEXGD+iXoPgF+8X+ESEI5JWhYz1WroGTzeSEUh2k/JY0+tfb
0bem2wHKgJEV7U3yicvho3yWqGPftsAHaRF1gVOjgljRlh4G3KI58PcQjtf1FtnXFOxTCjz8hbM6
f+2cCptpZq7nLKl9RgQXhesJOT1VmT4XSSHuh6ifsCtRFLDwefLT3CsxvpnYqtaKM/wpMfXfLzvw
Y+jpQnFSDaAl6wK0mo41EjudC2Z47J6aCeY2WD7jdHuSrw5CovBM5BhENYgX82qNBW5azOloIZ1s
o0SddIh517ginW9HMdfHra6T9YLQpyNMI359n6C5ruoL0GtvgiUPv7vJ77XGHKVGSfjqUIKqoI6g
Gl0KZm517FUYcyBooupIFoTFzyM744sztzYgQ8zNXzsqijWgvp4zbRWYyOUCdae8o+Q266gPhbir
VEqMiKhIQkCqGDXOyc5Jd7UfKNjT9pE9U0Ta6FNfhjMbBw7PaAgP7P2vgCoH3xzn6tQMNg2QfFR2
JvJq8xOJ7pl8rVNC4QS6DKeleAct9qTTdYkiLy6s+i0m5907dTSHJ+xT2weAP2A4sR9eMKdtFOPu
9vRe1xrlWPmMJswOkOwSV/UyHcJyXWKhex0dWwf1+1ALAG/b+Cx/xZC7R6PUaMRXAwo6nbC8HlLA
QMlMUgzkHTZ7iv36zgXnEPAia5A/iCcVQHcgYJQfL3/QWNVLqmW5QClZMX5x8D6FRxrW7/Uw+zgr
LabHVdv9Hk2aubPSNj49qahGBdgy+a81GilvrVbpavpQGS7J2H4Ky6vVsHuTWEI5JUtr7Zw9W1NP
VYLSBH0TVNnWmajbL6KfemvxKKNRMGk00DKIUTfs3izrAbi3ZsXzcoI5NXgzPR6cjgoDHXs1CZo/
BlWnund7NVwfIVCGDXCfgs6V1Ci8nHtQt3oOiFdF3GZO7ssaWYZKnV2fXd7thLrOwyWchmuez0z5
nfvvMpauFxqOgc7sCbpzPjq+g48czvBmHozilLuU8wZlKPxlGWcPgw8MT+a2ff0nJzt1eelIdNbV
F8Aqo7CHQsxeb2v1PUZhGSQ0I/YrBGP8Ea/XndNlY7tTSaRlDw3Ikbn45ZjjNsN9PcXoTBhRd7Bx
EHvSoEI9tA5SILikido3wKZ+ACgyYQlFamvsTPvGIge0INMdKtKU58TlL0iCmGoqanAeNbH0QVc7
/TBhrPgFZ+bl97F0IRbfXlIb2xnFPyrSqHxI2O7quh9zPZ1dlFi9VFHH6EHSRx8E8lbmEbJxjag+
eSBi6WUOK6o34HruDHhjynl6cIOo5DgMWf6+F8+9KDFBCeDC4SnIHJ3UbOmgXcIpuqvQODEx1rMx
Xaj04K7Wh+WYzdFfuCtJMAwm3NGBFawnwMiSBmRis3jjiMJZ0qOoUmohPF+BVfvtud7IrTAhoxgE
Zox0UqxzySkcstSFTehNfYEeR1ohdIABiPHoRLgEoflr/9wWAhlmiNLnFM1wgxxLM9/OjY2VoNlF
O+Ze1x+fK01Qd4TZQbawLn3OlPk06A2mZxph9RQif3Ymo20OPfL/D0UBLaGHvgrrqdibiuuUi8oU
5V7uErpoxrrmmCLpYsJbN+E9G/EZhsnwoLAld7Cy17uJFOiZBcXqMlVzdYZhU9eKKjZMj22lf3JC
XKCSOsIBVOBKmqbSLPr2F74+oAkniSkSd2Pq68asErWgnUGwI02YotYcTIsvRBtjLrpUp78QSuZe
QFEsqF6rs2rMekdxssLyuIy1o9M77Js2so/OhLLQ7VCb0yipwZQoBKiJVQ6yhA3K91FgepBWHqce
LwNEv4U/OAGWQXES74TbWpXkdkCBaZbJqsHlkaDqSI5aGq87fa6rzwCCsxNbt8KeqU0+VguaJrmG
FU1pQY/6CwO1qXWxNXVe76s5XeimIm0yMqex1hyHSiAXNUbqU9G12Zl+yV43ZnNi6ceoUq/0upmu
OSXWVdTBPJfW5tm2IIy7ocm7LguKeyuumt9uj+/6sKWwJjc7qB44os/6xy8O2yQP40xLiTdaTKAe
IlkVzSYmM0uOwYOLSwoy7Ba6eG5630Fy3FmyW8Ol8UmZi/OeGslqO3ZTlYs0Y3r1anbPQWCKOyBN
IUV513hYpnCvPy4/12WqCgNNtRx8hiRga90BqND2RnmxsRDgSpqnjB72J6W1BLljF3ii7exTaIV7
+fFmUJ5y8BzgOFOyuFy9AtGzzETe0QNxaTy4oSiPUULyVDlzcJ6Vob4bK5TSXv9hbZ6VvNl5+cHl
uQyKP7JwMbIxvdYJyubYI+12asGkGFjRDtYfqRrm2EZpcQo4JsYrwGjs6PPtn7D1cQEAUirlFuUu
XyUSXTSjqx/ppqcGnYljmRj8RVMCr1Iw+O37bu9ltBWPOhSvMq4RiuGrU8KdnCzLKS16ii7mHyp6
YSfQnuXPGsh6cWjTMv319gA3znbKXlQKZI3AAj12OcfIhVVl3mPeMLYaYsh4jZ5MUl4/tPsftyNt
DI1SgaDeTtmHi2R13iYdEiMIIiCNB8w6QYSnXEyMFmK0QpIaYalXRwNzDeKarATQ1to4tUzxOlhi
1UYBTVDHQkzrgDkCiqwp4qFtFw07Scf16DiBoMjojJC6gSsu57GpkVuzlDj0J0RdTzYX9HFMFOWY
J8l4nIJh2EkCnvGgl8eABVqHDi+5PU+ZtaR1leH4h2Ad1O5i1n9MRuz8cJY2/5CPg/pWXYTxS450
2fsIeQF8FPo6vQtsNzqpeTw+0orAui4oWgS6AucrCSzv3dvzL7/m+ufxujGgTZGI8yUu58MVCj3x
Igo8S8+sMzsT15UZvZvbUbZmnZ2CIz01W5nvX0ZpEWWBi4GWJR4ySI+2ZXxv5/bn3Hbb+07pdlbw
9SFIS44LxgUzpIEZWu0VQe+PzLENvBRhaCjcint0g1Ic1LCYTpFpo3gcFXs40usNSkmIvIGvzAXH
7rkcoiEgnUeWVFxGWe6oLTlaVil2QKQZr27XkNqRNZOigISThbbLUMg3ouVRtbyLs2h66ELbPhhW
XfpLViHkN6r1m6VE6u/2J9wYn8nbkONHGgQDCL4MmkzRRNfNioHZmWBbVLwpw9HuP+Udjn+vD0Vv
0YZszcZx1s/QOnfCKA30iIK6Jv6oAgvGpQVXgK1gTOnd7WBbGxT7Zm4N1GXkX6x2AC8/axzHIvbt
Yip/r6yheTeOCxY9Az2qOzUXFRe1MWP/5OjND7UvSr8tsO/xMB4Bq9Bx1SAq1X+ZwzF6knLgOwnp
c8a52qImxRBAtOxSlVLn5cyXWYZGJWJ6/jTM+L42GhZlsY4PaRKbkus+YoETT7n+Ht2q6m3QjJiN
IW92VyNg+VSLcn6HJCfGTgqY1AlDlfaQFE3/Tlei4meMRwVOiK6gl1kr086aeT69Vz9dNr8gQ8gi
t76m5KJGVyLX2kV+rxafykrN7hE6jyRNKjoWiPkcorzt7tK+wuUL+9c7hUsVckLvvM0KPfTBjFQ7
s3l1EnHWwSWkF0gnnf9cJUgSI1aMESY9yYgCVVikLeqWBhXEFH2pj6Ya5Kfb62srINuFC4DGlSzs
XH69oCtKBclvnAeEZpz1qBUPVa9PiD4V5X01RHvr+WqfwnUjDPhcimcW5+1lPJwCesPEUuCI7iqy
V9BVgCeAR1jQEPBuD+3qqSQbfjIKdAQBAm41lyS9SoJkrnEcxtpsUJvRlz80DWYhhdGenj0GN26u
jF5Ruu1O6I1RIqbCK4IHL3jQdf6l8Bhr86o2sFrvHR+aFur09K2PhtH3H2+P8urZQgT2H2VAW/bH
111c0SUNpSgIF1Y8Lr6CTzEVimDyqtxeEN7AWjnL5/IjvggDevr5HrD8uhBMfIw52EIwBugTrRZQ
RERwQwnxofQgOq72MVpoQ3KuMHpWUdhM8bRnHwXtKdZG7TMWE/NTirXmOUyDcSddk8EuNrT8MYB6
oFRSm6atfbm6KlAQmh3CfgmxJDvWKJ56RVu0r9+kJAssK0dIhtqas6XW0aAHdmkcwfIPp95FL1sB
tHhA5h5np1LsPQ03R8VbDVYlHRfew5ejmiGI2BMw5qOgo3A/FmHx2NdDtjN3V2mJnDseDRLkxom4
Tj21MQcmMrYGIs4i+A1TAJ6BWCn+mtI0UY6A5Y33M4ijHYLzxvkD/JYXPpUFOOrG6mWUkPxphlT5
jzHj+SaNCxDLtCr1tBi1lvidaPZqQ9sR2SzU9ihmr2F2jV4PlmbD26mRzT3kBjL2aojwVi4WEOoJ
opG3N+j11xNci7zFKCJD+1i3NnPdThe9IJ7e4/RrJk53T7vR3DnHr78eUWiGg1TB3NNeE2kQcg8j
ytOQoZBEf4eHQuKLxp3fjlWfAdxEzAjDB7U1d3CE15NJ0oWvjsFOkBIaq8ufVxB7umcrGNAJz33Q
JGcDORg/dgL1jelk084wr8904hlUaGykNOgErK4Puu6I+bQuoGnUDn3Dnor7HvMr39UQk6bzRxnO
xCK8RJpuL1mQQ7k8WwgNqQSBHQc1kHV9aA4NZQRHLY6mnqJ33o32cepM3W9aO8dKvUVIXRuaU95P
o2fm+nRSLEV8VE2wu7cX1PXlgqkXgvQ23Sf26vrERe0yqKyEQ07RhtQP6hpfba2zHywTSZzbobY+
L+uKsjzZHQIOq5MHAexR0QNUI8K+wzGxEtOxwfv8rJv2cNDabtzJdjfjIeEC958CJw/Ty5OuzYQ2
ghmVHoWN5odKzgT2VvbY81VhyLbzzvN3ayoBjrAzTanjtEaW9dZo8VxAxCF11P6gqUnmzZGD/5Cm
7zXnt44Bydum9A0TFKzD5dDiVkktjCZNPOHD3kfMdPBEgeTh6z8Y2AUKiKS0VIdX+yMc5zAKaoTM
Rji+qNpn1iHCpAHp2ORXe7C1nbNt69QBgAS+igYRkyi/54uaKcbMqV7ZGsTWtq3JsBLtLksLBbZn
0z60MLuPrVZYO4vkOuOhjMfY2AVQRehKXQbVqpnmr90ZaFRroKOVxO3fT/PUn1V75AFSlFPz3lHq
/CcDOc6HKVWnb7cneesQgjhMisF9CXtbzsqLUaPmMrspGLAjnkCRl6k9pPi+ju80xXU/896teMwU
rqdY1fjhduSt/UGtlgSH69Jm+JeRxYRwuzUy305W1afW6GoUb0uk98KuO/QteuW34z2z7NeHHi1f
ZBw0h1tsLXBWZKaaWmrIhsQiLDro6CfDlgx757fR4eHr6XmmFwiEBBjpWcgkqoc5j4u36jSU37Sg
SCZcj6vKOIip0EK/nCqbR1WMQRUu2OWAZUGUjePRAZn3tY0t7Y+MonN3xMY3b88g/tP2qNZFRZXE
spLfhY1xdGpNBcpfAWZjBzNZ+uJQLUO1A2/YWGKSGwSmjXOBtGu1rjvE4MthgSBe47mF/yBm1QKb
Gz9GKvkY1X1xnF2sqXWqdQd07vZwQ9dvahIiyvN43UlhIPoSl9/ZFa1bmYGDd8mC8vEsjI6+jtWo
P8ZMaxFLT5r+U6cBSj0YZsp05LHQP9fabGFX1MXGt9JBnturoqZGwRjfufdm3NfBQae8PR3isSfx
Bs2VY1RP6wXuUZSPewnJxtFKaxjM07O4AU+DyyFgo5qbUUNiZyvG5GnunH1ChTA88CCf/durdCuU
SccYVAI9P3A3l6EQwK0qjQ3JugF2yaejVaO1C7dG1u3UZzcOPMkN+neo1YVYIHepIbFHEmD22ptB
r7Jvi3waHXgFYj8EonU6T2a5nG6PcDMsstuQUKhTkN9djtAwcDY2Ykbo1NZQHAyjlerXY4/Hq1r1
1TfXjRU/MBpnJ+7GzNI9laqCwAspSKziRk5bTBG/56g2Ij+nUq6z6pz6MdDVH7dHuBkJ0SyeMpze
nDWXI8zyssV1L+XFHNkFgODJPrlG3eiH3LbqX27H2riKuRn/E2uVZUxFORQhOt/HqM3UTwNaOL9U
si99O8rmiNCHoqZC0miuZYcNtXTGTK9Q9tDCGhR37X7EarfATiHY40pthdKk9CMPUsm+WK3KuHSt
NABReBQVLkioFeUnoDrpGfuo6P72qDZWInkFjRBaeDwT16DTIbenUY8CXjNzA+gJLYuT4ozUdash
vEuTWvs4T7n58+2gWx8MbJtcGDS1eANfLo4Ypwm7HPhg2ZyzFuMBGq8Oav52lK1Z5HlNQgHVi4+2
OkYon/b4QzK0tmn0n8Om+L0qdPujVad/Ya0zFJIUxKeocK0+l7AHAKrDJPAcGeKn0qy5RfQwrLwF
V/Od77U1KNJpqHScxbxfVrEqqRiBQrzAGHPsPFMFdtf1FDXLed4j8W59JZJpZF0EvG/6NZdfCdOR
EUsHzkYNTejTgsvjnd0Fr0Y6UsuTnF2Y1swSi/4ySoV8/WihiHG0u+ZXsr7az1N9OekM6DhYQ3C+
vSg2ByVro1L4mmfnalCW4s5G5eCHHlMqfcSEiNdWkNmB6t2Os7WvYPD/O478ji9ySnnj6LjwiaMY
4WkhsVsddAN5dxsHEiQx3OwB8xR3p3a4kU7y8OEZTWtBR6FhFRRWC8ajxULQFqLpIQja+OsQzx2e
c7b9lHVOWe28T7amk/cJ1R7TRYNZrBKrREvbpFdZ+g1SxvfdUn0vQlXfedVtB2GRSHYL5P/VrTU7
Qz7qVkuFJx+6B7dOgOrrmBe+/otJgplK2Yy61VWbS8NRFFs3cQTIFCOwSUGuy+LGK7AngSPsvBnd
4I/bIa8HRqVFp7gD/hEBpTX9INE6vdJG1n7G+8Bzzcr6qA3C+Xw7yvXzRtZzNFD4sjMM6/VyKeI8
okcRRFtYJHZ2Nybt8kZPYudtgYfuMcd95lCiO3HEQqr3b0e+3gRERiSTgjKHFcyxy8ioRVQjsHI+
nFPk74Ui4q+Amvs3iAM398IICswfADXfDnq9CSgkycqjxNBCxJKT/mLnUd3E2IfNB/1qlE8Z04FH
Z+NLYHbfCm7R018JB5xTWlnLutllOC0OLVR7ZLjSao7Cjd1jwAXqTUn3Y8b7Y2dKt0bHaYm4O4cl
8CL591+MDjMmuqILWzwdethWwPI8K8IoSIPo/yXtc2Wnnru1ROVpInmRJCJrZDTy3nByQl4uvK3C
Ix3N8axGjrHTgt1aKOAxKEw9F27WJbCkQQwPCiJIE7eN3/LwHe+UMUkQAB87fBdrx4M6V3i3v9zG
0OgiISgiCY8gJVarE5Cu20HIlsau4fgG18rIdwdOmdtR5Jl7+eIG+8XTE5SzVIlfJ8JGbVt5lxGl
z2eAtnYRHWLDat8h+JW++jFDniNLKPyzVFPXvbiRQtRg5Wx0PVEDTxFTcnAi3IPcpSqPmlH0xwnz
rJ0bYGNBWrTpZbeKJXLVACzqJTaqgosuMvqftTR0HmhqFV8VZcQjIMjTnfxHfpTL6ZR8WZAW9Kjo
ca5RvLaZ07RdZrTAMJ97byTj5EM6to8ow4THrK7GI+5w+QM+1/lHBz+SnTVz/TUhR5A7qPRooLCa
q2wliwb8gGcbaH4ejr84VqDWHsL0ub+Uc9jvTO1mMFm04INa0K9X75p8XCa1XwoYwXXa3NWYXD42
y2zd8UrV7m6v0msGBAo0hvNMoad8emVkUCgYXmDMlXvRmGHDXgyTr7IlfDfp5zdhN+HQPKGBNEUm
xGBlejQGp3l/+zdc70fi0q2StxTaMWvgASga7BIXtHDQ4p3uVUzg/TBeop3zejOKvGtJOEn/DDnp
Lw5QXuOs0czJvVHvuzMG1PDXafHt7PrrXSETFag0srjHqPTLKKJrJgzfKaKJlnK3iJfhXu+G8CG2
xjk/aGXX7nzArWFxhgk6/ybcyTX6OzRahJKBE3hLLZqPnZZaT0OFqeztT7Q1LBtMCPgVXepbriYv
T2z0bXGnBS+XYhs0IQGQLUjuu+qUHzot3It3fS8wgy/iyd/z4mPhx4RoiEk8e1aeMvBQXxFmnc+x
WSZQNp1fOjfa88W5GiKUYnpfEkBHue6KIqEG2EzkIWqvk94Y2Mz37nE07OZsSOS5Fpd7sP2rTU48
KAFUoRxUQ6/k1OyoWNouwR9LKFF8ipqKxo8A3sCv7HYOr7VbCXKDxBKyjcAigTu9ylUmjscSId/c
a5thdo+4jIXfWEvTO3vpB6Tr4ryg6TZnxznvXb+uXPFdjXFyOzSpmjx2S6R/wUwUXdE5QRIXm1fq
SNNAX9ko8u+ofvD787z8yqO+PWtWM3+ggj0g2Sbq6aCUzU6itzlznFk0YLhh6ZZeLo6iQuZ5Yjt5
cT5Zj6Nq976JleTJaVtl5yS+Wody4ggDIEOqjK5xCP1ki2nk6e1l1vyLOTrFd7ys57si6XANw/E3
GY5GFu8p321FlQgxQGn8+4oEWLgROaWYcq9UtNl3l6mC/4D1ToBizinvFBWYvq75t7f41qxSLIGA
DE0YsN/q5FrSpA9qS8EZ2USHrEn02WsR4KROWOwBuTdD0fABa4aWIO+7yw84Lu2MrS/3Wwci7IAb
To19zxh4EZXv157HfEAU9RB4ByMgC0+XoRC6HI3RMXDIG7Fpt+mqeYPZ4ReVRtFJ4HX20+1ZvL5P
ZUBgiwYUBCQh1ugLZaLUho0rl9kU4vGuGaV7AuicPfSNUj6O4dK+UaakRZM3LX+L3UbH3DYpd27U
jQVEFKAf8NZoPKwFXNwc9GBZOKmHFoPtYUZaestkVAcshOe3boDxhJUbxU7Qja/K0UlOSFmdi2+N
bmnzDrKiY+DYg0u4HyBF9HnR7JbWC0iJ27O8GYr6FKLD8DvIyy6/al3wuJxHQoWNGt61bRaeBkfv
37Zmk73+sAGxI1VFJd3pqkmP+uBgiEIh1FC70u7eOSkIKh3Lotkrd1yluGQ/UssOWC/izjzhLkcV
5omEKQUpQjC566lhat5hBN4czcF1f1hmPfmDhnRqIxELiErtPYu2JhVgtpTq4ilBYeIyfE1GZKkB
VvFNpGGP0ysot1aqftSqoN8p7GzctcBMAT7IDgGHwOoEX+wkqnOzz7xFDCoMsqb6lAUoVZVBU2Bi
K7K72+tlaz9QOCX7wzRGo/RyOTTRUySx0inDOFSvHnLbrP2y0osTuj/LMdXyHL/ypN45euQg/g9p
59EjNxJk4V9EgN5cWayqNjKjbmk00oUYS+/JpPn1+6UOuyKLKKK1wMxchFFUMjMjw7x4b5WxyO38
yejm0U3mYhGoDebBFBoCCuUin18Z6ravVZk5j5lhxBcvczSEH0w9+3Z/wbu2KWeBveDtBza5XrCr
TXMv9IV0ZeqN56VUe5/IEMRkZ8Snthz+zBB5exom+wi4t3eIqBxLOlwYW8GbrA17c1m6SpLkgdov
0cNM7vslVSkg4K6OYKG7pojWfjyTkrZpbYrKVl5K7TFGCrRPS6E6r5VwGFge1PCgSrFnyfDo5JKb
SNr+zaL4aJPJtF4WgK1LTku3KOdxKvNzOjnt5e0bx9AoY+8EeyASNzejpC6Y2iruBorQ8nEu0hZF
2rx4aZpWuRo1E8s8kgpNgHb6ct/y3stFLZJ+C+YdJueke/op5gZ2CkHhaOHpFkULdC81Lk2rdo/u
bCMk2E6INzuJ+1U0MRrpumylC2psB6Hq3k2lWc6EFW6BV3uz/jlMMlk3yYLeTL3HQY/h6kMO99Tk
5Z+aC182rZwjWrebFIqLKpEmkhiQPHTblaoTHX3OesZmwvjnZHbDJ3h/3IOC2t6VZCgF6iJZx2Dm
c/15+yKap7jzMtzrMH0sTfbTRbv6wmv53Qmtejk1vVN/mG3oLA4+6t7DImUfmJsDLOlsUcxjKaAx
aos8MIXe1iezT8bz1GXRg2Vl7de0r90/XS+aULNyEUjvFlc9UmbYc/hyAh8cBvQeRCWbxQ9ZE0M+
mgU2j9yJ9BlsCFLAwahSvUlL82jgf+/GyheU6B1ANZX9tb0kt7WoV7BnpVaOkKC3BFpjp5cYJc+D
G7u3NMZ/SPqpDnFtN6bSdnK6pDIIe7xE973KtRnlD7uH3C7n89gt5sE5ul0a/lWSeNI1o7q4beXb
ZqstYRQhPj2NL1HbDU+9SqCZg+J5c0AHBIOSjPRF9Ea28UguSb48ZHODIq2H66hy2YHKi0vRCvPg
hN6SBki4B//QjZbP9NbveV1pUgwuiFiVZPqmd5lofHNIIJ6CuX55nWnq/TNO+XTqvCGhKW4Nn0RV
2r4OW8elGMfqwBve+iF+jORJxSUyfbkFFOaq4pj9kuGHlST/XJXWmJ1yqzMf7JFylR8WdfclGuoy
Oggadu1SYYFp2AVrsG3zDnpUtL1A9hIe1L8nRUnOQA+cd4NFKZxsGwHNwTJe73v+vRPFNAdVAkkC
eAO29+h9mUVTZYE5aihyLmN2cdJRfT8b6Gn8gileNbjy8ALkSet7uYxDxF/KNregGy+WmyzcmMZG
yKQ90p+6vZc6WA0OMC+2BPdvXE7Xxb01mJgaTb3yRcase0+MGzRRpD6AN9Mf3740+WqBsAEWCnRz
vbQ2sQe9zBtuS2l9jN22OvGWlxe3j5cDS3srI1HgdEiw5s17NZeJ4SojK8vtRHITMbawNEXkT0nS
vfb5WB6A6G7fRwkRIWpmIIOscrtppj5HioOUb2BrTXMRjtJ9bNxWP4BE7p1CYC+S7l/Osm8b9Jpe
UeMv6jSA2hQZeUWzz1ZGq2vA55zvb9Xegn42JX/KT5FOmZh9GfeYcqtM+5j1YXqFwFv8wlUmj6IR
CZ6fifVNDD7xFGoR4jeQhmXTs1f27vuwhVrUElP4l0NH8lT3h335nbMhZUYk+wp+i+u8XlrUlSi7
CxRU6KL9E4aUborFcNDAYP5sZqbn7V/yB8c2kFKSfuhl1uZCWKkQtDcTeACa7oLC9fQbM1Jv0z2D
QRow2Y9CGNE+zYrtAWw9FGDjBitDUYsWoHBYnZq2Tr9PaNp/AF561JHYOYvMJVBXIBLlpm1rYTDw
uVg05Fmc2hMjYNbJjmM4ldND2pE9Uzx4FBaoZ/L6bdzUMKj1RPsjCVQjqf0oRJlFRFqPL6ZwdP/Y
7z2yso7JRBWxCtHuJmMy4oxpb5xukI+h6iNdov2thYpZ+mEi2VVy9NBcxAmCePLUawRr0gkGlPxa
DmV5Ggt7+PP+79lbuoQlqBxTUqsti6jJrPloKW0CKbuSfNSWPHyP04OjSI2O8I87zyqKrYS+DDJD
ArSdqukQv7KLpU4CtFLQX3ea9pLVA1jrOGkFFEUaSsKZtzy8dYG8PoADgBvBPACj2fp2xDptPFfN
GLpqE++sT0PrZxMOwUqT9CBFvb33BqPFwMOYfacTvNV4ANLv1GqWJEExjbmfdI04A1hDq6Viqt/T
4Na9v7RbFwp6T1ZWKfaxyG2exqQwKLEeQv0Fqriv1HqLM3ODyvW+ldsTImn4yJW4HLSYt5COIZvs
nLn2OJj60QiKJm3gyuqQ2EH8xb9vam9BzLKSmMFZdUvaPpaQzZWaEgVE7AqgNyaVR8r8wX0r8jav
a0JYoCqM/genkNO8PhFwjtIWFPEUlFBSfVJbL73YFrxTLbnhNeN/851IKT91zey+/YDwiFNdJBqS
LadNmsLkuTN5KMcGvMBIufTecOmMbv63XFLUIspsPjj7OweSaEhON8gOCkMH65UiuhR2Vo+9sC1m
IFRVjrL3ED16ejNf7ZyZ3oMNvL3iJA9EevRfYW5kD9cG87qHX6ggQu7SJrzWDO1CcrropzBprSea
VeaTkQzpQdCyZ5QZVXwYmT0kY/IA/xRJCOTJqctOU8DkfHnWs8E5Ox0aV5o9KO9sPao+JWibHQQW
O7cCcPD/GZWf/iejqt6CkQAAQScUdeiqWdxnmlDjqe3z6OX+ed1dH2E6JP/cjJuh5D7L21HUnFfE
cee/NG1ENsNNlPKS6LMSdAVHqaycN0+PkQcCqOLKU4uG4nWzlSakQtUU51OQWUyp0HWbgwlO8idi
UI/6nuW+3c1gjxANMQGZyG92sR4WD9GscgpSZ25OhDr92YSB8jQ6qXPwBu84AFK7H0SA9L14i9Z7
F4ZKJ6qhnoKO3s3zAt/CuQ0NhozSNNW0B7hwlGuoqeX7yhjDA9s7Lo72nuyGUYahKLI5N5k+pUPj
LSPv3fjaoaT0cWrM9PP9E7NzONFRZvIYfiZijW05hKhJK9FwHYMhNiS94pBced7rIEvm5iAv2Tmc
DPvRs5SODRqCTTjjJVk2Vx7e0y3pzreZWKhIquVTYdHvy+u0+10pRH5gdGd9kB5QwpN+VOPBXW/g
rCoLpZlkDGxv8vy4zNUArvXuIXXGzr//KeV+rB8LJrkZE2dAnfILTAtrU7bVhZo3Mu7PiUy+KwDh
TiYjUi9U8YogpfB/UFnatQdqEyQO4COqH2t7M4iLemyJh8zZcp+KfErex3lUM288RcVfjTcUBwZv
DyQLpDcredpImrcdp86Nm3HSFhFoLRopUSP656Sb+oOXaMcKzHMSYCQpgaDIWC8rjpfM0BtlCDiw
jDYDg3hCn6g8cMo7H4+iDaOMQHE4lduC0SKMbtB4VQMRG6NBRD2KazhG2VelHZLnRWvDgyrAzrLk
mJRkiqA+xTu7XlZljVVCU3cIvMpUr7UjlHN8PGR/e8cIW2lEQEsu7WyRyourZ41nL0PQW13yW9T2
4ZPSzgmeedQoJw/Ob1CbtAc7tvctYaAgTIHMSaaW66UliTIQr1gDmKbC/Qve3/wUpdP0EM/Qbqdi
OqK+ub3TZGDUHSVJJ+MBW6hm5zXMfNWFQAeqQCgnTpqn1uTAUL09gvHu7Br9FZBN1NsYxdxOD89D
6i1dX3LkS9E8NamhXbOYlOS+59hZELcYOJhkUmZNmyO/WKnSuhoLmsI8/01P2/6cmhXqgvERueqt
JfAi4K0ZqAcmY259Bs2q2OnTiljEVduPZqdan72iWHSGExsvPljWj7HxtUfE2o9dgigZF7x5PaHb
EgmieVMwJHEl4AIvJUR/SVzHh9eC9Gqhy/IwRMUsrhYxDew/c2LBIFWmKilsrVq5H6JM/He/KFZ3
yry++jKO8/y34nbJ5zk2xd/ErR5AvQYmtIeZErPh56NuLMH9Dbq9VswAUmCAKkNyZmxRIoLBhsyI
kj5IIuo1fjwV1ZeMtlHEmJxr+JCsM4TljQf36pbjhZCc6hBDBRC0cuQ3j5eHx+2KuO4DwYDX1ylc
FFiPhbVo53oY5v6aDKN9MaXG7qUdGT6359D4T3Ha2vaXLDa9Axd2e8+h3SZ3lBAOONa3et1THOXd
SIcB7vEuee7IlM9zlKNfJbL+OUuc6OC92bNHTxrUCK1xzqy8nD8FziZS75mW9gRfhaWfCrhxz17D
7G0MdtIf0M86eBNuLztlbvTIyUpwMDcPaidoq+QVcWXiJA1Yh5YbWGZH0fKeFekq6djSc8dVr1eF
ACgwbcCYgShT71ohgXuhJdUenNjbiy5piSSpIQ828cgmOBBLq1UR8rJBpLvJmbpb+8kMm8xXuYNv
RodIU8SoDIPTCN5iCNIZMHvuNYT/yIv51lKM3wsHMVZC8unBDqvo9/uXcW9p0FRAvwTfpWRGX3/A
Gu41JpmIi2tzck8tpOSpr5cV/GWGnf/9dlsyEOH4UbynZLO21Sn1wIGBrGruzPiZ1y88U3zK3gtl
Lo9UpnacDAeCWFVqNxEobNbVTlOJJ4hI3tRBfVAmz/Fhu6v8GhDSYzNb00knTT/fX6BcwNpFQ2ZC
bIwiB+8CwPL1AkOtmbxelS56agbAikn8WmTjIMUE3NcZxrDHOhTOpZuF9sd9y/Jv3lqGuRlcEUA/
mr6bEzp5kbcsOds4NBRVYVuDegT/P7p/3bezd1yIjuHqkiNpkOWtV+jmjjNA0UXasVAhLugj+nnt
1ujF1tPBx9xzWBANYYe3ldx0Y4oGwjwqcwi1GZfPT2GVu9Qp9AWp2z7b2Si+3V/Zzt4RSsITI6M9
A/zgemXLlCVoxcrktLQ0dEJBaA6JVze+WBbtYe7RI47jwfOFsRwRre2cVRl4kXZw7VnxJuQDnaHp
RZsRR0RLxpykkSNNkIAVMPRe+YMWYelPTj1d7y94ZytXVjff18ijeVlGCg0G5D/IFObzsxZF06n2
hiNCl/0FyvKzpAzl2Ky/LYtWGnXGqU1qlFwm056BslTUNAbeYDTTx2c30470LeRfurkSsqkAWbEk
3ra2OEknrCaIODRYADMVguiojT6E4/J2PDZPKp1IGVGRIWwpSfNpVCGQTXjmvOiPPk+dl3xxwktr
DPrR2OmPycHtiqjvUewmgEIQUX7mn55wiAvCpa9AyNidW3y04nx4FFFoAh1Oqg/aNCn/9HPbB3rn
dE/wQVcvxpj1ywnnkL0sloVn73PbQmDD/ieKzfBEpNH9R6+V6mtuzUjDRcNRt3HvVjFJR4pG4xuR
r00lNIzGpcprXk49XiTBFNTgeQu4sgJkFMDjXJ2joVzO9PWVg4f09sxRYsYlqrhjOh/bMzfavdVn
jgONlVons9+4Wf1JLdVm9CnYJ79py+xqjwPjPtGB4dt7RTlGJXujJIoSxBbFIIQBZGSm+NvPtn1Z
+sZ7JrvP/UWE4ZtdJKbkHB+kznSRtoTVdq+G9jThs9JZKZnhdUQdKO1of7SUqun8rDOOaIt2Fyfz
RMAhgGO2NOSq0rRQtgw8q701Bkni2ZcCGQ0/0Vvt4b5/uj06LI6+Ksw9QMo5PJvTHg56asKDFBS9
Y156fcn+zZTS/Yhgb3euBcN+Vs8gqKpmRxD925cHy3gqmnMUT6idrC0bkdE0tsednutlOnnZFL6r
Cl66OBwhOSizun29v9Rdg4gt0bqm4gVkdW2Q0LWZvUTGyq7TPDuM8Pl5lVanop30S5wADr5vT75l
a0fiwiVKB4smhcxgN582MjWEXmr8cYEM+lPSGuOTp8HAM6P8FMDPlL9WgDmulagX31zaP99s3XRk
Pd3gB9Ah2SSykZ43Az1B8j/bpK8cJRRtfaNw8WFe258y5jsujJiV79Nk6M+a3hyh1nYO8eoHbN/b
sVG0YnT6oG9o4tEeAUPSF+JdZ01Hg063jxBBBa0rfi+AVrrP652dtMzxCq8cAvSuuwA6SPOkuhC3
3v+iewvC23EhqSTCFbs9sONo2bVohqCxadmHM45mDgeU4FPvzQIaFCGootOaIFyRZOvrBSX8Ya2Z
wxCoGZKpoWZmfjnCU1jPhXqKlUMWqb2lMUpI4MDKiPk2YZko26m2anUIrCwqH1wFRxr31fK+Bql5
uv8VtZ1rKGtucHPQB0SUansuDNkFbfUBzB8jy0Rf9LD9bFacv2hpeYuPFrB1QXV5Lq+zzpj/OYZ7
56M7xFZBp22AYQi0hDacqTBXr9kc2u+cKkljKAis+Yj2efe7SAVHSPgMauTyz3+KBei7UQ3K+yHQ
k759GAT0VFMbf06i3DtwTjuFE+JEpMIgGAATSKl6bWoSbuQ1Gp9Freru0nYVInUKJd26Tetz08av
KfNSV2RzJu6u6p5cb+mfGNlqD/ZnZ3v4HQQR1NtICLZvTzMzhjtAVBdUQ+6hsposlg9xm30itTWY
V4ycNyc7vHM2H5hsgNB121WNUYOrizQagylOhkfHFdQrhaDoZoXKwdp2PDKDA+DPcRfkjdt2h1pU
gPLmUQSlbaBEwIzY45IWaYDUSB8wWghEplfFQ7PES2AUyRHycuc0UeemGodtmdVtTv5gM0qbVC7d
liRSn9zc+KtAfOd30R5esh2HSDoHCJJbRiV4C8duoGgp1SSExrmsjfPQZ/XnJWySA1KA3fUANKfI
jH4SHeH1kbWa3IzJTUUAi9TylC7jeI7zRKNoqtQHO7cTplCrgQqDeRdA3tsYrHG8sqADIwLLjosv
w9KVT3noGS+anum+qJGmKhNt8ovefHtVCpA3pRTqUhpQO2/jAhyFEwXiXARF3mgBIzfEuk2Vnue4
Nw4Chl0fINn86MUB58Hzrz8o5MbwLVl0/treay6qVkTXokyr85TFr31lZb8JS+/f4YuKQNhL5g+e
W10HcqODr73nAwirGTBnVhms5MYXaYPrNm6Vj0E1w47n50tHv0nV8ulrXJoApuMZqvT7z8JOIgEa
mvlhpijp7W65TsxZt/MlpanrNX1Cx18YCFPZzrM7I7MzoUB2UkL4ou4b3bsmcmNphEO3SuK8/t4z
o4SDbg18b/InP7cn5cWYq/S3+1b2rgmRtTxAhGJMkq+tOKmRWGaLCp7RR9Y5DEXlL3PWfJj06mjC
fPcrcm54RigcAWxYm/KiOR1Q9hIBCscQKGohI7bJIKozXJD/9lMhvuSqeVQC2Fsf7xVICk6My9u1
NmoWmjXYVTUGEHNMHMqhqwJ1sPUPQ24dPch7C6TQrXI6ZZdh27fL2yXUx3jG5Wgidh9tq0+SlwYG
aeuLMclXKqpgy7X0MT/qDO3dCdCnlAVwabwemxhzXGbT7CFaCGoVfvqIID6oRTdchkQbz2AKjxg6
juxt4vdQCyejTrGX1H0aqI2Iz3nTVhd19txLJIwjVrG9XbRQlpedcpC9W/IKySckhrkSgQKG7SuS
eyhkD6E5nFEFTw66JEe2NsfUmBj/z3RgAEBQ9PM4W95TOVMPq+b4CKO/a4piMa1lSKpoIa4PZ9Qb
DQyRAACMurC+9EOfnGJRqGcQsW+f4aPDC2KDtpvMqbcliUx4yljpnM1Kab0r7HbuVW9BAXhcj8t9
l7LnuODDQSBRYt9oLKxXxQPklpYuRMAglamdS76nkFMIR1557xCSDXDaoWcCfL1xXXGWUGo3XYJS
004+mUpu01Ww0qfaMaMOFuHl6H7vbZcUbmUWktyVgaf1wlxE4iGsiQDMEqFdVHswL02JHls4DfpB
5WPXlMQ3INi6MyhCZzcq9SUk0FXn8pwhGvqZgzFQE7DSA1N72wU6lxYJRVIyx81nbENXRwM4EYEX
iu6xJLd7VZRDtYLdBYElt3lG6fpuwUowdC1uDI1QUDFFcU3tAgEsWwyVn1R1dvCm7flhUGb/a2uz
T71RGW7qAGCAbSC/MsrkPjvK5P7Z5wx2KmrsBCmjZb9w6unXwbIAvJx6pwwSf8rG8rTumyHFRVHa
qP4ttJYJrqh3w4OoYPc7/hjDlYPNwG3WZqw8T4dy5NAz4Zymj1oemU9x1HXtVc3AmN6/ybvGmMOS
WA2JQd48Ky0Qryqaa3IC0Zmhb9RW/DT3rUKqp+Hl/V+wBiAAfko4ipDkXi9Ng8BKFVn6A4ZSfbDD
EXWQyXiK8kPurr118e2Q1QHzJEcC1pZCLXU0hRk7sEN5FKhL2D4iCfIlFpVyADveSw3IPUghydIR
8dmEH/bStHaZ8AVrpK6+KhPMAk6lZ5L5OjmLvlf9clLy0zLlX+9/zL1KBjKNsFDD3yKVRzeXILI9
JStGsix4tJdne0Tku7Lm6poOAob3QbGueWFOvzW1SP6APyl8biFHXE6wdWfnKq66q51Gxnc1HAr7
XW7H5b+DIeb/7v/I3X2QvQF8OFQh28MM/3idah7vn6eO1msaj6BrcyX6xxPpkXrJ3mNBjwaUBYBJ
2YtYb7lVMpjaODxKZehBUIt/uNjdDMO/DvYBVa+joeq9pUloC5EuyAQgp2t7faklPCUTT3s2wyZW
2ulXU3KgV737K0kgE4W00GTuCRXj2hRXN6ZVydLsJkWSARmo9iuU2sI+JTVyIr/gE+RT4UIHxHjX
Nv2qpMAgUxiEfloaPkBC0D+UemKcEDaMz/ePx96egYKTeReoFfCm64UJ4cSROVIlFrKBH+loWE+l
SR2tiDKEtT2Rf79vcG/TqGxSNQCuRcKw8XfCbHrXSNIB9jJTeYxyHULoUsQLl7QPDx6pvWcX6jlY
DigcyNRkvTiSeaeaTWxVwhQvWWb3SkA6KJyD/dqxIzuujI4xwkhPavMuOXo3lwVktYE1GvGjVczN
OQ+b4tv9L7drBUwAMBzyrJtOKxM9hUB4mFpk0XXVRVSx/hgl+uhd/392NmedCg7IRJ7AAGjW5M/u
VAPdipOD/t2tXAQIAGjQfpxxGrrbfMMyvURoCMEGtW7E85OdV5PmV3WOWxJNnv2h9kn15zhX7fBg
VLlGMjLETNuboEr+RNdKN87qbHWPmhopcVDQcx78Mskd3Jvu9N/bUtMUXzXi5LVPylwPwrqkuNBq
EJp+EG1WSjc4G8IXYWksp4E52owyQ2o+uh2pxLmtsuVzO+ftEUn0zoWT436wxJCQUDXblHhGewQ6
ZiLlG7kutAFFMr8adiUezCotoemfj+ab9k4N4SDn5gecfNtJyMLS9Gr4IALIcdPCH0e19Z2+ro/S
452AkNIck7WE0hTEtpUHvWuKVNQq3Z62ZRBNB/VPtKYGVV1o16Ut4fAjLTo4qjvORE5V0ICmAEl+
t3kBFjqLi9HzMVU4PR7GdMpeOuz5zAeYbw/hKYd7svEDIwJR6NqXDDlVFVSwe45rZlEAK7KvBn3h
g1hmb7dkC0DycsppPnl6fopwa0UXuhKVNO0aVfkDZOmY+iPV8eD+Fd8rNMqwhda95PPmEV3bsbw+
Mzvd7WGgTgY1sN0p+k3kqJqfyjKx/266kVmYpu2i8f3Ylv0r4u3zX6ltK9rZ1DJ0Tu7/nr19JHyj
rIPaEXMIm0sBYrFOgY3icgxqV0uk6Q8gYv8rtf4IHL1nCT44wFtytoIZufXCm1Gd1HBBId2lIvZN
aHS7oJjNJj9EaPQg2N67EnIvySEojTFdvLaVTVGWd4bSBVqnONp7PXIcwIwiVaqTCbVt9uKlipv7
kP9Nf93/nntOhhIqXoaOCo/FJjCdu7ztNFRug9hSkRqZ+xzJHfR5PmpeZJ+YTJ9/YQNpiDJk69Ac
ZVx+vdTYUlxTUQRhRK5nvuIoDtTKMPvXtl4fnN3dtRFgygF+qnFb0oUczWszG60+qHqzf0TGyT6F
Viyuwq6HR0tyIN//lrsnBiAvTHAgB2h1rJfWUhUmssXHmJ0In+NKMZDQ8bQnI9aOmhx7S6PBLMXR
KSIBp1mbEnAV9QLmAEaIO+s6iDk9xbWTXJwu7H9XsH8Qt/y4VxuEAhO91ApkyYCIUv6gn9wN0d8I
yylTEAVNnlMhBtfz+2l6rqdyifyx6KYv5WLOfxtKw8NK4zZ+sY2sPLooe5/455+xuZTU5zozog4f
CD4LzPgMbsIXbMGGEke/8GLg7kC6/KBN2GJA4tgQyOIwQwNh23BKzFIDxZl2l6adzPP9g7Pny6EC
lvdPCn9tX3pNHVM40siA41nJTpmuj+8ovap/3Lfyw2Nt9xARYKoiFFQkImqzh67ZdpMyDUzBVo59
TkdtvhiJ2wSg/hk1tt3xnWWk1bu4BJ9XFZP5aGRRf2XQtC18yl9Tf2mzwWGmgaLLFex39bkMLeux
J38+iMd/oN9vfqsl6eVh/+Sgb95rHRbFErqxgdGytv83ixxx7ZZSU+n39CYDtR2ayUXmdOKq61n7
GXy+90dsGtkFbd70z6Q2tAJ9Srerg7Yey4P92juFNDFJJzW2i6Ry/SHLGt4gjRo40NTWSU7NGLoP
YDat7x3jtgdOZadmgQFASHQUoH/Y0qlX1DS7KJy5eI5BgjwV0TlDq+S0JEBzIEz6p2c++6GekiPv
ubNIxp2AFUNQwGDczY1vq2UhgKOgK9qoOvfNxEW3UoK6QDMmNzvwMDvrhDmacW88DG3b7SyqCd/r
KFxmkdLQNX17gFy9NEfHH5u6fA/sV78kmfpNn8buIL3YXaekeKMOz2u/xeo4XcX8aM54EmXKEaSJ
VZwbqC2vqnCPKBj2vChVeImhJjmD4Fz+lp+8aMnk0mxoDRe9NJKHZh50v3TqwfdSpI6V3nVOWtiN
nyIFF6OMCdIDxvxmWScs08Jk6hfyNxKIrScPQUDFPa0vxOjq58Xtm3c6nWu/HA7bffvrJWUDsSFl
KbY6vI6bNqDyKcOKRVM+WmVkvTAD5j55I+opatxm/rLMTlBAJe87xuyc3TQ8ejJ2Yiuiqv/9DVvE
q8sAB+kIdPK13rV/TCpNaRvNkVf4DsqncUq8T11aZG/PAYhNaU5zb8hztre2C71YKQrgI6ITow/j
hv4cErYeWNmJAuRoAy0riglSw2V9nCJIWgEQY0VD1eFzFKdVemrM3vmwjLN6DmMqNQfeaOelYvZX
tlWpbcl+/9qiqibdEHYqH9OM58UvvFatfD32zH/vv1V7l/JnO5v4hpHBGEFlapF0QOrLOBXhualB
3ozF2BywgO0uSQflg5gJyeE2IM21aIlUa+A+wIoYpEgonJi5PqpA7p1C+Fdhl+EoIjKyKTDZBuyV
dcpWDSZhfqSHMvY1p/Mwt00Q42sfitk+Gsba/Yow+UiOM/67bfO4dgVb5/CjoluVT+oMoXVvIUWG
iEJ84L53j6IsHIB7hrxym19rC7CJvqdvZVdwoZeoKWv+4uLfGLjLg6jsutdfOCGSoshgHgXA/+Yk
ji480tFEzGQ0RgGzrDBPaTH1LwbymY+/Yor4jIQFCPJ2JEubF1eZZU9O65C/i+e5Cho3dc9OZRwN
bu/tGAJWMK3zL6Vq+Ur+9ECYLUzymiKdVVM1vw/NEn1H0sN6N5Za+Pn+qvbOvYzk5Yw4BCXbB5c8
vneGUbaT1NT9zAh1/rsCd8HBudhdEGUwslrI4cjb1wvqVYVRk54XjyqeckHdo/HHrK0fxlIND3zT
3hFkugQUM1wP8DduTkSESsmkuTzkdT5EF7jWlYe8TbPPizG0F2i6wgPHsXelgQmwKMlhw2dcL61l
FD1CrYAEwZyaoB5U72McTZPvUvU4J7ERo9W7hH/d37W978l+UQ0FhUTEsomL7VSp6wmNlCAqMvcz
Y/4jAuFD/RyOMKrfN7UXkf1kapuVkDtnTVZTalHduJguSZwoH/LKUWrfHmPv5PRW8X5ySuCRuDsv
uG98bzN5N6EyJXagZL45N0udJmatgNOW2kHvyTY/5larBqo+L+8TPT7SYd+7DIC6mDKQlR7w7eu9
1FFLhBV2BBZuqgwLmdZ0UTr17bROiKyR3snZMjzlNvzrQ0HoPip9MESx9qi5NaI22SGt09655DxK
ajrKEEDJ1muJQzic0P7iXC7DDEZnns9pTsm4by39YmQGqh4x1NT392v3AwJco1MC7AnQ7Npophd6
GnWUCYHuZde6R4aCkZCj5tqeFVwwx56SJKiPzakIIQAx7CSnsTEVNTAC9GXmPizO99eyd8cIV+Es
AX1OqizP5k9OeFqYwbUEBz+Fo/NrkpaTz1DPHPlOZv9KQCXH1JgU5WXRboCxkO/ng01Bw6ld65Ja
VcFkjXs09bV3m4hF8YwGY8wEIOsVSVX3NB5UBoSUvodp3ZSBgFVc6yIrHh2nig5u717VmCgAxIwE
K2Bz847RzlMBXjBBiWwyGM1k8a65ktjvTGWJz2MIjN9YauvSLKni95ldolZnhtdFn4+05PdWTqdZ
yntAEUcLab3yfhSjnjvjGNBWGv4xzDw9FUBdUD9DhkKLUvPb288OfGZSSQSFY+YB1vYmB4mNocde
qffVg2PG1dk26/arMObxAFO9dxnojEroBAwKtyrqSTi73shcWzy13iXyuuzLiIjq9e0LgoSKKAvi
QALJzYK0PI8NbWIUqg51xS+1NApmxSV6VbxfmGVjNIdZNk6OJD/Z+JCqHWOQd/B7pXYf+qkVVn6j
heJzPo/zQfdkx0fSQqBvDmwHGs9twb3LOspjnqQSiy37YqRd6c95PV5gSWsZZ3DcE23ZI5rCnQdV
SnuSPsHaL2UJ1mdDhEOSu1o/Qr6gpN/11DUeqlYMJ6Nrs/9mo12YFE0+eeFgHJyUHYdGWw+kId1t
Uv9tJ70G/kA3j/lAoST6hc79P51orQc1jQ6ik5sjSbFIDj/KaR1TjuqtV2gLRNOTJKboFufdae4A
ClQ0XV/uH8mbOy2t8LqxcUCTaAatrcRZU1K9z7EihvHJBlnzoUQq5EJw+BIL5c0c59IchAzMoHNe
SN/W5qLcGFtRU1+rYte9KurQBoowU8RZNeOtl43GIaEBJFQ4EN6EbRgy08EMq74OGm8ankyvWIJu
Totn2LaOAnP5V60KrJgi9qdRCTGv1JJZr0rto8IporoB5jBKLYna8p3Wzi5zqXgPIQhfH/aW5rGm
+O2P3vRmLj9pnpwQElSGySgwrs0X0HtVSQf4p4Dw6EylrHmpCzlbSigWtGVD46udj4KUm3sgjdIs
lfh9noLtmmu1RVasiJpA6h2dOibSL5WCtqeRhNHl/hndNUXODaCNQjjHZ70+e+HJ7SyjDpzFWa5d
quNbbIL1unXmg8f2xpexKoIHuCYplUtRnrUpqV9lA+6oA9WLZMveCLtvelwOkx/VpvKpMnrrE2MZ
8Zf7K9y564COJF5AZpEgY9dmG35KO0ZaHUxaBV3BLIguoqr/he8ol0Wyw/MNXHptZUSal9SXc1KK
vrwalqIHbuJqfj9G3vkXFiQxArgwSqRbUdtodhTPDFmQrjr1i1FwSamm2dAN3bezdzSoN4Hh5LGD
N327pJ5Sd5ybNQRfSXF2m/S/afAApgjvqK+0Z0kO50Hax4Ko5a8/HjzDnkKZpApsbXEfXEArfpN6
6juRWvVbnxgOIf0r9gjcgwSNrk1FHBJldKiMWHUyIuU8qld3mXhLOzN/vP/9dtw/DREG3jkUzMhs
Jy05AomAxLwMosoeGr+bczV9rxPjPWa0MJNT7bj1t7ebpDkA4ktSAN/05xGIMxIWiAZqNyZnxkdN
P+2mxdfQzr6WrnvUJN+70j/b20QKUx6ymQJ5UGvQzFNV98opnfT50R1CA76GOL7WTXbEdCS3aPsi
UMrg8Gu8eDcyJSXPtdWpTRnoSlmeqYmrp5yKynObLy1Ep3r9LoKR4mRMtn5w826XyxyplA8hfWQK
3tks10ms1q5bPFgJ1dhjHi1GMPbMfIgo71/VbGweHZ2rcn9Pby+HHF6lxECKzBzdlvzO0wGuNAKC
Bv5r0IcolaeJPMLXYYh4sxPjtPIP5QxIljC3vhxDRWTGWabRmk/W752YZn+ywuK1aJ364HL8ILlf
7yJEoMyW0LcDZMEo8tpWatm5srAyEJlLnyA10bmpXypV9i2fyoqJQISCT01X/A9l37Ect851+0Ss
Yg5TsINyTj4TlI8DAkESgSBIPv1dfSb3k6yy6p+5yraobiLsvfYKbGr9krhr0M1x2XaQnqW4q5j4
VtIOpgp1DmrsFwffnzcGmmqUhTgoIH2pP25cM4+m7/ISX0OUyUcJcK6NEbXy/Pf3+ufxgEkTuBEw
tgZEAE+p918A8iInxWsUNjJOoRYXUUEwPW6efKff0jDVX4wPP/tQeCD6dCAFoE2fltn/gAXbWtrc
AOHc1eWUHywk4OYW2eTlV96Gn32sk4AWWk+YmPyBbgLfHjYsHAPxsYHx2MRVR8AzZWRoHLtxPvoK
0f/T3xAqHjTx8OgGNwhL98Oqha1TDMgNq7aWnJ0vbBlv8nEdz0osr/2aF1FH0iWNrqEeyZ+qlUJF
CDMtd0194791ZeN2tGvGVznU5aWbWH05OVn+zvuxeNaG50jTlexB6URgfGW+JOP8eZrht0eA7gmc
hc3DRwVIRdEyZ7mw0OFOQ0WipovvzZaqiwzhmzdNNcVXQ7Fmb2sSNV80l5+9KhAXTuw0FH+weX2/
JFb4by31nKG0nvLffmHNTbOZYS/q/MWC//sVqvjZ40A5gvwWE8cTgfn947JBNDS2wu1WJBX9HKJi
OfNIwYAXRFYT3+dfgTufHJz/mZpVODVRxHyE9MVQ5sM0RxZGHel8wyebEKCn+bmuw1emw59cDHjU
qctDB4De68PminM+xR3CcnausPN2qI3X+yFGj3DBQA6/UJmrd44J8QWy/8naAb0GKCZOUWCaH6cw
SQDigGmt20nF6LPLodQ7QqjnlssiW2sN/NR134SV0zHRYAge/n6And7XhxMcFSYw4tMACPfCB5Bz
cFTVbkztLg7ev0mfw0y97pcrmwQOxzWfvcCTYEBGRBrEwzp0Xz3/s08P3QKoeYBZMVs7rbf/OdEa
t1EIr53bWbZ2bxp5G6Tigp+bKmJtLeT2tGofzvRYfTVx+GRlnVLX0Y7iq8fN/KGlgICwSKbFu52u
o2pnysDu0pjxS1AW1P3fv+RPHwU0BkPsE0L5kcIzQRmNuckIC5gBCcb9xnLiQd9rewGO998f9cn+
BNZz8pupT5Dox9Ho6BNo9OG+sfMx4miOW2TDhBu5AMUzmdZ+71L+VaP790eCQPX+FdYyQxoTLD6R
nFxhOlrWVKAbLMqoFVu0Xs2uWP6vOl045f3/Dwk2wvsnmqpcZRRRC7L6tu1YaTEVmtbtquiyrw6F
Tz/caW9i6vuf89X7R4XIJYLmHYxauzl7FY1XV9usI0RTrwIMKdWUd39/gZ9tCASLAMxGE4qT6MNn
07zU8SZgYspTLwgdh/G8mcUvkQp7Bwn0elG5ormBC8JX6p5PagtAFWCSnvI5MJ36UBfD48C5TFi7
o74rISnsbQtzrf97lwhVGhCYExvoNEr/cMiupvdZiTZ7x2L9fRzUdp0lCYVcc532f/8iP9l0SO/D
qBQIF+w5PgKgzulxYzPaqJIiYRLefGYXArIiYHv7Fevnk0MU1Q8+FmZ5kCR/nNnna5I6sCr7nc0y
79olkebSesj/YAwUuYsaTlovfA7DxZAP3ZX0INj9/bP+yX06jajwfABc6Iix+d8v062u5mo4cRPw
wxdE+oaf8wwUz0RjfrQZgJqEl/Weof4hw1Q2R1TrXwUZfrJTIKdEy4oiBL/DH7ZiMl6XSSC6Pe+D
OpQyD7fBNKAnL3vRN+rs75/4k9X6H2oJsTm2CriR7z8w7NDdQjt8YJhX8Es1lvx59k588ZRPNiOe
8h/oFBdotD/cEconvELJgc+ECOFvc9yVpMl6c91UWl92CD54QM2iUfVtX507ny0plHTQm+MwgPXV
x7JuqVcebAwQgCXFGbe63g0SoyQmZDhzwkWYqSXpbtmy8VDVi3r5+9f72cuE1BjDrNM8DQDm+683
lZ2iOgcmIJNsw5FTvRmUFQc42f6OI55+0at9tlUx7sF5B7IiytgPLxNMnpwPAofChmWzkNEN7iId
OnGzAfX/Yqv8+UoxdcdTMHFJUXd9FMeOdWPlbGDH1gS63vOyoG2PKA0C1l5xhHW73jFBoYCi+EX+
/p0mf37MU0eFtj6HWRB4px/eqaHMec6021UFQ9BfxwuxT31kcdAiB1yReE3zs2oLxb6K5trs42rt
jm4eaHfoRp6TeDJWkqjsMzgERtD8zHmYvn/xS56+6/cFIXi/ACgQhA7EEOXR+zdfl0yOIsBI1C5s
vUy3003ku5H4aRlggFVPV1v5gJH+rmF54CReyuJMZPb/TGFDgwEeDyyOThp0jELe/xqwlig1Yx72
V2NWnk/R/I05RHmtc64OCWxQ95JuX2Glfy56SLVPapGTPxWEOKe//59alG3pKBh1UDkhkUbuo22Z
E6LgoxkfwV6HI2Qz2VUe//6F/7koUPvmGNOB1oOp2cf+DaSyKlMerbZHAkmL4SNrl7mkt06q4gv0
4D/Gwvt3W6E5zXFc4gLGJOTDu/UrtkTTw4qKRlOOJCND+404mjUpSTQPF5OAK/kR+ZBmJFkAF6ad
h3L5d7PRnO2bTMLcJd6K+rr21vZtVPn5W0gtkimieq1f4Iar1wPCh9lE3BC723FWyPT7+9f15zvC
uynwhcFI4jTZ/FClgNk7UiWxKL1UcZuHsmrBiop+s5EryCXn/unvz/vk9aA7QQkBkAu4y8fuDMnJ
+PFVZ3eVzFkJP0zd3G+wPHyyRcDX9sXD/jycQFpDL4gZDg5e/OH9CtSdlMVqK6Scq3g0112a0eJb
6ALy62Gh0dc3YL0UgUTI4512kYqQPFn0XtJDhbm5PKhwMqperdKvKeaHjoxjmXJSxyO/Zr0AQu5n
TgGXRNtN5vsZ8QuNbp6NhoqbAEdDCAMNdXUnt4E/bX7TKYkrGNAfqCz4bUVrfxXqKGa7cUQ9RIzi
GCN3KoNdIhiEbtyDZVQgvZiC29eGyBcF0ssR+3c2Q/m1tosOqzhsfJCIe4SAll30nfIZ6UaYl7eN
WmJowuAH11wi34VJhGULOR+myNT+ckaFx98s+J5ILkgnlsJ7sIH3bcZiepctXaLP4FKGTIwhUbYC
KFbW/2waJkj/5/4KJAhALWBbA63C/OH9GwLBNOVpCdyaVaIhDLnsbTGzHvbJTbNXK6/2XywJ/Lz3
WxYKJDgJ/0eIOEkW3j8PgSll4kDvBmFY8TeXG72fYLx0NwQ4y//9UX9uLfSm6FHho4QGAB3x+0ch
B4AZiDzNLg2mP9I64ZfVijxO9I7rJWQnXzXg/8243n82DPKwqnDwnW6aj9hONq0ZuE9g8K60QJrp
mtrtNZVe+GOH/3A1ZBn918GJl+1QwVJ2p9Yx79sRwMzWViVt6PNYL+EZV7UYSYfpL73MrU1+jtpY
Q3C5mFc/5fJOLCNwFC7YVt/A8hmNvplZOO8jCfs4dFvp0tquNDGZUtFwuNo1xUvlMvZWIGf7ySR2
oKQo+0Lve6YWRjYvixfLez+2IMXoH0MW+sdYDtG3aQZDDp4SoX7hwB97YgVz55jcqm0nBm/vmYzi
X+Caw8ZbN1RupFoHFOynt/Ga+ty/wPitvFCuS3+tMyJLdmW+iX9R31m9TxZkvBCtEN17u/G6x3RE
muqez8q9IKJoA44eUde32kFaftl3Sf28QWDHbgbH44L0WKf6cfM88LuKZvkEgwMnN7VLWTwUd7SH
j3jboOzCxoNfwIWqm+Ulm3gxtVFm5rfI9sJBmWXFehixBeDBCfsg+DIgqrLbeZDJeqAatLtX3Sl2
Ok+ovwnwaYqJH+BeR5IZGOlhBDbx5COJ9nVAbsjUljRfJfGQ/VxuvhnDnV+2aM8YpmBfrO+PR/nJ
OB2VLKbk2LsQaXxY3wHbDGxgkL6W0uqLZGrUFZQhsmrtir/44mGnc+B/1/bpYRWuWhQvkL6AGvl+
M00T9BKrLxIEoMaqXZSvDjX1X5F8/qC+nSYbp9w+3EwnAK/I3j8G4/fcQM0Xt4kceLQfarZcAmmi
+4Lh3CU2bZZHygp/Wc7GwTxX1Xkgqo4j2SZDYr5itiLb9fTE9x8cZRuSUvBtnjzCP3Iz4SCYimWt
kD8xoKx7qryKZvDFisbCp7wUxWtgyLjNXX6SAiYGNgosFMN2BicVCYvTwSwTqARphLx3PVn9siD6
PQNfKnCQKNgQ+C5tbFcRp72VZxSxDUC29BSnLQglE73Xheyy/ejSnhO6CJrsu75E6oaD4GKfcOrv
7OwY/rXipyOnUY7UoR7ZAUTFbW4RJ7kOxBdz9TvEwgzHJpuF2suoSe5xUlTDXk1Lc2tTt/zTU5Zv
xAhaiKMZ2fRWCK3vam+a73MeYYtz6vClB1a6peXlmH83egapUxjnb6iCop4wlyX+yc7d9kRTHX3r
RlbeVDAVi6FKsyy0ScFgWmp63V1FTQMbuk4NyAfPTTpeSs6X+SqPff02WpOvSKSx/bnjm2Ntt3ET
H2JbL98w+JvOV7tIEEI6mjz5vJ4KEvkRVo8dG28xRBrlbmEb4uFMXXeUeF+PWcvSSl5DCo7VhWHa
+gQxfHWB6ACUd/CXxgylH6mvCUKTkOgwQdDij2it4MDZqXW7ZKofQBlHIEpbwXPnH+wH/IYpyAAX
PvYFg562R+yQVtEYDoblK4Rp9SIfS+hjkt3cFQY9GUdsI7GV7fSOzj2/YwOqlgdfG/sPlzHcoBkS
CZ8x4RtqstA0fBtgNRmBDrkMP+PYbeXZCOvire2ivn5bBLMRKh7Huhb0h+INYO36OKupvuE1cmDb
NZqaHxt++cfFagQ4wIOj/DaNiezbOMqb53jZKN+7klO9W4ctqUAboilsekWmkWcQGJ3ataLs1icD
T9tlgoqIILmYSXByskWQvlwb9zL2tfs5Rype92DE6xvwyzB0yERSXPWbSbtd402fEWsg/gUxMYqj
XeNGebB9BL8oCy+I7IDZYvVzmNT6C018hR9tUp9N56ouIM7eVOJ/o6kY7J7Xy/ZcQLWyPlcZQ4Qp
wtgj14rBhugqrLYwbcVrKXezqMp7+LeIRw81ZHFZdPj2CPrnk2zOOgEb0qEU/RH7iD3YbK6RJzbY
bZK4E6f5Ct7MfXNRsHwM7SyWctmftHachEmqYT+YEr85H9Y5Ox/cMrwhDtctxFRVdORyQoIAfGr4
v2IZ6M0YaqMQfaTjtwK01or0WcbufUDaMsQOab7DhkBbGIXC3eVRodK25Gv2a7aqmkjuodQhC9xa
blJeWyzRblaPDFLk9AijKXXZzbQurqqEghjJ1lzH50jKyItWyk4UkrChGtK2QMTsVdYYhC9FS4r9
unTyYaAneG3ptuWJIkGNgtTLSk162oW5bRbwrpYs1QZ1SJIjIGeEpuymREPEzugs9C1U+eV3PYTK
kmlDnEt7SquyB3jZ+JlkFovqIpdZd8einKEsz7yuXl3H0mMfBJqogvVZy0XJ/K2nqRL3KQJ+Teuk
HRWsaTHCJWiNknoXTfPyUGWprXdwoKknWLrq5bHC4GFop4xTkHJYrUZSItR8JskihTpEduAQNNWU
b5cuD1Zd9Fsuf0QUbeu5kmxc9wj84fHB1PAvbUFkrpodxVe2kXpZGNKi1ig8IP/0pNzNRXcDb3Iw
SVJ42pgLSE5LLY6S6pGTkW1Nfz2zkv3GpKKq9iDyr9khyj2MBSq1xt+XgKkugaNJKHY26bKf6LhR
C42rzI6bB+zYnowM7+BI0tPWaDqBk1OFChTvVCogjXkxxRdRNDYMW3HLQis3yHSuUyw7jb+tmwfN
0+p2rpL8HyaaIM42rUN5BzmwVwczNrw/DMrE92tXbOvJu3K4rQLHO0E6EEdMilAblnWq9LlMi/57
fLKXaZFQ6u/zua/5EWm2w3KxzsvgSTT2ycvW2wlHc7rwixkWnwXmFen4Bswun2EuNYSXboW5OQlb
NU0IgUNQdLAZtssIDYo59HlX3882QXzLkkxVsQOReKv3yoOYQ5QoFjzcDfVvu/jCgntghhdsy3gm
yH2J1HlIafxD5pvRF5vvk3ukamR+L91YXnRw2NNHrZSr8SWN9oGWJarH2Kbldh+sZJcRSlRUFhSv
hTl4aZ9XTKunSESxw4Xo+u9imceUaKPjf6GvFSmhdJ2uLcUy34UF/l4XMLVyI5j/eSEOBW+as3KZ
NwiWkFZriVMxwnJ4mOam1SD+7PwA/cgOvDibXzbcTrCUl3oxYHiZ7gSPNes/Zj7xwZtkml7BD5hu
FU9W3JXWwt+x8zTWF2OicWMiaUx8Q5WZI3g+acaxrWaQlS+CmLloc+SBa1QHSXSBMrWAjAqrflNH
RPCNHQS7wufwB1xHOMwXUueIgJ6yF2sNzkKxefETvF2Wksjkip0bL9aUjNmshjtqHPSA4zan5lrW
sDd53lB6i6sRExVOMF3ZGgRfDvJEfuHJbbclfUPKrKd+v2Jbzy2bE5WhM5hq6HjVtlpSziuGPz6k
4x5UtM0B7XBuPaO5XPlOVWP/EispKenMqG9d1FXffd7jn8mSFfADWux6qyXUES1jOKkOWjSyIeAR
yFcRSX2PiXI+7ecuqZYD/FRDisiabpItLicK0/tKQywyliGVLVpxe1CarQAhWMpjMtcLVod1RbjW
idlmsHiWJFwlyYJO8SQ/ydtCG/qA0G7A5gnT9CGKEj+0DIya7wuTTbabTUzhA69jvKY1tvYmMWNc
HYOwwl7oAuKJVyEEKrlK+uLVyTiaWmRbVm/1BvRjlxYK3lFV6il82oRi1/B6pzUBiOzDdcFzX5EN
PxUUwRH4RTOlkSLLmGYAPpiI8nXnxzrgWtGxRPOO9E7coxafvGV9utxWfpWI/aJxeYfGqj53qQ9R
O+BpP5FeymB7zODQ4TKVqUMuU+xEIxABfeyYT8UhBnLeEKot/QEKAcS+KOFi/lh12mV7XWb6VSaV
6onM5+SqKecNr6VPshcOgAH2ZlEXncGSKKp3Pp3z7Iiz3FxVJ5MEYtYk/gXAoEA+5eJRCoSa7syi
UDbFGeX0bKmDiFtpCm5bXYRC7uBdkfyEQiE6vQ2WYOkmWbfraFb7AzxdhodsLBgyRNd01SRrhNlI
CsX6P1DE4t7oXA52dKKQfoBbYhh5OzJZh8sMB5S8rGe5jNjLDlwTWOhVF1sPJjZZg7H0gC1pTduX
03adDy6lu9oztRIBkhzu1Sq3ADZAMAutmr3mRw+ZsocOw2BWLl2BHGHm6/lMpFFSHZJxSF+LATDw
EYY/2ARmieN7tEei21fJUDdXvEMmI4mpCtcqK7ruXCW4rIjOBNxnKaYmj7GzybTnfou/I3PNxgfK
UmuPUgXzWsULRknoIdhdEdBItYbDCI4UTdAIVnUrRgZTjKAlVg71BSrrDGJ0QKX9EcBVVO4MJqYx
zNoz7N2B4745YF4TcVKezNoQ8IPMbDRzY4lsRZM6kqPnAFqFPASLIg8ilBbRGu6JNgW+HweLoTfH
4PCDxcnXuo09r1FQDsU/nUsn0yqkBOEwwrLGVQ745MouBt5pLnYgaaUYVkVAKSqzki6d3PWwqG4m
pq82cPRKp3RbW6zbttxUkR1yBgSB0KIBYxzvHsItPJnNRAft/3VSlAOOnr55kaWvE1SQNqeCIDen
lEdaBhD+MNnRNcow5HGSDrTmZxTOOQq1vJxrYgLLfugB/mEkRX6UO9SR0fKpHpYGEw04olWkKOZl
hoJPA9rvm0rtfZV1bj+CW1gQENG1bnvIeHCcNQ3iR+wW9e6ohMgvtmyR+Bjwm0qOfdH1eZuNErFF
WzZ0Wwtl4pK02eDnu2LjAS5z4Fv8MoyVCh2BqK7saJCckg71UOEKhCXVHcUx/s0XE24QiXW5kW4r
tyucDCirs9GiNEHCb/pr6Di9t/1g3tzWR/1V1s1rBHe5YtkHnsG65qRYoa1squ45ntfVtDMNaYmp
Ut1cSrYW93gjSdZatAEHaC7Sai+GeXlhcgXPpQNjLWnzmWayXQpWXaYwXCmxuWJ9XYQVl7sV9SCg
ZcNkdEdDmSsUWzraSRv5tW2cLX+XxVY0l4We+AtH8Ajevp+XN+8xndp1U2R/jnkDWCuZ8+o8GfM5
bWuXZXdLlqwDED+jrpYudiBzdlw/5SNDmTkzidccJoQntaVBBj2xWdpP7bBoepkaGNG1AQLTbCcW
3qt2ZoY/zvARNuC7WlBeRCM8v9TcB4rcmjKMBLjm9GjHpdj2s+P5eAFv+eIXr0Te7cSk0Y6XSWDV
2Qoh2LhzopwCsV0TPW9Dase2AGA4HtNe+0OZ+r4mxVBCRot/AVSsj9EJuLkfPdmqeZHYdo0WOyzP
/F9cffQ7jyTMo+yiPeLDcZ73CHun08/CTD69rvpNuX3WTOWvBVMSJIduWqGTRmFKXCeF3IVGAnHr
kAykcW33+Cdbhliyn0m0pT+8YVjGsZQnYwJoABwmJGL9tVLBL5icSg17EtjAtDMwsVcb5aBXIg2+
x0aLhwgHo/P5M0wi699VshbItUimmu/kvLjqKvT5dD/4kn+DWVupdmKOXUcA3LrtYkPW3i9kAUzn
NSquBsmjsfqRxF0ccP8KYAre1v4x1UGwsymG2O6splnABoyX4Xcf0iD3HQqzDkDokL0tg5q/+0qO
UYuIk1gDhOkbgDAq2OXspHXTpNBbbkgx57Npfe2r+8gWmJLAMToHEZbCzA43Nx2vFOoqHC6jTY9Q
sSCNdTAsqwg8iMRvhUgBTqASgC/3APb5zwnBRv966XiHNqob1A6kKd+hnZG4i7D8kT+3hFPHwxc+
mx2qMiWBK3pzEyqa420gCA+YUDWnGCfgKw+H2MzFW6xnDAnKRs4TycRYjUTinBn2domL36Ys0U/M
4jTyhOcC+m4pQGvG+sLv3Q8uvEB4wkTLUEA9RouOJhQGS3RmMKCpCTRvFpfz7DGd7WBaQTIakGnr
UOK/mN5kiG5fZv8zGpi5UUawH3030tdlFeIfj2oZWDVcoJ9NArvmlg5se16RYY7Pl0dQsqq8XkkG
3xDWpgrcwAq9mSCJYOm1XdHjQGwK2eZ+XRJ2nJG5/GDXcXpYawG4xWknOzTTBteiBQDtdxHHDdHC
2Vs/1RUiVknOxuUe5zUwBLlE4buO8vG30WHUkCuJyrbzlncD2WDddw9Dr+yRetqdoxvwv4ttyh44
dtCvRY8g7ilAJyNa/hjQbcOzEvIgE5eBUHjo1iRGD4pc+3ytnw06w5lwwA3fk8SNfAdWSyX3Rpco
v+F37DBZKTZ7BxxnVaitJzm3GMoM9r5ACyousmaDNkCmffbN8nK482k6f2863c1XZlV1wGgyVAWJ
Tcn0lbC8HvZov+GHvTRh3AlnmvG8w+jgpwDUf9kgC3K4gKlkdQ+vspPBHMaOuoX1V+32qF/6m23R
8z3tZvkvVObhEt53lLf5xLNnMXXNSoZhAIDsMcq9rtw2MqQ3lbAOBoGrc8T5oXjt+8VTnKAljpyw
lvPt2iig/0keDfYMR7E+THnPI1KmFIf5gvsMI7J4jOK2x5l9vyW4tqFsnoBNghlXwNMpTkYApZIN
D0lp/XoBdCN/3FAtY+o3o3HeLwmSlQgDBL8BcVTL+dwDM22ViB2Wj40A4/c9IvCItOuQtLyOGrVf
p2zpW+sVfM9SkOxulc3g+MWapqtvcowQfysk4j6PBg0v9uKpkuZrV58z2geJki024R67AeAQ4nL8
jWNysPCiLkPfqgY+uW3X2ey5yEdMLyZkRZzmL9GQXBmeTRccQAYlwUKue1wt28yeiqFSaKmTBUPP
sOkfYV3EM0i5o9nBj4/JHeUFkgSc9TkKA8zRf9MQlqvVzNtP1eFMvY7HJGCHQvs9HVEKzxfFNqbu
bDUqOivXmHkMhkpPD31omuHoUL98b5YFvWymt/SgaWb6XZ8beY8c2eg2r3T+6DBLFcSbsrqHYrn/
ZkSIxH7oqkITF6X4kcuKXPK2LOYBrWHIKaCAZcXVYdE3Fm2Gg7zb8YmeuMZuOqVKDuv0D4pa+cp9
jYuxopFm2P815lig/vozYCObh8Y1wwbpOoluq1pjDRvGeIBBRmdQKDSF+EGzuXBkmkHQgq/YwhQm
MqnrCTTr40JApU+fUZ6UD7laKtd6VS8XbNRJQ3RVROdqXqf8MpQmnM++9+JMrSl/7jcASVccPo/m
wGDRK1Drz2hR8kwX3zY0LnxfAOjG9SABWJ1NVU2bdsXo/xl2QIU8QH02FjuvVsMPGOKyezCmFHJV
EoBTekyaI7jz/lthluraLlGHIVuXxucg98sREyaLjdD1TXeVYJ41kXTuxF2UJrjbrZ+d3A/TQL8z
8P80MbPFwYgkZ2jCarXlPYlRTj3SdU5QRqqhm/blTN3rpgZwYK3GqUFguWifIVyMfkgsgB8TmA28
xcyCvuVdKm/dhAqi3YLJMB+HqcvRbxYYHxd68Pu5ZA6ph3OvLtTgI3ZIYhdd1Dj4yj0cUvJh5+aK
DmedU1vflghP6IkWJS4e54rkKs8nX+3hToDaC10wJMxpJfihsSkbW25Ncr4BqMd8YTT+KDEZK4jn
C0rXsp9DDZDdTAPwszLHRY3TFtUGA7uvwfGzYljcyOvKjg3Ko2JLf/bgZPw75jB+bbtEJagJJjha
NEzg0PZwjm8xfnMVaUZqb0O/iWSHndFXcPFYEfWXN37Nj2WiYoYmgm+vU1aEuO3Wcsx2UwTMB9VE
4mVbjUv+Oipwui854pdSYkE0uV6jtUla0/TJ7byd2kwcPgW/BNd0fKKIBjmRStLkoUAh7QhGahjr
9qq7mE9FTwvTseixMjASgVGWTG8Vup3hnqb99rMH6aE+H/PBP9dCsLvS1AfBdOzOlijhFmi7TYEL
5GuXg27QNNdTs4Y3jCxqfQaNVH+Jhsj8jBTDyWCXFP+j66P0bguba1BbzhO4omgHbjWuIiRV1Ruw
W4oiAqBOlSu0nF3G96eGe94x3dU7HKysAXgTvDkbQfYCeqQVzC9WZMKrK6syjsMyD/JmzenyzeDa
fsjwcgS4XFP6e6w5qt6TW97VlDXjcsRnHG9zKTXKWLlQIOUZ/i4WCM8isCIG/WtTjUI7WmGZE0Rd
5NDF9jM4gXix91mgwPYB7Rf/lEuFCiK1VPwANwJ2TxOcPyWpYNHRXGPAC9CvHnIAVMi3KeLdihVa
4PhWEQRN4JnYWz6wPiZjCc8wJL+XE9uPg5me8gaZYZcegw23XxXkc2iHS6hzdblpJIYgGfs72CSd
PqwReux9HCQum9Ryth0bgO7PkEdnJ9i4QOeyzhg5na1ArTyZXActGbcJA8eIVX1OOlnXwIAi3B24
Hko27PNtgKkgir5EHcTWgQq5j2vfxIZkJqzFYc6mPrrpgT0j2FZ3atK/NLeW3yysDsgucKJDwYMc
y2zFKSrSLt0rtUQgoMwMlE574wXG02tbusz4Z+ON2Y4oYDSLiKQZuE3NAvImjOlSHj2m05LXcKNP
O1CkCOtLnIP7yiSDfMhYaWZKYtiLKliIriZ7yhG+O9yYIVpiADG4dPIzF5eQVSFWM0WVPcRR9Brz
PvTncgmmOv2/XoyXHH4V/rFM5g2lVlRv9fgLAaMpShuM/fCMSTdQMhA/RkVAm7+FODn7f8ydyXLc
SJZFf6Us141szENbZS2AQAwMBmdJlDYwDRTm2QE48PV9oMrqSoZoZKtXXVYmSxlFgkA4fHjv3nMt
mevTqTUpotMxaMbqOyDrcakD2skcxLZdY8fR98hbHPKjzawvjn1FPO6HnOQV8c3VWDuvVLeO7EAC
npfvabd06kM52uyFgsizS+1jrTSWam+Lgh7hPtLGkaZybyzu8k2R9SroYTuXfK6QzuY7LtPRTYzX
OO6ZJZFwgkfDVFRebs2JdeplOUhhAPluZ/agnmoEClRg6KhAech5Opgn+sGx9qO1DMp9aek1O41h
aiyaJdHYzUichdrySlnoLtwvdmvYzpfBdnNH7FL6pHHim9LOmp4KVGqWj43LKvPN4+gahdKVRnqU
aVqIa2tugWMH+N5AfieOjJyj7LBs7FJjHMtLlRO6uXNJ2JjCgtL5cms3/P61r7q0CkD4k+D3LU5j
WTzYiarIT9EsWTbolczevmN8c2u2lns7yuLDeNDEyJKZqDqtFMprU3cxKwNQZ7t38nHflxNZIqIq
0omlcuizKwRRSbutJ2eoL7pFXbJwtEoj/wTZI2o55/ZuF1L1NNV9h9Rk8bNqXrSNocylQy+DYksw
W2blPua8MXcwATN52c8Wp5lFZX0NhRRgEeA9zx+HWCZPnVy07mAzCeQbaebRRyXuatWPlXF6B2Uz
1rdS9fK7tC6Nwcc9XxCyxPJnhlDM8vpT3OeRw1nL8OQ+bvhHAevGHB1iXpdvg9Vm1kZF6zzvEGZq
7zAgUWOyqNl7/uBRh/Mx1Sg3dFLjYpO72fJpbp36Dj+09jC7sepwYOrTsG+TtKKJwB7RT1rstj4t
lORUcfa+caF3IGQ2+9LyIztKPok+7rVgtDox+mXTzI+lvswTG9lRVTfaoLdfZ6Dkj9OQywuFzX6B
LKa2D0MP8J5Dmh0qBu8FIZf5wciyFs2AWC5pA41FWMejeax5eyZ/0QfaN80cEdBrplN+WTiEZE4c
GzhGGk1T+mOiN2QE0BinM08R6Eu5aPKhqRuH8qlTjNWmLZC3b5aEzu9dxoz4oCpdT00ahinhEJaT
zPQ1DEQIhWYj+kh4ug9payGazuuxe0R35N5Feanl27iKHOeuJvn7Q0ugJYIdU1rfvHrMZ4oxVj9v
otkqq8CaZB52sSdXtkPuQGoGGlYEkyQF97IX2gSuo2jLw6hOyX5CzFyfLKxMKUdqi+Xb6ypqGeDk
6NcAm6T2M+lqcolp3SqCZoiymNpzT34vC39F47ONHNNvLaf71MasTaGcS/QcGUd3VuPcI/l2WKJ5
T1krNje925fJETWVUpJsmJZFmEbL8G5BJtCHHCPnL6WtJV8B2buuPyWWPJaAn8bt3Lbpp05MyJXd
JMluRGOmtC51t0a3OC+CLovQuyPnJY6vYPi902pviAOttBMRoPShD0NzlW6vGCuSD5qS3FWfwNGe
xWosTMVvo0XcJwknY58sLuD5DjudbmPKWd6IzBgbHom0VD9hBlr8uHMKZjzNQ3AVjz3TueeBVt9p
lDQ/0NhH+TDmQKkDhiWF62xJm2Ms2WKFI9adkcltDSW0lrT9mLeG+aB6Mip8pn3Gjd7PQr9Umq5L
fZVO0GMc93bBGa9H0l33XeZumYzcZEuYarId1EYZAofmlbYtNK+/tfp4WbV/ln6q486+Aa0D5rWs
mcR9ZcndOUzSeb5JkebeG2nblsfOs+skjMwxi4MW0YEIIyuKXXo9bDK2bkdXfC0hUNYfrSFuqGVq
VrvV9DIrt0NjetR/OABShBVyDIZZGz5VrL1mUGhwcD5gsaiWTauifaPuljhxqCZeCiXdMfojnZS5
ftSyxU3DxVTcz07du0bQtpUcQ15u6AlZWZXku8veMw+tWovTKEm5CiAhUWV3y7K60GuFEnaicZLb
skHQ37fW2D0xh9LcylN1LRZR2VY5fkrNDbqMMOh3WdYt+wwpRUENVqE1izwof9clnfWgScDER431
7nYpNZv9wOsizZ90ZajFwSq5UI9U9nTn0KOqEPPApoo6bJN121Im1mHM3rzKuRUWyC+4IwjgkOk8
mEdnSngOKa1dLpUbNA01aKfg07dqDe1TjqZDzkYcpNDI37i1n/R560V/yEFxZFJRXL/+F/n9EGus
RBFYapOU4SOc5Pq+JmJgV9LC//VLkZqMWBd6FKvKuWELAo9WzHnjBI2GrsBwU7GL7XzYJVpbvcEq
OVfVrrzkNaX9RygEJLozhV4yNRWv3egGUdZUfh6RlpA7Zbqbs8z2m2F5y8TwwgBZBcNkUoM3Qxl4
9tHlc7NESEg89AOzfiiWUR5cJtI3HuBLd4WiGU+rDv70pwGCmb10cpl5ARI+AmcnFOBGpOWbYrRo
+2ad9Yac8oWxoZHjrrORxy1Bp/752NBRiPc9Dv/As9svqanmm3hCY54O9Vt4kJeeH2hEaFVM7IzG
M5UoFrm2aZXUC6iAdPcIApxTwbb3jef3k2FvHRYePj1GhA1f4dyn21idxemQj0kRFPHrvNFPqDa0
TecqxvXYumOQFUl019pSe09ncQh1NDL3vzyX4PFB822yZuKoWR/FX144jnYONg0eat8hnQ9SD6kK
Ki3D+NWsEg1z1zokXSp3pD8bZxfSswQnN4GnuHSd0fSJGEBPNqmN/mGZmrewnT8PFQMIJD0tpLfM
k97ZC6ckWk/rhCO8kuTyC/0TmpszTIRHjHbpWxnT54aN9c5Wr65trNh57vD5I8yyXotoc1DwcjT3
1DjV55Yu9ZZdzVeqX2WAv8Lc5PE4vWHl+XmC5roroYP3b5U0n13Xlm6nsKHnfbBGa9sQ1xW0g+ls
S69pNkpsz4Gqldr29fHy4s2SWMyYQWyMAef5zSImkWab01cSFDPwsiN1R+M3byWBg74w8zbUtRYl
KXD/X379ud01SGT11zo4gJ5fuTJbAoJK6QWRsZTvC6Ws7majoJQ6yam8fv0uf54AsPBCPF7XP9aj
c3BMavRZM7Ye16pid6dOc7vTFvoIr1/lpVFqcaLFWsT7r53TBziWR5RRHSZQaXU4hmv6VkNVHmf0
8W+sQC+NFUvH+YWZ1Fl7Qc8f3pJ7fetAYAo81FpXUszRlYn256MGj0ENl8qMJp9NQGaFr9/iSw8S
/h0paCQqYqNdH8FfphclU6l/Dpxsl0kvPxV6bJWbwhPGtHn9OudW2fUdxFjpYOi0YI8ZZ2tDr2hk
H8y2h5UAqyAIWN64TGgbOhLYJxEwED4zWN86RJBXk+H+alTlenmmccuhcwkX9Tz6fRh12rM0l4MI
SHZgAmv3M90hcG7KYBuq4i0C30sjB2bjymI1qNuf8zUTIBzZjI01cAd13JIBcxsRGrQhH819Y5F6
60pnDxaC6JLOLQ82tmsrLEqNwIcsjzZl25iH1z/DFy+1ZrTqYCvAjZ294JSzoriLTC8wldT8AqiC
JHQjbd43afJWRvnPW5c1WvvflzpbjNhg2AONJi8YEw9YtU6eaEz9LCTj20KQSbbk67d2PmvqFhuX
leig/iA8W2fX43ADzG3Ih3BSJm2H+0gizZq9bb5mBxiGHLdOTAnHmIv+jZns/KH+uDJgIDyF66p7
7l3M9AFPo64Podvn7veyrr1DTvcXML5Wv/EOvnQpiIkqczO0Qcs8m2NswPvFLNQB0+zofkdSbwbY
Ih7E2ClvHRPOP7/1rrCLrXzgNY3h/H0riqHT0xgVq2LIEx0X7X1XTp1Pc8K+K9ziLVfc+ezJ5VZz
LqQYNIsAL8/uTBMDwSeuN4ZSSdFI2u7O+mGawENB07Su+T3o3r3xyZ1PaetFmU7Yl5nrQc8724Sm
1tgKp0aZ6dLkXBNz8v0IiuRdh1d4y47DCiny1BfJ0Lqfk1lO9788ZNnS8ClyPDK457MXf4xponVz
KcJy7sRO5Nu6vjPKeLgpE9cKabXWSEbqt276hTGEM98DbebBPcQ19Xy9GAc281xEhHmX0aexdWUJ
2KHa3+MuRUvw+i2+9LGubnzTXQG4DKbnF2sHhCHszQRGKSMNvNKeruou6W8ibU62okVspjS1+sbH
qr0wdrFMgWkFP0i4xzmpvEidWI3zRqBE7/QrnbItXRfXFl8KUXv7dpymBydZ8otM9PotJ7ziA0Vh
I2xx7Lbk39Aqi7wypTKFXSOM6sjwNcLF39pBv/hbolBbAYJoTM+HvOSQTqp0hihZxaDXCnfxGSXW
viuUft/ZVvH19c/ipdHuYHXBkI52QT3f3WH2rErDnobQQBWtoEFUiig0UDQhlpHVkSzVdIN7KTrm
adHvI5gX4/b13+AH9eGvrrX1hWNvZJN0DxQZCcXz4dBR5NTXBKMwb+zySNmt3Drkn++dOM03TT8v
Qd0L69SrSxNaRY2Mm084bIchp5WCwOn1X+elwUnUjMs+G1iEeY7iQcAfR7VOi3mZkvJYzmK+HVXM
FUpifcmb2KHHJNs3xuZL1wT5wN4XSCyr1dkyNRWquihTLEKcQVlgzvq4tqKEc5vN7pj7NO+oJpSR
6byxcrx4XcICVlIlsoTzRDSNLviSUGYjvNyw6R+IagXHDuSQ0k1JsM0qarLN8tZ84yN/8brADddZ
DiP3+Sdei0Smg1WJUNULY+9kuW0jKxbZMcL1vRnrWaMpgpnsjXlnfYznA41XiyUMIDYAx/Vd+Mum
eELeO+gGTg+AmeO7NJX9Rh9s693rA+iFN4pgH2zjvMDwIs85AmhJC0t4Sx/aXZ2FHtShA7YARBR9
/B3b8hj0utQDtgYGPP/BOLx+9RceLW5NlQBPU0O1d77vYJ8wd7mWMJSKzD5mNqp5l0ymHTvUPhSV
Dj+g7d8C5rwwaXFRqinsClYX+9n4ZSWDNOuxZg0DPWTIKazOM0X13InSwLGm8dffUVBH+rpIk7qs
nq+Rbr8Cl21XhGYxK8fe7rvbBGVvvVXxRqaBWoh4O3vOfPPrz5aTP1s6HqxOFPPz8SNwTFio6UWo
DIvYzbVW7oXVqCEuW/dGR6+OQbCbb/8PFzUpb+igUda98/OLNmWfqoXFymznSX2UJnXvzrWUr3HT
yJ1a6VcE6875G2/KC9sBtgEMYZ3nqEPgf37ROcocuzAjEdZR2VPkNoZ7QcZmwfrQYUF9/Q5f2KQT
bIGbmlHLxc4P/aNAQTiMExuuGW+xgX3swpoW416hj+kL3NuBAaN7K/Kle3z9yj+Fj7L00AglQXYF
Z62Rt8/vU60WlvjZQ09EpYD+xNxetTQhv2PAmLdJYxCPajSd9dVtogbvOhplxByKrl4UBH+/oxuD
IFGfqmSDqgm/wOu/3UtvFesyLxZFSg4RZx+CNU6qwszNuugiVnPJSsc8FNsnOuOqH8Xjr5L9fjwM
atdUYNmTkZXx/GHMias5bcuRJRmoWVsCeoFOcXKX6kL/9QVg5QOjG7VWevF5GA69IqNP8IOFERrz
HVve9xVv+Y4JhrOL11nXnl7m4a8/TgJx4d6B0Cd/5+xFwtJW24i4h9Aqa2oFWjVcT2k1h16EsMQk
6+3u9eu9NBPD2HM9g82cSwrU88fpViq5m3M1hqMZqXuZDBoe+l68w/2owZ4uoyu7rvO36gYvDRpA
puS4gLxcqYnPrzqmiTfFeArCarCMwPZalGVFqmwQBiorksB445N8YaYwUAibBp8nYSDn12tcZmDa
zlNozXF+aqy0+9Dp5ryjnpZ/fP2BvnBrVMpBwXF/lHzt9et/Wb6thVrnsmQTbUjkl47bOtiIbQyI
yoD4G1T88sa27IULmrisWcTp9a1sv+cXrGoTBwpmiTBv42hb2dNTaab6nqi0BvpR3bwxQF94lOA0
4frS4YUpcX4sopE+0PdVp7Bn0gpR9uU7dA0m6nL7LXj4D6rb2VZo3QeRgAbmi2ry2cRnJ0jH7FTK
UGTJvLcMqAVtqgy32ZBpG3sSPcdPtbpJh1696Bv8NVbvLdfqNMSfUkjYX3B1mxAOjG4/roEsjmFF
93HUDVcuh74LxkO2rzCx7OM4F2/hyV46MOBT4JBK0dH6OeRq0QwiNNG/hVbX10iEIoxYli6tIxF1
1YcaJQe72FnGjx7r8aFuU7gjSIWUJ2HUKaYQgAD95vWx+cIaRjeANpnGXsehgfV8qKhKDRi1Y6ho
tlAQG5XuSl8aobKg6Go0M98vitdjrqyNNw5wL12Z2jyFbHoRkIrOpxlrIA8+iWWYqc43AidMNuyL
uMJRboWa0IsPdj+m/tR7wxs7zReGKy0Q+koc2Riuuv78lmPcX5VoNBkCRU+Ql9m5T0agEVrt+FYM
9wtTKZTt9TrUwuGbnN2jIYrYYDmUMBuiVZxvTuUOpY6khysRN85Lt3dafXzjBl94/deZhggKNgaq
fl5DnzVr6PIaY3szQzhRUcSi1QbXsV8mWTEDgPZogteH0U/PlNHMBtNaexOU885PKLT+a026w8zb
l/ZXvZZUO702px1Syl/tC+pcigELoYJdjPtTHl2TFaOdOXAwVtHlBd671M9HF50RFe03NjIv3RWk
KYNP0AVac77aV1ozZ66tzCFWYCr0ZWcOgYVoJUGmNBXh649wXcafzWxABClMQkmnwIrw9uxNdLHJ
oIQFm5Ail75CgU2rf1lqACyvX+eFm2Lu4cCj8/z4n/d8+Gsx0IO4NeawGOEgmHi+8L+Q8xt7dfv5
9Uv9NPxXLqLN1pgZm6PHD7blXxY+O/dAEKwFc2yr7V4MfRP2uCs3YlDmLaXv+YOqFdP29Yu+dH+U
54wVJ8tJ4DwMK4GRh1lVQ3SEfA1uhp7eVTM1O0cgjv2/XMoggmC9OfZKzx+lje9NQ7W46psEKbVW
j2oJ/hySeM/5Zz/uP7/K/4qf6pt/DoT+H3/n71/rZgbxlYizv/7jlH7t6r7+Lv6+ftv//LPn3/SP
6+apuhfd05M4fW7O/+Wzb+Tn/3n9zWfx+dlfsEDgC7odnrr57qnHufPjIvym67/8337xb08/fgqw
9ac/fvtaD5VYf1qc1tVvf37p8O2P3+DH/+Wprz//zy9efS75vvsBNsHTT9/w9LkXf/ymqb+vIV00
eOngMfeYTIXT0/oV63cyPJiH0LIwCHUEJ7/9rao7kfzxm+n87gK9UjmTrvVqipW//a2vhx9fsn7n
GAeHip0Mc9kqGfnXjT/7iP79kf0NeNBNnVai/+M3dsxn7zQHNJJh1/o0JXl+3NlJyEj7GO0nlhHd
XJLH3PRySAQZZkfNzFj71VbtA4/jIcNGxEg7wU1rk+LclG0RHZKlVcMm8VTf1Chrer1o7jHifGrY
bh1ENGjXpay9Y44Z4dJjv36KOWpBZkP+fKpSQnDTxTZPo9eFFhTqQxN7Ns6GsR8vZLq4CHxiSj0K
GAMMMtpEcIAy7IbIppDcCbHFYrd8lA67KjniRT1gCyELdjSso5bJ+8qr05Pku3eG0yHBrsYJEXsf
d48CNAa+ZNFvsWDfFpRpfU9WoDAhAbiBUibxDgthFhY4hze5SeCg32H18LsktXatbsAvL9NC3mbw
Hfx1TQ2YmHSUAoinIVA0FxBPpl0RV8YWB/T4dSrAGXSG+QRvCD1/DcSgxkcd6LmXXdhFOfuTUlD5
MLrxRCVrvNAKMoMhPmrOYRp1p8R8DWsblC95M7Lok0e1mpUv9BHERmu83Meqw6yvpfOF7LHR+o4m
lY9Lp6G8HTJnL4SBgai2W+9jrIn8AtJdc98PBiGU5lgAscyL7xKI0j6vxq2MqI33yTDvR7yPh6SO
ImdTVcZOdGq1d9EVv5s6AFcDjthTbCzOsU+s1vJhyY/7Gu8j/sC0sI4YUbVgaLrlUOBsvjJSFa6k
XdY7r1Yz6LfZ6gc2ygrsIJmmMDdXjM4MRHiwrO/MxfZx7AbUxlG93C6jad3qFfp3uymxxqC53rmt
0u08r++P45JiITJy+wL5PixnEDV7Z8I2HfOhvtMLZYKRgFSYtoC+a+EsBJglso3FLm7TGor2ALSh
0DcmeCadJoRvW0vkN9LBq4ddHc0/7fWy2fUid74gReVfsdby6Ap140jnA8fpdjuxLqJ/i3q8Wa1z
AebHPJFBYQWcgeDZOGm5caICNjKG/0PpLuUhKVuxbzzgTPbk7cpxVN9TSXEfTDsS28nTNCXwVLBc
hV24oRjsERV0Zj7WxZAgtVdi7MmxXh0jr0oyX+2xLXL0xgFh9pn2mBTJghJvHL+i256DiAW1BQen
65u+kdrB7S3WVbVKkx3q5Ig/LBFOlQO2Ge52AcACerQ3Q/kyELOHQz3wnzOf5ejPtq6hpJ8oaVuF
/IRTXQ2w+skvlZ5YD7gzPuWK1qFyLYwrlK7HAg85hkFN2xmKpV1jQYnCnnPtbsLuFdYN9KWq5BEJ
QKintiU8okLZurell8AOgsIi/d5KEsdv5mJ4307ekvsRXVTUuMOjQsXwnT52K0XNnLY9ub+qlPW+
It1goyudis8+f6zdXg0n04k+8KoOl1nmFrdlIt87kefsB0sxQltfRyMqMeNamtldkaL1noVMt0qa
5zfRgMXVzIULBGuSwxUyfBNYa53RPqjqNn9v61LuwWMM18IYnadWJtpxdhELIZTtDfy8Ig1QhE8g
pqQqLktTlUo4xYp+0gdRotWPp77dYI6trojlzHDElBbemrzb1SCD/GhYvihTN58SyP/fcAmwnTRB
ru2apk8Cadpy27sKVnh8U09aBD/G4+ftlHwWF1VRTkc9FyZK+nnbFPm7XDEtyO5T1uGPV4ZyunCH
dPSu03omtENph/xDy6t+VbNvyQKs6cttrVQnN+7MjeHG+oGlLIl8HXwA8nnU6WHhmNWDrEnoPahq
XO2SKO+bTabLkPUm8dNSudCdeNrgCxc+eeezX7QkB+Dw14vQTZX3iKvt45KX2QMtA6Rek3sZTyDt
MPrpGyqYPPc6yXbSjjb0BuN+MypefDDMZLiMoR+tCY3mDssBcKN8/Gq0ghVryMqDARh6q2mQziQA
W2z1Vh4g+cUEV5BgjP+UFHTgjOEI/62mFrylofDVzruPRQ8TyhsfnaK4MoHb2OgmcW7FGUCGyrZT
H+ET3sJYNnuRN58BWswnZa7jS0tbBwmZjnuVll44GMJA/yRjbd8szJTZ0l9RETUelUiLw7gwyws8
3FhyQQs95Kkzf2Jj7YbwJIG05EOB9m3sob8t9Ue9aB+9cb7KJ+8a92Tkd2P3TXRtR9I1DWYmxpDZ
YuKA6sirhfIusqt0PABUPgpHT4LZdG+NQkMkoUxfqkmJPoi+STZGXqWbuFoWlm2vCgjmyzap68FV
yhPSiOAj48kyoIvFkR5fFyj2NgP567dFkbp+P+SXA5aqNrBYgGswrVO5N1NPvW9GJ/9ccjLIfFDZ
ToD7KDoQFNHuetBezHZD8WEmfvACHsCyc21AIri3IwKsnfpxwHRvAugfQHA5+FM0vTG+cDZttppd
pajeheEQ5tpb32Bj69deUaq3XZM4QAr4Va9xg86YSfsL3c3mi8mJo/f1KK3smNZtcSOj6Ks2TcVF
F7GI2TACYkejHk7TaTfJpd5SRsQl6DTOwctTfIHCSj62c2rBJ2oMQJZK3BwqK5JVCF324LSsLszL
Ln9Y1o6BqW6yGocGNRP7Op9VAENxoTW3sVycz5Ve3IzAv0fIDSri76TsqxMfMe4mATD3Zlrm4b2R
qx/6mjdKulSOUtAHLkJ/7OwQhrZ1ByxeI2vknR4p9T5uRysJKraeDmw5dYVGsInwGzrNG3S49mOT
YhmJG6Oj/ddGJxu+21UCzfIOX6w8aH3ebhKlXYK5dDEM1gbefdCqyld+x8L0NZUDc1COrnMVt5F2
jDHTbyFRwkE3RaBbnR7CF4kul8Q2dkmBfciHIJdLP/fKJBhwj2y9IdkpfVPt67E8AdXRfGKI6ELA
Z6kDZcTuD2UPsXg+mNCOBCYZDD55RLz5YH4SlIDJR3MV6VeZluOUtaFD6iumo/LmqzoCrbSQlXMh
O617yEDdsYRoYMtGzZXBpKntzdgqjdgXiHg3kpedyInMNtoghc7xCadMDmvA1aZAB6S5g5If0x53
lfs8kUxc+AMJVp/s5v3SZe3Hjs62egmGIXoqjHbQ7hMAEMB7GmfZ1lRRomBJnU9dOi4FAMLU1LcV
NC4ScqGtWnbmvjPr/ntnKN9rYRv3kxe5GxdPJR4NwwXHJJrys2c0AttwkbWgooV31ZnOwA6kdN+D
61GyDV9VLlBg7zSXECTW3freNPtu53Bk2LbQVu+sjKHSuviASG0PskF0WxUnnMtei+ZSXepkfliA
fAQf+LWl2B9M9pJbPDyQAmInCRcpsye3XJyNSxzLYZhZSSk/5XtITU3IJ9HuId0t7ypJr24sP7Wm
TuZxBGXUoUbGFiK/rDx2YuWCdZ/kCa386JB44Ttpemlayz3mG+zx5B58zoR1leWiu+mLPD6wT7nt
zHZb2M0VdpUnvfboWVV3reo9kaZzl0rzq5HrOwWO2n6qF/0S/PbD5E6HonBuIk7TeKy0AyjpnlIZ
nJS+hWViJvahi7H3YlGkHuvoedBZ7OkndVOYCSSIYvkis2htxE/wuh1PZEDhE7u/m2WrIXNM6wkg
4lCXRAA7wgIEk6dfHXawtzq1kAf6DVR0EmEDFNLn+BZtB+BRtZiC2tGLzSKN8j4qjcxfPAkGEMnJ
Ba75OJwwY1971jxTYfe6kW1uGtlHPMiKzaoXr1xMZbqdwInOW69QlU1id9ldPPBPVlFrp80ndWqU
fe9l6d5tFk4LScHqWhL2dlDiQrlxltp2A46Uy5VZkLMEiS7myAUwkJzQ+iqhxxUYZIbemKuH2WlS
YA1gJQic5by4G9jlyFQCaemxyDjoY2hcUfPxRzgCoWEWzMJlk+zzKcI8E2VUQSs+YCtl/mHtNdpj
JnTQam4sT6UwiX9IH+EE8yD6SiqHai7YQZT2rosGGUDsJ8ULK69200BSRmXq3hWLqDbV8FjB02Ax
Ge7LdFFDZ1jKvW1E3dZ1gSjElnNRlWK6SAwDCAYW8Nuk1S8Ls8UzPywQbeP2A85C467FoezDiOw3
FeiHk90CdzCntgqcrCh35HvFB0tXol2tegupjMRUOKmrnxJN6tu2tM0d6oYWEITT3mYlw3sBTrf6
Jid2FvI0Wukt7BLQB2JSDlOzFKeIQCgos5WXhWBcy3wr0rG8W4T8NmS1tp8GaGSEJmKtxXSUsOMe
lOrS4rWDKtP3VpCi4njn6BOvbBx7d9o85R8G2Fp6KKIxNkOS6PuHziVIgDOVZ64/oHQu49TkjzyN
b9NIr2Qg7aoJ585bNonGjKAsmh3EyWqGMKvHGGDRlQaWNYbfooC6rVK3x/GvkEbggr8tCz6tqFAv
sEuDYBoXDqwoSnK3qW5AUjgcI7P4BjChhye8Ku8saxHbpFOXoMU1HJRrwkY3assG0gHDDqxH+w13
aP3BElYx+UIyD/kxJQazTkHvTVZkvJetq+3qzM7vx3ZWN8BurK1YuuIAhzY/pZn5wGBg8zOIWb1Y
lL4tw65Z2flSaQ9EQqchVdea9Tnj803afvA5f5jrvSS+Ekl5jebIve/gcA+cUnv3cbWuH/vJFdQ7
muY0oJMM8HLPD+5i0QcbpPIlWuY5ILkn/a4J232k1podQIjJh/+orbKFSOHqfmppmHJTIG4JZJU9
aD0tSB31s+Zm0/E/YE0tGYUOyD2GN+7VllieGSvqVZPZV1k6RIFjezG7hfSWY2d2pUntT3nFL9Xm
HuqS/5+X256V6f535bvdU70WvvrzH/X/sXK3hhH9578KZD9V7u7q+fNQPinvqvRZ+W79rj/Ld7/z
7NfcElKcOCogX/1X+U5xf/9nZjzKTsyEVJBpnfxZv7PV33HSIixYK/P4WVY5y7/qdx5fYhihx8OG
QUzEr5TvfvS+/l2RhzRIep+DeIUK5Sr2Os8opNNdm25alsE2uy9PjX8V7I+3x813b7N/qyiv/wgS
eH4xav4IhvnNeRTc3PNa8pKLZNEGLcE27kC98e26c9zthMAb4m+DVHo354V37FgFa7AGifZeI3wB
MCKy+kKNHHKvptj9HuW19l32VX1B4Sc+zMXsbGXppA9uPDWh7Ouiu1+WRe6cqm1u0GnYR3vWzccK
8uauRtwK+Us0URTU1qx+Sgln+2RrmZNiHWU/Q0OrAsdpVrrKIVW2I2Zz0hHA2bujsUOzZd5D8xu8
69yrwMOLJRNQwBz0J5sYQ/N48ABdaNsSNsejPoAJ3dSCEkMI6Gfh+BeV3lPDxnDai9hCuhhFikmG
0IyTd9flKqkLc0+0QdBp/QQgfMR0t41bzDAHxTFH9073EjBVUapJeTCj0nHY4fdlfqE6CpzefIhJ
8ysNuavKyfXegZsjktaGyLoXnj1zCU+WHxNcg9dTiwQQGqmrjPvKhbKz6O4cbRoXnC7u/3k8lVS4
smBa4oJjL6HZzq40zCiMdKLPYUjGzmVGZ7XGCA6wNZDRaOtbazT7nMgac/4mFpUqBIeI2do1Y+10
N8kUaeIwZyqQcbNyvM5Plbm4ryfPvtb1RqYh4dj5SZ+Zan0rKaS21VtPGX2sK9VH6rJpc0G4zWQF
87Jo276fjS+awHR+W3gw27ciyfiFLdBRcFDoWG6JQpoqrMhJcw0drhoellrWHEi8pmpDzym9/kBo
jPoFSA+YhYisNR9OPJS2iiV9OnZZ536E6w+eK4viCdAJysc9hgYDb32XtgFWXHE7ThyPIOba6YMn
nA6yH9HtX2FvkDWY2O1jPU/qyXSKdN+uzMrhv0k7s11JlWzL/lAh0TevOI63u+8i4gXt6OgNw2gM
+Po7PKtKdU9k6hxV1UtKN5U32O4OxlprzjWmAU0nnvI5gAV9i5ePC9PfTlEjjVc2ktrnaJn7KSER
KEictugv7gTNLC6hJLzIplVp1tvrth+hMPN+1Xn93lmqf1QdaaNQJvRwDGlkTJYJK1byiavOPj34
ZD+63gBoHYXDdpi6zgREE6iWJfqFzdE9U96+IE3BynahsQpa76o++pXhvPcWtImkCbPul8q8wd0R
dkDcHkQFBndKB5954dnbzrGy7qlUnjxggLP7PfmAwQPvKRvCdw2JI55LUFvxZJJfshdto/Pd5GTV
Z2gwXoF1b4hUsbN2h6rtPNb+JHSqvWIBWmmVDI8G3ohxsw5EakHdkt6JxZvmzlhokFPBY/vdX606
ZzoKyvAfZN8/NEtsjJyyN3H7piXS5v2hWcKIGE139Ak8U0kHaMVX+fG/vTL+l6by3zWU/3gFej98
M6yFkZP912NxoIlWgLAJcFax2oIjQMf/zyv8cfBGctJOK7lCS+fKZwjG4f/lChgvb4YDPMPeHzIh
i4ADt4tnxVOQGJ577Cv1D1f4I6QNMx2OZFxMjMB4IeJ9/ENoAmBV9E5F+8JOgLvcFZM0X7ahDT/K
3DWsi6l6pgTBiMRh16G4E26Z7W0ZNHeWl8NtCdlf9NN+mdoPWjM32A055oQvyprNFmKyUNaBvBJz
uZqGWbWJ1dTyn8wxfzUt8Am4ewgkD7A4Y7VhAemvP3Tf1Uvv94EFjMy6mnCEovrsdua+0/93e6H/
80o2irRjsld8MxP99UqGSzaW2Rh42Vb5moWqulD2Pomi3ZK/v3dv/9D/eaX/7wuxgkr1aTPj+uNC
IOP8tiTUI3YnP2lLtXN09058wJe/v8y/f3Psm+IZYGeL3/7fHkLobl243gYzJkvh4GS7XSPCr4vw
j4au/+Fat1v1rx8JUwl7Nrf/wNH2J0miDJh2m6Vw4ilcTqJKe3h7C0m59nApgvTvP9cfOUW37y+4
OS1JVURiZ7v+9sH/m32g9sXghgsZlgv8n8Z/h53FOyIyOmYwn8FtzHYOwSgP/+RfBeXw12PnX5fG
tIx5Absed8ifd6N2JX2MgBzW297EJGLGjEGv1wQkiU35g9DR4uy6tQl+IoE153wU27OjZ6IshqV3
Exc1szvyoi8fqs717V3tS1Gw+ZUhvPjeZHyRum0OsydJurF5JV6YyMo3oha5W7ypGl+ztbS+ZtsQ
fctCH4FxCFmgjG2vz8rE8m8Ns9FOMM1KdmDWxM2lMiBHm84VkvV46kKqu5h48vl7I7Xw2Ra09Zsv
w4Xgqp4oIEbX4bOHQDE85yMSA3gtd1vOrZmZziWX2vw+Slk+NqAnaG2drAfcSQDg2ZTB4ILticpn
Z8p/8X7I13gxxQR8dQElFjO/RH3ALm296MEv7csUSts/R0vev/SbVt1pkZ5KV2kMP8s1Hx89UXSn
1i7EsQ3yZu+OwCHigqAC2M1yttVhnnA4O66GgdFTnABPDMLOjMO5M9xkvFlA2CW35PeqNNBubgGE
FJ5r3S4PcusJas/svr1r1Tp/EkXYXXq8L0nRE9YRwWt5tJTdJR3GgivTn4KhKeUUJP+JdBsczt2D
De2oTeeZNcUX0FwBE5S+H+zYr4duuRuMIdeX3B9mguetbFj8XYWUOR1ITJ9IT6uDYE2cqtMvUgR5
sRvKsP4aEehQcd4dPdjRaREq54nCMHrBjt07BwvHZtMWAfR2A8Ax3c674VvZ1VBRP+5IfcivsqyF
PvNj2ilL2oCNw2w+Y8FcmYooBBHSlSrxqnlq9gZbYEsqcFC71wkBB/o8SQjedcw1Oe94m96lvaF+
R9M07PFVoat1q6+KR4qHYNcPFXhEv/JlFY9lp+6mcWbyYxjwgUdHlSdbYmF8vg0MJNo26sul5at8
iIqwPzG74OXBmqMmBYp7xzlo/jlI84XV1tQqTY8F+ZXoF9Dtdr5dFKmFyTJIja2T5CJsD6XdhSnb
EchDVIhIkKMZNOdez+hVmPU0gA1Ydqb9oLEyVD9m0/Et2JjZaBxXL2r0C86Q6nPojKi7oAIFp0Zs
AhxZ1DU+Q/nIe/VroUrQiYLlxKhcyVnpmQV+Y/BQAdkCnhHB3+WtfnDpyZbdWI2N04KiDBizKdMn
5oL68kPU4O3T0h504iDwp9Ajo5eC1ZnUwwMwxL5pj582M9HUNSZ9NFatHqGf+ZTPrvxtW9o9VmZr
pyW5WcdKqekz7HHTenk58HAtTTgnltuQhVaWPao9Mw0Ab2tovA1ZhbdE6NaElZZPxc8OvtgzBtNb
yjwMpA/lOBquFOCvz6iobOjnmSnSQM/eebCJ8eDRtfwUjWT84kMO/1xB2ImYgAjngPw7PgKn5u8w
POZbturbc+kry/iEzedYB4Y2xn7KgRgl0ACWJpH2kht77MiAUgsOuflQA2C5utv60QlZkJ3Qiit8
w+0H8QBZeNAtZPA9rXC/7uAYm/qwGFA/gKxm5dtaqtyJ2wEfgtdmhkpu6KFybzZm+1uPfZjU0tHR
M3nlitx5+HHexZzEYj8Agh+sveXIck1qTwFZg/pl2jfYORTB1gMtfzRKlPXYR2F4osPU/Z2yKgRw
yLOMXJPeZMhZJmMJhQMZn8iciSOaONPCXHblYi+v/N0iwcKuP00Y3fLrSLcE+sXl6MBszfL5OJNu
dHGqAE5jYVCMxYrIn4PoLX2wM231h+DGEGRqC1EqqGx1bntl6N20GtseCad0YwjtxnNBkmqempEo
37as9d7EtHj7tRLyHEmrYCVqYsDYh+P6HkqHzAGLnRvE0m2ZXskkqe1dWQrxOBoVKRms7H7XkxUC
IY6IM0r9epMOhpkidN6aEBVdLJC2GpWr4NiNZEueUKW02tfdukU+ZqJV6hd6v2o7N2ZZkiCOt859
DEYYebh+et2nmMyn8sk3/XZvtpN5RifurG+YKiyRhKXXu4+a+vHakwpCqKXe3KPVEzZ0ZL+9SPLZ
zu8tV/jPQk62u9t8uRIwYGUz+VMlpgyxxxvt55++4ne9D9zplrnXwCVLq2mz8iPcy9V+H+tO0mj5
erkEas6P3SCj/A6cL/wp2nB1Wm2je2nlHGEC0mPZXHJvgo1N3m30CILPjvaLvbbyvC5tk+/cICJp
0hpzuCxgvYee0AsDYQAaut+kwC9NQHBmuNUXw9twNlTML57niKflONe+7R95NyiQmtgn7hVBFBAl
c++jzW0AzhVDB52Cvxxx5lrtB7LE9mXjAAjS3C1FOhCjVyWctvOpb3yLp8T3hoJ0jsI65KaaHset
nIMrWsFyS35Ycyuth0X1WH0i59kdN8E3u2DCRYz+zMdSsX3DBvMLORkmLQEhOn5lZ/ttCrENrFQV
h6CtVjjf1UI5EisPvcArPE6wYLO6Q7Ft5RI38DhPCuqQda2jm+E+trpMPLudG8h9Pc3mS1t4BlDs
iN89HkwVBfees+bPaLucPQzw3betKJ45pq0KIvk89cc+W6bqS13nkb5vDewDAUTR+x6qfHiFyWky
JlKNmi4dS+2MPfyKIcEoMNPT8KqVlylWUMYylbHL1mo5zybI4m6jtFpqAgO/GUvT8NzNoWamM+i6
2QswEeiI9eLuERvF+N0g3Gbf6o29qdyR5tFFk6ivbcYG67EMHaNO4IxZQLb7PMJZZ0T9ysjG8gYk
hQzpGQWE9DJdvesR1mOyqCYK731rq2DdLSHif4jiJ4kbFPmpykz+CQXs78tGvhwBOPnYHWbLtGvO
WpYgj/kgSu+Ub1MtzgPk7iTs9Yg01MKIfbbAF84JE7663+F1UklLRECK1XGjgpIM1xmnzy94jXeg
AatzmPcqEcxmEjJVjr3pFfeFu9WHTEcFudv4CzILvEPO09+yQovprkGmPC74vcEXe2Q1ky4ZXiFA
m8Pv3pihBc4YanSPXW9oDEPwroWcgkw5tPPT3Oq+3mcz7rsjqMnxvoiE+bXtF1lzkEzyhnpYLzDl
FzcOR7QVdDJzWVPtD27zBTwdqLgeIRUC/m2Z1h4HRdVbuvPVXMfOvouIiUUXmqLme8XLlcLg5lYR
cGKrmNQF/7LM2n8k5r19JE+0Cz91Pef5e2QKiTFyiypeaX7wNWPlIy2Ate+bTmuKCcP8aizsOO+Y
RA9Pi0Oibdy2g38hXilk6BBW3T6KdGsAMylCm1hWg2i9tdgWImgoF4EdyEWc3c3IvrfQQcBA2sL4
ShtFkKRbsojyEogiJMNiK0n94LtfP8cqq9efdkBI4HdLdVaZTkFL2oHZlKp98cjBO85jLzvcgFFB
rcUYF+ZXaLUJs75obzsd8ZfDvGBTsgfndVpb+oRWmut5ZUh4MizgquRrkat95Y0x75qCUMk4cPv+
t3BrKmgmm/FS1ae1ri/ThEa5CsfdozATIcxqgnFCv6nToCtyuIVV9rCw0Pkqh3SklB+YDBHOMvMA
mAvc5IfNG5lUw6ddN7K0pm1LiIbOaDfqLXgiC6yHwrwN4X1IltmeLsO7n8yVHsolE4JIuuaNRy48
BDCxL0Mk7dQIB+O3lfNk7Tia15M2o0yfvYyE0gvRCg5V4yryHxijpkO/bdJ4w6XokMHRhZm96yqS
am81qpla8GgW9MDKm98ly8d0YRGSfb2MzV55BnE1tFkqUWNdX4fm5n5DEyDbgIBT+5CpJdtO5bat
+akxCrfcWUNrkq8oeoJrmllXJ8PXuGtV1efiGjbQzWOPm/ZLqQJBuHyzSL0ft6kT13ra9KUrbGc9
cSwWJ5oqXF74YM1yj418/cHboCI4a2sdiPSQfc95f+u7Sljb1iBGSPjAn45VDmO8M6U/HGWVF/qZ
UEAg4wqf3eNaNf33PhjmOweF4ZAFNZmLXTQtsd3XEAcmo9Rf2JufAbWKRU82MjB7P3gYxyVAOMcb
ce2YogfnMQMu+zqKkPEkCjzQ+d6R9ReHprjeUYvMz8vcOE/Gkg3fwgEvyx7MPAGuhTleZq9xP5fW
ztUud1tT3G0oqlhNylEVz35m2sRZQVPtYoc9gIsx56ve9/j27iEui+PgzkrfehOsLjhVvbiUs/oh
RTk9GIRODiemjvV3N3f7kbDVZPQEQRjbamX1ndcX21fPoj5P7FEhiDulQUu4DtUHbCei8hxeu4QM
MaMna4IQAtoY3j8jsrAdJYavVOLj5OUVMATy6lRa+6cqugnMg0fNEE1NsjY1/2cUzWlZz2O6skz0
LK0FxKjZB3jSQkfEWpjhIZqL/Bvwcu9VrpJ9KpHhmgGQXj51ajDflUXLKjazfvCYRe2bxR8gveKK
+WorGTCgs/pLaJfqvtg6LrvInBB3t9DzR0Qy5u+mazQ1+RIth8gt1nsS/+jLR18tB9finZiQuzo+
rJ1r43XxreGNvNL1XAxFSXRaaG8pjxxxug2LKLtW+z/8wTbuambrbLmQ7P1ESdp9nWbLBXrNhyfA
aqAAch2i1TgmckDc8+jRaSIK2SdYgd7Bn5fhWpd1c+WOthLduVXKn94/OXZnvWq3eckEZYLHdAPa
dGni63Yba0gWs99+c9BY5yrSkZtmfqFPK/U73Eug5R+DmjAi8a+593XhkOlLMjFZnzP7aBCM6r1W
fXfSW4DPSMhB43hS9CKw9KKvYd8ax26RzKiMZQBW6AwGr4zGybZlH4AHx/U9EhrXcx68G0YdEYtX
51/8YnS7kz0YpJXXvS/OpS3DJGoyFQF69+snoyQg2VB5++z3EH89I18uDWLNVausuyWbBdZ9F/rt
cV6d+lllY7A3EZR2xJJ0D+NQEmhZR7g6WATFgEu/1yb+6Otv0wTsDB/N4B8rBHzGOlbvTWlRmHWw
lya5Pg4vFCPWC3/Ajpzp7A3UY3jYLNtIfJVZqH/I3H5vY3Mth+2YIxKc1BJNWdxFzpgIPQ/nlmWf
V+wx1RP8WhQW7S2ZvycwUZJ+4BlbMjOHf5ka7R+2mdxdjA4zjGeWEetjZ2dMLDq33/XZNPhxN1k6
ZWOBF0+wdiS88V/PddIWWOZdZa4BcS9RRZs+/MvF0ljLk2GTSsVASV3daR6TUCIfZsVaHjzNueZZ
K9EFSA78Pw0kqL03K7CtA56ieo0tr8lTR65RovkiQoR9e74KK1LDbh6V9wtoeIdxUIpvkzfsxjKs
nvGmO/Od3CYyUCme326b+i/ALNqJsjWY6h9bGMmPlTStOTW20Gwe+Tp4fMjuWQOMZhD2xikk+24k
su3B2nwf0e82G6QOWELzQGh9sB7LajTXq8gt77MrXYvDmLloohwai7QsDUWWpGpYTlhrM0oiqw8q
sjqyOu2LmdfR2M8/CMbD9ez6jy6pZUT0Sjqp2DIAUEwzj05gsMg380w9DsILf/krk6m1tbWzG+1i
+0Iom/slG1b9zBCMXjLCWXohRwtgOf5s4rZFX9NCF5ONGLch2Ow1lLYXEP4ERJO+uI8skZWpRJcm
MbbhJtgr9CQnBm/WezujtIIr4ebky4aOyp98teJflCjxVL/ceTGN2DK/ZBupCe/GFSGvag+mRU7y
QEqRndZEQU3D1WxkuY9a4yc0YrI3Ff34r2zyDWtvZC3R75YuUi9T20WroEOZtEITWrhQw2fAltrB
DDo3IZS0XI/raHFpPUByjg1zVvjFpPWwNPxwUX3j8UStTsy2JNKgtUbIhV0JVLzvXdvcmWLYvDtZ
Dq+dnD6DkLWQLbTXZ3eOyuu2uhunLGu46uwdiidCyavjmhEutlMu9fghUDjjNwKGgrM5tgunbdd3
d8zkWcePOpqmxc6LkxXSx9I/9f47vaE+Q53Vext/+3zM2bX6KSkqx9iLwjaZJbdGbOFGS0KmU8mW
AbdhfFLP7yN18Pem8/kdlE/ruK/JYm6SIuwiym2TnuxOQCMnHIAIG4xycpmwu9uivyt0yOlLycYe
TLWt4i1iC8BKSkb9D8SfRV2sJoeDo3fHDu9r1M/BveM0XRrOIxE/7KDVPaYDT3+3J12WB4xq08ku
miE6ZNT6n/VU+YdCzvWnAZ5CJoG2rXO2VYuZ0jys+lD20QOP5VNdMDko8EKBH1+87BQRueSlEcng
IhbUyVEaUA/dyXokZTzPZJRUMlcYa2d3p4YBEZyA1exD0fJEO3sK9RJ3/GTvPkNY+ABbNTjPDpxx
VhQq9+S3/P2pqY02S3BlUjY5M2jzpCwyTcBR4zIYdLSv7rJ8DX8y0PwFO+wpK0jxjocltB+Izeus
lNTHrNnnrJS8OKMLRkLZJcnoQJKpE8jcwahJvIgIOhRnsuKi9rpWdUVMgEFKSdyTjIpO4WOOyWXY
wgPvpuXdzfBbxFDEq4vliJmR0tRYzsnepMnS1UZywy7Ug2r37B5MdTy501jvm7xVVVoZhGXtlUXu
1g6H6py9sqUElz0o821OEZizNUYQzNgiIDkyHkpZA7ARjXM1ytF24qjNCZAoWub79wW0mxWUvLcQ
NBeuZLswHIctbbTltXJF7yVgoNfg6KxrZRzwqfifWBwskgaonPwkypvpgIF8q59yqw9fpd+a8Ne5
s68T0E5GWTI361Oka8PAC8qQJY/bQvrVI0t4Bq7XuSM6lgO8xao49PqzLQZtQ4Dv+8+ZMd32c6TR
wsZN3XsSnIHLUWAYwBEtbfvJyju/TrJaWK/Grdo95q5jDceowxw8joJ8F8NoH1TmDy+TVXvMzXvT
+rWVTpEugqWtOAIZxgx+cUg0M/2iujZ87+niKJ8JtGWm1CblnTuP2XZoiKt4GnJ7wg7rVbRR+Pwe
xswsHynr9D37+jORT9ZCgNVgBvyv/CX7KdbJVDuj8mpnh1abD7ESFY58s2u1S/CtuFlNh+wdS7mZ
tJlQ4RXbTAdTfmQK/zxhyx13JTfxOxh1SsZ8KwxKAyJt3tW01is4h6nBRTwbhBJMOfNTtvTz6r0k
EYxeg2n+LU4vS3DDDdd8zDiYg7rvYtGEKEDd8snFcH9j+ulfjM1QZG1JWBsNb6xfbltVjw3QwuS2
MTQeZj8kMNz3R/rgcAAoRpSLhKWzucTudrVjX0tvgsM/0rkSfzBhRSTPa9AHx9xWlj2C3AWQv8lw
jvMxao6LqPG+dEtQnABsuCA9xNyRelz3X1tv9e6yyWDDJRr1i+mwGtOz5d3E2S/IxMZTawwqraKf
JQkXkadILIbxg6mGApRdBEHiHXIM8caDpSNCU5eK3B8hssq51EVbfGBBlmpfTg2tGUl8G0lEOnpj
KvgwF81rZnl1l9xw/cRO5IPkV+xwkIzLRKMhq0tbkFQ1dH6ATYVFsMsqGIRcTbCjeepGa6/OctSj
PE2VEEgG/NT37thDTyFBFsN/RAIgkVb2ZuQX2PwohK3YxqubkVKX8ouTvIeaXjcPpsCXIgXCUIKn
pcj4I2+pMMuKaoWjRMmjiWb43N9euvkYcuf5kawJuOLp/obQB2d1wL1fxtyp7r5UmOTp8Df7lQAS
8TAHgkqwZu7IV0X3li7MRutDFRCFnog+pD0jP3utzpY1B1+s2i4v7JsM64PqxsmKvcXp7Z0orHMe
VbqEktv1dkxoWv+9hn5fpookdP0hJZpF3Ee6KA9KOrxsVRl0+9nINFIdU5snqeftUkTVUj8J5Dk+
WTjmzaM1euFTCa9HnBs4tUbSioDA1kGaD2ZOpl9stoyNvLoH8QqexqSpswlmb3GmLHet3IIPBzs3
TFbA6KxNiMa/ci9lKXWUmUbrOInzMlrudypOviH47VId0breugHTMz+AMwbx0A7BdrDbMByTKs8r
+7WnFLN2MN+tjsHiNnG9yVh2CEc5yc3ACVY4jFBayW+ejfcuw75fBbxSbwus63d+OOuuDMjS/Fbz
sW/rj7bxgijaIK7MNZS61gicFz2G5ECz4DAktYUl+AbCJxUR7Wk+jW2UA+DIpVSHfPC218pjZSVp
9LK8jSuAQ7nmzpX87fYJFb36JsZeHVm/btUpaEdZHwslcIEtnr3HO8iMss3WQAEfG6oXYa09gSey
7vDObzp6aU3KgbtmNHTzPHZZkO9aAvHojeeQ7TYsDCQtk+cZMUgUeWNSjQT+bwPTS3MatRwRa1rO
x50TNcOpmKghvktEnPXN8IVVPA+AjjW3bE6C9EqWWRV7odJv81y1ZZItpXgb9BJRIw8hU3TUdcPA
9c7YPN3myCiexmyUSF9kY3518rw9SXMrjm7RkaftVs32Xg6Oi+9xqV+IBmOuBJ86M/jtfNa3mHOQ
8VX15QI0W2ppXkdN7N197RmF+VwUK3c4sMCWxSde2Sdym63yXKEy05MWfPvxGtrTJ3bR8d6qNQs9
zhD5T6XNObzT/dg+soU1vDi0/S5Mn1mW52z02UrKrWW6shcq0qbu8q8+hdAQz0vGrLH6V9BwNKyf
PZ7vYEdUeDnvcnLObusy5bhcjC0vp53l5sD+umUqH528cdj39bK+++ihCd03pU8euiCf70OYOBBi
0xrG19Hz1evqBw4ysC8Nhv1ldw63XhXJFhHJHUfOVHvxutFD7NoepviOQri9MtBrnvjbDSsBvzG6
P+p1UpdZeOrR8ilMbJKD32W/FncdJITEQXJPWIqczz5jE3bIPZQD8mWUseaH1feIowG2HirB8nEV
LM9VNaJ8Bqaynyox2T9dU0ZFUpRQOesGU+fXkhqQ2eeKLyJGegyOA8/LSXnVdEVzC75ZcgovgDg9
xuqKZaxI9Fl90MosWxrB0klttzKfgJXPB7v0WTcGb09c3NBwws4TB1Iw9mz3TvTEqJbtYB3tyaXJ
KkU09nu8s9HeQ5z4zSsLQMUmVZhkXtV8DpNSd1gLi8duqXEVclsJNgKZ/3VkDOOEjAWG2em5t3v7
cSinMi1bCGfksdhfLDVaV8IYIO+CLfnsUe+znSgHrwXygYTY2Jqgu6FbuUtcQbaTNllFdmajCs9I
P8sHkyKRUjmbW9yucrwop8jvAk8G7+bkA81X9nQv9RQdSxYT1qRBg6ZfsXIG+AhjgpoU4f8nz1K2
n+UQPVZqYlLV3FDAue+keWuZD05JmGMswS8nLcfJx2RS3Jvcmns8jeESj1lht7+znNrvWmq8juc8
tIciyRrO4yNFOg7YQlfmqdFZ+1JZg/7miDJntdHXA1V9HinnsSgzORzx8Qkwta5/XIDn/mvJueOO
No32ecXfgJxZ9dUv0862r/bgoYyYKG3qyLhyfes3czTvChRAvgu3ldlJOwRT7XVUOr8cHsNDZrLQ
m5D7q8ZYGHXznOchUxaMLNYzK+QVlRRTNxKB7FmkhYHsCfmxsXd56YQElmbgyv15Cvo99HdMbsRz
T0lbsaF+yqLcKJJ2CqSRUlFIVrDRCI+iybfmdS23JZ6NVl9t6rooXmtOubTjlXbB9zdZB4I8xaNH
mNXdmrGNxuQVDgHtjZlRt9x+uJQg1E48MOcM82/z1ts8KMq7iVuoCEnezvkdkAzM0s4qxvnd7yiz
WBQcljjrDW85TfbmMnUOGaTxiPc0kSyjJAHHJAtyg08mNJLu1ozz3l/lgfOCteslqMtznY/1czEJ
ZHn2zS9gIrY31HZgE6VpZRXzQyc/on/mr9Ioea70VN3n5BMxDQqsHEcJdXqVBsKghaWp57nY+MKm
nUH1nCyb0S/xuhTqh5prsnz9bpy/eZXHoZX1Rfs4dGO0JDX6FrvOlej2IaqEeJ646rO7EmuQcYzd
08L4D9O4qCcQDGzk2CZc0pVY4jTKDPqVcKzn3TbJ6FbTN0CkusEN9oXttccp5BzewYEynxHOGPyC
l/BZbfLc7LTyspnPo+8D02Phhl+J7ao8VV7YEqvOZKGN2RqrbZwXU/foVK59twijcC5467rl5Pgl
I65Qmd2jMYoacWfmUUHpL+k1evXAQrfHs6HFoaK+ISWs2D4zVesXBR8DBX7z9FVFE7BV2eakHXgB
BVYqb9RpdmWa+cTk2n4HfVp8YDlfmdB7DrKD21ufU5exA8ljl3WPiyR4zfXgH1Gire5Zg+COPprF
VFcBdq5me26dnFS5bQ/jczTIEwymCtXLbOqHauYLSikTiKhifXjw0UxDXzyhQhTrC06CRn2h7FGE
eLV9cfRUUf8eTDM0Dm3kzMUjrXw4HybqmcQZGr/dmfMtpV25XdjubzIuq75+uDClx4bzzDFQ41wy
O94fq2QvbBttkILTglqouz3fuPkVa98t4c7j/WcndDIU/Ly5NU3s5jGOQDNtOJbbucrQh4iUv+Eu
wr2zjIbPaJ0CoGbQd61K272yLUC+cYsx7s2Rufvuwq1L6sAufoY2f8pRuYscECDYxqJbtJhM8Rcv
BWiBYfmAg1D6aRn5ytxz4gIgnHkZ5h9RqMKf+brZ9UmwJund4U5UZGmylVvvPNlZd2ukKG2sUK9f
RuFW38tFOJ8E8wwGZjARfitwNo3wCiR7Yq6fhz8L5IuIIx79hRGqDvqdgaeao8tQyERF1T5U48oq
hIUvg+XEgKSmI9sT0RMjTGwgdh6WL3OrTHlfZ6Zm82utCJReXS3nh9YttnNhzcsPk/fqL6frif6b
iRAwGAfDqUT8C5cvNpS3l7U3LBKFFKvkx1t5FqAWMlpKmWf7EFRsYVVXvGis02dtaJlJaUcjq2x1
dqmWooZVN8yQTCYO6pUgPsRkFi3s20mdg5aJ2zFndVu6fV7vwDF69X7bMmbfdW4M7860uN8LQYG/
c0gv4mXCq3U8lxnYyxPa+fJEXNrUHf7HuGxiEmy9MeOonS4xZnf+HU6DM8YFE+jnehLhwfKn6gpC
T3/a1dgzgzXNr39vS/13Vy9IU4ypERmSIMjcP4zKnbbmG8HFiW0WWUv7ruXBjYLtH9BS/8FoixZp
hgih7GG77h+GblNWmbGOFWo8fAHTeC6jAqzUPVqudB///gP9B69r5BLQg8fe8yCd/fGB8GdJmAxM
dEFq70wze6277OnvL/EfvjO4hz5THofPAz/7r05ez5HGMtVcwpFPMngV7IFG/2C2/ncX9H9xdp5L
biPLtn4iRMCbvwBINtuondQyfxCy8N7j6e+HnnvOkCAOEZo9Gs0oRluJqsqqyspcuZaJxpc4011q
9H+9N3OdgoWDHCxMUKoUpXu3FBQ7jA8iMNkp2JIxMy8w0KaIxAK3uWWYEiIP54PJSkOx6F0GS4Ji
cURarw9FngjQqvxMzduQ/sPrk7eQ/ZrByEyZDNulaYIiv2ARzGlBRgN+RAMLAc+O5KEo3WbVIbQe
ovDB93cd5d4twZPLFZthz2DYZI3Gf3GJXZeRNBsssHEwBrzIeXvTZc0e+YzrI3uHi5/DyWdSLFNn
udBmpSZ3PpWDIeQASYihC7d3YKM6dO7gCrZgS3a4Q9Dc9VwUevi7dDun2UE74EoOk26TKnEEl/LD
znDRif+rtpZ5wvksKCIl0N+Gri7dFW7YNqx0PkuyHof2rTE3aMAVOh4XMHoMMLOyDC0Y+hWLLQdj
F1lqk7adcjePu3M7F2Z1h1yQPdn/jpv+NYcKqQM+xv1n1GAtHd+lp9VFZnFjB0nzbJ+txgy2p6fH
0EXF/Kev8hRvL/VF4pmpNCBFfISWS/JdKp5R7eiv9V764N0I6Z1ut6zAp8B+/bU16e8ig9fMz/vu
ZAd3YtTlXoR5IbDpcZOfUXXMjt8ecwceCTKqmR0evX1x8xMoi53Z9GOO9p/ehkdnY/nfdbTOv8SU
OKhoSAHArnPSn39JTdrdGCpdt9W6dUpJdLr8c6TpTjUG0NOowMQLFCe673L9VpNPISV9DKP/z/hH
S/D/wR53sRqcYvRzGAqM8AgMLbuG8pRuAES2eUdrjzla1q3YvCB2Xju9ID3JaKZRgfpwfUO+t1Qs
Rs6eF+lKFLV37vvzkeuJBWQ3kKitRBBklJ8LlH3hI+mfayG/HzN51/b6h4zKItUtOIto/noaUE+t
FZgpyumm9v2Hwh9eNr5qbiO7/Cp0D2g8mRtcFm1mVT1S7KT7C6GHH3mh3omE7lqklnaXP5h6CwmQ
aQtZ+8mSk0cBUh2UQX7IqrTR+3Jx7tMtRN8QeZ6Zd1g2FwtiyBR5/QGodZmC1NVggrIQJCzp8Del
m5jMHaCxn9dHfhEFLEwutoRcjeA+YBi3KxxfI1EG5VNPjbateujgNvptLuKAhbHlYaxBtJf0GOsA
VRHnUf82eIVeH9HFvYIRdpahITqsoJq1uDzB0Y5Rm8GoI47ajlrToYjBZvOEuG7mIhpADcwwaADn
/LZMWqrP/dg3hKYRGsXjsWc+jZn4B90UUmpp/QmqqPzturGLiYP901QsUimGAT5QnE/7k4NL1qqu
1qIYFsT8q6KiXbExmLU/n8gJ92faOBEW7l9YQEv9HMzaOOU/GlIaU29sDOFivhjCqYn5E06GIERC
B54FEyKQKp6idtQbjtG6DUCJ65N16QAWZOGiSfSkqyhgLhygSBW4YzTDs4VQPEg8SHyle2PLbwS1
l5sVM0hvicgk6HTGzQM+GVDe+HLXTJYHXeNbE+1T8CiQSpV0ALRfjGJLafZynxKsSzSqzW1xdMgt
BtXDtYT8MHT8GVZtNWyPHSzf8ZA+x3CedNnkXJ/Ei+UysAdJvsw5zT+XR1EYmqTTJdmD3uMH3H4f
kqF5gffFVjP/7i8tEQ2xgRgUWke6tRSfEuZKcBbpELzVxjO/E1qsrqLKHSmmG0CndN3aRQRCRCSj
ekwQD7cDbaDnqyZWQ9WCduW8g5lJfZW0Pz29VplIhd3Ypd0XaEZ31y1euONsUTVwEYuIR1ueR/Du
pLGPoqcNz5iDCMCu1X57fylLwhTCJMG7BH/n3KMfdDEuUrmjbGU6QI7hw1B81SqPvNeGYueFT7zb
MFkrlZeCuOSPplhcmLTj8/AR7lHOtdXqFikwOM+uT9iCxP59LAyEKizh+kyLvXiZdo0ymlIi85ZD
Ru+efv/GLY1yOCaDEt2NrfbHU2DWKX3yuUWX3cQjLY0VFdKdHHnDhnde7DtYxCSdesR86hKsL46t
vi4TazAkDVojyMYNoPYHM1WVjwrUq0cSTCT71DbbiN7ZX7jhWTyCWThJZAMFZApry6kuQUN2SklL
qOu6d6774N498G/7+cd+b++PR9vmHw/7/Z5/s4/2obGPh4P9cuCn//mfTvvJD/vFPvCfj/zzhd/H
793N/52fnPmHw//c+SfHsV3n+dm94cfdDbbc+Sf+dvgx/5b5t86/cH/dvT2/3f26K9yCX93d8ePX
3fx/4TvvNnbrpcdBsj2rYSHvQ05k2f2vtqSOKauC8GksO65+yuK09+J7T/943eUuV1lRFZ29Q0Mw
sOVlw7Y/auVUNaCGc7yuKzp6EbW7FHBXETqF9ee6sbVBsUlnWTdDxe7isk2Vrg8li8xjnBRPNIof
6a8GZNzfd7Jwc93UpRspUFfrMnIWuk4EMY/75I6KfSXqJj8z7DSJ3dx7q0sIA2uqcnK9y5qfIBCu
27s862CXZ7V0Dd0grqp56Cf2AilWCiWCrBPK3+pO9NLEBaKQ3w4CbLHXTV0e5JiykAK2iFc0ouZz
UyHsYKpWo4oE3UZ8lCg2oHMCCdww6lARU/3Ub31j7O6A4bwZoHA2goz3qTvfoWD55jCDQx2lZGue
+pOhQtyYiUMCTbFm5/a3f17VyiOgKRt+fTs8dHv6UN3U+d3v6S9AtOSVrrZDf9fbrf1WuKL955fp
wFfojrfCxq6Zz6TlpyHjo5DymPfMUjVqAqEZGTW8k60C8ZsMK4CyFWNdmpjFvt4pIQxZvdgwQzfG
AMJaNKk6aKEF2oLLDSnxy5wURBOnJha+VEhma0BBjO+G0sw/KYyuNubtsQJg65QjOBdFyn7FQlc6
fZY8Kq1Y/m0MNH+BBaPGTM00C/CeL3GaeF6gdnyBREkOHk3pPocmWs3GLwk06tfdeeVQoBlZgwaK
fCxP8cVzgo6MkbIJT6OkCVxJuBWthzQl2tpSY9mys3hJVAJMr4OEHRAGbi89eCCIYFJDkmUjWFjz
ELQENcXiQTvnmc8nD3rh2G8lUC/odjyXhf8zMrb8fOW0obGZcEcihTK7+rmJPojBFCekEiqAv3at
dI4mDxByauXGZpfm2T/fUSzMiaWFJwxQCJgB1JV2q9LhGD5NOF7wuxHgWNVSR6jICbffa3D+MI5e
9wtp5QjH9CxBSiGAf1kMEtrYsQHCyLEifQx9eJ5vVfGmrJ96NMEAMqjhfd7digM6KPumegmqe4BV
rbXXYnvKv298y/qE//sti2lQoyaE+opp4FvG/OA3H3LxmwcnjKLd0/Cta4dweE28OxglAaQgy7cf
x43QaMWtiAx1GUQv6U1lGRFIna7kesV0FBXcs0pbcF+DV7s+0JVNgpwaFyYkcKTolomxFkA+3BPU
y+g1/CPn2p5eid80Ke9KfUtrZsXUTCWncMzIvH1m5rrTa6T0+1ItYkW3Kch/7sLxuai1O7C1P724
2Dq0L5ePFwKUcxR7uBUQjDi3JfRyWcKhhBcrwqEszZmRFVYH6+vfzh5meBDLIjUfSXoP709uxrED
lDlqmDGa7j4YYKxV6f5Adobcw0Y2ce0Wnl/6lC9mcZR/WFZObFkqJJJFF5CcI51gPhdUWI++rAj9
56QpymivRNSrd1Qizc+q0gwR4IqJ2wpi+H50qHiER5ri9bcEEgzjwauK/jdMd9Z0T5sXvUcGQIjU
zVONx04zUbzdg1xI/owebaSujm7Bm0xT+pNYJdYtLjM0vEf67mMRVLQMDgpk4xBlZMkB5tQBEGAQ
Vp8MffI/1mETfaVw3ByjbGh/e0bUHOkPG6K/vlTmsse/gcBivzZT1/c0Epr0/8IoncaD70S52N9M
0Efs6lwcPl5f+ffC1Pk5SZVblgjMyFOhmbw49FGcmOIWcmcb2KStK8VtEcMIDZ+uAC8IfRh34Ko+
QrLxokaDYwb0JuXZXU5rvkHXiyRHz9e/5zKs1yk4QiQwS81bhrZweKuaIrStBc+WMvVFVX26lNHE
yuubCK0Uc5I2ot/Ls4lx0+RDUYt3Gy55vr9Q0NYFuRUFQAmhdx/Vxp9+gsD3+pguNjF1nfmhghQM
vJH6ckzl0GRtpMCJx5PIldrbCVkXwxz/1nMWVhbH0ghF1tRFWOlGeo2oR0D026A6DHHTxlm7XKM5
uqL+NdeFiX4utCBn+G4B9xQNqEh3mv1HJWscX3uBltGZlI25Wx62sy1iSsJ1KD15yy+eQyGwZIvG
otTpzVfd+wMQMZ2e6J24vkJrVnTqG5yAJGx1a+EGo9b3dQi5LOcLIjPKDxUanyIzCQ6mjbm7KCPN
A9Lnuq0lizNZ9eIpWaq+Do4ZU9BGuEN72yk3Xky/wo2g3kmaM0w7Xaes13+NjLt0S5x2bZxcWHN5
kZoJxf1zd7daMr70nWY0PFFQNA6GeSSKJjm0Jbm73FfzKMk36fi7CpuastjGphImhTViCIS0Q3L/
w+CrGyfFugkDR5NQTiSvfz4WOaddWtUyYGe0YdPkOYtmFj//3i+AV1HSIMSfU+3nNvygDemVLzJn
0n6YAyiFrzTx2WK/YWZ5QMyzxZJQRWJJuICXZlrI0MEVMVvqXV7yjEAbXaq3tu2WlcVJb/XIMUkh
VqoiO0xhdR9p6q80SzeS7Gs+Rg4QtTXTIBqz5izAyf1OGiaCHgszvv4lzH4MEI/DuFWPP64vzUWA
/z5p/2uHh/25nUJvaMLpsZPw4hLKwzR8U/LbicQijXL00X3IK1ocHWBz1w0vo/ul3YVrw68Kw7U3
20U/zhQaJ+M9HSEZ1EFfoSovYiY41y2uzCiZTK5omfMJyaSFp2eDB/atiTOHs4uyZk73NSAH5c0b
NiL1LUPzljtZOj0UUEYYMVQrSfpqhIp8BL6T341V8S02gmpjXCszOZM8z49oXkqatRhXK0D5hfop
5or4TSxHl0JgS1dHRi4oe1CoNXrq3zJKsnrsNDQVgejAKbl8tMeGJJAHbzNHgZat7zq7C0CN0228
lQxZ2W2c8FSaSEazbMv6XNjRg24aHB2aYMFIiOKlDoohV+Ay+XvvIPtA7M6jU5XfL5yTRYMImQgW
mJszxihoyB87C9kZen2UjdVau7l48vxraHFJDqg00BqOIY+W1Dim4wH2NQP4sFPotxLAwQJCXMGl
3xoo612obDjn6oSSomTp6OEmy3PunIjLlZMidZlDG/hOEuKdPKo7Sf47oWsKPzgIEfj/mFnqlHtq
K0HeiBkfzmbV+9Yr5asq5m4jSzd5seUlK6GU9X5DQjsKokpZDCocykHozYlBsV5ikd+J6o8w/O13
tUtn7e66p6zcmBgzqX3ymiTBs9hvklCLZd0xNCXMnoRUuTe2tD1X1+jEwuIAKRE+8VMLC0bUOZnf
2ZPUvKhxsv8PA9E0aFfgepekJUKsQeg87cSeg8P0n0VjeFXCjRrSurNb1gx7IlNNzfjc21AM1OQ0
13D2wXtBEY8y/kcDMlhAEOYrbaVy92yoD8ZvMSgcFDEO1we4dhBTpjb4AGIPUCnn1jO1Lj20SjIn
Mh8jvYI7/GfYQpCzVTJeO4HBXnKLArijILnY0nTj9pJMrtbheULHe+EiKgYdGL1WFkSkJoC7dOuO
uUATzRuM179GaXWGfi71c5Opz7JehV2UjMdnOpmOepi234xEuSsa7SGDQcKZ1OCjXhkvIURlNpxH
0rFSe/HWS8ujplbKvmjQ+vAl5dP1WZ832+lTeP4yk+MFoJs0P0IXa14VmtSHo0doDmOIAsSthmtm
X6S/Z3T+aH1st8A1a8sMIQKIFE40Tp5l3Je0Wgg7duZkdLp77Q/D2NMA6YTxxtG9OrATO4vID0oR
OltyIXW87lMzPHXZUdQGN9VQQ3yQin3RbxQC1o4BYKlIOMy756LUEOK8dHcGhOZm5Kh0eQiI5dWV
tDGsLTPz9J7cfGrTRDWCN5mjW0+9kZPv8V3YQ687xdoWoZDMMs3+Cg7h3IgJ0RIdnmGGkuAHL4Az
Fo4y48YS9022C8b/MnEnxhYLFYhI/aICw6lD0ros7+QQOrUtfvb358TSz6F64lmmagBF3lUnTuYt
hhq6L+k8d0qICzWg0L1Oj2JXVXYPNYyce3utVysbZUIa+GJHyn6mWvYQD9a+Q7KsK0Goan+0stw4
9Na8dEaDo8DL3XSRNueYh1kv4EGXNYbbFJTppT9xUR9y6RNYGSF/KFL3+tquORBpH5VyGAAJ9v35
2hYAwmB1TVjbMo2gwUtUJ1aC4WFWBvgvpubYU0ZBWOJNfG4KyZDayywGl1fTgzV6TLX4ETTx6/UR
SfMNu1xbsKkyUu8S7OnL2oNClJiK86toyrSDEQefuiZ8qLvfo/dLQUHJDJrA1loRxfL+VQqHnQaz
lCvIIg02NLxe/5h5ayy/5XTrLMYc135dC1zWDkoTArJqGTSyQX7fhCiIbkQEqyfpvxtn2RnRTarY
Jz6mfOlrYd7QSV7Rql0crw9oy8riWtbhsBhqDSuWeZwZgorHji6g/j/sA7oIwPZpPI4oNCxcxU+6
KKQxCBCc71otrY+hgzXKwzBrhXuJFnpz3ApE17aCNaMiKc7zXlluhTCC9aQyOHmI4ndWQmd05e9M
YyNn817iX7rEqZnZfU+OnkYqoxam1MwRNNn4RM9xV9x4c25912nG+AplsOTtAYvSpUqNBw6sQrK6
75xViHdZEgxLhtklAlKZtN+/mLCAvA2tRKpf8GrLoMOjwtXGoM/vrCo3fqSQ1L50ekWpEZZd8xWx
E+t5oFLldKlXfy35U+AdA033JSnN4YC4nx/vfWifGluGhB0iAsRGu+eqJ9PlsmnrwYngYoAQUhHj
fR8MSoYuWK/We4NeN6gMJ8WtK6N4KrwSCoEwSuiBbIsG1OSgFXu6wp3Ub0Cy12qeQbOIIgOtodQj
Plg0BUORqA/ZL6E1wi+jGDdAEoxSBNCCWoNbD+pESF2XPqDFaGZPjztDcZF5FV/pVRyih1Yd9SfK
3haye13R+ztjAPkMaUPryoXiA8hRIXOFXk034T0WvbegACb1EKSykTpRrxiPUgVHQADV736IOqKD
Ecpw2KzohdbRJo6MTz18hg0sNV1yoIs536fw/GSQcDTgU+Dj7O86vx6+g0eOYCgchGIHEU2RbJyk
a5vw1IVmTz5xoQohv6qL2B4pSK7a+9B6L/AF2Wb88fpmv0AzzOEgoG5wInPW/qI2UEdI+0lzgnEc
HrP8JjB2kbgfy08mCplwgEAdrmyBf1Z34YnJeewnYxvoCaRxloxIFaROIaP41AVwBhTT1+tjW51D
ennmPgYwvssY3KrLqUOoOHNoob3pA/WQl9GnSNFfirbfWK71afzX1vt/Px3TmIGdmlPBk34jmT/E
8Rl6d2c0v6sFHX+7On6Oqq2y6cojg8QSb12dxgAiiWX7GnxffhXWyA0m1oNfPuX9QzX89IPvY+5E
Gt31e8Sv2OdQk+7kAsk/2Q3jL02ykaOcL7jz0+78K+Tz5eylimbjgK/o4g4+nFdwMC4QJMcL3L74
HIROWG+8Wy8dCIuUmoz5hU/6fXFDZbDuDmHQQBgK1W9RCrBvm5Dub5lZSb5ih0jNoCtEl/mX85F5
fQfzx5RzE/b6q2p1z2EX0JMfWLe6EsJ1IsfQvSs88iCYPoZ5We5MmoQ3XOsyvpgLpUAL6E8EAr+s
+U9mbBXhnIkN6xoZ2jo40IcKPH2EHMqCtc1WtUD++1NhHjlYZOAG6NMtL0pPAkEmxRhNS2RbfsfB
aCN64ITCVyH93o0fRvl+nLbqNqvLemJUPZ9uMfUSv1JxpEGbbiJJ/9IEsAtX6kbksbJXGdxcgqAg
AapymfUQAfkjb1eTD6CLJZ3JyT9CVmamj2YNdeMurR9gqNqIEi/PotkmZcR5Srl7Fy4L20hrteg8
OHX6u4IOKso/eLCGZcLv62fe6hye2FlsRg8qPqRZGFtV3+bJjybdSf1GeDMvw8V+PzGxiNyqyGo1
KWUoTfU8iYjgwA53fRBbk7VwBDg2DFCMDCJGfYOb4hiH5rORwAoL49B1U6uH18lg5vk8ObfTwowo
sTCYzHwUjF8CzJ4QWys8XTzpvpc8u27kDZNro2NHUSe3FLqcl4h4C9r1oTfJMMsoywfp4xh+yLpw
rwx//cwmpvvXjrEoHfXBTCwATtlBg+AO+pFdA5x3Snz3+gyuedypmaVnD0mntghQOK3QcVCaO4Rg
3SKtN0ZzAb6nwjCfREB4qbjRnLiw05c9FAomWdci7CeKKL2n7uWmDdEJgR0yfYhl6B4KsxRg8Aih
kqnG7JvZp92dXMN5b/fVOGws5NrIDRDMrCTnMnfRue8U6ChYUEXk1ACHBJkLxBL9svd2bSH9/g9z
fDJ2+dySoVQqzwTGjtzNa+5Jv2pDdY1841m9thdOZ3ixsSXoQYvRYyWN/rPVwBCc03FcPoN2CGDh
MeMvlO3/w7hMEk5kQubgaWHRR84HPQ5S3HNbzz6Cov82Vzq4O/RE21istVML3BzAWYBAVO3na/Zk
ozd10vj5bKptlXvIip/CTHeuj2b1YqEaNvsp6rwg6M9twOAQNZNInQM5OagmHWW8kUU4fPZKs5Os
JxmQXtM+Xje6dpowfSaJHdyQ5t1zm4JgiWMxkNyeOakNqXGSaTymqrrTs2ZjtS6ThOA8SdPDt0IZ
H+DnuSkY1ctqCuWMimJqT4I7db4t6V8r+QFNpqz69B8GdmJtkSU00h7iYThdnYC0sZkdFBGyi7xG
92hjBldPlhmONvcnQTKgLcI8ASFoVCewBDjQNTW6/a3UDVt4U2uUxQwYvcfPVg95Wzk8eImBHM64
4Tlri8gHkEZGp2n2nvOZTdOc1uGeCy/gle2lP1uIoiGlO4pWuLGGa3vckMiPoTlM5npJbiBk9EZY
QppTX1S6L+I49ZWNKo9R2yKKc99zfawftdDvGwd6c43nIDHif/iEmTwCMCZudFHKDSfdzNJQmCEt
jwiT7MXEthBDM2GdP8LvbRtQ+l93pTXHpfxjgi/lpqIqcz69pu4PEmxouTOY3ycUtIWntIZSQgps
JMT8OthYzZWInbXkXTL7FOW7xWrKJVQ+IxoKM21veVeOqnkbCVWAeIcahTuFLMihacza2xjl6nPF
0GekvkWHGo+W82FCkMhAY4Psa4aMqwIXsfRaWvaQfdPGxzB+LNRHHWbzstlfn955+pYBIW2E88xy
/ojLRkLJNFrV73UCQuG7oMp3GdmRzW7MlZwvgFrqdywfxADqEkcByXsKsxWLCJORXY2HHA6o6Bm9
pQ66av0GZlKUfSd0qHpiKelrutWguXQicBQz8clcJsV3SSosZrdIRqUMIY5Myx+hBfWC+asMkUcu
P0TR0ZA3uhSWPvRujZc9z0/enRwK59boOVPgVGzAD5vTjaJ4z3B72VLbPah0XyiTt+GyywNoNodG
K5gRE0lIfnVujjUlNVdbJr2ukh20Ow3UgzGh65dtGFr6Cs4wB4vkfFWAqHS1nRuCS8XLfWgtbbX7
HuYiNNnGXlDyj9c98nL2sMJBjrIQ9Ubak8+txAURHxkC3ylq6WcDEMxDHWgQDFQMKkIAqTYP1w2u
DUsB0kYLKvc/gLBzg1ObjZ2A1LBj5B+zAu2f0ED/emvyLhI+M2WKoc4AGLpc6RVeHGSJPFRpLiSB
c/cltWPbt2mi/PnZ2TnPGxmWi92GJfg3VBo92dQKts4HFNB94MHPFTjyoXJp5zwc7ms3sem0vD5x
7zNzengsDS08r1dk1JpD9CdhW37nwqngw4kcfafwK4VBzn+n/HX35Yv7YO0eHvf2cZgHfnj6qdr3
ql262q7Yabuf9hM6IDa8Ufbnw+7VuXn+9etu6714uVHO52WxAig4xH7lMy+C0UVO2GbhIZMKtPz8
+MXQemkDDnTpyLM5Dj2aQEEuKIsgaJA0WeIVGjhRO9xCKboXS+OWuubDMDR7IPQby37pxlA5gELm
XcopC6jrfNWLVs4QmyFlB2PxbV2KCJGM/V0hCxvoyWUU8s+i/zusxSmQeILRmCXDCkxuKu8LVMS7
uAb/3w43CmwSupZIth5o7nVnuxgeb4yZe4GSE0c5tZfz4U2+WivmUMaOn0+OTuulFuu2qWzEk2tW
LJYNsAPYfgAC51ZkL7Bo+oYWr6/vtQoNrylGR2Jj38zb4mzbgIOXwIoDu+M4gKHg3EgZl4WoZH0M
U0V7o8EYzFF489ezxRB0fIHTWufpdG6infxWSSrGMXndG0os+xq6BTEx/t7nuN7oMwIfSdSyzIyp
qMeX0ozkj6g4aKh0tOJ9nHy5PpbZcc+mayZCOTGyeEAj8DKOCU1SzhAyZ5TYjm2dANrg/qblKPH+
BEP1et3kRTiGk0OWR8cFxyil/mVHWBcWPUTCQ0jzX/gc9PJeRfxkqMSfkuQ/D3EH07f4mQofhAGl
G6pbcJiLo4MKPAqwFl4C/uHCDVuE4pJulu3qxa60m974aYHI/14qreRIUAW5SZmNn66PecX12ViQ
0aFYD6nKEnk/9Ig3RHoeOlUklztdQ+mXrpZw5/ds6uum5DkCOlvSGWFAykAkSgLeoMzfcvKgDyJT
k7paosji79HAtGl73mXTm5egEBu/oT4Glfk9yi13QTJPtZPCVzsc9DTaF7F4FNoPlffbMI5af9z4
sJWtCXmWivQ5uCA+crFvpmrs41LVQ8AJkGPQZx4RRVlZDV+3L+kkqsY81B0dLc+Kp4jeNjd5LmtP
QSILOzGsWu8mDU0/uK24GUi7o6vrQjcsP/dwG3duBToFZTdhEO5M5MhVR4ohLnfQ8uP9X6al8oXK
Kiy8cERF7cb5eenSHKBzVyvPGxql2FDnc16hoRuPWUz6GhJ5pK6kgHrXUaT0M+0NGf3YFj3lahdk
G4ZX/Aq7Kv14IqH/BZ55KoPMEwrYltHXcZRYc/NaQBBd2m0s3XxqLnxqvhtoTycWlgiHz8en14Ol
pVVGd1HCYhUB/XjPlvmJokCMLhCtq024K71bxT90+RuaQIP5WqHK3X0vijt1ZvHdDe0jjYXXP2vF
oYjLZxwTm4pWpMWsI4hTaiF09eipHBBfsCWOresWLjJXVEfPTMyfcLKZ2qEEbQNA3Sl+QgZDRYvy
Vnc7ful/DF+3GrBXDiZtfqOSgqAQwr10bsuayqFMcmyZCC+O0MTXj42sIpQFqHrjFbXmN2RnqW7P
bw7YBs9N+Yau++gfcYX5xQ3iJq4fa0ck1Dem7yIonHt/OIis2T25kxdxReLJ3SCIVeQUtMvf08A6
uUXvFY44deKNFPr6xs28ak+dGVLhmQBqtbj842rqpFqH5NcKklu5+eqHMiqme1H9++mDB5CnPS0X
XCTLeClMYoSJw5pxjeUHbqyfaB0ffMH8eN371oZDIEOcC/KeBrjFKnEOTgGhc+Qk0TdJ+9V1e135
VQQbIcC6FWA/cCvpc7703BfCUJRodJIjxxePzfRrwvn84Snsfl0fzIrLkZwg+4Lb0We8bLKLkobg
1rNCJyKSPgihliJwrYYhIuvU/K7bklfOq3duNKJ1nu4Xd2AEPUxuhHHkyEEvvqGSanV2FkTS8zDS
+2aPMKLLtgjw7Ued9cBuocT+lCCedJ/CWm88IRdYpJzdvJQPMG2JUGSLtferRvrz4xT4yU/DqLUb
JEEhbR870/iqRrn0/foY1uaLLnORUIWsMgjt82UpW+6pXvRCB2SP6wVIN9AlaHmWe93M2uqfmlls
mUz2YkoDmIHcGenKG78BHRjHiI69/QdDM9ZSJ7kKM9riLLDUEnV5lXi/TQ0oC7NBVT9LZly+kLRR
fk56QGBw3eLKDEKrRS6F8wdSquV7AwiXNJpFmKAFER8FeOVVtO28JjxcN3MRQs+dt1w/nNwMjxPv
fKGUSvbAIgcJqN1KsWtUySiK3Y5Wi8IZHb9F2bht++e/2Jwzi4Cs557Bc5uNV3mjb2DTCiGv6XDb
YyE9VzmPxvQJHd/r1lYupvecrQJAEETikp4GahpNzxUEtBVTvxMJEtPOcPX2T9hAt2lsgTnXlo3M
CtG5SXc2ufjzsZUexUkSmonjT+atqNELbmo7ud44Ilb8HvIGiQwOPRa8ruavOL3YNQTJLAGJLDHX
D3MSIUoLu0d8DAX4jdtiZfrwd569cDlwxi4dpKaiwIEyRA699mhAiZ3wwCHyY8jqBo0ZERAhnBIb
+ZGV4f3DPEknEz1b7wHryfAEzxRKAFLQ3ffKfVT2TioKEFKnN17/tx2fxBBnphZhiznBlVDGJH7j
/K1AZguFA3QdvgTqxkm14hdndhb7LBTFRlMy7CAWQHGi3hlNeNNO6t+fGjxS+IuENt2Wy5hFDMVK
rVC6YOZMt5WqDx6Cn1lY7a/vKRX/WkTUKoUmEGompJQM7Nz/lK7Ko6id9c+iz71e8cB/vW5gZbqo
RYIJoNgCj9iytlN4RRzoeRs7iOeyU9N9jvgxKgl/79wz9d/cIaFAEbLcraJWm4Gg++Rbkvwegg24
icTbNvsF0xfSTFv1wJVBne3a2e1P3DpUUUmydHatAjYpqZD8tgttGt1KH6tv1+dvZYEwxfGgMCjm
cHFAhF1O87eEKZTgj+ZoPCJAvHGubplYjGbUgs4vPExUxWC9TH4VkVb0/ZfrA1k5Cs4GsvC0YAQn
OFlYMXuB6vTDpFLBeFGErbfSyjGHnZkblFIxZDyLaLWvDCr86AagQqy+ziRcneXdTHKwK8f4QRHM
rTzO2r17Ym8J4xlNlE99L+cOLJC9qasgd/LON2xfLr96nrn3Q/8Q5PHGvl21Sl/7nHjmYbN8c9Jm
oNV+WCbOlCe31IWK5LdMZy8KDKkiOa25YW7tAUrw8q+92YdOPB5ghoHqNPb8TqaTYrQFpLcpITv+
+Nprjyl5Yg2h2Wh33Wkuav+c6md2F+4PUYQvigF2JaQvkctUy+dRQbP70DBaqKTyenQQvd239VHf
SjesetLJmBf7QveEFDkubFNVwnPQexcH4WlM/AdJ69F9Sf8+MX021sUOUQeLiz+fxyrf+1IKYUGw
12GUuD6lq/vwZFSzZ52s5FREflvNnjNa1m7Qmm993SKl4EdwVk7udVuXBbF5+ciwotJA/gJKznNj
SQNLQa2Sym00oaBwiQxzafzM5lxf6H2MbvLWVpGnRvlQEY8iheLou6frTud/6bZaqldciYI/oAaQ
BopBjWFxMIgmGl6J12tAzSzlJZskca6eaHegWSvIOlEubvMpcWJP5hZBjnXXtl5rR23UIwEUmv9l
sU36vUiSwni5vBc7GYo7mjLIUYX179RE1a9Fkiwx/Y2LcXW5T+wsnFih7ZJUMysgyABlJtkRGuQy
p2/hfyp5sBNIRpBjgWFzERj5JZEeQs9sF2G0bCVH1zq18r8Pi3hLIclBwxxvqWXSnizPkIoBYJ8W
1VzTL+61xLtvG/PtuuOuzRpPGiCgIJxIgS3GYhQdJBR0mDhxpGcfdXFMjpXnt/eBbClvWhp/vm5u
LXGr09ZJtYiqBFtl4ZtBN2vch2PiJELsds2RNEjefdV5zI23rZDYpfGQ9G7t7a/bnf/YRfTHGN+R
MKwZQPrz7Zn3md61vshdKYT3SP2qh7geRVvMtfrJbG6DhMYmCEyMTULA+Q8+NwxURCJJDYXCnKde
GC4Bxjeh0mq2X1ukpKfGuBeC4YtQK+iBkmm309b8LMBB+7npCyg5olF16jh88RXlWy/5b4pZxR8E
fZwOMeIcKPlRR7g+NZdBEd/HzMBLxu0uLnNriSDWwiy5YJfKx6b43Gdfrv/5lxf4+Z+/OIaztA7U
NJDIq0qHWHgzZLSzn5P0oJluQXfVdWOX8eq5sYV7qVGmIufNYLzEFf3ATtCTU1GpvW5l7YSFsoIf
vNBnBqvFqsp101HwIlcMGNdWjTct/qYon4RsoFX3PpY/lf1d3e3RA5dpnNqwvbJec44XdkKYVeZ0
6LkrZ0aXJ6XSaLYsfZViN/HYNN3OUP8YmgNgpqp7R9P6ndV/8mIwfNbDZl35vXt24dR8AjATqvMU
15YuI+g5mnIdTo0U2g4N0hjd5jK8bVS4dKGDFh7bILa7iG2sOwPyvVm+H+Td1O6Eye3VJ7lw6uCm
JAIH3T6LnzbRoUORanjt0Y4UZ62t2Cm1YN+bqjN6Hrzwr2p1M2ahPZiwDNXf4dh3Y+GhKb6l6u+6
erXMR9U6RKN48EG+kGCET6c1brNs65G3Eh5yt54MfeHNYWhAxwKRALXSGCVxugp5gvkj3X6oFLlK
W7hj9KIhMXp91Vc20ZnZxaJHwyAISY/Zbty3PcVb5vGVHBzO5t+TYtsInS6Py7NRKotc6NT3sVn7
mMvHDDm70RaT23hAh7RzZMCK+vhLhL3i+hBXtu7pEJfl97BoOl3IOs3WoAqiB8+WoaEMJ39jaLJ8
eSJjh/4XQlBArsvSsDeOaEq22BmngX61FF2X/0fadS25jSTbL0IEvHktOLJJtrd6Qahb3fDe4+vv
qd6dEVnEskK6Go1Wu4pVolxWVubJcx6K7NPSrqT+zjAEklrOkjrV/DI2KfRKPVn5hbQFGTUd+tEj
EVD4qpTDOPktFLsFtF1enofvK/f8dP3+QOoAjuLWIAdtdylh8jUIuHaAbC7Y82oOczjzEBHtP7NZ
Ik0mu0Z4u8Q/ygp0qDnpxMIpJsueY6gQW3e9AiRtfWMCGt0Y13Krc9Ll50yWIE87jjIZH4g8pDjP
LeYxXGRHMGwrfYqjbQ2gFvBICSSqVePeRAkWmXSrfkE9tp9+QZaSM1uru+Yo1mXOo1xTFdUAXyGC
SFkNftWADRZ9zjl+K+E9BgvCQstEZypI6dnBitZSFdKkkay+y2UvaraKmpEozolhOb31apRvIiYc
L2P8+1ObSle03sYG+JFHzu6gls52x9GXMAMGv7aiKC2+pB0W6GlvesAxi7RGS9KVFSDobRwJ8t6C
fCO296Lohcv1ND+pQuCEyaZHATJJZiL3V2g+B52Pm2udncQKAMEdGPBfIeKMt2blX/7mlaCPzh5V
mtFB83LGdwsd4NGwxlkDqPM1kH3DeBMUQGdb1Z+AGwiGxe6AJwDrrvSnnXxYMFgGtymk3gD1Zm8q
iA/r5RAvGumzETxZ6JyG4vvwS+1QM788yPNA+tQSsy6hGQSq0sASKn54GICEJfI6CAPrvc7xYDxL
zF0g51i0IIWlUBGdAFflQlHW2a3ac4Lmb5Td+V77d/bYa0AtQKk2R3A7oJhxTIhTyvhtdlX1i5PH
d72QuDJ8UyjZi3Atib6sXIXxTrUQhjxn1qtSPRvmgv/yY5wPSLuTpr8pQGOa1G4pPyPUnK27y2uw
7pNoBhHE+0j1fh/jI9epK1mASiE+WBeC6ymC1kBj3IWSgWf5pHiprHoTSJ3C2XByy/qRBh9NIwCb
G8T+Yg0OtJE53ml95x99EOM3lkitJ0BoNVLoi1eCzkUS0Txi7dtIti2hQkZn14q3Y6cTI/7z+xQQ
EspjjfmQoK1zeo3kci6M4JOC6Q4UE4lwCIbM7bKKU/hYGyLsGCj5UQjgGcRZaFMwyBnwwJMmJLYQ
or0gmSGVh84DYGaDVvDw/w38AFIXNhCrBUR4ZxSHB5PHVLByFWhIMtDkCypZUCY4HXBQg7C/QCUa
fI3JNjNGL14Kt+x4IJhzRDJi/mM7yqmdTAnmJMphJ2nan1OoOKUlPSud7sgTullK7SEIwfwipntL
HKB+HN3po3QTq6qnDSmnqLY++UdjZmKFPrUg3a5hkXua7ND8odmK+qFcIB4Y3iij3Yj5laHt+5xz
0ujfy3gG8DPRWYBzBRaI2dcZSh1STO2myZUuhbbVcaoB6yM7ssD4U2lQ51gsMMu5dR0aL5OybfNN
Or4o011eXgG9psr7seScmbXw/mRczKFBbT6MVBPj0ownaXkJhMDPxCuhuG3ir6wDigLYlj8vm2M/
obEevVDoBEcJ9nQ/aR1erfqMkao6zkWgbnI01JeFxXm00gk7W7IjM8yENuDvnQ1qZgpBdjH6UeoG
hatM96WiA/3EySp8gwsvmWNmElG2DK1z3FJpeSvlnpAcABqPw88sspBpcPMCNyP6g35JqgQRAU7E
seoK/h0rxOVPpzRL8kzqMrhdpY3c0RJvBqU8DJnJOQU8M9KpmSVLkePKMMZKu287UAe+LsH95Stt
9aAdjYS+Zo5uNBAjRmI/YdXSRSDiWNuDwLHAGwTjztKyE6GFBgt9FPnKhMflFF5ZJY8Nk+5idj8A
lQasHZoLKRb5dCBhDYUjkFIgbm0UNwatc2AepLoDsHEn6Dwc3Hdcx1hDDECRBkiSoFeKuQtCMOVo
bYKVqaWrYf4CMcWm6DZ1Odl6kuACvhFBlF1PiEmMDMISvmi0vjk9WP2m135Z6rWo/CrRhK84qnxr
dYXTlqUDwh3B+GmCHzLltuKvubuTD6ZB3/E6J6h8guIDl0oqtzdyMiMDUnYfigWNC/wBSF7rPH4O
w6TYRfMS28Io3phRn3Fiy7VjCx9EubHxOgYUk1kmoy+lgPLwkG6qcjcyrdqRlUbcSwE0owbIk5Ks
GEdbtZKHKMtzWx8XdMzEmoyrHkA2yeAdgDWXjCYzkOYAXQ1wyvfMHc2MgEVrjE7RyJK9WWDA14rX
MM2IUT/p5raeWtswHgRVcC+fu5XterIezDwgxYb3bYn1iGqkQGS9E/HY6odtCl1iiCEOFQlBh8i5
fqhPvLRrGRcd5rIZdwKM5otbIIU2gim5iQsX+DC7hw69qDyZBo8QZH3rUTp+ms0D5zXjqUG+rxT6
hJOpoQW3vQK3NpwMEJ2OeZ0ZN8XcfKl6ft/owvbyFK9lUSll+T+GWe7fcFCyDLNMH9WP/fgmyV+h
JTqV+Vg22w5MiMICCvgdSCpIr3EuwxWnd7LNmZmO5L5FAhOmdUgD5MPbiNaYoeB41hVUpHlihZ1Z
Xa+HYIYVcD2RIW39eH6GSA5uW0cxfzYmBE8KghypUXbYU/aSRs5SJEi6PVRJ56SxV3avsoVMaUaW
5ZUz+/RyOtts3wACqg4DYt9Tj9MWRZVXM0562T9N8y5TtkrmDWh7mZZNOAN7ucvBz1hwFn0t/YY5
oTiC/5hlLrQUpG2CVeAhOVpIJqZuCr8SZ7HboXWoaR1TMu0y+Dkk0KVtIIyCapBhAz1K5tDPhPtc
BgebDZ3nBGnIzty1vO+jC382K2g5QygGgm8gjk9npQQzbx0JmBVdHZ1kjknaDcTqb0E/1qZv88LZ
IufiVWjNoS1u/9hjNqJQhlkZt5iOJJ42yOFI8UgiyauqbSZcxdXTYD5o2qEbN9HUI/V4mI2UJOFn
MjmxdKdXXB0vOv2Xxs9sWX3Rc2lI6PJor0W/bJts8SS4vB4skiAC7J9nVUYy5bGe8UUcn/s/XP2/
k8EiTKC1q02UqhRZ1Q4x1T4LKk8PDgEKXzmeT9UvK4JIGifLwboCiD2htxmYRlwvaCphWy1KtOsP
kRK1dt3Qw1jb4EkG+z/HtbP7irXC3O9ZU6hiOsGKmHy0ktv2Th19aKk7p+B+5Kkanbl01hqzizUB
7bnQe2yhKtSS2bC17lY0nHjonR5M56XTgx7R6J7jkJe85k0ms53lvhYFDaBOu+t9OdlN2ecEwtvL
nos3lcwWhfZtKeU1bFgyOCBfx3ybL76Jt0xjoO9e5+Q36N92fCCYqfzu/joKP7S5ifuBLlxuukLv
gt5RBGlkkGwXeQCyZDcJ/uXhnd0arEXGMVcmaEdj0OnZ2TaYiHwFDbtq3+0sNyPglvUS6PjZ97P3
BMrwK/B1E4OzVdknB2uf8dCatQQRsIzYPGnnhoZhdwXnyNHtdz6nlN8ZrB3AdTFPjqEXKEtw0tpm
+dxHW8PadfVzlLlg2Lw8lzxDdKjHizcheswDGKpmr45+LeJVgZrP6PQ6jwKRnt9LQ6IH48iSPgDR
BFYNnO/yoxyJbtiIIElZcuKW9bUBQSZgppDcZFGsc4IWo0xPWztBnSMHxM9UORf0+un6bYE5wSDq
khdTp3wSIGud45qMYLoIDHU/lAIBGM9pR4OT6/nGspxP3m+bzIk2tSiyQL3a2nFRv6QyuMXzrKhR
QsnyjdFWqoJsFiDqYHhN57e4hzxV2ub1Ts8MEJ0XsaC8y/3SfvRTKewbpG/24jhVP1T0CNwPQqIe
ULVFlsG0hngD2ejOSSq9QYtgZ35l6Ph47mdxfodOXAQKx0l15hQRij13Ahr+9TBEh4YReDmw0CUx
Kys9GEM4HJBJCbexqE/PSdcdWsjwyKicqJNTW0r8MZhztQVforZZjFb9jES0SMljmte2LmhuokwP
YmXkflprD8okWBsVfZduI8S3pRXzwuzVM4C+FpwzSCoBnn66M4VCNhq004MSTHpTa7TigNhGIWq6
n4w/vb+/PceRKfopx4egGS1TEHJ45gRSNgIe2iY4798EFdJ1xi6NKiKqbsZju1rz0EBh0LZtSEaD
U+vUat2PiVCoOBMzJASbNvPQGGqPVAdXK/wIZa85R0dfJ778uW+BtBjg3pRuQ2W7DAogbvvZBNVa
0OKwG3cDyNuxQdr3BJgLEQItl82t3azH5hhXFkSGJkBOubVT8W6EVklrPiXdn8IM6AIeG2G8mNGY
1lIOlD6u/ETbVgyIVnZXNxLJyp0c8Ejazx6A3+ZwBRjoUUKrK8ueHkOcAkDsCtIP0NLJgp8j4L2Q
rFeAChkfe5w/NGxQtSBr7sCC+P4XEwrOTWodzAIsii8TQLdslh3yB/IvoPrtGBCsmuPZ1pwpWEv+
tcEsWp2DRiCdGixaBNm3xR9D2TESRBBvcv9L5dHErm4RZElQ+qCi5uxD3lTSMtRGnPRCUYgIAmX1
fdJKTjy0dgOZv42wj/Z0VEVVSEuEy2X7HBWaVzQWx49wxsGy6urVIhS9gHG0VYwUFNQi587Wef2R
/yNI/vfWYUcyB4vR6C1unSJ0hcpXp4XkYNLWlNdaJJawX8onA0jvgXfI1oZHL/D/3uHs8Io5kuS+
RKhQBAuRgO4M4BIh0/7n2/vYChPFCUZWLGUKr1jPrqb1qLJ7UfB52cb6FEJlnuIHKRsmHeqRww9r
S02LGUb65CFcfHF8WjQ/xdM8CP089oT2vYme8KK9bHbtVKGB7F+rzI2mCnLZgg6Eet6fMWiBpcRR
h50wbJX0IdVyjrXV5TqyxlxqmRED06DAmiC8xcqHCgKJhXtzssmY/9ycv4fE3GHzVCZhYMFIUt0F
/Y1sXU8gtO3LqzlyWpDAQz9yBOSt4mnd8YIDZgGrCNwcS4cb22gCSPpNdh5H1/0YXjfG/NNo878I
/JHKRcsKlG8BambMWUpnxTHKpvYgPXepLUPTNl4SB8l6Ygy8evDaNjk2xmwTpVMWuUxhzBoeAnD1
A7E2QlcyKx3N2EbdH8Lc6QoiyEKfCkIB+Hzm1Qa20soIpL61FbnyQzAHJpPmFun75a1Pv5mNlI+t
MKc6ERMNkGVcWqV1HaQd3hl+Kt8mf86kfjoY5oHWjxP4vBeYCZdik3Wq3w49aRQTjCXI/iAFXUw3
otQ5lwe3dtKOB8fcllYahNYIjI4dym9W/yV3VzJPXog3f8wGjA1LadGQAIfVgSl3tuaIVKb8BhjS
rpXu/2I4BkDuNNcJBDXjOAojy7tBHVp7xE4AV9vVqGpvDRrwL5tZHZJFmQiptjJoH059cNWVyQwE
f2treLqBCMS6heT7lxKWfj5N/mVbK+4CVQJQMeGSV8AazUxfk8RgRU+bxtbMzY3cVCBgvYb2LGdE
KyHGiRXm4BazWqIC1TZ21myqpSMNLyxbeTHAANK7oMgzQBPEbO9Zn+M5DWBAS1snTwzo5qle2T8u
DXCEgfARtTlpzYDToLLij9AIIFMFCHTIQwvidKEsCDoqYdM1dm0gahIDMunqnQFul6TYd/tKS+4u
L9bKxjixx94pIQijAwH2BPD+9iRpy02Wbxcut8kZIAau78QQ83wvIl3P2giGpHpbqVtNtjsd/RVu
aj0DhSMjeZ+lmynxtaUnXW/iEciTeV7xHMdfwCaO8TDSxkrGF8zzIQNcWTY3abG5PJ1n2WlmmCwH
QB72eB3R9UuF2Q2mHMIwFomndt8C1JYaidvDm0TS+FDiycM5Ev/DOPQJQbIig4OHORPpYizzKPeg
ckbQCDor0HF6WfxSqA+tUBJUJ1ALJ4nAMbt6UKgq4n+tMlsWTEfyKBpDYxu9J0EcXgYfUeuJ4F6B
OFKeeiD8uDzJ6wv52yCzZ8dAKXJhwTAbSEyYN9aEIj3nAbM6leAhkChtJTrBWSzvrBpBFVYjtqsY
d9eTFU0O1HADN4A4rjNZRUUUXe6JFckJ0dQFlTu15Km7ro0TyBbA88ANih5FxpHmOlQzUijr2CEV
ww1lW16uI17z0Zq3PjbC7BkhQ2fSAnl6u6hDe0pfM9kXA8cy7LHxLy/bN5kIE5eAz+b3eJiN0olW
0wQZxqNPboimj+ou1l6i6mHqfGtCIbtys/QQZe+K6C/9Bl1ti4JuddTy3i5/yJrPO/4OZv90Mbqx
sgbfIeTAdSrPhThDZBN9+Nafc+6DY0KjbHoQRgWHNXOHpCgbaVEtY8SKZs+gckF5rCq9y8ORVsdz
ZIUJiSKrijI1g5VEy6FR7kzzuyleDeIuqv1A2w1G7gXyPk4PkmFP/ZuWfgXLO7ppL38GnbWz1T36
Cma3gudNHDtQM0DJ1jUgVzqWdl8DIhIZRG+Qt+z+wgsAFgAAL3iyQZHEXChotA0ywYC9ZbEqJ2s1
1HcM+afWabxXsrIWawAgDsoiqoOBdTy9lLOkjijzP0IBsji1OzkAKJEZHLDpNQqt24XU7ujGV31C
si+0IHnxPnn5rNz8Rr6OHcnHZfaS2dFe3PxpOwy9bY4+jMVe680I4MOID6vNhzSIQLW8TXkEoWsO
QhYpfQAgs3iNMeu6KOOcZYXS2HnzXIvwEcmmm6+0xZVkXmF5bZ6PTdGNfpQpiCEnNy0KhtO1roi6
RSrzyoI8C4wLyusuG9MFFsp8BqV6TVJeNWn15jgeBONd0IWVx+oAE3Gy1ZpdpLpj/jMSN4nq9sJV
0O6lP5dOAdc3lBxAvU05ldi7qm+KfE4kugtUTzTdOt5bPBPfFUz2dMtgoQU/PNrXwZh5ujSAe+Hl
AMocGxizq9Zrfcty2o/Yf5md3qtI7gQ2RGgmAoH4dlO6Auc+XnNxx+aZnSGUuYZ+JjqpVWOL8NOI
jA31Kl7+xg5ifaoKCkQ821Bt6qOYtDGGCX25WHfU5F0vbzT54bKrpJN1NplHVhiHLcrCSJny4LAT
EV0IGx0iii2vMeMMpUedg4LOcABUwA6F358u2ShnPW0DRWrDzK8F0W/Qm2c+B+FzvxBFK3epdZvD
vmp6VuZavJO2Zh46YMgzg0YHBRc215HNehhJ5dza8nTTAiczGXdG9KJNH3LxKNQkWpxWvwIHZa/c
QDTw8gSvHHOaPgJUDTgRkM0xxxyCfWkD5vgW0Hbhl1nVYCbShr+wAaFeoB8p7TAebKfT26dD282W
jtxpBaCfNGueZqSc19nKnQoYLFL1CB1QfWBR3+Io6WkzRJ2tRSZZYmjzqaQxv/rYbaeGxDxek5VT
dmKOcV16NOdivMCcMIKTTTBB8zGRZkBMr02byyv0fTUxZwDyIQguddD46Eh9nE5fZKpDE1hZZ49X
JUEXrx04JYSPSer0V6WP7sCFlO676dREux9saF/YaGx3PnIn3Su2SIw3HvfT2lwffRB7lwpWpo6L
ig8C6FeOP2cjcuCyI6iFDuGhambOQ3/tQYwJUKlIHugd0R5xOgFDqJWqUcCeJBGLCGgCAfmu/dG+
RhsrJW9jTkoDlBycqOlbLu583n+bZXyP3AxIT0JeyH7O3UmEmDrpfXSkkGCr3sb7ZQNB6R0alonl
Wj+Qos/JT2v7s90EIVFI6LXv1yXkrLzZDtzLG2ItisV8GOgQwtOVagOdzkfYxSJqlfiw4Enwqn3o
dB99TUwn2IeuBKYUApirnW95BDBrruLYrHxqNggzQVoUmA1bhUjKQMyXywM7a9XF8p4MjFloRRy1
oTZgYfoYHGWjuvF1eZ28tk+xHTxoyAGT8EF9rRBOAo7gXEVuSr7+n5/ALHpepVqYhXlnz3ZLerd7
l/aqUz7d5oePt+qg+eNLYGOlBcckmjPvTM6mW0MrnUwBEz1YchiitoopEDaH6Sb/Anxzo+kbc/vx
WvoA7kHAUPiBXvUHyzfuZvLr8vDXHp4n5pnoYWqAI1JjDF+7uTFt3R/eJWci4Ey++5Dsyu5cxW4m
wmtuWbnlIU2PRlYsP24j1sNZaRVX+ZJ2dh+4beWBVx3ZcTDc6OCDtsXuIIRXKB2KiW12tvgjjtyJ
VwhYvYMpuw/UOAFUPaN3nSuj0o0R8750eFwrHUnBegGnbKu1ryjb0oKIJAkhMp4X14t5XfHev2sX
CmhcVIxfUwyRvSOFSV5KtYd9EAuZCbqLt4UVIh/8fHmBeWaYMzyiSUFuRaxvAOKWpS73sqR/QMPo
XuoCDrbqrGnk+zQDmQx+NjSoQG701F9ERdRJGt1L1k1gdw70Te9MN9tOj+aj5CubYTfdC4fi60H7
hajDw1XitQ5E/+z2hXeq1j3m0acww26S1hhDAbObzji2A97AeJomXm6jcWYC/YMtk8EXveXK2F6e
77U3Do15wDAigbEfyYvTSZhmSQRZS4JJ6EA4Zkw+yGEgsImlnfIFHe/zDRKsP7tOAUXoyHEmaw4b
qXEI8uBogeqNie0yoVFqkNd1thwC9Ps58HpJ1o6tDjkRyncj4jHF/P3irFljSC9IOZohwhhWpRF6
kxRm6IXPw9q9PJX0b2OuY4C7Ed8hNS0h5cvMJLjCosIQUdPN24x0gvVQN6Ydaxkx4x9DxWMYp0HV
JWuMI2wCqQHFOMVeFaFdZIe8sYPAcEr9Ph1bkrYHVeFslXWLSLwAKU8r18z4gNlRi7SFwzPizG0b
vBPVlwSiUH2uPIz9VxaEEGLmFdXWYiuqpoTYEsVW4L2YKzdRk6HTNYBDoDDYaiC2CIksFwTM+OK4
lTNQzEBOAwLu4U+tL0mTbmuFE9+urKt8vIuYUDoJ6xYCfNhFWddti0b3ulZxZ3NAG5RK5ujt8i5a
PRPYskB7UqlgtorYGlI49mPZ4SqJAU1s95OYcV7Ga3MKNTPwbgLB8Z0ZPz3zYVLOoqhUnV2WMwER
JwFDNOQTTDcNyt1QFFfBGKL5IN4YDUgAWvRtShmSyIoNLXCeE15z+MC2Gqhngmf5rDYnD3moDBAo
tgvBdKupQ6sZOlHmzJ+CaSNlslcUmWeMD1Kpg2NX8bN+3hayRGqzIo2W7NENaEdCue1Bk9MHP5Li
Z4pipdaDUzbNDnNsgsGly1A4NzjOa9Vzot8Q7x5FAzE1m0dJVTkSQhFfLtWvxriXLCJ3b5Xp99Gt
VkH8bqej9//y5lhD0FEiqH9tMqdeD7RGFFvYDCn9K1AHhSLY4ejmiuCJ5c1kHaQMqoY90Ile/xdp
4RPjjDuNIDcwJTOM96Pw1LXoBDcfW6lzkywnEyih1PmdM9y1o3c8XPboFabWTh0dbgWsJXJ8UfGW
IiGtq44e6mSsHaXZiGB4VFSkXTqSiX4swBt+jvPOsD45X0NdDeNyT8ZPHeRRThN1sSwUJ3yNgU5A
a9p/I4Y10AC4S5C6RnBbF68iSIyK9KXOPgXzgWOfFZ6h8YqB5C04yVXIELIZLS2VmhqdbJh/+bFB
lKtGz8i+yPJW09HX6lkpsIa82vzaU/rYJvPcUGNJqiZ1gO/NHqLBA53jLOjEUrxhqkgZcjzTivM7
cfaMtWgeFSG0cKkpRvlatOiKsjq54biclU11YoS5x9R4FEIQBAJ9PoTbMIxtXbtrQI6PSpLXqX8B
XoM1lP2oIA/dPsymSTojnxbcmlYsuoa82Gb8IsXxY1ea3pwgQJCq7eV9Qr+f2abHFjWmGR5hm5QM
PUVsAs9bydkmgIpCmv1Fhh9mgN9REfWgTZfxBgKo2McyAZgXypugWBWWH6L48/JIVjbfiQnm+Aey
Uo0yxZ6KSbFBYpTok0dhB2CDm6AVJwuvl+2t7gzQ+EFDQ0elmM3jKFMMAFlZY0gFGQTFa4ObJvZN
sGEXs3PZ1NodDLb/37aYrT4U1gzqPtgyllK8nbvqYMX6Xb9YfjUAHa3IwoOsxi10jkNcJm023wbI
97igybvqszy56cw8f+J804qDO/km5mRYQzUOVoxvCvLkWSnbH7lYXWdZ+hGMzzkKgGkQOCMoMrQ0
IYuKztUg/JD1kOdzVkICy0I6Fq9dcC2CBvr0yFShAph4DWgdGCTH+mffOVb6koN8jTNcevTYg3Js
h3n/IY9RB2ILTaPOAT1U6MabwOlRzCYq0fyfwmF22pvFzZ3wQdjr7mXja4f02Dbz4BusIZmNktqW
U1/LEqhYWdscdOuXzaxN5fEuY+KFstT6xKSI+7a4HijlXQuqzOnZ6Dd/YweiY2BdBaU72+G1tEWJ
kh/sxKFtir4RptsSLWxcQOla/udbJOMfQ8yxUbVhipUeW3QwP8So9/W5Q3Y5MJ7CqNgo2ZtumRvJ
nIgyd07evrTycNtr1kuFzSoV6XUyi05s5RyPu+qnoNzxz0cx56YEFmIClzf8FGXs26sIzSD0mhuA
KqPpZ5o5i7q2d1AO+dccs6iCIPRCI2Oy+xllhM6BOFsJaNLfrChWE0hGtIiwlchRnIpmSoCcrCs7
MiovKAuiAceWSpzreH3yfhuif34UVZWJHgxz0qJnovilasutAaYx04NMYD9/KAFPJG/9QPy2xlzH
zRi1MVC7OBCKgiQAEa3WFyBCASKCy/O35lxAGv3P/LG3cAkRHg2Sbq0dxW8tChCZ6ORdbnfaSx05
hpnuJh4JzhkbGuJDRBkIESE4LquQATqdyTQACPS7j2LJp81UT0QCMqSIK5Kp5XWqTFBWrzxT+wW1
HK34lNGJjMcXEQvL0fvcvzz8tT16/C3Mqi6aXIOkEld3OyZgXQEUwxlrJXLUOEo3l02tLemxKWZJ
K63MzESFqXQMt9kgkTDut8mS28skc958nFGxzcFzX03yhG4EW5OEQwk981mRN7pxd3lAq7HB0Yi+
c/BHRwK7JiuNAGYCIfP7WH0RSoDntc4VQoVkYP5KJYACR92fDJS3h8Q1QHDfqiqJRx7f5trphKOR
wfyl6cg6M3ekKY69UGvYxm042hkos/XOsFtL24/deyyBwbdYeHfWWhQG+heAVEwkJRW22jwi4Gsi
E95UmZUnq+lj0pZJBqNF7dSKDG2aUOIc1rNRSsAGytDOAn0Q4Bfsy2oQR0gbCya0LcStlsz2CJ0C
ba9Iz81wz+3pPV9eVBCojiVgwSLyMGwXDVXwGhahjOxX793bft5+uNcPocOjxj6jmqCFCnRugeyd
StRAi/XUHYRCpfTRksf2s0YgpE3IHtLVxHY3nOqIdXYAaUWEziCSn0h8WsydLAdyVsphFdvOAYrd
r4f//PC8g3cgMIuf+OH+91/8xidbgp+Q0/7vnxHXJW5B9nvb2dzdbb7uNs7u7vnu+dczx1V8kyCe
hHwozlLxd5QJQYKCOP90TgAa0tSg7KFNa7e253mx/f1jE3Fuz3OQDTUEyDxAbcg9Y1+dGhLHMk/z
GZPv7BzHczwM2iUcb7S2wuC4BykvdJh1PC0Zh98oVp7XcR2j3rjbPe+cww/Pf/lQyYvLWeLzxi86
nCNL9AAdeSSxCKXAimBpdzhg2SD8znF5Z9clDNAahIxUoAJfwwwlLi10yMUgutodHOf14H0SH9vB
3nAO+ncSnt0Ax3aYgUhDXkZpCTuHHz/eHx8fQ7KQR6i6I4gETIH+8wjT7t61Nw9flf3w9TAS+s/X
jKJ1RP+D4+y/a4fnXwQ0nmWimwOUJ6dTC3CLVkRUTtihx2V7s8X0Url7e7Oxbc7wv/+yS8aY0HE0
CkDna2rMwe4n3r2PkwlLzsbhmNKpezkzhdIOMqvwccBfn45LnNpw7qyWmjrQE+Bt6bGnjgDDw/gc
+vPyLlqfyyOb8qnN0Eqnvq072MyBccAvKMTj12eMNrVj+9N/8W/3t/u9y1nE89CLbt8jw/RlfXQ+
+nqQIzGFYXjAknjeo/9mX/Ocyup5P7ainloxQkmGmAYdnnMA4ye8562PnfrE2ybnaWZmOMye1OOs
oWB5GHp1vK1PrnkWzrEr1IKuqiCFgjIItFdPh6IkZSGkkMqgK7UzyOvg9a7j+bcflfvx7SrtDT0D
nLfG+vE/Mssc/1QJcqTHYJbuj5S89vbrc+uOuA5mZAFad3AcA6eC4KZUSYd/Mvz2BSAaIAvAJEJ0
gl44nE6HczFZZ7ldZj6Y+8IsIkjYqP9ZWnqNOofvX3Bw6OGhNyquUXpY6S/4FT/2+M/vw4TjhB8O
PcaXz5NOz8vZGf49XewjRqiDuhdPvur72zznP7c3/Qr6LfiJG4H+4H3BOV4b8wIILpD3EOFEHMPM
S1mC8FZtoDJBDSOi+P4BF3lPXjD6a/uKuknnzuMFNWcxDfhZwTGBdj5aiDsTuFWaNlIGE3aHfm5I
r6PHyEKPSKq5SsYTkPvuJDqZZsYY45W7pBCSyFRw+ZXkJiQhAUedPZBP/G4Bfov+L4jcXIyXYNj+
/ta+3977W9fF8L++7n5hWrYePUjPd7vNnXP3/Ly72/TkK3RG8ouXNjsLzxEf00lBQIC+JKjznp5c
LR3zAhQZeJCgpw0g4hkZU3eRFCTU6ynoDR+tS/E2bIqM42RXlgS0ERpeuQDZoV7IOCX0ttXzoo6p
PUngJgdaFOxW5fKqzVpylRYgreBsfnbvA2eD2Bm7H/pekso+wpq+NJphmcATCDxTDUV2y5UtKpbq
XrZzjv2ghlD5BC24ZqAVihlXOMYimrxgSEI7oqSjujOBGCciC5Q+FC8SXsPgqS28qXiRDR9aGbP8
kAmuqfuc76C3B7MLT76D3YXpZIl9gO/Qk4CYcuBllmfkt8D7qhWas4Ds2htwnJJbF4DWAZkucNit
qfO99AHMzmoX9J/NMj5AlSLgT8yQaCLUHTRIwhdi6uZh4Dbgzbk87JXtfDJq5kYIlKrXkhFGuyly
k+qqAalMFnnCsBGmt78wBbQRRILQfyKz7RdtYPUy5O5TMMGXIE73K9nNGjRFDU7AwzbRPXM2lUgh
6FACNyQ83/HnR/GImZaGGjbQe5usm6WDnvDLwmPsXjcBgWS8YgGwYdFTiagORS2DRzOaa2DsnVn6
ysLXyzN2HojQswHt53+MMAFd1ETBAu3R1BZbKIRD8ENsXUEJ+9d8ANJdR95nE6aL+FBMSKFnVTXu
uwpMru7UC/E2zWKN9xBaPSRHH8QEeqi/LlUMaj87ArOLaDcR8ummowU7A6QD0Z0Vb2vLi3uk1IxD
rNmNxPsAauB8ZQ3UEoEGNPHAPF1ZuUvVxUAxhBah7U6yc8FV1K0uHjTUS7SYlIJjoX9zhBDTh6pt
OetxFqZ8r8dv68x6CLM6a3ONLVyKftRdL0ZA5PjdnJ1xfBHRodp4bcMZ8fo++22SmXFrTOuhaDBg
JfiRpfdzdcjVr8vDWvUB4Mr6Z06ZuLqsxUWqqAmo64jNB4rcuXkzLBCp4il98wZD//zoXKp5iSpz
iflTkvm67H8IlujJ0R+TTzKrxHhyKwV/STNQK4D1RUDFqv5o2gaob43GNSyO26Yh2KUdybjt0ipS
DbAU+JrldhyJal3r+n4q/BhCYd0V1EIuL9Z5CYgZHeOxa+iVJr0AewWYWV6Dr5Yom+U9ew+35Ta5
ByrITx+xId81TjS8tnYK2l/QBorEPggzTtdOV+qsCUortSt0u44/wwQqGzIn6ODY+MYcHe2PXk6l
HDXY/yPty5Yc1YFtv0gRzMMrYGyXXfPQ1fVC9Mg8CJAEfP1ZVJzbbctcE71PdPVTRVSSUiqVymEt
gIHnESiOck/D9CxoLa4v4VIkdaLJZ7bnRIoGnhphUUgpC/1FE/oGJVaFixxN8yuHd+lKR/wOyjh0
d4HZXjq8YNQyWjcBZw1Iq+I2LEGMMb6zlHnMPIhoe12txcU7ESYdY7UwrYGrECYisbHix8wAcTX/
fl3I4tqdCJk/4mTtInhARIUQYuPa0/htaYUFMu9KtOZqF7UBedI8cYyhdfnl4/RVPI0drvAG7T31
j4ELbzTLwFQ3LdU2TvJcgA5IrfFEqHzWBqN+nwzfWrbyGYvq/v2KzzznibpoN+ApafAVVXYsxbfB
vNGL54isHK0lKfN4PugoLWDzfmYLTqS4Lu5wKwfVdD/dGXngOndkCJw1loClFUV4PcM8g5cKHTnn
W2c1POkEmnNRyxg87n7twD8qshVcoMsUG9yTg1oCWG4AcnfxchyFCgr1WYqqgB+HFbQwwNZUA6FC
o+Ckgv8Hjg/4eNtNnDvs1nGmBpMDYqxvB8vuMHPtFA79JQhypeBUrGNX86csYYETF9ovpSvMDAx2
MfgVa7NSaNiNIPDaGE7Z90fO9UHZFqU5IDJpjcYIDL2K1yqbS5uFAWq04upI7V30ORfoviQsBcEv
VbWgijalCjoxx2PjvzaDzQtpok8VrW4qIn3pXmkaVafExkLSNsZgamb/LhpzDWhj9gny5eUAJABE
AzOFkNzyEzEjISDKxaOn7g4pGETjKlnxgYvr5YJVa6aDnfnQJLPjCaPTlIKLFr0ewTB8tJiBsgYT
SAV0ra1oSR3U6zGrOfcHYFDjXFaEugMdATWBOYLSc+pHXjxcd3+LApCxU9EdpaH7S1IGmKomKQoo
g+F8XE77rP/xXwSAawjoWvAFMuqKG2dD7BoJECOE/dMtFN8Bj83KLft5wcm7jqlgTFhj703QLZ8v
U91qJW0zFBWHLtqq6cbV8KItA2IFuvkWZyKg5Fg5MyrgiuTl5fsreP79iaPjTQx8jiIvfJtW34Ao
6huxtnJslsztVDfpglK7wgGRNHQDqhYmkwN92BDHDEdz5badveXFGs5dBoZlq3hoSpaAMXLbQZW9
8FtbjfyE/hjmoRHxpeXZgzsAFMSoiqOSr0Vhi+qB7A2TpgZsRK5qlig/9hGH2JFbCVqv9SDP7O9F
DewP8vO6KS6bCe6JGSwedTy5KKUgWVxZM289b3Tfio52fT9ad0m61/RfNd2Z5iPRXmy+uy52PqMX
C2vh4kA5WjHwfj+3ESOtRwQF0NBqkwcNA53VTwryUSffGiK8LmrxRgS6zScagAHIoHNRNDE0jHXD
lRPq3olU81WhH/s431wXs7RnSPT/ESNF7EVnsLrHpCrIfXXu6QKwg8B8TkFZlrFiZfXWZEmXvJED
Rxso+Niz6qtTHKr8tmju2BrJ9WXz/3w5oeqKDkWQqF+QqMRlOnY6bmMfj5FfrMt8qjDPLhKkig2v
TNqHvCqCmn5P2zVC6EUXYn2SFyArCTa28z2rDZ7YVIN50B7Pu05tMdC72va9JkQ7F5IpdgXLgJBU
5G8iUl5soNJfN4pFM8ddhZHKOb6Uh4TJaLvDRHCTjIT9onG6b8SIXmJ354gP2vIVS196iKA56o80
SSFdwSMf7cqFz9QJgbTCNki5erH45iTkS8TdO9X8cl2/yzYPmAjm/EHsi7l/0JRLh8u0dVKmBCLr
pHkU6EdSm/TVBgQ+QIo8AcJys1KDvmoaL9LfdXcMNGYEzGk2drsGorC81n8/RTqAEZpNi4Li2nFN
4VOCo3fX0w1DR1GxNie6sNA2WCGRNMfNgJeyZJ5dq020/OR+HED43m0zO0hM9Eihjdb5IGsThGvS
pG1NmdPzqaxwDPFetqZXGr8PsYY6DZ5M7o21hgm34FwAmYJWC7SQoH/PkpxL17TmpAmG69u0t8j7
MfLT7J+ciQbXbWfhbrURxeEBMXdeXgxFGQOw4duSF34OVpb2xRI7k9xUBuahOq8FVhlrVgqjS+sI
NC8NaIXQDPfq+Xl3SgbG4wg3XTE9DNRPquGgbfYs2/C+W0FLWLBFjAsgA46pL1eDiueiFGK1sdLg
zumYcxgQV3gDA7W6iVbEKLcfLONf+RbR0AWBGHbTdQwRonv4XOAU10OUE7jqTGhbRhyvR0lD4Jxd
37Ml2zgR81nhPQnt2k5rzH4WE+FZlHW36M+NGi0ctBVPthSVANYfLWRgbcMk0OfvTwRR12R9M82Y
ak0LVlmMDedeX2n0MBbGIxm69NFJR/1HRC30J1Z1HiaZxRJMC1kV9a/rvHQNoizrohw4U4mhqep8
bUniaGXvYDpwyo4NBtBNgQH1aI7dPV0PiQKHhnqKS79dl7toridi5+vrZAnAg1cOPNEQvw/kkdY4
iIn1VifOlrjTA7UzMKmtUoXOqkhh2ZmqUlxtRkOkd5Ve+I32a2g2A99qxj52j7a7t417t39lZUgx
7WtmexGtPCGX/MHpMktOFUNlqg04SFzHw0eqfAgtLKaZX/nGVPzY7bx0Lcm6tsCSX526iKa1BYH1
SED/9IVOryVwQ7Q680X5oSa76/u56BMcy0LDog4Gb7kbhIl+quN5yLRXMHja7XobA2aOr/DYE91K
uvoSSWH2B8gpYCAc49oYpTw3njweIk5S6KZbjYLceIoGEDGCkaw0MMysRj+MOGs2eSK0GyABPhPg
RAbC7i0fCWAXl3iyNj6wpD2aDMCMg6I2ntaSg3JFQzOzMmBZkbOxzeZgZNusCx2Sbymojq4vtTZv
nWzHJ9LkjB4Yz+K+wVg6xqjumQq0DtoCOKZ/hPPyk9oIRJkFVavd0iRs1EDz7b2VvjTZEU6alE8K
UEcfhoAEarbyYQshp42dQR0c6bOZIfd8W4jeEaTUsAoD6qI5be5xNeyv677kooGKhKkr5BccTFKe
iwDgdALwwtlb5amdByMGrVrQZWGOvJ1oGqaD2z//u0Q036KpEWBrSMlItsYpKmZOBf66KW2zexZ3
yJMpU35LuZoGUdx33nV5swby5uI1gtYV9EgAtllaRDw+TIJOZjzKOxJEbD/BYpNf12UsXkCnQiTv
C+KEThEJhHDiut7QZP4Qk01h6kGfCa/mw3ZCJqXK3MfBdlOAXf1c+YCFKiSQuv7u47zPJ+7fYH2u
IZ5HMO9mfk2/cfZqTRuholniy6DdlgkeEl+vy1y0TjgmWCAOqXEB4KqQOM9amE4hALBUdkcRrY3C
L1onWl+RWEVaCg2951qpkZpPaKzBpH13VIqDDfQRbeuKx+uKLDobTBCjm18F4octnQGn1ltq1bOz
iauHXCc3NKHPo5NuYsbukrgNrotbXDcbUSVA6zALI/e6K30s+hKkyf48tHXorNo9WpPzdl3IktXD
HP4IkewBvC4gc+IQYpoDZgWpR7I8oNq361IWg51PZHf0O9jaBThjgWC2ynILdm+Uj61Q/cxt9qlI
diRq4FKMHWvcgzB/2e5/irOQbrXhIWF8uiOdawBgJG6Uunh4MJyy9KuKIeyk1UKeRMCBLbel+SHq
YYsu7RWvfNlzCkCzT5nzvBnizvksnpw1dWBAVzSnOfRwd3UFcIHBDuL0TR+1HSHWTde8tHFyQGkl
cA0gR2oGuLQwZZghQOntVyNLdgYz0NLz4/pu6BchyueHIdWtzjlcVAjOP6yNM16jnbkAqRzpAsLi
/CYxa0XzCzfN3rRImb46buHuMS4ogNg55kHLetSngRue+3E/RR4FAeuXqm2UhyrSsigA6K05T0vn
zPBqMfQgj8NIMOhZLT2wtaT5yTIei0Aj5fCzqDLwfEVtGnbGAGwZkVradyAEmPtKjPlhjB02+FHc
Tk/MbdWXplfyr1FH58a4pAvB7dyVR7DeuLe5wuuVHP3SyqjIHtp4HSw1lKFlk5cd7NQG+deWWJO2
QbV33zRtu9f1ugxGx4lm9jK+8oq8OOwzvPUMUmXYmDxBQ9v5lgxOYmfTBLr5vnmJKqQZ9LXmw4uT
LkmQ7lMB2J0xK5MSCcsGUe/RYjfRGl/PhYecZRioVyPJhiF2GeemHNHP7ooMWqhHZQgY/8rtUM/3
o1hxW58menZbf0pCEQ34MgqAtSSPz/TMjscI0QEDoFwfzK3qdgj35WnP6X7ym0dgTa28JC6zUpLM
2XhOzrNTaT238Gb0h9D4nR/ExgmmbX0s7ugeMBuhuV/bsou3iyRQim4Ls28tm0Ogso2fytf0mO+H
TeMrT9f9wYLRY9f+rKUc1ppNmliinYOS0A4B39yFJtThK2HAmhTJ/rIqQW5+jq+GH1MQP0ZH4J2S
4J+Rls6X7DOEP92jWIsAbgwp2TEComPypQv4Jg3tlUrR5YUmyZFuFaYaPcptkGM8qiHf9Yd2A7/w
XmzXgo7FY3uyObPjOFFo0uwS8QEEWcpuioK43Ufa6/X9v4xKEfCiaqjiCQmvhyN8LgMVBq70U4o0
a/G1ATozQpmab0brKbJDxwVtzm9bCWt7JZt1EbR9Sp0fk/P5deXpHTNhkQVa89KPZnrrtPfSaEdx
CdRr53a2LMlXQD3A787Yf8hjSZanFqzoNMyU+Z3FNrVO0Xb4pVbecet74CHaOByY4R1hW3Q4BPG0
Cj+4sIMIehxAfYBABTi5kvjGiDLXqBFigTFNbJqw2tVHPfObQ7Sb861bIB5VW/U5/nJ9VxeW90ys
lIcosl41kmZ+rHY3E/eJ/hN9EqCJXnk2XfaUIZjAhAEGDWblgGdybjxI+vIe1TAkyHkLZvYkSfgt
wgPxO2VIRygGQzOylTfDd6cy2F01iAaMezxHmgC8ZDfCHtqnAnOrMXDfpvK1TY38gRaEfW9cMq3c
7pf5C3wr8pgqHpRAYrsonKRlY87dJ4WvPbI31ys3uuYlgbKfbuqw5p7y0u2ub8LCtX4mUNoEMFDN
aWMIdLtHHYCE9hoYxtIun2ok+aHeiHuHIFjzVX0DGOuaoCSSKn5mBNcVWTJiJIHRVWIj73wxTEIo
pyxVEZ84FqofLL+rdOTSebvSArSwXngeI0yfUQABqyhd61XJaSYwJuEzRwQpQeA5+NcVWQpRMNkL
nA19nv2UH3ECiI2Ct1BEG9FivNGqDWea16Evv1XXqEsWNge5krlrSkU1C3n786PBFaMpOAbRkRzy
ePXRDvd9vcnyNateVOlEjHRFcCEowMUQC41b9xmQMppfP9mH4j56SP3+dxV7eeppIMMmAV1xrZcZ
MVyDDsjg0ZqDtz0g8c41NPS8j/IcGqrP5rNxY2zIJvtuPH4375B/BMzf3qk8BlZZz0/3uj/uMvB6
rjigBZM5+wTpiOWmm2rOOC9y9dVybrM1wqSl2/FMgLSLmZJyM3UhwPyhp14feanHPSNINRCHbth3
ay3JuhQona6ptJ1JWiQ8S2ChyZ7d1hibA/jztDWYN91UnvpItuMXUFT5b/pLvxKiLUa4p6JnL3AS
bBBS6IWhQdX2HSC1+9QJ+BfDo7Wnzobk9095+O8O8mxx5yN0IjFBRygv0tmvDJWnkE08/HPRXzJR
yaWAB9Dqy1mnSsv3Fs92dbOiw/Ix/3sI5g090YGCeIZOI3SgVRy6OuD0hi8WJiDV8LrrWpQDAPx5
om9mtpIM0eRIoAN2BBNu6uNkogTvfOv1OzdLVlzkgq8HacBfOZIBWiDXBAcJXooxeRj5bSe+ELZm
abNjkGKyMxmSpeVWpHWoQwFpJH7KIlThyk2F4lMsdv10q7WPabVX3G/jf7guz8RK5ob0uUtSZ3YW
hs8w9sGoAiqig762VWtLKBtdUmOAm0G9yHk2m/sWXbN6Hlw3hzUZktmN9RSVWg8Zbfw0ObsaIJ7G
6tz0onfFMCcAH/B0v0hCMsxxxga6fX0KyGpmBi6QvgBBX1S+rbyCPs5I39riuQN0eaSChbV4IWuR
x+JTC1MD6BcC/ATwuyWzrztadryG2TMa6iAPL8NKBRYxBdSaCxAi4SnDsVilk1paXRSK0X2PkzA/
H84PdW8mVjvOacM2GIJo33yfMBJPPReTzPG96Te3yhP4iNeojJYi1Lk+/UestKkZ0TOsAnDzrK2N
d+UQxp7XHgafvdNnelh7xi55lFNp0sPPtvJpbFUbGcpy1xi3mEl1OvT9b64b6vzN8lk/kSKD0rVu
6QAuHFLM9r1qAmO6dcAVArTnbgij8v26sMWQ5FSaFJKohA4T1SANmO7bIYixZdm9fYcQKPPKLd4/
2nuMfFHy9KzfgDczC0Bvx9f4FJZyv6f7+DkefnIn1ANr+giUwf50/5F6+e20A5zVs7v5pe27MMKg
TYPK4eGwNie5bLXom7LQNA1ccMlqp0bNa0dBKFi0Qdu2SCP7Nnm6vsL/Hxv9K0SyUTGh6bsdoVsf
8sDcsTvkFL+VRxFEQFoXO7YW4S1GYPBBf7SSzJQB6EPrVAjUtmoRRtvhJX6s34fJVy1P8daSmItr
iB59FaE7gGHkdAHGCQyXzvFeWiF4PvbZTqw9c5ZF/Mn2yvTztWgzkQ5waUaZeWjYHvLY6/jKNb7g
us/SHlJgzPNcIU6KtEedDl7l3Klr0f+C90D6dS6+a2gdBhXAuYssbHD/CAcJnA5OOCe/B5Tdkttk
7QJYWKwzMZIefaL3aetCjB4f4+zIk50ZhddNenGpTjSRrphJIw6N87L0QdUQiE7xmvjluoQ1JeYv
OPEHpI1b5COgBOou6K/7nfDeM5uP60KWTqY14xyDERDoMReFnQmdzpg4gpQsNjwQb3hRUgDn2quq
O6RmIG8wg6nbNPXrwF6jtQnN+RhKfv5MuhRc5UTnGYYLEZ/ybNu59rPC0VkFCuxYtzYAZgsyNDRV
Tre9rvXs066JlXxeWmQxXt9QetKfuuhYmLeD+lVvP/Rp5UBd7iESBzaAxwAhjRqm3MJYAnPW6hQb
ROy1AoomRu9KiwA4O1lJjF6uI/o40BNmgLADSYOLOL9ntK9GCzOGFea22W0DrDgKZDV9r/QYrH2o
xErxaUkxTLzPQwEGToHc5jc0pYUBcDv3C7Szq6958kS6r9c3aUWE3OJnMqtyoxoiGpNtW+NdZ1bQ
rY3wLLxfHQv4d4CCAkMl+hzmrzg5ZZHq9ngiYSRpApnLb6fxy9+u1xzAadS3nv1Bbq3nPKh311W7
dB7nQiWzH0ljCzFAKLUxOwl8c7HmyRdiGogARCVMAk1OSJef60X7Pk5SGkHEpnrhYeGXYbat9u6x
2Hdo1/WB31q92dvGfxSee8y27nFtfP3S159/geSES4NYlZLiC2wOwOq9qW24znFnvV1fywUxQKqZ
E4wgcJidybmiOF5AJ2ApFGSvpnvQh9BWXthai95nW9i5ywBUGizEBSEt5kM/o7cTO1E6zaVlUSIi
9cqn/E3lXrzJVB9pHS+9SbdRUHh67Ge3fBOH5bO7Gh0unIYz+VJAQ4tJ68AEherlzRSqQREaX9W7
MdS84tW5/Wlvv/28vqwLF8OZwnKJD41TbZk5EBh9mKonFD9/4wcwrm3MWzaE6m+0fXorIi/dMgoe
LhrG0NI+5z6lOzVTRtKaaB/GA4o8Zw/0jj+jod06Wg3SZ9PW/VB9dJpEPjiB1wqaS1bkzBAPKOXP
mV7JDZhktNQcnGYY0o4Kb6LRU6GwOzGRbq+CtH7l/C8peipt/poTY8ptM5uIjsHBKqW5ZzTfhqp4
0eKvzqTtxv739WVdsBwwumAWAxeEiYlIeVWzJokoxUa6NUholW/DyDyreb4uZMGjOfMRVAHACM4q
OUc+qENf2y5DXDp3Q3koDtqPCAGdFatcEmPpiFaASIT+8ottSp0ys4nAExuJfhDCNM6/h/IOEheA
YQY4IkYV5S6B1E1JqeVodJmqLtDsNwwXe8naWN3SlgAiFF2osyyMgp3vv2EXaSMcFNqI88i7sGAB
2vmub8hCROAYgAAAqiumly4KtGPilirlPdpSojCf3pNWeBmmflCmVUPMjqG4UK4d3092IMlH4sZB
lQTDWtBKruslEyndJMZ8iI7u9MlTjGj0y0iJHgbdhp3bCTJpWMzG8G2Hs8AVifCo6qB3BakvkGtg
5UnnG4Ig459OndgLQYy3MurwGkkV3uyyRs+ngOsIqBSwvCdbJgpgHXMEV8euFeyIcmN7R9UxZofG
To0Ha7Jw80zjFGr9mBwsrVQ+tLHGKETqdHuGg5j6qooJTs+YDJVisCUnrUdj1/pdKvUQToYzfk/J
aD7WXVQ+J6TLvzQYJD8YAD8MTch4bJzYOjRVpSVBObj8xigs652jz2+r5WMyz1uIfgzUmFR3derw
YFIKMESMrcK/Ie5G57EWqyDUsWBvXisAASWqtp8O6E0T0YNLFP0+G1zwHwlXd3sQ3ST13jaT8a1h
bRLaKXdjr1Z7DEGI3NomqT6lKFbXDYB72YgG0Qm8OfcF0MPeczpFj3Xfpegbs00KmCKSBXYzivaG
G8ATQzo6qQ5Vk9c32EY93uhuPv7SqFaX3iTy8iVlWoP0makoYdV16e+up2AMInZbIQlk2yxHug1g
QZoh+q/1FPPE44mTfVfjVt9gqNwAc2BV6Ecj6ZBV761obdx3TiLI5gfhKjKPGNTDBOn5qUoRqyaE
1njzl5NvgDFFI/12ysBS0zc+plh/ZWQtz6AtOSQM16BUhwAfDkOSyUtKk7iH3yPPSFBVx/caFBNe
eWsA7PSOH0B38mze5RsasIfye7JxEIZpMyPo9cO++BUYQgc4LYCOMUB7rrkZxbZRlTjseh5aQK1m
w2r8sXBBOkBi+SNCurJ0EQ2100OEG4Um87Tb0f+OPLLtaQ9uFeiPdJ8eW8/dr13Ma6pJ4V1TFXbd
C8iNdTT/FJjlq/b/t8WTclP9qDKgjMyeEuerS+8G7fG6gKVQCiEF4go0AH82pp9vT4/3R131I2LH
WiMfNrftr1USI4lInQpVH3fqirCMXOAhGKXFJ69PolQL0HZd/mxjPYP9pt2hSQVfm3xbWtzT61QK
DYo4GkRs4DoV7JUgpLWSleL8ktWcCpg/4CTQcdo+rzXQuflUaG+5Vm2pCzj3sbmptP8g6fRKlV4b
blnBo2Row+yGj9y0gow1QVsJNLGsQRWuXd7Soik1qxtBcHl3405tbzo8tdeQ7xfiQwxMGIhHMTZh
Xozdp3zUOLwZotG8CkuzDsut9Qx08Y0RqdvrxrkmSlq3oVbKfCTIfUdNugOkf1WgLbEPeuU2+ee5
IwOh1YlW0sINqh3zPEKhAiOCQW+BcM8IivrNUGhQEcu/rtfSZQDCPRBFg5bVAovqueXRuOasc7GE
ovHTLvWaxNeNndvqnjnsRbZmFEuGfipOMvROzY2xAhW2P5ao9vNgVH5H3OPF23WtFooEM90EClug
BzAsUx5bAKtMm4iG4xm4YRt75z7/Qg35B66cFrWm1NO3yk4c3F3zLtxgrbd0yfAR5CNtOzPzXjT0
WGxgZmFCdkJ6D73dDvpE1KneXFdxRYr87hwBoWOlI27ULKk8J8GI6pPFwusylnbrRBM5OVJOmEDK
R2hiNqa1FcBvQ4FQvQWuqoqycpQ9/9/ESWcsHQ1adAXE6fqPwv4BjkUMnw1ekn25LkddWzvJ6DNa
OiqZX2HpN/dFQa7Rm45ImuHyPNobFLSAu3LnhOn3FbFzp7kceAHTB20g+GcCV/X8rLVwIW3EMEvD
cYOWJuben5j2rI5I46ZBUof9uN7ZsHS+5wZJc84UYJJaUtVN1ETE82SNXleN30z6oWbsmYmmBOn5
HUeRmbgrXVNLrhLcCxZUVFwbLVrnaiISFro9z4USYTAAYz6YOQN2a1op+8ah72BAWKulL0qce/tR
Sgfxm0z0ZLHe6GiOq6YeCxv9AGo67XKRqh9aHpHEpwaNim2JkZSVqsBCXID5E0xIAv0Xzwq5uxdb
XOUWQBP8KjH3Nbu1I7q9bjMLlgrmXjQPg+YAdTp5dI6g4doxGPqHlTwvN+akJIHVdgM6Ee1f1yVd
rCHQk9BBi/zHDCWAn/Ndw4DcqAqXVb7R954GllP2szUezfSHtQZue+FVZkkzYzfev5gekneLZay3
1ZpXPgeEaqb0gZ7uLGTMopVL4ML0JTmSRlnnMmREoZFug6yV5T8cTNYCCC3MC/erGRk3Tb7WMLgm
ct7OkzjOrgQyVhNE4pEBQLQgSZ66EQzENTATfiTgtL2+Z8sriT5BAAFpl2AeIyY3C80WFYpSqJbw
u0ZkHk8fzfyfA615KU1YxpzqQclHSsRMIMPSlBKCuuKLWd6SImyRW6jcDRXpik6LS3giSroEqmZw
7UGHqJEAqEnztJJtiuImBuZQnh/Nf+5hkzST/KOe6onitvMSArYuT6JDLMTu+i5dBiOSDMkQS3C7
pQabV2/8qKynUQX4yuA5402f3bRTmAvAOHlFs0M9nJijb6Wvwn2y+gcUqtA9/7LyNfMCnt1C0tdI
NppprK4VA1/TckA0HkBe5yEj6XH0iTfWwY1aT1NCjEUm1WaVrPey32AWjpwkZh8x5Y5i6vkBIRbN
Y6cbK3RvaV9zhBGAH7wjAIJw1Hw7uiB9rtAV1H5UboFYNCrXtmL++xfKA9AR+V0NLEfydYjXwihS
MoNTqhbGztCaDLjFir0qFioUpb4j6PPiZfTNsNp3Q1m5GC+LaNAerPLIvOCq0jDqeq59rTNuFQ60
5+KLqKwg0gCR6ZS+GdO3yNX2dm1vmgGkwuOwic38XYhqE1n9sS3Bc3fdDJZcx+mnSMfMjEwd7OFY
CODVNnGyUdxfenKr0Pi/rPipIOmAgRFUwZMcgqjd+EX+pjtbTWnAnvViIbdJ8NTlnZc1D3qyykt9
EW99Lvd8dQKvW0FK4Xy5XUDVcupiueeciN5sTOunrjwCKz4bzE2e3SfjXalt/su6/pU5u7eTG2Ay
cLIYhUxAVUx0owH0pAisrBTbtkiHr9xtxNN1iUsXNxT9Xy0vIO/41LLCQBAJuHNwokcUN7d9W6XP
pVv5SOkG16Vdgp9/LioGEEFAgahH5pAqALhSM0XB304cL5l8RXk0jcJr7BfH+p7NdGxgbzfe6+ie
/TPQ0bloeeq3G4iZOyNE93QIATdSMhaUOnLg+ZqPXLScmV7OAt89ggTJcux2IFOrQVJZvyVR2I6+
Ft8i0wws4hv0tdmTP60B7C26RhSg/siULMeepqJSa8i0wLSb22GhGD6Jjk4WEvNg0e0UbSwSpOq3
lQ2dD6DsEk/lShXTlDuEFSrkYkTEb91929+ZFhyh34tjydA53gdREeJ5gmGOyFqbAVj0Q3hjokYF
4FYAoJyfF7XLxtwtjWqm8XtlIgOINYhvkreCrBHFz3/pQs8TSfOXnJzMfuCFMghIqoFy1iRJoPM0
bMg/w1jDSOeQHYDBMynIRQOaygfguKhQiCDFbmdZ7DkxfE5lGB+5ylZGGpaWDzkOHczQ+G/IhurQ
tlSJQiqfaJUPLCDP7ROg79PHyFij7ltav1NRkn3qqMLEOsozSGuUbZDrgFoFxaUVNNYaiOfl+3xe
wxOtJJO0ASzAeQlRdXXotA/NfbAAl0iPSfMDdS0dpN7qmxrtNP6lzp/UAY362+uHYsmnnnyAnFyp
BrQjYfoLYUL9syxvFOeoGpnvaA9lulbNn5dNNstTUVJMwGlkdG4c13432b/z5C2vMNxv8aBBEcZp
kpAbxYpySxKxwH+uRWl1kyltSj5fGKbxMyOHvPFIVHvJ4OvKbVasHfAls/krDf70/NhFKh0zrcH9
b1f1TVp3u6aLEHD+ur5hS1LAa4sTh2FUE30n51JIZpG84xGMszL3bsdeWZMElEeb62IWj9uJGClq
0p2kSFUDYhBFHvraCCeISAdz15baSqvawi5h/B5TlWhetCyMpUgapcX/mqDtim5TRIYbCKVsMZJg
P2Q9UQKzHRIPjaLtSjwxv0YkgzRBogSMaw3yLRlUpmqYlZRlUqMKk5InnZU2gFEdvmKEs5HJUsDi
jPck3L6DccFz9SaqR3Wp42Fc0jdwJinpcZy8Lvpw3NHD5LKnrjUGX5YggbKOPDda/IGbO4NsnUuk
NQfIH1VqP3UaT8cQXcG4xybbHxlSccLcudq0STXDy02y15nq2Xa8Mft0208AN4/FXVqhD9sSm8my
X5Ra9Ryn2BZuHmZuHjSV6+cA0r5ubgs2YGEPdFg1ghDEBuefPOXIJxREBS+PjTC58KizsaINZV9j
nYJPYEXa5TjI3JaC1lbUApC4Bo7fubjWQUJBm8XZJeZqvgvMc6McZZmP9rRTxUawLTH96xouOFr4
IRsgoCjuYc5Reh2YteMYxWTUPhAZgjRGkc/e1PFd6xypka7ot3B4YQAurkmgGc3dN+fqjYMo6NBA
PVTlgyZCvJp5Rfaz7B+v67SwayaG4VF1wNg2Zp5nnU8CDZtXJM05dBr6rakhV5fsY/Gi5Xhh9jsb
nv7/Jm7+nBNxtdpOij0v4RC/1m7iqe5dxu+T6LUS3Cv/y6MK2mEofS5tgC1RWsWyoenQKVbtA3Sm
cECi3XtZrgad9pY6Xmfup/q2jrzrKi7tnI1twxnAUQBs7bmKscbMISlE7fM26AF2WBW/qvFFKO3K
Ui5YI8AM/sqR3HtcumAgUeGUTGfHgdRqeSYxULvxi2a1C2i2bNkB4p4CrpaGJiBU3s51GuOhbY0U
smz1YTAeyOBrSEeA24/13DPd0FaDuglbNG5l+tbhv66v6NJZh3FCNNCA8SMT5pWWnVnlOHwaaa/8
yOmHbYYa3zWur5hoZGHbYlg5F7O3utD4RKRkqEkfDVVnYRctEEpMk/tc6msDNIsbeCJC8mCJpY/C
5BBBaHKkZhuSmIa8TW/NvPjCk3Glu3vpzXa6inLvtWYVXeP0WEWbip9tcm8XCnja4ntkFG9AdP1M
Yid0kfbtjffOWYuslp7iZ9KlY+HWbj82LrRNun1ONzQD4lPzRNjPKH5zkmPdPIMXsNVfGmPl1XHZ
qYG79MR6XOmgpETTqtGB5JZmAWlRP+uTo2ll961Vv3ZNEY7iadSTLYk5kPCfRx2NwMWKO19dfOnu
yHVrrEWDxc/pzyJ6ZFQEveuX2T2nfsH31YTX+pdurfFx0RfNVWW4IjRRyYHLOMbKUBmQmqhB1T/b
3UMkwqxaCcKW7hAgMP0/KYYUNedZxGpiQoppIEJiiFXCSd1p5oc2d7+9XHcGC7EY0kZgTplBXDB+
IZ2a1B4r439Iu64euXVm+YsEKFDplZJGkzYH7/pF8K69onKOv/6W9uHzDEcYwucaOOfFgHtINZvN
7uoqBYxfjm29SHniG+XrZEtPtQwezsI4xjrQ07pIgERglC/mgMFGkYYWRvsClDgvEKuLUXJg0O+Q
j2YYUUOkP7YEVC78YMQVjVCw5YGHjH8iYMjKDtUa+R9mvMtWpWq9m4C9u76VK95xZoQ7GHpmZEEL
XndnHu9b1HHAdAnpE2yf4KYSLYbz/UiylMIsFzvWBzCr6Cygwyri7VyJpkg/MbmCKgYGlHlXzytM
IiZo1TnorJL01S48a/YgbIpyrejjrO7bSabLrcdWMQBRyDBVBndz/6canszwSW8Fb6o1nwORDj4+
IDYLgv38zrUaVqiBhVSpyBgtkp2tvLDizRpHqrefM9CXiBn/7g9I3QHowRUPyCF3tKbKSKHcAotA
3FKpDaAlEB4VsE2p6T9Da5C9n5jiaxboOSR6lSymQGgPBqCtpP4ARyKdC+v++qIuxWG/TeEJtQjO
oSfIZbgNqMDKMdQLZ2rr9HcehMWHVSrS26A25VNjqoHuTUUagnaSpcd0ns2jMYGS21cUm+2SziwK
ao0Rae+BrlY6L5pZ1buylvWCjGMliqKRrUKsHvhutJu43S/1cWy6ySyQU0FUS90Yzb0OMqIUM6Fa
wehQv1/fmLUDA9QDoAAqslQ07M/9KzS6si8b2GNtRZMCyOD3EQmkId9bERNcf6trQ9sXTXtU4i+a
GxKpi05b1jZXtQKCWTZ5qlne1GGJOcu5vE3SItpi8QLIw9ozGpqUaOEtUp+XLzaWalWEomaJkXMj
eLUgG/FohkR5mqNRVRytT9v3wdCSrUoy/avSO/uXPbLea3oQC9IRPZ8dQNT6Gx4s4UTBH2I9WnGi
J75UkGFwjapnzKt7I/mhM8itZYbWuLFUK1/hrKHeoSihIkzFV6r9YHjGTBv0tqAexQOigxI8KkMC
8HNZvKvkRrWhgmE8lOqDqo4uG/cN8dCSvO4qK5/vzOYSEE9ebcSc655YTelIKZqe6exm06+lrqqn
KW0B323Rzr9uca37eGaSO7XjNISjSRaTtSeDlYv44PFeerCKuS0VkMSVOzu8QZ2prTZ5+VDar9d/
wPqSQWYGlSTEDD7NwGULzqa0A8uifFMWbtM+Wi36cuBIRu8BznDd2lqOiuX+zxyfYCQYGSoDBV81
loFpVLeFfTv1u65yJEynLQIAgfFagvkPTR7j91iLNNzWXlhn9rnLBpqqYGcIsdxw3sWQj45+gJM6
lJ0pemHadtTfyjAWrHklKzgzycUfaHajKbHssKo+sP6PDN3C7uv6tq5coWcmuIu67Pt0HmXsKoPI
cAF8hqxsdLRX7WybzW69fFnvusWVoAr2K1CFaGBIAx0et4/SoNjDrM0gM7b3kwVJUIva9UcU+Kbw
m62ZwvsfAicEVKvoQZwfSrvOMIoTAgk7Sj+L3NUhxmMlYLLL6DiLIDUrGQ8mfzDbhLxKsS9qGqQF
mw6IeqCDm6GLmR+Rm3px/NlX2+vbt+aHmCrBWwKxbUEWc8de6WUj6FOldEinA7+cm6RLKUkJc4em
LWY6NbLKKGTW86MhWe3gZjHGhdwqHDMB9nzNPRWQ10KgAFKXFyOofcgCK59i+E6FIZ8Q/K4YoA8s
U5Abr3xFaGIo0G3AuKsClz//ijKRrVaZkxKNVJqCUVlWn9A4tZMPTcQgunYYQJChyZgcQ4me58/p
c0wZEVAfOhaYL/PXcoqp3OxBrJdJo58VbIeLT/A1F2/nXjEL5R1YPW0IN6J0c744S6rrslIKXL/y
l5z4SGmp0kUUM/r9mGwS+70oXkPtNc5FtKyru/rXsMm9SMeyS+RWg2Ei9U7VgexAcmP7Xg9+qWlP
q2ETBXu78vV5G9lOQ+5r8y0K3+fithEy+awUkk73gI8IYztlfWfgp0hS7ehw3kEBkAgqtPKv2Gwc
rd6q2TGc3XyioQTsshPk43+ItHgpE4yr4DK7mDwwtUALiVbhn7ZsL9bvGANfSvEu+NhriQlwfQuN
q4kchGcPUM1WzQIDVnp0I4ZNqv4KMt9aHLnexNO+jnvHMDvB0i7rKovghfJXrmE5xiepSQHpZCnN
wNISStmG5L45v4fBLZn8tgm9rn5Q5WdL+4JG+PXVXnxVzuwSME/MNnWrWZkGMK0eFxsJNU9j/NeU
ebEA3BWkEsCqCjD0uYU6VEKtaTBftMALNcVT+pdY8om07ZLYSSPRtNlFhIc5tBowvYvDCvwRd3Hp
M2jnLQa4t6IccYc5cUucJv5ZSJEgKKzt3Kkh7tpvSj0PGxOzuKTMn7o5f9aE79iL0L2sBaT2JnqR
YHL7Hmk9+TgRCVLN6oHpZu2bBYHVClQZgrB9kR5yJpZVnpjQ5Tatsm85oeEFqhlmBEpGojtdCLjP
fSWCvax+nJMFcU5uJ7ZcRQE+zpTsFSAhJbOkg4UXighKIDLEufUoAXDZJ9i5ONgr1kuf3tTNo8l2
1w/P2veBbipm55ZIQXjM/RjP1mwsM0NhaoERVXovywpjSvnDdTNrnrZATcAhq+I/voYWMFmfiYnQ
YCUxOciB0tGwVeKX61YuXypwBQDRbbS+CQjveVCQ3MZmDrws5jM66WdXab4qaVQC+e6kJ3QY2XFo
EAMtt5rqjd2FXogjZZWhk3bWfwmGGBDX0CJB0nJBkaeVxoApI7wY6rklNI/6kSaYGq1JAQmGwhkk
GyRQIK8rI9rEs1PMhuAXLEHp7ML/3ou/P4A7FoZdpZm5jMIYkA/Ju01iHnLwlEB+PcxkD1heiFEJ
TuKay56umTsbejDgfR8CvWTX4yZqP5rILwbNndsPwXdeAtO1tXFnQ8/tKTIVrG3SIWmRg6e0HEBk
Ydb7EBzwFE9I12w/tDnxFyRsrCLP0URA2NXr7nS1XH5Mkl61hmWDG4ykpapPhowS68+sf1bGx8Ru
WsAqE+I3naB5tBbvUCNCYQosv0BBcLtsaRNLoISOkKrE29C0qV2AuT9+ai03BpKyd69v9kX+9u1H
f81xe10VUGeRoH7shGz+kU+V1xNjX3ZoJywih4r9dd3cqg/pyFsWumnM83JJOEZxYxvlDYhFdpY7
Vehl3s6yH0+iZHB1WRiXBCHJgurmk30WzUVHItipsqflUPSVPyqha1U3lkijbdWUDSonoHJkwAe4
+7ysM2bUcYVQICuOHG41yc2KzRT8ijRBgXXNNZbxdF1X0WlHznJ+FUaTNbYdJLkdpfVa3TWUhz65
k40BveJj0wpO+9rVcWps+TEn964SJcB/mzCW903u97EiU8wctTu101qBD4pMcQlYkswVyRSY0oZb
c/pMpXvIjglsrDkeCFyQ4QEvg8lg7ispDQDnRQyHKDvUYDt0m8HiUaoSkJECS6urObG0RLeTjYuh
PTTbBSyFmJiSNGCWgtu+f79+jtbC/+lyuHMUVz2RMbmHrJhEtAINWxVRRUcl/TmbKtqMd1XlXbe4
uoE2AUAQFDR4rHPOh8sm7PIJc/4juyXFppR3EUh3YoHXiaxwXocXnN2NFayAEsSmoP34iSLoPlLU
u5SJ4COXjXIogeLE4rGG9SAgLV/y5Esx4AaV2ML8foZkoc5ByWSX1KhS2pEvM5V2IFtXcf3o+7Dr
IQKiAP9RC67xlSO9jJ3IC7wEzVb+SI8l2oDl8hNM8qWaHoAspb7ri5rK5ieI7AWuuRKqlnEwgOug
WogWDXfQUFcqACeVsWC9R8FR2qAA9UyMcWtLxSELMW133WcINpC7yJeNJbjPIGd9MaY4K/XYaRq+
5iwb3mBYHmQ5r1tYOWyWqhJomix1QJCHnn9CQLbSqUZ3Aejjn2V4C+gKjVMB577IBueTJI1kMwPO
DkqxNdgUfyamdFSscXN9JSuef7YS7tsMUaJrYQlPqGNUvxsnBSWI9qS0pmDHrtvBuMb5joFYBvUx
UMA7MulpId+xCNLJqEaLKN++uVv4j4+aAGCD+J9t8qSKKiScK63Gs3quQftKu3oqE8qIYruBMqLv
ZVsFK7ysq2wvANXTjg3jsBsbcEKEkZZvSdQBOzkZqE2mA0vc2aoGf2Ys3sBa9yeXEzmiNUqG91Zr
B5mX1DGECKNxDk2aTUkweC1OnbntIIMrQ3et0bwkLVVAt+bxRzDM8nscNuHRjsrp5ximZvCQdKr2
TtAbcwsmQWxzkM3Qt1LF+B1EyXxvpmqmupLV535ZlvlAjTEcYnT06y7w66A1+6NdJxIos5tEYb4S
huxHDdTRD6muNM3Ji4K9l5OlRFQKgyx3rBa4Kqgu55shrmNbcNTXAgtQtAuFAyAMGD3gPnOJazBT
MOAd5KCj0P0a6WtJtmN1LImH7tp15107IqfW1HNrYdxFgHPDGgBPFBhr9LQxu4fixnUza757aoa7
9ZoELFP2BDOK9lvJHpLgse8+K6F68rI3vOeiEwXGN+SoNvKt89XUgc5sjRlI/avPUnPVzNfIXcJi
EHMdpNg3izu7ujeMh+uLW3txgEL2r9ll9SfX0dCyMMV7ADwA2u++12mRPaZNQo3e0zGMKZO7RvLa
yJG6ncDwytezl7o4wieohQGEPjdsVXMr2aQF37sZfZLi59yDnEt/CPuXDoJBRjh5Fh4EYaLvxvZ2
TgD8NQDoZMV+0kz/+m9ZuaHOfgq3B21tpRC9xU8hg2KgG6+7kg4Cc60FFz6QGSDTEpyTlUQKC8cN
pQABLmPU6HztgRHkEcmGDINGxlORAstilYmjZ8FtJxVf0BndNlPzVBIRFd83MyrnZKeGef1BPVOS
AaRBKNAX8y6QUyQ7FjD1rUTaG4ydjgNSoCQ+xDOAA/uEScFBBu9d5ABJwL6CSZMlp00MBSKbWX8v
q1O8jUFfUVAiJalKpy5o31mij699CDFuGhNW7dnQ6/tJltN7OcaFnIciMcc1F0ZWii4LKEXBYsij
V+NwblrWj9A1k/oeRfDuRrYaHVGBvAPrn3h1nTyjInOvpz4oRDQKxc6v6w50OVWNCSs8m8FaI+Nz
gobh/IOaoW42o91ljjG96KW8YUr2ag857eP0yUZbJLRkzGD1jtLUVGHjfQTIf6tHT636RLr4JlCe
R0ykSpqIz3Vlb6DXBdZFE+cMrIX83kBZWSO1XEHkIwfpXKW1qhOZ8x1qSzQomFfOMo2njxFqC2nz
GVT60/WNWTvkYL6B0iboQWU8+M/3hTATnJmRDJEbKfuhAYRpN+aroaT/nl6A5GOpiqEMg7cCf+8M
8WjoFdx6GmZqQPR10fxgfoZZ7uvrWfnQS8URRJNgpcCQAN/uaRR0gBVrAoGP+j7i5U3eABmsFTeb
9738QrpN0FGQMGnVSFOogYAJMI12LNzKmgNOLcGvudzdpZKPsgbEXXHpGlyOKKdgJMXBQjlOB/07
A8IGk34iJa2VmIEvh+CKNpeFkq6x5NsnN4SU2khwGfRt3c3N3fPy59Gn1Nk7TxPdMrrdCjLfy/sW
Wmo6ZjDACohzzbM7d6w3tbHCjRRCIBci4COApurr2ApAL5fPhHMzXNBH+qhVzaLXBy4WOpDbyRZx
L11eK4sFvHsWKisZ3e7zjdPTKVIyHRYwa+9N8ks+u0mOMZ3ZC/6ZD+87/uBZiQ4gEFh8N8kw5gCu
gPiT2HF73+YR5Lfb7N/BSTBzGk24PQOzh94bbQ3h18re9BVarZM0geKG3c7BV91EmwmQQjrjPTGK
anhrm4n+Fa5LXJoI8tyVWRSBooFuExEWT+aov0GLdUmOgvEwJ/8MlFyW+dcWj16MBqDNGPSHHW1u
Qc5ggfzsoEUHS/RaWV2TrqGyBswcUfm6ZMIM1LYBOwNDS0sVuaDghumm27T9mUu+IHBdppdY04kt
7hSPPWlAnQpbeLwiJ/8jK8jJt0ZQOMT8mFHgjsim0Db9+Hzd8Moa8RSzwbEB/QgskUvzVNuKGpMU
uTNkXyFYY9UcNzOhcrw37dj7D7ZQZlgIpgCf+74MTyPVUGc5OARzxwYyXSG+qvpyqWMioaPtvzdU
Fcx2oDeNnAPQeD59LdupUsOpgq3GN0BDltgogCmYVRHs30r/6dwQd+ZKbaqNdIShLjsk7GYu/VH7
rVoeCBpz9Nv7/ICei6y+FsXOarwuETwQLlNVmCfo5eHWw6AaXyvKdTsNkYyCJEUfXClrnDYynGHp
h5pPOfB7qvY7Ec1cr9wAZza5e01DNFMzApszSTd2vFGyYGtqe70VddREi+OCSlm1elyONRrwwIOC
GR+LmijImRQdZIekdyJ5E1nv15308o18tqH8NAXucoiLq1hcbqLmtm8bdyY/54bgke+Mcb37d2tI
S2UQguGJBYar8ztoGuW+RhkdD/8i8rSpcpL6KKHSl4C1ouoGCiiNIClZO/CnFrmPp+sdZlNNUDhI
Suk3I4CkiTNYxiZiGbhgRdnJqjUVL1i0WxQQq3CZH4AqMUtqrA+DT+6Um1SHVkc0Fa4avuaS6JF+
8e0Aj4P+JQbVliQTSdf5bgaDOvRdp0hotzpgvVbAdsgMFaDOGyt+wIvt+re7yFAWa5B3gSQE0ruL
64FFet6kAaxJ9q8mC52BCFKg74vs7DnIWeAuhYCRtipi9CMMf/6MtuluM2//aL60L18j56OniQMk
kYvN3fyz+AksGyZCCjCHSI6+pTBOQnVfNGZUpaZEcxkvIVQf2tumeI0BWkswAZFhMn/4Z90aziT3
8dIM1OW9CvcIp58pupyYKCpimqebUvnVWxi7DgRn7yI95wxyu6t2c9vnqNvScby11I0GJXQl8q/7
yEWo5Gxw12swh3NmMthgCMkBdCmHjgKqXhHBWtZ8EY8rVGpQ6IQ3cnEEsP+GqRHs1OVzqoFEWiRq
tL5Zfw1wYcNI2mnOisXA+ISKhKI8sFGQHojWYJ+f3laftDhpYcJi4MsFDeRMRD4mMMHPYBYKyJWy
ZZsaYPBI+Crbgu+wvk1gDAAfAoTfCJcNBKNq9BiixRriZoHh1fWjajxe96nvMMaHBQPDzaiOWCCx
5HObwWCGZPRYhfGi+m+YmnxNQevvK36yy/1mK0QFrzrxiT1uUVWud7Jawl6/UZ6Ut/5NdR4TJ4CW
w/1xOKpH05V90xUsUsXXvrZIzqNJOycMADPsZJi4YaU7de3O9qHvoKptUsO8Y4uqAOCsSePKIirN
VT8BzhpgPB11QJ4SWAkTIzFrrNgMbqrszmr+9Q29hIWTf587TWHf9zHIMnB1TIZDtN6bLCrPN6lI
FEO0Du5IVYYW6tMS4oo6pZmyDWQRIuByvut8KTzWtyadFA8hTKDOYYbuz+hhPvbbTxDksq/8kFJj
k23KF5HondAsl1hEgR3N4wCztupMjw/Zl+xENENGeBjef0xutnux3UwX5E7fr9gLp8SnU6AqiTSD
f8F0cifJ6CVJdLZptdc/VX/yrZvqq3Wf7+OUTncMZyF0axq/yAeRau4lOn/Z6hPry5E5uZTB8w5M
RIAjMel0Zl7xCnXjmo6BJ/nqDya4ub7poC7XCnoXlHqAYOExR0UWKcW8pADxsfqqXlUH5fCDsVP8
8RGqj/uaAkdzSGQq8tnVZS6IYmip4w8kkM+XacXzOA8jljkmBTV0t0SbIb6tNUebdqXuxsFtJep/
ri4WPLMIcqAYQT2Ws9kkQd+VEhabZSABl728o5WfH/RHzAIepw0m8x+G7ejH3j9jG/BNTw1zsdVo
qrbqZRhO7NtWppPyTIBbrPTt9XC6FghOzXDRFN8SfQIVZmT1HfNr6B/9uW5gNVc9tcCFNMkMAjUA
3hMDak5F1X25IfctpeGxCV2DWvSl2eb+g7bT70XnYuV60tDOlAm4YVDI4IdW1LFk+lxPEq2aFwW9
mgok+LtRNJG2crPDCi6DBSqBmTQu4GhxZutpPSPOES9H84TVCdrXItHvle+EogXGwmVUJYFC4QK2
HNSm1uWQNI7tF9t8kJlgsO97bPnsVKMCCQ5gzO5DK2lRFjo/XL1S6ZhszphzGF3LCbf2nUYtP3aD
TUXbTXRIvPaQPRAn9EandebX+8HXbw28NHKa3Td3iDWHwCO3t7MPxrWdSkP3JXWuu9LFTnM/cdmj
kzDHrKiVAOhlmB65TYZDYnha8K/HASbwDfHgBpUQhta5be5DTBeDyJc5ZXyU00eiCf795Tjxu2yg
p2MAmGeYgKGcL0Hq5TDKhoI5rfal1E9Dux/YBpRQLBIYuvD9ZSEnhri9Cu0A5yKEEIOK6awh2Efm
T5J6QrIbdTm9/IK+cyFNQ1Z7ccbSGWVJreiwINd4HSmoZ48Ydrv9WboAVjih3x6jfe9kO0bjW/0h
fbR3mYsMwJeeC0/UNLs4I4Csy+iAoWqP6Xx0Ic43V8tycJvlA3MU9auN3A4DL9cdcGVTzwwsm3Hi
gFkbK8YUwYBu3s3BhmW7EohUEW5hxUfQdYPv6WgLQNKd88EkyJRAbxcr1U0aNDRXtwvFhZWio+Je
X9DKiTo1xUt/K6NdaMoIU+N8Twq/a/a9Jcho11aDasi3YiRGvflLOy0YGbpWw0chn6SEjsUhaKA+
hpZqInD5tc9/aom7MXPVmIEvgqUCmnhxji62cBz34u0BDzs1wXmYnVuyXJQE+7UxVRo1VPUCt/Sa
0J/AzIC4Of++/oEun3ScRc7lQhsYp3SExVraLDILlDiVkx/CY4VUi3zqliMCQ18WrjmTnP+10owr
gsBkt8+lmxItU+eP7YyO/AYJAX2iSuZK7uRfX+iKJ6JSDX8HqhHgEr552A5Dn5BGB+8oKnTJCzG8
uBYAor+baVysgg1MHoF3gOiIWufHV5OMuc9Hgzm9W92G1KTW3rzLHqF354B958twoe7mtDQ55rdf
mjfQW8DeIOKR0V8DDT+ur/fyxYAJ0tMfw3mrVWeNDhlH5kxODJ1Tm7kEA/vufCQO+2i9YJPTsXIK
N3BUahQ0ENz3K6HszDznyZjPCqw2wF6k2h+L0LDUaRU/FuBvv77Oyy40t07OgeNFk6qZYWjyNJrR
5rbeqF76DAadx3arbGf/pXfIBoKuHnHbW9u3990WzRnB5OnqcjXwMuCVhEze5O5dyxpsUN3YDNOe
bqxB6sA1rLtZxHWzEoHQLQbeGcRAYEXjR3m7SFMjY+4iR2+BaXmOspfrm3n5GsFmnhpYfsDJBVSH
qOdFLQy0nw2CnE3TXXQIPWvHPuZb+U73QydjnmfvlJ3A8tr5PLV8cXaiSq16WG68IqX9G/nq/PkO
cp3AOd9IP6tjE+FeF2Xwog3lDkmvdjkDuUvklMmmye7b8uv6si7dYhnuRmv6u5h9ke5FDEKPTR0C
dRqr7dYO2luLzM2uLQCkrUYmgo9dvoXQEFh6AugZIwIBb3T+/dJ0LpOuR0GEac7gAe2PKbjWHX7N
1HLbzKvptInpa/KMkkHo/JbR5REcxyV2n4dA/AAM8SB+Y4aVEO4zEmuUoMOJH9BHCDZLtCN34f1A
hUWCyy93bohbaUXiNFUjGNKf0iNQuTMFUr48RLvM+aF+qhvLpiJStW9M1LXFcTEtyfJZbwzYBHj1
Wd7LDnnvsJ9/rLvIAUCXZh8i4Y+17fyWloUYE44eT/rSmyokcpfZM73SKYm9nLmjfQ8IpBy7UFKk
gQiou+pBuCZtEJABsXZBrCtPvRFLM8Mk6FFz413mDZ7t4eZAdwSCZPFX+Gze9JYzUdMdPztwFgkc
aOUSXeB6f38A92Ej28B8tYkfkFFtI22hgKocra/2+Pbb2kz70Q0P4wHTCR4w3AXND8kzAZ7Qkfe3
7exUAQUuQ/CLVs/wyQ/ivjreQONsxxGKC5NnNGBRrDcRUmUM7V+PFcu/w3sX4HjoVVrIYlW+k9Kk
cxd0HQSzo/FOYQ3gvpuhvO/UZlMOv66bWnMrcMyCmAlPUTA3c7dVUulAYBKYsorOfkhyeXwY0uYw
T0m9LfomctRp+NCaaTwk0fh53fbqwZUN2wQDNrRN+DGXIdRGqbawnTpiU2DmXiOaml5ufH4jQQW4
POYxygL45XkQDGPwmeVGDHiVDlk9CbmP2YJAPPrRmpPTA7ljgr38PyzqJO5yYS/WuoiVLSJDVN3H
YG5u/xmJDITdKT8Kl+U0aUvkXpMhf8jGh2b+LKK3FuoOUwJ++1mUoV94/GLM1jBKj7FIGSNq5xuI
vmxYxx3IWPD6RmZoSgTTfflbYZtvUgo46vW9W7G2qO2CNWfJn4AnObcmRyZ4yoq4ckYr+2GVbb9V
I6v2GK6yhz6YRMCHi0QDFIrgI1sKXQBJXhwzFvaRVdlJ5cgYR6ddlUC9RlETOrZ4kfz7ykBOvsyG
L8AjnoEuSsPeZnJdYUCg9Fmde3nf78bI3LZdI8g/L04VVrWMHeHihcfD8883sRsGkKw3MGXF7TYz
R5+ZjXt9NWsbh5kmhAu05pce/bmJgEky2jp5BYoI0AL2YfPbZFLnqrP557qhyzo8FoMsGnuGQ4yL
aAlfJ1lohey3LOuhgn4JlN7k7gBRDM/ug10pm77c1reJWu2VpNwogQgIfxEZMSGGGQtcPwQMBXjD
caZtbQrnAoRHcqfdSqnlKcW7PT6a6qs6dxnVO3A6Vf8+3Y0FY/qHIE2U4S/8NQ8y5y4GIrpy1GDy
2mD2ijbdKVm/Mar6Bl1XUJ41NJM0N8t0P59YLPi0F1fPYh/tB0CGATnU+Kpk3eWtVmly5ZSDAXzy
OJkYfu1vwf7MPBJLGeb/OsW7/pXX3OnEJs981kk9TgKqwuDocqGB91MGEVKeQk/7upm16GJiRUud
CyBDwgXOzOxTdAjUyoki25eH8bNS9C2q9ltUlDbXTV1i6rGNQFShMY6giZcglylEtZ2SGehhp4CI
8DIxSnrihpDQUqLWTaBLb3WVm/WvCQjW+j70/5/muaVaI2SGwgrmm240vSwDwzmJBiQRBKIk0L13
cIPcIW+Z8BIPP0w9PgZW/SH4EStsQECDA1WGs4N2At+ojNCpgBaEjhoSi+8NHaL1A/gZ7KD6pUzq
Pg40v4NCXscwdICYJcAtrX1sqDXqQCgoUI2XudObW/Vk1bZZOeBEuhma8bEM50cplN+q2X6/vtA1
9z0x9R3DTmLUMicLERQLptqyc4spz+7iHlUIoyYiyYO12I5+ASa/UAPX8bg6j0nq1FoaRBRxY0F3
QKvK94Hon9dX8105OMuZ4Lo2gIDLLDo6NHxwzzBzguxPLcGuvKsIcA1IBn93yTZNNZo3b6w1Dkb4
MpW7YHyqlN+xXTpVeiOVm2zemrlPJqh4eWXo6+Vm0HbXf9zlV8XULgB7GORBXoxxjvP1N6MekqKP
SkepXFWZaQfI26R+xvbjf7Dz3ZsBASHYLrgLbrR7rQdVeOkUaUB1cBXHwEyl2p7kIj3r1RVhSUsS
DAgt3/RlUlkHQ5SWzoRJhnZ+NMnbFNyNmSDNv3QcSKWilAqWVzC9Akt+vnH2qJPBCsAx1w6p4VRS
azhBgKz/37cNJwEtbEy4gLuac8+mk/SmZiBb7MsxPYChT7opatVwVQhkYdqrEdAjXx68hSoX8+lL
dwsUttxXUoAkGecAdGO1GSBp63y9Mx2jECXca3sHIADSUTRdL2HcyOa1JF1wzKO5zYLfavp2fdeW
YHx+4LAMEFVhLZiBR0p9/m3MhPWTkfUlht9draQBZjIIOyiqjrbCjnR/rltbX81fa8vfn0QrRQki
LU1gLRp0b5bDo5GKcFPLKbxY0P8ypwsJJS21KgNdpRJsQ9um2zDdn2RHGjM/MiAXAbgU4PfXF7Xi
CaqGiusyxaagOsLFBWtksd2PGhhx0fCx5400yy44cK4buSz64ODYIJFaGGIWemzO34JxKCZwTYCt
X89coxgd05IwgRTjjRz/mGLjuS9e8ZR1k+AB1Aqfk1weII5Z25pbqaJxtkuOCO7HqOffsRlAThks
ObhtP0gzIm7rhZDlTnAb0db6kXfFoYfIgj1LXjrcjOMkiCgrW44HIcBpuIegjMy3l9URdYO4QN8g
C61nvNtCB7xhjZM0qSiZWqIG504E6j6QFFqgFUgpzldalEoUYWaohlo2wZip1MKBZvm+MsNP3eju
kgoUU9e/9De0mDeJHFwHqxeGBVGxPTeJxnxuDWZbO/lR/blUTCPv8z12wTnsJQ7b1B7oN7xu+zJQ
nT78+wChhUlMBRMjgKsjfeGTR2JJTFeHrnaaiTY1DW/z+xlmXd0Lb3pHe9VSilfdbfa8TagkylwX
v+GWDrYgDPMtHXbUg7jdDpH2S1oBxRP1pjwCl7G3donzo3grdslGJE+25sSgJwIZA84Dnnh8F2PU
ApAhtdhn6alx5i3UMHyQke5mD8CObSy4LoTWuNDHUjOcDRtLqzxjH+4BiL5L3QjSDXfv5JCLXlIr
b1ccjJPFcU5k2mmlKD0WNz2APQWDcBSghdQ1/Vhcj17uiIuvdmJrSTNOorqhxDiqHWwN+877QLHO
794gXU/BjbQZ70Rp2FokPFsad9ErpMMs6LK09g1ji7/MQ0/7PQa4CC1p+NT69ctDJjqTl8+J8+3k
3jQ5ZMcGpYBN6yHbMhdEYO7ksKNNN2huVG7rkc3ov0MZeJP7r9fjwWVrHKMVKEAsBTC8ZQB6Pt/e
IbWlZqphW/m0fye/NsGNin5Gt0F1YN4XO2F7YSXkndnjPFWPOjkpl89JbvDkvoNKLTq37VsFlMsc
UvUOyjFOemM5ueCKW7m5z+xyLtsOkw0xTtjtnHIDdsmPR92XZbG7rq8PEgeANy8QVs5/UkUtmWL3
iHB71e/+ZDeay1wAHx3bqb3+V7T7xfbdYRIOp64kP1jfX7ucD9k5hrhIPECV8C35hSpDSINj/VF7
ijN6eUpfHkQipKsGUVeHUJ2NNti3Y52cS73V9FxdHGeQ5iPGxQ9tLuK/0lYj9okNzln6GQPZeYTr
YnIIutmNd6fsJufu8S0Aog5dEmreqrub6OWPQad34L9ouPHZIXLJrf38Yv17JqZjlJNYIARB0Ywv
2A2RHlmxquKkFM/l9Jjm/iQ6HStPJpT9kO3ZwOcuKiXnh3HWraQKEr12UjK64GBUVLByBDdhL7oK
Vw19D6TiFYxnBncapCJWiiQnNRrdzrSPtjNV3wnVHwyIsQy0caujjN7XfN/Jgk1cvTqQYuKlq1nA
TvC9U0aqrmomQOjGTW9ty/sQaYdn3Ek+pg2vh7bVNZ5YWv7+xEHBu4AB9BGWFoJFB9AvCmXI/2AC
wjyoKVpArfJnIOrSPhxSfK+qf2HgEwm0bRXtLFHmsrqShVcD7VEkE3wuUecoWPcTPC+Ujkb+qFZo
GDqTSNP7siuKqwAVJZxmBVSvOFrnG5ZYmDoNTANX3+foguGQJr7phdTYWUeW0tlr94zeDrTYBjfm
TiSyunjc/5H2Zctx49qyX8QIzsMrx2INKkklS7JeGLZkc57B8etv0vecbRaKpxDdux/dEcoCsLCw
uIZM+pnHd4eIahayM+CzuAY3pqgaaw0Wqend46Tqu44YbjzIjBPbXuRfHIni4spnASJeI3CmPYbo
e8kCPxVnCR585PPgGc6smBGHtqXSiZaSqwEtF7tnqUP8KS7drhaE1MgliIhJpevVdkUcCWkJw1FP
7Q/9OcRH1xHEufb0qbnNLvohzab00TjhC78DL99nDOk6xkZs2hS+OBbVQXQs0708aSjnEKrBL8hn
fxiftKDGMICjQ2DhX1yRFQ7lwqe81qcyAk6QS24ETiNY2LcuyTF+ODHKQ1tP/MLS8b9LopzawuaW
6B2gJq45qULgDophl3VpiUL/2qifWVNh2pERvG0GUGtU6tZwpJDmvgHqvHChpJiY+TUJZo1ZY5QV
NdkHzwzKCgTUM7roi61zf3s3XmGMwRlg2lhaUDH2f21IDWL+IikCGJKWWBA8g3DvPz9ADRVmdAIj
NYCSFWWqaKMF/ftC718IkTlBX1D7DlqfeLbvL2RrH5GJAu/I8jAsxK7XK6nEEC0TXdxaOXiZ3Oos
+4GrnPgv4vQOdCqgBcRC3Ai7rxCpk9PEqTNakIWgGytDF4/4ODwarYlmj3bXsAgTts5pvToqLOzF
tKvKBSuu0RupWQPyevc3cMOBXq2GCgDFvp1JHgKhMnwFLBdcC1FE1pYt5kT5rSsQykvn1ah2jYG+
Dd5TnyK7c6A5mTmDfZk87ev+erYiBcyCgGAC+laLXVCGN+dtxjdlgkHzT5wKJl9yEw/RaDaeepq/
M8A2Ik1EdTr6KDCVLcp0cXKMoe0QKllriZ5x5p35ELiGVWHS7Ac09jxmx/+mOazgKNOrpUoalLwA
5WQv2S3EIwSddVQbuderFVEWlwZyMUMvpwUTmD08yV5UmonbaKbg6XZnmMSRnpZPksosj/Fv5YWx
n6wFUtYImsZanQugd1a5pJYefvYubwWPUA26lF+NFf26D7jx2XW1WsowubHjx7rChg7GY5w5XGGK
EtSQA7OQGD2/W0hgAkF7BboPodC5rHwVVkrjCG/Pl6015YcGpNABUqBfZWwT1hTNbXMzpq3WSJRH
FDmxnjkRSOop4cxhr3qKc34885VZ7UYz9DJzD9GnzgycjlVQ3qjyXmNTBjo3jSYSA9jlU28KpmEF
59Trnd8dWjp3949uy1DXy6QMtU5DEWyjVWvJH8UxOpMdd+KeWgYI69QoeyRdHsVNifUYeMUGYRlE
lGoIn0Ggj8VLthXc4dyWOTNwyqONmVoQgVZMLKT1sqDZBWVMiFwVtOyd0W923yO3fDdO4kv0PB0S
JAnSn+nECO22clhXP4BaLAha28YY8AP0AD33zXtdPixjreWnMtkF6KuGT1n+nNsHFHElpTEhGM5U
a7gdafpjvH83gbqQTT53ELJaNuGU+NOT6gkH3Rsx4cp/5X5vovXJ7c0RHfoCZl1jV8PAW+SNZ8N8
1fx/3AB9/VvoAZ06bzp+mvBbZkik9+qTXDLktP5kdeh3UV3Ep1SkQkCQQh152sT1HPNNa/VISyCE
8XKze4gQw4QRsqLyDnNUu/mR91h3ZyvxC8b9v8DUURccRovbEcCYC519Ht+6PLqEIXW7+Pi4YrYk
L/f+3kKpY+XAgJ42OfCIIJoDKhdNYIoCOJoN575XWP7QHSB68F3nJjB26TgzfrI0wWqDgxzvl1o1
6tSK7ErR532824GdxUj+7iRdckWrV5KABby1PsJ9W5u/8ILg1s4Wgl6bNzvIpDICNtYKl5Bk9ZCU
JahIQxUr7JJdUdmNjLqPmyuYeTCr/LfGgtuKD9fro8IpXYEorUIWSwEfGG+Pzc+QPDL2cCuiXmNQ
b6My1nmnCMDA3KfV/QpesgP3kZjqg/QvyqJXp0W9jS2RWpkI2DzSWWBczYWHrGdY4C0JAmUR1BuY
qTIJ//+OudCPs8R9YeceWnoILCL1Wxfd8DvxTX6+v4l/sjm3lg96NUwWgAqBbhVV6iwlqoalGRd1
rx2kNwPZ49Z87JGLAXWcW1lv8JxWhtQuv+Nt4fu/SDdhb//+AOoUhzpJ4yLGKQrQcquPIOqPJG9k
0dVtRYioNqOFWUK7pfRn91fmD8FDjZuRCwTtFw/R+tw0mIOGi0nf7KSsIZWKeRFQLVAmHxljxnc6
FqJ6qItZyVcEib6H+JGzMyfzBj+07x/ddtS0AqR2rkv0JIgMACoIMMxpMN++i2Z7mXblbmB4j20z
WWHRN6BGKq8JgFU6fOCo4FVITd4aTdknqNibqglh7cfg8bN6Dh2C4lV6lCCVwvgVG4cIxRewA6AO
APHFP9m21SGmaRNktQhiNRXFaxNlV7tXRpYI0vKGUceIeS0dXUToVcFTRx2jrKUzSQwZJaK6sTnV
a9J3tOTOPQZUunPE0j/fWpK+qDoCk18qxdduuc5kdW4iNKKpGT9fVFJ/m3CkrILtxoc0ugdRSkDx
EqwYNBMBiMfrGR80eD9DOxjtrM3tUDVb/lUk7yRz9PEI3d+ZRSO68QasUelHNZ+hsNR2EgqN5VeV
KW9iIzp6W7zfvwYbKGiV+ruDVEzSgferLDM0KA4x+J5lcU9UGd9i6u4+zIZZgCUXGeuFdRolTCoU
qZNASIo+whYik+nWvQYxzBRqIkVRnuvG0J8Dua5f4ozJ9rHxcKNxDkEeujbQukFz1ZM+CjodCtGg
w/FD3emMxwbhbXKq0w9IAqXp0/11bny6XMFRz5AcYvmaDLhmwi3nnZSrnKRukF+0BZjpfbAN68dw
J0gPVFgmOo4orxLKRtXlS/lyrv0e3IUZRLDvI2xEkFcI1HK0LFOqiIxYTgW96yKFEOOznJ/KdrTv
A23t23op1EWOBrwJaQIglX9qB4xRhZUz1wehzEG59y/S3Feromy+UptpLHmUX7uZq895lI5Ox9Xh
UzUbT3xBRMbaNq4YLtjS6Q0qn+UFvXZSU97J1aQArjeeitxv4i9mgWBr+5BZhguU4XXRdXsN0dfp
mE/ijEJ2+Rgr5tDthhTS6Je+YAQ8W3EWaMv/IlF7NwZQ5pwrIE1e4OW/Z5ccfs4oymiO8ixfwsfK
k0Nk/e5bx5b3WINSOwg2HahspgDVk10O98Q/ar0td/YUPUc94/Nw61L9xUKC8Xor9Q5EClEJLDJe
4mGvs+rkWx/88OtLiIMmWB5qy9cAYaHNgZDCr8/nUrd4Jz8N3rhw7ONrCQ//gA8Yw8YHDIsnbMsM
17jiNe4URiMSwsCNw0U+6S0JMpvnGBWWbZD/PJX0h9lQZkaVD3gq8bnppRWC8KzcSzpLqGnLIMAS
u7SHozn8RpkqMCC6FspYi8b/LrPdkD/PZWr2DQi98S7/vG99mza/RqO8oAhRHpLGQMNQh/qhJ2Pq
qwakVtApG8xgRpEkZ4R1PhIhVCwwoZZHDWLLPmaFWgeawLE1Zn3rR0mu2kNDdIek1df9n7hVKUWz
PJTKMekByg9aViAupWLK1QlGlYpOT946fHx3kWgnieEO9aeogaQNfIHQ07IEvj8RaZLNoUbGq/s+
649Z1PicIO9RNTorPPg9DJaO1+Yern8gZX1jU4K038APVE+jm4BKKdxl+EKTiRXs5EvuF/sIF9vD
RNP9ndm6zmtcKh4dIk2sgwQ1gTJ9I/IpZyV1tixx/fcX/FVQXcqJnMoy3IWIWyWhZ5D0thbtk+Qx
6E0jZ1RNt67XGm35/yu0ouqhi4tZIUz+fkzNkjd/VVjsXltv/hqDsna10+ehrrBjXOYm6YuE/E1q
i9Pz/XPZqhhh2ADMXhgvA48S/eUMKa98zDMsZRZfQZpoNbXfCMQskVFUPLXdy2gnqFlJj621rUGp
02oNqdYDBVY49N+y9EXJ8LV8UllfJZsuHq4dinXQIF+m9q6PSUYvSzxB3c1qbFy82T63Xqw5OC2n
OgWOjpzfYMrPrLLllnFgWltDQQxjczdDsrHW9bmoY0eHKnXiGhW4tn+dC5VRU9my+DUMdZP1XA/4
tIZ9RMSbSxt32uxnTLqDj5znU1OWGA/ytqWs1kVdYa5R24H/Y5ATsUaw18sYFMPHxDGXEnsoeQ2M
LtEZ2kSmUfeMyIO1p5TBiBEE6yUeexrwT3H3Pe28ZmQI2m7Fbuv9pIyFE7Vy5lMYSzxmz70ObSId
1LVa89JEvYNOIsbxbeVOjTUedb/RIED0IAOedLHlfeZq7xIk5y6tO1uTj/qi2072/bu+bBKVEzA0
CexkmEPELCndwIbCmBK3ARDVjPs1JcPPIpMZEFvnhDb5ZcIPn+k3LLVSnMlkMNAOJeePQ/qQaS88
z/JYWwe1xlguxsr5Sgiy274AhiZa4wHzvs+cFTuqPyTm/NT5/R7KRN74XfhiMRdtLk5H3wgY99Fs
RRcsej0L9TRH/KHMrRv0aWyWbWXmQcBIdNwyFyGxjJEcfGspmHDAgOr1CidFI5M6DuAjuKhe6Qif
3DnAjbbChyhGhswWbDSqe7yvd+Y8mfI72oD3+if/Gb3qbsw40Y3hh+XHQIgTjQVg8qYzSSTWQhUi
agTtC4pb4msDRCpQ4NRc4QEDpYkZgj6pPUq/BD/MzMJLPPUby9Xdbvz1T1gMe3XimOqaGlDbg8Ej
2RuiI6K7jvVpc/siAQKDhJiFA2snSAeuIfJWFmq+XFZZfXXNb0PuzRiZrP73/St4a7vXMJTtpqi3
R3wNmAziH/1PfvCD8lSKoznxLL6UjfragoUvHCTLkJWnh/zSOR3nKABWOCZe1n3Nsnog4g/k5y11
qEwBgsxobgfDfPqLqLGtTf3JUKAt0aDLPNFdLnscw/Tl/vo3HpHrH0V5PRkq5UHP18TCtwukR1qH
Q5f35E+xLanvc73T+QeJJYiymMe13wOmvtA6gP3odmKPb4yplESkmXKdf0pz9ZIlGiO8vX2MryGo
ZUlRyo1T3RBLLCSnSaxB8PjU5qrQn7h9BOre+9u4eSFWK6Kste0MwkUt4KCUZg6Y3ouyFtz0NQNm
01pXMJS1DmoF4bsAG6emwi5s3TJB6URahvcwwOL/iyWBCQNeRsSwE925FA59lPSQV7EEFBKVGlz4
xMGw+n2QTfMzIHgFpmwQXPK0No1aNBkZc6yoEX5H6CJCpg6BdRxYkKky88SKVFMUd/dBt8zPQLcj
JlKR8YfqyLVr0eZRrXUFh1XlGLhtpIdsaBjBxJb3WkOI1xBcDaKUOsayuDixOMwxQaUCqXGp+nZ/
KVsGscahQsC4TrGrFXAKLUVYe8aH9YyWe+jjEo5hDywoyufXYimkrQyoVCzsSDerRkQrt9WQYxZ/
3l+VyDqh5bqt3pemSNUp5wm2b9eBClE09RPxZcewxDNmNi3wxoJtWHBmb6+fo+dvifUttBX7/o/Y
8iDrraU8CNotho4ni2V2hZMXzjCX7oB+BEU4cKHNcV/34bY8yBqO8iA1ODamUgcchpxeOHFGSg/T
lHWFfMV9oE3TXNo70JWIS0CTVwnIbkhc1xFLrt1ZgoLYSQ9/zCxr2dy9FQrlqQwjznIMnBIrzr1B
73ccyJ3i4DC2uVPpj2Hn3l/URpsZxlpWeFQmtKjrSgM/O8EQqqn/1kIzf5ds/kl6U3Iz7M0qtLhX
tEDsxIfaJZgPCy/3f8Dm8UkS0m4YpEDHFGWxvaRwYzRhvVwCzZ0wtmLZUlmSEJvXYgVCmWQ4qRH3
Z1MDtOrx4lvcsR6YjVacZTxomWtdOKMFulF6TsEKMgbYx4I71+VjEX5vQk8bP2P5q+nParJXq1PI
eSn/8i/2b4W7LH114wOwRaTRcuPbObQFyK0qGiKi/Pk+ymIFdOCxXh11SlzT5/0cAKUuHuTylzwd
RSTWUNgLqwIiIZlTqv+Y5+R6P6kjG8uqNpCdgl20eyP5DtXDsP2usN7qjTu9dPyCCgPt2YiYqWeg
RxZgJiJQqoCzEk1yM5SKUv3cCzHjFdhI4QBiBUUdVAiR4EEr8CkEpTzjIvTmvItPs8ed5MemMXMf
hB8H47vAaMrZcCeogiERioQYiiz0jFLVcp0E0XRikeqkB6OpQugFyrCyUCKh7nQlI/WwcZuv4KhF
EmnIoIAAuEo85tyzkOwEjmGKtzK04PtYL4myxVGtBr3mgdEoz5D/4xrwDZ26zO4LCPXFjtD/JrLb
6Adef2r6g1I8tvEZOgkdHFvE2N2tT0r8Fh1bK2NmQaOLwULLQ91+SLFeO3yQzh1OtvwhW8/xsT+S
XfTcuTlnBruFDlk199G3liVxsRFcXP0A6poUAYdKfoofMAZuMLpVZEfG9954qCLNuu8CmGulHtqm
5uMsVgAlhXad7HgFU6byV+T+So+fiZu8lYId+yGIUItjZ8YvlQfK5/s/gbVY6m3U9XLUaoi8Qg7S
HmRbBmNYkztx+CElr/8dEvUqZlo5kQK6XBZYf/rgUGf7KXtup0sQsx6O5UZQnnV9gHR3qgxGJDlp
gNSIx0b+ICkjoN7oSsLQoIxmMrA96AvPxPUD0coVpEPkjFjTeFaCM2ZcxsytJXcuDtNoY3FSGEFs
kiXn84d1jFoYhspxKSSQrqEZmvpYiMK2rcC6TiyDSHYD/zaC/jzxEmKY4uBkOriHUis01F1eHcL+
xEUHaERPykGVHgblXR2e0IVmihOk/0IvDeyk7B2QTQ/8IZ3dobS1GV8+kgk1kkQPDl0wmbE+Oj20
z0nBWS1k2KMKc1c/xM7LctXS8sms0sPUnDXCu2NkGfhgCsE/z/KAGzYqQtFHAFsQQoEb4UIkZNDa
OSuIA+AB0SFbGqc0tQzeqZXGvm+kG779CopytuUgzyQTF6j4GKt2G4HRDlq24NAHNXfF8OybYJhW
RH0F/90Qv4fz0GW5BLAMlNljPrs8p5pEeOeGY9k9JBVx7y9u42VegP6DRzm2rp1APSYAL+VeeQyx
SOJL2Kru3Dn3cVjroryaAK6ZqlWXdSkBtBdzVxc/S8WT5sirNN3XZ1YHzAagtNAiLb1fi0IFFXJw
YqQHoqp3ltA4fFj58fwxkRNX1OdYcP75SDmSECIm6pCARa6cfv7zQgMtXGh0lqgE1lR9m1BejlR3
KBjWsfHuX+FQplgJUiS3YFC0CuM8pqdMeIl7hkvecJRXENSzL82SEaPY1lkkkKG8O1gqS+dxcxFg
GEWCEe4KXQDXnlKcJTUsImyWHHVvBIrlfRU9FwkjZthcxwplsY9VwN4LOqfGPFDArWdK6Hwty919
k2atg/L4CRcZIjqPOqvOf1U1lG+R60Ka9L8CoSepZaWUQlwQdABAUoso/qDL8LyM6jRjr2jOHj1H
X59cYiV8p5yjXrQxv2ffX8dWchkjhv859T8sFKvzaJq0Jgo4ZjBSP59i9QhNP2sowVk3SXYVF8ec
oBgQDfgY58Fjpzk1BHfHSLCjvjCVgfeC4UJSVp1gOSLq8bz6UZSTKNAyRAwOu5t33/TyUk8PYXgA
fXUfnoTU6TtGk+GGs72CW85htQdJwPdFIi42GQ9eHxsmF79lohekjMor6zypO9z1ht5WxnKH0+Sx
a+pDXrzcP04WAvVslHVo6CMPhEF+DwpPJALD7rcSr1d7RXkJNc5mDMFgrzKFf9GTBOLZ8wCWZWN6
HHvOMVLdHePSJO2zEab/LTjlPKJwxsjAEOBC8C950JgRLnl3zufHVt2PiQE2lkPBiQzUTWNE1gtP
P2oOGGm7to620dVQ5iJIUMFjBYUTywlafSxtBHXkD/WZJ7/un+GWNf5RskeeGf1PMrXD+ii31WgA
rzP633lTvozIhXVCYfMSc0PFjYu2xqI2dCDgPKjTGCO4RzRhNyH65aof2im4fBOfm8+S0cy20bSE
SWYoCCv/szTKNeuBnEGQHHD9J/8Qv2qX9GH6VRtQdQBvu+TYiv+qPDEHE5YOQ9qbrFBpHuJKE6Fj
nwEVX6fO8But88pJ9sHqEZkVix2McXi0lJ8uVCVfjMBCodMuQHk+F1aaPOss0sKtR269puVgVy4r
UhIMyiTAySXDVzP5EA2QIJpYCSIWDOWIOyFqpJwsMApv6cM+QXaNlbXfID+4sgqFcr+TPmlTt4Bw
IL7TveY9eSmOgl0cynf5kqhmzHDDm2/eevOoGw02G75Pl0Nqi9fwBxR/Pwh4xzgn9noLbaPcr+og
vqD50XjKXu/fbdZ+Uv4ZfjNr4gbIkvQ56K+i1Jo1/+0+BnN5lAPpp1Tg+MU21JOEdsAPwSSHeK8U
djdgSeX7vB8fU1upTNHTWZ/bDIeiUA4Fr7YajTWwURdHx5RwllGIN1UM2ofOdx5tBRojRtpov1HB
qi4qCwXuH3Kq65sQTHlsVETArG0V49v+nGf7NHEyycb4vx0nl6k+FcGu67x6srn6IUk9xnYvX/LX
7mX5AWjiRrc4CtP0Fw0UZUMjK2SMrA2NmfbowqwUa+JNnC04shIMAEeqMwdOXjkMZG3ZzXvQ1M0p
9VCP0TAAek71gJY/0uRgENqlgx+nJ8445+Wxqd9LyWu0VwNiT2JscqUj8b8E4YeKbxTF5Mf0yVh4
W0LekYgTDye9DnZzn1pa9YIsici952VjG1VitqA6JM3HGPEWIecQtMZytZPECAVKv5cxEIj0RXts
5xSFmg8d9KQcka1xcgVxl4DGNPeVel9yhVMPfsF5QeKrxWwSNHjqnjp5TX9Jx1MgnZWwgCRvaOfF
Vwhhqhw0jogqcvTFzY9Zci5EWxVdNBxWoAEozknuJ5PLE8SrxWuO7u9gl2g73XgtqyeJICMAmejp
KYOWjZDaerPT6otO3DyVzKo/Kuo+CZ/U8siBwEp7M1Dwn49pcyglKMGkvlY+56lXtD+C4QV1k8K4
aP2uVE1t8lLpXOD+8D0IouLPFnpr5DzMLsR8nBiU7Pk7334vtdhCScREUJSqp0i3ZOFbkVy48oc0
tbaB4XQELEQNsV0geKvlfcvZRvwploolh9/56SFPzlwFYl0UUsQeffq6C/OzkvJbUIOv2J3JbwKl
BuPIB2eksfr2m57+HBoIMdXHHgIGBBLDINw0Rivt3VB2Wr71ua4+knDyFPGcSYPJl7qnp+/oFnLz
2MkNVt1po7oGrjN0bWJ6jUdZiCYWyZUwaJSoW5pxLMHX/MYloE2JzezYYgzX5B+lk/atcWBhF0zn
TYzAbQseM6QQ9jEEtHCj4evaNdSZUnaNCPjkmNmiNViQmj034D003y7qMbSL/ScKR2+twxoN2JhP
RIp+hUxdTLWcVK3Bo/anPShwxH1tzm9hbeYIXa1nzdFOkHw8TrvI1+zKTjxuNHkbercMB7HhH65+
xvIcraOEvi1JCO1MS1yoSAAd2KoHZzyAh+FbYeKFs7Vjar4bX/eBb6Og6+VTz1xfpfrEa6iXjaEd
5R+V6LRVZXYSa33L76f839X6qJeOT/Oh1hTUr3Izf5At6RC5KdZZ270H/cNDu+ssVkppo5B1vTbq
hcsjMMsTHXuav9Zm5BduLYPQAflH+wc5PWSeYg2MsJm1SipqzqQGNOWLGWvGXlK8YHyQuN39A9t6
RVc7idFCylJAL62mDTASNfzJK7uZL/wqac12+IGKk21k4w8yiCZIzVMTmhLWJED2Ie6f0pT1hfmH
ae//PlQU7a5/imFkYmUsJXkEg09GBI2wwk/s9CGwf6beaM/PeNUgxVaYraubPXQ3iTXYeyUxL/f3
5MaIoY8EoTtwJS9ExirddD5w0ZTxYoAwaoLgJIYNazjXVjsxW/dvzhdAf2h30bgPF06LihrZnFUq
dDyQeAMdn1qYFedIont/NbcnTKFQd1LspTkbW6A0saljsAfxmVkmXrELLqUvWcVoliheseh9WWuj
bmiBqQQtrJPB4sonkrxUijsI1v2VLX/iyl6ohVEXEhlLruU7LIxLeN7P0jp/EzlJTZyxnMqT1iXZ
b65LRkYec8s6wI8OqhmIfaNvg7LSNEGbTD9nA8qBHg+yOx5TF81BlN7vL+72k/nP6v7iUB96syxC
FwM93paBuM4WRlf1wr34nTOs8KhfiufqoJxSX7FaVifk7WfZggyuJ/RaSguLN3V0oTYbgxGnICn2
cet8jTffMJngSF7rJw6iNBanLhOQOsgurLu46QConqD5jcywZ1jKk/YxgAA62usPzHTETWKAWiHl
WDllKgYtAmCtgLmmtHqwuZgNIjW3sJgytreF+2u0P5m11WPcFVnZTzzQRls4617/CRXUFgyb1vJ9
NnvquUVgBBX0H7Cmacd6tzYvIr4FIEQBWXqeLtVPQlkW4pwPaKxCS2u/G5YslqKyQq7NayGB/xmD
c9ALoYsIKtG1ysC2ItjqoO/KQ8+VO9b76mfwqDkQL5sf8sfQJSzB823bAW0HShdLqEc/Gpix6kJV
By4KS5/yExrr3cDOfoovmCe06nP3k3Etl2t343RWeNS1VDgxI1FUgihWRCcLISb6T63Ya23eHkCY
g68/xs7e9h8s5rNCpIJZrQsyNeewQv0jhL4T8tRu4XI9eO2gPgVBgfMEsiXOT0Cz9BsSFh/Vnjuy
qPaXsPVm1RgTBR+mgZ2mewCbrGr1UlqcUXaUhd86S8Rke5ErAMoFoLNsyEMCX05GFV3epQkVWCvh
9eeiQ3tqVxnod0Epv8nMZJKRgo7MYESRe4h2YZVAhE8xRTWAUkh9HqrBT3XJFIbmois9Un1czPrA
uA3zlzNZ/VzKgfQpKKt5cXndVF/9WER4S9WNLtXuuQKPpv6Zu/NgJ3tpP1qCao/WZF/+cQfM9U8w
qMBN4uSxyRTsGKhsa/6D6570GBJPbxBaY1jg5uEvPINLlgMfc9R7kPRKHSct/NeMWlcxVw/jyHuM
a7XpPjB2JOjQyFgoQq5jv7HQ8Hm6eGTwNCkgqnvoHlzlIIFO5jsxwxdlDw0C9Ei6jXsfmIVLfa8l
QZNKMQGuEYu+XM1HVKmtsJyciEW1tb2Lf1e4+OnVK9AnkzKTEEi68RbHr3Ls3F/JckPoK4ouF7S8
oHkAQSsVl2htFYVDWMMkQ8VrkfQIHqFuOBQeNIYfcla7x9Zq1miUG8zVao7aDGiT8daF7iJYfH85
LADKIFQtVkZhAVD1iyx8QTr0/t/fCh7/sJfj6weNOhp1gwVxkiS1bwar1362ChSXvTZ2Mc1ihIwo
dTP+XiHp1EUtR3D/aimQYonvoZ0XIeOcJqc8/AqD1A1FCc2lGbGL3ngb4gJ0RQV55XtMMyh6+RBk
LcPibzt24TjA4AJFmkXrE23d14Y4hXIt9QV+T/obVCSGTdBU1IIP9QFNSkiIEJ7xFbt1xcAIiXlC
UH6jg4ZyH3IsyXpUt4MVBiCa0I6VlGO6xilb+/6J3gQ6i9qasHxJaVB1gs7O9br6PAH9TV1BeRjy
OrOd1k94je9D3CaWFgxosKoKhF959DtdY2ik5qqeb6FW/zGeE7xSXu+6tdnv0PNsWBi9ckALPIFB
PbdZbfjb2KoOdjTI94qg+77G1tVmFGKdZFa6SzpzvBTg6o0gBd8iCWlxyH0Yv2bVmk+hO85me2BG
6Zv7+xefplFCYaGS5BH4yK08Ybi8wTyjbs9W6Q2OP1tDZAvWhbHfN7d02e8VJnWm8dgnHTpsIHoP
Hl8/NtM9dIpL82dq1Z9oZoP4hQM2zbfqxHpdb2/J8vUDoU8d30Ea5Kwpq63EskN+NkRWKX7TAouP
/brfjVBB1EOz5B77LrXBaV2oPNrAvfurvrkwFDQVC1VkFEgsAVrURn8UnEFQnbF/npm81stNv3oy
KCDKokgsCkExAwjCUF+NO7/ne9mXTph+UyC+EyPuYjjdW3aNa0TahhLSyknGAxH8lvJHuRvt5Dyd
wud+l5n5CcESgvbiiXfjb4hstX3F2NnbChmFT9lTkUBjMFaBH/nc2biEr5lfvyLHdNRfptCB3iWE
aq36RXyYOYbruL09V/akUQ+mkJFhJEKUIojKTDV9i4rKJRxjfcuB3TlQjXLtTRAPSTtgeTN4SosO
WTyxem4NZHgI/xqCFCJfMlkDSxDkNldBbevymK9imxHrSjHfj2P1+iOf7JBisuJfk2Gi8LiIG417
8aC7hi293L8pm5u6NBOCDs3gIaB3jVsNbcrPMjY1yKCilHhN+RoojD3dvI2Iq/BwYVrCoN2uWIc9
1y8YtaHi61kxfqWzcCbcVO2gH8B4nDcX9BeMvh+9IaUgpQFYJP1SQMiOxpOQ1UFw28mznNYKhLoE
WoSeSRUDr5bMHQPZ7tVjovVOAaWKRty3mJKrPlH+u39SjF2kzT9KZmMSAmAizi7sJktOSg/mnNQo
OQejvf0/jgWul0gZRs4HxaiVaLTmpacoeKzRU8OKgFlHRdl8ZCTRrIUxjkr/qcumhLqoFjL85fbF
glA6uO4EEaShy49YXSwF/enyoGAdinHiBNDTnUrZJHj9pV2Q+Ur8onGhFSLpELq1cpYzG10TImHV
9heDuHErq1+xHO7qV0Blq5q0Ab9ibHxeMkXIEYiNo6U/ovEM6ltzQHUpgoo7K9zaNJoVrnaNG6EB
S6ha4E7JRVQtMd3NVWyrMcOLbF4IwIBMTFwkGukUWTt3iVIEwOFkiJnKWIegNrsgKG2Ito9mNOVW
zQs210r7qGGkkxczofcWTHYgm4OGuQQ5k+s11lISI3AuYUbhhPJO7aQZKwO4bNMNxDI/D5FlqE/R
+lp1DKIeQcTy0lrfyxp4YHlUTkbpA9K6fsh6428HL+BeILH5P3AQ2bte0YhB5nIS0fyfQTFD+1WN
gh2iNt4+VxCga4rGjko3LwYfAeM/9zFrYGor0V3cTmII4CKBlpek+mHcuJoYPPchU9Jzea5v9hQj
AUt7IBh16PAw69oRckbA0ts8NFFigQD8bBZKZk8qvtyq0Vn+vWmlh1TIdjA+e9YZJCPbG736DVSc
WHcDKbIBv4HTkuCl0bjhkKsFZydzie9MvhLsgQtnLxz1aV/FYnPOx8Yjuj6wOnG2N0OBppIgqaBM
oryUEGU59EzwQ3g1sQJi9x2aMT454qYKGhCQGoOwFjYJ7SYjy0NuuQjU0EABqGPSD2y518YmToaR
D2qNPYg/9BT9GV8G9HEV675lbfl65PtAHKNDPg75gmuUhBslrqyaJc5Q9p1a7qIOSfTp532U20wB
bo7Kg8hrYTHReNoXaFkVC3qCMErs4WLHQH8tNMhFKqRCAb/LxG+BJLkJyQMr0IefY1X+P9K+rMdS
Hen2FyEBNgZemfaY81CZ9YKyqrrAYOaZX/8tjm537XSijU7dh1a3VOqMbRMOhyNWrPXWNOZDRUPb
1TLyEraUbESn1dCIIT8MUIJ1CBAnKQT3QsHFVIMSNcUgdkjCR26i6j1XrjK00EXmD7TLfGPM/GhL
RXs1V18IzSjIiDTYlz8tevw9UQRMl/c1G3e8pj/ElDpZ+zhrradF8X+sFM9C+6XHzHtfvrcJbqGh
1g+NkSJR0x1mv1//QsuJkk89vgsQZ5A8QCooRZjJbKqqnRCs+Zgc0/4hI9NOGMQJ0Zov8j4I0y1m
2jX/vrQoPRvK3hbTBEpGt0zmyiFI1xpVvHOjdQ2l2Iifa15+aUvyck1p51EfYCtFNm0P3DHL13LY
SGnWLqNLI8t9eJFL1AZoTzQbRibExySpHB7tFPsY4iG/RWW/9hq6NCU5UCHaLi7iEly7rQ7Ep28L
x+TfwzTydLzzoPwNJu2NmLxukgI3AHZ3sJMs/36xumQoedozrE4NK1hK3DrVD5ONxhCzb0PWOEZ2
lyrzBq71n6GTL34JMUbIci+5u1yWEmHH0JdCfKI7/o26k4Nn7Lm4IY5wT4o/ueHBPo8eBlW87Kb0
Zid8hvQsPYxH/hy+Vb/oxjdey2lMTHAaOtMBnDckRwJJtDHFGoIy6kUgSLVuebSZs606K3gPbR0k
DsifpMBU5NlsQLkKIfmBPmpBcYz83kanRQ+MXRSkXjk4ENm9fvzXfHf5qCDwBzkoyGA+f92iRO2g
aFokGMycyvts6ofMSxE1DY+LcnCTqDUem6Ywt0g/1xYLDXEDVsE3Dw7kz4brMsNdD+iym013KQna
HGo+W1niWqSxUIq1QM0OSKs8L6u245BzY0jdrvtQ5tsofuH2C7OC61u4uhIIH+CTaagJyxF0NsdJ
4DrFAbH4U9f1r0kdO9Yw+9fNrJbvLNyji2KtDg5HKVK3dhhG6oiRJmHfGLHP0tOQAz26q7t71fAL
zSd4KLGz1j9fN7y6vgu7UryOR62Lh3heYijqs2lyINVjkW1pVazdQ5erkxwxifgcZQN2MTZp6dbE
/M9idG9zmrt6mZsBLzvNq/J8g5xi3a6BlxLoB3EnS+HNGPKKNC1WN/MMeALr1JvMm2aQ20F6LNeU
gLHf1/dzLZQggvzXIpUeE2Gb8Z7kKkJJEYHh5tbutvrrqynOpQnJVfDCoxWLYMJC66/scLL8OLqP
hm8lwzDzXoe8GhQmry9r7Z4AGEODDPHCMy5vZGiURjMnBtykL3zLeB/yAoScg0f69paDGLOl2Vkd
psP/l1V5Mynu97TvYdUa7+byLunu9fi1Vu4bugdCo6Ib3rJ2Fi4WKTdkbGJ3qUJgbkieCnGKCQWT
8kY8WfPISxvSeStAh8wiHTZoirYaxJxp7OiKgGqAN7X+/Df1uUtz0sGbMiudKhXmzPhD5ODoGv26
2/hKXyEtVAdzCe5xuP1CqyMZIWnUVg0SCbebhODA0ffRO+R02U8+p3ZgF1r+NBZWegtu7BpUo3Wk
3GW5ytAOSaPhHFdCnFpMy20JrK18Tlzn6P+DGdtQ0Rj5fAlZuc3LFu/rRSQhhFoUtJqsfkvPc+00
gj2AqnhSI33ApPhnKzWIjAvSo1A4DJVxVqxKv48y4yRGUPGjwbeben3wkMPdoDU0OXFSzO71Q7K2
TFABYkwI3VEG+Jv0A0x00jOBx2xoPVn0vrD22iZoacVr2aUNKeSQvpxzGzVztwXbW5rOPm0LZ5hV
zwxrv+XKWW9NJ+4xAaVBUZfYbpr1jpprDpQd9lMuvJHowNF/N1ETvL76lSzg0y+TzpNlQoq9WQqn
deTb5HXocIaO0VaHayWqw7ktRjFzDgkdueDGetGgjIBXpV7/TuvnuH65voq1v09Am7lQBCIHkCMP
K/CGZyb+PrRAQbeau7jwr1tY9VPwGWBiDD/f+JKSRXMVtkaEx0XBTna7HxvfKlxhvlOMyYB3exxQ
ctlopK/VB1Bv+mNzcauL10UdG0zrbYiHkCdbczDN4WgOfQda8hYksslrc7Y9ulH7XTsNoB+AxB/I
L7Cby79fmBQMU4C0WJ5rylmwnYJH26a+7splyC5tLD55YaPW1BBEXsuyKk9TUSPy5uwm5C8qtNh1
p9tKQb/iMRFf0f8AWlBDYviFGwpiVabWjHiedG7vqS8jd3oHbRDXgswYP1t3Kjr4yqkFB/EWqGV1
NxexXRADLy9EKY9vmilahCNQP9COND6W43drc8ZxCcPSWxDA9T82JCeBUiHt8ggPI3VnOnwf+fp7
eO4Cexc77BFUaRsVovUlMURs1K0WVMnnj5dVlMfxjCVZGm6Fn0N2M7UbJoDGWVsT3tNQHsLLAWf6
s5EWejZTypXEFQqvXlTcTz8g7Ne/Uisr910Z6t9Fk9uHkCfKrZkn7THJtMxPoCSzDws1PkRJ3b7T
MVQ/qqQI96oWzUGiGJjLwYOO7Io+CoMx0rujyuYe8odmPr+nE8bYWDQKuMdI1dJRKguUW1PS3bRc
wEcaVrq86fSbZjKVu7oCINFRrWneVVoVfeiJJm5Y1pUPYdmMZ5rw9l4odYeqVFzaQDJk9hjwDgRd
kar/sOa0S3zMEoa6o+Oafe46znEr9PzWMGtw+nKDJ7NbEqBAwMpgNpYzF1Pz2rKU7rBxwyOulOig
GZXmY8Isnp2us+g+LsEnh9ZUVZ85Icsvw/hdb9mGp1ddnoNFKE4w31YMQcWMOlDzwcbEOeDYe7QK
hgMLMx656hyTl0jM1nFgEN3E6GBOuI+J7qnExJtKz3qJ6btosMfEKRu1gWw1NjEYMoxiGvWsvI8a
8Kv7voN+R4ehHTtIWM932Wyzt6yNgTlQVeU5wRX3fQ6t8K4pB+orWkw6SE1RIhzemhP1iIho7wNH
rX0jM2TRx2hkJ5F12gdGa/X/0IKr94MpEgyVaRxvylDPhKfkhfiWpQxj+5FdiF95aIzHhCjZa6L1
/aHINdApDVN2g/97h1k9K3dbYZKbUJk0NGBJfLBGPbnRuVF5dTFDWrRCW+ibXensYcgjO3HsriaQ
JqaWGIIwiyKx68pYPxRgK37ArEAVYM7ExnQNIdNRGfLhu9nHqm8qNZpKllJEu0GjKqA03BD3oCdv
bkVYJZiatZc0xx6jpyjN8scin1nhJWVcHrqiqt4jymI02bV6+KB9otSO0KbZOOqxaN+S1FSCBKMl
x7BTyXPelSQ80CHl+y7V5wdtIDkGISfDVULFfDDMKjxgitZA656ih+9XXRVqDsvRPHFpkk79TjTN
+CDKfoIAo7DD82Ao2Z6FSrcPeamASHysih85gDrPBPsSO1VcK0+RZjS5l5u9eC4SOj7pUat9t0s7
cSNhgyo7KZP8OSd99WEIVB4dPQeE3InTuPpWDMJ+CG3QHjl5SciuU2h2soYRAI2uHwNRNMOzXk16
7URKXfwe+2H0NSAennXGob0tLDSVnUwvxtLHiHD8RNIwOWfciCELjPfrsz7pSlCEHYkdtVAF2G/D
cXgldQQub5HVtpMPjJ0G8IfdRqTFAS5UY8QpAudWnJX9aRhS9R2E1NCJTCuKn25YYeZNfWHeZjUK
X44GLztUIVcQOlidTjsOnacjrZX0fkrmDvIKNK4OFQavgtxoUVc3Zgi6Na0xnhXkXr+Awx1eSnCz
HDJL2AC0oVmAudPYz6Opir2yLuqPyArjW0TDzlPqbPphZjrYWSlR8ITMxxjjSiXgafM0RSfec7zu
7ImFO4Cqs6cR4TpQk0Zfph5odCjssgosYqU3tCySRyWc4j2LiYHjkJY4SCxu/YjkIwZq5z4oZpa+
Y2JUcegUd342peZ+UM0eFIuR0Xt1PUECT9H0pgpMUDAGdDJBK0mrwedJTv2iT41hVzJW266VUQMK
HkRrbGcoeNV6OjClMeoWNeArRgllDqenJPc7k7fENSMz9ZmWCrCPEJRS82ZUZoQwo57cuaFzCbax
Jv0dsxxqpWNRta9VYYf+ROry3aRhu+9jkQYTFc07iZR2X4HK2q2VrvVrsy5BsYNNj3Nl/ka1Tv09
0NRyTDMtHgATM89RiyFZ07LmgwZHfOkyBYi06ynlauq9FMZU3N94Z8nJgaE24dTgJs1sv6owci2c
qfIssLpdt7N2YxtQcsczC2BrBLHPl+mgJ3hbpshcSXjUlf9A6cMSG2XwLRNLfn6R0anGhMmvESY6
68nuudPVnjptdB23bCz/fmGjSOsenC3ITK3id5X6aXE3lo/Xd2r9i/zZqS+JqdXhMsIySoSKyvhm
Fd9DYFfrrfLu2nPl8otIX55rehwxA3by7miQl6T/94UYdvn3pZQQinyDHVJsVZX5VSzcxnjVrNfr
e7X1OaQ8MEl10osSa2ibY9J9q+2nNHy4bmJjm/55kl18cTvMTabVMKHTt1hU8Kp/y+aGhwHkVg0T
9Q38L7mnMKldOqmgxXEz7chHCBtwRw23HnFr+fmlEelj9EQMptrCCHvIPqrb6HbeKy7zumDoMVlX
fqj767u2+mq8NCh9mVQAsrqQ/WAyS8Pddj/v7/sToFf3ZPdie+p565GzlqyDvXOZnIVODQhiPx9M
1VL0ym4Rx6YMeI/h3lIeOuMmsu6ATr6+tK8Tw8tL7uJdIFUrCBVjPaR4FxgOIKxB/dYe7gY/sly2
S+6ZZ0JVwRne2iNz7F35O3dxRbxQzdkPKKz413/LGhrj02+Rlh1zZUqJFSZuTx5nHqiAg2jmu25/
W2busHQFYsRTQPvgut21QwGIsg3kO7pDXx6z4JqPC21BDCrNrhozR9T1xi6vPs8vLEjBPOpKPbIX
uKDdTd9L7Rd4wBxbDR1G0PHiP0Eoek/bLd321foK9Lcg9wFEhKHJLa8maUijJf98Wh3cm46BwsMe
cjkQQ7njP67v4aYx6UxWjZl0owJjqYXaGj8YfdDh8FtGwOP9yL+F9FdS/d4wujin/FC/XKF0Los6
QfE/g1FIApF9/Ss7oqzs0p+qhwnmXf6yYW5Zw1dzeGwY4GtGn0+6ZKhaVVGoLOCSh/pMPHH4wd3o
pnXMzOGufh8GzQFNCOs2utvqVq05EHBZ/7Ms7a5dz3EULi5ai6A8iN/RWf1ZvyabjED/CH5eW6K0
o7md8rCOYQisvqD8eg3mHXdA5+9Qh/3KbozH+Aeee7cYYWa39Yu1cU5WqxRA8IDlDLTDAPNJVYoG
jzqdlvigN8Vje2fd0xKkVhXSLBcz227yvbifTnhU21727W++7YVlKQ4adlzY8eJK7ZtlOHdIi7Ud
84jpFD+t2JmC2uFec+I/kl2fg49lw/qqI19YlyIfV4iSI3FO3AqT8E60v9NMR7wOHgZRdzzYmkNZ
u14AsIBOLXLYBWfx+XrhTSww6omPXIS3nDsDC9pyNzQ34VZraS2juTQkxb1+qie7XwC+Sv3c1W8k
OnTqhsusBe9LE8tPuMhokgruypfQOpuHMQNwQSN/kdKgzY5+EiE25OSlI1HYqNrpC07RHk7DhCEl
3zY2SsRLFiyfuotmhgyQ15qsUbUeLQNlts6DJY4tTz2t4C5JtgSg1779ZWohfZIKz9A4j5fUQt1R
jP7WlkPZw5zuCtvbcOqlzfNlVQYIvgC7gEKHrLOeiMxgfQZT4UNyZ2o+7p/+CHUS3Se/wsfrxtY8
beEp/n+25MRW18qwykGG7vaaZ9HbmQb98De5s0lQxUcDYeEn+uxp9ch0oYUA00EPwbBB07mllLHq
BX8MyFyLIm8LZsVLS6d/yYeAxaci3DGykcyu7hQgzBglpBr+Ix0YU+V51XRLq8DcDVGgVKmDIezr
X2NtJSBkwXQrUA4gcpcCTFHOFiZpAR2J49zJgCVikyOg4Zf41+2sYVTYpSHJm1UlqWnWLoaatjyj
IJwecxQkfbNtmnuzxtRZ3UOwpWcYNlS1xmOzEQjGidtRvpVvrZ0sNOPw6gECFWJz0t0lWjIXs45H
gpkGqo5BrPgxUk8tJu9GbQOtthb0Lk1Jl1Ve6hWSBZhahnY4eRjiLSjTugUGMD0SHabJqQ4RIjOT
pc3SNruyuCX9xmFa9RA0qP/79+WEJodkTD3i71f5r6RLvChHpdM2fcLLjTC0NjD3D6sFCA5VgFTk
iS44IiAb4Gp2rZ55GNxBNqoERpQ5JerNoGUG1tp09Ij7UVqcMZR0O6FuPzcdqtpgiMD8PJlVhw/2
vtNuu9BG0XpjL5bAIcfJhXbjvz9QcuK2L7q5W/aiU75Z7D5mxyz2Y1BxtccKNIFbAMvVrb8wJwUA
9AuQ7HB0t1LgPRregmFycvViH6G4e/14roWay4Utv+Tibs7txFDEhIUlmFggL61yq6obEWDVTy1o
QCEdR3tV9tNByRd5KOAJE/0cpxp67pvgpvX9+mNCctWJFRQNDOwXOK4rN87c7jYPIh903h676w6K
l//mz93TJh3o1tKk+6afzRgchrCLCTZ+297rioPGi/NLPeuegkHhEiRf17/XagT7s5kyHwbPhV0A
nQnEH1dd0Tw3ZpCLN9GclWxrumy1g8wubEnRMhzCNo1BnwmGpPlMTsRDff3WdkufHxqouIIuDRR/
BtL/x3mjF7qxr7YUPEOb1UOlw2ViXu6LhJ8ZFX9xx14uTrr/GqJPYxJiI23W7QoyoPOQO8IUG86/
9b2kwFH1aU010G9An0UBtsUx896pUo/2T0MivOu+sX6W/3cKZKK1qVT1qWfYNb2lHiteMpY6zNrY
t39Q1l9D4R8rUsTA5C1tVPR73PTVPtOH0bODEOPUw3t7CgNx7B8nZ8sd1qPvH5PLJl8EqVDVuGk3
+FYRhIkwX1M3N9NwUzEU3piXazubBNd3ct0gUPVIjMCLLocsrWN8NESHF8vbAPXg9Jzez0cQIH27
bmY9N7Ih5GuAWNf+MpJXJlM6UAo7JjResmM43glMj+naNzbsO8A0qEM1F0g5B/iijUCy6iwLfB+N
V2J9mbnMxzlFcxKm4+aYd7GrossbJ7uNBa66/4UVyVn6xEyNeLHS+MBYPRnOHPBj+S0v/Yi59Wk6
VE/Ji7Ko22+917fWJ/lMT/NJYcutY1u7xNzVWYOR0b8JUxerk66dKuezMRuwMWYR0PII/t3GkV4N
hBcWpAsmGsqSKwos4DM6oQIOt62hr68kT6guYwAJcBQooQPzv2zkxeHKQluf83YEksYddvxReEYA
HrM9ew0KVHT6G/bGgxiXmhU05xcQce03HiJr07+ffoDkI6PBLaBb8QNG7yb07J/8VB+gOsYOyS1x
FA+EkcfCv+6Xq+f7Ys2ScxQG+EeKDFMAuZU8J8iBnCwbmjPkw6ElRSa0JcX0CJjCB6YRDtdNby5X
chqi87FlFWyDNbnHMLVn34HjbMcf8m/GjRm7yo7ajubzwNzwpdVoA+lw1EgW5SVIpH/+0lU6NIm1
fGluRA+ZBUYe+3loKrSsy3PfmODIVB/q8cfcvmKG1afKljbS8iHlm8PUMeGhgWELkFPpyh2UbNBr
DSvPEi1NAtWc1D3tFeOXLUpwU1iF9nJ9r9diABybAf8GjTKMHn9e8MgHrY17LBg0q1oKnvb8bga5
3HUjayHu0ojkvrA98pLCSEx+chO4jb1ATtTVz033et3S6v5dLEfy2nGspqjv8JIuR4jkDUB0ACwF
GniXtO/XLW1tnOSjSIeYAN4CT0v7I4rAF/JkbkpcL9njF28AlRFmHiFch+rd549DAaRolOXYV6Y3
nykohrOz8h/jODx3p3h3fT3L3/pqy0J/EKgDZH2SLV2vKlDDYqIjDz9MEGCZwLSVQDlBlNz+IEpQ
RT+uG1zfwP8ZlGcQLNFhkhFk8Xi0EZ+NgHsy8LIDWHXdzPqRJn/sSCk6VB50baoWO8e6d5+bxNN/
geGzB6Yzah0t8f41kxxuC6CZ/7uTVP/81crC0Go9X3wwDVjuU+rl4onQjVC1du1dWpEihZHrRdZV
sELqtwzl/HKjmLv195d/v7jzTM7mMcpUFGdGN2kjZ0i20qtVj1vSOiBvQe4kFwr7pBEQbNSQ+JhP
dTu5yfhaqxSQKKC5DnxCu5Rv+MJqHMJgGwa4QdcLfrDPa4rawgT6ARZt7cxB65wnQR6BxbrTUEEI
rvvd6v5d2JK8QLeEYhg19i8G046CFj/ZCHWr7fxl1P2/q5E8ILemnNYjLFQYvUqOZf1URI81iBmr
XQeYG6oIyVGLggHAPA0DTPlWUrKs4EvEQA9RB62+bn3JzMMhYxpkJ1HujzXILmZmP71QrgA2VydW
ASK9MEcLfKwehcmyO3AtpYW7IClvNLCZ1A4QZ1snbzWkYDgdc9kqpAbkPM3Uo6FqQoJf1D8lYJwf
jq3tX/+sWyaWC+jiWJDMniouKFLBxLxNuxxyUMltXmcbnrp6Ni5WIt1juFx6i88w0/SiPRkmRJlD
RTsm4yJzaSRHyxbQME6iE62KrXrXavoFSN3/tlG62oa61CbwCKfuIyRcjDvdD98h1pDv1RN5gESU
rz8ieO63XrCrh/PCqnQBDW3Hjb5clkwWLu2gTp+KeFdAmnVrlH71aP6x9E+p9eIbJknTW1ENSzGk
fmoKVbstqvUNL5EDjUkK06wLWBAUb6oy0IGWptkGtm5rGVKEsUetBPYXn6nXXk1Ig4xP11199YNY
BFLuIKHAZMuyyIttypMkH40K7TyO8rxquBk42sSNEt5j9Oi6pdVBNzzP8M5GPMNYs7SUVGiJgG4s
rkxrckJy6vvfIgQ3/a1SC7eFZBfZm9n7FN6Uxj0GoTasry0UjY5lbgEFFCanPjlN45kX6EMMD3ZA
d8XjvC9Shx5a/wxGZSCKnHPtdhDa3gAurtsFRMCCeBCS7+XfLzY4ZEqeKCFgbLgKP+oYQ7Pjd4wE
3I3GMwEB6fVVrkUUMPGAsQJD1xRF+s/GigL1DWsZz9Cp6o7zKUt+jMRyjMKN81Ofes2WiN2qQWjl
LZLvDH9bMqiUSFFKlEcBpSlOU/PeWCiDjrexBWrfMHqes8mLwItwfZXLH5XvJCQN1kI/jlEluctt
ol5j5hrm41OKIZ70oPenqd9KXFaNgPgTMCsMZ1KZbA76ih2aSqi11RA9akKwLsfqromYf30tq0Ay
YEhsLAfzwYYMI6kHPWUp1OTdjIsbCDfPEwr3dXNLGPMxjBXEVXxPTe1xSqA8JT6uW1+LLqBusvAG
hm4u2oGf/YXZc84qe3l7gHZbGc998eu6gdVdtJYKA847xkglA6lOq1ElSB/McN4tmNdSUYMIkL3r
ZtZehNaFGenCVomwQMOALEk3Qb6hY4wsC7rkif4F5xS7tCMdZq3Qhh4c9MiXkcNy4O9SgDo1sLNs
YR1Xz9XFgqTbmVsh68oZ+1boKjhvPgAuouKppXed6eUF3zfWXyBHkOLhGrAWJRQZ1lEOna3WFcJj
lB6n+U1le63+C1wyWIgBdgdtiQFN78/OppAElWoFNVA7SSCrCQpC3M1bLbA1j740Il0yLJ0TGucw
kjHrXmXdg50/Xve1LQvk8zIIybNiyhB9KpA2a1CbFxufYvUxC9QG5HgpypAA1X62kKoTj4Yap7Kx
vqkFSBBOk/6kdC9J/ABV3vhGuUEVfN56Q6+doQur8kstRq4tjKV+M6QzpqFf29p0SsuDiNv1/Vtc
V47el3YkN4hqdRhzCNK5WsXyHdenh378Vs/2PZt/ZiAqgfjQj+sW14LQpUXZJ/KUFGmBw5RC3ZI1
mUu6x7TyrxvZ2j7JLTK90aM6xLJ6ezensTMzpzIdEm+82LfMLN55kU4UZjOQ0YSZEi9OMU5Oxn60
w77covFeBclebpoUuemkCVMHHME1UNOPpo85xAe7CcvHGoK4UVpCa11HJvcXYA60myCqg24QeMBk
OLmdRBhVWq5D0avHNjdv++75+odaO15LR8u28Z8l3ElBPDSKYcTUJEyY1W21lAXK2eFx52QJwfh4
hXLY0SS5NxhvY/Sml39BYgcsCeQkMGIN7h2ZP4/1nZZxHZeIim75UOwSzDeo3w2+cc5WvP6TGelO
RIcjoqkJM22L0b12vGtp9bvNt5TFV47zJzPSbrbdXPV8IYkRTXJDQZRnYtr1YTTtm7qARAfKA9c/
38rNaOLdD/wEKIW+oigSaJ5WSYOrPmHVK9ULP+5+xyFYxYYnuBQmwX7YUPe+bnN1jRc2pdtYocpg
VK2+hCyvnp/q9MFxCGRIk3YDLLX6zfBOQF4L3nfwgXw+3WVTZxFfDA1TseusOOjn7FjN0cabZMuM
tB4y1pE5qDAztruK3SdNIOL99S1bfqkU5U3VgrQHAKc4zDKSqQ2rMk8x8uj2A6ZQuG/XqFphtDpz
2q3m6upqQP4AokYkZ2hxfN40W4WyQ7eYGuPB69iejFAt36qXrBsxLPw1qKKAoPezkSYjGG41LFSd
wC8BbsYJVBNGtHHzr/mZpgK9i1Qc2yZzrkTRqCtRpwDRnmi7MEZnI6EgnqeTZ/cQERUjCqe82PhS
ayvTwI1g4SWFmCQ/4ZKB4WFcRiDdby3Vteus8ky7HwJO5o3lrdxd4KT9Y0mKSPNsMoyTYnmxTUG9
RM8QwThEeezhpjlcd7+1RelAWmHkEX2VLw9hEFmGwk5RBC5H5g8quMIT5k+1vXEbr3m5zvAOha8z
vOKkS78yO1sUHCUgO80dPu0odtE6MdOZkuD6gtb27tKSdO/HSjaDugoLypUAvI0OM3/0tt+Tp+tm
VpJb89LMsq8X6YWm6GqE5cKMMd+Zg70rinIjgK+vxMSzHUcJMkPSSRKZMNESRUUry39P4L6yv5md
Pxh/4wBg6v2vFSnE8VQjVbxUibvyvuigzeyP4+76Xq3No5kgKkVlB7xN+PjSZpVjn6XqQuuVYZRP
/CrP/HE6PiuuOI17I6hP/GAe0c+9Azn/LdDLp4eFamRrGmTN0y9/hHSoeJbZ3bD8iHa6HY1XpeOu
2mx8si0b0ierx6HGjQsbFg1o9DZoYMneAvStxT405G0TVO5ggZVLV6PQU3BJ404C88WPMovPPclO
KUkCIYRrVJZjaZDSuf4F13KJZVBiqc6BgUjOxAwMZQ1thHXxvgQXzW2Ca6PKCqepI5eVPtg7hq3a
1VrEuDQpfa6+1EVUqogYVWbeAhHn6kP2sy81yDJbQW9mG8F9a4XSl6M1kNEhw65ORVm4LR0/wlJp
DqJv3opefVftqPBDbt9mwCNvbO5a6woTAirYJRcOF/zX51iS9HFSlRN2FxCygHB+ALe2q/W535vt
HpcNqpGJB2Klx74nAfCjvhV9qEp0L+KNWPA14oD6xYCcA5R8kFnJ9cJBgMeBQz7NFZ0NioEDL78n
1hszg+vetO7Bf7xJCjkK5olHUWK9s6mNO7VEvRAUn72XmcrHWITvaqHdxMZWR+Xr4tClwVTRAl0D
lYtMlhPNmT6VynIFDSe81siYOjN36/D39cWt1Slhh5kaW0aYgAf8/DUpWD9GMG0h2OnsRk2ZOwnm
QQBqVynJKUvfWwvS7yDtMKJpHxndz+vmV4/NUj9E4RoUeYR8ts76vq9B8YQ3U/GzTTOcFB7oUY9M
4gODcBueu7qlF8aku5YYKg9BtY1aGNjkS/aazunBbqLAUP7mMYM/979lSZtqgLYiYTWWNcVgH1Kt
k5mbSMfNfTcWd0mrenXcOta8OYuytcLl3y+u+Rw/CcTwsBsn5R5Uwm5iQIgPNBQgoL4Zp8kFPv0+
wvSgnqj7sGufspLdmXxoHaUVuyrtHA2yCX/xif+EC5klDtQzoh665figYSDiwI48Rj3QrjnTj+uW
Vg/qhSVp9YNZg1Uxxurp+J0SJxN7geYXQCLhMivab7ju6uV5YU0KwcUEejCyrAvKaI46vYUoT2vR
ls9uWZGCTzykhmKIxZMMDID4oElxkARvfKLV2+RiKcu/X7gNaY0u1paIPnftG7Hbc9wxrw9fMdfo
U8Z9Hn/kGI65/rU2Vsak5x002FiIacml5q57kM6GBgPflUq7keOsZb4QrcMrCNz3EP+RzJiiKQ0b
Qp9uZEK8OmF7cCrt/mYlf0zon7cPgz18jBTElaaPjokZA80fv4bzvGFm9XBfrESKlQVpC6udsBI6
RYe6KW+0/lHLLWB8NmWAlz8lv/KRrYEkFJOGAJVJm0bttlFIbCP5BL36ODqz8SjAek5eTfo2zkEX
3hlQcKeguuj8Zmtid62hDKzuH+vSfsZIyxtaY6E6CmkFfWDxMbbcoTxBrkZ0P0AahFMAhcBeB0Rw
8K9/zNUgcmFc2uXGHKquXgoCBQfPdOLOEOzmnRdlL7nt0C0Wn7Vy7Ke1SndSFMVlnOFJ68bzrdH7
JTD/Rr+beY307ZEoj0L3xi0Z4FVHWrDQy4EgX3g7FVsMql3AZhnGh7zuIWTW+Lml7Dos8fpurt7v
Cy0zOKgoSrOSI/WTkU2hjtKAEfeAJGq+0tGdwENmpm/ILf91QgjmfGQztmqqYPSUe65TEVFDoQXe
FcRsnDoVv9rK7l09YtyZdePl+tpWC85IPzFBCC4GCOpKrhIVttWoBswB+Egh1lqe26YqPKONxgNo
bdmuY+Rny6vGGa2u8MgI0cEynJ8gu7olb/Z1n5EKLzT9SKLQa5aD6VDUpAOiULjUGnx9FOAnSL24
oY4g79FI3esr/xq6P1uTDujc632S1LDWzuAn13VfmPfV+K+LmYsRsO4DErBUhZcfcXEp6XE6RqbN
MbqaDT+HkY33ltm/FElbbBR7VlYDZ0GnnhEMqhhy/9KgSjwiDRaurXxvQDrWcZ9tUQR8vWHJAqMA
EbIKaIMllxm1bhwEZs1wzNkPER5mASmdQ22CpiQ9FcW38fVff6AF9wPNFVRcUHGULnS1VVGGiyaI
jE6+Yu0N62n+9ygpcmlCxmGV+mCoZgkTdXUjovcKQvF58G9XoZvISoAsojhiX/R69KwlIxJ24SbC
PtIOWheVeSM2KxQrMRi962WrFvzQIm/72dPaJOqhytGjDcAfrfyj7B8KSB1N/0fad+1IjgNbfpEA
eVGvlJSuvK+uF6Gra0rekPL6+j3qu3c6k6lNomcxwDxMDTJEMhgMe07vofMyLoNGUZaS3+W1ndtg
yERyG/MKBuDjxQYKhehxUoWQmRae1jwlhINgaV8NMiRumZzl70e3yNG7NAIgKPxHx2u7p6ncOPMd
N9/+/1azmKcjKXU6gO6QYDUWMH5igoF77clU0dvyfFnOylXFrsHmLoi/YAsRLC5LYlBgtstq8qeh
fyjVOybjVVyxpCcihAc5turZdRcRo/MZOXuN+1GFhqTvWVbHO3dMcT9VkFpgLg4NuGIDWQugSGVa
hjfG+iHi7qNKOknVaVUCQWiNTDleJ7E1ztDSOExClNQ67rXpm2lIehjXdAtUdDYYNZGkQPHk9NS7
uJ6a8Xf5zHlpjI0RVjQL70qMc18+dZkcIQbSxxLtrgOS13bhR3lOIwdAtijnmpL1rO0Xisco3yLz
CzBwwVnpWkQjtY3cMnfv9OqffNAl7+bvzPGpX42sABKTQDMAshD6ck53zFacWh17RHP1NWai9h96
RB2fBeFHs52Cgqr09UY/GBsrwMTpTN8KTDv0h8hHroAiG4I+7Z9hEKFTBHxV28t7vAJ7hE/DIS6s
ZUuFRXhuOeYjy6lEONZZNW3GZ7ULaQxUKYyxUF7duO63aacPrdFtsvRB7ZsdqqfPnW74qsYBsFzB
fDFZ8LtyF5HbA70MnhrAhIjXnXd52ABhEyGinV+Fc3fFE21rMGsz4VpOswzTb00caGhxK1FggEYL
W1BV4AsYHOgZb+b6x+SEwA4tZuLoXpXnTU7TSTMBltYxa1cqBaZWTbN36Dw6wyECv2zgdnNOKIBG
qhLsnmQBWU775iVEbvjeqnrT8i+f2Yo1xBMMqnS0aSK9LpYVgV07t4Yy5F4y7ybzTU2vuawpalUE
zIetAgwDDZPCFY97XeOzg1e+H59QzJuya/jTl1ex9vxi5OaPDOF6TxaAtoGpDv+Lv88fJk4X3brW
P3ry0fUPecSp1RUSmevLMmB6XUz6GKKys7rtzAqJKc/i+yj6TkCUbfy8vKzzOBJKCyrQ/xUhPLyh
ppIChw6YzjAYlF323Vh+Wt7ObqA3/8GBPRYlHJI7RXlsdhDlgpQ60nZD8oEq3+XlrNyNk+UIh5R1
09BoKmSwZKJJTk3ndSIFdbUrQ2YlV8z9iSjBHdMcxkOthqih+qUph7z5rkdviLaXF3SudgSGeHH6
NFSIYF0EMYkaN0oHOkhE3vmIJbVg4wI9AkmSf7IYLbtOXPt4+MoA7lPkM2fg35e/4EwJ8QH4AQyq
Av8cz8Hy9yOnqZpGvc5bfIDG+ojif0bJZho+Q6WRUeid6eJvSahkojMKkbiIwrjk+FN0CXHPNcO3
Mu97zwU6edAicTlaaJZHhyjlljNJ7NOZzghiBZ1JUZoKDQ1iGVoOgfqeOL6Z5TQuQxr9NYCmIEs4
zZJzTNYo2MykAWxdiQOtd//luP7dxLOAh6PAlkKOl5BbgGnTYbjiso7GM9U/XYUYipJOdeewxY5F
AHThCrrXdFqp0V3LeonNWPbjxBNZJKFlA06Ipi8vvqB8+pTlnYnVZOgQd7oRxTs8V+7rbExek2T3
Ba/p1DBJp4hMqmAUVTuJrdBsoBHpYQD7Qm1fY0aFTpo3LiBH9SZui83lY1tVwqOFLn8/umVqPDgq
yqJAwe91v640YMZ2T1nJfNVSMJ0i86NWT/BInKDzSQc8a+JCXG5NIPrc2/0DaybPkD3Mq3J0HB1m
bjC9ZwrLQh9ZqU0THHvbra7i0PGsvgiUGoAopWzEZnUHj0QJSwLKittbfQs71QBP4Kc97pJsRI2l
9Lgty/2uy0JUjL4bOMpiKN7pZKiLEhfAMjpCp+qnE+cHZJhiHzm2HTelw0uLT392D5Yw/H8E/ubk
PFIPy1G6sldhNzBitFdr82AnzVUTqfuye29jdodJEoqa0jUrVFyTfH9ZOVefgKVQCExHpIZEw8zG
vApz5JvBiFL7KQMF7fwZWqHEDq/qypEU4QArkCh0bQopapz4Stfv1TjddCDdza1KcsFXX1XgeaAB
CMMAzllegwBpnUcFZCltoPc5eDXRTpn7egS+A5OSCIQfBjVleBer+wjMOxSy8ZCfveV6Z7MiHwbY
lQkUMPZQU81IfVtpJTnJVfv1R47YSz/FyhAWSs+9KnO93PgAHe1QgrUYECyYSLb4L8s1g8sqshzO
mYIeiRSC0pHopaUYEJnjwNzYx3vdF17DPlKtpKotOT+ZNDGzS2pMXhNspDlQPXyKlEfbvYnNJ6TB
Ilm4LdtMIRge7NI2SxWy7J4Fs+IjN9XOcEZeyx5zS5qfId69vJcyiUsC4OiyZ6A5QcsfJGro42vB
c5G6UTAghx3hZqMY+ZIn4x0GdL4ui11+9tIRCm+tVmpJTyqIjdCrUrDcj4FsfFnEOZbZ8p7DlQRy
sYlODrGRQi/RzO0kE7wT5TruXzl7b5srA0RR+g4MIrzcFeZmnnMapg9EBYcUxgitK6fbGyAejZK/
Da+EjxH2mYO/pZ9yLLi3H4tuCursChk9iZDVXT1asbCruYHuuIFhxVl2MPgYsKn1L2/qqt3EhPxS
ugJOqThF5+Co8rafYcuwhVr/1ZjhAnFGmKzeumq+jgQtH3Ksl6YR1imDoKFuadWDXMd41WyJ7ToX
AgYmjGBgohOMGqroW/Jc03M0AMOQIImhgLqp6swNkIX/+lhOxQgWRHGSyMgMnD2wEntUFVVwtySt
DAru/GhOpQi2QwGwQdu3WAyZdb9IXzn4vVj4OVgff6sCixwk6TEoCi9BHFshY22luQ3fx2ztLaiQ
d9x1QMU1tNvB1mWZkHPzBGHLGDOUTYNmC6ZeJ9lcoxKFcWWoQTw9GalHHD9e+FDTALEHbq3EbJzf
oVOJwmEVsWFnUa7iPbPnW6fhtHWjh8s7uKp2S/fF/6TUXEG3e2fEBOeERSlG/lmWg/mWmU64DTNw
SF2WdO47oqCNwRsMWGDwFdOIp7cor5V51CYTTU9ZBQ6tXd8at2ajU/YDadbLos5RFjD1DT6Dpb0U
Q5VnM49dU+kZKWy4jZOnvW/Up5HqD5VXX6F3LqPMH94jr/vUZLN8v1P2p0/JqVzhwDSEZmSyLe45
9Jkc8uv5vgnmu37zoIEm3aEdLbcd/rMTUZc+W8Ho9W/NVgmIbwWgJN2lr5pnU9V3veq68ttgeDO+
Lu+MvnzBpS8UbiapKg6qsuUL7+Jt/Fy/OUHsEd8N8AVXdTAgmT0fCNUfAXsWbw0qBXw7d2FOt2jR
+SNjOquAlu5GfADYGTl/0+xnLd2bxf1k4KWQKPeKu3sqTHiEElWPKmWGMD33NfPGsIIIdGEqWn75
JqyfeBjMtcQkrar5keoJF2oa+rRMEqjeUmszOnQ2OCBGr2gf7hzZC7i2l4atqai54f6C7PV0LzEy
EPaV4uBKVXRUDIr5Ojr1gM+Ler/jV7Ke9/NmVFyrY3mCepcJiNBToG94ZfbSonlBvS3qD0R/nlvd
KBM6kTak8xoZSvya3UUuEHMeiBwAFi4YjrEelTjLQ2jMeAdmRSVxaR4FGqj5MnRRqi9E1qeyZhPN
pT8FmUdUf8XyvJsAOWsCa4DXZpuBfzjV6xhK7uF5ExW28kiGmK5ill7rLVfwcnH+NJez33U/+yz5
MMH9yiftXqvNq9rKfZUMmBWLgmx+w/iGxCSft8gIXyEoUJonMT4DKx2G2qutTxaWD8VYbTTMDyb6
6zxECGWuFSXZ8r5DKSX/27S1IF9QqKzSrMItsQs2pmoYINFm823Wrq303hklYJlrWnS84YLhq8q+
Zk6DparIdvIaFBqOb3RfRrOBs501O6f/L8bnWKJg6SrLSJ1mhsRsek7Zdiy8qCooaox+2780ThSA
xJirf59pPVUsweSNwDox50Xq6LxUgHI0ZT6XbCMFA0cKzWqaGgKaco5pBBAeBSjoTZlgdKQKDCN8
LZWSzqX1ePnpWjN2x9spmAGlCeuaOC7MgAGiovHJzECr0zpeHf+Tpvvk77Myyz4iR+KgCw9cM4K+
zC3GXXMVqhkV30PbIxlDS5DK/DVG5O8b8EeMoCQ6C3vNWW5AO6e7sJluzNYMVJ1Joos1h/x4NYJW
WEkbqY0BMWrzWA7Lo2Rsytpz0HB7+ZT+Hyblz4IE9TBYOKWRAkk8rr0xbwMrebNnX3e2YLICt8IS
wlveHPuGJetmXH2fljFeAjRZDajCgjkjY6NVsxk13pBbwz9FZo7bBZliX9YOSK26Iuwfldps3sCc
y/yed9XBtOoh4GkhY2Na8wJMTcdMqWYCc0NdlPnIyzFyu0scHjde0Zt+nD7XAHdAlGCagZNISgW/
awGiS3csa7mwR7LC0eqTrMGqHd75gJmETAib0xeGcRHu/iiMyccyr1or2zLd/uGAb1RFj2c/Dtdq
/62QYgP13+fqL1eLPYxHb41R2aZJ+Mh4CnYKMK67skFR2f4It0uJ6wxN3/hmRf1nLPcD39TKVYUk
riqLBWSShAvmgjovjQtIIm7kVU5Q1s+V+h6xOKiAi3NZ+VdN49GpC7csQgLLBDEx8vD5puXADvEw
RAxk5poWVuIp3ZuWvF6WuOrhHh++cN3gvSjObOO6Wc42tfZKF2AaX0ltL+RgrXhwJ+SXOioRupzO
JY0TTLEL1t2udbCnRv3gdNAm6ypv3vJZCxqAIpa8pd2SMnyYCOXuAYR8EvmrDhogdS0UhzFfJs5O
M2MKnaZNGs/SrvHgeYPdUTAVzektrnnNP0jUYOb9URs9e3ge3IOtYthVxiSrr2vWn68Qtt7Mpq4e
dHyFc3dn/8Dwzpb76R6NzSo1vRbeGx18dV95v2oa02+UC9VN5iubPHD9+cflHVl9G482RDgQjc09
h8VpvFEB6L4+fCCJAb67cvI7le0ts/HHzpL1SK7GkuaRVMHI5VHkxo0Gqdx3aLmJY/rPh3ub0PAr
RhiJ5n9sALhDKMY6McW1V3ajLOCWKYJg+hK9yKocTCVexikGj70h9qtaxtpjLF7oubr/e9CuMFFZ
IQGe5hakAImsCLqdDsI7e/8JnvpPixpfkxcF9VuoUOIn+/LQBy1FQ8QP4/GX5iWbao9OCT/z5ZdQ
on9iPqprWoP0y2dFowb0fF7b1ibMYs2rIj6+KD3RHjWAGQyeM8TtoekSDPKmRdL9Y2qpCWrScHI/
gQaTXvWN5t6obUFaGpWuOT3MY9j+qPqMXWt9E2I8zbGaR7Rod5spTjFQog+Z61cuIts2GRXQRda1
29E4ZmEUgEybHaLUancALTWuKjCfU5Up2sOodvYTsg8JkrWOY+7CuCZvRTOEh4xHU0TRXNv5uFLI
eBvDfFs6br5NldHdNmVTBUxRMBZMuvK6wKCej+QyWswK3r7k1TQcQtuNvVFnFTLoLilvcmK6dxXG
cH+C3Y7cFN1cd2DrJnrqq1Xv2JvQMsuDEY/Zxgod1S/Rc0pB+mMixdsYP5I26+4rqHbhgxy+Rh16
Lv25LeJnJe1tisFWct/m/QSgIZN3DbXnWdu1NbEwuddO9i8VG3gVs6hskSHs1Mgb3Fo1KHPjcYeu
w3AP0hsHyLUp+Hs61+WvZO6nZ0DvsXsyjvFdowIODP262p4h+RnkQ69+J0xH43PF1R99q7v7vozx
iyHhxaaeHAZy7klr9xzFqEOUmeqDGg6R4aM6RV56tW9vYjbZtc+YWn6FM6jrw9juwmXoythppKjR
3Bjl3Dx0aKKzqR63brlBKsvsKA9Dq0CxKetGinKQPlGS6sDFG5vowQx1UKpXdR7eNq6t3yNQjw1q
M1J8ODwKG6BMRsBraRyuoPGOOe5ONUvzXg2z9hAXhnLj2m3eerUKvHduh9O33dimV81p2W4vG8jf
6fNLd1iINM0ZmcJMxWXRb5JH+IIfqX+fHUL/FwAktvpdtU/8t+HK2U+bmIJEViJ9sRCXpAvuThE3
ldsvlpJsPzsk1XbxE/BM5oeS6j/mgATpA4Y+nWvnLrx1Frspm/JfdUxczBCDeRlFWLH8NOW41maU
YfVtZdJ2Yje2OZMg7IafRUp+Zby7dkocmlVN+8tLX/fJF0hoXDmAgohvdcIMp6hHoMTnWrMJDSA7
VsT9mcXM3HCjx8tgK3A6FaRl1ZwlVNGQSKqqUpJoWN7iswM4+grhrXZaXhEVdS8PNanbUBm3prKf
iy0I1P3L6101ykeChJe4R+uqguJa43WsQ7q3y3pap+G1pSo/uoTQXooft+oBojUYjPZAH0UXqBD0
KHnmWqMJmMp2uDLw4kzE586TBtvcRght/H68SWXo+WurBDTBgpcDdxchMrb7KOQw20nv8gUaU+Wf
pYN33nqzuUVJ92bJOmnW14dMnK0bBGiZYiAexSDybjh21FafoxGT9lcWhqWVzidoVnPMTcL8RJMR
Ta85FkAx1zDib6BLQixW9G4S1X1bNjBGJRpc06u4TYIa4fllbVkVg/FXEFL8ngQS7ELUTQXrQzjS
1bzjmUtt5UZvvy/LWAIcUfWtIxlCAITYF0yPOmRETs02Gm/7PcuiMLgsZe2CHUtZVnqkEeE0GR3T
IKUfMPyZMTpg3GTQfT5GkiBrXSEMJGVQMkfpT5w8S+yyThUFoqyBB/MANxtvCGGzx5pqD8Awm5bI
s8Wc+GZtyEz52olhhg+t1guInCYOBiE6jtCH3QIUFo0QGANNVJsaUS/JoqzZa9zof5comKtZc7OO
DQgkM+Ual80HlOs7JhdeUiX/0EJc8tykdSur0K3vrGkvBTPMKkL/Tw/RyhAtYMS18Wq+Cw2aadse
oM26N+uePY+UaeCxlqGxr20o+mdANgrIEtTqBINpdpOC+REs1TUeLehLMYHzXPIIrcpAw5qNQUL8
IzK/jAWb3arGunI7umL6Vu/rXV3/c/kGrL504PX8V4pw0dKW8LwdICXBzKk2xXjGskcGUq3GJB5I
2Hqv4BzUa4M/cOvZ5aXyH96e4w9YtuH4DtYYPK0KeBltNr3bI9Jvc/JLMeqdCoJT3soC4NUrf7Re
QUmtQuuHPsR6y3jb9q/J+NYmr30nuQorrTNIXGKuHtPQLspPjqCUYREXWtXBd5m77GtWyReQVwLL
yajRRNe9+atnIN4GFhPtjORg6gUlRZZQMNgO1LXjlNbjV020mwQ01mYr8yvWAu+jjyNCaFg6dptE
IbZ8mClLrmay7UBbZTVeqoL8RIZbsq7HmBzF2IJDMA15esA65v7DaNkK8FPQutR8rlR7sywlyeJV
67NMj/5fMYIij6Y2gKEKYtL+ra3vujn1J3NDcgI4I+AzIGssA1CXLUzQ3KnVQhb3kKgWs9eSKKcE
TcdVOzKJJy4TJOhsFNu1qTXLDjovmXU7gqGkBvzoZUuwun9orlza+dH7K4I6m05WJwthN7h3Efxk
b0N6G02p34Q/MaWIB4o2CMUui1y9i0D3JxrGpJFvFhyyvO46O9Qr2B5rQxgBVTtovG6mTttclrO6
f+iGtQDxB94kES4sg+M3A9QXby+6pmdzHyPnB+TE4LKUVffySIpwSgVZALRmbCCz6usSs0ebqFV+
OC2Zqa53D1UEVMHLEs9Rs1CHOX7XBZFj62aDXfWI0JRfbUeZcx2jeEZC5ikayk0GhU9tc19NAz3+
iNgIcH9H0ty5dobHnyC8hKMR53ka4xMcVvhqbG0y83Eyx3vePVxe7Nn2oocJYyZ4DYHPBUrc5ZCP
34m5D4GeiLm9CbBgNMxUH605B5JU16PSfpVJ99ce22+BUJql+xczPYJ2YlbHGSOyIIYoHFa4Uf3B
6K7Bsuo78+Rz5gJFqwDP+LAFc4hsbHD58RP/dxGOIUWTYIYHzceCcBBNYpBoBsbF2Ls+H9Sdorob
RwVfjmVtlM54mZMB2BcgzdGf+zqSlJ0XW3kmHe2JyxcAjl8c5CgxHjCD4xCj19HnEKOxppF1J56p
DdaHVgVM6DmIj2ABTk8z76ORGX0IlMAwMOM9067GMujK98s6c+4bCmKEBApoahVUQ7GN6mutB9GL
8an+mHyAkpkRnbaXhZ1ZGUGW8M6NZay1VgRZvbNHAEETducS2Y1ffkQ8GQReiH7Q+oaOXOEWNHxO
Zt4AgLW0xg2mbWqKfLbmOa02bWENMlpaQ+bnVYam+LQdb0HmgEwonsZDU3QPfTtPsi9atlD4IqQH
wPeKTkbLPqOFmNMBEXCHScuJZQFg11Cl1WjY9VcOQz1H5zvHrW8xM7SdrPAmdqKHmP1t89Ky8Rag
IDEfgH+LI6tGEg4maD6AGqF/Ay+UFuQ2VJX7zh2ASDpK3qxzh/m3NDh1C54PQg7hmI2+AXj1guVT
a4g2wCR47YYG+tFYxX70iZ1ugCZw10azc6sb6k1KFMdP50xyQX+fs7DrS6iFAFyDfQITw+n9CS0S
j30YA8iktgcEkn1hqMhKFeaz4qa6j1QwR7vemJXxFZgacMmSNEPyDm3j895xUv48Glk301ZxzJ+k
R9I1U4wZL4hZZAeVTWWM3h38Em1au3mu3ETz67BG2rQp2ymIZrt40e0WE65tpT2rral8s7JhWzdV
9FcrDNkub6fCT2Nzvo4TswDSaBii7QJp9vsOef6/jm9R6kXJetkJwK0gpXS6G2riqP2kJbh6+uxj
nAJNXR/hLCOLO7/gp1IEDzN0y8Kqc0hJjKs4ferQkZBN3mUjcm4XIQPvHNh/CNB/xBGsmhdVOLuQ
wdC5MYNAFvA+QJ2PAWV2WdD5c3oqaIkRjp7TzC3bEM39eGB08IYpvyJ24xrBzCmT9facOZZLygEQ
OIaja0jkigP3StjlKLrAZAFqzirv+sRvnae+usVVySrfKSRxwFlwg/u5eLGAdwEOBlqEhYWNaI/T
+zJHrzgIW3XnvrR+tYBszTROO2JsRhltzapFAMiPsUz4L43CgkQUV8yhcxA+YyrBJQ8YkCi7t9J5
jvufnfuQAIgO700jaxE410asE5qCkGrpGhGBBYZcnywnB2IZ6mS7UQvhoWR3Njcl27m+OuK6SB0B
7PksU5uCEYAPC/5VFQ6gsPlsJgD1X80uRVqTmIHuHHrQRNcyn/1ca7A8F2lMTOwBJlUMR4jZOqGN
YQnPbl/m7mmsUZ67bhWaKS8q32ky4JTzDiCoDRpgVWRsTXAXikjTXdXVBUg5AHbVvhS9Pxqemvlh
ErQZddJ3I8eczU6zb0m9vXwP11ytY7nCPUz1uFQGgnWSpt0mzrgbJhk71flVx9IwAoDNxBTPGVoh
b4dWz0ucIJjg62bPht3EioWGCA36kiByTSmPRQn+VlZFSAEA88IjUYvxentHrJyqRb65vGmyFQn2
PkpB38pjiAk1pBTH+zF7d4vKC6evWNoxsWZPQE2AXJ8Lg4Ja1Kk9WVAsm3Jo8dKCcs59dFOXutYD
D586jDjYMgBLfU0fbFgSRKlA97JFY6IxBakhY3HwQAvTatStn/QZJxco7KEJX0HMrpg3XfRzqryC
7AxAQNS3McZHtHRL+ivV/OIKo0X9lM+70vaTsnj8+60//j5BX23WGJkVwfFAJ3yq0n7acOfBaD7b
ROLinBc/cSNhTkFzjvoJTJwQIhicNFpsYSc4Xqgy2eYT0J4pizFQkj0we/JjDdnetgzyCpY9/6hR
tw+9nP2yjEM2vpZkpPboqfaDPJm/6JfofR1/mqDmnY5hhHHZBFZcTWqBzQ9QOEDZynCf02Jjo36V
7SrFz6PCL/8DSBoyzxAP+gUkvcXgjDEgMKHMnqMdUUXXBCju0QCgSi7ymvk9FrL4KcfuQVO7JfhZ
8bpoP9qWWu3WKTZG/DxYuyK802VJ/HO3B2d9tCbhCWVssqIE6AGebWE+yaamcTuC9NOVhZ1rhgPg
PkjN2vCuUIs5XRbS9lC5CtbWyHoQtu75/BgjbDG1n7lsmmzFbuC5/E1LBLKMs4IPeIXRtmJCVJI+
2REHGy66t6u7SKOZgVFfiTu3cl4n0oTzGlI9ypUFbzBL9zOrQNEdA+jBpLZOC/PDAOkvGJsvW4IV
W38iUjizFDzOpdVDpM6NQG07f6huVJlirBzYiRDB3MxDmoZ8QYWMhoKy/AA/GNtKCfoEZd3G+uqJ
4T6hJgXcMTRQnypHUaZmbk7LHuZPybgfktu2NNBG41tRYJbPSWp6MQY2y6/Evg7nnWNwfzBRSFOX
ARJA1rfRhocY2ekCEDWiixjNRf0GHkVm0iq+G9y/fwRRGfrzucLWwD52pZ7g9znaMFy0q2l867DP
QSGB83X5qM/LGaDLOZa1qN+ROeAElH/z4qWE7LOy/EZ5S4DN5rY0i/fqFPBkUxvXrhbo1X1rH4qp
9Jj+6FrveRFva9kTdD6GcvI1KI2dfk2j5uGgqvgaF9sM6OLoxsKgfKbSpt/bZUTD4b3j49ay7svC
H8b/AH+IzfgX21MsOCrICTSozi2bcT+6z/qMBqrqMMaSB3D1fv0RIw7bKHOouE0CMWXznvDBj+pd
yUrJJV6zG8fZG8Fu1CAhAPcxsjcG2ffTP3b/rBuAdTyw6LMim0TdShRpMbDCywk+NQSDwPgjcO0F
z61353gcNAuxEk88NOHmyYtTBXl4GM0Zk2BvBlIqLVwcyTJ/n8mZXJDAIuGIKjHKxKcq4xTKxMPK
xqg8bV67n0VgfBp+/FWhdY4me57R6Aulz7f2hlxNEtkr5wjGH/DUoBsEjMK//Zyju5PxloUOYFkX
RDVC/KLd9mNweVtXThE90xomPlQHTPaqcD3rwqlHlih4PlmCShSGg7ZoaQMkHbUSH7YolcHbrrzX
xwJ/512P1mTrJdfqMYTamCnNU4xAJfu5u04NSR58be+OFvY7OD2S06ugfzULF/GEEqErEcmkEUM7
/+GAjoXogm7UnVWWsNxeDPoxN/QM923gkjLJyjsGwl5ADi9wsNAE4W3JbGUujAz6B6zA66bqPINh
SmFIgmphTOxTyb6tPGUn4oS3IVEQQigqdC7XvzI0qCW6RnMlYORAsJcyHkaZNEH9uNWhLFtCmm77
PP0JMhdq8t2Y+Zb+kHXfl3V95ZlG5mpBQwIyCx5qMfXpWLnL0CWWeVcAvNz2m/y52k4Hvm8Csnc9
5SXxzLvoGnRot8oHAHCDepte+zA4tAki//K3nKvn6acI26yqoV12jgKG2oYh2Di0Zo82Hsk7f37X
IAQ4AUgIorXrbD7ImgtUgkasVwdcpNn5DMPAhfPoKPvLizk3IpCzoOyATA51dNH9SeeoUusEcjTt
O3MCpLFm9qaXKe3th8IZvNiSPHDnLepL2vZIorB9iKtTLQwh0bj7SDzjvQmeMBO37YLnXy6d35PH
X0UTJB7asxI0DlHTT65rmh+qp2gzB0aA1N5WVmA5v6ennySocq4OlTYVy2aHAQBOevfQtD9cyy9l
U9ArpaljSWgkEqyOq9ZDuajxjA4jJHnDMNk4bRjdAGUo3SRuYcFz4tWXGdvRY6yReGt3bvZ8+czP
MQdOjgBsFqdfoU5aNAw2vmLwOKIGjNW7QfuZq/R+8mtgDiS4NlfKzpFcnNVtNsEbQ5ZJDGCNnYoN
ucuNQkX2uWU3DVhAcv2BOD9Gy2dcYglXtfpI0nK7jl6QwkpVXi557mwA9CJGtwC0ooJ9ojJ38fDW
mw9mKxltW72vRxIFU0/MEHy4BiQazrYagll3UI64C+v/UImCBv2peohQzOYYl+O01CNUx0tsjBVh
fgigj8gF8O47NB/V5Hl0b0FVc1ln1s/uT7FFUNwwUtPILpf1aT5A1ClX7m03KN1AHSS551Xz+meB
YhFcizgImCtIUswA7bPDfK9N75cXs34Nj2QIj7+mKDWGwWLwrCwM3VVQIJndzk3ghglIM176lCrT
vpcxJq+szAYaCxL4SHAhvyXoSBqj+5JkCXz79NrR7nPrvfh7jwPZwyMRgnFN0LaYDhNyVFl53+r3
vH9hFeYt7vROYsZXUpankgSbOTJ03aBEiED0PftperykOe1fMT+yia6NW8oGz6TxzwN8nrvmYKT0
+1v9yCX5j98trKcO/pIsRQEQ7yQA28TC+AT0FjJ2KAJrGgAsqLklB/Uny2n2Wm3zqzL25sP4PTYb
XeI8rtyGE7mCfWEdkpROD7kkvM/Vp5R5hHgmDHo67f5eVU9ECUoDXGji1Db2meTfrfJu/xMPGGOZ
aNPdaOxVS2+iUDavtWLLTkQKSpQrplmSFKtDOmnQ3md1y93rUlbrWX7l0tkJCtRPWTNPBAtzta+p
/2kofug+svgxT3ahLrEpqysiQCcFvvWSQxUCULUbmngYkGk0kSjoUZVDG2SUXxuyDtDVG34kxzx9
d7Kh142shZxovtMtP6yfe5mvsvyEuG1QeFiQJU9uiQ5b2ZK40kNQWaCHDoiu34Ys07wugKjgZlbR
ACWGlQZBdsCZQakZaQbgYPSnWYrtuCoCKONLZQqNXWKTFQb/rAGLXqzUV1U/2qCGunxr1s57gTH/
XwGCfY9bTR/nsgAqd/GgopiuZ3dO/hjL3Lm14z4WI6gVT1mPlwrriJv9XL46jKah5P6vWZpjEYJG
xVETYfQPKyHVq5L8ALIzUZCAmzKay9BZV08FyDyEoD1L18SWXZKZg9aoqK9ZCTr5a68pZC2tMgnC
YjI4K1W1VJVbPAnIA9WWxAtbPZCjJSx/P/L7eFsjh+eiDUCJXxLz2ZhGLx0kJ7IqA0xCC6MZkn5i
aTAK55JlI0rw1XinKD6pro3i+7L6rrivC832vyIW9T5aRs6jJjNriKin25bQzvVN9HPVN0zZdTXz
MW8quS9rtlgn6DhE7QL8IeI7iu4GDWV5ZB3jacPsxtcrhFyTr9jXsM9Mip65qtRH4oT1tZYbg10e
4gi/HrRd4rw6hj/xHdAdL2/k+ln9WZfweA49YX0yQ1A3ftjplgHO3pSo3OpaUMRaeMmWSrHwjBHm
FiCZQULeqJ+H+iWJ92aEVrynNJV4XBJBjuCBs27oioLB8KvTri+e4bXmtdejL8v+20kvtO7of1Yk
TsxFOkFjIRrePDt+U3JAfvIkcGWN56sW2gVnAvjXwVojapwKJosUnMpQcYD4gioLI1BqB5pIiYe4
anGOxAiaprVpqsURxOjqg6K8M9kcy1oksZDN4ogJOlfg2J9e1Sq1/w9nX7bjts50+0QCKFLUcCvJ
s91zpzu5ETrptOZZ1PT0/1JwzhebFixkb2RfBUiZFIdi1RqizJuAAuWYgvkdHMwodllIt+CzH0h3
12cZsCQ0KyHJUy8wRWdaIqgScKDbjSkHhunUZfAoY6FhNiOOojv1kG5Q8nWJYqNxC1kUG4Jxkd0v
hPzTf5DTj/OQ00lydjThpBBQG0JIusl24dNLtoOAhfpmOaVbfKF6sAnu1Ef1B3MUMD5s5fP2fp5b
NVB1YxaHBxr+SLPdsNRiY4bN1pv3OTiVPNp2CjBfu9th5o4N4DCm/AGVWbCBLwcZNC0baxM7IFc3
1PvdDvcDuM63Y8xArCYS2f+CcGk/gz0m4PCNIKJwAKFxQf73jO+asbG4A53BMXuKICiQLGzuuQ1x
HlUq/fgDQ9N2ilpnhxA8q0J7uz2u2U9kYCNgb4NVItcnKgre8FhgQzQQ+BCOBgbOBiIotHRKI9Yb
h8OZIHVvx5y7LxmQkyqQ8/AtlDOXno0QHgQ/3/EaLRtsOBdGkPkqlNIxwsbc8I5CsL8uwpPSeKjt
Dam6uf0DZhfM30Fr0rdEA7mOzWnQZf6RGrvS/C7E+naI+ZPmLIb05UoQ2MpiRAxV30HLxAYzD+CT
h6R5GFEirj03V6DGtbodde7SAREetnm4E6YW+eVOSBLFZCJBUA2pVMJWJTadZyW2knyj2UJiNbty
pg4hKvyo8pNpks+OFpIy0VqWQMusCl0IK0AAsyntIKHIExcVYWa/2Fmw6cecBRvzLPH6EtYwpHgY
NLfpXmNz4YvNzp0FbcZJ8hmtC+kUUUAHT7KkwwcrMzhiK7ZhfuBhDQwe3M0CvnCezO6Bv9Fk5ZdS
LxtgYDCgIYTIuvl9rN59a3xMM3IgmYlcASwBbQlkeH0D4fqepHLhHQXsGufSGPMI5HpkJbmTDete
uwfDuYW8CjR+nBYqCeKEs0yYX2ZV2bBbdVW+9KK4+oxTfNhWmFN7V6WWFN9TMthWNS1gcXTfhb+0
8jHwF+6ca5DoRYyrmv1gcI/rFWLUlvYIUpedCs3pya+Iw8MqolsWZj8af/geCcWmQt0V8ZLz9FV6
Lv0CaetDWKrRExO/YAJZWoA21PVdETQHveldjux8CBf936eb9OKeR0hVh1ADpnaG8FAmE1NA1XJH
KQD83yggsL+LcRJKIUPXPAW8LR5LovB0TXkBXRmPG75/VH0t3hpF3rK1SDSyjyyzW3p0X91g+GVT
xoVizgRslYkfet/mfc60DCJ1fKOM5roI/zlrnELoIGGBrDGD/mz1NB4MXPmgyvq7kpoObeuFK+vq
sJtCQBJAR7Voyn+lTIaIobRGtKCdIk23tPRtpT9WIYUvw7/LHeBaVOEUC1gaHr9X85VHSQzfYqik
RrCcgwFVbu15/ugvXRVzI0I5ByoHyJuARpCuCnButRpYDHyXlBxU8ouU5bbuCczuuLJwK81uSWTb
SKCAb55wFpenNwVTXAuMeELD3nnda89HmwRbNYmdNL9X8lddHATfp+1roC889+a24nlkKf9tM1qF
QZXkeIWdjPKkZjuqKg5nd0bwqo4LN+J1johVMsk34HnBQH6UzZgjLfDTgeSQAweAQMvp09C+WG2x
8v18XUSN3bDuREh8NBVzX6ve99uX/9xYoSdiUXgmApv85yuc3ZEQzuOi7LPcQd/428ADm+ZsbUWm
E1TkHYv10PjawraYH7GJ3Ud1IFVglnv5ZZV+YIHnY8R9zF96SvbKoLq92qCVp/tHXe3sIbb2pGAO
9z5T7T+Qa3HsYa6B1kCb0pAvFOYFqtE22C15fTQLu6l3ZgdyL0jsKCSZ1sq0Npa3ThisAuB7AS7L
0iefUkX54AUEfEKB41VM5dd3ZYVeLQgOhi7aqSkEyzhoqMpXgLNBV7bJsNO8U985//6l4cbCQEAC
5BrZ3uWswyQeKpPTBQPCX3SMmyqFnVtTnFDbeB5FeGdEHiSfrWYBHzN3ZFhgDsAzGfjLKyMJlVVZ
EkLnydFKVAEE7MP04T7sO5uo/kIH4CoZQ3YwibAAesDhMiuLoXiFVhEjB5W25b+sWmxAX3SbvLat
ptoZaILfns/rZH0Kh4YUbPkQFP3uywmF3agQ8cROQOrz3EPCzqSpk5N4pZolGO8PrUWcVnhrX11y
ppmZ04vI0qdUcj0qOwWRa++h8yKnySpk6/4aFJGlvUqvlypC4fLSoB4wGdFeDlIZoFRmpTgfmpHt
tTCycfMfA8V3WVGt4lQDIyFY5+bTqAeHsdM3NVkSC5sd7ATtnogaE1378hdkI6TmggyDHZUfDT/V
CjhJzRMMLv59fwA5rqPCBzAOrNKkkQoz9WrsSaS5qthXZrvCUQ3YnfpLyZqtkvY7PCY2C0todsUC
uog3LWiBRK4saYVhZKaCmHG44/k25HvV31TJViPwQtkGo5sab1w5ZtaaRq8Knr1Nt+XGvVgqcc3c
AhAFhqg9DuSJ7iul2IJZfaAM+B0RrNPijcZeDH4yK8+Jg4OV8PXtYc9+0b/R5KpI2w9lGJU4/7O8
dRryVtaB2/fg+ywdeXPTS00keH+Es1DSulw6Hph0nRAjJFAIZP2U0Iks8ZSpxSFg8VNvVY+3xzWX
suApCMEL1OvAfpfP9Zr0JIRBfQ4s4ABr1cIu6jVEjGytOGWpAw9NL3zysm+hGTqAcNwOrs1s1PPY
00Y+u8jjtlNJBe82MIF9Z/SioxosqRbOPMTQPQCxXEcPQQPk9TJEWxdFYHomBJiBRDcj4XAyIAsM
d7dHMiN+AWECXM6TdhHsD+XuJBcabyEzheOtsvJN6AcahPhTcD5N33Jb3icbkMGgIqcjOMBs9QCo
auAPSAx9/qrgstm1eTosnIQza2lSMsH/gKXjtJeOIaCptXQw8FjK41roDh5B3tEMYihxWjRBbm9U
LD5wxYuWtFSmvSclC+g4IEWDkBfRidwT0MNYFznKC3DeWtHqrtNLl446gImFk5gfaQ35/qUPMHPo
X4SUPnQoMqtre4Q0zN4ti1erIg7p05WmxA8gR4D0APtbZDa9nVCySSzL6Ty60Na5ZonheuXTH3Wy
vAW0/HK1pQOStEhgM1UstNsExTB4aJf8s2XNQSOp48W48LQPK9RRO6o2moBRm5ptw/ShMvVtzBvb
g7ZrpIcHz9Q3AVXsvlgs8M7tOg63E43hiYcSibQq2lpE/mBh12WtiWxuL+L3yLPR6fJq/zXSip0W
vqs1oO9QfqZgS0ZRBUHmJcr33MbEdpzItKjUcPnqwgYARX5E4hMypXFCTe23FU8zh9XVwtNoPhLe
mSbwzngDSitDBRw2EVPJINLo1lSDbd0mKz0xFi7GuRvCAPV5Ar5DW0o+AXrCFCjqpoVjBqgM1rAQ
/QzzfK0tqb3NntgAEKH4CVo5JFGkRZYNIY+aqCycvPQ8ugpCkq45qRokbgowYuZgvKlCVbcpmJjH
2qjVo6lX6kHLCrgOQnxv4QaZGTeeuir4BOhn4r/pEDo7xPEWa6tohFBXEg7vYYKenFKdGoXszHqJ
MDebvoLEhvseNb1J4uMyVq4UwFp5aEzUld2GRy//FMoXbVaG9s7pBuVMNIdvH+zXjaWpfHcWchr+
2fDCSEDtOEZI2GC51RsKIk8/oc2It60tDqCC2g/74Df0PRzDTReOk5mZvQgtzewQFFVtRW3hRNn3
kgA9n8DX5r5jzcKrYOaauIgzZVpnQ/RSj+S1QByFJpAQUpzY6h2lr3cwD7eZEixM6Vzidj6jUuLW
MfAmwg4zmjTvY9XbY/HchU9EcXMPyKElYhp4Dfj50mWEGgWSHJDp4Wgm34JjlEZGxpC6obJmCCgI
9n21qUs00lY4GfR91dCSrXzLsNZD2lTfSFHRB4VbA9s3Rgq0d1eo/VqPGYg5AvU3f62Nw/BIhxxQ
VzYyljzgkC03QFBrxjb04v4jVvscGNjBZ6tg9HHa+6YfH+rSajqXVoEGYQu9zYNVz5VqnxB0SMJp
d7KMeoqTCqJ+Wg2pt7Tu4sElqaWEbhtEmeHUvWfecaWMuK2qZvHAfI28lFRN3jlJTQKlLXPE4xHq
18TRQtWjdpA30U6kHcNzaLBiVzWCCr/BFHet4TEOByrF/1CrsHBRTK+eWckATUYLsFuJqCE/0OvE
kaaRUIebWgrxtzUPSrr3u7xP7aaYOswQIOcBZN2VdFfgeIHBqZpoLlB0ZGuVFADgJhF0BHe8R4Mm
6rMSJzAZ2n0XBxbsHfzI/MxVkFEGYVhfsV+ou5RZIcTXyOBaCVS29/ArgTZHM7SYtxyTbPt1BDW4
0hACwgiN7jmCaOnvshjESYdOZe2oceSJdeiJAPLbVcS/UstrPtSwGUwHnhnVLyAls+c8zEfP5iX0
fhtTsb4Sjul9MnLDv6vUHvRRf0hyZncQjtGasVy1FQituNNwdXbgvreZR3snKJpd2ohoP3ZdtkP9
lO5I05sfZV9Ak4VmQZqvqxorTKl6lu05H1h6ynhurig8Kn23SkR2YHnrnQgtlGo7ZKrhw1WYKBBd
x9qFRzTN32k1eBAas4DfdaphLGHAZ3Arfyz6KDjo1cA0B124crSzvizR2W/zGuZ4ceCvo6Cr7xQ+
qs9a1YfQWCzbEWrkLKfqQ8HbrFiJThU+epAVO/YdrVcMb6ufrTVAQkfXM45eLNXThZfr7C2GWjl0
c6fT/EqnpKoarJ60wK1MJmWmTVCeaPc9Du8YGkLRluVf1egO7KhDse72kT4XGo9llA5NC9co9Ksu
z7u8bayyjpEANSE/1m17x/3PGKqXPC42FOFgQLfOaXcowe2tATRptCUWzcwRCGEdsA0A/YRCkNye
yhQypgFSZEcoqk2dDT+KTsOuJE4QZuvbw5053RnQkjpSLAqNa7lyqSoJr9VGQeVS2Lp+V6S6E9bb
wXvx2JIr7tywUDObFGKn5qxczCqGDsdmCbV/r9ZQJS21fK+SXiQ2sE5QwMcpItzRV2N4Wwm96xa+
68x1eZGISNdYogDkquhIRMq+3JolhxE4PjEouT57uD2lM+OEYLdmocIPYjbsUy4XEOsHqzIHKFhF
bbbyoMPkUiV/VvpuFRnpygS3re+XSI4zWftFTCkPMSDYGLQRYiais7OKIWF/vj2qmTwZkmXIyPEs
QFtdRox5hRVq9VCj9cOh35MBrd5XsEdY0Eebnbu/UeSnYRZEoh07Ael+YeFSVb6FMQxPMt1RjGRt
+Nqm9ZXNPw8MhHHgFrHZoN0vf66GDXUIHz5cY9BzqIlAouHtklD993QNelLQK4VDNao3ctmxQQfC
LAKYb0Rqs6r4FoJjyKheQFa7PZy5VyZ4ang2YYshcZNPjwG6xKzwwwK2SF33XvaxgRr8ALs4p2kT
OC+AQoVfEUTxMNp6p3m6PSAJ+eG1oi3h++jHx8xXjUNQt9Y28PVg5XmFfwjCTlmpWtKiVlnrsefG
TZc/9IluljatWpBSbg9jrkZwttzkwlPeQGt5jKEWADifnjyY3hftdyHMXpOHIH3W29+3w82eDmfr
bsoSz5LcqAkpKF4IF3gns98CsDxW37Ql8unsLj2Lwi6jhBwlbjat7spAOa2LUOWJgyUe8twzCOsM
tRUKCAcOoOlXnI3FasOME1HBb1JHeTUYAUaB8Mz4I2CZrQY/unQya001dSFxnzkgLsJKx15cZymt
IoQVvFsVKWDMwyYRC0HmZpDAYAMG3gQCX/ITr0lYPbQEr9sWjT2fBfexv8QRWgohHaVqXuGu9BEi
TWPsDS94pM2SpdzMXOGgUdFFh1jT1LK7/EQVXGfapAZa3STFU1YrH76XrFOvWHh8z22i8zDSqhZh
UumNiTATYjW5z5sUGcQJqlCJtWLtW6ovHKUzyQSGhSFBJHWSyJGWQFqi3ZJylPGaAT5ReXMfTQ5G
vbaHBSrU85ZsymbDmfg3oS86wRGkcNGol7pQ8TL10J5Sx2TFS92lBUSXWHAqljjHc1cTQDv/iyat
i7LteyUaEK1S7seutin9rONTw9cBWtowgbp9IM19OlUHRgiQBMu4UpTS4pCOQTcimv5bM1aWsem7
ryR6sTrPLcVnD2j97YBzk8nRkkIxHJxq1PQvl6TGejQa/biEOky/4rkHnYRE620RR84QGIMjdPHz
dsS5TQCsjgUgEBAeTBaHSoM+t3KjQNM692211+99n2/gfBX8h5Hh4TNp9CF10WU1ZnMYjBB7LYM4
yaodD7CohdroKqjw7FlCls1N4lllW06SmIfS75ggyTSq95wQOw9fBx2MEW87LDW4rktPALyjffj/
gXqyO1mVmaWWjADqjfckcPynDPU7ZGV31mq8C51w579YG/hwwwzBxR1+l++W6EpXB6X0A6TTJfFL
hfoqfkAK/beJe9Eu0XdnpFAuxyhdmIZCUqWPAA/s1+qaPwcvQeC2rrZHOeVQRvYYOMbe8b8D12FD
enp9e31efcw/48Nhj2fR1B6SdkSaQrgeWTVQpNEXGxV77GxURKzslS9pwi5FkmYS+hd9UE+wTkGg
fQy7M8th4WPbQiDl+38ZE7bcBCiYqHKXu7yBSB1r9B54PEgQGc1dVTqt+QKVyha74naoq+2N6fuj
UWkwFNdgLn4ZSoe7WcjSaX3ydhXDBbYUoLTRb7ejXD/XpTDSsRwGSpTTCmGUrXfKP9BL7580NPKP
ncth9mYD8XI74vQPXhQM/wSEriDezX+kYi/HlaOjDtOmAYQz4yNiXz26eqV3X+sLKJO5NTEl8H/U
ogGEk1afqEXnVwG+lK8chb8j9C7pDjR/FPrCk+tPh+NqQGeRpNVHUp6LoJnWhFpsxso6RA3UsljG
0AcshKu2MKLPyw1FebCv68+Cv/+HCcUICSSiAYqT9WZEZY5jY00TWsFRRNFcv1w1ABz7X7fjzC7I
szjTBX+WF5uKkkACiGBGzUPED1q0VpbwkX8kL6/n8u9YpP2VqgNSA6QiDnnUH9Vd0Nr0sf4NSmKz
1Z8bw1VePd8endAFBW91e3hXGcO0Lv8Oj0lo/rjXC9TOMY19+4YKhF3226hH0559DZDroMMdYdvb
EWd3AnTdgQ2A+aAqL1HDHGinepjQFNIf8OHV1a9gcH26VDia3QrQHjAhdYeuqQx6SIdQ0AhNcieG
iVf0UYQvSreqi3u+RO6eHdDEJJwKYqi8SXsuEX4N6wuKnZAoO736Mq32l5UA2lCVC7t7KZK056rE
CwevQqSOPlom2oBvrDYcyFguLIrZG1Q7G5J0g4KuCAybp2JIpXka29xmeuW0WfSK7v9TFYtjSGBj
FLzQAm5bwQNqCrYSjqvO/K6htjkAEjXqoWOU0U5rg91/WD9nv21KMM42pEiQr2slfptaurW1KrQT
CcC/erod5Spvn/aFDtwEeBPoJsu0bb+0Oqq2kHEz+x+J+GpbB4blpNwPhdN93g41q+xwHkv6rEGK
exAEMPCUVtk7uGb3UFWE44nrNy7SMZibOMC25T+X/D/mMjFtwrpCNA7Qd0P6yNoQqZ0ZTxukv8/V
+7pZomnMLtezANKXiplSDHGJAKWeuBE7Do2blGzdLqHkZ4/oszjT35+tCIPmbaoLxOHhjzAdbQ5W
Xvzz9keaPU3OYkxjPYuhaAr6NlOMQaR2FL/3he/E8GWPxJO5pOgzO2/QPNf+oNAgjHUZq/NbkOUG
xKpgUY1Q4CEQkDAWSouzK/wsinSxBVXdQREBJ3+ALatHqwZ4jXwlCKpma818uT19s9fMWTDphoOL
bcfUyUMjJCcP8p01FETXlvoS+Gi7b8vw++1wCzMoI+syPAEoH/4kB+8i3/SgarIXn7i3o8zf20iL
J1MQIInlh5tWDGwM2HRvpwdj3b6TlW+TCPa69vCQ2fUD3+jPwv2AN+9CNjm74v8GlgveapHHIssR
uFbMzajGbqk3J68xFo7a2RPiLIx0s/EQ8hhehDABnOrCALa4bwszeIUAn47ZswjS0VcylsaaQISR
fmlACJbVtrO+adoTLd8CSPop6t7Ml2632b18FlQ6+PqgJboWIygvcJuBroxs3I3DwMbjx2XGp4Bb
V5A9CR0vEOt7HwaOIt5ykr208PUoI4CptO719kTMLtiznyQdlQrcqDnIR4mDdgy4c89FAV3dp2qp
azH3QaG6DoFGQJYm26fLkyUtmrTNwa9yGuqGA5wPx3FhZc6+rM5CXG09HvpmDjag49/Fqx4mnLa3
Dl/HjVjHn6iUozB0e+YWA0qLVM99ABMmbcboKL6ynbdvwdWw0WYav4hNga1Z3w4496nOBygtWcuP
9SoNTcxh+9YTtzceVeOd/3PjERvjPIq0Rr0Iy4GVGNWQ/O7hT+XHdtP/aKyv24OZO0ggSjOhTDks
MOQTTO/yOoK8FZJx8Ifx4ODaevx3471pLH+DyKeVSQsSAB2CPADN79R/tkrXih7Nyq6jQ51HbgFz
tdvDmrvbziNKa4JQ34J9CCLq5VrzHUGxx6k9ZMfuM86WtGQW5tCQFoRpiRb4agRT8pdYuH37yhau
szkRQ5RY0dvHRwJNRoYbNY2iVYMALoZX9YsBi4JtP9C1UY7vVq7GdtyZ3aavq8EN/ZbuTT157/IS
LPRoZYW/OPhUPO3WrB+bhRxi7iSFfgbqXDrBMS732ywqtIDkKEGZrQLKbQiDJg8MjI9It5slc+u5
aT6PJU1z5edESQGzdIqysyGU5ozVL21JkG9uc58HkbYdUiLfHASCZDCK7XzVzZP2LlVie/xP2lN/
nHUn7xJAe6fxnmWUSPvMoPZ7XH2qy/vYDrKP25tg9uNM1r3/L8A01rMAJAJM3EgRwFchfAnVayZC
22u/5dpKzZYQpHM3C/zCDNM0gNEAEOUymDC1gYS9NikF/Si6X2W3vj2Yua9//u9LgykDoRm+x/Ai
RfnWZ7UbGC9Nv4Qgmpuy8yjT359NWQYKppdCJN/Jo13LNx5ZaWoLeDleuM//YTxwVALaCbcx1CMu
IyVdmpvmJNcN0L5T1msGghQ1Fs6N2Y/yN8ifnu/5cLjX0pogiAdZddPYAOyxcNDO7RcD8qaMYilD
mkUaRlZBTraPcE2xcjvCLDoDVuwp+i8ybWdRru18OToGFOOg/jpVv3o4rd3+GtdUC1xRwLbBxwJv
fghLS+MQguN8GRBBh75Epu1QW9AF6HkbuHCa3q6o3rBD42YDiARkAl2OV+btXzA/kf/7AbpUh4Nz
elQB0zaVUwOnMm1Pf83r936J0jC7jf6OUybZ+iRUc7XGOFUVzAXcDcmztZS6zG4idM7AsQSeEmzH
y6XtDaymbYQCTUa/8eqZhzuS7fJ6FS3VLudueQAV/hdIPhNoPvhRgHIYqoi0O3Xd66Bstea9Srfa
kmAHna4XuUZ7Hkw6GrTcEhWgp0j7hD2ujWfLDu0hstGnezjab2+jY6+Oq5Vub9lSn2d2F58NU3qo
d3mUJYOByBGwriMIgEW4cI3PCpyeD05a/lHaRZbfIwS7F6lbPymOcqc45cY/GavSLXeFs7L7lf/c
udmrdvTdpffs7Ev67AfIyz8zKz0YFawZ84f67N/l32DH2NjR82/lR/2gPu6FC77IaYkBvbCA5N2Q
0x7gNBNRaRrAERrCJUdTHMvG1eIfif6vAD8cMeZkvAZqIVgGMn9z9C0tEdNh3Mf5OqTUEQbfibHa
1qoFr6nebqpiQcFq9lgzGaT74KKsAjEipTOs8cLQS5Ca5qHjMWJDGIWBRdQo916546Yder+RK9tR
eRfToxG7zSKzc+6Bf/4LpsV9dgUpZtWqYYtf4Od3tAdSEyIe6yI5Bf6pwvqKnjw8eG8fpddQpmmm
NfjBoa9BJxzEZUwo7jVNKCw8aiBx3mnoND+ExYNSHQId5t86bHby2IadzELY6Z+VTwiIF+D2gPsG
gCzSCZGYZpZmOsJaEGr5LOKxRivF6g6iB4o9qyfhXGiNbkpYWcCrPWJ4kNAOj1RzJPhl0G5qRfdf
RAGnZiD4erBlADD5cipEBFvwivpgiVVPNXtLgPEMwYi4PfK5u+s8yHR0nn1jmo1Dk3pB6mjKygz2
unmPdAkCHLejzB2D51Gkr5oMo9EqBEPBO8M2SoBVl/RHl8YhrVWPqCnJVETg8WOXomqIGHAbD5YA
CnMXpAVvXYCnp40pJxuxSfKyqKLUUfzqW2RYD5Wq3DG9P5i62NS02d6euLk7Hz7bqPDDIRF+EtLh
XqLsmlnj5J1Ccjtr3kvzqwAM4naQ2a/zN4icavZoIWqdBYsRsxZOpYEpspRqzlg0Tbw+IMEBt0XT
V35s5n7n+ZmHcQShXaZ2+qXch4f+UKyzAx434dFYdbgqxpV+F+z57vbwZtvd4KIB3Q9EEKB30iSq
KJSYZY21kQdOa9m4oI7xqeye413sRhtgFG7Hm10if/etXKjjMawu/SZMUf6Ba4//S8DzMLY+s+Jh
0T9gdnn8DSUX7FRtMLswxMh6P3HDaDyGfeDSvlvoXc4ukL+LXr7h4zSM+OhhRC0Xm17tH0dcf7cn
bXYkYPFBzWlC0Ms+RLrq8dZPEaIufjE4LMXBqvO/344xB6AC/BIQafSu4bNrSKd8qicVoKSwF+2c
cW0dNcff+7+rbfDmPxY/UXhkT5BSoZ8wEJx69oCpZbv47fZvmBnnxU+QEkKh1z4vlSJ1SD14GsCm
hDzAaDkyXC2DyMjqdrS5AqupcoCZ8DqhEzr48ngnLPFYq2HEGohDkYLLix89gLeEAYCOU4yxbYpJ
kOiBVc0a/K6FrTCTpF2El24X0tIo1uMKX1VbK2hNwZS3BYerdBi5J8pCJjyXO1xEk26ZGnYMcRwi
GmNPDcoNI2D30FA3gm+C4WJHAe7oNf/harsIKl08fLA0DYRB4GyL+8LvkOQvPS/nni8XIaY1dXZH
+8zMUyXBuBTl0ePr2lyxwHc1cuLeezxRBRW7+mSpAmoX2L9vYFRMeruo6jgGpEfDQ6f/Iv73oXwx
2yXRrvk51znFqTqtMVnaFU4iaRn2+G2i+JbC77X94OO6K8xNWr1oo4vFB+XpRXORmV1kglmMTsjU
XL9SJWMhz5PAxKQPe/Jb+15CdXpbutyJX6Djd1B35aojEJZd2EwzBzue8QTVBsBzcRxK3yGIlCZT
KPZuvx5W9MP7QVcjvIDA5/N/Z3f6Or23sLJ30ePS9Tk7XA7xXiixodgv355k0LxShduI4/V2xL7p
EI5o1rcHNzs2PG2gq42SpiFb3yUKYT3YsNiplG2M/heYv4NfO3226aPN7VAzqdqkz/K/UNKOKaGU
aeo5QgWqmyiQU95a2WYwFgY0c2ddRJE+FiznJlYfopjxpqf3tbmkmzD7Uc6GMQ3zbFd2Ec9pESJA
RB3dfw3bdbBEGpjLXCb1OLRDJtzvlYlCEFRKFbYQ7jdCsoIThW2qqzT+CTJOqB4ZDDbiNYSpYKqz
JHs9t68vIkv3lMISuAizyTKgfBRoi6eAsvxEcXBEn6JwKzTplspbsyHBIKBQU5tA4vIbTLUiL2Et
GiWo0iT1Sw6zKShVxlCPG4QdQWJMGfB+cG8vxpmvONEW/hdUHicxoyGeFHGz8SHXH4j6pfe/boeY
uQQvQkjpZ+X5Iyt7hPBNhwx2Zdj6zodcwGAu3LZ/cJPSK/Y8ktysq9uGQ0EHkVjRvXBR7iNv0oOL
oDE8YCKZ27CvKnnX1We8Jkr9mPYBhL6AuzFtEke2yYNd2OpgvVeur79Sj0Cu9FcIiyiAKO2WZw99
x+8jOLzdnqCZA+HiZ8tJStgGKq/xs1vUM2i+7tRvFvCS2ep2mNnvAEdaYAotiNDItU1fC7wCfEaU
7fVR+xZaVvrDxzKE+bHGAjxDOE72JtMhskbARP/3RxaHlxj2sDpRmXD4ScdFUqYwVAuB2Eqec3LI
koXRXS9k/PsGLieE4NAcnf7+7DhKW8iLehH+/RqNWpBuwaOO1xZ5vz2HM+hChAFwF5US9OkQ6zLM
BPjgOYdzTBI+QWKki9eEbXrf1X0f2s73fHTL1jasY+OUL1yzG8ehNi/W49LRODdcHTxzpB2TC4CM
RG2CQo0GiuGW+e881o/NoGwGQZeQ0tfXIvSK8B+YvToaY3KVsUkytUyaEkW4weYvZNO65Fu6947G
iVdOYxun9DNz0kOyX/Kg+6O6c7mXERk6KgQqFKBXyRjpkRChFAQHcKfrY2AreF5/qYAbHkD/nzSL
kwZY/mZSMA5zVj/mfQLLoDFVK+aqYZg/QPgBObaf1CFsmKxadxn0jVZdXbVAyOsizWyoe/ggs5dx
8OIZon7pxhzfjpHY3FIvWrqPp4VxNR5gvSEphnomaDmXC6cUaaJrUYVOu+ajNlMYYpVYieoYimna
JU2PQ5UgRU/gTIM8awnOeM2RReIGShDeQmh4XdMgVC8BzrzC5o929If3weziqKBGbTnaDork7y1K
1Fsw0DN7n95rd1BwWUhHrs+4i/h/Lr+z7amokGojFuLnyZevH7xw03pvPF1IrWZ3xd9R/sknzqJA
sKCN+GSJYdZPMbQ9Knhyqq+3j4C5LQGeLhC2EPeZFNcvP6SooZRfsHYiARUPVPBTYLGN7o24onPb
VLyFC/o6jwNeGARqKGdDaPRKswxCGYqvCgwJ9CcYiVObBgu99tkIqDcjy9Kna0E+Ob2cUhpMKYCh
ry0NbLtqwcxgdsrOIkip4lACYQK1bbQP8sfWg8bkM4kOVgxhliXO/vUdh9myJh9WVLug+CIdz8Jr
K1hhdVjm4x3oAKTcesEq62wOMdxFpPn0npa39FmwKyl3ZDZVNtHBqtJN6akbNmm5MqEd6m91bd0z
N6/v0xDs+q0JEY/bq3DGaPdipDIZzlPSidOI4OVd/Uh6W3m1nGHVbT6TE3dP0HYLXGPzpm5tf1fY
KggtUGyyMwcKZ6sUyNyFnzO38c6ngl5uCtCWgfia5p2UxwodTWvrBwsnyNwBeh5Cqm4UgeV56sT+
E4kr+h0F5HF0uwadxbViOvWiwO/stoAiC0O9CotJLh31WRxrGVCkjl+s6+aBjO802pr1/QAKXvPb
ZLtE+1Eo0DnOYicnHzX/56IjNj0K7NwAwh0PAmlbeqXuR4JhvCmMUeEEYrd04bScGyHQ+QAAQzka
TCQpAhmLIqb6BJFl8IZJTxC+XFgWM/U3DAJtLOihwVyByfuxKhVSejEIM3Ac8PRDOjyp1laJT36z
ynXXt2K7rAF0w5+F9uHcQXAWWN6bsdH6TdsiMMhqlrJR2c+ouVOH17rYq/+O4b8YpLwVowFHUTEN
soDcdz18FCPdK0Ho3t7xSyOSt1iZJfowkbkCxmx9vE+yA14inv6TNFsAnf+PtOvacRzXtl8kQDm8
KlgOZVe5cvWL0NVBmUpU/Pq7VPeeaZnWNdFzBuiZAQaYZVKbm5s7rMVBWzvQy/1jTluLtr0mFec1
offK+NbQfdJ/3F7Q2q0A4Rlx1rHDMDv7IihLra4rCh0RM1DRslLHv+IODI99MY1eNISTB4FZHsvi
2ibOaToUWNH1DgLESz81CJESW3MjXp4+UQpaekcQXwrJHi3Qbz3fXt/KFoLIH6zwIIcHsyNLUa62
nVQIOrCohcSvrOrPJdWnTWbEI+eYrbjGmfwEFUY87GYinstVhWKAhy/0IJ2YxLY0xqeweMAw00mQ
yn2pnCJR2ZgawuPb67v6fkirozBnIp7EGA7YTS9RCyWQ0VROcH7R/1W0H9UXm0y8I224R957dxvt
6ssxaPN/X4R2CI8Sva2A1lU7QXpJ6r3WR+ep7kG7kNiKGXOcI291zJ6SfOqSuAZe1gyb3FAeSr2B
YlHmxTQ5DQW4B2+v7ypAvlwf2ydmUjkzjBhUbZ1Eked8rpvflfFz4M2GXafUGBwm2UDNIE5KAhxq
yd+aNInsOiHCAUrjd3KeQ2V5GHQQVw9QToDkhUfl7rdAy5TjXnirZZxZE5ujJM2rrYWNbLolWmJb
jPIMXPLz1c8ISQTYJ9KhIFe+NBtoJuSyNeIzRuUxrzZDeoartvX6LeJV4FcNdIGkXiL1gmGRaQCS
Jb+ikASKRIJuK7C6t6lphz3vzK/uIAhPkQ4HDwjSEZdwqtBnNAarnUMrIMWSm+OA00k+6pia/hem
uYCaf8ri6CV1WoqlAqjSkJ5MsNIlGjKRvb6rNZ7A5ZXPnK1zAcX4lCYRCJEpNlENrTNoZdH73n6q
ZsNZ0fopWOAw3iRRUY3vo7LBAKqnTC4Bj5gclS6BbVTZM2axc8h1YSKbFyrwvhrjVVIjGtqixlZW
CpJDslXYWd2iB75we6LxXMr1cObXboKZRoIsybyxlx+uyotypopsIMEz/MpKyUHD1L05hDuax+8B
yZFtbNrfCUhBUovcRaaIfpHGTarARan4TcXc7G1DmvEuHkyXv4eto3eCQcq+/dp1EDOJtWOqnZ1F
OthXNoLugqOnbPp/4Wlw+6J2gLwLrn3GooQi05SB1PjSYgHBCmJ4ajG6U1m7uFI479zrFD4WuARj
zCrrhMIE6XaDkZSD0h3A5KjGd33uFsYLSE8z6y1C8eD2nl5nJBlM5iPn1UQxMghMVdqT+D6n2MjS
pclTijCxddXiGIrbNPEakNfR42hupX4f0UcjRnx1iENex+faCV5sASuxJwgQhlEy/JxGC7/1afNT
l1O/HIK/fR19rRqdiGjdniWwGfcnIdRW4gIwiYGWDJ18IN93vr2za1cH8iH/QDBuzwoVPcD0DTY2
aexGPTS4/CfhQUpfA5GTguFBMUaqW3TWcsXBqCEYGOXnRqg2pQEqeoKHLWfn1j/Qn2UxNkqbKMgz
9AM5cERghHdDAc18KkfGZR1kJjNHuhEpf2ZB6WCZcSPg1KUNelmSCLT+waFUCOcTrd25YDL8B4ZZ
Sx1nRVBNTeNM5DjUz7rQvDfkVGR0oyMlEoEwnBOlrV4cS0TmtE0QNBMTCsSWgOq22Fq/sDjlNJb2
PhacCaxR3d8TlsKpzCJqX6TNoCy99OIUcShtB+ylGNK7BO1agtF7GT1hBJkqHG74667b+VwtwJgo
psxCEmox1heXijeAsDfK0Uxd1k5QbrpQsqUOYyWvhXXGtCuEgFvJznicFOt7vPgNzNkOyZQhW4wF
67ptBd8G9RFkizmFdAFuMAhw9LVtqveN8XH7vHNxmQMPIZfIQIEApxB9Qag8iN25AKuIvCnBICxk
uV3qoHxSXQmRwW3o1eOyWDFzXEjeCQkZgVyiKiB2+0kf/I73opk/HXv7olQEZ4nACTlSJvIXeqgL
CGHbOPIkumBMwKuJtu+3F/IVT98CYQL73qqpYQ0UjNPWPRjVqPxmWX4t3OXqCSyNTvVmyX5DT2bx
g1qcTVx1Bov1MedEqFJV6CxAKxkFJaNoT6BNiTDSABph3dqWgsGrqqzFMxAh0yApjqIquE4vT6ZW
kkQMJyAK5fPYHallG/EmKHs7Uyq7pVv++PdVS/p8PP8gsrdrZ8pZMxIgdoZPZU8vHsZ0wmBc4ZJo
ZjDCXGqJ2hhvWmXVPhVoN6F1E41H7KgtxntSog0o+RXCXTOc0+BIwt1ty1m1zj8QbO0+bElVzKNM
TgWJJCg1uH3GI/zjrIJtI8qloBeyeRUayvl1WrjheIiiX7fXsR4DqpAsmqWuoMPGmKEYSlksmEDJ
0ugD/+5LtbmtjdJLggk854rf62eC+hICXx4n8uoJWEAzznuq83xCAwOgpddyiGwr6+w+bndt8KH0
35qKp3u4av8LvHnDFw/DCm0LSd/NG2pNvjINPtjtvbKQ7dzq7sNK98WZeyHj8a7ylsn46XzoBkWc
YWVLeBWCzy6rIjBgjptC+SZ1udfLJe+9uGo6KLR/zbWjRZf5qG2k5hadsLOxPG5keYCGZHmMwR5m
mtMpkV5iadwO0OazjTEuEWejmdYS3sTUss0m8AudN1K6elpmwm0JnVFgbWc8j4qe9TbRzNqZqsHP
5PZxiBTOgVyNSf+B0EVmqq8r8SCdIkAord1rJzxektQ3VYxicwLStTcxgpv/WwveDpdWJLSakVuD
gRADwgUxWvxaVK8wgrIl3JLd+mf8A8XcTpiqL2Jx/owd3Xb62ezfqMS7FP4fB/AHhLEVotNJHCnW
Y+QhsnnQS0ATbprt4wDFKuJhuFwO8fxteKMsXGDm+GO+oC0hi4nViRQc1miHUEAxte0wvQNZkVHf
KtWpMjghOG9LGR8AMcrUTASAEtk10LgehL7RdJywexUEk9ngE8cftGhemohCsnww5+9G0JwxxKWv
jroHyh7ntu9eNfkFDONYKlkfzUQHDNLsdlt+1pi1Cgt0rSWbIBg4YKtmvwBjYj7JokZRjwCrRmKP
2ansVGcMvzcFr5TDA5rd6cJL66FU440EoJg8JL0vYVGGCflxTsWN940Yl6SVuADSBIYgGsh/hPlT
JI6bvGqebn+jdRg0WmN0FmNhLLlZVRZR3kxwSxKGAXtlRB77aQDbzn+HwjgKkpZ1iNJH7QxU20pW
9Ay5Qz8hFueZvHqTYQT9P4thXEUbG1nYmhZ8LN79U+SrAfG0eEvxnKxCd+K9Xnl7xzgIiEH2alsA
DgONkeyUcmcnMa8VgLcm5qwiWRNZ+oCty9G15tayFSXQu8i/x5k5eRR9lg0moHrFU7Kpfb791VbP
r66gLQedeeAnYNZXV01GdSsAtHZAdDxItatQV4kcUfo3qUywH/wDxayyyTB0QkpASUp7p4QjxNQe
hxzlN7ENP7s62ykoYPYlBIduL3H1Ey5wGReliunQJamA2AfW0YKlCK3X4dBzEpmr33CBwvgmJQXp
tjKvzlRdmj2WYEeRUEgH9XdZWx63tWPVQy3gGA81tV1rSTkWlYVeh0RwV/pK803VW87m8XAYFyVl
fWdWIpYlV9Qe5qixipF8Tp/aIuFFjHPUcvUQ/mdNEhs+QRI2D2ITWFb0Eve7CDyUKcQWWmfqAztL
nybr9yA+FypvYvJ6HH1+Ii6AmXBqEPRMn3IAx42JpvXfTWCFG3OA7BRcWZUKfl4+dd1oW53p9ghW
yw7sHVD1khVwWnfGI4jWH8Zc5FV2bpsUCuOXtxChhoq6O74xTV5od9DMMy2ifZK96vq3tOYp481f
8nr3Ma8OXSPMj7ID64o0lmWdwQnVmWhDGaQrBjtWGptIu4F8HzO0CEf/5j7/GsmBygFm+BiPMKSB
LMc1nCse6Ji58hr60Si/Kh5L8nqGZYHDeAChHZOkCbA0A9wGZJfHINL7kdXbvDuPki/Ju6H8Wbcv
VXbG2Ix72/usp8jwFhBROEXSg+3ZUFshon0P46qpp9WHqfVAsG0rxaks9hZ1E8Nuq9oOQThyG3j2
3Nff8x/cr8nGRQxDwqkauxSLniTZztDRHwy8A7uaWvmzNHYCc+wEmmUSIEyC5nusojS2OiJZTEOm
EE0a240+brLwr/viv47rn5Ux58IgBF3OHcxGEwx8uvZ1qjP/9uat3xl/IJgoQ9PjthEhAuBYxbGG
pGhcPBu4/m+DrJ+4PyDM3QuGYVMYwcLsoMZnq8KumXkKZMVu8MH04ZGm+0nY3obkGQVz4rJezEkr
A5IE6GE2sn1QkG+3IdZvjD+rYg6brgRoyjAR1FZoJSb1kQSF3+rHGGxU/wboTzzBfCOIWfWBqsA9
qgYmwfMkdGRiet1A7MJU325jrbrihQdhbnfVrGSqzyYH4qNMRw9Z+tqgAt2amzbEOBpvQnR1Dxdw
zO2ul40EBSjAhZAkjE9q6VTmPdE4rmnVGBYozN0OYVAdI1tA6dJpp2ntT6mVOdH67YWg7Hh5hWVi
YpUkBkRc1W6E6ERQ7Fp4yKrN7e+zel7NuQwjiapqsTIh4OCWaZJj+lAeiqOgKkc9F1/12ni8DbPu
zBc4jHFjhiRtAwV+QenfUMqSFC+JN4pkUy30xBpycVsw4kVgNuXgzrZ85cwXuIz9yaPQNO00XyJo
qaq7ah9Mio3HoxuQwSZp7UXW94ZEP0rIzJSVYZO2uTMMkNrd/h2rn3PxMxi7VIKJKD2dI5Ks3Zdq
eWjQ1JUPgy0LvBHmeUW3VswYZ25pZY/XV+20+U8NhlMneNyhrbh/A20rxytylnXFit+kAUEjLo5b
vQmj2AGWNTqiyvGMq05kvrvAOQaSHJP5iKo66InRw0ir0VebX+jUKTEkGYuuRl9qseGc7tXbZYHG
fCurNVJqDPhWYv9Nrl/07iBbr30QYWbhQMrNSFvOGeQBMl8sbQJBhUoPlkcSO9QdIhwlDF/UxSlX
PE33FF46aNV//Vkh27CsRRFkiuQIh94ELQIyDVNCn28b/HqryAKDeRoEDdp9yIBFiZl4tuLemuU8
Owy3yp0rZcOp6pN7kTY/aqWfHEOdXppg2glmgPxhfB/XM7tbnSVekSkBxNJBL9OPBRjFLYj0cn6p
vHJgZjXJuXFPm4XKGVcbCFTMIWLkZArK+k3oY94Lw1FFuZUTTGVW6T7qqK+WKRg14amSfjdQi5cE
uiYewF7NknwayNPRX/sVii+izrCE0nA7f5PRAcUsxkAd4x3/QKOYcdIam3of4id1xEfhjvj0Bawx
2Vm4G/3be7F2Gyx/xGw4ix9BFTB5lAK2ogIV5tBLm0J1dMXgOMM1FBBP/ec4W/MHWaAEGDOEkDFM
IxGnvYC6UVaqp7CCsvffr2aJw8Q5EEtNysTAQUYWd6sEhVcZmD1QeUn4de8EhiNDRHVWZ3mDMGpX
oK0NyzH0l06f7CZ3W4rBzNEDe4uo82bh169SDG1DIQd8qOhqv9y+sDeGIFVhKVnqZMZoF+1djhow
ZCaG6NgTyCsmtkBBYaRxTsqq21gAM9YRxpaQFWjYcEaj8qG46vc82a3V+2SBwB7FKNcQSmErBxMh
8LQpdUhhGtsCstO3TWP1kgRXIKZtIKeHBN7lHoJWzBqKHqZBoket8mI0XIiISlUP89EcqFVrX0Ax
uxYMcicSMkNVZ1Xqbb0RQe6ccO4QHgqzc1AHh3rNnKsT4jsLjQExuj255LWrFxWam8FhbCho/mdA
IGYtVEqDzyOBTDmM70bIbYig8mnurcxL0syuFM7Nf83oPLvFeaIHGVZDg47S5Ycqsy7NUwOQlNjp
UXscH/Tn5iQ/BBvRnYXJMOPf7cLfCOpuG8jaoV7gspGNXKckkb7eSNPONDwNjbPJgxweWskdE05Z
63pg9nKRbJ0BCrxph0AYd6Vv2aFnhHYI/w8B2Yd8n0OMzZrsN9HOXqoNxMmpDeVUgfPcWDsPy+XK
l9uMIrIS6yrMZxo2bXIYR+SWn83a1aXvt/d1tXC4RGJOnpZbRO5DIMnJAS65HVtXEQ+ahs4SZVvr
mwoa2RVvnu+aE43ZYeYQmmYXyp2AHW7s4jghzMdUqD2EkOCxozf6EjweqGJjpsX9Hnghr7qt8IyJ
OTfylMZil8BjgyRvEzzrD8lb4xpe7KEK54f4oOfENV2Iy++0x8oVvlGwVvjNewnrLp1mi7DJApVo
stsqH/VGPAuHmPdOWnPtM6EBBBxlCKqwg8aY9ppS6N3jDhtOQTyAtoF3ba05qGWUxXz3muQ0E0dc
HiSwNbCrCLkfcAcVVhOWSxTmO9eZFqvTfEXlcOjQpzOyI5gm1Oin0qKXIhOgpeJV4ssk+r210UbR
u23dvEXO99sislFR1UXjIuCl4twLGDVE+2BOeEXW1QhguUr2PURzAXogsCekH2pz0zR3U/+qCxCX
z96b5EUstlq1q6bH24tbu5yXqMy7SCgH9HvnWJxaCft0Mg599htUtG/NKPy8jcTbRsbp151YEALW
d8cYHzTpZeyeaPD7v4Jgn0BJm7XECLEYOZ0cOZZB+zptpoy4t2F4n4qd15xMK9Laft40sLIh+4BA
ozV3tXzfaV4v/UykQyG5op7vbuNydpANscNo6CQxAmyovddIYXfSWZPfbmOse7V/3k1sHKqZ4CbI
S3yluEczaQc6rl54N83+UGvyZ2I+NWa8vY247qX+IDKne7TSOlMDINbVMRAR4uaQGOFc/KsYEJLF
wCYGoa+6r0hjNlI/exC5jU6F1SMVZKlF++P2Slb3TlItUwW5mamxeyei2wnCGzMKRJVHwR4h95SN
riwokCi6D5E4/+/wmJ3Lw2lMQU4Ej1E91up9kG7S8S4xP/LgPICV5zbYqvEtFjf/94UXNMQ4SUUd
YGMHeXR1V6cNWAA43eOr3mgBwrjaNOx6lPcBEvSVB4IrR4wt5BrMezS1cMyO97EYd6uHJJFTEVDg
NFUstOd4dPochydFPgiUUw1f3bs/aQC2mGjQZiyzAIGKAQbosd9LphtXPL6B9YBzgcKYA1HxykfL
KMTzjtF9vZ22qLfv8mMJ5arERg2lsGNX2RFHOOYbMbezo+nJnO93Tbozh2SL38BYCW1VkMSkOALd
j3uoH4Wv6F/8+f4sa1D0q9zO0XzDmZzxzfRaR9lPmkM3Kuc3fD1Y2Fzp8jcwRoQ88JA3IfahBV+F
m/eO9jgcGr/bJp/Vj+isgLjTQ+Fe8m4fkPVwdLF2xqIyIo96UwEXIlmmYCPXcqBb+Wfws1VsVMPF
jWxXn+jruC/ROG94Oa/+uHp4FvizxS9OaKCqaWrFwNeejhYoOt6Cuz7x8O3FDUTYHttD8CifQDMT
ft5eOA+XudgTvSk1neCbg8w8Rn5EPU6CxxX35aB8PUEWqzNSzCMMClYX159JcIBYRJp09lRx3qbz
j71hPF9X/wJG1ppASax5E0EKnEXGLwVvCMhS2KLye4pEPGtE5Kh57cGrzujPp/tiwVigqmSqo24E
alv+FALVzVLQzmQguHvWkSONm83tL3blj0DlPCdGQf6FDnOLHfefSktPRQFk7UnRuJBTbQ2/lCvO
efiqMl1s5UwYLc+tJKj24wnCPA4gShlG+SwQCMra0VOPIFbeKS45oAiOh9EEjxC5g2MXxEHtkPju
971jevvbK73OWDM/gnGKsQGSCHUWehx9sLpCE/3TOgRuc4x3xc46gjjrZ/rrTrbT+9I1OaH1VdDB
QDO+EEM+UZ3Ws9KePtoDGCaVnnOHXbtbBmI+NAu7Uara7MxZWBvUSMjUqN++JRv944e2N++nLUTR
z/Qu/pafi2d6mj5RqA1VR/ICzut/9mu3vjPj94wJgamo4EeAxLZKHhJxIynbPL8roBDC+Zq8LWVc
XJiJBJpPgDLs7AMzVfpgl5/5y133Kvw2tyqaBDzj4TbmKiRUxSHuBFpXxJCXW5ySgYzmOLOmSGBC
bi2njDhh4wrr5Bc90D8Q7FeMY5EIEyCKzJXuMfCQ+9QVbOP+Ge0wPzBT/Vt/fqttwXJqL/crty9t
EwzUm/hTP7WHRODs8pWnhVHpYC1SwdqlQpeEKfKkfWKUSqlAWUbay/2eqN5o/i40Xky+smyE4iAF
xN8hnnbVCqRleTvGogXjTeJiY7VhtyVoKphsg2h66BpWZB5jMY9OoRW1hVsXeXXq+yx7iicl3me5
nBd+APWAxK4qJHllPcieZMGs7uRkgIq3rA4VaLQ06OI2fd8EdlKAedPT43iUwe8Za09gtEvQMtjI
+i5pGjTsCJkk8B6LVxcKZIAwPY9XAdiLoIHCeMFgTMOgrrFKJdVEb+xJ4KhNI+x6OgNWFETIcq/6
2tj2PkrZfz0YOMObBsiTMHoloq3s0nxzo+/jtMRdFstytaFGGr6bo1IiYVPzxkyvbxVAzfwxqHWB
8kpnVjpYiZSQBEoYWYvuQEMi8S4qdRO53KHnmOgaFL7cLBNnKTKy/ZerSkpFKPoMfM7RWDaHwtTL
s5xQ89MslXjgYF0X8TDtqGPcGTxUMlhyWCLJAcOzfVNWuKYc8mzdF9vB1SS3zaCB1CR2eodRiU16
F/qmq3mZB0f0Rnxe5nplwRe/gXF8UtrSPuzxG7rkTtNeI+MjBSndbU/Hw2A2dUzFsC1MYEzkPmjv
62iTxE+3Ia6d6cVWsgn4epgaKkyAUKdxI0nZFjGP+/cQ4DHCZDb+gOFuXuXiSjR6lVRg+8YzBwyc
sW489CTlrOI6Ifk1//oHg3HYHQXTJhWAUXlZ5CUP+Yt5J+7k0JP2lh/ZUmlPvI+ztnPLZTHnuImN
CExvgMym2rbAUNtxAt/rtl9mUYyJhUgkF8KMUN8ZT5Ej16hWaI+qq9v5pncbPN7Me2NPHJH3Xpv/
x5fxwzxN/Gc3GbsTwGdlDVENasFz9jD3ETjmh3aQH2LH3BkeOmo21qv02h0Dh9fytYqsymCtRO1L
AhHVpa3oWgetpArIehHbKnlO3gsjtbXBRcFXHD5vG+bKRQAyAzDtzhIuCLwZMLgXK2trClEM6X7s
Zp4k9MqFzqBDY88fA8w68kYM1g40thbj2uiugcQ945DbJCqssoDuMEHoJw77PPmO4e3bq7oOFoCw
wJjtdnHcaqUWQL0LDIHY8e+ueRNDN4l4B+6qtXauwyN5ByYaaBSimHGJ0mjUlDV1IE7wIu7LJ302
C3lTmajujJxn9MpnuoBiFhT1cjDUAuh8MAIi6ImdR086CCkjy5Z0JEGdauJU6VZ2EEcLrKmaCUI5
iZ1ezLTOQpcwaPDL8r5SejtVkdlFS1TJ64lZBQLXE3o7FIyAsy0NoaxXBkk7VE4wVz/Gkm2BVBqE
BV6jVo+3rWLFW4mo7P4Hin2sB6VaiBMF1DgTMDXkfmzLj9sQK8YNi5j1XcHvbF29YSs1R0xXAqLv
QjcPlIcU+aYo5TXPrPl6VMahUqrM1LZY1aXpteiP6MNszDF2sWmnxzg7CMlrKO806HLE6MmoDtPg
9MmpzB5A/HR7jdcpvVlDUsG30kBApCAYvwTXqWakUaDmjnxGWQ0ZpTtz56V+6iP3OtrjxjoLeMdC
M6W1XwQ/4Jztta+IfJ6I+iHe8DL79BEFwejiVMsdCXOoeYsjEW9uL3DtI2LAfW4BQNcGaMgu16e1
WhHoeFqALORVK/aTfOaGiteEJPMeqqCuRs4DDNasCpwad6OeSzreptoh7V3LJpvOHs7xcTpTNDcI
m+/yttreXpe8dtZAkg2VExOKJ1dDhlOpFVSrsLDcbux2/954NLExNAJCt9bO7fvOlX3rhAamU7Ct
ITWzy50U0kJ26IQb3o+5TkzOO7D4MfLlLqdTXpdZgx+DhgfJspE2Cxz0HNj0IdngOSm+G48Qr8YD
KXZOPzkbMf+/mcv9Apvx3C1mISRQP0D56j39Pe5dKfQqW31oP36YPyd/2KIHZNvf6YadnA2/KGzJ
4fJbrRrZYvmzmS+uqLZSk7Kev0XhWU/Ke2ejqHXUfBidM3jC8SyfS06+/7ofAnrgcEl4R8O0FRBK
M5C47PuwLqA0S33Q/Y5ec0Te675pvPRh4ICtLG9+pZuQ15xVyFmZyzFMi3qqURDv062YC/Y0bWOI
md7+jiuuAHp9aNeBF0RozV7AplZUcWlKMKFRcjA1CMZhDsJ12h7h+jycjUsQIQtkuy/3LICqVkMK
AwI6p8aP3tTeDu7k1hafHtL3yAuTLRISjX17WWtH4wJ0PscL25CFKCdmDtDeafxwK9km4t9t81G+
GUd5K9+D46beRMf8IM0qBRzwlVAD2tGgQEU/oy4j/rsEN6xpKIPchGiGG/jVMdmZ+1C1h0/5AWHh
mbzGrraLP9K3+Cnx6cdt8BUHBRJbyD8Z6JYDNDOKkFfQOYiCCLEhOQbRKa6OhvW7lzl+cMVsZkZ4
HdTNOpI8X/fbYnvNNCY0JRhb7KtXSX3Xs7+3feQZFOSyTTT5XqUcSNPSESTbBLRHld2nrkzuMU17
e6dWvhLeBwosHwQ9Cu7Cy68kZ4Gq99382MNwXP7cm35hgNpwJ2qPARgXBW6ldc17gGoQ/gMamZg9
ZMc34rwbQfs7EodSv/dA1/Xd6lxiJ2Bf572A1k7dBRZzAAR0CMlRDSxMHuen/Gj+jDa6227kjXzv
gAP+KH6KvJfmilVcYDIhlVRU0H6VgFl4ESRBClyRkZvCHSvH6ETtvRnyjvmKj7xAnB+CCzsURAlD
zy0ECQ1cwD/E1zR0qD3uRrtxLS94kpxs3+54CiTzMpir7wKUMZy+kQswRc7LtJ4m4YCxpV53FJrb
BC2Wt210LUpdYrGJlSLvNJ0OwMIzrPEgkoRas6M+kUPiPhjn5il0bwOubijYE2ClcCASmyMG7SaB
VxPhLNvRmXDdJOpzhda7v0SZFXlmpjGMh4AEkCWIFsVAnPBIQQsfTUFL7ZYSBmN5rGZXS2FAGNuo
ShBpBANAtABKWdAHVojf8BzVlcnPoj8QT1HwDMdEFvvIE6V+0IcBqj+JDGNX3D4sOSZw5dC/EIAB
vZtZXITJ2tO2LMF+DtK5obJcUrmm9ShlaJ74/OtPgggAYiLoijdEWWVv6aIu8Y4soZKECfisGjDB
8Rb+9bMAUi8qSJIkEV8dDxBmLUJTRFptgPicRMpZaTtXI5Ivhxw/tPLhL1DkS6cwZn3QJsGMoqQ7
zPX6UtzeK0bj//2OqTPjGmoqKtLwjBvoBiTl9Qnc6l2m3dFBORoGZoLz9l/AaMgRy+j1BFMvW9Md
J0HWaw1l8QYy1whoZpFogce6PZ+FC5eGDwN1OdyCkFOGOgpzW8hFRZDR16GmrGmb3oo9UO37fai7
TZY8DkLvRhEv8311/TKQzGWRmBjgG6gBwv1YRWO6F5ffw4C66YCMXbZRax/6nLc/2JXfRtYYBQyE
oRCsglAlY+LGVOilRlFRNc0GQTWeJn0JjofS1yfzsQtyTox03U044yHiRWILrAvIbl3aYRQobdDm
0Onog8pvM6/U97nlF2jDN17S9FWSzlH0boWcyvjaKjEXpapIaSB4YoW5EFX1cV4j2arU+zByioHa
TXxoBsg7d5wM74prQnUPcbY8643hUXS5QJmk2VQVgEIQvMuV4K7NUsy+Vr9bi55vf7s1KBkBISa/
cGvgcrqEUsFL32sdrEXTOxGj42V7NKOR3pVNJdg0HP+Fp4LAC6ZNwEqjz6WvS7xeRmNhIONA1LLu
YeLBNg2UI3mJmLVvBQUnRLlIxmCgU7lEsax0hPWghlhIqYHZmdCw0dV6jqVMRftEsRkJeb+9j+uI
yry2+XZna3mVUXdZXZlz74b2KxtBzKdW9hTWjZ2Y6abhNpLz8Ob7cxGgNUNDCyMCXpnHv8WIOg0Z
9gMU1TGcctZrXry04vrBe/9necwRH/HOrLIUG2qSflMKz5KubQqedvQqCF4/YNebSUXZdlBSjBaU
e7GGIZV3lXKm6A7WpfTv731DXqAwOxfmbZ0mcy/PEMkbsQ7eW1odlelHGNecToi19aDYCqeI+wXc
5oytKxN4Q6ZkhCfuHrPeckJBsCOe8125Yb6mkCT8hYo5e/WriTrWAYT1MEYouZH4JsZvAaqsJGjO
Vfw9Nzj+YhUOvKumIoJEC/LAl3Y3DpEoquV8a07l3kjvMuVnjdZT/VfZh7tOebp9qlaiQANSNQgC
ENhgFxlPX4t9KzYdIo7Usn4IIFlVSMx5Ea85QIRnCko+CNOuprlwiERVbuBrkcbZiS1x2378hpoG
OhA1zj25Zg+I0gyUluaSP1vQiqUKbzgDbSuJscVco52J23kA/vaWXadvcTsuUZjLQ1fjnFgVFkQz
Nf8pTJq+DwalfoCI4/giCZOxRXWl9NG1kiE5bzSHpEStHFQbiXUvW333pOee3He72z9r7Utiiy3k
bsDce8Ww0GblRLJIRYLPCh6UuHwYqpfbCKsfUoE0NxwI3ljsMKMcasQa6xkhrtJ434m5lPiDIoFz
Kim14DuNOl6mdA0SiTeonEAxU4QJXR6GgCpK0GhwwpicfO/FtylVziXq6ZgDyDe3V3ed42A+K3Pw
rHjUgkiH8QhQ2Mt6X289fcJgQ2TriVtUCsZ7/IZ3j66ddnQ14aqGIKgqs82dkhDWxqShs6ms6S7W
ld0Ut3dBNmxHuLKgbvepWru3F8qDZPa0K/QxICEgIVVlU1W3B/MHDdwsDDx0XZL4X/gzvC81iEbh
kXk1WdmNY6eGAvwZJbHfGuI7Ect9UaIma8hHOoKXKDe82ytcsxqI5iqzuCSktlmnFlXToCUWQi4D
BTh1QrNxTg5qgTqLqXFScauhMs7b7D8BiD+XFiobSaoVLSw0QOlGSXtMTQI33CTpj8EAm8qpCp4M
ecOdLF51dbAY2IyKbiOWtSpCu+yUqnNLXGPYEskfappuAi6Hz1oUhOz6f2BYkqrGHEPogQJGrEMv
pK8CihZVsYnGye54/HJrn02DmCy6w6CfdkUAHGqClMgQkEXkH3RQHjZ/WlVvOAIdIoiZpf5tI1k9
70vfwlx9Icji0LCFr6W3yimuHwvTKOy06P1MCzfylH0ME4aa8nvwGHFuxLVvhw4IVCQQOCNJxtiM
UXUkCBPYTFppqV1q6m+L5ntUlitOJLZ2J6AnDa76fzkDGJcWU4UU0yAgPmrHj6KyIlsZeSLAq19N
g34Ehl/AKKHMi13EyUk75D1aj2ap1dHGsJFdJAmuehBmc2nirnou4KHx1keKB25kJq6+hDILYZz6
Ce18OqWmtKeWEmZHBJvlYEM21NL9qEsa09Z7OT2pVIse5UhuD2ZbR5w8zfWa8ZyDZ8EvQQrFZMvQ
mtJrfYkowEElw+t1ewxAvE41m5DH20Z6ffwAZKL6pKJjHXPpzIqVrtdaxUKmP2juiP5tgLxRRrZ4
qqKjjBPWXBvlJdS85sV3hJZhqYAnkYAVE4z7lmcVCKN4IQQPhDHITtOaSppb4XLMPzefltDZqcYJ
hNYw0MsEr4h8CWbrmNMVm10tDuH/kPZlO3LrsLZfZMCzrVcPNXX1PCX9YiSdbM/z7K+/S7nnJC6V
roXkYgfYDw0UTYmiKHJxEXAZEN56ZjYccivbaZIoScIRA+g1bjQbWQQN1fzL9ZoVhAuVgnxz0Vrf
QDWytwL4j7AK/zqmxbvjjxx2iIAmIR02aigUmDmGCFTSrpUmPzAUgTvkqkPQk/2LqAKwpkt1JIIK
T1ubWLU5GFzZLm2HmGXhdL1ozBHH8WJ4JAJV5O2Q6QGs+1JUWDc4wxkBaR9mj+S2b1tonLm1y9iz
mw+zina2UruLCEN+HfbQch9eckjiovWDJXcy4zZKghhS7Sx7qZrmTa1wS8vAqMhF6xgSxrGExN8+
vhw/oQAgZtKRuyaykIyNDFqYZP0Sl25gybtB+57N435BrDUbIvJ8+kuXaVAY4h9JrJWAhyNspwmS
OvvVsAmuUF8KDH+ZPgz0HHd+LSofXNsLfDFgMki5W9Y13tmIK5A8o1btpk33ipQCJgSoiVdolWjY
GcdcIIGOeofjhxNk4bPgvIkw2wnRHDIBJ81OQDwf1n7QRh/BMP5YMJoQPT2uWhYPCjJC2xsoWlbm
VGRdGQArj2WN2tqxRoRxd8m4M9X32LL9VvpimYIbm2sxYHo2CYaSXMdAvaX3xtSmpauYQFNFj5M6
e3LgDJYgbuWdBsA+/0cOSgmXZ7DBFL0qMKEY2EeQuX7XyeIGiSsZX3LybksiHv/rQESBKIPg4NO7
jGUesdCGHIUNnGVt3qggw9DCvy/MKXRwK2JHVAFoWHWp0FRnSDT08F+Vrcroc0afYdrlxKmtqhCc
ap4yyB2DgemXN2GL4aioZVKmWgA+h5VjGA/CkOpXVM2cZoOgqEXBpWjRYAOdvpHTtAngqyajLZwq
MG6s3Oh20pzcR7J0n7e6cQrU8axI0sm2m6Oklq91vdxWahh6UgFf00YPqCHpiGWHU6limrKEiCyU
tWG3fUB+9QFefSqmKtOyK6IhFsI5NgNAdGlUYuqpuauU/CBHQMCaslcNxI2nCP1XgStPn+FieIkS
umT4a0wxLRVoGEuDXBkSZmzZoK0CVCBnjJUrlVM4WE7YPKmKaK74tbujQogCgAqS+RZbMsuzvM6r
OYQjgBMKWnlvqnhaFoft1fxVFGdWExzEqgHoFO6MqxlzbaYviUpwLKedsZPuvk9e/g18kmBlqVtn
P382708U9F7cnNP7xsnenqWX6FR9WJ4QZHoda0NhvJ3x8rPQYsKG9X1SF4qWQuFySv2if7Vm2gbV
TYcF5HRN03tz0DwpVWM7hnC+JXex8eqk0hHDsUPcEXbXWmxAtp6Qb/PUuVOl3GSRCObMOcdQ8Y8Y
NuItGozV7iEmLlFpysy7Loq/bm8o5/6gxUkkI9C4ZmCu7aVXsutqSXMJ+2k2T3pwNxRfNIAcpye7
/aLrhz4QxIqcbIRyIY+6/VUQ382YhTzHSYkZOl7Z3KUzRhW5k+KNy0mXPojmdOOrNAislpMQhVSa
ADEooIqwHV3pUJEa1OSYSn+Qur39KPulq37Fe8j0dC8/Dvv088f2uvIsZC2R0VNDTJVXgBmiOCPf
z1p5mkLjPpa+/L0UFO4A0AXWGUk65vY3a0Kp6PISLI2z33TzsW5aD01kgruY50NhIAqOPTDHYJWm
2q53jYzphOnU2LX76DzthiP4M1zlozzrn2iVF5Q+hdIYs5cVOUCWHNK6HXo6D+Ye47xuwHt+lzl4
SIvmE/AOmUaApJYReQMGwKzhmNhRjXgehwwU8lr7E2/X7U26xovB/68lqJerZ1mV0cs5JIDmNzt2
X1QwmskorTqm4qVnDB50vyF//Pf1OiBacOOoANPitXSV90vQTD2YLXyU/KIYJ031x0xkF9SK2dsA
oAa0+Ml40CL0vdQsMBo1aKaxdItjcm/fvpg/1CO5W07yc+q5NpBi6IsDEZ+3vaC8swVwoQn3C3Qh
XBcjNZ2jEgAA+Ky88YrGdEINGQ5R2uiacQ/bthZDDWdl9HMRWlFTDXAa9+XsDB4iwtK1X4CvTffW
bXlu3sxDfUOOi8B1/KLyu17VP/oxp82o0EpT5dBP3X9MELzcF+cRXmunPSP/97M618D+DRg8DrAt
Kufv0snvezf7NnuzYxyFUHjeFbFeB+Y4mlJihrKJz+la3zhYzyAquTG9ylefq9Jrd5NPPP1Qn+P7
9N0FKd/2XnOFAwSGwiasDC/Iy00ITbskSHnidJo3fbbPW7R7j49p5BXBz2b0ctGgXo5FA22Ghik8
HDEYkY0qsqFpdJJ2lavFMpCP4KUeMTPjIbZjJ0titD4ILkSOLVtoyQHEAzymaMuh+q+MTJoHo0Y2
qHTTAhxBnf05hAhVNfWveyFx8yGZCwwafRYgHX8pp9CUKohimT6/G+m0jGqHkrQh4lO+po6AGGA6
UGfAAiLiZo5mElmhmYOg2DVf7Q/r3HkWUJXBA4kdIGQnt/eWE8ZGSbf2DtPYti2F52YvZDPntU6a
ue5ryFbd9r/8rTlnD9pNXjs2jJRUoNDRQJf9Kr9vi6W/yhzWC6nMYbXTGgaTQWqb30zDW/nXIx7o
iiJvAuvHwCqZxSiqIOEuAccpXanxKxkFohRwkhelPWNOnxruZ1FzIi9WuhDI3FYVCHG6qqICb8x9
d1bO1s1yQ3zpZ+vNHjrg5Jv2sL2EnDOOTA3NQCHxRfkTLm0TmEJj7GTYplVOp55Me1T/HJP8p1nf
8c50AsXag0BJMDmNu2+gXrZQkZbxJmP2bRyKekzxLEUI3x2scLzLJd3b1otrkVBLAb8G9k9nH356
r0Wlgf8whAGIdP0ti4+xfNshi9G7zfCqgmJoeVDxIIy/Zf1+QHAlinx5Wq6/gNnM1MDYzrrQcSaC
RTppVq/e67Xxua3ntc9Ugf2Dg8bYBFSMNPoRKx+WS0YQTm1bocnlWS5QjD51oHHS7yX5pOs/t2VR
W7g8bpeymG0DZEEqc+qf5/6bpe/BoZlMZyW+JYlg8+gPXQoCSmO1d4wna7RUgXVg70Dh5kv4fzt0
RysW3W/08mTFUCwI2iSBnkQYdbl2MwEV6ESoX8YrsqtsV8FIBiW+r8tyt71yPIVWkn5lMVe7ZDRL
HEe5UoLdfTnkOvgXSOIvo/m0LYanEAiSABlAPR0FN2bdslSpkx7lJkxCyO8tEn6fmvhWRuoFLX+C
u5MXoVEKZgPVQwv9JuziAWSfZ1oIWWpS3fR9+LDM5t4CEyLSF7s07Q6y9qCgOz2rVYdMd6ryjDmT
57A1wM/8vUlTgeq8x+36e9gl7mpkudse37MYwXs5KL7eKCcMrD4lafTQopCQAZBvIV0BLELkTMVf
n0NEEWgcwiteRVTO+tFxUOd07ICSL1ri5Bi6pbjgbwK7optLeNR/3d5ojj1hjgdS2gA2K2jbYyKK
xQybOa8w5qtYJkwv2c/Zt2UQOGmRDMZ9GUGZZiSIKoxCKJwl2Bdz6NVCiiSOyV5owphsWFeTrLTQ
RMes3e6rhA7vzIsSf3u9RFIYLxlVpO/0HrqYs1uEQM0dkX9U7ZdtKfwVwxtdA00P6hGMP7GVJbFg
hhWmUYNUQz8QNNDOROBK+Kr8FmIwuflo6kd5aejWS7eFfp9bh2R2p14AQri+VmDOSGCjhRw8PMDU
XrrGurCCZLKwYFIL2sOxO1Zafe71KnOGTHVHJdiro6jqwFs+WgFAdxzCZHSSXcrMEittSF5UwLFj
AtlMzph2tSed8rq9S3SvGa9vI6xDD6NNMdAsfB0THhIMy6thC6Z6Oy/o4g2+b0u4vidpmgsRFUjr
wPnDFhPBUN+rjYZ3hWXHuTcOEVjjozH3lbb4GOekh18Mc4H/u96wy7uZms3qhqFF014vcTd3YBew
75LglQRo838qi/OkCqD4nKIbMGlgFkKBliCtrtOPWQkjMlr8U7RWuFFsH8voXdYMN8ln17TAmVfA
HU2fcpg9B0QU1V2vrIpxE8i1AfAAxB9bvV8Q7nRER3zcxd5AvuqaH/SnUf/oZfdvtxCCkGanTZRw
6+ztFgeK1rclItSq/zKZX4PmGPZvjXpaRCRU19Z4IYi9tjA0zjKyEZGB0nwBd4IzTfttTa4DfBXJ
NUCmkGAz8dqlp261V60+LGXXmYilppulezCLvRS9N+GhHm8q9SZsBQlE3g6txTF2WIKmtm96iMuq
2Z3l4zI3+yD+kKZDl4iwtlxZoHoA6B/IYQBgLlUbFsyxgT/BlS+/dXZy0I3lsdQaX2p6B3AVQcRz
7Z4oNyTFxduYBQlyrUtphtQlYUnvw3HMHcvajfZrUPnbm3Xt3KkMdF8R1PUwape5QcpksOdyTBHN
lz+N+alOztEMKKQgdcizOTRE4dkHKDSQFsy6KUqdF5pFpSiPZhAj7f+4rQbXGeHqwMvul/9jlqqX
66qo6qRyy8Izq1c1+Az1ey055qDcT0W5Vp4V4Iz+FsY4I+R2o77PcCHaGBAcp0fDejSMyrHkYyt6
n/NMAM0LeJwADo+UK7M93WiPhRFh4eoa7BjNnoBT2sC05+3V40rBXB2wuCCSxF11aWhRUxqo0maV
S6THmVSOSp4kSzRrgWdpCFR+C2FWza5HCZ4WQhYczvLYxp+LcpIxUWVbF+7moKSPqBgp4ytO1aKq
WiuNIcZOjZscDC0HZBVaRw+nDwtjJdUwyAVHiCvRQFUS7k5G2wKzR5ERFYYc4G4K8h80kGgtt5aO
0lh5XbnfVo67hr9FAX5yuVGDXnRtUpYwh/nQpscaPJfEQPAqEMO1h5UY5riagVH3/QgxQeabw9c+
eqrit21NuIuGOomFgpZlXcGwSRLpDUD0lauqj0Oy64yTTAJgNV1TBPjmKgPnI6PDCN6B7ceNwOU0
ajmUGdt4V82amwC7P+mz4P7mbs1KDP376tbL8tE2Eyom7cEcnmD4lj8rptOV/+BKaXPp/6pDF3Yl
B3x9maqkkNMY0VHr7bdiCf9l+1cimJOK5HFYoOCCkc7hk4GpdOR+mQQBHX/7/2jBnJlWJ31tUENu
lXQXYb5Quq9DkFXqpTMIEwfUXC/jb0Sqf/RhHzCgFh3bWoewvohAXjfSFr1lLxkfZm97nZX7w6Jj
/kCfgO15OKQL+f9bTzZqMC30UNch5MO99urLoO+DVpTxF1i5oV6ahZqBh8quICNriGdFmDFIHEuE
yRXYONtxU5vliKnjEKKEHun8wd4Z6skSpa64toF+X2DskOuxTfr3lYVr8hxFygQpY/UZFE49+0P2
iOEArgUC520vxMnZwjRWshhTj5QxnqwBstS9sutP8V15V76iynWwFgdEMwgeHvqD9devdioUzVFY
LFxQLOFtpFstHjkV3Kv8ooEgM/9piTw4/e4rk1+JoAHZag2TMOs0O4BeZvFmF98n5VtK3MF+tkfV
ATZYsIrcA7aSRo1zJS2IukzJaihUgZ4KY+6/FjeNY91K+9gje+3HtjS+efxZPcbRWgOm8Y06XtMN
ZgNrce9F0wSSDWc0vpfG27asa3o5PP3WW8XYYtpNrdFGECbPh9yX3fhNdzGp7G44NYf0SF4lh/iD
352kvbZvnmIPgwu2v0C0kYyBtmE4yHWJpY0a4wBQwTC9Yz7GXtG+qtXtoP7Di2OtLuOWAf9Lm1CH
NLXQv2PIYuwA/LSbG+W4rRUnd3qxrr+AZyuLQSNUBUAh1rUL/SZ4MQrPAhJpSQ5T75XmoYxxh0aH
QLYEy0kV2DgXLPBzUabIqMDO4QZN+jaQ5EimFyOgMtFuTxKwkSVu3fzL4+TP8dAY31wGSxuFKYT2
Y7PLQaZWjy74C9T265hjmM8oSAxzr4KVOCbBiT6sOpWpeyl6NCqB6KLpqqdMsgRaiZaScTGq1BnL
kEOMXH4aiVt1J6sPkH08RKM7Y+yt6P0gUotxMmFWRdKkQV4w31rdXVm+qPXztlnST96yDsa1DHVW
1YSKWMbnaf6uzYKoh5vGWp2vK1SwHYRmMkCAPXVvyyw9KSRxKiV6BH+mP5vGTVzcVxl6EXNTdOKu
AZSXJ45xJI2t1nISQzTmtr5peX9OsvAGI79PmR6fGiK7C8bglIrpG5MsuB/4PgxRvoXnEaU5u7we
CnB39FqHyyiRdDeTP+Uk2kf5slOWwMub5BZ0IoKcENdWEECgVQmPZlCGXErU0Io4ZQk9ccbom/Xo
F4oO9jMRHJ97Fa3EMAdb7+2GJDPWtIuHXW7bbjPG90Osern2MyIimhxOAQxbuKq8MlqZePnFeo6M
a/AhRQ4dW2Ee69vmEIIt54gb6JRMjvI1OYoq9tz9W8ll1DSbThvAOIGwr8Pk+jx1Sb/vMG5AXhy1
fE8HgY/mr+qfAjPjv3QjWVpVQoE5KN8k4Hnt97b0lnanie5WXjhLM/JgATAtUFAwl7thtka/AHzl
YrzEcZLIDQ7/Y9KYt0MUiUyF5y3Xspjjh6kJRSkXOAOTmu6j0BvLx345IKvjE8nBFFtwANv/sI5r
kfSTVnesnodVncVQr83+y+0bqf9v6l5BlutGGLe27Th5FkIf1xgCAmQqKoSXopp+6KYM/Fruku6s
AJwXH6p9DuZyp6qeHQop+Xi+bC2OMci8tLSqbyGuRkRk6ccsUh3JfrSBMlrI2S79Kv/Zm6ZASa65
rJRk7TLKOqvS6BYC0TTthxKvAwBWTBElJM95rbVjLlatRA93hzyWW44fqezK0UMqovDmXXQ0P48Z
fCgbXs1+R5GoD80a/rG0y7uhCp4QLwguHJEI5i4tSqmyy65BeFAFZ1R2/LoVPRS5C0U7UUH+TDlk
GANHUqmOCxuOQkPbshJ9beXJSUSsq9yD+1vIVWcSEmGx3U5wftY8fyzdS0yiY4yE7/S9lZ6TWHm0
Qd65fZq4SwdAKIq6FkErCxPpFIBU2EGL3Unnj4Y86H/PYoFi2ur3ma2Z5GIeJBogxqZ5sEl8H6VA
DISl5Afzv+Q+wLprA6MALKKmMXtkRkM8ggcFewQqCye0pNyJ++5UR6L6Gd8YfgvSmdRob02ZmhoQ
JFd4UlTv/7dfWOBSuS7gjzZsXCEjbrJivHSBwAcjQObY4N3pX+NI8AzjACuxQyDFxjYBWAM6h0t/
ioq3ag+AI7vzI/g+gkdv+ixPoNoPdvmxeA/306nYz156DJzsJEIAc335SjbjXAup7WZbg44z7aYJ
s8iN8hiNZVPsLgTTpNLsMOK1tG3ynDsfbIbojgbFP2D5Vziiwkgi9LcBcZ1hFr2nD6DucprSk8jb
tiDeyxMIdhAAAX5LOTKYw5WCCczMTQIkoNH7+pzvpWzZBSka2Zvl0Ok/AQq4M5BAS2bznBgilANP
T8ClgDWmtBL4/+XGmos8FmMCzJDe15gAnqmFr4wpcfq07FwcosKTI1BGbuvM8SdoSEN3ABAI6EZk
wY9q0RdzoKA4lgWYyUOW7+MM6oVtGRwgKYZOaDQr/Wu4EZtmHxajNfMelSpz1h/yAbAsSOtubMUu
TtI843k9SQ/IS1k3CuIPV12Sb2DXAIDLHFInDjE8K/l7Aj/6SQCzgx0I5AhsIbqaVTmfNOg9GJ9G
/ZyGqYdBT1j12QlMInDaHP9zIYxxqj3KwHJlQtgUToAuScbsqmZjOFI0f99eas6NBEmopOJlg8cH
e1aKGskK0iKua+YhxQRGhP9ZHEueMkvHeo6NXZMRxQFh3M9uKl+2ZfO0BJcTBi6guobYgXFMRRTY
HSDrcIBWdCxCcAMVSMD1ov5ckRiVOSZKMS+lBRWB1m3U3NH70BlFjZocZ36xjvTYrOLjrph7cDqi
UigtpoteYEv1qk7z9dLfXjPemV/vF1V2JWdOkKhsMTLaDef2zkLUWGP6VdW4EnjNR9GMW55xGKAE
pnRt6G5i3VvULY2aTVCqb9vBrTUVJKCyOb2VBfrfZL34EWeYAFI2Q/IqN30ueHfzlhRoRhvtd2iq
Bjv3pardBDrzfpIAB12qxkmWpnswurb2YqNo3WWZeoE83tKCQMGgFGAYIsASGoC7YAj1FNrWIKMY
+jfSnvrgoIS3cSc43rzUDTpQf4tiGQ2WMteNWId/0ycjcBRjcOcy+mJ0ppuqwXvaN0fAXj/nSj3O
suih+qsAzySmlPWxY54eS0qWMKRPD+M+v8vuux1xYv+h2IGSdMHMRVqmaL8PtyDQMkTsspxw4EI0
c0qKwazNmBbPjPlBUV11eOzaJzU950iIiwYEi2Qx5pMNtbJMLWSF03guetNpMH1aH1p/SKKHZCCY
wToI9pUncr2trENrDSTYkVsEmix5GBQwphjKvVQ2bjqg/3CxLGcwpIdth8A7JXTMFdjAFOSo2Ney
ndR2NVK4RY9/puxKwasSp94sGjvM1W0lh/GiqOK3Q6JBjh2M3m3hlQX63esHKd3ZqsDHcUXhVgAK
HIy5ANJfHnxL6tNeM+CwSxBfhxjPCQLWuvO6RjkY+o0takXkiqNxMdYQNyELlguMKjd+lQh7OYwP
9WIqYMkD2mvOy/mO5ETxsji4rbLx72kd0AWPpgfwEOPNeoWU0Wp0QMYzguMqv6eMjhjQJ9f7bfPg
KreSQf++ui+StNACeYSMKbG+d0N6E8SxixfhMwLoI5oUHU0SEfHzRFqYuwb+XfBwX3EUDflY2wtF
K4/KiyS5JPxqLcd2fMlRLhQmi3hX1FoY41HKXg0iC6lo1HMTNxp+6AlmiP2aH/0tQ14zGG9i46+R
5RgdjSwB0CbIK6Jh7XJJqyge5ISKlJRlNyndaeniXT+au+2d4/QyQ45KG/tkLCSo5i/lLGhIa2sa
BKpj75jacxij6Ap2OrRDeGr4iRIXMlMSxmDmol483qJiCAAFjuI4GGxvbiInaDqpcNZlVEMlO/bz
+FW23nrzFFpPhRYDWiMIBXle7BctHhr/6Hgd+kUrMwVTQZi0EtZUidTnHmQXfa76EZoMm0LElcS9
fFeyWASHPUWAPqVYVz39EWGGQ45ZOC4Aeq9NGPtxUR7VbqoduSL3thy+bW8qL8agRNmASILO/apa
jyLa0PYyLn6SgesieCIIqQCWc4gUukUlQPeIhDFnY1nQpZkoEDZonyTcq13mZcl7XfsT2hm39aI/
xcYUa72Yy7ZZWpC6UEzmoLyp2TdwGP3D76NMDyQwGsXQG3RpH6HchXZF8PstyZ+VaPiu5pL3LyII
YEQYwgYSbkZEJTcaKVG0Awe9l4FxW64iQXjAob7Bicacmf8RwRJOFpWcy1mK4N26L2O3Ok/HdD8/
1F/0nflsOt+q/zAt3C/91rf30uhox20F6R5c7REgxXS4tgX2HdafBN0wJsgFu5bcuUbhzC0mV4i6
BnnOn+KW/1cIEyaAx1yzG1oG0chrbR3zzFMXG03JmptP9/nntkZcq1sJYyJZUGnOtVFAmDpJjgJO
P10URHLXDCTSgEyD4+mq9xmFlthSG2Q35xD4O9D9YHJb9qokrcC++XJAuACnADppdm8wXBGHlaLk
bDsa9zJeOH6KxgtPUVpRdoy7QwQDF+BoETSyzxxJTlJMp4P7I3Ljd+Ypwdyr7qdRpY5cvGjB099v
EaX7QrsDAB9X3EJkwYiKwoLJV/N7hySnJEqC8VbujwC0QV56hrle7DyzIcAcv1lQorZOkejKEMlg
Tk6EKndbJJAxmzuSPGrGHQLt7XXiXYBrNZhzU8m9jCoURIzDOUpAfHusek84gE2kCHNgDEwRUnsN
Uhqt3eV1upuB7Mu7xt9WhnfxrF6Y7MvdklTSjdQJ0BnothOR1xTg4tT8LMh/25K4Cv1JIVl0WVdx
Q0L6GaE1JFWYJmRiEkRu7rNWEPBx05Frfai+Kyk1miPnasSyDfHyaNiSM9a4tiPFM/X0dVA6LyId
Nm5G7ResQEs3OEUZ77IsuWvqSfQxosVlIvpMztpCp8/3/iTdk+f5ETOcMcXWUSyH7OVjcJi9wk9e
7XfRbHtu4LReBuaGnHWjVecEiz3Z5G1Ej268lLsMhKdWGZ0mXXfgvPbgh/Ci/B8giBeJA+aUR3jj
9joFi4bx7TR9r0GYOPogYJtBcaI8b9vU/0NPG3kv8N9ihBSjZ1N35VxTvCM6uIJjNmv5DjnDL1Ye
HpN6QrCW9YabGslzSchJrudqt/0BHA+NxxNeT7ij0aPGPkgHO4i0EjgrNywjnM7PsbRhXa4x7vXh
lIicG09diNNNwBaQ0kct49K6s3pMiJkgfWBH0p2uIC42OuS8YrfDdLMUNJRzZPqz3DrynB22NeUc
3wvRzPHN9KZrmwya5sptUvlZ/VYEAhGc4wIRQMdqNMOMpqRL7QqzCuKJAkCS+jHpPUn3E7ILhptO
E+CxuLpgai96a5CtxBjhS0HDnCpGbGEZB/OgzqeofEvGl+3l4uqyEkHjoZUfyiQzTIMYIorYT/rb
GpSg4MtdpgMRDVygC8/Eimjs+6MMs2pLM5IprbAxIF7P49NcfUwhWiu+b+tDD9KVFLRY0VZwjG5l
X9JZLg2tmi649DJHGRziFt80vz+rGJi7LYj3lgYHGV7t4ORFc+4v3qTVyqUoTmdlRG37dj6FT/Nd
DMJB6Rgec0jrRRVXTly6lnYFSMUceDmSZNTIztE+OVfnaBff2md5F+6XvbFvhONFuQLRtk/oHEug
jxiPZaVFEy0W1COYoDqg/tiNgmPEs25s0P9IuEIupGpMJqWHBFl6GDAXuz3mgfcvm7SSwYRZNqaL
jMEAGfPj4s13GfhAfjT+vAveow9p9w/vPRW8dyBQgvOjjEOXhwlsf+qw0NJ0mMsTQJLg5kcYnjvb
SvEO0koKm+m3ql6TqxEPiF7/0ulurt4UyXu37Lel8G6MtRRm5fQg76Uohi4JAYc6plRNN1myk5J3
ot0Vy+O2MJ4pUJYOZLrpKAP2LNk9aDJAXQQU+dyoyLmZrTMuVeRbaGgVrB5PlA1zVuiYYjDhMQ6v
0pQFg8fghsr0gPLunHz0IuQxb4NsQrvG0E2voeH20gyqaRz0thiAX4l+NJpnF7u4RY+xiKyFBxUA
XdBvOawhhOgfVkfA2sAV6Cu70MeUJSTVHozAz3zpXIlgP9yVW4ljLKJK49xoQF7pyi2g8BVIVylM
XHBiRUKYRwvpyKDGDb2Pxud6PGTtUxIe/97Y1svG3KpSmYV2DJSzqxhQALPX1Ah9+gIz47lPhHqA
fsGggStmFkvq8bBH1EfL7aPXLt3NLIugS7wTiiI70lcWWOjhRy/NzLCjIVfBJO5GGLZTBZNbzuVe
ReY2KcmjHn23tVywcrxgAZTRtO8JbBQY5HApscNDbwxpSqGewHQ/1I4qPRlZ6Biz5MSGgHBDJIyx
hFoDtC1T6Iuv8EswCs7TqV2S3axg7M5u2yLoSrFBw1ovxiIoFNBOaYfsMN3JoNvG3F8nSPw899qg
Q2fLg4Qn57ZIrp2vlpJxQ82YDvPQ4f0H3O0pLciXDtwbmh6JcC88I4GNoAiFaWWAtjNGMix4iocS
LosJ2Gg1fautNwKouXVU4kMQCR6S/HX8LYxNRpZdPpeWCmFVGB3GrECvfn/AbN5jrBeOZC0/VXPq
HVuSRd2FXI/7R0uWwSSSk9FMaAdLadhOX79Ooeos8S3Gxgi27XrcPIhtV+upMlbZB3C6A1VxVKtv
kaI3jtwauEvms1VNfi5rXiJH95P9VTYDr7RfEbLtk1Z1OnO8V6uXcNJRUo0dGSNx/8Gg6FADsAoj
D3cFytSkTKssnM3JDA9ti7gg7v6rl0YQFnBPJeoMv8a50AG/ly5AaQG01yTc1Kb80gbPnXbfFPvl
Rzi//4M6KkJehdL6XzEyjKQepHqB/0wT3Z2R/iAWOtdFUCWuNqtggNGmzto8qnVIkc30Ed/ippiC
G4DzLM/KU6eIYg/+jb2Sx1jPUi4LXBluNyRxVKeRfyzRRznlrtzrO1Q9bxdlfgnkV6ttXDMTTTfi
HpKVcMbLpZM0ZGmIe0+VsxvbeM7l4DmNlp2Flf37zcMIF7z9cVRksINcGkmYp32glZBU1mdMK2vq
cySaWcZNMQCQCUuklNMgNL6UEVcoe1iTjNvP/uznlzCyHEwxQ4f2XQ+DmRJHTZ5t8G1ua8a71tdS
qUGtHn144M4EAxrh4TB2q5NdE90R2xI4uwSFkCICPByz01mAVA34AjYJB0yf1NdUw+Mr1sLv/WQA
rtSJcGwc+wfgUldQjFDwbmEv9HE2F7NrYf+S8gM8CJ45p0epmD3baB0t+dzWjHPlXQhjjN+aQkWN
RgjLs1M/NbiEnHEU1Ce5q7dSiLFxDHVcNGVAamYByGtRX9XsKUUveyT92NaFc9Nd6MJc32MryW2F
f26sTq+gCthZHfBGpPYam9zOvfaKgUq+mYjMT7SE9O8r8zMXlQwj7bCSUOQ1ASjJS9C5H7d149j4
hW7MybLtPlSqBrqFoEHJ7doZOxEuTqQHc4x6ALamLIQeyaTdoDcH3UUEimQCP8QJfi40oX9fLVeE
+ZslRo/DGqy92Z3tbjc1Kj1PjtHlbimwCf66ga0W9NCIj9lnX5cruUFaOHfQ1Xpae1PHopzTr857
JlCFQr9FsC++rJIwVVmCCGOnHdDG6uvu5BQ30uudfD9+Dc/ALb8Af3Nb7QM/bZz0e/5fKvoI3iV2
8RHMpWm0jU1bQJAZipx+dIhyngwXnFMWRq+AkaBXXJRmTZFYvqv6ozrjPSIySJ1SQmpWG06rPeb5
12o6D9HkhJPAiQg20mKciDbFaVvTtKuJgVvjvLcl0dOd7z7+KEO/YGWYpQRKh5ZQCXhp2KMzhf6Y
7POUDkTD2Jf9KJqUIlo9xnHEKGNOSw6BGHSBrtZleYjH1O1jb9Q+tr0H/2j/UY3xHmNB8iaXIQlD
X+YeWT3FKRRRNpTWZrbOAeM/ar1ouz5GgCHPQEd7ZvzeFB8demgH+aNIvFl1BhFrnMgoGF+CNk10
MOjQS1Pe+uBDmKoUrRsTMyn1gLlGE36/I9E3aR4P4Hp87ypjt709vLhpfXptpuzVYWDcsFDjrkId
TYk7sMS1IVh4QeYd3ZqFV6gnQ0Tpx6t2XghlXEbcmFPem3DEMHT7GPty5SiH4iY+wn/oqlvfSy/w
IUXnbSvLjQZAVQ72fANg7+scNiKfQIVYewy9OJePGhIVlvRpoWloWxLXOn5LusplN0os530PSXOD
jsumdKr2X87VSgKzhKVl9b1M77IGnOvW8Imhq6GIzY17X65ksD7Wrtuk0WAbRvbVJM9LeAdowpSB
N18DglywZFyXRAcWWehyMAhbI1Sk0arR+o4zrD5qCqo1tje15z6+r6T99uZwj9ZKEuOSZJL0fapT
b9E+yYZnyD6pRB6JbwB/tGE8khaqcbmM0GaUEDANvqR1fqH6StU5teKWzYjJjZgMArjlW5p/LQd3
7AUnW/QFjIMCgSti6w5atuUPU/tE38v2KnLvrNUqMg5qycgS5BPVsHgLxyeiYKDfQ9Dj4Hp5i+lx
lailQWAghPFUxlIEeoEZ6W4IIktLdoPFHUPwJkbuICpFiUQxh8scG3XpFWqLSBxJdL++xPOXIT0Z
Ip5qkSTmiGnooxutlkoaJQClb2IpcpXWMafPSQSu4Ho/0P0DLw0GYSQAL4OMeplBAU7LA7L9Lv0f
0r5ryXFcifKLGEELkq+gkSmVSuWr+4XR1Qb03n/9Htbu3pYghhC3b0zMU80omUAikUhzTgs6O/LZ
GqdG1A6+errOxPCnS43Shi2Zmtn8gam1fjiQQJBXXDXtMxHc4WqtXunM5eU4WM9h+2fSd7dNW6QC
d3SMuCIAbsdKqTkIpBLmyt1GC/78b0K48zPplTX0yzqpPQHxZwZQjo3GPv4nIfztntV13CJPgHcp
7qFY9WbJoGYkwrAUrBefNqh7LdabJY2lmK+h/j1im1QEwPeVSL0K8f7uucUdFHBWVmmyaGIq1N4C
YNZ4+K6ewOt0Uo6VG78DzNRNW6q7zeGVtSB4ptWdJHCpq4f17Bu4h0BloQPZWmI+gG84Rv8W9ZVT
F4ckOiiYNL69c6vu9UzWcgbOngRSpIaJWUEWK38EYDGdq/RNjjW3G2SvtW23qjLfINm321KFy8w5
iTAocgXXI8JOXzkoGDSmsw9urj+ZEw8u2c2b4hDc1V7+JvuP7LPZv92WvxpxnGnNOY+2VUg6L29m
NnzXy1cJZBB9TfxUUVBgIhbNkyQSLPTyk7cMi3MmRdgHg7UEOW0JAqWQ2oEHbEIqiSa3RIeEcyom
yWtlXFRTp50FYsrhXUjpIhLBuZS2nnUZdz7s0/bN8SlPP4WjDV8gMzeWi7+FJwABFvYMNeJD4xQb
5SmiaJM7IQitZ5fdG5tcccp31Q+e4nfyLtNhqx47x3ZftU3mZqIsgEBjvvxQ5ZY0dexr817S7mQ3
T3okuGzWRWBiZClz4u3A2UebakMlLydimjsaxtskeMWE722zX3csf2VwttERNRgVCzKidHqNspZG
o+4nY0DLsviW66K+lNVThoYUwDkC5h/5qUvfUtVgxss0BB0mxpiAkkntzu/ryK3KfRjvZFENfz1D
hMK3jvZsDH3xY0YZyZtszCZkep+aN3Row0SiAwb7DJqd9GMjKsqtnugzcdxVUQeYP51MqBfJ3/Rp
b1W7sHAya3d7z9bgrcAj9lcr7jYAHkZuDQW0krbW4+TJ99FeK9z0vfxeU2UXb+J9cjKcwLstdtUc
z6Ry94KRpOgyySG11Q7oZ5TH91ASaLa4iasjjqlBBQUAgMfzL7GhTlWSMRQ1Uowny1sl8RpgBKuj
27CNbo50Tt7/QaczgZzXrztVSjQJOqXWpB4IQmIn6Aw048iTCKxrdfnORHGnebbKJB5n9AN2dvI4
56ETMfMuHQVz3qsWeCaFO88qjm7DOkgh6cbSwL9wyuSjIRqEWUODRQPv343i/T0BA81oL82NM3Mx
sZ7KNSXhsSq9sXgDNaQV3WGsLgru+uZpigE75Nv/9JY2lxlMYJIt2NiXrmTQAYw9kKUAhsqUNh6M
6TsRecdVezyTwa2mhlYF3UANYnmvh5qbZZ9m+6OdPSX4VeleJYIkWN28M3HcqjYSa+U6gEq6/mFM
PxX1hdh3wsTb6hsG3HxAH9NRcuNRg60pNYp82btmGp2++gwDgQ2uWvqZAG7VBj3Uo9KEgLrdJNke
EH9CUsO1ewTpIWAeL1cXKvOXmw/0ASm0GBytNhX5Uxm2e9tAP87cxca+xRjdkckgLVL1Jtvedhhr
WwSsFAs9gsD2MK4QYsZ8NOx8hMMgT6b5iC7EUb1LRBmUtRXUwA2iAY4F/bx8rwxYKKWyCrXleKlu
AMw9Zsygh9c2t5VZsQT0OWI4G4UcpL348kIDZgApsozUkTH9Dvi0QKbA9fwHYpgLKdy90duVOXYE
UoD0cipLYJdXqQ/6necGpRqCWs1tpVbWDqSCGuCgFtQ20EFcmgYQllPdGs3UMbvQK+rmp9aODpFk
QWlmVYyGRLu2oLtcsTCZIDkAZo6VOn1cfuQ9xmaU+mQL8a3WtgjMjxhqhLHB5pbPOHuMmRHJDD2U
UiewcsOzqiR+kkn4MScs9iKtO2RBeUxi8l6g2Zf2M7kPWKZRuZ0rOgaVvUsaQ4TztjhW7pJehns1
fJNpEMwOX35SZpRKNFdhhsnbkA6g2Ejmo9E6SrLP7Jfbe7ly2oCEhgaEBSlRBunFpagcg+hhk8SZ
gwkZDFF0LHCCHHe0MiUBbupGakX1sLX1Rjfu/6XFAFUc54KVIJNqTWkyp+vHnsoxaTZtWTSCcYo1
mBJiYFAaRw9IAtjYS8XkuQnqYkLptww3qrzvay+073PJyaoNS10kHDa1vCdlTRv9Z2B5of4trHdB
d4pEWMFrAGoXX8ItcRKziMVjlznJW7M8pOrPyq1ACvu72yTIQO7Cg3EKPcvrtuQoAldcsyTVQIcY
ejhBlMfjM/W9CtyNxZKWzv7BLmaat0ShJt6rDrhPQ7os/22LWhW5YDkC9Qcn9+vBcHaewtFkVa5k
mTOOvt3twdSNf79PhuqUorGutQIX+cKN/H+yuNeAHpE+JjpkTYDkz8Jt3se0iRx5Prazq2mPExCO
asm7raC6dmbOpXL+jwQsLpoxBWJSlizYe6MZ36tK0XwPAmu6t9pIe1ACYvwOhtEqfdZ2TU5TIgc7
Jiv94zClOYqyqgIubWmUd7bS173T1A26L0qtU3InlWzlZ9gw4g0RwxXVYsJqpKmqldsgidhrmOtT
6lZSi7mQoDcExac17WAxC0KyaWB+jHtAGhW6agwL5irFS9v0FlTbEXuzZ4GYxep5HwfuaeDIGUCK
AD7T5fm0h7SaFGCrg0pd2dSj4ltN6E2BJtisVRMBcRUm4VRw4uBBfCmHGaRvhhp34jABNMHLhtD4
I/V1l9ApUOPAt6Mu8IBw2T6lcIGm0+eYY6EsyUJRhfKrnYtXWZNxa6KfGsAffNPIPMW9oXWgFtF8
gE8HO8UF9h4dvZ+Ky9DU3z0yT9ubE5VSqlo03sc7cKx72RaYarvxbvLyTUc771k9VM+58w9z3Zgd
/8/H8e0mmlIMkrTwnswGyMa1587e4SNDfTOY93kv6Pde2/xzYZyNDQwOS1pWAgAiqkoHqZZ/K8B9
eeqkKP12+7he3TfoS0QQDh8IyioMinGGpoCwIMpYAQOQtXdzah4bRC7/vQjVUNAGKQN2CImQSxuT
x6Eb7WRC3FV2xAEwT+tIrBFEXWuF9Ysd4pxdmc0myZYdIo916Cl3qme5Pfo6KMYa/PwYeLL757Ze
om3iHN0USUlRJYvBsqdW35XKJkgES7cGanGhFXdP60ZBymaADPP5I/LmXe8m3zEW9HBQnNO8PQU0
C6l+iHzNY/5t7YQLyrkGY7brplIhuvtjvswf/cMnMMs3QPnen7LN6CSlYAfXl3OZe8KgHRwrZ/Vq
qWE8usNlnBp/xvykdndCUudVEUgbyBg+Bq7RV1R0dvl2dhFHQ41gVjamTTLIFN0SKNeK2ovXBiKB
XGTbwFRZpmMtzjLUtEvU7ssyooJOk/7J8p9Zlx7UBi5qSn/ViukoeuwYWbKdwZvKkugk2L1FxJU3
PQuSud1LUrlVam0xTjDTeWBPfZdtafANG7POVRpLm8DQn+XaSqksR3ejEUnfzDh9ypSOeICnlASG
vHZtAt8TS4JbjeBlxPkAKx8SbQmkY+13q3gDGg+reUtEnRQiMZwTCLq4GpQSYpLiGMRuGdx3MXZA
BFK1vsFgBkcjEkEYx1/P3ZAmUVMlmcMSM/Z7kOnEdnyIp+nF7t7DPL2v086p5Oi9I5Kfp/POUD8E
G7ySgSDa2Scsfz+zZUWJQ5bp+ASTueGLVdI4pOmfyau8B1Wi74PLnpWJNjt71w80FtxQa1HsQhq6
gMiZFkb7LoX3rMl63UBk2eog0nuDsdGx2NTRr0zUxryq5pkkzgFqKrjgyiWGrVvDtZOPMOxoMso0
RPIr6oZdGQyCqsfVjQhYfDz5QIcK5jYMrHG6SWzqa22JX5EZGWmWjJNbd/o/lG+QWoGvQ78+kGGv
DsQU6a0s51hBlHCT1xG1AXl2BTay0hwIplB5GdG3gHbAT8JgasTUKwnRncyAX7ofp7fO8uv5YAF+
HQR+iumaIkiatbGgC5nLET2zSxYFoKi0IVMFY22RuApcTfmj145a4FeqO5OHsHImeCLpo1KdFOhr
hey22Y4UO7sQ5WJW709A8Sz4u3jHA6P98mvsvFmyt0t8W9wxmxr672B8BPWTFNBBfSYBQDk9BUSk
9YOR3KGGEQBQpdp3nVcO39LIK2LBrbrmoHQMgxAb9IY2MIG57xkL5FFSPB8M+ffcfJTEBHi3BWgl
4dTlqiTM9uoYh9TIFf6vaQcsrAkkNV7qFlt9g/DBB9rioUdL6NbwPwaq+OZDRO2jRJtNB1gVWjjf
Qg9gUo5FxzvFS3b50QL/Bd22HxOCjP5t3gT0sXSD+9B7u22ra1ezAUvVbR1VuasgsUuaZjT0AeEb
3nywnDk6WSIYoHUZwDhTNLyL8eK5XPwmsooOc9yZk0/G1jSqe7NQtpLSCJzjStKewIcsiRXkUOFM
LsUMSVqw1EZuZWhyO6LzoMgPPbDE97VcZa5Wt/Jj36ndPptamThTFubvt9dy/VVnmtARQ0cwMs7K
cNFKNdJkeKRuQUDT0fFzJK5R+5jzz6kmCDXWVhWEwSAMApoxOCq4O1eJ284Mkh5Po8G3te95RmVJ
NJ2zdgucy+CWNEEXdRXOy7Fh7mzSRN2qKWDICx/4OEQ09bHWCYLSxF+NuDsHheM8jBk0imq8MCGu
ogCX/fZRbDLKAJtQbEwQx6YOMsqH2dkbv6atiHZt7RIyAVsKKEhALCHLeWlDHYDnkSPEJ9QzDkOn
xjTuYoGZrG7cmYzFg5x76kwacYlDRmBhOBKU58pObcJPM2tESa8rSdYCCwKDlFH1wbnjFjSUJZ30
UZ87c2BuIoU5qpm5STP7t+3+SgxOHRBiYPBo8tPwz6VCIK6OZtLh4EnVjvXf5GCTidzqmiGei+Ci
rqrUJiTJIaLCw0sKDjPxIjR/9DLmdyzQIHj/oNFZmpbzWFqVaI1VL+J61dEz+z4cDW+K5qfbYla1
OhPDHeGuQvtxW+F4AeofDE5mXdNceifNiy3tSuG84vJr/NPkPPfMHWaVReqsD5CGTEObfszMpGH2
itg5LN9byysKmVq/5WoHfgd6W8/FAHjJ56eKMxDUjE2J5bhk0pemOJL2YZzv5fgher4tZm05z8Vw
RpJZQ4WROCgYJM+s0WlaOI3ugt961jeImgVKrV03AD/QFpwfA+Cu3DHW+zFXWY/R2fojQ+E7BKln
vA+eJkb/oQED4KAykp8q4grg116er9poCehDIUk27qx4k6qP5B+Q/s9FfN1sZz5JnbS6Gqplh4b3
efilNq5SO5lodHvVu/5V5CrVEKmJ1g1QpJULR+0aCqSz2yaw5oowBwP8G7KQl1wRliUlaguGglBD
OxiAiMgwmiOqnq5t/FfxVEYyGjlT7hzZIxxtg34V1NFRQNjMgFDI8DpSS0bHctPmiRsPAn+0Glmc
y+Q8OckThSBpDBfLQLubH1pWA/7iTs78YXIadgT1Axr8b6/lyqld7g/MAGsyeNv5lLvUsrjGACNe
FBgR6xc83+x3PKEZp/7URIBmXxU9zkVAGN70uEIMAJpxNg7OBdZFdYCaiaM7/fOg0yyjEwYZ3qK7
dqf52X528ic7pYCqq072zt50ObVdQmNPbxzRO3stCXf+OYTr/CdFAPQpCbrnB2tDnPyFecl9sKXS
fXin7aNn+en2WgsFcjcOGwCZXsTQPyIU80nUctljuzUhanwLnHRXbn4JJC5memPFiXrpVeYhC7Q+
gcQBfeBUookz7mP/NCPbn4PsORGczLUn4cWScscm7IYB0/CQB9D7g3aYe8emCS1o/qA78o/iyOg7
qd0jthiD9A3cqSBKES4xd4bysC5IU3x9QHPfqD5sjPg/2f4dZY3ARO2cgoJHMJWzYtdAZ0OuCkj8
NlwS/yQwWNrlZg9ckM5AdyAQOYjV0ynxepP4rfHLArL7YHyUSBnZLMR71EfCnib2Hy2e7zNkMbtm
q48H23xu5R2xnliXe1KduiaQTkWzV9fnfflU2wJIi4ngl/edcmRP5ZzhU9PGi4YnJfuG9EUv45U+
/r5te8tKX5geiHkI2NsQYctAaOSTMI0NPpkmJKnTFQXeErPe0iSdS4HTvLoLFim2sRSPcHNe+S9g
fJUkj9CpAWived8Uzetoq2C1z8nrf6+OqRIVNHsammn4tHOvtQHoR1A0lEP2I0NGd1aZc1vEVWgD
XRYEZRSu0bCj8C3BeStpKfJ+KE2V3ybtuZ1BhYWyAGM0j94M8g8rh6Q/0iUYJFdNHgxNy8spmY0a
laOofjMUdrDC+s1mIij3JUK6NAO805dSK1qqIIpHFEyaUZoTM2udMfVjyc2DU9K4gy04giIpnGe1
jFEPxzRvkTPeGtOf1j7FucvsWXBbisRw7tQqzXxSlLR1wMDS7uQm+in1efUOTP7fChpmBDskksY5
0yxtLRu+u0Wo+4dMnh29kGafimpR1+cUG4R4DSEAWlXwKL68IgyzsexwilsnZSFon0rCXH2KRNa2
qsuZlOXvZ7FnNNoYsUuTFiBylpt11kZd6AukpUrj/7enaNEHIQaBaYMKgnuHFGkWAZsDkpCaRJrZ
kTonyH60MA37AVCDghvv+sxeSuOeI7PehQAsh0WMdXunBX1Dq7KJaNkrrY82lYmSAThMmW2Lsjbr
C/pXTS6WwqSpqdkMatbTc5kpoJO0aT7j3aAJvNJVJAw+DbRn2Xj6g7cSwHyXO6ebfdfmEY5WbgWU
tCbekBGdVMlLcJ+h18nNLNsZNBHA7trConNioa378oqc8VeRzhKlhvG3I6hsgI72zJQdyz7DcgIf
kilQ8jr2/tLyrzgubgAvmNrLPcQBdsdLjKOJEb1C3gbayRheo8jPOgcx/39vqecqcievL1G9SFPI
ZO0Xf29eI/IFQjvzZPPREr3LrsclvlREYx86axUCj3y5keMINFvLAMGiHb0aMmqXm0baJTmjsXZQ
VNw6aAixXBPXzW01r7vQOMH82R+qgEglBPdBfpDr77H1oyhfK6lxQDqJfjicD03aTS1APUi5sREg
Fka36TNt04QYIsEUSVDGrpxrPkFfyO2PW5Tmrye0l/9nUTjrbquG5ZoE6wZwMFWDp5x8xKNAxlXM
teivKEujmIGUI18nqeuaBPUEGQDnrOlkY3qqCYee9iTtvKnLj3h+ikp716UiTijnmPrMnOWRYVp6
MovXeBw2Zti5ZT7QKAIfNfpGe5Td4upbiQp1bPzRkvleV15TGePCZu/mxuTq2nyog3xze8HXzfBs
NTjHJRPWjQg4W0cDOFMjvavdtu836fQTxHI0HzxW3pvZvu92t+WubjR6PsHKhR4olK0urT8H/nkY
Y04eoF351jDbrWoBwC4vRepdlQW/1h3tD/DuoFkyOL+FGbYM5U8c6r6enKBP0dTUey1y2gYICxRd
fdHDwu3N5HGaQ4HstZt8geb7/6I5H6YP6Ka3Fx/WkX4fVdVOM0SXwfoq/hXB+ZB8UJOuTLB5djsC
5UiHCwGZk678k8s4U4VzGQPJZTWeoEqFFIibbFFD+xNt0UJ7qLf5Nreck/psUXugeF5sp6d/MZW/
SnKmUuYtG1K0IjtRguEkO/ZS0njDlAli1tWL9UxH7oSaQdOZzXKxWtHOmH2reLJx9SQHYL3X8rZL
Hv83rfhz19oaupKxpKniNsM9IQcy/rotQmCAfEIljoPBLpfwWCpeRu1BGESu/j6ek6hlojkDvvTy
DGuNjmAVUKNOmj+09XNlb29//2rMoaPrBOlXQOPxoQ7J+sJMG/iIVk4OQ0KopsTPRvlC9HJbk/Su
H5vP2xIXU7q6fs4kcjZQZUSubBUSyYQivTNJp0raGsWvoBUY2+rBPRPE7f5gyyzBUCFgZq2HDlCi
eodhUFGf4Ko2eO8DkBiF5qvOnWSYpVjXKjigAddblo47EC8UNJQ/5Kly2lkW7NdaDIwGsKXtCcUv
YORf2oPeFUFQZPWi1LbR3y3Qmth+K2IUWLUKAEAi9AULkMLDTErIJjGLYOkYSd26RcNPWuHubhyF
bZFvolLh/4NR/BXIz0KHbYG20QECq2JjqccaZEfFb9l6UYjgTlzdrzNB3KuZSVbFxmrRDGgypHUn
YLkln6ri2LOg7+eLQ4I3dOR90X2AKiXyJ5z9ZebE2BS2CPlyGjoYf9gTZ/TJRKNtRHua7Iz7wT/G
+2+nwLWd7uO5uevc9M7YVH5OseQO8u+CI3FdisZVffZNOpf/LeWhrjXSgJL34UPy2F7btnfFY/oO
YLu7+Ri/R7vZe0xkapyqOwZeUgTngsjwOl25fMIyZgOSRHDr8TwSSV0CosPuGmdCXnCvbUY3dEE4
1Duth9Gbk0bVTSjooLjO0XIy1ctTM6UBsA8syPxkswNUvXf5NJ3kj8r9Bj4cd3LAOO+Ge/0Oq741
BBZ3Pd3MCefCo8HWYtvOeyi8X/pmCi+YnGQjOYM/nIwNnrGH9Ai0MNE6L+Z1ZX5n68yFRgzP26BM
IBZ1QrfyDAo07AS0Hc3PQ/WiP1hUcsm96cquuqkETupr3OeWbM5LtVM1yJOG9cZshj/TN/Nh9D+f
CO184ip7+SQ/2I620d2JJu/PnY8IXQSUu/oYODczLpzq87YeSIBPAPi3AhNrvaeZjr7kfB293M8+
yo251zzhiP7qupuAc0IJFUNefDSMHoipYT3W3aTAy0O7FPotaP+h+QD78kEkeBdPaI2KKyfzA5S4
BGHkWrygnUnnd71JMZ5oQXqg6lTvPdWe/kGCDsADDaUzUG/zQ06llEYw5xEz0mnsoNvYiYUVjbUl
1NFUhQYP0PNcIW4reTrEkQwRDeb/3WoLJ91+wnLufuZvJf3NduxlouGuc9I3S7SAaxfsuWzObvRG
0WYlgGw76YGd4rDcDZE6AMXj7RtvNUWAPjwFlzgQTa8oiEhf10kF0mtH6+j806bNQvH9g6FeZTym
1KgdMMg6xTckSAY6bYReaS06OhfPGQpI0aKMjMsaT9T4OX4k9zHwTQEXgylBajnJDw0Pjezhl0Dr
tbeiiTlcUN9o6Jrn50Pito+DatCwvMqbmVIr+U3MQ5+8JOpbbLhhsu91wUKv3nnnIrmA04y0IcQ8
cOPUEU0e+y0G8h6AxnhX7pLtYFACLuejkeACAiA0qpKxh+nu8BW1m9uqrxi1gbcxxmOQo8V7lYs8
grrJwrFCUX0kr0Xh2NlDqW+QUwQPG4D1HyxRZLqywchsL/PkaPoCLxonT1UnKydKVTvoEuw3o40G
Nz2IezyEwDZzW7UVpwMCtmV8HIk2w+AbpdKojHpdBrQ6iu6+VU4/gJ4jiKZWtTkTwW1iHvUItQGQ
C0i3irbF7LbDQz9tbuuxcvbBKbKU1BayaExwXoYJpOpiLSohZNaQCmWJ10EdcGoF327LWUu9Lmw8
mJHCm0FB6ulSEFMyrZG6tgbr9n5EeAi8314HMBplEiBddlZ6X4bPt2Wu7ZEFwHhdQycCGhI43ZgW
l3HSd7XTWJmfB+UuNWuBGazluaDWXxnqpVqzEZI8TSAjKdFlAzBIrXaKvKSt5tetO0+UzW7Y+iET
jB+vGcfCPQ8jR++KfXUl2XkZ2RZ6RbTpGAS/o/G56P7cXr5V0wDuPihacKjQHHWpmjwWUz71fQ1s
q5fKxsiiBqzTGDfs220566r8lcO55TCPUA5tIQd8E4l21LujIkJ/vJ42wR5Z6G1EBhgTPeAMv9RF
MqN0DOTF+rLicY6DZdC1eKtnrUMbuc62E5tnzGuX+aFQwl1ta99sjNG6+cyyp9vafvWnc4EiPgXA
BirKLLjpuWVVdDDeK8lYO306spQ2ttm8DUXITmY6lj8nPR9VwKWVZkbBSZe4fZNbxzAJMfbXSUnl
wKHlW/x4sclBWYAOGsQlh9FqBpPWNmEFjYDHzGxMB0ZSOW6ioq0OZcjaV4PIpKbpUGJoS2ZGdMpH
3fjFrMR+bycVdc5xMt8iG8M/LsA/uscoSBQYcE1HdQQVQqvGD0W3pKyCcrKoWvWRD6aS4s8QSng0
WZYqewx99Cclr/ByrpRO3atdZ4kQ175azLn1szEfrGMeA1xyAEe/3MpBaufJqqfayYkEpPBXLLEH
2gt/tudtYylUm4CZE0efzPgjV+0zQIFoqMbvuDDczEBHCrpO8/p7ojKqNwOGjxVU0/r/FlkCXONL
OU1FeniZIOPMLUUDiVwZ2GO1je4GdKcUxbgfzffbprRyvV5IWQ7webV1tvLOkCHFbsrhCMiWOqSh
hX5XKpNo3sl5kzwlYIpiJjplQCR2ui1+9dyCTgXQGWieu4rmMIhQMNnCuUVjyCFV0P8s5YeAsX+4
BrHVGBRbqNUxTnSppTGyjJTxXDthZz6Ucu9izDrEGIoQp2MlTrMxj4W8hYxWBjzTLwXNlTL0Zrb4
O3sint2lqE5NBFAKaPp5rhmCxpkVqqOmykCJ1eSe2uXs5faarvjchU1uuVFwZ4Gy5vIbqn6KwfO1
+CnES333pwa+gG54owg/VCSHu7bqIs9KDU3KjqKmvk2qg2wEb3Fq7QcwYju3dVrJP0EZ3PkWqHeW
+PtSpzAYyzRezLQukC7UnmOwYIPjtB/ArDT5t2Wt6XUui9NLD0K8RSfIkuy9XW+MsL2X2SE1RShn
q3JQX0JAj3QhmpIudYp7ePgZzCpg5VOB36YidDakRvljkw6DN8TIX2/rtRLKgJQNxUX4UThqHmQg
H5NoxhwdjnqGOTRteMoGUaJs5ThfiFhUPvMmfatX9mTDrw5VgRlTxbeVyW375h9cI4blMfaIqAXj
rNzKschSimk5znr9WWe5MwbPsfT79mopy1G9uiPOhHBmkLHQaNDfWjuV+VV3kRM6Jh+5vFOUVy3d
GNaI3g1naI+dvUGD/m3pK5lkLCTePDKQi1RMj10u5Ayonxw9cAipSUNNfQvSTmBNHxMkQ0O36UWk
bGu3gIK4Gt1xS0cMD3eT9cDpmOrF5MthF8T6RhnH7+ipuCtYf9D1HGAl+s7QhrfbWq5Z5ILRhBFM
dP3BXV5qWQZMSkgDLeMR+DpqccSk7X/v+ZdBs/+I4ALDtI8zjSymYsjRYy9nT3G4NLiKZjzXDB+7
BcAxJK90g2dXRO4qAYdBDl9Y2y5YtXy1nHd2Nrm3F8xcswu8gBANLOx5GOW+XLHKREZW1Yva6UKl
KmhqY8NoDZAcV86S2vD70CC+1VfjM8A8+2OZpombqlWA/0jCR9JIjtqJmnLYqDQe28qk7VgXrmzU
0uTUYQzASNC23UtIgHrprJabBfagpIEsj4egN+e9jqbk93FWY0yO20H13gZ25lmhAshQjCVEh6Gp
50dbH8qXJrbnfY9eN7dvy9miyJuYGEWdW/yvWlnGgAMkWmZQhuTGTw2sjb1XqEWxlXLFdtkYBidr
UCvclao5+Kk+5o5R6v1Gq0YbXFqYx0FJJTwB+jnyZaUKQBMV7JJCUnemZADmftb8vDQnfx5KG21q
9vRgq/KMwQ9JPxgVXls0TLsi87Q8kR+1keRA6Bx1bTvNzfw21UTJ6GDG5UmbUR+n6Ri2AQUxfOpZ
Rti/jOmobLoqS75JLFKcqYsIeo6kAI1Pt3d87c2LfioEFXB0GFXlH6CqDYad1MTDUDZ18xAFVXns
hrrdgQRaf0NrWxDTOu9Gt5RG6wgI1zinYzz1gmO0dlcBYRF5GIQWAKrinCEABGM5l/AVbSzTYuod
fXjWLG9qBPHg2j1/LoezbyygNo0Zsi9WzUC26xd2Ahgitxqe+94SLK1IJ841gA837dsE8YucRbQD
eFGIXufMqxpB9WhVDijhwLtL8BDkfXnH7FZTG+iktaFb5G5t3Je6RU1le9tU1rzpuaVwe5SiplYO
BvYI8ddhTMynJO82t0Ws3RPLPA0ySsDIBrzUpfsZ8IxrdGRg0eGnOHMH0LcCYy4hAKSktPgsMMYT
xNauJKLy7ZpZAI8EmTKYHmYXl7+fxRW2PUi9tixhrhzUyCkkRlWkG+N0i9LcP5jFuSwuZZZ18ZiZ
PZaxBPo5BeVr5ktEfmnTqn5Cq7r2LyfrLFrnLJ5l1dSkJpJnhh18Erx+KUPrV1OnFh0K8+n2/q2b
4t+nAWfyE9BSKgBNLaEtKCUZrUnilepLEIoW8RrZzgK0MwaFgFyJVxdeb5c7VsyKnNiSjMO1aZ4s
Z/D6O+WO7HKqb4MDAIFQQJPvzJ0qUPD6Hl7EmjKG+wH9eOUtBxb02aDpiKkr6z0Ksq1SkHsrNAT3
8EpweCmHO2uKUVhVnUJOCHzbpnpFT+2OINnTqBOyabggpY3ad89NhC61oaFlGzkAXH29vZvXp/Hy
IzjT0c1MiYAXBdOZtIcuAJSw3nhxqh8kwgCEannGoLsFxN8WK1pjzoj6REUPfQWxSa3RptVoqZhe
Juo4ECnHuRoNSSfW25BSp44FNcZXXPSa9jEFP9LkDpSoAq2uj8blYnIGKxckqUJzkad7IeZyQie3
32VRw9iqFAOQJUvPH/J23JblaSgDbwCBNgYS5XGDOfqhQ6H14/YOXeMyL6fvTAy3RdMMGPRsEaPf
zx9mR7VPXNvSMdq372TXPpZPhFHltwjVfSWRDbGIf1GsQakKcKWXhx5I1o2JkXCcPuRFdRAb7us/
JnFN9aEvqJm6Y/9jEoElX18NlzI5d83aRjOnEjKV0U/iP6PRgSHv3Y6PrZDffvmpyxchkGIwAomu
aKQOMR11qV4RtmZWNzj0hnVf5/ddeF/rD235ps2PvQgtd81QzmVxagGQfJ66ArJ0JKpC4pWBqxcl
lYbdbVMR6bQcw7ObNVL0qCDI+iEzliIFatGq+BUR1Y/zlpIctImd5d2WKNDMWFJoZxJnELZXNVtW
sXwo2G+zf43mmNqywEWv2QWa1xGzojSFrD23WXWegtDIRD3YMBNqpUcy7NFfS9Euh1fNbY3WHOK5
KG6vRj0dCyAbwyHGu6D4IZs7g/3+30Rw25QXJTIrBkQMyuio0Ukqf1bjf1/Dh33/XTIeXdFugGMV
gEH8/5D2ZTty68qyXySAmqVXDVWqqefRL4K7bVMjNY9ff0I+d++uYusWsdaBAb80UCmSSTKZGRnh
InWv+Qj4a09udCBtQsu4le1QRASz6nsqwmL0GOA9y1NNGm1p1ejchr1ReZmThCLbMXr1MB1Ixpyp
UV8NW3GvT+Sq92kEiVEDeeBvAYKtRTKthxB1tqL20uUiAc478jLt8d/YUZeaF2DkIKG79HJayDUS
fyaSbWzYZambTKhdSxRSrALnW37o26G0AGaW1B5yRtw9GYMAv2lmTGLV/2zKA4JoRy22I1pKa09l
viySnVzdV2f2lgk+2755yeigjLCnzEExOKri0fbdlE+sFHCvriA9FmIuwACRTjdstFJeWqqVeMDJ
jikcTvbNwFz5NQ3KID7V++xZdhvJAaDlDrSov+0uSD9EUkurl9m5eW5Xq03UEHsx32+Kmw5FssRh
H9lB2sZeE0DP45/6C6o8eN0gw42CLBh8Lger5BLQ0HECRRt525j+0J7CGbKhu39hBb0GeMFhWk1e
JwtEdboyzVnjVkkw6keDPtejJ9kv1618VwVGdAOsk4aSMgGP7N+VPfORaZDnMceDDdA9yYl9Bf83
W/mg3ih7oG6pU2wbkJNvEpAL781d7KFl/wDxF8G7+7un4ivAiod8gkpQs+WnVLMT8CjitzOgFMGb
Lzt5uYmKu7IWeOryQ5db8NIQtyUGi0bAKmC4o/oJJELeox/7QzClIhvcZjB6YrVSisGQ+/ZYucbO
2qhb0DpvY7cNug3dRm7pp1soHgOgmPj6jmwtXzuJ3lcrkaWKLDFBihPn9ZJyuvRTbZrDgaBU7NKX
+hMclQBh3Rpb6ki/TZ8FKJGe5P0kSPevvLYujXJbMdbtEbLmMNp+Tm7pmc4c1MfY0XbNRvpR30zB
9clem+vzMXJnt2ylJJJ6mEumI+oxRv9ZZILoRDSPfBTUlQpIz2fYeCl31sl08nvJkYkTHl9tkDy0
J/l0/38aFC+5NNpd2iqLQah/JfpOJVtJFNl9v4oulknnHsVTXphhmMGE+ai+Inz0Sid+YltT4A5r
sORzH/wGFSXIIXfTsj67unBk4OBceZNttCfsBb/YTZsueLZ85kAF0AljIURY+R63XI6Te11Rg4Za
s7jj4IdudNRu2k3ynvt4XR3Ghz5osQdN7EWyi3c3f8Y75RZ8i378EcJRRUyrwrngDrmCsEQNW3wL
fel81YuOyYahOW5j+2gP+gC14Yu0TW4eo9PgJlvR22sly3M5E9zJB7EVXU+XlZj2hh9uQWNrgwJc
Blbw91FxrE+kx++tQIQVXuaXP29BSbHcLrqBUjt3BpVSNYFW16pdMybbrM0PNS0E0Pe1I+DcBHfi
APZFxgUiAvXcPihLGsTYLVXHBAistSsKlxOSwhD2AMsxlw4w1axtixbRaDHoP9MIkh1Nbo6nItIf
hqG1NkxXBBfJ2h5Foc0Epz06CXA58+d3aKEctLz3oLyW0ZvZNrZ970fzLopUB5nHXNRNtvjAt9X6
ssjTOoSVTqauX15HxQstKn+s4h89WzjbehFKYG1jIu2xpNotAKP4y0nprDQOlweFrBuHlLYPRg61
RqkynsYhfOiA+yiM6fn6ubq6B86Ncq7SkKqCvjziRJPOd30Jkcrc+rSSGbTxPyZ0c6Y03kwLw3Mx
SfdG0dyA22tLzGeSoX9F6/dMNzdlSh+uf9aKZ0EXCRxRoHwHxo9//hY6ra05iQEYlu7j/pQArWuW
noEHvRX7102tRMrQ3UJpCCkfGeyu/BMEPDrELkrErlGCRmGAskvJk/vSKeNpE+Nhb6qF7BAwU0GR
+oHpicD+6l49W3XOpSsWN2GYYwHkdt6EXX2zaEIXUSVY6FXnwkiMBYcMsmDu1NGsGEi0EUdCPv4w
WnQJTNQlCYhS7+YxaEzJuT6rKwuI2v/yTtV1PIL4inJL6pkkFkaV5e+tyjaWXN3n8x/Wq5ACE3W9
rI7tzBh3c1cA/ZlVD2Nhg2ouS4O0gQqja0SHpt3JViSIflZX7Mwcd+zVtI71usZUziEIgPvBT9Aq
MMaS4AEgGhV3T3co20h9iONgREO1pP4EpYdEfsrJa28dTOnX9fVaPebOxrSM+ezN0492bccNprDI
FAfhqle1v+jIdlklYhoUWeIu3UZidUyWF7/B/hQAW0uKkzZPDHiU6yNaXyVIAKBNEzhTHmsAKJZm
JrKNzIKqOYDv3bSAikKHKbhuZvU2x1n9HzPcKkHpGs/hEndg2abEC4tYDqaBiiRW1n3hywq3PCwG
0N7qMBijAe+2uVHNtx605e0WANDKer8+pPUVgnyUtWgcoAp26QtgGpztUIJ/t5YEVhm8B4HiUQG2
iJgiCFRWxwV4tYUQAlU2/pyvjFFWQ5BGICkIIIDxoFav5ig5c4Hqr+zKInWItVMJaWkCWKGJTiO+
j5apM0jNIhz1rNadtL6pAVUryvupf6s1gXzg2iQCUIMO4UWbDujQy0lkGkJ84C2QEaEQ+Olrijha
SeItK/W7DKCRp+trtuaG0L6TTShJAqzOk5D1rCi0vKXoK6oTP1fozUTHzXUTSPzhm7lYCEAA0JCB
qQZddjw0MymsfNLTtHEtJLf2epJE7yYF/ZvcDmSGeFKaPrFQGnyi0mInxWr+2RaWAYW1sHjsSyt6
ClsEEXRijZ8yCbxBSawjkWNJx0Gt+5uulQfmoDiJaSrVtPocrbx5S7NRdfVGLt/QN2ZF7iiXEsiG
i/GDSJL+0FSWeVNndgjVMahTyT0df8edkas3Y6hFO2oucVo2E+OPMbZF46lZpOzKeZT8gc7ZbiYR
WIRbO9XDg5ZGyVEvUU9wILerox+2b6EcPo2TgY5JSQOnSGoUtgLmFkUDqmjOtcgH1YbKnIaYDZ4R
QzT4GTF6Hy/J/k8PxZoG/H9JFLt20tmqGw4z202yOh4SWcqPTZYPT1Y6ly+NVD0DRX0HU30wFgxQ
o4nMc++0pg1kT6TkGXBSirqJ+yH70Zmt5c5ymT10qI8GtLHl2J0U4OrYiIoxIOFxXfqakUKmY8qJ
AdhQpvpGQpKdnDHFz2Tk6Ax1NPfwJMlnfd3spLqv9jpgKrsJLMw9ag5j5Lc9+lU+07CT6V7L5szF
V5fWvm6NuPArrTaBM49Gxc1nTLmDkC3EecEIuhyzGtIurTqVj1odJwheU9xeYWS85GU9Oa1k25ux
B5WuU5lG51haQ36MU4JaX5cVk+FpNh3Rd56EycZUNYhkVWVPH7u5aa3HLBu7ye11pryyoc2DUhtL
2TUADt0Msjz9IiYFOqCWy9LPgQR7nmysmSez0Ci2c6XBplLr0auGVgJrr9HKfkLknQcTNMQUSOFU
oXqaIf9iO8DzG1bA5K49jgoY0fYNygtoX11w/qwioOwpbCvUHZW10NktmG3OTheXyPCoQ9FvOsa0
F8gipWj4zBjbSzkhQRmmdTBWsg6I0AwJgTorNTybUsVkTkrDJ71H32o/kvbUQfFxE+Ek2zcRq4JQ
au2jOmSxAts0TTyTtDRo0TP5UFvhvFMHFFSdeYxlvwjbeKuNMwASpd2j/0bXB+qVmdnv+jqVADiN
RzRYQoPsjxr3FHJufYzwolcgmG3QMTyqkpQ9ErMYfoPlJfYnewaLy1C0gYUWlt9QVANqb0ys+ZCy
JAQQQ1fvq0aW3DhHHtxRMeaNXvVoKJ8lWv+guR0rjpmX9F1JEtSyyri0hruQsXxfhxl4VSzSZvfa
0NiPrVLRu1xl0/swNZO5Ialqb+dBCVkwm1JzjOTMxAWox9TP29S4BwiKdN5gSZl8bElWPuhSyw6K
ZCR/Ch3BkzPMNsqAGvocfIsyUIcZqdUPj+3A0MIKoPnemM3JQ/dNAjIs2Zz862fmWhs4GJHAso7u
K3uhVLy8BgbbzHWrAbsl6I+IJ80FJPtAC2vaHlS0fNx6z3r1W8tqNB/i9IQqyf5jooXHihPaGj4E
H7N2fp9/DBerNISUDU2XOylD60f/lLPcS8wf46h6c0f/FNVnRfVjFCIca6Gh3ogeuKtPrfMP4MKY
TJYyi41LAh9CBgnrvK5CT2ajuHWugQhdDjSt9Y0sAnEekIqq/SqYgCVy4S8wLAayFYuqEgCJl6sB
8bUEbXK4wIz6I400L2qijcqaH132WkBhzKn7wm+NgnpZGTl2OQou6ZWYAPp4S8FfX95FfEoffKWQ
hDErmG+rWz3sPrBV9j3bM1SsBSNd6eS4MLV8ylk8X0jdbLZdDR6AsvJi2ydJ5SO/6dTEnfoXI96O
0b5TBLHwSjS3UJPidYk+cejScNObkgytWQ0uQoZ7UJ+HFwC2g3kmIDBiplvW6YM0/bw+0JWIDs0O
4FgG7hsvWx6dGFFJmrMOJmNoUg5a5VAlciVpF4IVXiSFuRJjAYqNHjoQSEMYgJeg61nUaKDuR6JA
/QRzkmOK1AvX/OPcwDK/Z4uGY1CpCgsGuraKwVWi5TdsCN+yJJ3wWsoq7/rcrbyQZGASAfpG3gM1
O265ND3BFa7PWK7+sR5eouSVGoIM4eqUfZngiZKiCar00gATozqCebfxGhHbn2AQfODLQqgAGAos
dPWH1Qed+fwvatRAi6ICBiQ+Dg/0R10uizpD8jlNZcTWcZQ7Voe7vmocSZbfmFIe+6i9n6PIKatB
hGhY20+qjn4X6K/ooCzlFihVs4mURGncvpGdMP8guY+YTYpmv8meRiLIN6x1iMIRbLT0LIk3g9++
Uj5OktKiSGf8YF6rONlt/SrfIIraFb+q1pkE9ta8HV0Atop+KAu9ydy0sq7qGnW5GlP5qSqA1/+Q
zMMoOgnXrOggqEM7Gc4HvPkvF6+L8OAjKvwjYbdNDRHbEcqbCCH+OQBPRZfwlx1u7+ql3Q5xSjAa
dFeSwgyaOTsWCFQzRgQF27VNBSg2Wmihx4VkHucWo1QPehLBLRBuHDNrPk6QsvnnR4OB0oQOTYi/
D8rLWZt6oiFUgCtInUmd3mCmV41x6DIFpffrpta6WWUgYbCvgEkDOxA3c3huVJKe24hK/PENDx8j
9w/ttvI1dz6U4E4xHsON6ZvPqL87U+HUeyZIQqwdIecfwM3nYNdplpnLB2RoMRn3jP1ORR02a3n2
s1GCXftyRu2hUsd0hhEpQNhf+afcbz9A2LLNNsau+AyfmrvhFZShAmDGWvEZdkEhp+K9jjo+5/+6
qXU1k1Djamrnxxygpzr+Ecku3T1WxFGCPHWF0JPlJ/ko69wkt6AqGsmHNMRQidvv5IB2nnHXt47t
y670bgTaQ7JXbqQ7EogquKvRNvpk8U+zwT/KF6QUvZwi8Jc3rrYdj8ozUkiJF2/DALiCLTqGKlB9
1Nvh8HLdg1f345nV5e9n1/YkZ11lJwvL63iXEt0JFQHIfnHA7xP6NSwubJ6tHm9jCgP1kYEz4pD8
YS/xxi4d+df1kaxeAecTuJymZ0NhzGjSWMME5mBIu2nf2DH2JQArN/rW3rfb9PW6vfWd9zUwzjlp
ROO+nWCOAqwHvnhHq8B0OTxdt7JGPoY98GWGc0i8j0tT7mGm9fIb3SFu5b/1UBjbhY9k87MJYsGw
1rqeLgxyJ4pmjHHfg/fSVT8B6M1PM3GVwenemidwYaii4a3F+kgw4l2h/WWd496YkPeVE3NhGQaC
v31rtso74Cwn61aHqJhgJtduU1M2MLglwMcj5tI/mqSp7DmnICLc0Qf1sfeAdGyPyZu1ix40ze8O
1qb9mWxFfJWrG/vcLueXMTPUlKIk6sqfqR+9MC8eHSQVxgfgs3VXudF+JJJDQCEnagle9R0T/UKa
jfwb5Io4FzXiuIoKtHm6XUIq8OimSFbr7TR5UpRIu6gYMPy5QiGoVPUc56qlJY9zRZrnYjBlL8zl
MSjUmZ3KuiQiYS9t5Vw4/zbOr9vZqhm6jHEusN5V6LgrIM4rWPFV5wLUc3n2mAui8XLFK5KAScky
EdfMGnKA6qNcvQ9KFKR575YM6IL8d1lCi1CPBNmK9cH91zBPDgl3t5p4wsSHibwZzGjD5GwrGNyq
O38Nju/Ejgxk/ia0L7nDvjzKvxqkX3BNkmeQM9HfR+k0/8z+EEcVFUfXznMk0P8zp/aSpzk7Zdu5
iOTS0MHHyMhLWyoBDZvtbAIDZ2qgAquoa1XGXVNq79fHu3bcntvlDopMrYH8IZjSHPSr2Ucl7c3y
+bqJ1RmFWCzCOSjCg/fjcmismkbLDDGjORAFyF/qtwbw5OTtupVV3zizwjl+F0saSF6XdYt/WeWu
E0HiV6MmFPXAcwdEKypTnNeDRHsgMUXUpILDMHLRQmvekLvKMz6rjb3rglFUmVodEZ6YiOuXnrO/
mbMzl5gNhjC8wI3RKy/ScEyJYB+vLj2oY9FcBh4KCOddrkuNXgJzVDCgroaOnDRCjeq+n4lzfV3W
rZgmAR/KorXCTdswRDgJB4xiah6Kwa+muzoVvBpXTQCkgXcJMheEdzAqW23fDrjsKkgL4S0OhW7i
JEPzb/z4zAznYSBfxu8uN3iV7HQtdfIw0IwXkgueHqvb5cwMN2F2RpCaX+7TaQry8piau07yUtEj
YPlYPn5cgC3/b8407u0x2DGbMworiglxxkWZIDM9G4xjow9pi+susH5h4tkI+V0b9ybfZCtleq8N
VQRu5J9W51e9P+4t6MVus33sWX6fOFbvQcRTFZxt61v2zO4y1Wc7SGZ1Ihv1YncPDYBb6QHvuVPR
ue2p9UF0/d4F1we6unQLBxO6qUBAxhP9aqQzRrWJWzeRj/Gsu3qS7pL6VyqVgkryalAObZX/WOKX
T0d5x8I9jOWb3K7cWMZBL1/lCRLxULUokGzYtcl9XjoNFSFd1uOuM9McFECt5cEkHQZpg5bLsV+j
R/khP6UQagpGF9XFVHKjEzmAgsEU+NGqz55Z5u7IHrUJCvXB1k0jwAsfcqisdS9jd5Mnx7ESdVut
4ZlBIYd2XyhkgCeap+YjSYS+4grjbEyvOZF9iCLZfvanO3NbBig5ntTSyW+FcPS1egS0CsCFBVkv
JM257a8WrEr1GT7bev0rzn4nfKS79+hkB/PddW9dY8bFCP9rineiZLBsGs4YYfnW+ca2utE/0t/F
abqFOMW00Tb6XbohP+g7BGkFV8/6zjwzzTvRNKhFt4yy92THdvJtdjBvWPD+HLrFQeg46z57Zo7z
HLmf26z+O6kbCFEEd70bn3rHdNWHzKGuecxO+YcIyLyENd9O2DOb3PWaEdzqDB2W6Lq9raVDSu7q
wZEM4IH86+u4ev0tmUw0okJlhWfxw/s4yZMQyxjbaNeGHsVgf/TR7rqR1WDkzAh3lKZG3XZ2ggNH
0kNHHh9QpbxuYG26FtQPCD7I0jrHeQR0TfPcWjSdZlRrWlCCzzQ7FaPt0rLZMrMWVCHWjupzc5xH
0FZFq14Jc1DEdjKNbrr6JJWbXNQevZrkOzfEuYFSjwl0iTFx40bdJYVTBbozeuNhANX4AeA6/Ud3
kILBYfejaH+LpnRZ07PrrwTVKzLqMK1t9U9gBApn9lLf9rXbunTte22TbSlo3kMfojz/t8VcXPbM
MoG0tNrlmF3b+plH+8x8mjKAH4JORDi75vvns8u5pd0N+tC2MKQDnlgxp4i2ypAIRrN6FUD8AL1z
C77jexd4A9G2dolhK+ZTaNBb2YFmr7W2y0KnSw4kepCgHwX5S+2YKE8pc8NIkO5bW8rzL+BiTxIO
kTksWcw2v82mRyAIHGBZUHR17ETEJbk2p8Dz4DhZCj/fVHxMkuazNSI0jKdbRfpV5RtVVDYVmeA8
U6qbXpEWE1Mh37MECTAjhHhF6V53w1VwwflQOD9MexD6gY4QlykYzbKfneTXik+LP6p+AgLZiyY3
t2/HXhAGrsQpcBPQB4N77O8Fe+n98zhkiLthVa4rR5Y/eghBQ+xXkx9HMP7HneAyXTnKLsxxR1lf
xCBgl/H8UWl9VzHmaW2yAUOth8edYEJXboELU9xhNuO1aA3G8tLqc79u0z1t/pVY4tnkca5R95Kp
Ti1M9PntLL9O8qM1P7J/8WTEQCBbCw5NdDTzTSPVALnzYgkIxuERIBw93rFWsCxrGd9zG3ybiCy1
0FEqcS9PVuahU9qzae6gt/S9NQuQ/VT+Qto2x2NQxdO9wPHXF+q/4+M5tiZFGW19gG2ivSWlP6T7
rAyK+GWu/CZ6pnrQqo9TtRtKTyP3qiE4MFdOq4uRcx6ZqpGmQXKsdXOquRH5VYPWOo2gG1+Ql6Ls
/euDFVnjnRLEp1m6vLo6+05Wf2t94loM5PX5AYjO66bW3l3IeSJ009Dkr6Hh+HJrgztb6a0QI9Mn
hMuVdCQo7Q4tvauSCGXe8L1gAJy28gOqXbeWBpnr9O36J6wcnRdfwN0ERW5JtpxitMkIZJJlDTIA
brXsmnIl4gRandizwXJPEUMleUcYBtvF+iGS6KbU9L1qQ7FGyUAT9OvfDAzgE9ywIKPm01GEzlHG
ZAxMr3baCMpBgBa3102sD+jLBHe2ZHFfhdIIEzJwoaPplOmMfOsx7bdJ+nLd1FrOA+v0ZYu7emQl
AqmAjOBr2qNwFp7kTXOyfqESc8cg6rDXguxedKuuqq3gVQHHBPckAIZcDG3LYyr3MWy2T52feIXT
BoDBStSJXZR5fXWbe6Ofb0on2hs3+MMRvntQ74TaIytEBwt5/teHcAdAlcItoS6AtbzN3Jf0AMaX
3HCV1rOOaKJyp+Bn6pWVIz2xZ3UXCUL71ev3zDh3HhAgfuNaxypPWVAPLlEPbQgxXD9mD6VRCY66
tdjwYqicTxVjndpDscz5pvRAcLB9a0a3DxLPfpAfWmi+mNM2FFzD685lgbVHAbbf/ibpgNmtBoUs
yruG4TRoNyqMBQ89O+BJPGV64+joylMgpmrEFJp3ilMoqdfpn+isE7wLV7fU2ZdwKx1F8tjMi+Jw
hx6y4aTZDNxW6JSuvSESXajLecO9qCGn/TVqbmFjq0yhI49Ra3t2PKEq098ld21gPOEhlTpQrHPj
TfdL8u4T9O5e386iYXKrTJTBbo1oUfczgVow0IfSpl5dd07S/47AZH7d2nrocDZS7vAoE8i66yXM
TdLrGOmQBdnVZpCH4LjSnmzjDrQaTlwJxrgaR4JjG8KdS7mBb3qUZsXoihpGwy51JqTrIfx2D3YJ
uWCC8S2f/30hvywtX3L2PNT1CpxTi3A0ReEpBoVFj0qtKTgG1o2AaeV/xdf5EC+2mjbVCQQThxah
MAgdk8baRKTxrq/VdzMgBUEPJcBXaItS/zbInI0lLMOEhhkAvKYFWmUqzZZfxwOoN3tdUBhYec3A
FNoM0KkEphO8MC6nLZcHKTbVGoW01jjF9JeddXuFdFsSpX6S/jH1xJXAtmgq3a4gvWCjLx5+uWZ/
yU/AXmSgsfubtIslJ6o6VDBeTskmTvSHtJ//cR3n0gQX2ijJmJBiBnC3M9KNCeg3yTKviEqBn6/s
rks7XFyjMqzSX4Bwkh3V6HkAUnM07hvFSyuQUSduRt4kKlL9+b67FqNLrc0Az4jNd9CxygaerWmB
pOyAX8vDDUu6rVkojmSJkgUiU9yZ3OnGNFENpiLL8Mdxwq2w4NjtW6DQBTmm73ftMio0zoFDlQCU
uuyOM+9HI5bdUx1LJkEjKnlp2Qb6dk5oPtf5h26JwK/rA/uyxp0bNU0bDVEF6v/yybBqp0x2dgQt
J11wdHw/7S9Htfz9bFTIKBAzmzCqieZAxUOVrvxjk2Y/Rq+9JAsuc9GgOK8voqJSsgKDklo/zuxT
an604XDbiNz+++15OSjO6xUWt6kSQwevn2Lbq2iYAj/c3rfm8EaV4aabBuDLJ20+ZEYCyMH1U3LV
uEYALdSX6JTHlfdINxE5h3E97jyp9MbxU2pAJx47RfOYlX+oKDG4EpdhuF8W+cNy1mXUi7oBIJWf
mm/sFV8De+hD6U8b9lAhAsYJvSUH0ZNppdJwaZYLFChqKrpVLmZfgF+OPCkIQVo0vGi/8y0LpgxN
P279B9e3LtiJq/cQjpaFskBG3YiP/Q3wi6LQvjRinmy5dcLKm8xacNmtvH8xvDMr3NECLHisyg2s
JJCRaG51igya6QLN75HaK2nh02lbJbaDU9Tun6770OpGObPNXX8MHMYxOgeADGy1w5TBCIGIjxRv
69gIrptaPQDOTHGrmAOgnZQUppg0bKV83ioTALq55RZGBvEC/fm6OdHacafoWIZllzGYk+33Ur4v
ptQRNg6IZo87O/UMIhbRtMwe1O/i8j5vA2rurVmw0VeHAjpm6L+hE/JbggTkuS3EdoB5n9ghk7y6
/IxEbdTr9/fS/aAswd033ooKieLcUhCK6O0r+OH3w1DiuTG/z1Jz0m3F7+fyjcnIwxeP19dp9bY7
M8wd1TGgfqxYbrtY3TR25RYzDhKw6A8IzA2k2RJDFzBDrTrimUXu0EajIPBu1nK/khJ1I8XcJNb7
GPb3cgVBeI0IcAWLX38L8r7MfevNYSSCQiLuoqSV3LKjP/tp7gQeIrLBHVSsRmd2jpYwV8OqIZwN
HTIREeRk1dvPBsKdU3gk6lq3tJ11XenFPdEhg2r5sykjZihEN/hKNRunIkACprXQIAPDdxkvVE0l
T8qEaUMnRDFDXewuCd/D5qjRp1bVnHB6VfRdl9yV0a6J3q/75Pqr4Mw4t7HBqlSwuINxLUO/6kFT
TtR41ZNgGp0se4yqo6wDXyO4bVbv86VBQ0OVA+EQN+K5Ks2miGGUSRDPiOQt+va9QVH8UtecpjGc
0kygQiDEDSzO8c1Bz+xygx2byBqNJVia4+M8xXj1g/c5tCZ/LF5MKMrI0wuLOrewXnRQb/ybmT4z
zoWFXZOp5ryE8G3aO5J2KtiNqX9OCRoKzH1nbqvQo3UQmvfX7a768plZ7tSR6EztqIdZSfGbxLqv
0Fevh9VGNl+uG1o9u88McYcNSCQgw7HolEdmtJvwArIkttFSW3AACMbz93g/i66TVk/GUl/MjHbo
VMP4GqkzWn1RK+tEIIz13fE1pr9/PzMWpRot0wrGEuWPXPojCBfoLkSDeyXZIGfYkG4zNk6PPXJ9
LtcDwaXJZlEMIBD3vDwTihxYJZMi4m0B+6B96KYj9bRE2lpq7qh1ESgZ2vD7eqeRxNcw0dJsPmYg
gc/sl0n9XebdTvBF63vn64u4M7GsczBw1z0eAEjrgJC1v+0zl1XRXp9A76dupUZzjNa3qSCY+lvo
+r5pvwxzgVsDPgOdLaLrc/VeU3XbGoDpj8atMWlukZt+iQy1nNy3+bTvrREUVGSnRzkIHR/BzAHa
//CpMj4G633pCiedAjeJ9r2ZJg5A59u2kH83We1TCuKIQiZO37DEgQ4uFLvMh+tTuHobn60pFxai
PzIFPyAGkvXoXtrR5LNSZEcjEPeZBKu1fsB+zRl3wNZh2dvh8mCqlEOrPDbhuCXlvdzeanhTSKaj
mE/Xx7a++b8McicrrUlmaAO8o9RCB5s+aAgYNMbRv27m/7Mhv+zwhyjTCrVHRXxBMlimX1kuLXKH
Eneod2nq5l3n9bOD8sFWYHjxsksv1EG2AOVlQF6h3Mp32pd2k7UKQQBcxscmRAuYtjfg8Xi+dMlH
ilwM9Dx7dhxzr0Y7byhSBlt5kML+0icD5rMVnlnJAH2wurwMaYUUcoOkzCYlBw28WmG1iHBOrlnc
oRe/zpg7NyjqqV4W3ZKJba5PxHcnvvwO7jpRpBYURxW+I2rncoOMwADdrIh4GqtvQ/DsOEyByNR1
m9+dCzZ1UCwABw7FG762N8wKWnUWPuHOvsm0gFZPqYi5c/nsb8u7gEN19PmhOZrzq35uZAtUOcgN
oRQy9XQL7LzfWSDlkSPFs8NjEwEd/s+HBYZrNP6Dfhr8wdwmlRbtuUHDsMbpxgBfRz5tQDV03cb3
cBk3yJkNbl+Ohk0VurTdAhJnSXCbJPs/joKbuXiqsnBcFieP3B6J5emmyt6uD2L5SH5xzgfB+VyH
zIAtSTBhslsJjD5Z6Bv02DYClJTIDBfADAseZ9lm7lid1PFXMbyG+b2lCvLw6ysC1VVkWSDcyTeC
5JMx0CnDinTK4LR0k7aCJV8fxn8N8KoFYTxZE1mYscvpsa63ufkShY9KLxJi+37FwLMUA03W6MsB
rxt3LVMzhqDAMlthT9XCUS0NB+9chvovI+nYK9Wl9Nesle3THCaoQTVZGgpeESsFa3wCKP4JcgWa
iT6XyyBpTqDMNc1AStVgpK+24Y7+0KnT6G6+87MX3WWucXOYf6mPpje8WQ4y2eh3BRncde9cKacu
n6FZUG5Y7geeRF6tQAJHF6SOlnnKfvTiH8Z7t4EatpMf08Jhvv0k/fPunkubyuXQLanXosoGuALX
kdE/KSJZiLUj93xM3OrWrZSAKwu/H6nHugwM+9lOvOvzJjKxbJSz2DqHLLakWTBhWDeSvoNoNsSj
BTWh1b1go29IAUoLCR9uS/dWDJ62BDYWCT3KfuJ5ORagp7I218eyZgckLmhTgrTXsikux0LSboSX
L3Xs3si21pz2j1loQVmzszrlY0yjohB43do9jFQtVJMIeG3xQri0iBd9qrY1gG52Bsrv7g810LRU
wOvN3tG18fX6+NYOLU35X4573QDm/9IaijjVoC7SAdpYbHPLwKtHVNVdHZCCKxjchthMfFuoCXZX
NTdwA8vK6DHDBy+gU0OiQP3U2sfro/m77PyFYqARDyS9YEP5vlxNmWRZ0y5Nx3bQvikn1RsLZ3wb
blKAbx3l09oNm/nGcJ7Zybid7qbbdxB9BHZgOuCEBq3E9e9Zm93zz+E2czXMZI5KfM6yiGOIBpzp
5bqFFUoMMG+ejZjbz3GRq0rYwoS60W/CU7Eld61nBuZNvu/eJa/flyfDybZg9wvyI/PbMLj+AWsb
5Nw+564t9B5Rw4H9hS0vy45WfBMWklfgofXPDYGIE86KbQFCTs5TWaINpFg6mBUauQA+5MRpAO/I
td11O6unlw4Dmr2ABHix6tGs8qmZTWSRox9WD3bDMHMmQ5C7WdsTKJb/1wjnGEZkStX/MPcl25Xj
WJK/kif2iCIBcOpTWQsOb9Q8ucs3PJJcDoIzQIID/qi+o36s7UVHZsqValdnrnoVx0PSwyMB3NnM
xtMiHEZFXtn5tp4ekIlAhfEzEbuPzuDbpd4dkE7kbm05lgrzMz+qs9Y0n+zM6c2/v3RvV3h3BHKI
5PRkwgoz/9rI3SIvESu6/f0AAo/yazd/Yvo/iuhhkE8wN4RZNHr3QOMy6K70wBlSd3ctq2JCWayL
70X/woNvsv3kOHz4+t6s9v7h8qieURNCf37dAQhN+k8q+R++vBAxI5jmsIx3OilvnGUFsoJZTDD3
3vRlFGfMuah61FuixwATumui5pd/43i/Ca1Ox//Neu3krE14Cq3KiWcKhW+YzAw0ip/4zQ9v0Ztl
TmbjzTI6aKJm7rFM7e3B0BnDXIPx/xNX+dHevHXO726RVUwQ0WDGrp2/TP3Bie5//a4+sm1vP//d
SbOV2zfTCaPjDrt++jEzGUfrdmo+a318ZA0Ab4LbQh3gxE3388taXWgOg8EbLDhL6s5F7NHd5OzD
eUBC9Im5/mhf3i717jiTogXxnsK+9AzlTVulrPiiQpn++sV9tsrp5292n0z+CN5irBI6h8adkqj6
4gMf8+8sArY1MFuBt5u+uznW0Mgfo9Oj0O+5SgJOkxE6vb9e5MMjAPTc3xZ5l6FqgckqcM8A9DLW
sWUy9SkGSyo3Lszdv7FScNLIOLVI/ejd49Ae1e7SRaQZYE6S55flssudDPDnXy/zQZf0xD0G+A7y
O0i4/9G0erM3S7VKKtGvSKaAJ8oLHkoexJxZjfnFIbaoMq2Nt0XrcuMP5OuvF//owr5d+93pC9eR
dXOOLjBtbWI8fWUj95Ms/CN7Cv4qYLI4auzB+2hTFLZocV5OMzoCJse0U8oHQVOQKmMMrvOC/ajz
KqWh/tLy2XzSKP3o4CNbxIFhiKmRm/x88KeA5oGV8BZBichBdMnch2d5OH6SIH90Kk9sbhxgLBCH
vydPMDUBaemCkNrPM1oDqzp16QjJvUhtfr1hHz7PPxYKnZ+fR63dXPSn2J05gzvHrs7HW2CnZgdF
jgY34terfXw23yz3LttCib47aSvhuUDaU0knrktQfy1w8uBCjUvZArBVpMFyaXr7WZz0UViBQuRJ
g8JFqTB4t3WsdXN3wXRokqMOy6Obvgfhq1FnRUVT7n4fwQb466f9yOq/TfTeLRhEZuFje7L63gwm
mbEQifBku6OKXpUTuqfqk9v3wZTOKVcA6X9wYrSFy/15N8sa84fDPAH9wzDKiJterS2oNvlB+iCX
axCumbGMqXQyVb9iJiR1OvPZvOOHewzSeXwHVMlQV3ln5+rctYr/QYZQmUMOhFXjh3GpzcbQNV7A
NjytV2XRpG7x/dfv+6Oz/Hbhd6YczXiFEg+qOQsE1Y3ctUTF4/JJuPjRzQQXoudCDBMQmX9iB+jB
EOj7CBlIsLX51im3of/s2c928nQ23ofcmCqAPC80b3yA9X/eycrMnJsTz4MrrnygVbrVSWRV7yZ3
2GPqfie99dbvHysXyiMCgpLKPdD2M0DFh8+KoXZgOkIH86snU/zGkxBC6YlS9zRJDeVqPys7ETc6
A2fhrzfuo5sJTuy/rfO+7rm0zgCllhYha1veMFlmyu2/2dxJJyrApfp9lZ+N633kRDBmD7kqYDUx
lfvuybht6sldeoy8S1amcI7NTnfIA8slv2KsO19mKAXQjuQJiBS7f3nKFDPjADuh+ukgrXpviNal
GUq9dsjovedyvpqaVzsny7AB6fS//l5DBgZXAHpPg5bvnlK6CxEVReruh1/6YV+Wj4N8qfpH47zk
N79e6oP2Hh6KcwpxU/CQ4r8/n5Vybs0KM4c3ipKymTYrelrzxi0uXQ+CP5sQ4P6efqGfpaYflnDf
rvsu4liqihFnGk6Ax833Jbkmu0Fvwm835CHUmRwy/fCJlfnIqodeAPDNSY8TDb2fH9S3Nbox1CD0
rW0SemccpGDuk1PeF8sn5+Sj6/d2pXf2rPbmLpSnlRDnxRGNe+dprhKefxJQfTDFhK1780TvjolY
AraEp3XaEZOy7m6K67g9sOsRFflUXak88e5+fVo+ebI/XMgbw5LP5Z/vUKIiMuaXuvvSQSIgaj47
lR9uFlIu1/OgI0/fF/jtEHQT75YTE4KfQMzvbtMlnMXhpftN3Nqk3KqrHsllbB9//YAfuSJUJ/++
Lv35kIw1JBq6cMapHJ4FpBbEuYg2v16Cnj7jvYt4u8a7Gzc5NesqgjWmDXSa6IM65OmyD/dDmt92
d+6cglgpgXBJKp7q5Iih+eTfSWvffoN3d68uA8JIjbdrKb2qrLPpG5v4GOiw4dWk9P6PB/6Pl+V/
idfu6v882vBf/4l/v3T9qqXAyNHP//yvy/61/ctV/fTyOvzn6Q///ovvfm/72l08Nf/8Sz/9DT78
z8XTp/Hpp39k7SjH9dq86vXmdTD1+Mfn42uefvP/9Yd/ef3jU+7W/vWvv710ph1PnyZk1/7254/2
3//6Gz25u/94+/l//vD0AH/9DcNk4//8d/s//y10909/9vo0jPgE53ckRJCQRDMNyhLBKVGeX08/
ccPfAak9hQ/wN+CmOsGW2w6zXH/9jbPfcSdYFIF+GCTfwEr99pcB0d7pR+7v6AqCAQkK6ghzIPPz
29++3k+79I9d+wtqiledbMcB3+ZdQIjWK2TrTxPBIOc/VRHfD5cSj1DPMCiH12xyZDx02jm1W0YO
QZxiWVS8jP3yjWNHaGamlZaxKKfaj5e2hqwJUIyln/XrMmRT05/kVkTon50QNTYr5TrK1IIa/Y5T
VHMANtXB94qFc5QMTRPVZx4d5xS0DE2TAm2hEj5y/RpApX3ZchIF4H0ZvRQshVolJi9qGyuB+Sje
QmcmXta8acHeUK739QIJoFwqC94PpWyxDQ0PNx2GD2zC557dNw2ZVIx5zMVLINZTlvG66G8r1BvP
ORPgkOyGYLhnXEUy4XgDJAlynmOGqO8IgEeNrWMMUKDwRFyvB1RWEGdXMsKuO8b5q6/qjiQu192B
KyKR5xadbFIbyvBxhJRRG0cM6ptxXgaQRmzRnWvi2fP6M+QD1SF0+t5c1OtIw22gumLHdN0scWRB
87njKxV3tWXiIB1jF3R766BKgoo1F5V/kmYr8LofCeZqvwwDo6B+N2t3DOwCMZnedN2CjK3sVdZH
XebOtEdFs1wRWPVO48PWznS6csJeeXHH1XSviA9bVQjglCBFkwOKHeVDKWIThHiInq/Vj8p4/Hzx
lupSTJw9e61hZguKIA9jiZ2J/LQzTaTPgdBByCtRvcP2GncXNW6dolqwXHd8AtlcC93uPUV8DJLk
ufAh3g3ykasW9MUqMpGLfS6qs5Bw+QXBZvTg09HxMpM77BAY4/O4lhHBs9QjWePGi26CitQPOOBA
NKNTmC9ZCD2hOiN5i+LnkHt9lI660vqiWlqUPUZtj7QHnUoayW4yKcfhC/ck6N2HhtYujr/niqye
Z2B1hadUmYH3U/TAEYonx89NmZJhdu+5T6YnCb0Lmw7LOJebWgn0u6qJj36yeiIAHcwakTIuIO/+
6Di25rEdzXIuKgLJFtEybeOqq8YbEObm53MJEYFERByJdhsWzYwYV9b7pvVrncig9IGtMNY2wKaZ
6mqAUkefhMHSDpDl6TuehBYKVvFINQfjm+iIjgsyYAWPwJTEDTCEF2FLgjJzFcfEWjl1JOsRS+tU
LY58LagtOshs9dN5RAZxAOO8uwsowWQLZnshQNNVq24OHWf9fuiCRm1Ao1u2SdQKhhzHmUovtoad
rxDuhk4Xo9fgZXR4PJc5ELmr5A0GCKB1f91Ix2n3PSPLWcPKGYe4hU5QQhWKSndjE4waYMlg+pP+
4l/yUOfyRXdD92P8pX86+bHbUb++judP/fvf/P/SSaFS8393Urev+lm+/uye8Ad/uif2OzwTxd0D
hhX+5tSC/rt7AtwYPMLgCAWQNkSE8zfv5P+OWTnkLQ5+AObVAAHW37wT/R0gJ84jCIq6cHa+/694
JzBRnqKUf8RRJ6Ye8KcBx8gR0XPgM9/VpCTUYqJAwAH4upwOsqhINtWddyCB6J6g92q+UD2jRVj6
RTyuyzcWwRYXdNSXIdRaz+Qs+XMODD503WS4r4u1+FKU1m48Y/nZWJayiQt45q9u2Q3bvs7b4ohg
vL2K6Fifzd0gf8wCZCyklt4+siO58KALdoPrry7csoTOnJzNlePy8XzxDeThIKSFkLUos9kzXkqX
gGTVeMp0Ikruy1HxtB8dsR/dFTyQs9So+TqLug69lUOArbdbRqryuQtCEweFnPcMlNQgsQUkcF5n
e1xGH0J8Y0HPbOHarBtss/F8GMtumM8xaHAlqJshZ7ip3Rz0EtS9hdEMk5OqR7yOi8FrYPlTFAKf
6XRutuQGY6XyxOt2KuPPDb67kAA8mgQqZAfdBGrrVZAdd+ECmV8cKKsvfXE/r90N8Wq9K4Q3Xxm4
4k0TzSKKHTHPX1o9rWdtGwp8ezO+hnPPt2BDanauRbOwRpyATvy8Prtl4dxy06g9WfldZ9v5EWoE
7MRPQ7azK0BWwC5KTHxtravb67zp6Lntwv5+bp01C3zj74KOTHdCorel/V6YGPQL8wFzlD7QAIN5
GNkCyzIX9ZIJePfLyBQvRjWZWzZd3IRugBZPwxISsjJugzF/McVUbBvFxmvG+ihua0G2fQ5lzb7n
lx7JeUq78SoYxq9kInNcKJbMK0VUsfA9eDDThat09gpzoczyIHqY7HVxElGZ54DJG69iMkNSfO7k
tD+Ea+lg3tai0MlL8Kp49jhOy1ER6CLBVta9fi4o5heFEVXWNtP9RMNCgzzUFGdEDZh9GhWQd/Hg
apPS1u/SoAr3wLubBxOU1dEtwvmYh3g7sZhtPPiNAnlYwzYOkFqpKHWKkm42q+9UhU1sIjvH7MRN
HiBXQXkkERB9ydTSka325zQcgTmiRZ4fOlNkSztV5zqaDegNwzL1hxBYE8ZPoVH4AkQ833SK5zQe
iiBMJ9c1Vyv4GLgvtn7YYsQf9BvSWUnsrfWUlB5UozXJHI5kqbAxg6SN21qOaK4DDxOV6kCn6FVr
d0+W0KC6Px5dwBXiha1ujIH+5byYlj7TnthMJ36NaS6PEzUVxNI8XDhWTNnMqyPrpXuYagVgOXE2
noZQ0Mhatpc9YxdD118MU8ivF4RTcRWol4Ho+2Cau0u0c65b6sikHntwMEygeRtcbrMgIE8LxLLO
Bh/KidopQTyxMuhQ8y6hfJHJUvuIlAN/DVEA6XSMi6Cf7Mj9oy5Cvq1WcGpOHkmqMReX44gn6qHU
SevG2U61Oz8Y6GhtTKfMraHgRsN0WlIWJG379hAMMwRr2I+ykXvNC3kOPUD+ULWWQj/wcgQOLg1X
CdnCEKPpbJ5f2jWXsVAOe/CWRqVGh/IYKbJhEpCkkZOvkZLOptUQVHE0BEAtdB5G2W3btdkF4NUY
0rCTwZmUsn/gKzx+2emXuiivvdYzV3LgcRHxc8LcPcL+hy6g0C8RJc7k2N/mhfzersFTYEDPNNX9
RSCB7vdr9E6aLt8VtSwPXg+ta2F8vSd1NT0o0jTnqKMTyHKSNqZWBZt8qasXNkX6TArMn8xLbX/o
sqvSltUgW6l9caxkMGwNasCQanSAX0PNMk96l5PD2Lv1ZiiXJS5BTAVpxn4G/Uxrt3oNnbiYS2+z
FEC+8Cgv0hUjIttmXWeQ6Qs/cxr2bGeOSZ45pxjFb5etgGzdcUUAd4wmUtysKLh/kx33qjQoRvdi
8ht9iXl2yFZW1zlVfZvVdSQ3gtvzGiJheRS2LG5dv/juk8qHGmpUfkX/Yb0I9KBfo6rxXhds2wFK
NNfuVCK6C+fl2StJ+LQCOhNryKDiQWyQ1mivCSX20KSfs0l57l6Hor5tAvl9HN0g5Z1iKRnd9qEb
7XTTQ6H0YVgbG1Pf7gsNfSUhaHtNuumkTVpGFNPM1v9KFm+K2wjiN0j/1qC9zxvepXNpCUtgBi4m
Vb3MhYOhPzk2iSJBnTpFjeGgNVD0qS/kgJIGocODDAugwdDfKZxYMsE2S1UHMqatUjet9aGLPMw1
CbfDSvg+JAt5ZFPfniH8qMK06tvgjjsk9GLZ9uYxQNl7h9yovRqhd7yPoqo7ox0mngaAeASaJw0F
hTUAPGesHMScuLmm930LJzVJCjMgGzM9Gyecwzhvp3znVqp/QIHdu+NuN/ZJ1RdQ4xzq1scAW5eT
J2WkuQFQXt8SFrY36BMPtwhFwpjOrZ/UvhkwWCHyOHcZWmQOjFYXecslJJvs+aQGcyiqut96ua3u
O+4+dEriiJmmO0K0kB2k1csT3kcBB+yr7nW1PbhI1wJzh/ilNa3lwO6DdRFTXAoKCwkRUAlbya6q
dttBoQmV6Xa6ocYDZMPTCYscmYo8ui3RAB1K50Lp/IZUATxxlyfmlKOYqL731zr/IfXsb1aGkuyw
bmvvexi2kC0PtiOf0kraZ4dupjyo0qKQvIyrKF8vZd3lZ2GFYuRUznvuTk/hRJYmbmAoIAxN+udT
uHgEiXB01YhhRPHAgh0zLDBcnpvuSU05SVdh+tPxPfeU2UYB7ugM9gEajdOWWOHdc9fMKcIIdu7U
MMcOEFqbk8wu+jE2c51guJ7AH34PvCpiNzEu6rYEEiALSx5dFaIdnqQ2Hvgc4WbymqrM2ArZD/RM
94XndziCiP7E2OvNGM3+qx8MzxCWsPe1MjNeTqO3vWP4d2/1igyx1wAPqhuQ8SNIQw/r6HW2voW0
crCRudKpXvzt3FngVAr3OSidB6T6JtWD1150kQamolSw6l2+PNa53Dmr2lLcS4+0ZyLstmhXw0pG
7RJbyp0HiT3WcYucHxx5dfs6lVDRaizak5b2gE7kcmZxWZfiuxqqpwDC35e0cbOyX7wzxqr2xusx
koc2QHGFAVf6qPQ0HVsydffCr9nlDDjqzq/RdBz8xU36eeFbpNDly9RGeTYNKB/YirH7WdQdQoFW
hT9YU2PqhnrK39Ie4WwHxU2PNwnUXaGwPF2u4oAZXaigNltvDpCwch98SL7MSlLUV6LTxcF2FDq6
kAMGuqYUl044mSaTtukzMOKQ1BW5yUCA5e1bKq+NXYMvHiuii9kqlHu8bi1iObndfRD6Qwdc2mBQ
NC1WSCpBrJmRjGPsuHQE/h9NSfltXqsdA2VH4Oa3KDDJEFNKsVh83IrRqq0pQ/Dao0mb70v0mH5g
nB+zRU1xDCQbDxg3Yce6FypWWq67CtCUvda92VsTUMzpuE0yIRCWmHnrohqkGT7K4o0awji0UmYm
0PWaIDfCaE/t5WeAGQINh/lbEUE/NncPSMzHIeOWszwOAJXDLeXAjgi6iiH+45zLbu2/6UUiMffG
rZBt9xXdPY7zscq5SXHwReo4o4wRRblFgrfspnRo82ODi4a2aqW5g8yjYJlGXWDO6DxHDZSbI3IX
abJa1DgCgWLW2qLpC1WuXT+oEUJOA2QyeG/Nl1mrNlEh5E4T7uvViwNpnLsWjSqKhaBpHduyhvBx
PTs5XpwTPrjjAKEf0KVkec/AKOwL51R1EtXNgsHjLQnzYCNaC+L5lUOdY/UJw843FHjHkAFLIUH7
MaC0cFfPp8kDVjaXsP9iUwoEcsOonczWjbzMiZIbJjz9RMsFF5qUVfeDksE+VR3ACaPw583SqbsJ
5TsBrm1QzNkWgQYfEc3R0qUJzRW7IMXOs6t/1njwSazSzQXXRkPhtq/vKNIAGCYkdXAgPGkYvsBc
C/4Nb8fsVVH5aYHKZ9INEO/p+8A7ywfz2DPHS+twJFUSgZFxB4YTuzdNDpPXOn57uRpJd0uBTj7r
RZSMukSowsh0AB9lcFCjb7c1BKfTUHfkOJNQJGT27cYMoXPM4fmyJtds35aF2pUeJ1lRqhYsAIFp
vg5r7+3LPrSpCYcIHsRd0z5o1h3+Fxyqo5G0bIe5cr/482nYDAnrjaOi5wbnN6Yr6pLTDInvsREZ
GVWd+KiJIflSSIuKxYHpGfl6WYSCJVBPIhBkJuQ4+Wk/3NqC3cyaH8Kh9KDD614hYfhmou9sEXta
DtvJzNFeNhIxrgteC2e+6ZDxxRObo0NUsADT2FzucT6qZBzn8Su+6GM+tR4YDrovZJYRtHXK8cmv
+OtcFseplX5ia0zANHYTATq0KMBNyrxvMIRcgDcYNwJUDH7CDUXCEE1eFpRAwId9cLZwg9FegLQr
4J3QxMrPdR2YBOl9faEZb2GB6nBnoYaTp8iLvXOn8MFBiX+1lbfcj2unAGVHFbRzCA7xEuSIDhnK
320fn7C5gy3ZGTftVrZue0QZO2G62iy29W61BdSe5OAegIz445QX4VcYwmoH+clv3G+ZSDrSh3ho
6ZIHp11t1tPO22LruzSnA+hg8+punpAhwrRJhBcR+B8qJPQxRYR0A2IZyMO4Np8rzCwGoA2PnBLt
eWcC45nT5amb++UWf6gyGy23srQvayjGtCAjhwB9adJy6vMrFaB4W6nggck26uLAy0vMjJbmuZxc
J/Hc0atBW8My1i8bgWpyDPlxchEEU3RDI7QMEp2H5wqJUWjGc1k19aWHqs2RKelv1Gr8jT/yzPN0
GM+BAscQQ3bEhvU8X4M6jjwEmGq8iFT0UprQR/ADktimHrKF0COTCvRfvorSNVT3xiO3mnQalUJP
wQUNj+Poz1B7ETivHrZDRVEdq8mfdoqLEE8IhzSLixwTR4fJW+2lu9TfLHemJGBTsBsnJKBIXjBN
1aB9oeQFJVrsF+TLQY/PoKHcYtKkiN0VzOwortCsBPOU9N2091YEPI4bIgDB6tPgPkkAOGFY6bfS
U2HWgraptAzsO5PJgSXJ2wy7xxARowYcTs0IjlhVxV1tr13T3mI4Zq96mCQI2EYpKz0YYe72G1fw
M/jbOCf5bUWfCZ2nLdiV1s2waPm8CFSJUOY61FPwLRim44hwXblQ35o1nHFXubfwFcOlqU1/aIIO
ZYqWIsea+THPqd0HEGunfi4Sj+ebSY+gqY6yFeXXZo7WnakmdFVmH2gRKMb3om33Bep9iRq9aes6
tXetfS63dZ6vm2ju19Qvhy9z5JnLoWoddFvCrxGHVWm7clvlBv3cKj+HKBvd9TkK2gCY0Zg1w/3c
lBumy7Ou0d/7EOBjp/OQqeK5tusi7aEd1FcG0ZjrZgjuxtxrYq/uEMeC+3Hb8nC6qFEvSKxHdoar
YY8UXVdx0K1pzjVoNrnwN13pjzHmddbMNPQ60jKALSXuM9K3Z9CHVAjmG7rvazbEdAAb/0klTqAE
wxFGZ03V4z6JAg3byYGYnfK8E0eCSgjcczwJZ+9CUQIc94480kZcgg0zZpFADwXQ/qySUqQl5OrO
+7rJU4+V90vOLpxBYLROG46bhxJPNGmk9P4Kgt2pKV6kU7Um1uBkeBJMRlBWaW97ujyNDEyp6JxB
8rEFSZcQtgJpEHp0oAHcSz3qvfKhEtK3eYQKBbmhvjoIFSHd9HmVdEzsBCb5tg4Yx9ISPC96XdTO
7zpQHnjOowvHc8mb8NxBYB1Na1qOrkoqpzrObfvFaLfcEd+RG9/T8swNGxwbk82wKBc0Bw73dE7a
HVtwyosmj7brGF4j8HAy30QrTL9JGjdAx0VFh2VlMCMdEkyANdFrys2PAkHZa7gWLyDM8uOpWtEj
EyCTg4myML3heqkU22FWGtmpiORWmZakRTTeeJNOfAvk+pp7400zonUm66+MlmpvadOg5YD+nnbP
HNJf+62/1Yz4P0LQrHGZb6vePuoZ4YSckGDYhrPEomCBzqfUW+Lzr6NHxbcIbHpJYPOE0fqsn4qX
AE4xNgzvLUBI9tVt8OKnQSR+7SXWnabrbimPdBw2vK91rCsP4kYLQ81AJn2x1KkI2vaOQ394u/Dl
OIghhOMA7YVd2ZOq/EOTj2du/i2YcK7YIl/rppPoKuIE8gnFyrHPXN0jRve8djx6xg9SHbLqaAv/
epmwXdGss3woEDo1zTYfrc2KoIerrUo0Em2b0Xwj/eZO+tHerdDy62rkfaCrR29zGVfk9DRa2b1f
sB8YzHbPitXlsSo8tiGFr8+M6chZOHxz1PSV8BEE6iVLPa2+B6qdNv2AcTTovvUZtWWTFnMPmnE+
t8/ws+D38KpkZkzvqnZ5XCz6ocW4tKlWrxpcwK6/XKAIHQdV/WKG5SstPT8egbWO/aZgu1KL8lzO
hT1zFfXuLKAbF4RznBb+hZjyqaMT20XTuWms2alevFRdA2kg5Sxn8zosqSmXeoP6N8KWIY6C6cyV
znE2cCbLsCZrBV0A2/sXTeOfF2bNoqKyeHt9kUQztRvq+c6jRK8hXCiakX0+7NjaJAt5HbpswPlX
yxWUOLPZ1Vta/Vjtg3Eep46mEr7RVnWbNqx6Xb12E/Y1AsixLa98O9SpATFX7I/NhBJW8WUoa7IX
xLc4j2cBrPmdQ7iNW8xyfC8M9dOmZc4hoNpeo5zJ0hKzLOBc0zVK+KQ9IBzNz2bcLEna26DML0bi
z9uJKnleB2hh9sNyP+eI0L3iWAgB228ISUNIVcdoGXylvNkZWw5ZZ0lx5FVZn+P1LxtivF1uOL5o
V7R3OlpgqXrffDXkqxdNG7ouGcIqP3YY1CbBo1mmK3f1LW9QTJtDehCu3Ve4iVuEJC8+kVleiaOj
KZigpu9t3l1wF4cS6dH3CH0Y2imMOdXOkXRiW0cCb8wCJkN7FDj8jNS0iku3A0l+YQ++9UIMCtZs
YwNnC7yoeywWz2Sd2/MvKwKlWIXzhBOIfupQDDrugAo8F3kX7pZ86DdIp2oE2v1wTSfohEp0DFTM
6xbVWx8M1VHIXwcPBIGorrjgR8Q0uNgEPV8eK1x2JCBlAvjYCu5+X+IQgty73hpZ7d1SZiM8rieQ
wAaP0LSJ4Y42gfHNQczFem7RKdr0k4u5iSoeZZA4KyoqKItTxL847+bKBGyzRuWtNpDi0K1ovg2j
PJY5Qe1rvjGjp1KWz/DKerhvETVJMEjGWqspaSAYflgmtC3aUKPcL4OXpeZ+4iOUWJ2BbKFC6x21
D0+FIpg+8hUKKrNZ0ehFAUEFuAiR4keFwiyD15NA2TqB9R14xhaNZu21sxf7lq4G7fYAzF0o//Xn
i9UagkqTRd1khlGZUJ2LczGco0D6o+tbnYBNCIbXReSXgRhiuBwnxwcdIyHxyuEmMSwjdmsIYmAE
a3f/m7kzyY4bu7r1VDyABy/UF7eLQNQM1qQodbAoUkJdX5T9v/vm8cbhib0PyrR/SU4rV/bc8XKq
CkYEcHHOPt/eR/SadVBa0Rw0zUhATQ3qHtvwxoDszzXLupKXrhl6Rv6p5L4unZiTNQ3zTcOW3Scx
8Zweeyk32NXK48D8vCDqxo3joBB9eQmNioOJZ1C01Rvl7dOZ1tloMvbFaoa8TdHeP2t6U1HdeZ22
0aui3gmWOvX+UumvdtVfaQVro7wyOcoOG4/pKDMYJMf8MDX9brDZR8i6h3ATTrzEbAwPiufyF77c
BluJxzoc4Q0Qu1mqf9DyTn8nss6p/TDM4y9VEyd0kyhiHklpm4UP8s3pbP0qzoX+2iaLu3dLNb5U
YpqeM7RnzHhWtVNZnZ9iF3G/STbOGjBvfTRt27ggCTl7IO/yoecgvAll8lQsKryaMlnexZ3pfh70
rsGCQp8QOJIk0Lm34meVVpiFs3RYrsumyC45O312JIs3bNJzkss89qwoE4s8jRrJuahTHVVtrgKr
C81LObVtUCzla9S0t3bC/CDW0ZI61jMc4y4V11wQ/c6QzBP4wvTqgbKvPvdJ4Xw0sSEMlPTR+Dyx
3erUF7aBzhTaNzNQC3tX5aifZLXYZyczlocppR5xc2Oi7ijVzKPWjG5ETj2cV5G7V7nn+ZpovQ+j
PbXvg9P1QRF61a4K3Xk7tvqyG5bU9g2r57E4LkEBvHJvZ151NM26eylNZ75iwWV1rpIlfG9NpBM0
oDIyXHTE1uaqLsr3USBk29iVgnrpnpRm6Bw3hIS993iEfS0xwj1SqXWupue0y7RXMamQzshVB7PQ
+7susqPAWyZmcmWS76csTTduJ9tzF3YTjzCKi6wb15unmUG1imnTEQtRUeM1ZnibhMN40E3DPhtR
Lzbz5JRUCCJ/q/kATkvJ6BWJQU0bMVSK+WSW3bd0+Nv/Y3Mjt4WHerukg/CLQZbncOkcdM0l2lpR
5AW5FsUcMXb7m4nmL+EYvwQtfgAI/yO48V+IYxgO+R2/AjL+8X/zL397//K3y+sPrOHvf+83LkOz
/w5HIXBB49WAzdNXZvs3MIPfItScFbSkeVouUIzOq/2OZjj233HlSm91J6xWRhMs+Xc0g9+CJQQl
Ju7XdleL1l9BM1bs+H+5DIzZ4PHSBVv0xGoK13+iS9tqrMxFRRpJTWmIUPE6tfXazuuer6rEuRMR
3otJxtuqJiLzu0/rd4jxe2jRWX1PP704uTVkOiJR8lZ+zjnUTU0W5oiKWtWcdD0y+nAoF73dlKkb
HbsG+NZnuqFORRwNd1pP85P0ibHPCZo6dZTKbKosMoIJ6WBgEd0sP6uRXyRr72WYGePHcdzoZz5d
pqnkbDNyJmUlMYrpbRy1agpCvPB+0enhNmqJO211M5l9LyW9tcDf954YwzihE1pDvGO/fOTbWmKy
Fiafa/SMdr4Kw1jeFXORfFKLHVd+pDF4YrI/Ts/ryNdlN+urpnMS+CnzBAbPCPHx+kxeNq0pqq+z
MpyL54zy9x0Hf+mu/I/32g935C/v3f/Gu1K666rN/4xJXV7f/vH/3uFkuTf7v11X7fv3yBSbP9e/
/r/QlGUTUcCNhnkDrPef9ya0L7CuCx6ls77K8SR/55/UlPl33CTsW3bIyAWfsrhl/klN6TC9ps32
AGAne+Wp/gLSK75Z8P/39hAEspCxveZ9QGmgyPxszdVntzFpq3JcUNXgMXWKjat0Nr8k9TVw50tK
zmKc0vFQOX8yuvoljrWj647u66Jp876M23cngk4C1LwlNB/BpXOd6mAVwqcKhrGVH3F+m7siI2A0
NO6MuQssp7nl0HipHTiZalTxV4eNqWs1Stnf+olDoT1111X+1bImv6jzLtzmukweFGu3bpaYx/ux
m7PiIYudjA2usITpUuAYRbKFO72vmnZLoRJkXrGv3PQmmug7jUn5xlSZu9nTlktM+XtJihIN0EYT
iHXASFU+5VX73BTLRYHd4O6O9sj/zJK1XeqWmyJh/thXpbWdRZcRVlK5Nw6jpIsgMVsvs2MhqaZV
eOzb/ElFltx3trlJEvvNUnyAYUuSCluh05uuar5IiRRYwBxTUm80Q9VXqumv0N3e48R4bzztUDsw
zKlefBCDvuWxazyCK1u7PvJgwUr7wTJAHfqecrhotV0+jR9aAKM5Wh6brP5ixdpwxVyQlDbxcSnE
ySkYjVqp+V5OBSWZFQfTrN2VSXiuSjn4UxvNPoONdBMWubxmuGUHLD9DOqtJha2/hK0edPXXSm93
iRLdl8LQ9KAJyWBfuuay8JeNvIgfLRK5fYt19FvRO6av2iZwJrN8FwU6mzum4j4288e4vc9NfiHM
yVlRSYPezH75TS67R6yIryqnobNTRjQAS2nLj1oYCi0f/m5jrYHNjkfcpZa0111rqhvBkCwYZgrg
pKBFCg235keNWFbUR4e4zV3GINnWqpTYeA1GQqYecpPoubGfRpDgiYBcQhxEszVBB3ytBF/Wmx7V
fow/4Vcj6lMbcr8exS1l8pbxunfWPM1Diga34g1vDXPBtUGyCndBYQdFlSLW18XnBER2NJbukNVk
yibetUBW7iGVfcMc9nPDGtaoDw8j20V9dxJI+7h324IjvkcF0M0KtK/0ApuwbL9dSo99em3I2xpC
9yNr/D6KWKsSnx4TRt2M2n4fTix7EXckM38YeQrAGdi+1fXnObT2XOZBqzfmxhbpo2tbM/dH3uBa
S4COqsUNCAuzP2oxBLKo7O3UaA8IhQM5h1o/saMyU3BtIBMbTStuneomj9mUlrMoQgKnlbt0+dDj
vpVxvCX0ko62N4NOE/G1Ey93XW7Ph9AzcMq3ByoUOOB+Oc5lstVlC41XVF80lsk4Pt/HVsCC4IT7
FAkdUk4FhqMx904+OkPCIRWho/GlIOMRr7blkR9kyqTHsKf54Iq5PjiOGG8tmtp9NdVRUHRNvrcG
4wFKY9tLon3i+FBOrr7VW/HVXqyLNKvoOkuXV2cOxXVcO6AA1bWXRTy0QQI2btQG9hjtplSewgGa
yLQO5Jui0ReU/v3SaP6UwtfR7AJ3ZWPIWJBbTE4yyCLrCMOO6DT2bw0AU29r2a5unb0rm2pTUoT7
VWF4/L/6bTZjKyBiVfm5/mVok1Mfx7cxP8YhmysGCNOrVHEJlJJvInPQb7BqYHbWziEJV2oVYWXP
zqiWWyYqmR9qxl6T0yfspIhQ5jLFpMMphK6Ga4UtQbQlFg60bvzgpctVOjZAfYte+vOCGBAiok/s
Vlj51CWd71FY+Voz7eCWqeHzq8m5rEzssvgc55ystzxD5GN2SsM2Bpgxlk96BkVliU9zwQ4/PUqu
26JMt8Ipxi12nY9GIgJHTVdRDqY229ObjHQ/syuGRobvwT1pMb5iJ0dNbyvnEKnulpTLhKuZg77u
h0c9HPyxWTa1+ymqjdKPMSZchLsXi/YyxQJZeVoODSOvWO9evcbbq2Z4nAwGT/P0QavkQCM/fZz7
4cLMC/ot96skaoIl1uQlEoQN5HapnZBPWe+4woMDSzlVMyZbpyzLN/AnjXEHSm9bjK/JAsnkyeVO
QMcEwhiQBoyvxmCpc9iUZgDf9tZNk+W70TO5g+nFYn7/KWmyYuem7oeSrC+/wq5KhpzmRPapx2HA
FG1OTmHNeHHJG3XrjTECWezu9ERGwSyj8jhJwbcYo7JpQAOlzaPQdZsbZtT8a59zB7aEEdRHIdH8
hfjIDJJ5UMKMzVu2SumD3JjsRdf05Dox6lu2j55R079GdTNvdHdA7ZG4zVOuZ1T4JKCztzeMut7q
hEl/Ukt80zp7KIUy9o3rvs2M33dyJZP1lVGObJ6o/Tdw2VDAvdlKM1thrT3lK+Hcl4b2rdoPUkck
23a90qQd18+M39SlC7P+1tG1wV+Sorl2V4p6ilPtOiogq6sBX0A0evHXcOWulTuXt+RfAmOz4LDb
S6nES2xMceG7K7dtdN2yK1aWuzaJlJAr390si/VZrsx3zmOEkiIDLAMIB3hlgrcy4kKU/YeIWIjX
ttHsU2NBvTQGely39sLT2hV7a38clWurrK9dc2em+X22hOaNp2kJczYvSM1y3oA+O4c+UfVOJozZ
fSuuuq/SqyRJyFgibOYLr66dTtiaOudkFwVaV9Ga58WaXzUZqvdMZhFnTNE8yh49goOCY3cCRHDn
MWiYXN6tmxe3o17AJE9jCL5LHNOxmZVgLNOswAvcx0UnH+IMxgBV4jT6DQ6T+BRxV3Out8zznCJp
LnrnTpsyz0HeXx2CnMNI8nAqyY/YYje6Kcy4v5lSz8m2beM2CUp+296Nk9ROXa0WfwI93RtLjIaa
EkV8vfqJfC0D65JLEp00hAtJNgQzqSoNcb+EyZrwmifui5qi6SbOmlfFACXA4TR+Hh1To9kxq72K
5lWkLq0xDXLmMvdsalhOpgib+6SnpKMfcz5mjQmnzamIETXRln2EseosYt1lqHgNmwab1e2sMHB5
hsnudTAmFGBVvGE522izGzDZOYu5xaJi5qySHdRTkk94rcbA8cZPaZGftRlNys3HIy6C9KbvCwdg
NQK6jWoOJefbB4tzCyA3NHMTE5F+VcVMsZbYPNVqLP2xxajUpaRiqOpOVFV/rvNla+fdfW8ptFPH
2Hod123OU2KJ+3E/pvk7+BXK9yTypzkcnrtw6TdWZkGxLHHBiBIPWFlGu6qS5yoyyl0DFnCjyerC
mtEDVomnJsvoW3PZPEzjuM0G907G59HkJlxCrdw4xDF2Zalf210M+iZZoO5Nt02D4bW9GFVGHTqG
QZNQ4ydaXm06S6ueHA3iGynXNucjzCN+ZrGr85pEZi25HyNIB9xQEABIb0USPi+Lgu2tFRjG7BYn
MfVM7fpK3k0RfJdrhns707eeEz9bbttciZGzsgYbS/2+nF9oKl54SJ9Tt2Yso5yD6X1t2E90I4gk
Pk5Vx6XPn33VSpCAiWG6j7iIKDUHraveIFSWUy8fpyy6AkzZQep0Wzl1I3Ixfu/E2cb9N34F9mmB
7M+6D5Ms401CLZh3MqCvuzUhNAKdlqaompvQG0+ClUu+04TJFzmyri2U6aVR68NFPRsxK2UtL7uU
TrJs+zEEPosuTvdkQWowbhwuusquWNJ0spaemOgKedDMswfpgPJLdZobugxRlUFpyFNuzDwfdYUi
/CXvQVrGafrE6ClhsL+cjVzzqcbqzYiBfdsrWW7bNs52WcGAElnvZA/U3jy7tAhWgpt4WxMblHTt
xIOBf0Kbcup+NiGWpXvd5by8vdx0C3y/KPkxpdpFDq66LAFaaecGmuNby/yX9INfKgM/aAj/UWn4
L9QP8EfZOHh/pSCcsZYNP/iA//WXftcNjL+vRiuLrSQ6shHOwO90A0xCJr9s4MHC7/SDF3i1QFn6
N4+w67gYsf6pG6xeYOFakgRKmn2DdQZ/QTggYvhHZ7xY96LbDiqXSyIeIVg/LwTL0zAtFjcrYVua
9t5Zj2St76Jj06YgzgstcpUHcQn0HM2Vjtmiy5+FU79HVf5pmK0TOQWv1NFy6wCYYwuuFdf9YDFm
wePJuNdiPk3pwlSGB4LZvUbJNO5YiIWSPc9MIZn0as14Q3rZsrPK8HkUQ0B4Z+mXXXGnGVZyiL1Z
24z0PPNK0+mRcWP2022hz8lmGFZsVTMuXpuYD+14qjzjxHAgOrVa/MSC4S/mt2cXjq3r0pxZbsHw
Kwj7TviuwaCDsqH33Tj8bMjxwBjluoSrnUT2gtWN+66IzniIrECxA4JkOlwmMrsKMU+zGLG+N3WT
VWJp3gein/LDuOTXdNHmMdTysxDVFWaMs0BSuiSJc9dTUpVL6MELYcOdZVXtmiy9SbU53wJKhFtM
jLcF9v2TzQO7b+dDOmjO3jasci/TYutlHUsKhQEJ1Q14bmhsTfdZdbq/tHLT0h/6KebQVFLMT5b1
EEXTdVMTBGdX97qct01fH2jRqdHaYzJRHdTW0dOjq0G3tl7SX408/KYGRL5g7lCk6KRp/UjQNH+y
EU+yK8pNElrPs5DVBtEgx0pg7EGnn8zJ3NFzaQe1mOVltll+k4IwYkNl4mvxw4wM5VsGNWLZ12st
k5WxeYybmrqqW44lidoFkkpZOAvbDhZrgw84KDuLNshutym2OlGIgm1tOchldtRQA/ARHBqHgPTc
2yVZui8xUQeRnUH8Zt25bqLzWIdYvFJL+hqdOGVg9WIYdCFk2ihfG5pNyySHuvlL4oUdGGy4ZXUu
BXdDu90nYh+m/dtgI6GtNZvRsXMsM8WmLrK93QBgVfBWuqlgjpb4kDbsOdep8nJ9/oQjbg+41u3m
vryCYn3Wuuy2cPsbqs4g64ZHLBV+SLo1rmQUB4ot4mBYJmPskzpd/ASwOxht73OTs+/Qy9CFS5NJ
pFFivhmTxE/76jQK/RAa6n4azKNuuVdWNR1xlMBazvQzWQ8sWNtWuuP6eQ5LcU2JSG/Uu/eGx0KO
bKyutKSJtmXbHLLJqjchXfC8ZNEm+Vbn9jIoFFBLahbb2o4e6jLbRXW1FXP4YQTh4qNQnxvE73qJ
32xTe57LsjlZkR3Mg/22CPHaduocmTAzOpZnTCWP5jqY6t3kAS3xOAnjymK+ZoEzZXNzML/Nr+bV
RJfsU9e4act6L7LpTmpQit4sr6p8eoqb9C5q2B1dWQ+NGd3VzMEoJfFOt765DsikWz6aqWX4YUa6
TT7vXX1JSXuVH6yK8Si2QrsLX5d1rLZYzV0LcFmH6qLq+rCkSPt6Khmg6gcjJYK2lLAPdfUuVH5M
vXcz59Grd9XDaFAihyDgFIzRunZ42Hklh8Tqj3DWyV4+tkSlF/abJ9rhKGzBku/p2dKjcxhVAREI
NBIt15RZmo/8R7bJerGdu57NfeZHLtGQJty8LoRdbNMGk77BgdNo2omeZRfCIt00qVEe3dbZuVX/
2DB3hGO7GQwwj3bq9lkFvqV0VQShoZMpKKkwlzp+8rSRijnZNJn8QB0QeGZ1GTB7B96QHIrzmAXS
fZblU+w9UTcum5nRcm3EDMZH625IFIf/Qi1Bt15M5nNGFr6SYdB581tFra1sYHY5N/Yu6WR66JjG
bg2o6XVW5EzJtZ5OLF63S0rexD1brrgUqHMV6PTG4tbFDbIEzF2eHFHeCoebDRyFuwTjjT+HygXQ
s45O339MhHNvE/JTmvhKLffWtPsP/TrbDS2kpDBqJWlYHGuFfR3PVrqpl+G9q6x6b0WF5VtVetdP
w6dinRCPHf1323pP7VjeyRq/xRyCbrhO8TpiMvDtor2rGn1XLGhCpsORK+bhw9jzX50dwUaUVULp
KWlv2CLf4+sZ9fKWo2BiV9P4wV2H1MMUP3d2+dmN3CtZNm+zbd5GRf7CcX5sQ/2YD3Lx834FW/pn
ve0PZt/p7HxujxSO3M2MeKm0zV1eA13w7KBWdaEsG2uoIEemE53bZ83VcNXF9PmLGLEBqstsem/5
AGCFWoXc01rPpVuIIHZztQ3T+mYabZ5M0JhGJL+OBgHks1n0nPJGT9mdRNtUuMNV1USfplF/8dL8
tNjFvq0ATXi44RyT4o2wiXPV1zeJhdl/KbUaqgU7geRk8EVUfiiNtNm5UXKbWPNzoWtfBlZ/+HJU
R3s27tXsJnh3xSGU4m4U2cXGX1vkzSui8L25gKJ7IJ5El2DVxCakuumMEy7xvUwcqpFcA23FDooJ
u5ZAFe4JtxjRPpibme8iNW/5Op84uNqrLKsPpFGxTCP0wKDq/l6MNSmRmr5wu3NksEBiU/XTlyky
HlSYVhulrURtfc2jgwTEGgfLTCRoy2S+UOxSa8xql2jzXd4iJo2d1+zI4L4lMO5U1N5dUmUsCF96
A5ISlXCxGVQmY/S5m7zcH6R2Y9nZW2d6JzyHkT+XS3qhosk4bAy+QymAFVgcrZYO+8Y4b6uY/ZB1
Ut0ndfFiWLRyMC+HYShJG5FZvSULZOsZA+waZZfqr4ilZPLRfdWkxe67JvdjvKJFNW211jsPXrwc
i7rg3hr1vW0PQ2BFBhK12RuXpP7ogo70C/0SKMmcDUflEIus5D5WYxNItUy+MBaOh243slslX/kT
SMyjEyE/GtnyKXG9z7PBjm82bXl+7+g3s0j3EtayCvmeXCPln64wu44pX0n22pl2fLbm6cxUimA3
OdxbOBF8lRZ7q/ZMrvuOy7m0rvB52xtbqy1f9nAxU1UMe1ZlwcoUzitO+TxQyXjJGQVvBxd5IbO6
NVWfnO8BzLRZ0ifHK45zU75BiRubViYXEjtYG18Q1NSq5OBaJbFoKrbRsLJHLdGvTHD4PQdZvw0H
G9x7At+JKnBMkDtUFpjGXWszcvJysBjl2FdNQU7M3HFqpMZpHtpwE4fRh3Flgpa5sfaYFUxkIWxI
BUEAu9ih44N0gZeKgW1t8q9U6m2I4rwuhflq1HDtgLX1rpvVNefcebCGK07ymSMxuQivfBUQGvTx
JJ2NK6iUzNRbKg16HVeiphTtcZaUUDwTHsEO9/5s2dvc8Z6UOd+z9frjuMwXs2D7Upe+il4ovxX4
ryF/hq0ZM8NzVGehTibI5k1NKRBictLLNUYkEl9qq3e3nIvwxNl8M/LEhXtaQWwcASER8cN4Q0A4
KTANiWXTytAhS4zt6jhGSvUmJbbwhw/FOAF7q3NhWifGAahIvfVeC9s4i2l8WGrvqWNRcKt5X8fF
lht3ZbvyeodDcxe7NT5vp6hgiSxuLU1swWUZkngV3vwymzZDhTe101nqLefx40xSa2+L0I/leDW3
euhzmLa+qocgcefVFxbejzPhMU0PBinb9DWb+ivDQMQnW3cMFrYyu3Abmw731saKVyUyKg+ZDmSQ
Nf0dVx+demi+q6Z6CsPymM6ItoW1rRGPNzZgG0xFiMrbPJZkymyz2Tp35vyiCZhizcIxhszxaIZs
VEmtR8x0N1623Hdlf+YaLvhax0fDW8cjhvO5A3ZVOjaHSJtOVpofCPk727F1jGA2/EGlVFzC2c4p
BRXE2u2Q46OESv8CYHkpSorhpWbf3ZDKm8hRBeziAOtdZRtzBfhm2FRSh5wAGkFtsiw8OBrCSS2P
qou+hlbc7x1hbXOeKqmGXh925HI0xfgh84A/cnjFXsu2TiuPml16V7qnin2hiB3NYvcah0m+5dPz
OYt2UZZeEPuZwUhsJvHKtXHq6Liu9BymwvbEABOhr1CvxCShx87q5Rw3skr6w9wzBaw5Vk9zrHRW
LJAAYYHTL7h3woadxBbaVZPI16GncGXdGAWu7AIhnFPdM4cq807bJRgzKFNwjDsJo0oluVQ7BamO
rr/zbFy1+ji/sDMPH5nu3MY25OPcpQy7TLpQBCZLFRiRk2evKc9J6FnbsLIE4kz2atXcjTaJHhux
jpxaOa4jMsrAwfFbq2x3qcZ0U0tBM5s2vx2WhE22cUikztgkd22cfjbMeDnbvXMqHCvaDA1H4mRp
e7uKWiJO8ZeELu2oiPRrKy5u49h5VU5rgZ2m0L82lpi22mlQrdX6iiNsDmm+2eJdg/NSbyn+EfxA
rdZsda96MUH7aPwihvAx2hlR/yXV8/zJHQjmKJInbtc30IMbZtr0F21hUpW377IG49OW+MEt32Yr
/+BabbFrrWJnU1vTwWLmnKds3CotL3ZZthifYqMqcQbX8dY1iJ4FXmbSDcB4ZUrj1YhrajiDv1Uk
ro7uEj+odSJDeBrLkHIvANnRA3fWaCAkIn5qsHY3CWr3ChTgJY3xilAr5Nh1S4OwhqR8XDCp04Yg
9rYCf59gXhttMDS+e9V2mRmRYwgKrWNoq9t6YK8FJgAjZFAXD9m9a93IMm02DfqNb7K+mxUVx7qe
T1jrT66O6I0/HT8w1hEE17PUGdgZZvtSRjGqCRs1cHyDGrqamfBEt++U/jKNTXg0a3tX0uQuhXV0
SxyCttd8mAYSS8JmeW6ESxWDT4rTOxzna3CidhcKC8+vs6mk2MuyQCod78oshERWyfVSVeek0y+w
YxdFCRa75RN2yMeidh4wyj8bo3Ho4lj5Don6zFGwbc6PyAjEdsjuVoCTU5mYVEHmmG9z82NYKcPv
u6Wl2e1f0vSayetTWzhsVoy7DOvQ/N4uDFI6WlObCiwc1zYesTure7xQTmxswsU1N049bfIWR5Ru
lSeCDjCRkl7FdsHY8S0yEhQbu7TwzTI/jByIw9LcJcMc74cofzkXrrwweL8MAwjoBMugD+FN3A75
0fHCU8nrtMVsbcjA+dIJFo/rHmNkbKfr6EJ3EJ7Zt2ELiAo3eVkK7Py3Tv0KdbeZVFYGQht2qqYm
Yfq76TsoY0DNY6GgEHrBOtfqfup74PuEhDpnih9mS2hnfexVoJw52zXDQK0v9OtZ2I9V5iEII84W
/AF/Bg05ZMtaUm6Jgnx3FtJyRblcYz4il4dBQM/+J901rmusm0Y4HNy2ewQvaHfl/OqkzqtohDhm
09c0n44pSkJR6jdN3S/XziJgVrR3g5/og41bQ9e9l7JZqkOvsvcq5F14wzxcz0SQ+aCAG9ONxwDi
GzQvSc1tLvWYbzw0diIjB4Y5MG0WlITr2pux6rW9gc5nobpvsHuTAVcm5tc2HiM+spWtMVW4N7Fd
XwbH005OJ9KzqyyyhAxkgNHMssAOtWXT9c7DX9eW/6Ni/IOu/EsF+r9QWxY2pQNpjx7KLzZCy/61
zvyP/8lfyx/otD/8B/6lORuGTlC153JyOrr1L1bNkCCmFhinCULp2QBu/2LVXH3Nn/Qcl9AtgyUF
32Ok8u8eQrFBOKHluPYaTfkXNOcfs2aBSB0yxtbXh4wT0vh5/afdZo2RDAktfzVJX/X9iGLgnpq0
Zdmn7U5/Esv6Ry+Hvs0nTF6AwdZ5wNLvom2V29ieI+MlSGmztnXFk3RYDeItc1aEN1P8Can6IyX7
29sjW0uyDYtPy7F/er2ssxzZODyqhMb/jKOhLiQe9bd6zihr7rocoKea1VGSnLKTtLuH7+YPf0DK
Mk/4DpT97fWlAyQr+AlAFaERv3+/WQH16tW4y132CBwbnfX0Zerk+1+/yk9Tg/VLNHUMOkSh6wCB
//YqLbiGSTJCYNZjyYC8q3Z9yb7PQk/m7a9f6g8+UOorj0uG0pJCef39777Atu5Sz6pnPJo26IuS
2rItnEZSg1T5wUh44jhSOls1astqjqn+5J1+W8j2HVr57a0yn2GpKE4jbpH1A//u9W2PlLLGQaJq
yKcgjQnbAZNrz7KQWrnZMC0QINLg2OFUbur0UtgxqaR8xz35o1oTP0zuiBMyy+zsaRmrON1EAx7q
oOi16JYQkPk9CXvxpteQiX9yLRp/9DWBrJkmsx2mRt+o6u9+9lQyfy6wO9CN1HLrxkW7aXoVbWXq
abfFBLk96dolLEMD/jltfZdExyMXd3noKg1Xt4wT5rRI7xrG8+Ovv9f1Qvz5c7UItTVcRGodJ92P
nyubH1RZh+ESaAY9ATui630EN4VYM2ySjpKrSTDet43512K8v90hpiUdgzRV0gw5hX984YqwTexI
1hKERCrshCIjoyEVISiH6Z3k8t8eYTx8/jhu99++At4beXukLDqSJ++3ndzffQVdUY1SyyYbAml0
dqXZyls6PEAvExnv15/ov93660utKx4cx/VM9+ebEu9/1xgdGGVVE+IVemCKQ1P8yfthKvnj18aL
sGmBgaEu2IfybT3ed+9nCWtSQmJS8SalQn82VLNNbboBHMKARe2yWRbR/8kR8G9n+PqaNrNTDgKd
jT3r73/3mprRd+nQpk4wVOF4O5Z5cxlsbIYya7HQlEb3+OsP8qfwfC6R9QUdjjcphUlW8k/3fMES
SrtxecGkyGaEwDIDEYuSwLDZ3KTm7GM3RNO5dxv1UHBTHQoGVlvNKbM/Ocz/+Afh4hFw5C6ZrevV
9d07p+MtiKnQ7MBZtOWAPNFc8HNbhJQQ7VYwk2RYqzHh71hd+f+ZO7Mlt40tXT8ROjAlhlsSJIs1
aShLtnyDsGxvzPOQAJ6+vyypo4soNBl2nItzsbfCVrkSSGSuXLnWP3D7bc5tJktEmzlUr0/J+89O
LxxJUAoNnjDYs5cP4tS4s0AIE0HdgCFxEj08VTaSBjbiBgCi6l3Wm9Gt0PsuRDgMiqKogs6jV+qu
vjt6GXR26F8HpkaDJfNC5PVAjiJpMEO8TlFrknZ5ipTAgu9B6itAnGTYUh+tGLslJ0zLu1E2egCS
8NlqmvaBUoIVQDHpbyyYjdnx6eDjDAI9B37MKqQMjV060JL1YBjyz46DxENkhcXnvHa+VX1CHbfJ
vfjGmO/ORSgHOFaI18kB7LmSSbWdJAo9HE0R6W2aB9B0GrcfVI8qouovejz9WWksFN9rQiToqps+
DxvfBuAAkYY1YTnwclYLwqziuUSxBo5f5zLNqHWIosYUtrDtoMut4ZjkmnFIvMxH2aQqgj61q9Os
I5XErUMcxNSZwNIhVLaSgzyr6uHgIMG6o3xfBNcX7+ZUubA52EDKKkp9vje7aJ6rmhLPoge0COgR
Sa3l4kxNFt5+HWRVcm4ib190+d+kitk/Mk9UoYTP5LMsOG8wSBWrHewmfmLIjs/U993wjBhGvCcT
bO9rqIK7yIhornIQ/jKJ2rrx1u9PnsuRV7uno21k9g0U3gHE2sGzSM8w50oPGrfN6/O7tfw55ICP
2KSdXGgu57epkIVulkEPgGD1h6atSScm1ztEhhGfhGkCgTUX+8Zpt/VR3w66ej2U3Py+dBk08RCd
MuzavSvD8s9Ftz861JFpF1ECBefvIpJQ/yMnkB8fVVhwd0gfBOyb1d4bBrdD2oT9XqEjGjSElkeh
FK6zEj3TUk/EjUW09SkFYB+HrAU0/BqkQzPEyRuMCwK7KF3FTMtOYeZ8d0lZb6WM6tEv0jLWK4Aj
ro+6brK9V/cXDeWBquX4R+Ct6IMki2CUlyNdoY42oD+DW2ygjANOGMtg0lDMS31a2KUOOvL6ojLs
rSeBa+XonmJEeqsPLGydNnFs6kHrweFHIUzsobUDsy+z/OBWtfdBG8Z6DzjHPiwlVX1a0KBU5i7+
YGVAlShbTPcVN+XzjQdTU7CeIsdBpto2YVcifn253ON5sJMUgFYwChrfMXCW1qs/AS8yd224gOKY
C4lwDiZJKCuF+7mFyeS3hEB88uTh+sNsbT3HFeDUDJJp79WB7E1oM/PBQRV6NAIJYv1Ish1Rga6T
u3TW3E9x4UcfwrK45dy2tfWIxY6NCxW+Zrb6cm8GdYYxRgzKMIIidbhRoO9/5xTzk9YjJiX0PDmU
AvD10A4aGPo+O11/ZUN9+PX8Y9tIY8wlIUQh/HJ4nMi5knjshqgqnTOk0frR0DXnaEtAjxps+oOg
A46gPnc0WAAtFIZweubHFmjUPn1Fq66PY507Z6ezsZvh1nYjNm3tV1cAsWArcblZT1CROe0UR4MB
tbvEW8BNk6ON1u+xE73/4fpsbE0G3F/ohwxGjFjFXtPFLDDPkCAujUz8Pfq5vs9dLMIaoHHHucUl
7Pp47899cG2CxAyOsiu8Vybim28vif5zhs0lkgwxaBVaNkCMy+kcwv8BiWM8AcTZ550Rfb0+7vto
wLgqM2BGfe5t6rnejIuytEO9k4uqmM3kM7pn1X70LO/G2nq/shkFtKZtwagkEVzFHLPRapSxhIG8
nnA/ehA39r41ZPs4t/tzmMEjBEBfgKYO//Imz7sR5t9/SzU6uT6JHTnV+lsOY1rISmdufS32yVqF
GcR01r7koPUQ/E21G8H+ffAwQZ+6lEco5Dj83+WcgrcWPuq2piK7xYemif2dQEKRLLtIAzhzEZod
iX33zz8klUd1maAg9859xgrNtkjVoDp2oE8RWVvQZajPXx/l/Q4kNBg6l0b2BqfmOiOnbebRQYXL
xhXhYIgKmBXSdPR60U78N0O5mFm5Kh9Yn5j4WSTIPfNCcZ3OgVFA0JkWvQ+G6p8XMzmYKUEJw2Kj
m6arPuibTdBFaJ/YOaS/EU+bo8yz7/EYRnSxewpgM0Smf/Fm+ATgPQTY2FISB2+HW5xw6UcB96lJ
Eb3pGq6gpg8t0kRV6sZQGzddEwwyn8vhomdZ67WI2nfWWmI0g6kcsqMMq/EQg9QJJsODKygLCBgQ
rRFBruoAOsu4c+pZ+Q9r+i2T65uPsg6pWt34RY+MUyf1IRi92ttjBlUcrV6f955WTli/AgjkeEx+
80gUgrqYQMW2rbgxKVv7E/c+ivFUXKgfrRbxyFEG3CMzoJqY6Z2XQowwoTnRklSSowjRAam7/sW3
IhAHu+HwP2Qj1pm8Fhl9DXeHVwI0fshSxzx0Fmr/eh2/hBkiTteH23pB2uXC9zhJEIperWdvzmgh
hQT1YU6Ss6VP4aHIQ2TjhvKTUJwmXGriG0Fv6wAjh6YYCkcVmeHVpCaOAQI5tNVBMqOCih7nvYlO
+Kmy7PYTzYlxR6NAPzkNGjLX33Zzch1XnS46qZq1OsKa2BpsUadYI9dACCpA3odCGiXg1Co+8DFv
7amtGKh4BwY8A5s8bVWzkf2U2lJjdi08nQ5WMdCxFmV8NFzW9vVXsza+JBcGMgIA7VRrvNW7WaFu
AoVM2DOdNj3VfQOYQ4Pp2SbAiZu4xUerBjdWnv3c8MG96f4jsjpfdK/WyIpQnuWO431yIompAEfg
LjYQ11nQELCWKb2TZo61a145wWglX/QwgrxLr/mLCf7gIanRKBI92pKl7slTCHEbOXefXkFHsUhD
0v+cpLF7LsylfRDSA97qguyLLGM4Xp+FjQk3EIHAWs3TbddcX9PA5pnZMrG0YllkgVOb3SeqHNUh
bqLlxs4xNif8f8daF+SypNDrKDa5hMDleiz8eUCHECeHpHCa8wTiNvCXrj/iuWQfQwCyR9QKkcxK
MxDNHarMaYONF+4W7X5sR1RsUaDnOUfnxpRsrHmmBMlAi0kR2AddHiHIsbdZXXNXkqzTexhOv2DK
lX3taZ4R35cl+ed7jNYnNuQGVzP4MavxXBddFakSOH8Yw0/05fu7LvTFsR1wQbEbmd34DpufnMok
5s5kM2T8l++nRaXn945mBF1rRE/pnIOJoaiMtjrKntdX12vwvbz30IeCEqdKoly/xCpd0+xUaqkq
sxRt0X9d4hBqXbxY2md8G+jVV1mcfMwm1/3o9/pnmU1jAME1ubNCzX9O8qb+rTZgUjfm3+nQGU/t
5MOxLDobDECMUinLpI87676uJx+BqyqmMlb3EMb1NtAmv5d7rpgTWmjFRJcmDGsp0MsLR/QhtHJB
vbap3a/QaE2IuXEo7pHvRg3B0AoPksPSyY+Tn7T3fl7iQwGyaHhpXKolOyqm7nNETq6AMXn8Ic/N
HBvyyHT+ELk14dsnLGOEHFDlzclARVMcYxdNCJjyBlBTge8cgEU367/5YZ7B164GehOQOU+Nnfi/
arHl/erJXkJtModnt3Tm3wqzAONPGGuPtRgqkzO9N38tuPXkyNoKrHWgOHcW5MG0/12Cw3/RZ2Ec
oSDxn3VGbiNk5tbf/DkBzDyQ6+3kEh6oBwFCLY1pxjTdseATF2Bm/orEkOQ76vWhjlC8zTbtuHyc
YPAA37y+QLZCAncjnbsgQknvWzPkENitdJQa6cggt+n81uRDcrCGBqA/FC9UMwGpXh9za/0jccl2
U/67DHC5/iPcJ71CMKaFa8EZ/CrCIV08H7oJ+bd/MRTiTzDlbGqNr7a5b5Jf0TShZ449RbeBUFLW
eneCl1b9tix8nOtDbZQYAL0Rs+DX0XTi/S5fy0RKBrjxiFqKn7mB5ffiQS9idIwj/xEnvAFuN4wo
oEfN0Z8j49Bas78HMyjuQaOV+yjBnabJreUsF1T9Q3PwT9efcOtbo/BtK5QBVRBfxd03k7F43WRC
AtCDMCoqINuIgVL9Rqm+71HQDTP5OKbujeRwoyJnKtgI3ijgCuBgrz62HGzczVC+xn0Htbod9Hvt
gChICz9wrP8s8hSzjdpKsy/Cw7EKEsUUfRlTb/o6z0X4IhtApbsE84iPyPgY5Y2nU+poq7KQaRqU
CsnsyK3oLF9OSQGTqqkNXMqzJRlA+o3gvaBqtRPCgtbkPQzSMH7LuM0j9G9a4CJgzqbPsWWBlafM
l/xWAkFE/rYsHqPEgXwCA1p/RqAPsWjX7b7FtvA/QXpKkGwkUfneaJ37ZaoT+6/BmlvnxutsHJwm
/UcdgAylCEtJR739wEDd6q4sJmpsGDgc3WT+vasHez95yDH7nTD/+XoyTVpJ6EKiE0ft6nI4jiE0
OouFT9vpgMXdqQHKr6NvHMbOR7xPlHsP2/r6It4IHlRPaeiim05FwF8dnu3ijQ0ebNw2miSiXlt1
OBr4gI1Bk98Y6rUQujo8aSKiug2KwyWKqNXzZsMAgMUdNuEFgcQgGjoDOww9jg5Xgni0NDMM3AqF
Kl8u3DQL7wH2S3nUmjlFZh1T1esvvlFmer3RcakDyQwB+PJh0g63ilDkJIql3xBjIPEgAr7c10mJ
OY4uSwgboE8B8YFwFWl/Y/j3uBCHtaW7OjMBEkJY5uX40k2F2ccUcC14OH8VxpC8LPYikJ6UGaxO
YX3Keo/SdgbB08P956VealpWvdI5jx25Q8l4AjbtcIvp9PlG8N1a+WzfV7gNcIb1UlwmtPORIcXc
pWgMrHnSJ7udTlh1xPd5lM43DrCt2z6IOGwvaXkoKvYqbMBhtdAap6YydWEd0C8zAbNiHJPoRYcM
u8IYU0faub0Fe9gMIErZwB3N6Mbppvbzan0C1FGAMeotoA9Wn8QU8IuhCmDspXY4otMmAgijefeP
F57FDYVTDT1gFxjM5Yd3XCxwulyaiPI4xqdqNrEPiaCX5WM/HcF8lQFqvu25RJv3PDQyv/GSG+ue
agYdeFIRGH3rpjGdojgfYcqgeU9VLlymJSj1Cn2TsMiONhY6gY9Lzl4xJerY1T5ef/mtZa8qS1zN
LLp3QMou3x4TOFdPBip1CSDlXd7kzsOgj8pqwiiO/ejNd6orQDly8lBuRDlcuCnK5iFXy1Q6Stgy
ByabiM9eLesbU6OW2fr7c8pwrFLdJpFaBeDEHxfQ/ZYZzC68lHgxjY8t6ckZrSQWpAVDYV6WWxWC
rUHpogCAZPlTAl4FRYRegEI5+ChF+CS0bfZsDeVyTDCuvMuHxX2Y+1tNPfUb169JmkvM435mUOa+
/ASp7SvfRkb0pQXhFpD90QROH8gCyZDYjS3VXsR1ElrDaUE2QzFVpl8yv/0jVyhyTeBhcH1VbIQb
C08PitFK2ZSq1+UT5ZgtDxV6K+CfEyzfXGc4aWP9patbHLAKxPyvD7dx5nEdxkXX4V5MyXhVlMki
Cl4WNo5BYmCEktaCO9JALun4g3crzKvftZ5s8LqUZXzgtuC1Ll9NsN/yyM+tgPZx/4AiIz2TuE/3
cjJQax8hVlQS3a+01ahWIw99ruEP3IjmW0uMjAzcJhMM9GJ1xieR6LoSddZggQPLvq/wolrcLyWE
GFhuKTYjafX9+hRvDglSSeFS2FDruldqJNWEywJBbon759KQ+ByFLcgSDNgCQC1zvOslfKDro25G
FyKLAooang9Y9XK2q9ZO2swIWUiZFZ6bHI4mPDLnoQnn5eQ1UC2ysfIOaA0i7BpC+TsuAOmwkynx
3ZxR0NAxDTlIKNFQuPhA1x9va5lz2hP4OPkBn9uXT9fni2d38HsCKLigQXykrtw6nHYoLooDulX+
rZ2ufuF68QFaQ/0EATwKFquAxlLo7EWZiPEVPEwnqAs4qZEd0eGuT6FV/42X2nSfoaX5oc6q7owr
r7+vR69ER1xIfOijHdmhPF+fhq3tR4sBfWUaQ6rzdTkNopZDyaUYOCagRVS+gI91+Rz0rlXemPCt
VUh+B8jUBRcDHvxypMjvME4Fqxc0WuQ+ujYOpGO0KLPFqQgaCLYPGL3cwvxsDQqSh16NwmbZ6/M9
BaKcRHZvB/Dv5AEXydPS403lG4YJjKL6BYjSL/98QsG9IWRChY+1v1pXkzHmadmmeO5Gbr6XjU2/
u2tQieiS5UboVOq775YUfW5SQrzkYZytbuWJFUcCXTesRzLd+t2JEC8Quv8wpBEu1/VAYCv85BBz
5TyhOGHuJ4rHuFLP+tETQ/9gp2ixAoivzzWJ7aFcjBzQL7XpuYpvhN6tRIeEEgS+DwCM4/zy46dR
F2VZ16O0oM0ubfHoj3Iw2vu4bRt4Z1l2P4hl3BlVjNKpSQXq+jfZnCdujTZC3Zy16zo0GpblEFUo
ckTejL9yT8xFWmCE2dTVJ6qL8MUK5EO9af4Xu8vnbsUSpLFC0/DytWNJsUuEOQPHqKC1uhfB5kV7
gotD/2+GQgAPLWQLeoC7Wnc21kZx2LDSuxCbCU8fEVyLzfngNShkXZ/O197jOpRRTmTlUQlSxJXV
a3k5bIeJumKFxeyzAdUNcHq3HHwMpWKvbJ6wEU7vm6n5k46aSQYjkPnAWOGULya4wgF/K00/+V0H
zba04BAQd4281dGL9XTwQbl8iDguTpFT6JDCQ4k8a2PfeIut0IBINPdN2AC6/Vo+eXMBnlstX6J0
tFXffTrG6OIcrNJu7hu3afdD1I2kBQjxXJ86YyMFAaSqQFJUCBVi7nLqLG0esrKTTB22ug8ZkWtX
hGBGJrdKgpaGamDl9tehwCa8qrBlGSsE6a4/gwq0q69HcBIuhzIP4NqrqBHT7Qozl5VSa+hGGOCX
P9Se+y2ZYMBfH2n7bYVPIKQRptp8l29LZdef0tC0cRgcwd5iw0SFefpPVkrv6GRVf0IpatjrxczN
29G0/eT75o19sVXo4GpPMUV3uOe9W6zo248DSi12AJkDhW0DL0cX65vdKKS8Y/V5SDFhrIk9mPZY
9ZTvUeP0Qfv5ISp/eDXfmBL1gd/NvlpznrCBDa0P3KqYYy3JuDPHlUQSuHdhdxiVBm2wF0FJHrAT
44j0FxnbQVJzPeeWBfsUTbX9zNl64wttZEFgDHQOZM4Qnmd1KCdYJ2q9rtsIoXrDw2IQoJa50p6E
NiI2VRk3wFlbSw8QimpFQQ14FX97W3Sq4lyIKEJNWqNzioCvlp3TGB/ZgRrAjYneHIo2m+q2mWzy
1Zt1kTuX0mztAH0DgoiICb0CyWkkoG8tMRVa159UUQT/Zyg1yW8iSSnzmf4QGypVfjo6FOmD2aET
cmPlqKj6bhhVkXkFvWA+cTmMi41sh+4LulLljDEohaA9iJ9s1wEJPHdjRpTEfu6sR0ikeWiJoHFN
qTkZQFtiSBZjpIOywo1nUknru2di3bg01amEr8ED8dR2zaQOOIduEcBfkIOxVVMyMNvmaOIA/2cS
zjaqnuXyJKHhKKem+JTK3jxcf5KthUw9HzIGYYbttTqSxAzfq63UtkpryNVFkz5xo853aDs7HCGZ
uJXOb+1jaCjcj1VtzrZWA9aWCEUzQS6q9Y+2hTGrKKffI01iXgqVmL5DsSA7IDLvkOCA/STb2D8m
U5d9jVsZ39hWmy8PMwfAyGs7YhXREcVBVb/qWIALThl+iKFulzdN0HRudRSxO+Q3vvvG2UkbiMaH
IhCom/TlUqyxZcz7BiVAbmz4XEoEjLp6yTArqL5RHUyDPh6bG2NubehXADbWMmzpNXFAm8eqRnzS
CnRMee6LvJQYKaJR4SbNrVP69VxaL2toTkRodiul0FXwQHs/khoe86joLeKgwzqiJYwLEfGr3Y1l
1AVORY0a+Xg/QKvF3OdDYSh3T+3Y4piFBICMDmaGu7Ho6/qMIFzx6NkQID3aQ0csxLSApjxSLbZZ
3slYzCjdS8Qf7Lw6NaKI9+VkecdYc5sPOVTKY5yUJlgV91aRbSMxRnFTsa5Vl/TdnWyxUcAbkIsH
8FgkAXrqfmDGsXNCFw3f1rynzIwF+Lkdlv5GNNtasuTiUFE9mhDE58sVBG3J91oblaHBc7sTsiTd
x8jRlABTGnI70fV/sUVsitm6RYuQZvBqPASC3cS0UeuOO3fem8mEjFqFbLOoQwORdMu5ux6Ptmb2
7XirLWnV+iJi4NTQjwakfsYWP3ItfgSM0587W2bPQ4soN5qf7fP1gdVNar10VS2N/yGLCrjqcmJj
kdIm0wFggA/O/uOJ0rtH+4YbwTIjA4Yy9lPBatonjRsdZerfwnRtdYqVI4oN2kdhote4ZK1ttSLj
5hAs6eDv9LBKvoWk4fdV7k/nGNe3fd+ZmARNGO5KuzfvcMxs/kCyqb53y/bRHyJDKR27eynb/HlM
svLGl9l8QsWy5a5E0Z9pupyhFA/wwZ6xVV5sUITOWP5lTQ0XJVd0p0YB4GvXk7twRvQTMTTz6PX0
HiBX64+d6bQ7iZLXk2xq61mPEF0eSbRfrn/CrRaM7ZKP0ZKweNA1ztHoNAzIGZXmCg67qMbm9qEq
MFVCPP0o23pBg7bxfs2jzDlaGmVgx3XyD3oYtzdO1a3FBOHTp/OvEwzXcVBkvdFPSq3LNri2I1uW
7Qsts8/eEkb3zuA4p2G0vy1kkMdknugeXp+IrZD/dvhVYlXEop1xuqUVNXX2l5AqBcQWymeoxOhf
rg/1CjZc7xv4Qa+xAeeiNYkiGVPdF3EFMCuLzECaMzLkUodwbYvqPMBe+Rx5ZveIKltJnpPOp0gv
43PtcepNZSg+c5v5qzDTF5/r5D1YTREIY3J/Iy8Erltq4pkWEMr3uQNkPnVCxHosrJZl1j/Gw2J8
Q2vfOBglelNppVS4RVadJn8EtWNG5WNId/SIWIJ3RPDaehS0ou/FYDbHITeHg2kgBHV9Ol7ba+vp
8KhSQ/QH9/EO+Mpc2KUxgJXksBo+xTFkX4h7LhDgKNwjCmA9jvXg3pvF3Dzhjlgf0TGSD0vSO3tM
dpYPlYtvNO0l3Hsb1w0GVFu+NtIxP0RDXZ4sJy3Z5un895IBqRWje6uxsrV0IIEYKifiJF/DAalF
ScMsUPTsQx59LmIcaXUnO9HyaG8cLSpevJsqesdwpIE5QpK+jCeIiY/eMNJFm4sMc0hQLzstHYrn
mkr+DlX4Mpjh6z5d/0Cb70eEMOhZuqa7JmYgVVAY9kCXRrj5cLRGUXyV0v3DAC5244q4NRKwC/VN
7Y07vFG4XKA0RmpbBCvBrN+H/mh+zFzrVk6wORJ9bjqhgM0Abl1OJGSXBp4ugVn2eX02ixJdqtEI
D6YrtRvre3MofOToTFCpJbZdDrU0lOsA0vHN7Ar4ndPkR7cjBUpir7lxU9hYHnB06LHChoAapmTN
394Oi1lQ5cRsPmi7qD/joBWdhFG1eyCqcK+xF97P2s1W18b7CXpLlHnY/NB2VlPp213klbVvBo70
/EMd2TloLDHh6uvfKu1uVQNp7tDBUwZxBm2myxfsEBnxw5lOyui35Wl2AFUmYEcOOi4VT1pitYcJ
PvhR01oMJ+Ky2cWe0irw0LWGqtKd8F+gCOxHwBmRCgk4tcUR/yHv0cVZ/nNlpibQaKv6uzZ7qhNY
opzoG0WnpKt/v76ntjID8DC05mh/2v672oyBE9QPpAWso+ougXOxq7UuemxzFNTHsCY7xttk53ZI
XmKTi6bypGePNmKL+7DG6VuXaR/gnWM9dWOJLqvvVF+vP6Jal6tY41DH4o4LqIub5yq7o5JlKKIt
sHIs0Q62q/xSYuyur4+ysXrejPJuIyKCnEq9YncMVazdxzGaYzb6AndZjFjg9aE2MgzWDQ1npWTB
il1do3NJta3nPg/kAamuyM3GU4c2OxggVO0STDTw/SrTz35p1WfwuMWNzbn1pnC+aI7SHqAQtlq7
+jCzrmdEEKa2TXjdJEXet/9Tk213uv6imyORlqMZRb8NTanLXWL0FhgSheKJq6h6QRlRntohpnBu
WfLHnP6/c6D4/1D/S91T/m9jyv0f5R9//fHWjFL9/A91L02Y/4XMBMkKeQpN9Velrp82scoO4n/M
Jz3rvzh7QbkQqqg+sovemkjwSVTfhDOGv/hH5pO2iq3/u0dt1hKSYTCBdawxAZOt8wGM2nWNHC56
IWguy/wdvcGSi+7YcdHp0RMXAwKebjPJTNvl1YC+7cc0iv2mD/I0qjt5HOG8zeWuRyE37fbFUtAv
ONsRbVP91DvYufyR93SIkxMSOn1dffBHfNXNO0uvDb87yzYRafFkRWHmIS+5oLtlfnLMxUuAbRs2
w5CdzvXyEpaD3R3DdjBb4zmVvseFFN8qg3+KxnjKkv3Px+rmzm/SI2q+rYXrgKb5bfuCCYVpkvs2
Q4MhBplrinJoW/qdrXRQjdBL3UO6eAvSitxh9Da8kQC99svfTLNLCRk8sgEDFgQjlTg+5+W52iZ1
aXvRr3C8S+nv6qUblQGeEk4pcTZooqjcaVjVNN/R3IeGgqSomZfTEf7FkHwdE0eih4vIvseU9IUB
LzwYejMk64j4OOl8HrVeyem3Ftq66Cf0g+e3SnXFYrIdzHP5AljzNi42ijlBv95HkVvpE2D9ocFQ
II1lznNFgNt4LkqDZox5ZpRaoIL9pgjN8b6YuNTgiktpz/1kySLy8GTAFsf9q60yo/piM488XUlN
iV+I37vO0DCpxyJHzhFbbxenoyLiFo2vQui+IJ7rdgi7NmGvG1htLeXgnqhKVbY4ki2DqXuKyjqt
/2rhwQ7yuPSymoCb2UOIgjV48pHf3zSJNo6P3pSXTEKGrBH/ZKdVymgN1wJeG1yxziO0TTPZ2imf
EEIFnYneMj+SDEPCa8epKZrvbzb9xx8f963r8eVhgWAd+S7FfF8RWSi5uqtP3mY9lIRUtl8Xq50i
9wyyLlzkPfK/oyOCJq6cPj6Y0ZJBcaoG5NOXF63PZJ/eGUUonFtqRJc1Hh6H8wq9C8BzyAQKcB2X
KzARcW/60xR+6cCjszSmVI+mOOA2Nmt4RTiTmqpRxkUdf9JMxG/GxykZyii5kcyuuE/qQYh+DnIY
tJqZHSVV+HYrLHQF0qEGfe1WGdojz2NLrElPANgSx/7k80FCB1NO1iMNfyhZTQX/rBnRIgiS2bPl
fMR/S/0xytmXGJMOteiND1zhZkv7UEyYvn2vrH6IsqepCq3sCaCw4Xy6/nEvK4K8BIUO4F9sZ7p1
YPBWKavqT4ECqecvk9mkyKI6I3D64mAPsvLnU2x1jTXe+1oJ+rjaXR+aRs1lzCYkGMQ3EiuiCvnA
OmbjuGIPUIeiLw7mJHP4yzAWmdscEblv+IYA1NTgLkUCFrhdQdg297rWjX7zVC6iK63nmuIpOyLG
bpGdilRrvEhABpWh1kWkxS2JYWy4yExXQ4E+3ckZYEq1eznGFb8Tg7DZNXemsbiqLDguo/8NDGg6
1Z/rEul192Tj+VoikyYGTQk6cQKwybo6DZ0Gx4JKqI2LmiKPOU+zy2/2rXog7qC/PvBEReepXakB
weGPUJscPj6VJ5ufbMcp61Fcdr24RUe6GdTehu0w83eoRKjfMjaO+tV6nya812RDJUfzpI4L/qWH
U5t6valU74wPHvse/zKQwwcbuRE7/jNMsPmaHzprCmW9q3BtaL4TRPGpOZYdaoLw6rFGMesAehz0
YaNOdMSUdq1fKN+BnjtcnZznSBoONrB1ApTmVNZuBKGtzpBZ1P4ATqCmPXejho83NX0+1d9Go8/5
l9ZcMt+/6pnXp8ZjnppVlt3RlK6UC8eisRsIsMvY86OyztVTe3ZY814wu0ftxR57FdUwNVbPST1O
ai9l3alztKIOg3yhOcPgN45zLvWOosbgoCIA9TIEYnLgOLea707aa3ymn78q6vEKxWT5R0Sd+qia
PheF3sGQwa9n5HqIRV9v/gIKU33chC5ymv/ajxLk+S5zpZGG6IeX6oVlP/jO8ADzpSPGlKCwmdLr
e+MVHHNxzqpklUqDoqMD+Fjb3MdOqHfLggccRLKEaheKLj66Mj9jnta0ynbWGbOFRSNxUuWPqmwk
T/fzR6wk6WhGWXjDa5+AQavD2qrMlq/YS7eVLzgEgC0PhrzF/eXkx6baZcBNDeckCqBDzW7KrFbY
L6kxiQTnRkSz6kq89KTT/fJZn9Iu+iynVEzOY+Mus24sO2HWjTs8WD8OUNPqRPYEjzZigB//QOFL
rW9gGGq1G3gFqSzIS1XMFvaozRThcF5mHbSzaDrtY21QAq4dfLjGqo9//XnaGROVwnynRTXl7n2j
+boErljPJd+D45G0CjMBlMn6fWSnEXXSMo0H032MBq/t/tSFJtm4Ri+g0j1axjLUGlrzfdM51BDt
KPQP2PEu5XQqhFFazhE8pdqOotYW82Yzd524KhgAhV7iH/JcROJVUaSmJElMEtmL64C9xuwlHGey
QJN+Qmfuf6aGoW0XKSLesBIw3fWMNDYEzhWWJCovWMQkt3St1qcbMAHggh48F2pC5vtEb0lqUyRz
0n6hEC15eTCz6g/cJsLOx7BoFPVngq9XEa97vZvkn37uu/V8mkz8ZbU/Zx1t6+IJr/TBAsIsq7FB
NCnMR06XYirRodk1bZja7pOGpIB9bqOU5PqGlMllFYhLAf1vYOyg2WETOSAqLo9oEJwa1brGfKHj
00R4VIzTEiXYT5HbkluXYSoa62xqspf1qZ0hJpm/XN/Iq2yFJ2AfGzD8oVOozbxOElDjRrW1kS+o
BGWu+FXq0yTmo+YbBUuecl42zuilt7Rn9lyX1dd13QIcweGfPgdUXUF9wQMcSe1tNRNZY9pQspv6
5UdsxExIBWR2Psf+sQ/1ic8C28NXG4JdTzrCtV/lvdcfY5VuqMI2ItP0HpGho1u1XuxpNvRt7Fgd
H6TTqkL57/mahedPNZRYcTp9WnTZAw7cUKhvXF3efQkGJtOh8MhSYBZWeSMAmzarsqV+AQnkcPsj
WLgcJ2Poa/zxM/hYJXoI1dmKx3H+iiSEyKsbM0DqfJn1UF0DusCuQswadU+y6stFKXOv6jLMUV+q
eADr9mz92GBxWvL17vK+J5yfvKxq2W4/kxhMuko5PsZVSIlol9GNwVnNyGIVsjNNJzdMhoQjL+6F
OhDsWry+049fDGvDi7mh5nOI7ZiMJ9F6ELBrrZ9+STStGtIPfYjSiHbQ3QzG99mjQ4yBrVmOKtGQ
yGE334XmqcShdcEptUFu2lHSon/kqVVc6+gOz/fckPIRsyAtJOk8UiCDt7BLflzHerzZVSLkSMm/
/Bn+05HV971rF5XkdL5E3+VxFJOVhKfM0NWhYZhgwRxkNdHQ8I/m2C3Vl3JaWs4Yo8Ta6PvPE7DS
W0z9AHE1Wc/fZVgo87B2JbhqPSyLuiYedSNEheJXTYg8ey7pEBnTU5gLk+OoTyPe8SisnjvNY1sX
C2KZ/QxZOgEoHoajv5NYYqM/R+t+SjFvQvBs7nGnc7T6izL+46RdEvWxj9wnMx5hESBAmiPgCZWz
SOwqhLZLlt6N5z0BP+HvFrNX5QRZwajnIo0yJI+SYI/Ag+WewCz97HgtOJIHMc0xP2L+uKpq7C5+
8ud/YLCtWSglZy6XSXI2NcGhNUf8arL/hByxiA1SqrG3VSFBB3w5oR3VOiqzKiXpArkobHv+AHag
VlRX0hPgdj45OedpDnaQAQwREkIPJATqrDYmDULo3p5is22PS8JcxUerKOcIP8uysLN8/G3CU3eO
Hgbqe/2wN/MUj+UDHsvkIzo+J0t2pF7by/80ofuavRv9zBxpaVXRW/UouOoY65Vjz2UKgQPWuGMl
qdchPPi6NRaKMsSnfsmsutd3YVyMHhIUS9QC6Yc1Ozc6zjpaird3wX3AHHcmIkN+98nOcZJy71vf
V3lbWtqLG90VXoltFeyMMSF2fMXVaBmbew0TT1zq81JPSbLxtrN0HPC6IloenCrKkvq5COfJn1/Y
MQt2V0ER2qGP233uJCp9BfuwJMhWc5UtzsaP/aS7fc98YnRSiDFI/5uyM2uSGgmW9S+SmfblVbX1
Dt1AD8OLjGYYKbVlal9+/fmypLn3AGZgZ16w7oEqLZmRER4e7qMjuU/SNFQ2jotwsG7AvazVhcJe
3ezv2/IznR7VWzrleoH+lP1URn5XR+4oWAweyZZC/z5w/xI9YRwzH8tYGKkK+vU/Ba2mbCwkrGT2
sp0fIAakdg53ND9700wfDqx6yrh21ygwgollMLK3f38NvxwekAE4NiIyE8C+X9RdUOKWCDAb47Np
D+X8nJnSLx7p8hbrq1E71DrnGj17jrXff+1PrRZODb4MzrXmuNGegAf4Y8DO/Qq8Kurbl0wkKPxe
LPj9UQ7kYavZOE3uPGXdo9VkXWQe0BptAnliLxaLdx8VCezbT1FmtDiGTmrlbZ+qpgxCdbbSicT1
prM9XNUYtWMqReBStTKTA6WwbMaXdPFaQMsmN7N8utgK0wLrnGaBnjFgSrnB/1MQulBlKx1ckf7E
5XR/BM85pgFT6a9q8R6gAXhDP9635TfTlPrlQB9g9a32az4zAjt9E2038L4dafGlMdZU+JdcarHY
GruU7mq1R1zZ7fAjPuzYoWKR4ulK1TI7XpSi5uIvSDUz/ns0F8jzBTXwoEGHfPtg18jyHLnEwZrd
CXZ7C8Aa+4XJ/rpnYtGvGK7oU/KXWz9BbDM/V2PX8LD72tCnkeUYhXC/N4GBW9e9tQquJFVqztpj
J4BYprtZTQvinaZRtDirWROnUHJgGtCaFaZ3iRkN4nlWjCyrGyr8aDTOAaevZcdNFw2QdWOP8wZC
eTwvi37Lqk/W6733wjLP7N3Kr/+AlfycyFIAIqYObR4hC5u+30/JS97Ngm7fED3TzxhH9ZmKHm/S
NWP8wIt1zkL0zvLR42nMtqtR5N/vgZ+3HkgoHRSgLvT7wdh/Th9lQ6xdiip8BmAu11cUwfVex3Ap
YAnYjNPyjSTwxIT/8/fqZipaNVeD6J/BPgalfDG5WBeZLoMDry6CKOC4ky11fOxmByg9KJmr/CM2
9RM0hdg5MHek71jT9Rka/HHtl7C15nZa1+fRYulzj31TOeKwp6sEqMyWd7KCS2Qg6dfOynvflNRs
eErm2cLMtmzcPGhvJa11C6JhRx70GYghnKY/6dL/JIjBPkXeBDAbkQbdRyVM/3it0Wxit+E62fOc
hANVYlhkeiG4rd+FX8gB8pQWal4l7ad87MBsDnW6zPk36r+BXHcvRVDSiVZ1yETPJNXRcRR+2MdW
BfpB//6d/oQnc7nUQTTJebrIFILk/ni5XWMixoHT8nukz2YCiS8yvYpm11n4SV0PDjE1UX707AGq
y8VsRcpqK2x63tkfLuaXhY1mOUO3VIn6P4bRf7wYnSb0Eqz9mflbwV4yEUdjLzleF/BdXYjO0HNX
T2J9/f1D+MnQQ780FwEZPa7msbV+KfujdE7XlmHN5zlojP62bkcNv9b13CTM5/Sehg/x1RrGUOee
mSye95wr7dAKITuLuoR0YAqR+YVQaYmVy94RuUo1PuP0oTVrINQel3QQT1aarf2KiF8lSRxcORWe
+Pf3N3UlcPwv1IoBG63Hot8tCv0aOPjxaUbukq3emI/POyIbKRn57warWcLsJILVx+d4BMyEzVUX
MCXTGyi2Xa8OvlnqVlwKgZ+76Vt0cYx4pG4pJesYuOplVXgnGgdQWd/BixoZc5BbB/cvGzssGAG4
WQZQ14rhliEbv3Aubo+vev9pZIAAJ/AtWbAnNGVIst1Mdw5aQJ3rHxTDCKusUJPBJhHVTmd8pk1V
OhffEEzqxkntm2N9KosMXu/d0Iy98QHtduRY3/bXsS6jRqTWAcMVMDhsNB3KF9eSeCL7acmcFdJn
V1wahA2RonjHkstZz48dB5pETMcoQ3GmPODbpa+vwQlmmS7UeSFj0bEqQrc2blMk15hOwpuabPgQ
jJjP/Gk6/JfThnYstCOAXRQgfl2bPmMbq4uY1fNYO3qHapZ781ZmScQ+BQrWzzCwygRSrSi8Pwbf
X79ebwqtJaxLZWr1H1cRuZbIgfnV8w5lQtc2OV+KIfT5fpzEgLpdr3C4CqQ4eOnx75fxdUDwh2Ws
tSGQhtWtLwbufk58st7Nc2ttRsjRqa6q8pL8DYzUSYd8OHgTkhHRkcvBY+S+AXLgBaIszxo5GVEj
KSr22sywJ40bDgRkfpkoQ8P42BXonsCezi8yYi0lndeaUD3rdBxy5AWu37qvrMotdY+jTYe+8m6W
YKwrxCHNfsj9Y28tAWbQ1KhEDRGXos4q4w8R8pdw7YMFovxDv5Q2PSqgP76NufQLu6N5+34PUZQj
Lq98b1Y7lKvNW8F4VX/rY5XBakHKoZ6fkVL4YwHwc0IKjYvZB8QpmA6FOvJzxy2x5tJLl3L+WNW9
kXrQ/Cq+YyqGklAdhazH3y+EnybpXF6/zgCYotNdsggI78d7nwzPT2UypB8zNxGOc2DQjYItthbQ
K1JGmUXj1wl79STuuz5paEIT68r5UJhgFG2cMZXBH7+/qF+YDjTteAQ6H6Q38OuR1c1lv0hZZR8R
oNWRZGHSn+O+oIdG+rslaBNNovlZGQPPBIclnSCt13OGY80tHr1smfTJC0bBY/RXj+q6E4Z+e1ug
rFKU1F6DvLNzdVlRebNfmgk39+qAdZhut24JaEPuzC7sfCRUn/e+lnCYuYYcXVUsCWQ2yTzirBvx
1o0q3EKaWEFtDB6aqGbuEgPZQHnHDqVUtnYTIJll39QDhjeFNk254hxtpPNZy60sLi8cDF1szht4
9/sn+3MuwKanqUxD3iIjYHLxp5xv6C1hRvQJPuyVZdUG/XiWAufHM6XpgtgY4hV6t//+e8GDWUf/
P+DAeCTMkWEjkUrkgQ/zU8Qz8R5htY/2ufey1QjjIE9rbH2h8FsNfZie0qcBKhURQvfrFM1JeoKU
k8l39tYI8R1qLftGBK1lvFkDSAPIahqC+ux9nb1lOUpqnzGugr5qsyPdP7btIcvwWnhs02BazEMV
ZJmL2WVv6k4sQ3YDHpYlcE35VE5DjzZ3TdG0VJqFoGGrMmUKK4rdUY0EoigrWowoB93ofNuBLYlx
ETJnUx2t1nhRYEIdJtZ556lHaUGdwDMzsjv7Kx3yUsrT4lVO8FqsicdhHLjG0BU4YK+wbe4bO1nR
xGXaKkqeJpMWUHpErFGpMq69Qki8f5eoTh4tfUJQHngRjLJjkYwqWp6WtqOrStokVtYPcOaaFjfL
SMd+uTU79sh8dKZEYBwMp1yjPSiGhLPx17KAf8lD57RQC5hpK6Xx0Z0gt9J3k1G7lGdcHkiKLiJE
zcg8TUvYr1rBvF/K9CRGlGg/oPxInKryQR9Z0HoxrwcvyvJLWiZYjqFwVbOJj23TT3MYr1snWfhA
iXyJNxu4xNvGQgp7HOcuaFIs6ZcsrQ+k9Fnu3CICuAztx5SaLHfuzCai6H1eZZ6LBrhPBmYHX2VQ
xdchQ0/sLWIWM7wdFO7e6aFgjnDIDspmzjE47O3n/hokRJgNvJC2SIaleECAWuN/G+y69+SjraFt
8EqJPH2TAEGPq9SJUF8ojWRBneyHjryGmfwqBlhqx3+2TmCa1yzPLPAnDlF/AbZvj5Mj4d632MLl
f0q3KRd/3GOc5BAdmJ+DrubqqeSfdjdbu2Z6R3m3o8yEM8alilKZf7SCJKCxW6HGfMNgCKzeDH5Y
XUYtU6uLnQQ3U0kvHwXwWRT3sicKHhX43sM09Qosd7DSj2WJJ9Yhcqt0erSDqusO2ez6dybPAHFQ
ppLdtLgLm1mWWFyjCYxQ5dDy/7JLZReGfJejY9jdGQrY9oKMhBLQFcX4NemKJT87npgqXHGt9oVy
SchTA9xZHpCtIzFV0renW6ZSkYmSThIhHZakQX8Q/RygvGD1xWzdR1GtnoyA1CE2vZT1NlT4sk5h
6uEwm4UK1z1PRnepNzLq4OZ18EBxgRIMprgq5GaL4EOJcMTj0LrjhKSAY3+B/izuytnrfFrv2D23
VTQwSC+s1xm5RWy42q9+ljWvhmUXT6VrzFa89q7oGb5IzaQawaszOusPDceVHR5nz11FdMidturM
BzA4459oTB3s4+D3Lkm2npRisTIrFN5wrxbYDUV2LOkHfEQenmncyB1AmqP1oV8TF1nWMlg+maW7
nvvGdREcssru3Sga9Z5Z7/YxLdL1XCy999KHhnNJ8HE4yVzpVpznIUOcFPUFb2p09PEp1xBU8Agr
L71RdOQ/msrz/l7sMPuUdH37vBht8pCCn9+WXYvWI9qnzJ8JaQHcTevJR/6ao2/N51vT6Yd7mYv5
nbQ767RObY64uYuzdzEqHHMDa/lHhVPxoYEW9L5yzf4OlD17mgKTIR+jzRsc5tv13lzK6AOwcXln
pYn3PrRXhn1z6AhxkZbhvTnk7qfSG9pPEX2ZC7wN4zB6LS7q7aA4TWq/0oK4BgPCQ+jeuKNff1A9
9utoLbY0MJbR+JraQj5EGFYdMMnuP1jMixwn1TqXCR2DR9tJGaVcx/V70SbyLfUFGN6SGEc5Fm3c
rYn1ZtECuAnkUtygVLa8W22jf/RThD8sWmu3GZRtHJjX5b5UIswPopXue6g24XyCqFPzLQwgGOAD
90q5aBGGYRucw7JI/g2L+RWC9/BmcbxdqiWP4oKCMO56j3goCvOjSwA+GXMRvvPSILhxViHB1ztu
IK1872NI3UmKPTHMd5ShrL8OVY7xOBmUfGBpisOI9Rf7xNZawqDqsRkW1kMKEPV1Fq5x19hteECO
Mrr1CCfPUoom5sysX8GiULJax/xrVhcCERq7nt833lTDUmfaMaroZcTTNDr9oZrK+o2AWjmxzR95
zMFT4CUH6S1maqX5jG3OcPZWld8WzPAQM7K1eKbH1j/DkXfiFSbQZYACGoezU3/wJ9HYWKdLq2AY
WIwZOhrxrGZEV9Kq+5uhtvopoz94MqZqDI44jjMskxYMywJvvE45Da15kH+h9sakRGV9Q8v71S+r
GfJaMZ+NISgOa8TYE4Yryri1euZUHyI3qW64sdI50K5RT2QUjFqX1EbjsWlsjuQM3eIsRkCU8Fq7
kD5tKze/toYxH6bIg0rsKuNvAxYlntCtcCH4m6L8x2fU7CbPDPderkvzJaqkcVfk/cjmcufH1HWm
u0F0uYpr36uOVMDN3xNnx721eP4n+izNc5U0pnuss6I/+8vkv9pWV7VHnEPbu6D3AuimJIHfjazK
FpBT1YMD2JBsT5nXicdmdtBdRqleHVXhBXUcBVGShZ/dagoPdtcudLd4wncw1bAOkYzmZKvfvUi6
ECeGaDNxHtEFeEkLqCVxHVYJNySJJbAAXkjbjWeLJsZ36SyEn0g4D/AhchHz4M27Ca4w/mhD9RGg
34vneQ2/Jo5MPxWp2XSxhPS6xjwF9cGKcu+czxa0QpG05SWVofjikv3fBMaSvbmd0926SR+AnEwZ
Kg+rXcYz9qpsTZj/ZzpUzZ2wRY1jREV7wS2SYy6U+CfEXBFbuDB8bi0ZQZ120xuMSvBQH7v+BE6b
3lfrqO4bsTxx4d/yzq++NSsaun5Km0vi//NgNU5/asNV8K88Fd0Vbo/sd4CsxiK89uw0U1rF3iTU
MfcM78FVjAQHyvwCBufez8WMr1jp9JcpshL4Pezdo2hV+Zmh0Qzymie7uCr66Ea5Y/vRB6uk44K6
+JORGvaBQ1i+1Cjt3vj48yLJ0LqXaVmSG5fvzo/B6BovWTiOdKfqyCjPc14IxlrSMMu/G6TgzMp1
iU8jYhUhFWWxWhpbECvSadQzBVolj2olURMHAUWOLNKOUpEO7xrscTRYeK1AVTNSEO/wxF4LdVPd
K+dlCDvd4ykIKDBjthIt7IuMWierLDr8p572VRnhfJNOq3gNStZyf8whMfNXvA37JrnSpVJwxeHR
jmqHOjbVoB1CrZ4e5Oss+rT5K/GiCsnhrVsXrTUuRaT9YZPfRrVXu9/YmxpvnI2eXvahq6BlHJdh
HNdHeCJpe9MmhqFAsVO1qJhd59dPeTX04xCnkdfnpwGie3YyutZBl92odQsuqZfwuwlnILmDc2lV
97ZbkOIZEHSncxO4qn52pybJP/deKnsFzNFJ8UI3OrGsg1JFaZv3ALSz51/ApNJGxAOcCNg6EwzQ
5dSPCdNJpdMUzKsL2qfZOZlyDq6YIt3rgNdm2g/lVuzmKLxnxwFNw+wIW43/HV07Js26qiXC5kFU
/XcYM8XQx31mdt4//zWrbBUWj5PnqfRuMfHQjENM3vC5S5yqPPRusaIIL6ZAnIZ8wrK+aTDyeL/T
SlEu1u0JLBHq9XWrkCO1NiE1SMZjDLLR6v6latKcf3OZdLkwe5UG1QrUJKCCbKmxYJCcQmFnBVXF
hMtsHOoo8Ly3mnYeVZS4TLaeEofDr30il2IJTxRa1PSMJGo03RnstcoPa2gwunShE6D4TjE6lOvG
SqvxFhU6kvaCUTVw7mvaX5eOZiMvDcSC/Mw619U8HSbwgKoZSn6AFax/R8dVs5Z29rKcbE2qy8xJ
dwXNkqPjeasj1FxrZrbmecz/IYqNqEEEbqmCMLe6NTdYNsiwZAKCb3HZkvF2NQVOXx2GxVfov6Ok
48O38rwfLf2xbVoldamDTzhbt1kweqNxW7o4dICSBTwaeaH6Xlr7XTLKVv7bI8zc5vfUxc0IxDzR
qVB3KyLT83iwkWFVTCBDpGSfbqRrpPTtDmpJNodXlqoMFJsR0FBfagL4x5taEsuAzwbHQNoIUniF
BXe6cj39eGQTstouTTalw20q4Ja8Dp2r+zO+ibrrc7ENofR2lQGrpDbVAYa2WsPxOwzEFI2iIAlr
L2D1+Pn6CvUUWKWJ0h45Q4p1euWxhPLeQc+fVgCaC1OOA+L/+7NqEEufzVMbGKNN+wy0nTe28aRH
214z97uBY4ObxbVDTmSe8qbHqPQ2mtLr8qlbDR3hduRf3whSNFnsba9p7wGm7hTSea8SuTINMGaR
fqFYBq2l95AXLnIWSDvRuWIo16l4BLnfaPyIykL3DP05s+b8guHYkJP7JEW7kA3SPuZSEDsoecZW
HS7866kzgH2ZlNBLTxvyNm/L1ulEIrYP5MFk1aaVBqYa9xMtQ91f7mnmmNlB5FQOj3PqzeFAgzfT
9zQsvb5tK3d128dvxpEaZUYY1lRxSf9lfp3pH3RvcjEZZLmXkSD8l36lZx46lNgFVzHRd+4Oibdq
nCoSS7RwCAzL/AW3Bsv8aEJBUUTnKMur88CAyfiFqk18RQsw9SYETyOreDGzcoAzMzst+7Brm9x9
zVBIKx8EzsE4hlCP+c9bLOn9VveZ5fWE6dPKEF8ND8FeZLt7E8jVGE1ghm3TNaPQz3xo0EPj/5dw
pxCBG4V+onaJDufr3rwtenjoZL3X4p1JLpZkrQZN4YAgAwIXg9D4gHeh8OzisWXXel+mgMbSN/R9
QHkKr9eFfmvDyvb+27RXStqGAnWJ6XHaMeubaYxAuXb/Ui0yqb4qm1YGos/LMC9mvLgwggSSLjoe
7ZBlfv0BDo6+nNIAVb8sVRgthwTTDkU9eMV/FeZqzdv2iNqiUFUTe0m4JKwFysf5cyBqPtLqkCJE
w2AjN67XdvKGUW4ndoEcPU+qRiGD0x7ZR33OOwAq/HJKTN2AnOqUoLbF6P2YR5UCmDUqFud750kX
xRoTtv78HFGv8+/rDace3ZTHai+BZsSWMDjs+YiXV+l93EIZzJqcPbGjoCXS2+trtwEouo1q9O+m
pdWBpuo7/RfRxAawTZg6ad4GW+mNBO6lLxHfD71T1UgXaniX0Gjg8tuKZoeMk5kkIIsBfjS/eFsm
wGb6b6A8rG9+49JA2dXHzzpRrhO/anuW8jYf7WqGsr8FYt80kH46YnmhG2gWA3AafRwTwcVF0aJf
17ZeepfREXHJxTQREp2l5c78cYGMeYtDCZMyh7RA0aQin5f4fAWn0qsWwkkz58wB3Y5+qSMB0KDO
edLSJPYtCmU1YhKnj2w456Qg0le+rxf41q/9j4+xJLonOiIVSbSdQtROmA+6bp4gM/Wi31+2D71n
fZWaTCzjpk11uPGnRB/Pouo00SGQiJOQSdSa78RgxJVrRDPQgE+5wiAl+R0I+4/t9YxDcHYc2ptE
4MeOnRFDD2V5B/wZNu3F6hjXqt/XkT/PdLb9isV/AeUvTPi/AWjOeFdU2QirZISCAP1ucOFpIhiD
+Lbw8xtm5DSZBoMCHcQct9W7nKE7vVp9poczdSjrUvXfutKSQNlO61aIx3vmuATT2bIW3SowaSHz
ZJwKnt+bHCNNNGdEQ3e86eY4/OGXpI/P/vXIMcruen5fQf6UApSLq9DCIFxt9IC9AUHXUj/AuUFP
j5rOFxxXSYHg33Leu+rb4cXvfSeNHRBcstu9uTfKtQ4y/LlMU6obQH6aTtjmzi6XxvQ578ftzdVw
vLiqSrc8jgYl5XGaGoaIniB1U5oeUyebgwKhtiuxl5adHrGMwiAy7E95H65ldB63nbwv421D19mI
NetjKox5zQ4NrXvZfOmseWpOkmmGcTk2TOxwF3umgxCafv8CSwynf4Oyf11e14ZLmkqEqW6LaPRY
a37QCZ6V6bY66mYQY0nMZt8d2QrKBwd6FlsWbjaJZlzvD7Boc03GxLxWn0wYtOkdmicZrI5YzDTR
vaPa2AIdQ/U8wtbIIcLRse7yhDoFzTP4vVcyzuBGUxI8t7i6sYoZiNUHVctRyidWJaUq7IDa1Z8h
Rn/mg/fGkNHBT8iOOyeCWl9vAmUyFgke6ZqULs8Ffu+d8yRJ+pjurHNDf6bFEcy/S2W1YheBysIA
RD9DquWjR22YNt71FTWUvK2Z/25h4PdkR3R1Zhsm8mEtStSoTm29Trg+b2n03qSvW4h04e1oOCLo
tPXitfPFNBdvwtrmoxqSFi5MXtPg7UQco1Ef3oYH/uMd+xAyD97AXaW76wvDLAqu+eIWdvu1KDxN
htnTXUAYBJVO9Lay4Va2C7ZaT/uaaZWtG70TpGV+2ScYWC2XMEKmYLkI+onFYzY6NekYWZneNrOd
sA/C0tSbbH+uUAT1TokY4OBC5qTXu9ecCCdeHHWBj7nW3ELkrQ7b2QaUrol0C2DkdAocc63lMfex
uKE+3zbdXnnAVr0WIB3d4ts97Iutbe5tvEyI0SZXtZdJC3QfbaRTipb+x1aRphJ6Hyd1nvU8s+2Q
3/c0A43bvVMTo8WwNeYWK2B+Ih4Z3xqLs8QqcbjdA7ZRTpqkys1jIvGwj79VKs9YB0MOxrBcgo2r
FC6Ojrp7y89dmEuhrbgdbVuLue6lPnL2kJ1vsX0ws4Ff5uN0zR3yXPLT1n8WuCuqyzCtzmShKK+z
7zB3V77EUA6jP/eZsIh8pwEpAG5me9DbkovIDHlG269sdJL1CcAj4ABANJUX8d/bxLiAJ5W2nX75
pjuDN8VQyTnr187Q0RSbH50VtTVH9QKKNxg+BgpRWIAwYmFSqzilswWMD+RkpvG+1rf34PShfumm
13HKt2GqLz24NlX3lHs/yCMoLXxVVMz6LN5/Aj7Qr2inHFAQ6gPa6rwMlUwk2FNsNfdN0XRK3/9/
VMKs12c/rm16udbzrLOYzGp1+GhhXeqMGayF79tHR/ZL7tUMBNDWUp/CTtZm62uWQOvTTCqafKRQ
1xQImq5e6ts54G+ABhjldShtXRkAOHdOo589plJIIDGh7+rZAEo7vWjNrSTVDF2ed2pLXYntU5ij
FWgcJVomRchdWwaWoWEAb0A1GodZv4xlG5yUINh80U5arMJAM1z2onf1Sl2Z7ZzcYVB6fw4w5flM
Xa7pa7nmMHu2OEYTTMijJv9IL+6TCQJTvO8talWycSYidPDvrxnbBtqkTgiCefBAB4M0DjhueDcU
o1dsaFvJlcGypUi69u8nbFevK1CTHfajm+Fysky3na/VUMYAFGnYxsTdmJINqAYLxr9CI/aVekub
QCd5WxbVuRNhqdoy/dRVmlmXb5GiyIdRgY2S3iTGnbXNodlY9BWPyMTpsv0/rpzjXdGyba3vzw6r
u5kv3uCWfcdtueYsruR2NGuue2IbXHX6hV4EqL9On5KEudC3umgo+QMCmX69G9xlCnWFybYzdOcL
m6oYUd3GT85YO4gJ2VA8obpprtOhMWfsY2nxsxdl3mqWw5Zq01PoWDze9uScNVTLGT612coYooc+
CYNp0mmsZZe6Ubzjc56TX/dFgrnlK3+fi+UgXzT/K2Wo6NWJch28dwoE41w6vm+lQLhF+f1RQ7e6
QhigWLz1wO80lyaYk8yeH0PgRGwQ/W0EG61vHfDA7GbOOHerxFfblKzFPQBBidZ5yYZ/bQWQMUMc
eNQyYuj50HCeZLgfIlVni6agt3Utf38gZduium46k96QScLa60fUOYUblDX9vTJa6hN0Q10O7Ijm
XtJTi+lcf/8JJXoNL+wjycU288s2pUrclsMOYTKPvLTtK3Ri6LtVy7z18w65qDTvAxsK82yeM6Sp
eaR04a5UletC3khnTCLis3pTb7EKvJIsljwRVVLhGF132crCdg6n7rEifMtnyvZqQdQTBmgYuwjy
N2+QL/WMFDT6gE2xn47bQMNOpO6YASUYiIYyxTr5Wbe2452Fy7ItzlC025GRDiPtWKR73Asmqc+D
Oaz0qde4pk57Wl/pDEddc7SU/Ur82/EUSVHH6xvbUW/VvVRy/EmnDWga60mGPVgFdaIH9Nqk1MVp
vWVuEslNfplV4D3y1oYSyU8Mljl4Zo0TY22KLPOqhlDYjR7lQ20swxDS8xNMAU771XbMMlBg+rOh
JyLpLOsbSn1M/doLHODQWo5gdJp/V1qBw76EGccPvi7+eXxsEr1Ir+B4KGELvzmrYXFXbGLNzZ+u
wOGG5e2k2uK6iYIc6J+itHF1mtGavk6ONc9Zb8Gqpr1z7CdD8QeO8CbPc+gmnSQzdaN5QOClK7fr
ra1eCntiMm4A+7plUjsxnMzx+pkm1CFQyC2tqatAx1SD0Xd08hi5gNt0cOjaACSsPijTzeT1Aanj
Xks6tIW5lC0/sK4l/jBYlZ3iVmu5ffEBdFkn5nCz9BJAsU6/UmuhMQIYyhR8mMDyYM4JOsAVtMhK
w2/4i/2V0+hCM+W+t5pZuu4VISsYo5SxgGFDcN+ZVvumCNKKJkMEpsvucxnu5MHAUdW5X+c2urRt
8ckL2JmF04GX7wDEdgDsgzrR3KXDqQr7VnT0na6p6A45mxt47MPR5BVmW9YXzkFNE4NBCF0M1Dh8
UIfOstKYwjQ4qWse5FR3y/hqZNBGqSjD2rLmu9Vi/IOcya8wc3pUTL3M3lMf4UwSaax0TVSZfZ9b
kxzqHBS1nb/0KJmW/iWz/dELGamy0gEJngDqFbl7uw7DIff7pfnO/I0c56PB0GPxRKmNkYav0MgY
/uqYoHDDIwNzWQ4ahEVkcFIJ4NBlHQOEsjUaZT12eVA392MDKSq7RCWV+PslGwfntl5qWb7WLKN/
PYO27mvpD9F49vMOdWnAvMUHjoc6dSenZvhsqqaVT4HlJNUlGbk+WFROt+TyUtihsXgnvLPcC5hf
NryfW9bWubKTxbwoaU7rvb3mIx63uQ0zSNoBeUFK+IVu4kb4Rveogw4onM3wv3A0ne5ab/QlSA31
nfWA4S16zApyl3/uaesNcWSvk7wPRbma7dntor4HAwwZ4BNnt5wMpkCFRBXRgD1c4iJf2kvCEqMF
OBtIaeO75zCoZ9YObiGWIX26h2s7LbCQwhyt85gWduvOBymYCMpjgeaST6lJfPCPJtsAlxl8O72H
hAzfJtHOijGI7qxWIFAZO6Nl4rQ20rOa3mGiXbVfpVfDaonGzJvuLSsY5HlxF9zfVlGaNyJHCpa1
147vFFoQ6rYB8XQfo7KTxr0nx0F9CwnK6psyfT8H4zTcfvlSrfCdihOTtSO2vt3AcCDIsBkGb36J
CoYBUfGvjDeRJv/h2MpJaRKxRHRrw+PgznqwRh9P6GkIHPlFGwexxNthJg/fh2s24DCw0tR4gBlj
++8hyfBk4taNFomAdVeQIUAJpmYQS+W5NymtF1wVq8EERZVbWDYgsbBV1XZQ7InyluLb11AkJNpA
f4Ug7RQHW4okU3T/lkt+RVjtbQRr42/icA8GPDsQ4h/pBJJCbR+CG48+NIh+OjffPsWyroonzF7R
jth7GUwgTiE7jH2QLMf5Ola3Hzgb5Lm1SBPHbq6x2YFtdoBCrTf+IIGyxSGocoOBEhsv3E/J2OC8
8m5219oIT0VvkW4KEegSabVg+n3vmCaTmBRfE9H/V7Pp5Gi2GqJbF0opP/YqTOo30Rd+8s+ExNFw
O5ujWT33Ze/Kf7f25na3y447dVr7YzIiCj6xTAKE2SvN3qYZ1JWvTDcVy0mCLg7hmXnRdHaOTpbo
g7rY+l7impWk3KQNhwNxFVE/eEOuwssy91AzE9NmZPRdYw1puVwQrOmZmhk8yokOfQ1r6kgphrp4
5zt1sn4eSDzQ6/IhUo6HoijAC05OX6CI9dUu7dwyLrIrUagbX4KOjw+aG6g+VjTeZ6BX/mgcOPAz
ibrdUYiUqetDoxBCj+fK9NRpaJsWC3WntY1DQ8Upn9QcYXpEEZTmpABeWJwFaRG29FNWXqJ+gZ4E
yTtAE9/M7A+FaTTmE8ZT3ZHJsZmWUVn+XfTCe+1DRe5hh8M3Dp9eHYPVXE4YmCf9EeYhX1oGWX8P
iAgzth3V9H0UYHA31HXyBacT/6mCJn0X5uN4GqaIjdiDL7v/KOQ36mPHZHV7ycZy/ta6UMricLUn
cZi6Qb01qbLbhwUO0DEATPnQemF7P2FJ9sDAilPH68R01dn2qubJ9+b8bWHy+h3RreQt524GKFc5
nzLVGjdBQpz3XLmMN3ZpTdgRU2SbX5j5IqqVSvZ/kYakdx0vH3e9RA5OgP8g9EAb9PsfMOj5DsX7
DNZHi7hwTAuCh1eozn6jBVF4jzZlXg2XecqtQ0ZDu4nRMgQht/zRv6QBmV4saGv5t563ChyA2Sg5
ZDC7e1trfBJirMUdM3bp38GjKLMJnxHhxnZuNo9QrOkW13hHFcecAom+XSNvgwqfrtxypoc8Sa3P
oSmDL8NkiW8iK4Y7mI/OOxz1WGWRn5wjZZvwl0r3zp66Ijz04PZzbJtJe4cJl/ybs42TYVy74m/D
QiY0S9l3lHqf8MDJPifUQ8ipTPl7DPLwpLT76OJ55nx2nNn8Yld29poIzz94USHOk7EmL1kOdyeY
7JJO7GDPB6P2m6fadQipwsjGIwy7qrk4VSD+maVhfejCLpv/h7PzWo7jSNP2rUzovGbLm43VHFQ7
eIIECUo8qSApqLz3dfX/k53J+cnmBri7ERPSQEB3uazML7/XHfJJ777CfcUMDWYjDUA7IfQwbPKY
mSVqjGXXdnMUotFaQaq1vHnwB7IvDvpoluV+CiqiJgY9nU6e682fs4C92J6YAH1n2tEEMWSxbzG4
JFeFNf52i0d4g8nqPBkVxrNjRs5qVC7BtVOVMZzIYZ6ja7ibY3xgXqqf/HGN7+oWucahoYJ7O8fp
/JfZDDEA9ISXamhlTd/tuRDryRKy/Ud9Efkj4BjEKTXxEt1z2CLs42g7ohgqvxYa7rfvM3/CsoZP
HH2BD/ydsmZ+xmuuiq50bXLHD8EKmcm59+fF85ID2+8tcN+TZU13O8f/aoJEfyrsBEIvTg8AqFq9
07DKHuli1JFhHbaVVjCK8qFc3mx5nA/35gwN/xp6TmNc00fLjS/rOpARtPOD2Xee4wlGxxh6Bm8b
c4tJy5jKDv+X8o2um2XOws8LqRMYl6+aG2xWyEHLPnuT5lsOk2gQQNeW3kBXZn0vunXel1U0eveL
nukg0TXKu7t5jYF2qwmTlJO5pttjPXSzF+q50z+mWWDXeOUaePV1EBShpIWZDsB+taJVq3dNAVa0
RxMxrCfm3Va/ZhgU1mM2Fs72S9nzjzxhYbpkO7D/0JpAM4Fw8qPmw2zWFC50vTyumh4szQvAWt8W
z1gVlTlmmf+20/xvnPVwP/nxYCY8ZJPBid88ilPhzvLjwexlM/0agdtjUoP9tGGODwnTQuI0DTOl
k9jTUl+RKW4ih8sdHcJGHDdG5gA6j+JfTRHV/KEC+iy9W6D8nx20JsNaxd+df3AirBWdHXAdLpJo
Lghh/eSao8V/y9D8sC/CHESgNuNgw3e7tZGGQiUfZt53/GgBLPhLhGobp+HT3dCeDIa16Dll4zg9
Mwtl23KYMhiLsBs1u7OiMJUnqtGh5cK8xRQfjmLdKx6SAiG9eV3OncPXN9umi8tjW7Ho8N6sHgdl
ZcNVYTPURUeni4Og+FDJGzGzii/rR95dbKZ3pjGMuvUGH7UpXW9KSGnueGR0O3Z76y49FmJvY8xH
uAByxuDmHtwuT7hnaV+KjXYSsHRXodGSy71crXomdlsTalq3vHKWvrGTgwNYg3MKMVd6kcKDozmK
oawZtWN+F7dzywPbkNmm+nWCKG+LHgvbTY3sWE92EW07kCfho5IUMxYdbyPqE/dTVPjiVFKrcnBT
ytnqo7ZQz4CXqhdf2dhUNO9USynQcxeLkiqf+6Q50LPeLOsBcr3fLLuAfSgWpFZubJSGWheL89vw
zMAV0wig/EXXYhPMI9cWccmYaMxsi8ji2ygskj4XDVofNSBXXjs1VmtyCGnoFnkwZmUEo3aIBorz
cl9jVdUlh6a2W26ibRDQUl/1Y2GV2lUeAepUmL+f7YTY0xl6dJPi++8tV9jq4a+0j0fN6+N7fTLx
rwu7KIb0esrXdBq9h0ZvlyV5D2Bagp+Ybu5w9AbTFO5G440Aidd4ejEyr9MGSA6evs+eQw8naw3s
3ZA2g3HXS1NI/PcQMN4vQ9Y6VxrhvfEhNu3eTd9ksPU4RxICGz76i/f5LAj7TsiDTB4BEW+1ZaM1
cDHL+fF95uiYRi5F/Tihy7M7EHLT0iwQeHj3VdhW9YKQ0xpcWt076dlHL0H0cH1p47kmo+GUOIdg
wI3i0HQb+PrPGiaGfvzHHDF06CoQ2hagzZb+JTkADtExcMLLaAejpOprsnp0rfJCFgkKo+ul6XXu
7oQ9FIgVjo7ieMomFXYM0OHiRDQNYQIIj9VNGrs6fAV/l6AJcO3QANo32kNiw98tw8acMMwjrCfH
U4uWLAUnBOzGQkrjR6vYR5XaJMxViqEXLjPK563NqgJPthCmW8BYzsC3I++Al9ncDLeFYVhl8O2D
q1ngRb6LBkZsSSEzeWu7R1hDgsieSnLwS3YR3lx9VAhHbDVT2RwXyyknVDoaox6/RSm4TEzY/lAj
zoZByp8RuYvwYKR9FHVvtibH0xSqct7gY1hlQUsLFN7L2Qyn7pO0Lm+pUxfyOVd3FVJOpejstzjS
0mGnlaNohjB3lnX8xnVRVzE6m2AasPJRak7lHZg5vb21jyBRjtFeIZwRXkZmu4peJJJjq4v2zoS/
BJwJrGX4uLJAjMyzlLQlooiHqHyelKrLbBAvApcBI3uE2yURHq7URa2b/dkbYt95MHuHLdd1lSMn
hGEbn+1lAobcauHgq2Fv9wuH7x8lvDg26ESck+phYm7nGaYlBG/fhbN1QqeZx8H2EKPpoqHYnFX9
khWoQAHlWqGoGK+/iD9qVjm8SYOH4UrThezbn9bwCdS3Lm1/eVDotqJBKemqxN7jtBQ9OlRB4qVS
DcH/idT/ItWDs4Feg3WuQfABonjrUleIMYonYMCMx2aPKwyggUFKpZgyG+jabix7K5sPU1PXvCvB
LLRiSQrUi1+W5DCo0YohU+RljwnlROmGCZ/jdQ3ATHjvZEMADZ/QjI0AN+nnsfbjcnqX55VY0pQR
V8oC7JaHmImbmvr1u44dyWU5Q3OZVZBQFco42ioXelkbyBj56xC/qeIah7ED5Yhf1UdKEYb9occQ
gveCFoRYaWCDuogK5RQe1ElT+vByWcHKa9NvcyeDcDCO491ABV8dI9fJ+Cyvy4LBtTUlVShhRtWl
l5jMWMBjcPaKLSUZp56NOShemUEpjqq4DEaUif4v20Cgj12vIeRdD7SUxJ3yx058iTs2+ASQIJwY
wAsmyXLPpV3morPP4kHDtZLQYYb1AHZyGA4bvMOQgwTC2c6ZgBy1WResDUW4hLJDVyjTmeLfMD2a
Th9WWBWsdyYUFXrNPmENLODFVJztb5fYWqFms5FIxxBEFpXzUbG9JCiszwl+C28taEn5E7pOyFFS
ibuUdPxBLoR5pRjaudVtxxGmbF0eAmlbng9n2t86av1M0cVjaG6ldFi1o5AdCkDALzs3rW+mmfWu
3oN50GOqtdxP5oUEdSwlxtt4KwWtos8CwSeRPHlbb84sqgJGLfQICfIrxmHXgsnkV71RxFBFFR90
WEwB8UqYPatJzLiqAhDk9SaT6LM6YY8MEU5r6Hxh0d2vJEp0cO5ygVgVZh95dlhWRdEJeKheI3vn
sDvWzLDO2M2Pbxzig+Lp5NNSKMyj2SY2aNqc2wJIQaVAXDKI4/nmjRXNDe9tnuYLuc5wMtZUO5op
zRLMjmpPkGQHOM68geQ+z0H8Np3mJu6uTTgIyXWCazmFXUOzmgMoco2u2RmfZsVvqQfXAATgy9Tw
LrPFSfVYAxNTaJGqYnxrqoDsVi+qODGjZlE1r9TNNDV8cbqDPxrNNhyZ0n0m+G7TRAmoPm7qYw+u
afFLO92hEIjrN5HXYfsXSHoimQkCYFGA1bAIm5/dMsClerem5UJXV1IRFPzEIskQUz8o5AfHAfHU
B3uBzqRo6crLKjc0SOtXhulvwwLf1mig7ENB9PWnBj+TnBraMYnVeopcU7gb1hq7bevWiQ2QvZ3i
RauXUU8rb/LCpo0NrdkrTm4sHxhArBhkElcJGqy5QOTGgh7BGvZyrI2wZK/nNetLH1WCAHhW9unx
uRpRVUIhkXfZS5wKnQnpiNdO6rS7HpFt9IQY0pj1m9as6P8fQKbmmW4DOhiGjjN3TTWgolpwRn6o
60oAh+jx84GOqzuO1ZfiPI3MvJbMB6z9zYI4LN08kRLJGr1FPlI4qpbl5CUxLv9hqpdJftOYmt02
+6LW4yl4GNiEMiYH9utMQ5nvtvCdZunRoa1QCHi9HcYizggSNZYtW33YEPAlO2WXNU0EcEB1woKD
UkKxAli4BEpmMKHg9FUFrZip13kU6J7iveXdKJimWk7MAvg418hJqLu3DVrPJcdNq4/XW9P7j7g0
OjHiAKlGkCzr+VxnllEjPglBZjQoMMFgTP1QGwUEIry7owluYKl1aYWqkxjFrHlCybrxgZw6AyA6
H8fYG28A8gVxQxi0cN4RQAvXlEedoH8ofygFdVuEfAm6nrsEn2306fm9beaQQsPBXdt4CrO+RwP8
1liSibDinXrNZm2OBN0wnbsNVVu4ZF1qFI80pRJcAWDBnN/lyYeUWd6nNeHKOKe6vWCtplIqgLW2
jiF2Z7J107/ZMnsb/npmTk86EczWZgoENarOdFaio5fiOBAHoSRRtc4IxxLBo+D15OgxmApirpYp
ROIPXYpcIb91qcPhykQBTFTvbWs0sJ4huwfid6octyXVRqP7PZGvN5lZ4T+vnuejX5OUCnU+ig4j
CSNLpNmN9U49L0LPBIBgoC5lX0wbQBMTdoIpnIhUIAPVHo7gbVhz3CsjWZDLVkyTcjs4NYkYoHMF
1Ge9qwPUlQ7gOsbWL7Gggn6JUuEfBnsOkvVydg9JJPMblqeYY3rJwmR6Pt9kpn5gZj+jeT7flSVA
VXbVLOxz8U33XFQUO4fEoHk+uVKv0EhGfCzSOL4U9AMQEARb7Qud2Vn8pS5QsQQtSfWiUy/gbknm
UVOMJFwpyodaLiNJdXMIEeLuqxm7HGdBkNHPdoVIfEQB0krhA3xHXWD/LubT1eMkCeCTRFMBzMSG
pZCAhJLPjHKBVFQDhM+iflFEpbRDeY97Eu4IPCHVMWjzRjR2nGoS8E/sDGeejQubjNc8KwVIrARp
4EsC0s3lDLid7Vu6M9tXcXU2G1Ezo87zVtzb2xHoxz+ami+Qe0eqgFQ1n5mxoPnTeYU+bM5nY8hS
ssiUsqTAsIFln+hEQXJWIhnJwE6XqI+c655ZU19uTBxA8bRU160GkboZ30gscIDFw5E0ZAVQq8tX
k3Dg8Rpa4UAh5mb7eMZKiTLGwNDc2yUmJrPX5gT7kVRMWfxVo7OxcK+OmZX17TI0mlfcOR0iLMBV
p43mFwxxmCz3RQQfxmZn1XruJ5v/SC0re2jtFFlWf8g70B4vrAZHdLdiKn8+Ra9ZtNJIABT9C8aF
z8eiUTwaM/ZpDPWWD8AWbmUHFyGcfG/mIIzqjmaFXUfVENyj9s1E/wouHd/YOYX4V2CnGNxiQ2NH
y2drAgT4NGM7zYUp8hy9XU4RszBOd7BGNtjwhqk0zdDNzLz5gPBC9Omszhd9un5bxMiVbSMKiJ4f
VKMolm3ApmvESzmmIEwa5JVIMPRf309c7iZge2CHguUPmyZ2c+fdxnebyKToOgQUtfUwpywzNS+E
txD1JWkathx3vTlvdYoT75RZ2a0cd6+fxU97SWEAimedS/+Lp3LpzeLpiebaWm/e+2f9knp18oTR
AG30vK/NlklUIIpEWEqNRCIro9dP5sIoxjSwzMP5B74LOWQsFBf94iyqh7Z3ouk+cRYh11omqixm
mDNJVCk24ASg+T+9fuCfnoUDim5YVPm0xUmbu2hsmYNPkklgj2TUnxdcD9E0Tt3KUG20W9wFVS0w
pWOAriyWdfvrp3F5/TQWxOzuGdwENtKX3oHgXVMfI5+/J6RCdi0Twb6nhS24bWz7hUxD7eVfP/JF
PCxGaMJeUTdtjNFABbzLvS2Cqhjr50i7S6QmpPAi9j0HP2ubDhHpWT+lyEmLVOuMfivmY8WRsWF7
Ru+NBlrDryyhLoeoaXjcC4dGRWBYlnMJWbgQTDBUi/Q7tcNWbLbhrBWUQ1RKHb6x96RaxpEqmF/c
JzESvm+Bmhi3YR1povpB/cM5XbR+XOT1jg2KC25EyDUCnzNhCz7bpL9b46G1R4S5g6d/LnJXtKMN
q6uMz+2IQX68C1ryEmhDx16A2sWZCpgkv7DCvzCCIU2DHD/Ls6AveQam/BdmS63broaDVP/KIhUT
/YtkAA5QGH5lWHwRouDQ/YJuYRKu48J1Bo24uBdEeLI9aDf7bi59f0s+Wk43NPk1/iI2rkCsHEyd
Hglj5R8mz4LuzzJlAeXUEC8wGB4WD9+B+VDRxvHGb45Lc4Hsi9Qy4RL2iaoQsb9SA3HlkTYcX3+e
ly8+/h6245uuiQ+LQ0DoZUsn8CZc8APv/lvSjHytG1xPmPCl2MI/awNJfoLPaWylw0N9/SScH+1Y
uZGmxbDyPSY+3Fx/smNlDZ1E73u9z5DNsahNbV/73X0wBUX0HC+LhmvPoK0Qud5urCSMoFwmhqXS
RSnHvcx+GDxnbfITkmwd7kg0xPnnRDOICLFCtzcmbCL9kdo2PdkrADabklhYaM0GMfEU5X0C7gUl
Vix7quxtS/p4hN3oJG+m+AM2otNUx8sEW42VH2b9l8B1AnquHb8Rn5N9PYZEzVeOM/FHsBB9RFI5
RQHuQjUUqtaEDpDrwvCBt8f3Kd/U1OoiltSeYj9wUjybrMnrpgMdeav3K6h+WUITespXqPknfWq1
JuZcknEsT7lUicR+L0r4grT5RD94DkVgs9cRxwzDTdcmOO0eaB8k+vPrT8/4aQyRv8EMpTuw1VDz
Xa5aJGomNrz89F711Bt5+dRM7CRvaEiiLCJcaS4CME/JzHakv7lqXrYy5wlmumjQ6Vsu7PCJjFz5
SZKT1GWXgHj1B33BZWiGOOq70a8g20vE1gWuxSJOIDwGBqeX74NFjhvtcr27YxfVONVXtHeJVR0l
C1kFGylvNJhPZ4u0s1ZOLhDJBDtG/9XbcTHjejhUuuSMuIFL+rx7aVc5QRPvPEC9O2/TANXpokal
Fe+15az3/D/VIZ4Ow9mxwK09kR92NrT7rjQDnYEAlTnlnYIuVdnYyqKQYLuUCpWZFmu3XzSZL5EF
pgBE/oEvEos966eiMJ9aYdg4N3dpknlMNCU7PvfTt+MXHgbRj17QC4wvMvC7+1V+x0/Ht2hYwcUT
7XybheRiSq+KNRlW30hulVf/zIQgNnI/xIiUhiN0Eq0URb/+Nv10AjxmSMEuHrtsNJief1xfXXqW
Lhl7/Q0OuufZwz7v7NQyG8OGFfOyQ7sgPTlwe72Prx9fXOD367sPE5MKSPiBspn9aUHIl9kmGyle
bzMml+2974+4hiW9G9FZ4KQ7rT8SIKv3vxjkJhmiF8cFOvECHEipQRlzF9edO9ZkbWXd3RJ1kbTj
g2c39foclF22XSvYvsqN2vo4GJ3Az8GFxB5LLe9pZGai6dpmI7ul3sOgd9uR3UCf6diZpZibFS8A
JEXM8KCgJWMIBZIQG00WSwscMsjA9QfwW8G9eP22XtZwGEIzsG0WA3oEYq378bFG8J0W3COy2yGY
sBoJIXWnuReSU9flLZYU+eSg55JhJM5Kb/7LSKrLhLUDFLnR/cVDdi5vNveax+yLswJEu9z0zAUE
bZhn2a2ko6ZnUZusIWXv6fWL//lwzFxARpDvPJ3l+eLZZil+K8G0OTex0O5++aZFLiZK5UES2n9x
wJ9KMxZdtlFMYmRJ6oTHXhyy76NFuGi0N0rMJL0Glhh5KgYdswB4RLDbVNwmK5RIA0a9i/nSgzlC
+CyOpHZFeneLo0ZO/061yFTChxPrQk4j1aPLWbwsxUfYHkDeJcqQqJFHZxuHAr0u3wp64ghHC6Ja
olXgJo2U6LLKewxh5TqRRAAGpIKcCa5SSqakZs44CcWAl5YCsh+SuKMx44+S8FvNou2U4RRMP7CO
8PV6m8oaDqEVfkH9VIpckXJC8PTsGako675VK92Ubjoc1BZcaUeuB/yjVKI9U6UJdd/mVWIbRqKF
0Op0hLVwELX9qOPKoRc2NaO4JN4fjizvQ5+5okkNO1O0b5R/BlxnIbhSlGO5dynEZvPLinFbf/Q7
zY6HcO60bnVPfUkSR3CdtRsJaLIjoOszbi4IY2dEn0cnJvPtUd4stS1S03GGczh7RtWtUR3qGiO1
7Vmh1TTTznL/MwlbNiTp6Ijm5Nl7Wq8cfc1OEXE1q7GTVrlqz+mbgbiZXjsJwY0C4PCFEKGT6bmz
Ke+A/JAqqe3KTu23BarQCZ8T2mo2VQ29s+Zvqks/C3H9yJbPkigNm6BIhzDmdhMoUuICmtGQS8/D
tTKE/EqTqlSYCF11bHitAvemNJs5uMWpsR/fZ4QWkk1DU9vZgr0sSwJh3VwdcWbsS0A48upiC38S
26Y7hX9i+RmKVertBrr8bnuY9EaovpSZjfRRQVWmxZjoo1GcQtfAbtQ61EVOFEfIf6JtNuSZ7pyU
Er2ieRFAjTSI6Phjk610pN+D9SbO3blY96rzq6gCSKhFt1P1PqMRO+IvuAAgsg9J5sjth07HsQft
/jbm2wcpObJaZEgvJaI+8huTbEucZynFBtAdx6+0TQz7GSR2Gt+Q11o25hHDK2199uwN1egbzI2E
PNlBeA30ljvz1mNjnG1GX+x7CT6qtjRxd0IvjSuukOsrmwmPJimDlV25a7Bza7IaCMED7NqOCoFm
NhRE/q3E03d66/n5oAF4yLauEkV2chZQBVywunb6EXa6kb2Vw3p0F17Z/PziTnhYtdjhTr7Z1wfU
72IYSoQ80miyXzWaianCbpIcItkUyEkpYmBK5WBmmpmj48FM0OK2b7AkoDGtvJiUOZabYRrYHdDh
OiN9wwIhBTzTLpoevNyKZyhlyse5WhIWW3Wlcoj5q4tOUimLpARPGUjJVz33A1/7iE/lZB0COXUp
wElpr+SLM5w9qvRzR13dpm9K5AwzXXTJUjIsW/X0F4VbkpQ8Sl8VJaSycQ1n7iFfNdafl4HqAuEj
zEZeIFQd7fDUlCbs29pyppK+seysS1jE9RcxGpGWI4w8KaOdbSFfAUicOxPEewndKLGmLdvryjwr
oGvOdCgIie0XlTyrhG4djComeExn0UpI1xo9MURnvzUSJ7l30trd0NzJiTKtIp9JtFxqh3GX14me
w68NNLIgw0CzUWC30vZhlt93NjnprHX1PxBazdMNI1T0yJbJ8DLge6stpnw038b2edbruQtM8kr5
J2dK89w7MfxOEJ9YZMUqoDzlJGb8Tfd41soq9WqMA+72PI2u+Gu1SiiAV3qRqOlBtjOVQ4CStymB
Ygd3hnFZ4dRXFDG2cWm6PQethmM29Do2wOOu0jrh+2JI4b4UwWCMZ1OlE70ntl+J3Ad/y1w6i2X+
PdjQKib7eYUajwU5wn3+3pKbfoUFVbJhJHXU6gHpUjprYke9pe8y1F8QVNQyZ3sDNc3sbwKHUX2T
vD57TPfSnmmV4iNUeqAO9xZlBgiJ0s8Ocl5pUE2xaI0C9tQOsB8dvQZaHwTARp0OivRHI/XLKBpX
USbInwxp77HIo8vaDRKL2DgoAlROUiHjKGdCFYvxWDH4yKISLBZPpnKw4yyN+0zzV/2uRXIFvtOg
y/nUkaqSfIxBNLH8psWgvRQZejAZ/VVIkapCwhoIbyyIqnkuzQCkm06V4VZKYLc5MWItGbsSAAtp
xL8QwENLMIqDKreOmgvbsEYicNYD9/bZWMhuZgGV0Z22C39HBEcUV3uXVuPYH0ZdJx32MEjDejls
A+scjKcqAbXck+DLDHCdtuYI55Dg8q0KdnGLCCDZIY22tO1YIAlgIEgdpZqQVeGoBrpUHBn5KmoL
BQpicIS2We0QlbORom8EGil7eJxJRzZV446yqFLEIpO0FR4kriZCQEzWkJh1pD+WU5kOhRah8mKe
heo/MmC23k2WpwHQc8A1U4Z1dJIOG5ns5uowM7CkI6/xrHhThAfl4W2rb6Q+5BtxRhNd2FIqrBUh
SVonoRkUUi+dpYCz6gFGeZfleiQVaNrZhSyRs5MsnjpZHirvIgU3xhLcle6MEm5Uw1NKS6VlgisL
Utnk6WVlC8PZJc59ShDgwuuEBsOdZJKnZ3SdYWvDi55qvoiplaNZuRZk8p3LBJVaWIRNFizSroew
5F37Q9XWKbKoyLW/lPJh12cHoyEjpo9ovQRi21vL1QW+bE1x3E/vo3iqnJosApFAV/ie4CCxBRAo
t6SRaNm59e1IHJQOTVnAXsNhw8Tpzaaa3ingd+0djGCPaUTuC5pL6Q8Iki6K6kwytQzKC55/2+NQ
UT/qc2oZUJ2ks54rXbzkTVLvGAT9rRv3vp9uhXutmhVaPA+5sYtRviVu2GbTudnMKpkjxJuYjJAh
6aCHQMOSSWcVjiCwcRzMG0JvjQv8/NRJf9P5L5oYiwZLMiNH3WQVPcQKXbf2TnCckuWhl7wVXOux
/TmwCVnqZm8jcO6zP1/f3l32KALf9EhkAB9zfAJWL5t0m+MudRpXxU1ZNNDAlUGrcqVZJWamvGb+
Vwe2ID0iHgGjA+MAJrtsxRW5NbR+vSU3WZG0/peVnYKHnKAhEpRoxFZbyupQ4bLANP/6gc9tn+/a
MrTH2dD6Nggd+AohEhd9ek3zrY5vT66qeW18+5qm5ODGNwGhp5DFwdVHzz8hRO4MyBvbmPRFtbPT
1SJe1WVN7cy7/Oy2N+ilj3wR04Jxbh5fP8lLJiz0VxypDLYPeJ/oP2fwrlAsPK+ZrJNiqEkO3KLy
y7tMtEt1f2kK7Yigqkm8DNc63/OflmFqmuZUFwsMutDE8kB76upUq+MdTC1YzWHJMLDKgy2D49uk
LArkUWmhVfBhnQ5b4zChUrWSQ4lhNU17+bY45476+TL/4+vyn/FLrXQ9/b/+i5+/1g1+L3EyXPz4
r/d1yf/+S3zm33/z4yf+dZ9+7eoex9FX/+r0Uj98Ll/6yz/64Zs5ujq7/efh8w8/HCoRbP92fOnW
dy/oMIbzWXAd4i//p7/8x8v5W96vzcvvv30li3kQ3xandfWb+tX1X7//Zri8h//WP4nvV78UF/D7
b/cvS9qOLz994uVzP/z+m+a7//RMQZWm6YQ6Hxjxt3/gAi5+ZRj+PxkzNg0b0a5xbHqiVd0Nye+/
WeY/6T6LGByUFwAJOqfQ1wSRcDr2P+lQ0xWHikyzlpH127dr/+EZ/v9n+o9qLB/rtBr633+7wDB0
COW8C7pAwdleMnh/7M91yNdT5NztPdBD6u3b2lyNN7nd5uZXoDDTRTNO4/IW+xJHO0YFXcnn726W
OqHvT+ASgEZaglcn0LOYXOAhXAKr6YyTUD40sMV6HNb35kT99WTHljFer06QNDfLapnOY9SRU6uF
WQYv8obVfKjLncLi3b4U3Z1fnNcFNqdDCOCiQHdozf835yUSNwZjLow7cx6Kfu+zbsa7LvVntKhY
lE1i29y5DzKtMUe1lSDlK1fiqvopzR7xcs3nnW0nmneDvzcizV+c30VzkSB7xxHwPV17uuUMlh+f
HMaJNhQgB8TATTfMFHDQX2+tRvMftUUvabLkMGhvqXiRzE9ml87YwHoVk3eejB1Wcw4WBXDOpttY
kMDxuIez9zhXU+r8Ynq8iJtCfWeSZM3CQWvfcPmnWNa+Q1WMGm6atpjG7YaGaLkmHbmJrlthwR7G
7TKY7FDL6qUmNxz7vS5f90xkvXPV2suQ3r5+18ShvltO0G+AsLB4sooy8Pg/P55KRf0Ip8mYb0lA
mYZdS1x9cS8aa7BXc+Twf6b0IpP4F8/qogkujupx2S5ZSI5r+pfrdrXVmlsRc3Bbk5Q07eH0tUTp
kP2KpQa7tPb95nSZHmo0zJZTTdte360kPE/vXr/4C4YAp8FzAOIBtTdtI/DFaX73HKwVSxLkCziY
d/CU190o1G5tSGRVspxeP9TF4BSHguMEnsPkQsba5eAsK7uaEJ20t/qSmaRLWCiAr+0yW7awbUgR
uXv9cEyUPzxWh/mQd4B2Nw9WTI0/XhnhMC5bJXMhU0Fbx30jb6GRuBaWnpC8PnSEd4OnDDWeFf/L
QwvejE+GLU+W0zinDX93UyFRwWdc+/bG1YxsOeEHM+8hnpnumzrduK8a3YjugG2t1v1iVF3eYwd4
FBADjBRWCkDpZWmks+frrKq56WNsmXctOXr9UU5HCdkZv3qkBhq+i9vMGmYI/gu7KkoxALMfb3Of
NktU41d86mttrQ8x7ut/DxY2cVdWTAF54L3G+iILyg3JXuYesoJ4qxJGkQOhul3fWN7QhdBnAtxu
12LvtbCVy7T2b6MuNQ8ki8w7aPxuCPNouins0vrYBu581eqa+24OXLzLodQcrHF4QNqXPMELnhs7
LIKoDbRjm5JkZN/o2objxMtUFHinde34d4A5xZdm7KdjTP40BeTmPDAcvpRjo50cHR05Acm4iTk0
iwIzMq6KzS9xk25N/xa78uHk42z4HiGL/yatA9JY4tqm7V97Rx1xzx3VPpInTccQCR1gzk0hYoVF
9QPkGaK1CYsPV+w0jvXoZDduVcek/5QfhK/S22k2lwNBGt1+MsboRDqRe0UAdPK5GYe/vQFyOP6C
ebsL5nwLIwwJ9qU75KcgWDDMoKMYnLgNFo524DcoZpEzapnBrrUxrgYLJeyMB/xzZBCzZLoEx9Cv
rbrPXT6aosfvHSsnqt/HLUYAmx6heUUC+sWfzRWCfNuth7WO13sCHx57KEdvHX8YYZYPxlufDJJ3
U61Pf0+Zs+z8zAmqm8Cz8PJdiYV5C7puw/7JDNjkMeatOyymdCTYhP99cjA9qndQRto7E8M3IquH
DSlLNJwcvDFPo9s8ZWVl3dSJS2SO3QqLYkKsManYdtXYD+0Bjail3Zpxv93BOBvfRzQe/symqojQ
KAXZm3xY3ScDkswbLU4mpE0G6TXJFBxQNWu3LZTHcEn9NdihrTUg/Za+cZqw4jpoRYl1RCf4Kftg
WrOvOdIlk7547+5hgcRZcPS0Fm7AUxtrDK6HxV6c8aaO1q8O8Vu7BapNWGRrf61V8XI7ISD8Y5q1
dKE+L7OrRNPGOBxSb7giZfsZIkfxF/IxPDxRLZ8y4h/CBO7wQ+tpKTgZ3D9PbFexzcB4fYh5qE71
YSVOai+oLOxVN+9YmCnm5+xSccTz8tA0+2mHrRFZF1Fd7lkCpoNhmhHCVid58jrjDpin2K1e/Zfb
1lGIrucauVz5ZDjJx9XI+zD3MzQ3nQXXwlj0P43UP03k1u2GeGzuSNvV2Vphvw0z/WTWKOOtIs+u
FnhBh9Qko8fQopVRZ/vzcTK0fjejnH+YBy840YNvrsyyqR8r0pCf3C0qH9I2jR/TKF7vMgj1h65d
xlvkJxraMG9yLIy6yScLB9h43e6szD04JFISnrcWzURUUbK8WA0s3V095kGYEqJ5byRDhjiATOri
jySPCu3PVPTO+BJ/JthuDbwsuW+Cpsr+Qiln/N3y5MznrbK6d3hjOeiCqnYYHvwM1uzHwOvS6Llr
WM5L0lLSLL2ZXGyO/vbraRp3mrn27hNRs/pfaJQAdJNs7DYo7368nMzUJwzNihGDHWVhVmmEaRSh
6w+Tfb0kNmdFN9U6LDC4ddQn0A8wE+unLj2u2kR0HbQnqrp+HIlAC7LaTK7nvoj8HTF0fMNkaeD2
2poC3sH08nbT0oz+Hdr4Dd3fUqU5ShJuQbWr86Xu7kjVsYEzmIlt+9DWvhAzGx3zyvOIuD8Py8j0
9LDSiRrbWXQW+4PNPOruaq+e7TunoV9y3wZ1uz3aessKi0xri162lffjvmxy+7MJpurcsL3ePlQB
QywGmu0oj6VTp9emkfMHkeHcGwyQ9AltYjHcbHidwuixIheAAcWuRZZwSTzdVmwQvI3Bm96VZUvI
3Ji4zfY4VIvvvi9dvy5gVwZzQGgtbT0nbGe/8REmN5Hp80rjzfRS0bIu9y0kwPrW7NMuudYD0sgy
bBzIqXWPm84TSg5elQZdd8TAqbp3h9m0jrTBrXcWm6EsvWv1arXdnQYtiM4GWWtFHt+S+Id5PVLI
ZWLuYpbXd9j8zjoPF7tHKFPwAapTquMZy7sPV0k/VL6eLfupxcXfDbcEPLjaG4iW/4Lu6ycEvoFi
0+iHX7dqB9JJJ++EsJ7ouzSJiXuwJzsfT3C3Zj8EYvDrO6cQJj8BREr7OYAc3L2U9EfGvebrzdTv
KfMyVsuZfywntp/ESR3IpkmzO+wJ8vETnjBVyuRH1hoo4jpFtf1ilzrEvtAioRLDM1RUevw31UfX
vEWBom/XTJJ2/y6OmDCxRaFsv0JKFqcfmsHs3YepXzfuFJpSK/qz6taKKSsayzR614LCkOMGwFrY
XjizqSITC7ZRm2ERw7tdhfhUwOoj9dFua+FcSau5xbN/GbP3WhskH72YGCstxein8IN2Oi193l7H
XRH1u7EV9EesKz45VR99MNYpuGmqxN3NqdHs/cJwnynLP7Z9nF5zedVxrtgD4VA9uyEw7q1rR3Nx
bEd9jUKSqofHYFw+t9MAOQFt4SnyM/9eG3AgmO2VcWY2/bWLfOhJR7JA16lhbcHuawd1q+aQi/4W
El22RyLpYdwxWYRnBO7eGBNnn8AsCzvsNEhXCbzx0P4/9s4kO24ky6IrQhwYYOimgHd0ZydSJCVO
cEhRQt8b2h3UumpjdSFnZoUYVdKpeeUgFWrd0Rm+/f/efctQ7TLN8o5AufstoY1oim3csIFbTRkD
T13ld3Br8o2rLUwlmfrm06bx0vwYuxB7af401ZXD2Dy78BapXxjYpA4EzAr0v0O8TYsx3GGOfhRz
kTg+wgSSHKEXMcqTQPindj5KRnUnAyUueDiZn4aSuxpiDpFhxC+6flnW1qsR1fnehDYE/rdf/K7o
ywtVEkdWLWLyXbOaMWcCWiy79LvE3XHXRBYTIqB3m2oJ+0BAF7ir1vFJJyLnAQqbcAGWuPVlq5cl
0Shx7dykY+tRJZgY63p9EYHXKoBPltYPD8tYt1hYVTXxzqPLNQcmIZ2og9QoftAEdC8BnZuPRshm
2M/BG+Kagf5FkHSa7Pqkw9LG3qoF8RCH1mMmjNnaOVDW3a+y9aL0mqZ6iumLxZddp9WllICkx25K
yy0Nvy7dlmLI6FuyzCgPgJLlfX1Pkkd2jKLEILmrCk+ZORrQtfJqCAYPE65ZY7zw0fjPh0xFs7Zp
K9Ld/XRo++MUqfEJQlB1qyxmej5H796phghcn9lY9rks0mrazNFgPCWMSR4ScjiOcUv+l0LAchGv
G/uNxCF4oTcTrYYWxPSWWAYISkliyZ1u17W9nYdRhUFPANqb6mfv0RLAmAKM30rHQz/z92jweKXf
atC//YbAXeYvqSJPbAKU1AwE1kEzk30wTY4Su77toyP8Vc+vTZP3FqlVdPONpE36QPZ1fzknbfuM
ZTC7F/kUhr7X9MsT0A2bF0qdpzunmjwTxpWmdz5RPs0YMHdKryxEj9oRHXD3oNjwf2JBz6F16Xl6
0xLfelD9WG+mSc/nXTcOY7KNMBiTccjcJpCzDg7HK2bC80wCGA+pF48j5xflvU+wMhKKcE7zkzFH
2hay5/SC1tzBcZSIe4ZoXoDorgzizIp2XTsh4Aijaoe+NPmclfmLqDJ54ACtIajYYj1xahsA7BhA
N0aVCGezsqt2mhGD6447gjXZN+1Nu2dCjkCfLEqSEYZrWD09Zlh9fLATmB4sx+H4gB5HQZBrMvrS
WXFVl8WVBgbs29io8MrOG/eGiaHaAQKyDhij7MI3R6fdz0l0REmQ0mPKSNb0srS9XPSUW6wzOvZU
utIONezJGwt+7IvLRoWgOqKwvvGwGgXkFLv8midz/QJCedzL3n0zSgpMDqd3+y1YbtwLSB3YXOEz
PkjcTyhQXa3ZiCT6jljHPgJHjzdtmYg9XDcCawaBdbEtuytD5e1WWPVrr7LR3U2ulW3I7xH3Nrvg
zVAU8YE9eb0tZ+s77nsstl1xwuoa7RCve5/00NA/K/YAR8aaTgCWbrxWYyQJ9yJcMUQZQLBX6nyx
urC71lIwKK6m4n0lM4Mc5dq5sHTCdQvZWVtRJPomd1UT4C6+XN0+VD9dEzCg6wJVGfzVzM6hm4Y8
I00pvsJo1BlqRvpFXoJ7VEnO+M3tDiGuL6oxApbNnYlWhlo0kjs3KcLNomffWtOJgzTXvO06FKPQ
UfOhtMN8M9s921HwMdti1eDtJ2GO3+ZRPsDMyY5Zx+DCQl7qU2XdIdFwfrDHqu4H9pHXKTuPbguH
JSu3o6uNd6GkQAbD1tc3RqeXztVc8HT5Gn66E5IzPUkQ3rhWT94c0lhfI0bgNikt7bPF9srdu6TW
pAdCb1PS8lwVPlP7CFAz3hL5s13cwdIxvsxt0+2rpLYV4NeMTZkQ2aM75eZGWTkR02Vo3UEyA22Z
eflFUhlf+3Go78YYxlrRhMNtWTfjEfI/BpfWEafQnlUQUifch7o7BGkF7xDADiWdZbpPjU3EaGfm
2k2SGo/MC42DHc80AfU8tjell1/1OmuY2yrnhBqYLzHUxTeWsg5MoTY9VT1JDIFk7nyxlKzXs6IK
Ckg/1ra5O0zXU+vMlzzbuW8O0rucmtg+pmH2ytY4/ZSxDQkmrTE+lVJxr/OGOkylYe+ISKMo4z6J
aUA02UUBRXOLjTC5T716uCY2Ra8Pgz5jQHWd4plhF5KEpmmuCZUyA7jZzSFPGu2FximL+JKvcjPD
yQ6uwXydlvVCGLwZih/tKBW6Qiff1oCQtzl9rG3ntYnti6w1fZYch0DpmpVxK6ty4GaMSaXPyC9V
bXZrZHl7Z9tmFjAZZ6uozYgTGNBeeQm1mV6O3aGuh7cEIzjT16azq31XJlBwnKx+XpxUEv2asEFF
Hiy4/6YeuVsdvVj8swUZt4nwU13cEiZVHcP1Xas3RncyZeNeTYMhr+n1mZ86/NWgKgvHOAxxeCrK
SDZBteROwK4mhp4HxXGvEm2cthYF4D2cofKmN0Xy4gFM4oAW/UdMQ4PKPmS7Ok51tKFRF95LXenX
lT0YmMqoCS9LsCS7NqkHUjBFaR/rUHegDXvjPpLaBTI9Ae1f07Hld1YBoUksUI4cXX3v6ZWvu8mB
PI2h2ueVXLBTpNhPM914WejFdL5DCNiGep8T5nbODgRVs+UEfM+l91RHmRZkhfTu5CLqrSAPkfC2
Ij+IsRGBaLJuPzZtehHJtgki/Dkzg3YxX2qIBwR1tGU94fhWn6bBQSZG/5mv4JzY0loPqDunF7vr
yh0d4ALvK+wSdlFO/ZV07fnWJYph8IFQWZPvdYBmN7Qbex+yaf6cL/nYfZ1nnnKqI4DNosSBRmB9
Jb95RTR952U5BAkX9rIb0JeYgFVdH/W+vO9lQiQ4iuHqMgdMwIpp9AMsJTcawfQwED/RMgqjy9B2
ww3RXLV41UmbcQ5kORT42WLbejIs3mBMgAldJe069rTSQ3Fhq+ay58bu1dNkC4bOJGbLwTAbYjCE
q8gA3kwJMMyJ0nAar2YRiyfCtpiD1vKp5U17pbdZ8Z1eCSVHHWmDvM2UaAgn3IAOzKoa0T3f7Tj8
3MO0MZ2B63OCQjyoXO7pwABftpfJ49XgUCadEJavcGDmqeVVk7ktbuM55FdmWKilRt1oLeTN1gyu
h9xvK927XnonWTZlA1L5c+QpCcEIf9RVPba6/dyXpgHreBzncBvayCDQIeuqxA3rIjj0ib/kb81N
ThMxxqRJdHDDBb+bDRNjZFDqoGKDhC/GHiGpzVju65/bZxbucPoGmCdTyg9DrNcPbWZ35u4srXDH
yC2+J16nljvotDlNPcK52WJm8Pbb/dIXbXxyl2hJT9AjBufW1BSI7cKMExr61WzE/CBFM7OFIpGr
YTEEqutEF+6c9OmBUbtznWMPXG6X1AqT56UqTFqa4cLmsZ/Njqyqyugc96hSzZhuzsPkDHG7cWpg
RIDmNHMgmQZmnIr2BOASgKyuR4ro7bhotb6rHLwEtwP4y/SCWM25AP8DAmare+QZH6DNcCxsOKPp
yYrS0pWBGEC7Ef7O9m/vCmWoPaUpzQIy6XSBwMNlw8BUCOG+L625OOq0F/oNVgrQbmM5VekPjShd
NkEDFfpFDQRV7JZetzVASzPZxD8W1HwLYRTR4to/CMNLqzSY+o77SYh4HZlVFXeJqbX8f+jByriz
9NxgX6rsBeOfHcouucxjvUlPBcSnflM6lLZfWIxT45ZaKG2pkEXziTg08ZLFpm01fsFurWUPj3Zh
m0RsjXlyagYy4VrL6Pa8bRJ0KTR2W6sPfRNkzo+m08Twecw8k0uXD67ODw6ZBtws1iwtsB6WqCie
CidkN1KHEbrdkBLzcyeIyENPMLtEsQISPhpd7MhdG6YsUoJ8KfNTHy1VtWvC2gCJyx2dbuVklJav
ReRS36ZpynHGXZXRWFxIey6PsJsFuFxHzROg19GKqeOYkgU2t8aBV+DoXS6Uutp2HXzJq3LpZLNm
HizGp1iCnSLbtmVAGhY2m8HZ9XZZ1hdq1+gLR02zwzuJtke6IH9aIWLErdmV7RqiXHGMy7RLTHss
GI6lZbgZSReOg7Gpqa1Y+CasDYOk3yadwXGp+Zi5HTtkiO7RQhcVX1DxkPe7PU9F5c/L2ppTK+6N
vPeA7kHRaC5CEJ1NMGfasFxqXW4PflXUatiBaHaNLciRsbweuwZVdDr12ombC99q38rqgvRkp72T
SAnrF68TmraZHRvzpVrS+shW05hPDMZ6Z5e2rl0ecqMv9Ls4I0p7w0JoLRukrEN63Sy25dFWEF15
NcnS2xDfVYe7hWKfGpYcPe+SjRFhwa6eTYQ20T9Oj5YyEpq7+ECfBg8WrY/HkLuWNo3yCDdaqu6b
JJw03wg54C/oreE2KrhEpAlhHnrzsJBmFKUVlxuyXzFvcF0bT2ses/Wlqms2U8YS1W8ml/qFHlFm
HgCOVvMOxIxbbQy47eZmZmEIt+sTxhLtsqk/5OV6a6g0n1/PD6dq4SryxVsP7rdaSDDyW6Mbl0M5
iFUEbxs0Bou+wuyFMNQadzmFIqj/lk4iQyG0g9ss7dKTGKKy9xPTVOUmJsl2Ptqz0UY3ph5WzSlF
AgNSdkp7RS81rlL2lSoRhKFtynGh/2hXxBmn3LjOzlFe1gdRpaWnYYYlfuHoov7hdKDGfuAhFQud
ZyOEpCGkpLPTaIbpHBmKFMUX2fY88wli/xb2RbGGZkVVzmguWEwO7tYwBi5B7cg82xtLEe1HozWi
TZcPAFL9IsqafG8R5Dof2bEzHkblY5bpj5TeTnbkNQCn0hrctJo3ls5tumP8S2dds2obm0PqzY/N
XIJSmzOG4gwiWtZPzxSsXlMGgwg3A6If4NiOXRytBcz2TslkFcmrujLCx8SJrWbvaZarCRrlVNqs
00VIUoGkJ3bjTUlcAZvxuCMMpRJzP+UD8ywwDH3fBYSmaBxDXWhZ4WfJmvcIakpzNqPupofF8BLr
IOJcpRdsN7wHKSvIcjzB9byJXF3xvKYVAdzF0pHwNCRsu9FpCou8xj7+0jZuOG4kaXrEEf18R5xH
pVMR5+m2SlJxbyV2FV1xkqzqUyXnkJYFw1T1WGNWtK/PK6bTGJl4GFq9SneT0BMrmNlZmIuvSXB6
e63ruXDQOBj8yliKdQUGlnbAebukFwaX8qIeYpkGc2+q7s1uDWDwA288Vh+blM79TB32kMnWlRu9
zLuvtXD0YTvM7lLCT6vq0VBBPPU2lTIXGSz/HDWpdigdxW0hiFA295roq/p2lIwv6HyqSdvrZTJ5
NxqdT4DCVdS7zznKu/xKTpn9jTZDM192mpJyAy2TMoOKyBruIirf5TY0BnP47ER9w+M7VcOFTDV7
uMzLSF/uWjArw2cbaVFPG4Q7KbkIoazCYieYUBcIQXlJnsxlIWaE90me8ULRkyIhCUPPF+26Qz5Q
78eUWL+DJbu1IYzvBnffhi00sOUgHqLG/hYWbZT55K3F1aXbWgXJHSxTYtlo+qoS3FQTGVv6RngM
FMYTEtS5HnzLrcaZ7rxZDFt74E3/3BYYxEk2Jk0GcUqDPfnLlHjoUHxB25x6uHXicrjv2nyoP7GZ
mFFoC2W5l07ejzJIU6MoDnVYpF/JV0Yf6me926497IkpxwEcvSuu6T8VzZadnjKPEUNTmu1tytjj
vUay9J7wH3eObHnokqzk1YUqw1E8xUUB5hOw1JtIZlYAzRZEowQuRWX93FqGkvQCxiG/ilKtnu5d
JPvRJol67rPSLbloOuDA6oLWRV0fNDKf2iC34KjdLzo1zUHP2fUchsXRHhk0dYdx1Oc6kCot08tw
WG22QWQP84R0R4u+Ow6zzxf2rFr5JcJi8+poRtp802cclyU7qdh2sJA1hHnXPjNLPBO+gp786g3d
GH8ZvakJX6w55N4IaW96PxiwTM0Bi1M4XBBNnWxIN8oWetgxo4iTiS49u+oiCvktGRKdfj/TzyLU
bz2xB1LSNXUJ8Kcpr0O0GPVuKZSRPVnM+VnoMwTywHzj2O5yID2ScAcVUXS9xXFiD8jow8q1g3Ju
GCnmKbFWvN/jiPNa3JoNkifmk2QHkkqBuyrxezNLl0/EuPFarYhb6V6LFcmEsCoaEzQ7TKH6U1uT
mHNo0diJdciSLJfEJxnGNYYwAAKQjoZ59quR7VnoL1ql5i+VlTcJ3ZHSGq+KRpXyboCRIw+krrI2
N+zQAVoSgrcchyEHrbitQVI78P8h2yYXSRdW3m0KlNG5BgIYGoxaqFhsmiK1WJ96ZWrziT1D3291
QU/kyQEv421pAxcI+PO00tGY96PV0iskJzBsNr2i9dLSOa3sKN8WaCq0+sbUBiW8K60yMYWTmESh
228XPjYp/yB2+6ACXLfvlkHtLyGYgLb9qO+1qKlbe2inPagu27xXcva6pzKVdfYykQIx7T3BxP12
yblCX7ycMPTrnyqa/9eW/kFbitP9b3Kjf2hL719QbWq3yfe2/a59V9pVgtI0/1We+vOfeBebWvZf
SDjlCtNiBinp9P1bbMpvSUD8NrJFQe8AMdG71FQ6fyFd9hxdwtfQWWRR/bxLTSXaVXRy0lnRTKhR
beP/IjVlzvmrfsg0DB5gWCesSoiH/mFOlhqItaTkrRwvZndwxuSJz9w1XXHpJExXpLnofrrMdMeE
igMnJjJrOi1YLnbukO7jnN/h4Y8P+G/hogj0JCP9M0QSW1m6vY+p5SSL5Ri20Tp1v++r/Hls8x+y
lgGClxMGrWM0lfpmoENK5nD61qfGxejJR0YgqFXCSW2NvvriYdnxRO0F63+kEf1s4tVYnKfotejc
5JA4y8DMz538wXRe8U5+LzIPkjwc+m2DB2Gb6czthBSfOOBrU5bPiW4coADqmzQMqQ1pxfmxCTZF
UhJB4gNtjoj/apmX5ZDmGUwa6iiGlHyDJP3hQs8hDY0mYWQ1X/K6ePYA3pYiPCpeXj5jheM8ODte
T9O2UNmrbrXeHkVstB1EWZ+/VtIZND0aGlJDWQdVGj142s1Um7ekD2fbwa2ex9m+jiOSCjqVvMWh
+xnrEf0PfYIGajMsSpT+WPAWuJVNyBiaoPlgGt3ONxj19U76Fk4M16vstS2iguawJFe+7q9lJZ6K
TiNJb3we7Pmx67hySWZP/lzEr+OCvQcUZhAabb2d86QOuhBJ7QLMH8/btijzW81bnpaR82QQjuW7
Lv7qvv/Uq/o205suSInFpvxd2EuhQKUCRwvhClRZvTpinZob8lILx/2i6O9XeT/s8sGG/Q96ONTw
gE/yK+Wc74y8+AUrPVlHyWvYTTNti7zeRr2hbb1ZUqmTyEPWkhHRVZKfbD3xU5thbYJD8Nh2E93x
MFZsC021g2VuBDQapiMpR1eKHu7GwRezyVZR08yQ1C+JJTO0YiA0lxcBdfwcaF6vtlQj3edw5uyU
Dag98HhwOy0m+bnOjK6U4TFtdd2PJrmHKcgrQVJc5gOYn0Jdzw4dJSvm1iQRjVzQhZvdZj7g1GI7
mgJHq3exzmWlKJ+XehgZctq7uBFHIbM7uhi3js7Vjxt1W4jrOSJKtsme/7Z4/Q9a7w/qW9DpHlJz
CV/DQrFofcSr2KVeyah3or2b13Q3Kms/p/bBSjLKTJn/QRP6UXZ8/jSTiTrvNKTyH2XHQy/Yncdh
tHcgEPl25O2B0u+1qvxipLxGs2toCIFSmNOTrPvy+yP9qGo/fziLqo1qzqJC/qBILWkV0Vcyoj1K
29fV1bixtTkw6Keky8ha8/NCFMzkw/zSLYtLDT3X77/CB03sz28AtJwlffUPMKb4VawpwRoXCJyi
fTYMoGGLyyi2L5qmCGaZb6sw+8Ppdj6IQ9fPc0h94fPWuAiO+dfPK029a1FkRvuQAsNXLWqQ+bHN
bugFQ17Afkhj2/uMntEjWGp8TKV9pepXo2kPUPWDTDGdC0kgVeWJ6v3Rq7RN0Z/wcj26lbvrjexg
1s114TX75U1TuHyanETNmS49kGG/7M1P5ey6VITOBQLjl3REiBd1pxBpH6vRVnfj73YzuSiq8ucp
J/GsNsXl3FREOeudRKijtmkjIO6iq4rj8aUxvc9FxKqZ6WaLYnrRoP7KN6dpv6QrlwoGXLeve0HD
S3ZoUNtkn0d16lfz8mg0LJ+u8ZjN7ud40R/nJuEma91r/AZ0ad34WJKTVNXrzFZ/J678fyn1p1Jq
rVr/d5vOf/6HeiEq9qFMur9bdRBu89OzVce2/0KnSoMW6wfIQWqPf1VPYHn+suBi6ThU8Omgg/53
+eSIv3iSHGTuBgNlyqr32glvj4cvBUCeMCBrOcb/yaZj/vp0rZ/IYwUICzoUbhT3I2ssF7BRxZhZ
310RQhbYGrWseQUj98IobsGlyF7Ovc6ymbtZbpQxWTEblirUX6OylUxAGIBnztGLLXaz1Ctlcxi9
Iu+ucPBCiGAEOjHEtzKV8srXbDtPgRw6jhTfHXqA/V0eT07+wgu4Dr+ZhdnY15GdNGy3C5Gg5gtk
ze76Jha6GstNlFttVrPpsoriUuDc5itHRcHm8tz+0rqh4u/87YL+D6+XX1c8tpo6vgYPswGaLs66
/mEFcpj/M7GK3e8hicVpc1CFzOUB4WPXOoeF/WwyBgukuuRHroeJEf5hwRXrmv7f5hI+33GQd4Bh
dDF7AIn8sOYvKRHFtm4nb+8+cxivK2DA8wyEw8yCgUyozXvcPAXUssYrSPSwsBkggY8EU8Eo7gjV
qxqzFddk7jT83u/P0a+vYMmkZoWLrYYmklbX2/LXVXqKE2Qrram92Vo7gIzC5v4z0cb9GTl0BuOe
E7l+/7kfrs36uRLJs8G0EDcQzqpfPxdYDlJSzXTfIqLPO9unl5V3X2IZGuQljWnSJzclFRQlTBxX
hmH7v//4X3ce62FDfYIyu5YewJ+c9bT8zaURWQMSfegdb3QDnMYMrJE39wsPEhyNakkI70o0UQlI
fqhb77NOX/X8HTlDELd+/01+dW3wTVbzBGY/6hJC0qC9/fpNFHlaKSKP8Btg89Jq99U6+pq3Gowa
fNaz205cld9/5D8PHgshHD3MbERqAjf79SNjJw4RpuvtG8gOnvLdLGzI+Ts4BFiyt8TCSfu57Tnr
kE5sjHrPlU7QFOqWpNLr8eL3X0Z8WMk4AZ4ueUp4UE2WU/fDtyE9B8dArTTCYFqHdK0JvxXbHYAf
jKDoioBUkEFSIAOt/ckzTL6VRa5nf18QcDODwRBtee9BZF9RfFbVGnfFkJTd6++/5q8dEcJ9BCl5
UpeWcFjDzY8Gpn4M3VaHwvQ6UYVzE+g9+hzKiAkFKxaC1oSgWRtZw2+V4C3XH5Ia7Pbvv8U/ThaG
ObbxJg5EPNBM+T4saTAzO4XOvHotc+JitCBl9aJZOsy6AjNugjvJXsi7brOXIrVKVtS2podlHVwt
XafU+IXNnys/+QeEW+OZH070mGsm1H/4oh/vMWxBpu1AVcOizhTjY+LfZI5lTXqy+dphGoUUkKqu
zpG/LeSXIX1jIM2X05xipQhU4F2Zd7gZXS4SxjEDIoTJ0ygoiMybT0XclIx0SkyxoAR6ErvyOxtB
1VIEdD3WdASDSYEoj6jwcv7VLAlHNmd/OKBfuXysVDZ+EZv9isBfCeDzw4rBnYkwoBzqZ8eqLLB4
NQ5HbsUQ/shKYaFxy9IezufVM4fd1Pj9z+UECfAaMjGNyiQNrD9nDf7+y8mPqzghqhQjQEeZZKwL
yYfbAsV+V4RxVT/XLU9RsyUN3ZVXxnme3fXr9N8jAHZhxz7NMymgMWOiOGDBH+27qFlC7dAWEi9v
q/Wot0l7WAuESQ5F7u2zno4+QSIdObirOtxh9lD/bJqDXMjGDL0WcTFGkHD2uUBVifQy8825pRJx
oeJz7UwLtyNTuUWPlLuprY4mu+3067UjWwaW6QaVPh8P7GydVSF5TvknKooHvnmilWttoGqLZMqp
s8um3nlDK4Z7aVaLumxb8jCgphcADgMNRfp0iCQv16/03UP5OOiYT6B9uTDEfgxk01Gi/P70f1zC
OfsOzmyct3TGLGChv66nZjiXkfDq/JlZcNeu0aK6U9OIqVKmSWbfjCwUv//Ej6uRgZBfNwTvbQjh
jPc+fGLX6oSkE2T91VywkVnB2DMBLzcoNdaARXtoLLIXU3PhJhyNXpFEyAho5eP9/mus5ezfKxzK
Gxti8to+JAuAVKsP3wODRt9onl3gqyoLRf4Arjbte9XEyJdOcdbhzmtDp0puh85dhzp1bFVEFLrK
YJftOs6Yk5lsRM0JJ4t9jwYqdwmzGQWiC+WCeMLWBvjuxE2EYyzVZZjUPgh+VGBHPda5D6shprq4
CNNMrU/+AKP6Bsi9U8/Q8hjzD/vfH/Hqzv/7EbsmLyjKDY6aozXZE/x6rTM7jLGxds7D0K/umO15
wm8My3rfSooseYjFzxz76SzdiGgorEudXa+3tNmncKruw8lef9EgGqdoD0lNeiJLZLN0zOQaplvQ
axZQiTx14VisNbWYXYK50FQiC/7D3fuBOCrhU/xEEbCqcQWF+IjkbMySNPm0NB5W1R7PlqoR0iV7
pWGs5NH9+RzDHljnhWE8rY84a+W6pLR1w4tGiwVlvJis9ZcqNHHZS+6liHsSHAr8UjOPJGWHzcSf
SmJzPcQz6TDTsJbtahcUWhfMvC843N9fLfZUv14tJpErEkHwqCAVpd779WqpKRPMBqv5wYyGdaVS
bcOtxbQrqb4p3c2MEkkdLqZHxyjX92OhVYILMtlFHs3bpbCFinYYDPvxgSq15XSMTmpy95nDwmpS
JprHLSbHvF5XN6IlOGoDqqURKCoSPjAh0IOfsccSnIoikpwKpZx1coj3gdaPH3tGys/O52ddCv+U
vvvhGXUpF6iuVnQB2079H6WuGBdpz3ajfR4Kp2J1OJe3RkwbOUP5Z8BW/NOy8OF1tH4k7SSdSQQo
FOYEH15HelpRQtaT87nrBXcIgewrj4l3P+dHprWs8P+OWgWhBdXzzAnPB6K/XmCbrOv92E65ukWR
6YagYAGDsRjwQA53LZMQ3gAFavI7NZW8qN4vW9SMKxGUeLeSZ4WnaL0cCMbWC/EOJyLa1xvu9KpY
CeZWxlDwMbPpD/xpz8mk7OM9BzrbQi2NxBN29j92VJSDnRah1/8cx7MN+ZT4NJOO9qiH6TWoc4mV
tiEUCYMa2G0vpRfWNklz1POecSquo7jRTmTYafIqLOCiYiyrpugbHgz9MMKEtDeZg6/lTab50t4V
FSL/l3EBm3YjB6FPy8ZNS8+qg4b6set342i5wzXU8xCAqF3ohbgkPll4m7IkRTVIJ9W3Ia4lt1lS
n+l6K6cgmmgRZsSmYx5FL6gROZ/u8Jz38t5GQSeB0UyiH3skjGhAQ+q3MFIXKnaozAIHdeqysK3l
VqwvpmwOe7/p6tTeDQDYzI1VaNPyebQrI3nsJdFkG1MqQwQwIbxqpi2rOm/jJQak+MjKo4NjmIAB
K31cTiH6AX0vRhEbeLc7F7h7nRGA+TBbA0rdB6/Sp+nzpCZTXWmdKrU73hhO/2a1tt0+LA7yIZiz
VSXi7pM3LQh0woTuxm6pJHE5vpdVpsGYqUWe4r4KrHjlG6k61TBtuFVQSNCSZywfZMhvRXpQYdlY
7oZ9gJXb+xBNjH3tCUfLsv1g1wZh999jtzQxrAaTMN1WXi1mNXBLL2ivAPibZ8hWWcoa10LvhUmc
X5ZIAoD2pAPGoOGSILEoSXYh8Qi9dReWyGkv7FSSnLbjXkH97dfDsjKdc8ZQMIXWxGtQanHYrlmZ
Y4TyLtmPa8RdxUxklCywQ530iLu0HqHYBTfHqGFmMylbxHVfU3V5vpqJ0rFvVoQRP6jzL2pJsgZ1
vocOISyDV7v0jUeIQ2q39cq8mzSNAABifwBV7t9ZR5Yc1vciyUBr/FeE2U8zXyYmGroXpBbZMtHN
PNZj7TA9ByKf7wBsakZ9kWFTcocbOzWtxPObcwSw02ILyR6JF2FUcwLa2nGmNFq2Ai9mwS1unTQz
bAkywt+0hpjBWUrdcDumLARkBCR4RPHmmcb6leZBy3Vjq0fxnDQbvcZA425KeKIW44AIMwxjojT3
vIce1WwTtOyDObOG2ye8QQJho7gfSUpC0Zn7TeOtm3QZ4+BlYxCveZS79+RhM8cF869UhXd67ju8
iQjUlbq4lNQbmP0J78ZRdT7UWFkLcOwmdfgf75JuZSrmsWCTWeLC5roIErsN6wkLiOAPQj9M6SVp
QCW4FFpJcKX8Ti6Ax46jTRIqLcZh6CybIHFjq9cCbvm+6R+Rl/RJyfnS4qXax8CoxHTlpkzncFAj
KyS10ObO4hNMfovsMm1abzC7BXg/HM987pzEUX5tGAi0SHjFus3Id0DFy8cG78fTtqbZvNJwi/k1
C1iCfU8EfOiZgYQOyz9fO7HgXLzfPeHSefyTTqqtB7dKQPmhOUdLvNe4nrWs+PKzINnUk1a7fz/V
2vmP/+skn/8cnQLU245Rk/wWCGQ9wys43Dpp9+RLzRz0e/RCZJhRot+zAY8qkCxnyla1DIpbjZ03
4aIXxISjI8elEZNIcOOhW+QsDUaRr7Ctmh4b0aqeGaJayiBy8FqKCgtGdpD/zEd45xBWNU8Q69r5
mGLmj3MT1MAXR3GYIZ7z1/TzpT3fHnaY5Zwf0Lj8DYzvP9M5pnNK8zv16B1mCIlOd+KHBaQ0I0+O
dKWs1+cbaUG6yLfkINd/RSRtx+cQtGNyd3UqXr/6+YRqCGn4SZWblXS2kOLLLL1YDMuZ6n20drT0
7Zj0SGguzxHqdTdyfZMB4vSrACnP7dNZVKwcPDMgbtd3EFplDCtwUQ7RCuTNS32tgIrFWk9T2dtR
PD70OXmVyQ4fADd73JgiMjG1zY5Ap3a+V5K085Szfz/lHkZKvs70X8yd2XLcSLZlvwhljhl4RSAi
GJxEcUqRLzBRUmIGHI4ZX98LpKpKDLLJzntfusqs0ipFEZPD4X7O3msD7uOX8AVYE0cySQsP2qaO
rFbcsXIDnoM4XesqkI4t4epkYmdJzZapKwhIOQAdXSs3LyhzzOrr69zzfeXf5XPvZN4uZ7GI4NT0
24Kshc6qRVluCt8q6NpGLXEEBzgpPT+fkFzFP1g02sUlMFz+9yWNDNvEGjPfUMsvLgdC0ygKjCrj
6Oid6uHeqaKJXUCEfYqRgQphTXyazMZghsF3WvTetkDczI9MWhX57QHGvlqmB+FMGfPNb8jn73Jy
1hG8CEcVRWEtf8xWa5nmCRhNbsfefKbd/jb9t9GYRxBJcZGP3V1jjsnonHQvlz5hEuYWmXJacq4o
j0dMdc4i1lSADu0zfwYqZR011KvWIf5SP/XafOQO6D3wXCLT8A7yD1SzDT/fpJRCSf0sFtIsfMug
1x1QssCBdmFKAAFQTSFPMPkOdt9SUXspsixE85CGg50eBNnhdzLb8lJ6i9iWUzVsgDtSL430nK1v
WbJ3AvUIG4996G8OLGDxFIRGnHvdyvJ1oplvXjsz0xD/S+gOHFzIgGupwIClTS0+Q0PJX1dzwVU+
jCzPIu10jFql0kvfJDEBb8Qz9tfNI9PpvhLaXmIOmSKYQ8nOGaUNJozSBaiuwKUIRH4eFDO25HwM
V5ooQHBy2XfOS1ZeaUfrcFMGil4jfLmTEE6pRJupwLVzOi52uSb1Lv2o3SgW01QVFgkQ55H5liKt
NkpQIPvMIiWMYSQhTDRI8ZAmIipDcLLWAghuH+WjAzGk0Z9e0vwcpyEOHkpB3Xba3/jksyna8kUD
iRm0BfVvbYNv3lXUZoBJd7cCOWsMrdaezWS6Hl3WNs1Pf0iHxnhoI4/SxB6kzFD6EDGAC98vFoLR
Ouj5Okxs9nXoX0XgQk7s9Z5RXhIEBR6nnjV3lV3QmZrC31fy8iwbmVEg3ti2uYZoRVnMtPAbuusj
02TUsfpfX960LdefqJ6r91FmrP8OFpnGT8zxvP5gZFKdKLfs3Lv154s1iuIkZrUYXS7djMELk7y7
vpV+uf7J7yHLmpJD+piK+KOXevg6nWrA36YZ62egG0p4V33ixiNce0HW9aM1LxGRMGNTrW95rC1r
ObBdZVqomliWAeteBOPbEvQfLqlbrmeeYyvmpXg5EJodPmkNQ0W7edmxVWm2uDlQIYwPX/OXCSt/
KTQibF2L0XAp1iJkqxyFVBjdzUp1SRoHiCTofMk1dyNdvOE0NeI1OyqxJo5B9sN6Wv3zC6fVOd+R
AIzm+pJLgjp4JatxWsekGy3kGCApadHBk4ha8DbuXm4IdeB10ss9Z11iWdggsrPEMAnv+qTwdbSh
p5azchGRFDC5OYAYjzb0yLxZnObSuEkgXHPWLq473oYRAedlo1nrG1SQCsldGF7iIz8uKKwb1z86
euvh0b05tkC3pnP8o40tHpVaG1uXUtXL1JhRA+Ys2AcQOvnxoY4KTbxN0OGAC9mUrPhfZ93W/9Gh
Gr0cPTxLyX+PEWwfdb1pZGRZX8ilX0e37yTrQ+3TjCdcWwqAw+b35PjxubwuIdhCMH7WJCKPIBGT
cW68Phdwogbl2yy+QWPINJaiImGKblvMPtulZulcfVK4eXtAw/dXgSGaQIqLx1KdPFFCL7CCXjdA
ZJ3HOOeLf3DJDlnLms9v9scXeKwN4gqp3YJ21KHx6bSjjgqZU5FZcdUVzvXvGYOk2OdkaMecbXs3
Wa037DIZLeprP5pzhhSlWudzUzE1aO1i8U375Ixej3Tu+ZoE6vPxcn30LbTqXt/z2Rfa6M5mc128
vFQj6zre8anPI+b11BtSHkFiPcetIg1cOINGS9YTychj65fN0LCz3wHEqYk7QKhNtAlTfcOLzPsR
6ZcpGE2z2Ywv/Sz5Ms1+fBHHj5EHZ2Ect+mYwIl7kwsIf73pjEkbLn9nqi7Mr86jbO2q/zprXm99
ojl673i24EGu/3HgK76+Z+7EasTwRH/5+7M3xWBlAlEzs4LyatP4k5S04+NR8tc9KotM3Lyqb6YD
c4yoRAP3vHz5LLFIntd5Mi94L37j8z++oa/nH+qzCGUZqKsohbYt///1BY544VK12PkJeTQqtzdu
Wbrmo6N4YT57Bd8eikfn0fZCks8m83iqAwBVzj0AcrAba1N8sKmOMI4MDBuftcCPxHH8dhQaPs14
7iKaljc6wEpgPMgm6f8QmcHy7eW1Mpx8XSoq4mjZTo7eUJUbYDXKcANXFXQ6gmIROj5ys5rcu2wU
TIIf3+3fEpH/TviIkwFIMhVRxlwFA97x90YI+kVumrR7tRgiabeGPa0qiR5RY1//3S4VjfZN3cbU
fH2gWQu7WIyZOCXKM1YRSINiNLCSitS5YVETEVdY6+K4Pll1qHZ9GYEo1KcZvSutsAd4t9Cttioz
rKrZlkW/4CVCuAzPNsRWQwnw3MStZzpXELXWGTh32CSZX/Cl4ZS+yAHc+Uh5+sFJIc6IDAnJCRsg
Ny3DQsskQ+T3wsnV+Gs4W16WO+wcPD5ioCZ4OV+2QPnz3RyTkqyUDVvWdXky4jxhoV3jGyguK6Pn
drP0c3r30myLdZGpvczMhL9Q78HX7ekLZJm2K0HuVa3yqzR0pFvAvvl3Kabhcw5b4GWB9byyo+M3
cn9xU6+LC7cZqHix58kdYyu9mkOWObud4VTQRQG/W0xlyz6PPkORFXcmy3HAMhgsfEseMkdoa5EC
hhpl4N9keH+cWxM/G/ZTysFUhly6H0GWdF4dESlUxyNwt8ZE1WRc+Y0v3XEbN45lN7f2THJXfUsf
ZO20sTYVhnNZdy3NjdtUUgWPQ8Y5Moddohpdx/uhsxj+e2ZL3GJFdabReNTtae68S8p5kfxa+X6W
G9usajVYYZIJberAXSb0+LdVPfNsw3EyFjUHQqNiMhD7I3QbCTPGt/E8xxLeLgFt8jFll+97in5t
moh2b4miG58cUWLfDSOLjQChmS4pb98qKkJaH3gvrcDfc2RDnz52zj2oUGyEqoTY757V/fP6j4L8
un4F3rB+DF+GRvG8Sq1cUm1Z6fsodWSA284pwVm1ce1yGrD/jGDES+vf8nGpvRtJXgtZYqkN5z+J
4/HGnlM7C+d0jPZQAsyTVJjLoVTTcEKFpb52lQP6wbeTS3wABShTa1C3EYP6xIrtug14+5KnTMni
WyzSOpx8nXR7IFjdnk04pS68zGeeFI91zutYjdI5h38qQ9dKgKs1QlO7zJ2sbVZDL1yyohNb1hTd
luAPE31n65Q/EtnfkFItz5SlxWfl0CLGbimNI5CJT4a698PEH72vrkwa9AYy/Zm2TQRnTUJTsSri
PSO/OfUWo9zhUqQ7DTvL4ld7MzR6ICy7kV958NgnPsEL7fdANqOfjZ8XRMrrxQKZMLN3SSbqGwnu
dcEUhLYd1lsd343T4n0H925TYujL29Ez0q0wOnFKgF+SBjUxqecW5cOd6trqV5u50VeKmmRpJZ3p
/9RpQbHP0qV+Db0jSXdyrgAitWV33Q4WhRCmgrCdp/7UbNWcB3Y5epvI9aPE+5aCa5gPKCP6H62B
4Xlb97Jj+5WWyYzzwfZ+eZ3tlqGGxRA+FDKJ0NK77Os0gCmx0RCc2W2nNxsktfV3kbXyHF6dOGsd
fR2hkb32duMBaBPL7Avh5sOBqrx2iho8MUKP2e+nPo4mxBEACNg90Ds+jPBmfjWaNoGf0pfvbZvB
CPIjiaxxWVpGblLIAlZaTUSEXMZ8OgXK1MQBbt/0ctZdJmK2egh5zcI8BYxXyFM1NQpqRG+c2WTI
BVSg70Fn/BB9FF1aOq/P0PYE2LkNkv94giIV2nNtbi23qzCYWephlhNrRaKburglLwZtRr5x05gg
Itwf1nc65iS5kbGzrylgBMAk4YNA8PjaEsCXo3vu4rsmmZtvaiKbKYCCOW0inWitIOP86AQT9prz
4k3JggPFG698/P3FplqG7HtGqh8mflHeV3XaBFIO+lef5sZBGqB2eiWiU7xi1vfWc6bzjD4ELCAK
wRw0Aj7Razjg4z4+dzytBluu5/53pbHYCj3WjVlgZ21z5YwOeFGjcRy8KIt70gEhuEI/hOZkTNSd
UVdyP/QTVCg5ON+VGd2N7N/vlqZcvD1GujnImjL+Bb/K3iediyOO5el80ykfM56yGjrJOYliIhmG
g+Pnct+wPobv4rb+nV91/hMJleYtYVz107AMy6+eAR6SNmvgg8/MPZknRthMTXfDulcL4M8O55pq
88dF1NXeLPQIxRhl7stkFhbfsokZCTScR53Kzp0TTFHRRrZVts/tXt2hOTM5/8E41UVl7jLHbB+o
FzZXELLViT4X/k1ZquWMZA88pS5TLtvzMr2sLEHScG+NV1AI1S05atYPMwewExjNDEMIdNMWTef4
RTe7/gxO0XhIx8msqSd51R7IlxWybUf5STnGPyyA98+jKFFfF8NL7jxKOg/N4nW3fPDjE14292LR
tQ5tlZPugB/b53TedSitpQ8tcJnB6gk0crsl1uqrnNbAFQFVEtqELMROjVnzILvegs9oL8u58q3+
DAFVTtWiBAdsLj5gibictqabeyc6vUhyPhbrizfEJh0Dpf3UIgNt3PlsQ6OFo1tOrMFDt6fU7p3n
tjm43VbU+EA7VPEyOh8JbIarqBeXmjVX90WnvvN34tVnpN+3JSuYDP/Q5eRnyEJtqaenfi2Nx16L
ekBxySgukCD1d6kxDM0+MQrTwpelu2dAbpW380VZ+adl4klcxy1YnIE+fOj5YIpwWhA6GpRmVF3W
GjqEs1lrXO61I8ZOnTf+QANKhwwxHiqrKb+Yk6V9dSsfF5IzqaTeJr5U11mcDuWWVvScnJVpXqeh
piobpWYU6dreHdp2uZ69SvXJfl16iNAHYlPURNLJesTin1MrUMVGd1m5gCvto+GCKk7Wbsxej29H
d6lxBIjCOUdGGOnhqLNEPOsoEHT35GQuGJoDTcnOJglcxBVyp5Ohc4gUMCZRZbeLOUcGPqKpEX5/
ajDZiYNn0anYN8VcqTAZWru/8bU4z1AGxdgUoP5FQCNBpPkTKEPUPIGRWMVXIP3ash/ZAGcbgale
nI9+NlUA2egvXLgF02mIcG8Jaypup5nRkTKnu/npGk/eZl+KWXP8xeT2V2IqcZUbZb6qx6Rhl1+6
zso8EuCczCkMCv9tzftALGaz6fXZIN1E74vkPE/oGgdlRfl5s3QrmpA4BRpSbp/lJ1UKyXUbjxh2
85TybZhN6QR23NK9EPdi4lKqy5R+yGNgMIHsbXcOjJGuvANS5hLO5uSCE4HlAjQOltFmppZ4r0tN
/Rx8liamkrOxr2vs+tt4SIze2LCESwjmQjOARA4QdeJcz5pFCtim6aHpFBtm0o4fqAWQ5/QHk1Dj
ObAzCxnYcaNP/jYvXZ2wPWmQZWdf6Nrg9Hc0mcvoJGs863s8DI/LksR3cSIfY1/aGeDtsbwZ0Zxs
icRVe8HHQzBJOIq2nLucFXDJLpWJd2RIQGbKRi4wX5CPyqAs7fJGVYUTQt2dg95LLebXoSt/dHG0
gGAkNqaJp+iCzqcHV2tqwUksfGysK4iX5o2LsEmF6UANivHAgAnQ6Y0/9VrmX2VTAQlvXRfAFOlh
N33Tdjgxp3iIDlSzYzfQiL+AnJY1oVHBrc1JWbypcqFv/S6pz/LI1i6MfLLODEkztY5bmuo+26IQ
OvXwveqxZS2TgdcGY1EBrdAfmnYrdae+RNc4dgepiJn021FMmybHZmg5LXZ0Xy8jXA0INfsDeNkY
cx3F95sFmPzPiH58s8/o+4WKlxKC3ZyrS77yfPxTJy9C8L7FT04huuarAyrU9Z1NX8nkPgN980hF
cNohJvL3cKLKnSvd7ErLAFEPJD59E1V5V2Qo1GI2bjuXHMKHejSgh9t4vh6gk6jT3jDh1UZqyrxN
StH2FPYOFx0LKu/pNGzYhJtfMrYlp8Oopz/ABrmPeRTr33LdHM/xbSKckE19INdtvqcpYOTrnDbJ
wATxceFEYN9zFAfjOgitH1a+btJniAd8tSejfapxoabbwklp0FLkrp1DZVdpvWlVOnX0wJaaIqY7
ZrgCydqtAkdLM/uikK3xlABbhyVecA7gTt0E+hK/9xmzFwfJLO1D6fSGG67sgAIE9QoiBuzd/SXZ
tYGtlqYpHvnwjrjZNW8cTrQud8JOwsRIG9u4W/UMO30Zcsguq8ndtqfsqR88yeeBnSec/AiVVh3Z
5jktRXUmZ8QugYpZ0pxP0BCfcqOb0k1L+XMI0qGYfnQdUJA9LyX7tF5SXf050E0bAjqFw7bKBvOU
4nmMlCudFhbzyFl/4Yceol3pJt2ZNbN/CzSWI11IIrBmb7WmRIsMqsi+J3WueHDlMG3y1oSrLGDL
Xvajq9/Q9QNrRKuam+V0Y1LsARV2p8x+1bgFPYhhv5kgzZBy22r1pZmMurbpoxXuNJfCllslB5wP
KGUYRKT/lUlm5cMuHhxaPGW+yXIWaWq7bmOBnWMgM1hTm1W0fKtaUrO/GLU+tiG7imhl2vlOvciN
0vu4mPeagNNnfXF6E2Ncrjep+b1AzqoRS6B5UxbtaOQB17rIk9qp/Q277cmSQb8kZQvRhA+uDaOH
vppHwhQqc2sOqwEKXn42exElnU3bswGTV/hOTQfqH/Jzv9+pXjbptzjOrToOwWoq2ju4hMwKOOkE
1aADtJg71aFPeq38G7LSNNjbBF0WyWF2Qw8QZCQ4vGEvEXDB+1GzpYnsKutlznOwNGRcfYbCmt7E
gPyey/9Var4LCVi2WTWHvkwm+5utbCO5eSkia3JthHSFv5ZsDczd8sz3sRDRCmYep37Be7i4P2Mr
EpOzR++98L41euunD70cEwzBlUcBTmNnG2WjwyeC6bi7J2LMbLzzjgXldAnjQ8zWhqjHvsn3C103
nhafPBhjT6bXV0MZ2kXXz9WZ2XN5oOBq1B/tBjEOJN0bs7Nl6mwdBLSpeSp6mC7w78y0Y43D3iFu
dlISlGwgH6zDHHXUhYHIjKW79JkxZz9lEeVZ+7Rzy3mWVIdfAHxIvfpitLZxNZEUtpUjSiCf2kFV
e+cLSz+oHlpBsH3QQe2RfaBbjW9t3XkxrT39yPJeen1xp6H66QLjGSZo9bw7W1Qw5U/xDB9ElZ+o
fFs7LbFHg0I/MwXLij7EyNTPz+r/Uz+Nhysb1e4J9en0vBaRuckNp7/I9HkGaWWWiMgGnwa11Apo
mxPWzYYlnBsQagIyfCIDudqrTqCunDw5VpiGhvynJK0iZ2pdEfoO39E+7MxlvoZKAniSqNliywqU
HWKUSRuwr2N1ZQi1fHrSFiBpklCKsdGvvTzN7XAk++qHIr9dkWoK4FtUC8yNQChyNLYsJwCzAO+G
ARNr01pxYUVNuseSJ/EO/9gQabuy1z1EQwbQuk0krBp65yzaE0ia7gOgYouCpUvger2hoJja7FDd
ub0swTTA0Bd2331DkqHgtyk4NskGrUkzsEDSDfROFLcuY3beZWA1rMMvJhqBEwT13N26ORxb7K01
EvvexvSB5k9CZMFg3BNVVdk+rbIVk4ufggfjTrEWmGj+ThpZNNmmp2D2tCCkYGyA4O01Qlf7ZJE7
R5fT1czDDi0/8vxthubjF0lELAryTMbnGtNw+8jmcky+ulmp1lWXaaQnrGCcU2W5dvrEFGnOe3Ow
sut6NKML5Jvxz1jp3HlvXCZkdFFPZWRZSMaQKxzZWzHJYBogJstnevLoljWzqYttGJCzf61TPnRD
MhDGg07RIg1HNDt/jaaFv9HOW3g7VpYhm1T2DUFA9a4zKvHNAcyJXx99ZKKKBedAu8wBvqz5Eq+n
Afi4bwfMZkWFcN9PB384xI5CNddWCzLVOBqxIz/zqEfFbngjK3c2dnSu6P8KkKZtGINhYurV8GGk
QSddZI/kPTQsCqq5vTB7uNixoQ9eKOxYQoNDeHI7Tm6HGrqr4L6gUnAfLZWAvyxZgH8hRJEVb+tZ
eItZU89p4OSRj0wmb1KISiDCUIRRLrlaSioAweJISN/5gPAvNEUJBfwZCB7byPyQs4AJH0z599gm
1daAZ7AZO3t+cJkthrOpq5QMi2bwrltbQSHvNNtemckpVaDSqC/MIjLOvKTI3SefSA/SRPXIP8NL
bzzBaMhPJ022V2gIgROknvEdt05P/GPrgjEAwQlDnTBr+Lz9M1u9UNCHt32SegXzrzKLs0xfKeyd
M9r3WpTI6ZLKFQQABCblHIC30B9SHyUG3DFdXdYoX8TWHe2ZTYEP/S1oImGX21LPktvcnhQoIPjn
m4H1eZiYQMXW++Z8Gc2RMrRp1NEl6Rzmtwb1RxwMffFgtmX9TXV1HcAiofaI0hMBVzww5Av1EGuj
iFlbTdpGY+VxoXpsRy11l8cq7rWDItKoCFWau1+6vqtPOxtDPTvy/Jy6gHsC9cq7p2IMcZ+QaudJ
GgsRH5Zorwc1G4e8rTtjkw3euK7WRImkp6LE47atd9KaSeUQ7qKxcCpTf9pXtjEU17h401BR3AoV
Q53cH9Putyxf9LNqrhM0i6P+LYnm6ZsfdXog215g6bTzbekV0d/InQW5PlZ3R8hMs9etSH+qUcZ/
E/wV8I8TNw4rwje8QN7FhPhgL9fsg8nrvyOc7q5kvwYjeB2xZUiXlis/hm3NaLDKPd8DEJm915pA
6RDN8LfPx8ZQf2UUO0JvYqNC8my1EMOt1/eaV1g3hPpa5caiqn+QstJp0aEAzU3zx9xT/YeuJ6kH
qSc+UHk5hPTmcVd9Y0cLmfFaWW1t2V+6LGmY5VviONFMqZeYaWZ1GF/0GmiE1l+sGYnPDL8LD4kB
C1dMHdkffVJmywGB+dzdRek02j/syqrzk6z2ys7aRJYSnRZ6g22NiskrR2VDr40+WObrqQMxpmv0
hWWjJ+Z0A7BVielAMA9VzMAxJntngVX3Hp2q6phUGpkXE0g1106EHbLOQz8RarMTxwhtLLRfyKRZ
xqP2mvFo89Igr7dsJKqJrH+JRpvdNqTRioBw28qRvD60Q2kMAzWUcaTT3PidXBxn8SKar4PpdWxh
UnNylLqvvTEaspAGsce+DysTnJvLLCOBsA7bEUCQvhXS7Nvmqc+XQZ8DfotM581YWyzJIIsmzAwn
MCbtzIfLN69XYjmx8Is9eJjBbf7qtXgx7CAleok/Q6PvOtOZ1rVsmM/IP4oKZzMB2HGH3cftudcd
crqGKECAEa2aA9rkuDNfN0MplXmdwL3wq6zl6m0icGaVQ5h2pWiUg661eiRpg5g0DBhpRovukxN4
3f5dTwChAOZdEEl0CWkKvT6B1J7xRsWp+xM88XoC5YvyBPhPwYgD09UWL6qAf8Ry+H/LU/3fBLOu
p/OfNNf/PzJXV3rI/53lEPzC5frrNcbhPxQHz/0X4XRoV3wHJIlATvJvioPm+f/Ccg1AgYaRT8WE
P/kNwYLWsNrTEWAYJvIFoDr/BTnY//IQthBo6OPu8H3vnzCwXg8hpExsMXBhrxnn/C7hHg2h3qC6
QL2mxW2VHLzEC9NKwSVcPhmpr1+V34dBQA0iwMJqrq+elT/ERPOChN5Y5nbfa9pZ3YkdbNbI/GlO
yVVh5Z9kah555H4fDR0GeaQe9vJnh8wfR8u5JD1C/Lf3lHsZ07DYpM34LcXutQoW/I2y5HaC1hRY
sx4q6tHZoD3qUXlTuemFXJLDBFDXSfJdFLdPwvdvqbnd/zE+rl46+K9SZtcb+2dj//nGs3hC1cTN
192jyUNnKWpMmIeh00xA3XV7Y0oi66TQKSUWKI/15rYhkcCOtWuZszuEZr22uKcrK/PPhTEdci0B
H24XBrX6mtiFqfzkoT0TeY7PkTGG41yAifDs9an+cR8R89RL7hDJgDYBPlUzB3qvdkNGLQFQ2SnF
x2/WRFQD1O3NkpF8klhdYDa4L8zyRCVsBITWP1DOeByr6maJq5OalLbAJZBg+/HtfC1We3niBL4w
gnnTgByt5uk/zlSzXROOAneT4kW5Z+fRblOi3LA7snaqffcEZyRxcqoifmcU4ccHXx/Vm9vkCNRi
WOMRrKwn98fBRe9Jlniy3Rcwd8jd4D3SHj4+xPFrihyLCvU6nskjRoFzdAhoLKmVmFm7L4V31s/t
SWrne712PtEvHcvQ0JtwHNx6aKaQGr5JX3bQjcxZtcpNfPUrrjx50eZpuq3NgpZy6dIe9jKoonMR
h+sKAIOIuv74Sh0mtld3cz0FpFqC6Q/RAv99fTftktZ+kWtqn1s+oTRpNm7hMA9P1D7mXVfWCoxY
N85/0fTWgkGL9IcYKwdSYeLmhJ3LZIN5Mv01yCKXcHZrjyaHOR2WmeBO3eZX7Rwcco+Tii6I6byU
dGAu7Mr19zoN3yVbZAiVN8DQkQV0zPS93jtfeqn1ezOORTjG7pchr3dTtkR3dc0St8vic18Y5gmn
ca4JNWyheNu7SJ/iW6sT1mYiJWczWmwy6RB98aThbq00Qxucs0scWaoHBL+dI1cotqNbHzp8rrRG
ROA4bryh9qn9pY1avhN+XG3xlT9ZJX083SGLJRLa1qGaYYzG1hw6/5x46k9eLPM1doARx+NA8Orb
FggKh+/F68dRl70HE71V+6KJki0t+3yDhTjZMDVcu8xa1Zhed4mPu3LypiqUMun3LirqA9YJ8QvZ
733f02hEvY4JiZG9seiE7dnyICuJPQ32fnzRss6LVcyEzCVrf02KP5QqxuBLQN8jWP45QGJ6wkfE
DmOyAoJYeH9/POzee8FsGHj4o7liqoavL3OOxWQvLYz82IDZhAGku4iX9pbEgF8fH+h43n++n3y6
TbAzrBnNozl1pDqjyFVXeykKukjNQr4kCTfwjtjbwGLtx247tMVDxjj4RNL53jU6hkkHCrWpy+v9
+hqFWStddlLt27TOf1EvvgAAqD9EhNd8cqTjzz0XaeHIJt6ZedV8cyTsUzaymUju0add2T1FCMl+
K17FQYtFxqb8+Y9vqoNCbpXPohP2nzEBf8zAdLIianOCBlWXsvKGla4T7JzSswwjqV9YuY4Xo/zk
It+5nRwU+QEqTOgDx6sMKsBZMaVsz8rYzEPfyc6tESHKqrP75EjvTcuweXhwSITxkptHiwVMkuwv
80btsbT+iuf8u+mOy963+83gqzi0x+kwEtGLQLfatGX+4+O7++6FsuNjJeUa7DOOhiw1zcFVtJ73
ymyDks6hQyBY20yfXOU7g8aBfuYhecR4w/FeD0+/LxxqcRUEosUYdsZS3aeqoMWLgMYp9FuSNPzN
xxemH3+5GacrPoJvNiwiXNPrlf85bvQGA5PSmr3R+fZfkI43BomKSeoz+87F9TxPSaiZjjw4WFy2
nqGyB6+V27Fz6p3tjMuB/pPzie7+/YeNXQngk+G+Xb3SJJBeFSc87EjsUKjgP/Xm74hT1URgq7tM
2tYS/ZW9Vt3GzvtsU/nuY/DZ4Rv2SmoEsfvqnriRmQFiAmtoj9l1R8ZRVIL7d6rLGX43mQpx+PFD
eDO6TFY2FGVXEBQbgzeSYqvW4pjWxD6OBpRzPYFO1UbjC/rxYd7MuxxmlYOjameF82azjiIwWgk0
aHDQtAJbCzQtCqblGs1FIAYKmjS2Pz7i2wtDIM0ihvKtY7w1UFgCCU2nZ5SObefgESAZ5/3Fotmf
3L836yXWaoxjGJYYB+hlHi19kywVBNak9R5d2Gns2/sy0fiCqJ1ojE+u6O3QfD7WWlXSPeTm7tFi
AHjEmHUux6IizvoE79j83ajurVaS0luhJ6GiFs6JCNDefnLs9Vf/uciGaMBl/ufQxx+vulRRhVm+
3s/FfBaniLwIZ9x0kTzgVFkleYSvJu7pgNjs48f4/v3974GP7m+rTRrO6KTem5F/SwNmZ1dy18Oa
N6bu9ONDvTdibPbgbE/xW7CRef3qTdRJJ1nF9V6r5m1l6l9jRV6y13/5+DBv3vD1VupYmPiS8BzF
0awX06t0FtynexAKgeP/ZRTUrHvzBJPEFibKP95TmAK58sp8pVRFqPpRiUGg0DZk0fEezO2pI4bT
sh7APXn506IkDShuL9wq8y5uklOHMNyPL/ade8pBbdOFV4Z1zTNe39OcrgEM+ZrHR5+CzviMetCF
YKx63frkTXw7xQjqNVRLDFCPOnWB14eaZTukk2rwsQ+LfQYtatmVpTFsfKjgJ7ndiHBpiVKB0O98
YhR48x3jFv/3yLo4WtlJrWJucLlIt/UOVl8icbX2H9/Hd14DPsvcRgpGfKOPn2K8kJdM5ni9t+fu
rHJOPEDimhUCgfjkQO+MzpX77jg6qwCsJuu1/vFNLjFKJiQt1HsvV9+M5hoV8M9a87ZkJp+5rfPJ
2/3e8ICphv1jdTEBNX19tAUBgiKgiDsHgk51zk4h4F151h/fvXceEGRA32DdbcHo8o5eOYXfmCg0
Xjk/JqwDM4Oyra//g0NglaEmSEWLN/z1lUxg24UEy72f0vnCIaY8MDrv9n93jHWQ/PFsYgM3XOIz
QZGStEHPF3R5uf34EO88EKCpTIA2lm2+aUfvq2MZoxwHrQJIISAtpz8HCdEK+NM/nxf4/WsNFZ8W
66yj2zVMkOEIZSM/z13uhzJ7Gkxo66y0/0fX89/jHN0yF0V5Y0sC2CU5feSWDuHoebdIkD8per47
wv64nvW1+uPRaONsTm7D9VAW/Spc86tWJv4n9+zdYwD3e65B+fbxNqufHeX4dLT3mksHNTJOGvXZ
EuP9Q5A8R6XYZbI5KhRLb/ampOYy0k47zbrqfBisk49H2DszGaZOeCmUXnEdHm/1xbD2OH10zkSF
/m1FPUG2yVND5gPcg38+L/sGKGaLZa2pv4F26oreE4+/2uOZIGEBAj4SsIt/fjks1k2HLAuaWGuj
4s8Hr/t1DhbRqfZs3C59DSHdgFfUIvdSZN4ne5P3ns66+KMMSaiPewzNdcYO7kctOFYnvi7tdUws
w8dX897rb7GldgGd4nJ+s8zTFYEz9sDDmctzYgl+rGD40k0/Af+/dxjiqZFXubhozGOKXuEWpRdH
fGRMlyiLGhmnijcOMtyPr8Z4Z9XK59JldQ6mG4DU0Vu5EJvpRQUDoNf9L3iqkE7tDN3FGdGErrR3
WpaFvo94UdkHu3W2emzsx/Yhd9KgcvQgbapN/qMkQgHcDKqbEk0TPMwabXmpTqvRuiE/d6uR7qvM
/8PcmfXGjZ1b+68E554NjpskcE4uyGKxqjSVBg/yDSHbMud55q8/D5V8iVRSXOgE+HAu0ujYbVMk
N/fwvms9C9mUdj0YxpkF8oPl+M0dnOze2gjRY2trhZ91mgtdpdNVH1/Qlao3nq42Z9bJD6+GBEuj
CM37ESezcmj3cmySNOfHTUyo+Q26E0eKCDAvf8V2f+btfDQI2Gn842InU3M+UfKENMqUGQk0BtgM
eqyd4svvx8DHtwSAe90YYjE92WEUUdq1Finr/mTQ2w4setERucGXED7cUphnpuiP7+mfVztZPoeB
1JOq5GpLScogwidD+hypZ6a1jy+CNwqQ5epyPnlwAU33LK/0wqcd70nFrWyjBmzOEW8/mqfZsf/j
KuuDfbWiZZDFIB2oBZkcBEvaF0jwSWSYPEX/D2/nZIhjP4wHvOiFP2jlxsp/ZOqjUZ/jnH84DASF
V4u6ymo3fns3rHXWgDZv3Qe0vjT+0kTtlyQXSgpQ/No+c+j68Nn982rmyYEAj2PcgzGlqKK33hTa
m4Ua+mypDHHrzIj7aE2w19VUVmxLoff29sZEjXpDFjODAV3kUI7blXD1+0/ow/H26hInI6EFgSYP
0sRIMNVNPB4w4iKt+rfGG00ONp8sbhCD3t5IW2hxUPQMg3G+QijjxmHpVTKn4nOF4w9fDgscpAf+
8a4FEOqzWQiTVbQzYmcyhTcrnYtI0NHzM6vp+ytRW1M4/aI8YNydTqeFWtmruYxNLtE6END2bdtt
s7q/STh4//4dvV/puJRKp4gp7qW78fbpDSrYuZ4yoR9I5taq589DVvmREl1LaeTn2M/biyLpzlz0
/cDgotTYiNOhVvqe7wBvW+TFwm4hXTzZ/GKXIK/a8czwe//pchXi6Dgnsm/kUPL21sBqRYuZ875w
Eno5UVdhAixH/oIflaqCOPPOPrwnjs1UROmiiJdQh1fTXp1KCXYdvqdOSjfkZfmZNHo5IrPfv693
ny0jnNO8RaOXVhAM57c3NQtsmhzCaj9b7INal19Itvmzz229BM0Ytj2c5ZTTDyoUSZ8FCzq/kMTP
rd4NmLeInd+OyoxvOrwAA/j7e3on/Fjr+a+ueDrthXZUTA1Rjn5YVoEH0nG4qXCubvJieGoNfE9e
Y+Kt1EvL2JhjuzPooPcifRxa9ToT1Q7X8+QHZvs05OpVWK/ndFObdokZP//+J333kvlBdapvlIWV
VXtzsimYWwVfxtDXPm/7s5lNV6NWX0OEO1MTOHeZk91A2hM/InpsiqKl+oTxxQ2zKd0ExAyf+RLf
zTQnN3QynMqswY07cUPxsvyAFuYB1r/JevG5y6dzb3ldvN6Ugtdr8XVopDqRZvNSpX71hYymvBoE
W+xUWrmiJy/THtNgkyrXrWVcyVa2l9JsJ8c6VR0jvPv9m/vouwFJInB+rWCkNZzw9a5knOJ4lCuG
WI6q2ysAYHxv86n6+p9d5WTKKbt4UiMa4uRvDCxEijeH5+LI1l3NyVOkjLcespjZ0MycjI3JDuqg
rbXKX93urNuPEGnvlDY5ks5xL9d5tjHYGJ0ZJu87CLw7izIFJ1aqfBRJ3z6+AqvWtFRm5QcLHm2p
mEIPr0SBmmBP+cI3ghi3p2gVslAzsOqKfmZ2PUG9vOgZENoxtQGyUen3n2xXkmkOJnXKeX+V8q2s
sy8Sae8uMQKuEuafpjp91Kv4V4c/3utSJXeY7ze/f7cvpaWTJ882iSMhNc610HmyOStjhhe7/8ov
jSbwlyZ7jhdwCFBknMaQTGeI5tkFsXmLhUA75Hk6+t2gelEMCnNCHrRBw4Zdfw4iX6mLQ4jRFATM
kG1JRd9olZgwoKfpPtNntynIiWzKheyeIdx2OI/aJmovsJx8pu6Os2MyLqbJTv2ua8lAUJLUN7Ug
dhVtkDfdKO2zuli+9nGMlCaMA8JOWlAJvDEhLfNGSHjy8J3EjlmlkzNr6T3Gs2wjSv1YNeaeHkNE
pDiZymzzFTca86sirLpLXU4zR11iD0TBwzRkWJRS7TA102VoxZqfRgBvtdACYbII/NISOZU6ki7i
u5eWIMY42w5SfS9iHBCzFIp9sGg30aTBC0ThjYlrLB4VtPmOXAYXdd6MfrtIOVYG63KA07adZUm4
ouoDB4R26BArrRzShuoc+rBfuWF+j9v0WivmfSwl2SZsMT0AcDAuevL79mWob38/Ht5tL2TZol/A
3pkiPQvyybceJIVm54Qt++RUJe5CVDx+9+hWbuNjaCd3/KkzH+FHF0Tnwn6GHu8q0Xj7DbKPmiR0
65Vf9DgkqEuGtM5kD6QMxJCB7OCuOHOL75SELMxgRVUNLSstbeNF9PVqysZWks1wTUpqbjV8BKIF
PIrkyT1a7c4Zivipr/lNgX7Zq2zjNs/zZyycl/xoxVWoVjoOsyjbK3aibox4mm9I5Su+65KqbXtF
tJApsng885Q+mingITJNMEtRJD7diBF4kM7QkCu/rfJLy6wO/SR1hyWPbiytat3GMiUngC2BwV79
hZPxXm/G/sxc8cECbhnsq4HeycxYysnJRwcsaXa9WbLa5AD7yaTFN+OyHf3TpzheEE0D5kObW0ap
+3ZMaG1V9XDeS19N828C+As6jzPFw3cnhPUSCJnJ6aB3TE/87SUQidV90gyln47q53Zs6BYX4BfK
aIccDqwjux8Rardma7RnXuVHSx1IfPYMUDpR6p8uOikgbW2SaVu08SG1jGcYGg9Gmx/nqDiCiQHJ
kfzpsux6twaDeFVxrNXmt3ebWo21yMBJ/DQ1cPcHy32NS8iMU3urB+OZGvBHjxb9Ns2lVWT+7kTZ
z1kAQd/mrGAIfOF9Sj83d1NNXFRmeSHp5j2gLPwu8pky6kcPlhKqsFTOzGyITkaNMQpq9bpCM15x
ENh6FdZzDBgxsJta8bAnYJRO0y+/ny9fzlsn6yeyCoP6oKWiTDztX6dDm0Pwi7jqYqd7XWovFQWV
jN4a3zXSfJw4nIVjTfn3WHQ7VH2bIk0vlBmnP6REHotpAzejArwNsdO6YaMZltOZGkbrkum+SX7o
eoUEU2o9zFctTnPNcJW2uTdT47uddvivFw2aj/JJI5kIsKx9DRdV8lvJjkgOip4qTc3xxbchEk/r
Annc4GAhijaJnUZe0+IIM81G3a4ZzRsoofe/fzwvHbJ3jwcFI9oduHEgv96OPCPTRWVPAY3ANl/R
GZLuqOsBrGqh+y6lcdDn3txWgXyY191BJKn1N3p5W/z7y70cEdWIpdijH7o3iGXxgBTpPIxad5NY
fxRWkm9AkNjbUqDz+P2P/sHCRM2XUgXZfAgu9HU2fLVKdCGAkbSpWCUElJeJn8fpiwUGSTuFl1bF
W+1ryzrz7XxwaFSQtyPFp0RLZOKpgCbLJkOFaVj6zah3234CzKFmCL8q1mWUZ5W8JSQnpwIvBVvS
zhSXnBemkqQAgBponwzL+E621ud+CIiYlpfbpBL6ASBcDXXGls6spB+sSusmASc7sjVcdaefXAXp
ojZ7aq8yltqmSx7w4HfYuMmNreVwWn+ZHxPTnJJVON77Ot+N6qicWZfeTzjUydir0EIhAgrV/ds3
NSX1mio2Fr40p1BA5GtZBrXQzh4Q900x25cjDi4aB+eOme/PDyAaLUxXq1psRbOuM9KrIWI0U2wE
5AD6WV/FwB5sv4oWsC6d5crh9yaI7hml0Eb7K9J4fz86363FJ5c+uee6jZUol5EKqN28S4Npj9/x
cqzOucrOXOa0PWkNahaZdcpHYA9XRdajaW194NhnBtK6q3wzS6x3o6AXYB5lnjjFa8LoEr2W8CDH
SW/2IF3Liwwfpff7Z/bx+wJ5ujqVVHaAJ3tNdbF6Ya0iOI4kW7XT7yOhX4s4+j7Y9rEPsVTjJbio
m3qn9udYzR9ffIVaU51m36mdzCdVhnk0HelX15V0WBOZ+yD5OaddDwboqe7qfZhALrOaB6yr+zM3
vlZw3j3fV9c+ufFEkuKIMnzpU4nfGnbmNWI1yHDomwX8iuGh1pOvkyU9THDobMX4s1Pp+np1BdYO
p9218/T2OwnhH4CbQ3YwWN+jWXUaBAdjfaNmyQ5H45mLrffy7l5fXeykJrJIocQB2iz8vMAFSZdB
DKDVDRWx8N8NiBj+wufy+Le/9LVv6tyl1mH96vsPZDwbHA0Lv4USU445vOnOUYY7FS3079/gx1ci
a5NlgZ7AKXlV0/uqFgofSN+ZulcJgbsYeAFH2WW+Ru85/DsPca1P8EWqNiLAt3cGu4CY2xW/NttN
D81hNTZTQ98GTQ7vddKyMyP0w/t7db2TEWKO6dCrcDn9OKyOpjJetU29ry2Ar2q3+zceJfPM2gTn
az+Vrycz1eEsCQpfiTFgVZZ+bZOs2mT5yPbwnIfp3Z50HfnIuSleo/K1Tt9bK6mEU9jrfc3AtYTI
vbgR173deW297JMMG5ikffr9Db5flVdJJefaF+eSCjr77cvDrS3JXbC+vD52y1mVNm0Qfe/qnI5+
tZf0/JJIQniNGbrOzrzPhubM4eqDVePND3DyXfR6pUOj4nuvY9yOmdjpCMMza7z7/Y1+sGowZDjB
UbKmefByzn/1+WW1gPE38XBbRYkO7M1rYs76c0MTn+v7GYUiocW+jJ2g8uJ+ff2ZI5tg2k7ZwwpV
+hbHgNj1JBdbdgRETRVeO8rRLZzL0Zu1+cdcJXhmKPltUjXWKH7J96lU/7JgDDrwIAbftJJm3/XU
17K6ul/BuVtzaXYzPam61K6SSb2dSf9zklhM+0GJhu0YQxCOhnp0+mGSocLZEozk6hP1qfZyLkPb
7yh3b9Hn6hdBXnSr07DHedatsR99wDjHowTbrtLS2G+H3PpVDnK4AypiXJZDTDqRdBx6Lb9IudKm
FIvt2qN8UHrN2iyDdgH/sNsOrd0fF/Co42Cnu6FRVMRq3H2aLz+rLtWv60D/GlLf2kxYbWoDFoWZ
d4Nv6dInLcmyS17SN7LBpnvwfZpbkljrqFq17KawwVg/B+ZOEPnjqEZW79Hc9RsJrg8ij+SiB4xS
ViDa7FziuJL19S08KMvvCzO40fVc8RHWQU0RWNt0g1OTULpNGNHPjAP5sWr7B3K9QLwU6o0ZAMFT
KnArYlaNbdNWApuXaj4SH5XB51Bb9D1aR8FPmq/mVB6BIy/BbRQYg0vkRHPAo2Shz5GlA1R+iIxr
8XCE1PQsLVp9EOpcXcsNW881LBJieOPZSUdMTKgml5YB6AZm976RI8PTRSfvxyK8VCSN3k+eQb3U
FZBcmnIP1+wpyEcgp+M9OV3jAcRL7gwVCJbOSn8UelZdk0f3nWP2wm3bG436uWPrS+drWpZ4I8Sa
EUuXp+PDZQ1Myf/EhrUjHhLRT6LshspyV4moS/gJSL8kMTa4dbSdJIobKu+8OzAJERiLznSWvjS+
zhUqAqB3SX+BJ3JqHPgT2yzplsJN1JKWYBMdxiZuPyl4Cx0c1gDGzFz1IeyKjbno5UHv22mXU0sM
3aRuvCQsv5ZWm21DLUnd0RrHWwvgEqdDrd9LLSQ+MctfRik0DqEapscmqDQJxm4CVMeeHGnWg5XM
qsN01sdvQA4Sv+DBt56M+UrbDoWQ690wKdKV0Ou0oXzcGIUD8JScQRh+ZhhtB21pb3ua7L4JcI3J
WaSwIwxoKRKsGWOpqoucVsWeaHTPAKbrJ6Rs8MfLz6bc7RTAcU9GL0riVo07ztHpZ3qbsuoMCHz3
9SC6p0iryDFFkkdc89yOz0YUqbqT6eNQH2y1Hi2wF1Lipkn/EM/KzqRg4ahwjjp0JZU0urlm0yCP
OnGYVOPRjCbloiZuyOmrzISfYS43eLEbdwylbd/wThbyVD2lbvtmo/Sc2ByiCFcWrj34mVJLTCnS
OF6qYfjUyaPwgo71NSeMWNtAjlkIt8PV64fWjKubY881TM6AOaPpIUYqcxu6Wr6oW3kpKXtaYbO4
ldriDA3DWkWD2Y+JWzUTzDEzKasbSSqGKxOs+KFV+Ga2SgIFJxdSew/XTtkjctYBuuZ6/GMqgxtA
eq27DGjOShBG7iAH8q000F4lNpiZbM5FcQlmbD+MLbC4cCQgtPhp9NK0BszFoQcVbmlcKTaoSQZZ
IEAhGWFLI74Zr43CuEs1MDUdJ2ibKsxFmkbkbJEdsgEr5MqpfpP2yRGH+O2o6NsoqL4Q6PyzmSsJ
dpwE+Ti7tkJ5ZyL20BeydM1YlODNo8jtG+WLtCyUZWScb72VUEnOssOMu9Ff2vKCIJRbIFNUYuKm
8GDdgaBVkq9IgGGYFGDfoEB+MQ1WjJqND7xh7Wi1K9lp6BV/irojNbufucW4mNp53AxjSDyWPros
OZ/VjF8m+usXF+pdEqGuunq4CKr4U9HrUKC+DN2CAb7pv4Dw/hIBnWUmQMsqydXdaHf3qaVdSXmR
OmlXXlqx6Y2Sjte0vhs6/btuYsMcxegFy0xTGoYVT0aZ7VsJXJEcfLb7BroTSWMATraW1V8VIjyY
oLUcxR4V4uB6YzPXFFJFE10GheEGXf6cgLPW7c8RWL26sj8VRbyl1r0v9egXkRHIuNurMIsuIhg+
QHae5az4NIzAf0dlPCypuhZL2cXD75QT7d5UpAtWf1fhUAo/HSeVfK2Fj8rUZXzm0ZehElfAwFSX
gUmuR1ocVW3Z2YK5YAqz4k5S+NLTJf+sDbMzzpYPcueGXrErhs6gFSX9iAYgcKkIAV3nGz1WHiW9
vdUJntkzzzi9ZX3jm/qWDrNrmqnXga3+blPwC6P8Qm4ayw/tOxGILZoq6ykv06suF1dNp2QgjhiO
YyPt5kw/dIGh7DR+YdKC8piEUbapdWPamPA0U2PwYjYkm8Luko0+i87VrcXX6/YuLaZnLCzDoaZ3
3x2ydgzF5EdiiNuvczQN8a1BCnVT3galOUUe1nRC0eJ0OVDB/PX7bdhHJ9uVJ6IB7zDXQKKTw0Iw
ESsqzVTKEiiU5gCojdC50npUx5tZlW9UPf8c6uMO6uq5A/27Gh3lc4YIQi8DQw9dq7c73bogjIph
VPpt28A9tnZZJ7kp8T/ZeG0H4gg7bx/IdFTbmnEunpXYOMyNedtBSF7aJzmTNt05RcD7zS8iAB2I
BooZm+rYyeaX5TBLIzhPnK0h7ZTSJSoep+6LM6K695tfXjyTOKHOaxvrVP4uL5Sa49TK/bAFHbkB
8N89WIlIzrUrProdhA2EKNH1gex68ojDYsjizoZjkZf6vW5UG2U0jnRZzxwZProd9tc05fCkcFA6
qWcpS5oRkKXllDJTIiMNinWxZJypRr8fLooBHIn/Ea+iI+p9O1w6KxmqqVtyH3S/Z6jlZS7bl8Nc
eyoMlkIvvv/+wzh3uZN7wiYyBmwgcr8eZyjxzY2lqs46HO0aalnZPv4bl4M4Ar9HA5xx2jUrolJW
BzFwuapxIez4IMz9CN55FlvQvtszJYn1p39bZ1E4e6HmE7ToOB+dDIwZMPLYyHnuj0vuTEr4ZCy1
R53JNQ3SlOZdP0N8C8+J2N8XCt5e9aRQ0IsqXeayyH22xW4VL5RbIBuTepLm4m+zy5/CS/0n4KjX
3Ki/+s/l9VP+3P73G5zUX9/+3/8bdCmDb/Nf06UQb3RPf7mLfzy9Jkytf+b5qe3+578kS/0DVw4K
O2ALSO3o4v6TMGX+gcBHGJhPELO/Bkwpf/AH2B7TVGamYR3/B2DKAD3FAR+z/9r4hm72ZwBTL23y
14OWsxw+G4PWP6wETB3rJ/uqZCDlSy9ns51uoT4rqoOSt/NG9GIHCWlY6dr5jPAkytTrhvqxJ0ki
2rBT5eyYJ+X3lOPimW/2Xa0G3w+4JQPDNOQlGcTm2x9oCdFFpINlevNkKQ9Ra2n7RpD5HSkVeQn9
QGyriO3Lcj2e1rMcfClUU74tyL16ePUWP6plvuMPCNbvVeqJBlPlkZ+2UeDsZu0aUeZ1sBycxcpJ
jJiGcl/MoXKhKvZPWKGTOzUN7TCLYFJ/msoWEuZgerSb5MvFKJSjwc7chZWrfVUDyfDrBhDUEiuc
hYuMANauAy6OYuiqM8Np23LGowso39VG9wMoObHU2dBf6kDYr6g0RtdlO8sHZPmd27JFspyyiZtj
i/ThzoxKTM85cEW7r2D+cqan2Us/+pc26cLP0z64yIy0uKJOZrpln12Q6Nr6tMRKN5by3oeQ+iPv
OB8NZfqNH4TDrxHNP9k0FzT7JE43pMS6oRne6Vl2QcKhTjjDmjWn5dNTqoDpnqLrLOMIVcvaD4LO
H0UiX49R9WkcOnNbU3l01SK+Ssso+2qRN+VmlRLdUiGOHJOWEMR2xbhs5HDNo6hnb2yb9mqpjWVD
kNq0TSOj/VSMRQp9s2j3bVquAaSKtrdnoFXxpM+ag6I6Zaut3djgCX9wfI49o5oE5+/kR15b8NBn
S5Jvgl4aOdkk1E5KLYgou8jzc7GEHPJzOcqcckhhCMMmXfnWotGfyP+NswN8k0tJieJg1xDano4L
G5ly1w6S7ErD58qAImvy+qqwJusrIp1CEvl3aW7Iyol+obhAzxZ1Hst6BGu8k3chEBZqGGVzkcit
WHOdi80ksh823MkNPQcKGDBsq3maHUiT3VWhk2DUrzk4w6xDbjfGC4DS0Sc1tgiG0QFSJgtttWFB
y1Vq3xOb+M1JkfdUcvINhj3UKQTLPJgc+RxEXJcReUQ7qZp/JtQkPGyddOZGyE4qTFMSzaNnJal2
5Vx8TdtFoUoSdLuqSkenTZNuF6TGPTkhvaNn9c6UZCpWpkXk8WjeaByISdWxrHovd7Ls4Zq/C/pG
JbMaHDiYG/lYZcA7tr0V2JQ7hH4Mg3DezUtvf2Kx45XWEujpiqQEiOdBfAhiWbkpRTodY60j582a
zeoCs784FhkJLkRhNOtIpkPsVdTpDbdXYURvekksqUsQQHRRMptsYtUaN0VRhcjb+vkpluX0VqqF
LwFzh5mZ6pJ5RUaVpkB6SkVwIeyhim7KAayCG3NUx/bVVoW6OME4U3KZaINaTlTVk3Irl8a07Jqy
mcutCWYWlM5YZVQmrPRmDLaTEaZfi6XcG0n+IMeVsemGMKau0Qfu3GUBgGOkDIuxyPynUXXQ9NG4
mwkkccOF86RaqyjkpLqp4KGqT5lpK09MeBSBjCgrnSCnKDPQlo2AWMzGt1wPpGcyLvpb2+rlB2lA
pqUFOY21IDDrn1IZLG6ppvVWgtnmZM08OI1cRVedMjZOPU3qDvU1Am1LppYTgBM2s27xtTHLe9eY
onhn2cnyhRpE74yT3H6aY2H7lj3sVKUdd+oYm7/IKcqnjQx0/rEshvo+KshvcRvyEC7GpooTwKEK
J5KEmtrAVpvYAb0aNrGBD6ZYo3immoOnMTPQGrUBf2uJKb0jTS9nTmO4HvPJ6D5HKfUDZxkA8257
Q0r2JHgGRArbo7AeEk3JLZ/iZNMtDqn2TfW8WPW0Vp4SJbiOdT3Z2naL6S/pEuFheZPhyxDEdVUV
su3mlI3FZxOU7UNgFpfqHFAUwYFytIyxIRUlTCxHT3Xl66wuXlyX1CAaOOo/iNbpkSCY2j7RinFF
2wMWUyj7lpVdaaxYyUgWiTHCym4Vl9gqfa9VJru1ok8IH2unclvbwXSA/b8Ua7FHeUA9BLu8Hgij
diQzxKcmN9N0DI3wG5nTgMSb2VqYJ4rgsk7N7BNWJjSifdyrmluUSfJjNo37uMElBF3Pmo4Fbfoj
Q2Y6mqi+LkkAjyqnLiKp8dq2Uh5WH/6DFPMf2VZm7NdIa7cemDDkEIuITkfhPrKacYd2Ob8P5zy7
V4V05Hsf9xHP/6ondZQYrkBurkIDKG3cSooXMue6I2XvXZz3OS+xYH9c9rE/NQMDfFjyOyGGYaPV
mv6SJGGRHa/tK6LCY2cNR3pollp7nIFm9C7xIUp3H6+ql06Zwy2M3CRFfdJRsIxK0oao8ujVlRnp
4kvFPDQ5oi+Tq4FH7ErkxydOYRrgw7ocjjOw+eCOf6v9sYlyNy5S9BFrjolWdNS7CqK6qP434hZz
vdI7HKgbxQG+bXkhgSo3hahNehG65itC0jJPpFp2JxWhp1pV+skocyPcEQHGNDBM3UM+m5eTPmhb
BqG8n2Or5NMnMMgmeorvZRgJ8pPGvn+YmyQ9hkmz3BZDqTlk5ch+LrLlMlcq6TOax8yVVNmXApiO
lLqMgzIuhBHqaf2YLbW1mYNSeyRkZHRlwPC7MiC9K0yj4oGw+/qR3B9xhVyiOs7w464TqbG3ItQp
HM2TzTPluwuJu9zOLBsxxWFtUF00viYkTCpbJGkxa8XJV/zm6R0mBvg88th4IXnlFwsB6veymmaJ
K3p0J7DFJG0flb1GDyAho8mOzLYmp0yvHm1I2ZfBWD+QTVQ9xfR0mX5M2+FjsJ7SWWWpkxICxEj/
kDMK2229nQh6280jMTjkwg0U+wtV3GpN3ZPZks35lwThOp2eLDcORiSh4Aq0gEKqWbL2i85qNgKR
GZBqEnHIfowLot6J6vjZTWG4STvh1WaTbnUpCY7NolvbsTJaV1G04tYm/e1KBsD1M0IZJm9evkF1
yRgsUSGgBOqU0+cuWnYJy9VFEvTJxgpneadmdeZqJPyA3hmywxTb1ePLBBHGcX+Z2HbwuGSUvrPO
Dq4rhQBVdnAyX1qQFvGemKVIdxlZpUfwBA2WZNDl8LCMWq9fyWWmPjRdbm1gm6gPWd/qcezwZCcb
AL6ldfdBnXU/44GgB1cQcgggspuOOEHa+FOEYguYfRKZ+m6QBN+ahuBjk1sNA36i5A4GMGBXJwp1
Or4sy7Xagmkb2tr+VUShfWnTr/hZtLLdE1lHtNIDmGqerTKWMt2OplHKjWYqA0XZugvIQWizZNrm
YTgfG4IoNlCIxq/UcdAGDWFwjHIBAobSKqBErasetXJprwJbGajx1fp0fPlFdhoMyMTQ+KegA6Lx
tYzVIyr2ZtiUvWHFLgYtbqDUqdojJWS3EE2V+BEZefpLaKm+B8XBH9NJUSNAMMThQHz5dER0Xj3S
F6q+tkgL2XqZCdI2pRP8lhiqx3kZ5OPAzt+vJsjnxMNbtdv1ta0QBcE6dJ8P+XjRlAMaeF1mYgqJ
VpDuLb0Pj3aCmvbl8Yf2YN/oRv23o8r/t4P5myP4/40z95rp/a/P3H7/9PM5K/vq+fWZe/0zfz9z
C+UPyJhQmynUcbDV1nPv+PxyHOe36Fyj4aD3BMoE8/8/sc7iDwNdDvwxtHPG+sf+cepWwDqjVFrZ
dy9h57r2Z47dp0UbuNH4S1D+IOeGC3GK6xEVSuFZQ4Yz5cqXoGFLWeodSRVTOzmRei4s/OWve33I
Xy8HUgo3vUIxAdLB2zN1oxdsIQhC2jSBLmjhGFZHhc8ev4WEODOXtHTSYytRJqLIzOhn2c9Vsasa
TdnL6dJB21NiJvLY7NXHRl2X8CKQ7oaynkOHcBb9VqVnqG0KzSAoLuGWoRBpjc9WBZJ0UKM4iuv4
sMxhccgyVX3gW6wqphjbje1B7ZwpZynkFLcG3QRdv5kNwotDMUdkXSxzZTtzMKS3YxSBEiOJKbl9
NXQ+OOi/iDJPHw+hbwwSXBC8lJMSmhQEtCqW9fHYWf2tAEL7SYwUbTwhyStVwSrojsOyL0lhkL7x
b3q4VfUMaZNE5CSKFaTbQM5oG6LrQvjE4SEpNohowk8JMYcuiWExQdRZTFjvgmLWEQa4SKCpAzsh
YioVD1aw8rMdhiTZ9rjlDmOdzJh7Es6AHTSnSe6MHPZBYl3IcVvtoMlICBXyfruYC3+TOWKIgsyn
hLdaGKVfcWex/4rlZvP7J/VOjMtAwo6KdBnfMqyEUwTaghuKnDW73cggU5xhyBSHzmfH2YTtArmC
nBgvjbqVfGUk6FpBf730IarTXF4TWNWLQpmQO4yygTKVwQMTj5jCVP4spXno5+2U/a1i+S/1aO+q
SfzABACAFUTbSEVWO6k4Z6E50hLmVFywawEoaJGHONlf44a4NapQrWMoA/tLoA+bIl66bb6A6MvS
5pzfYP3CToYYVTweHicqRpp9MsQAsywECIXdZuk6zUOrzNZcac1z72f9a95fRvAKVkCP8vI4XlXz
koRQwYzj+SYNOeQS1zKRrdEomyzU27XfO+2QYQoP46blaEsYHNI2IboQqAttw6A89/TfT3MUMNd2
FP0LROOnrRIjDwpTLUuS0PS5vqQPVO1DrVRHNzLG0QlwnN3KWmAQaJ131VOiLgdI6+pFj9PrxlTR
bgzWUmwT/vbIGYciuBr7pv6zPmg0HsyOiKYo0tI+Uk8qoFNXm2oTyO1mGQmHzeyYuNTiQN6MfOit
G1rGf6eh/6nV+qZ6Lu675vm5u3qq3ta8//rfb+rkN8MzoTrN81/4D9u/bPvi51NH7Nfpn/m/uITz
sf12Ce+e86fsTdV8hfL9v6q5RQWcSjduUBypf1um/76C2+qay4ApYIUm0L16vYKbf8BnpPm5AhSR
wK8dLbr9XfQ//6Vof7zMXTaYdvh/Av/Cy6P+p7KVnc+/nFkYGG+/Nb4x8CYqlE2BkBFXxEmhOh1J
LOWMntJ9nmKvYOfulEaX4mbvjnJs5V6nGNhZkvAXK2vxIJuNtFo8b2kO75JkbjZqVLVbcMQhCV7q
vA+MNNyrqTmajtWaXgCYYSxqjcTwECEtcO7v6gLCe9Yr0vfm8VuZkNYYroWrwujRK+iYtCTTcNne
3KbW8JUUmQQLxPhE4RxRSjqEv8zJGrx6niNXHetfhrJkSJ34tjpNuAsmUR8sOykL0F3XKTVyWjJr
vMYiN4wcPggYrdYFNJjWuiGxgjhWR/khVBLF0WJTI97csr50di2TjBjqRQxwH70DJ4D0x9zhK52V
Wdvy2+JKHab5lvwdFG8amOZdEJOWaKW5LtwxKLGV/C9759EdN5am6f8ye+SBN4vZAAhHBoPeSBsc
URJxYe+FN79+HrCqplPK7srTs52uTW5KZBABXHzfa7Ps4injMnMtb/ypq/d2pq7GBpzE8nEo5knL
StQwH1iT6q7BfjIvrOlZOFDp5HxtksGKaejRqY6jxTM3nvUElVBVFC6R11r6gVmkRekaBBeZIr9i
3LFTFiaTBaDsYoPo6LCoChVmdq0dp6JRYZFOaPmyG7tr171d2c7zUi3PDmHXx2bS05taDNWpq6m3
oi2R+P1m6e04A8v7Wk6I9mqDtjuaAcfuypnLL4iNlh8MOd05s0v3hCBoeZON1r2bsvmmU8lshwXa
oz70rMbR8QfN4wGWb5i5msG0AlNPXpTPbXaaHC24JWrVChtHNlcee35I5kbz1JtaFim300LasaJO
meXbaifVyS+MIR5zQGc6nlya1vwhrFu3+JG1A7AcipnBvBdubWk3PVNIf+xnJrSpL+aKTb3Xcl4e
orhaRyd3onFOxhYCBFMxs2cSDXPa1MdRaiiGku1FBOdp1g8iLYFCCWQFAabBOJLwF+c1pbITsdkD
Jz5ysnFTSdS0QLYrHaJ667+6U3kJfHzLmrVElSpfzX6ScbWol46SL/oVl0cAIPsRQL249qRgSDOa
otLjAe/1EIF/LsurQsHavI1aKW+cxvKPfQu/5dRD9zprEyVIRuZ9p+QyVzFL/fpIqXZyVWV8gSnz
56ueUAo0T1X/mOO6PVOamzzpsgpoivVqPKaz41+bLc1UQ06om0cs0UMh2/J27rLqzVp4ZMtB6mdP
ZzbcZcOSy1tzmSgBrisr21MBpb3Kig1zqE0NfMJsUBdCyRP/4FZafoBZkEcAiHsYpg89GfVomaQR
eX3ghS6di/HKBEDTgzVcZSCJoRDVbZkkb4U+x9ro6Udtum2kx5bh2MWJdMCMSMDq5zBPMzpHq943
o76vcgwHFU6W2Kq1IkRtGUR2bc9PRgkWm+RRhxuOF3S6H3LKTpIsvZh59yPRrf5nL1rCdrPAgDSx
7YJAj2vbEEJ7xkzsi+zcplpZdhdlF5mzULbYUT+365i7MKgx6psEU3WTGl7IZbpeE9f6buFH/AEH
5b45snbvkk7YV01Di0Pb362rBrCf9j4aLxfBo7+WR/qxqqNaWUrCzZN1n2fO1u+K5XgO3MhEd1uL
MdjRqwhon4rxpROJdam1B2pTFjdKXE/FGCSnm4EWbtr98vwc+IX4kgd9ckuVwXiTZFV6Q48ofjET
L9detJp7qYaub3adZu1JRjjPU3buE+/aH1oZznP9bi5QGDp2w7GrsSWogeF3zoDS20eUVkbcBfq9
s85I02ovnlRPOjMLQdTl87zXiqa4ks2XZhZRZmFjSAnnpbyt8e/aMsGTL9R4G+RUyWuVlb8A4w4g
bGRMh3gvANuMXKesnsC6vV4YRUifGVWbieehDzCkzHaoaOO1Xb+XJJzOqgO40q1pPKlKmUzAwvoY
PZyWRIOE2jAu99uZiX7BvVltb8StaVzzfbETuVADWU0no9M00AqEQj65EAoIAY1bv9TqYz3r8w/T
Kcr91MHTBOliXM199tjZmNo9aJIny4VrlBQqRApzdYwKacKh2qZHsknSHfevoi+QZTyse/2xbDX5
MHazC9PXvOkUxF33TU6zZZr+4Jza0xmrwTvyxMmZahBvCCozguRaH3sjeEFn7O3rWuzZ7wsU3OUr
HWYTO7eTxhahw4S+Le1dSvF23M1zH5Us5G2bnB28ql+Rx1DmQQh6aCWlvnfX6YA9tY7l3B8SYyp3
ogqmW6pZotYsnu1yTA9NzVLRNs289+3C33e8K5+8Pn1OKKzja+78WBbe4zitb+s4FY9jRxN2ggr2
jNq2OtpjJyI5D2I/oN2NmUEw69moTZH0Il2Xl3QeLl1AEbrRmP51kLMh0xK9nAipWq4FuVZHeipa
Wup4j+n4AHHibOQokNYuoyiyQ6gV8RF11nLt3tepQfP6pY6sPLktEuNSeIwfcujGfWGT7UYzW3tt
uskM7M7B1NIhTotx8jTM6z4f7LcV066VIRFuHsQGLPIC6qi0ta+sUdijCC3h+H5oLoYSO/gB3XvR
yrQ4aBhvzdgshN9/g3aob5dA3tYGrZmMGEVZv3B0O6HtmtBkY2/s5kwj86MVOQZt89jXo/1q9KZz
oLPyOAfBjek197LOCQoZlxtL2ih+UsEb0L0hgXNPGkVco0gFoAyFlp2wBrQhUR915BtsGBOGADpC
q+nbOKYolCkNDoLCDRduC3+G2lmallmLLDC9v3RrojgZBfzgcqpFtptRQXdj+31QqbhJx2B+1CZx
xxr9kGFX2AvPcI9aIfXY7AqqcNj/RjcukbSG3POcXH5SfG+kMB6xDey9cpvTRD6E5pQ4z86kRIyG
YIlTOQSPkwnpb07BTycY6pvBQBU2zvb3GVB7L2evvdfaYeQlkvQKLXR+JlhZh/cb7HEyRRzQE5rv
hpLBe6cGlIt9KKXI1pu2TU2Kcf1ZFhcbZYFzUwygv3loUbftnbSgZ1+D+V60EwXY+fhaBFMWfKc7
cUFz+7kG/LfWo/8fVUasJP9uXzrK+sfQfuv+DHh+/pN/7UvWH1i3AmoUfP7zy75Ejx3yHqJ9DB6Z
LeKBVeVfRXa03yG3sUk42ZYYIIP/2JfMPxC98J4iQTLgK2fL+m0/+nf70mdyz5+hCeLsPZIWNjzf
sl0+zq8YJJ6loRSF6+7nZVp2FoYTCBPnutfze0sjPAYjTDwkLsVLPumqzSu0kHu1ppV5Gon43xkJ
nVaMTfvKyB7+dB3/E/zvU+X4y0cj94Qoc9ZCjITYtn9DADKvm8ze5txeJyP5UiZ1gqKjKtI6gmAo
Dmrq0nkHYVidPLnq5Rl6BZW4ix3+pCfa8rhmi9o1lGQ+aWLstpybzo5tzWB4g5W7M/vewImciuwu
l2uvwg4YdoxWWZlkIOSsS4NMkp8IigJsIKKFQkk4h8+ajfX33/+pn4kkv/2pqGtZ3vgGAIV/X1o7
0VpYTmbmGAiPp7ke+mkP/CnwDxj4jbIhw1+jUX2qEZnQakP2pXKUNobdIlgUKP/KbrTezG8zRNoH
5Bv+D6RrBmOZ+jvsaFuff/ukINUGd+fnf34PZhXseaMeZOKQT+t8l1de9ew7wa6ltuMK0dZ0O0J7
P89ibvdrO9q3a6D8U756ZJ3KPh2ihCirU5/I7Npdl2n/N9dxu1t/+XTomfF8kK4B1kDY2W/LvysR
6rA3OHuluv5R9s0cgzD70WSU1bHKipFa3+IWbUyC3cM3zg5xn3+jd/6HO/u3DwGSuJnt+RxgG789
UvSKkL3Yptbe61ytvCGtK7Wu0spXu9wu3lIkFfFilUsE79bGyKds9AayCL30eR0I8AVlM66LZjUZ
ySf9rDmY2ZtpiqxxpSg8HeUDm7dyQqktRxcNN0ygY95ZmTMdZttgu8y/Ll1rEGCl5y/EtAA4qrp4
6ZY2iyoPi81k2lGrTU8QxOqmAS8JbdQSI3TCkD0JaxKMCqlJmvQovW/EKhpoCwFr94lmOjJCDVDH
bjKI50pvyoPe6mdst8DOCJXWfVDbpFvhCxtPsg0KLUyXXo9y4pBfh4QZhFRaEpGRwwGLlKMK9sGo
7wIjf8KaMMeM7qaB09T+PlFH99U3iuaYNSRldTB+jIQpzsl2nT2e5aacdlPpgIEo8MqfmlYaUWMU
DjZOru/UtwnxWjmM4IiI+QXedmHToMxuJcXsa4B67KJVWycK2emH3hySnUrY24Uzy6OGb+FbgtEn
r7L67NM8sW+WsboaChNrEsgIgFLZnqpOXua6qJhNGwex05iTwFG6LM6EfahRUzvCU8RBLEZ9Jm9E
/Az6skB+0IwnQ1OPFmVfcdUCCJlWu/e9ZDrow7K+eaVU5GW6wW3ZBC3BrWMGltQFwdd+Sr6g5rhb
F31sonFwrCc5EcMGxP+UTbMqY+EvwVNO79VHWqpcXM9a4F4QJM6orQwj9Ez0D6NGVVC4FFx75Mjz
JTVFh2ihNatHd0Hss9SGe3BaiQRk7h+XSsl94TXQxx3VcmC1ZR8SOP0kRB7EbE3LEJG2N4dlJbVd
kPElziaN1vDqxok1PftpdIsTBXpd7uTkw9fKLetm+lKKQPtJFyfusbkTsMjyKx3TdeRKLvKKoXHn
5m5yAPD6ri3YjpI5gCKe2ttk6d8ZsM1oDpQT+Z6lRRIZhMzTcedoGBYpxGp2a153ccaNBHthXo+r
di+a/L5MnO6uYM63W3c4lcVqRTyNyd4ekv5HUTp3jpGsh6kRl0ql014gSMcv6X3XRlRSmJo2Y57v
7POsos8vyPjGzKyNTIIHQc0TA79eZ17PYyI+gEG6C2eNHrCwCfPLtOJ2lUbh7o1EjsdsxawQyRUO
QNjpcmpx/e00FfzkVd1BEKR9xD053aqlWPdFnvVPC1mRYSob+47u8F1NqTmOzXKMVevQKpSB4cHw
tEUVOnWm73hrzF/xPwbvVtXYp3wU7htaAvsr8Sx2uAR2dk6qDhZtKAv85BkZoEenWx+kGawXxFkV
mUiWe+s3NT7h5TXtOtRNNMWcESKlR+Ixkr2mpP3SYk18FCK5WpNyvZJVldwXs7ee+2rarLPu0dii
0fJkcck0Msz8WAQ5aIaT+1kQKimGj4Jn9KtJp4SPIc4EKIH6P279UPuyn1iulpzEkKmMjXTND32L
gRRif1avQ40MKa8mHjfMSUO5DB+6s04XNox259Bqvu5kUqK1Td0ivwu6TovAjd9ytZzbZPJOouMY
wxzahKjTmivhVqRvFkBWS6cVF39N3dcMLqeOmmmuryXVMCyN2ZcuwAfZauKBurHmYkPnHNlbocuq
qb4yvMaOPX8KnqaaViLOXeOhQ+wT62bX7V1XMELpSMOC0JiFiimhvk3FYO2ll71KQm2zmE6+TsXV
OBCIYxOh3KejZoZ2bbSHfEUSKb2+vdKtjpj3bUninqgiPDcyhekrEaH0xB9mXRVTzylOldHkb1Nu
ZM96UesfwLrTDevpe7EG2bXnBOqEINF5mlF/xXUamCdjyj8Ct3kcyi28Lxje1s+JSqSq3gu6UW5S
ak5PBTHMCHSVd9N4CK/qdkxuc7e6r9b+JSckNiQu7ZHXlLiyrBnNJkmZpzII9rop1ZXbTufc7W69
xbF2rL8XBUwVap10oiJr25OnKnAxuzGORbZ613a6XgGw3ddDOUCFTyqkTItE87bttfuRoCjMUksS
WXOGSqvNxD7Jk/caj3YsEKhGVeOWx3RJwZJH9do2qfxmNI16zsy83KFrkmFgjW1cDLZzyDyTmtvS
zunpsefIwmN6dIsg5QG1zd0cjOJki8a7t3tfxGJtyn1VIos0P2VzfmvfDlWOoqixub95841HjKXF
tWTie16CmhixyvsxmxrOuux5gNOPjCW5a8ZR7VpEWR+LXSHhQv5ykyceUs7ZqVn/kwk2lvCen3WX
lR9eOkyXZmzSuFU9YrlqmcPRqPW7OQ9URwuVVsnYJNBoDT1NsSB2YzIjpEx7ji8DLnYIfcrfCXRk
aW332lB3/nWbYavf1X5KVEczLrq9K5JRMwjPnCVbOW7o0npcMq8F1s+SsiZ7s2lEPGlZbYbO0OPB
LgHcy8OgrOp7zcupvGnGfPKu3coiEN7wyZ/8gUEZMDejzkmPdG4geazpRrRR7VR98QjgVp2NpBw4
nwIA49F1+v5Cuph0jym89RJWdFimJ12fG3dvTlY7YYheIAA0rN+MPF4HUgn5dGPYU/oxtEuQIWgT
06Mpma8u3OYDC0xLKuEsagpfuxnX8Mz1MFHWEYSErHNiAMvH89btV8WruXSvtlEaz0ML/2JDqV9U
7XPoLo4We1kVfNOL3jq2nrR2de579JQgMfJ4YJUodjA/VCiTXQBVQCtFZA3C3g3rUuK67tKFcFHL
IzLZIAI30vRxhhYx5Sp3Avcy9mjpwSz1fZ8/e7QsaXeVPdgw9m56N4is2I/LVO04ZfRrTCLWjeVa
xrmcZPLFQ03a7nrTK1Q8eqNcdkJknE1Bm+NYnZVdhgAQyZVW6VDMIDN67NpdfVK1Oz1ao91cmcNA
yIGpg1UIhAHHFs3oO1eAOW2oE8UMmrsPspHJlchGZrO1ImXVxDZNHer4rjozuxpWzWijNsmyO9NM
rFcJYPSVWdva8X9Z3zXLW3eJl9Y4LzXp/UTNKbzIyzr70aumx3bjEAZZv1RNK+MkyF4zrhvNXGhF
zfxCR/BrtzERq20xsG7sBBnn884suoexGa2zrBc4jI3NGGgvR6WhF1AcblM/4C/N8iNktg8JMhkS
JU0yJpHRpGWca2SLRDU5uk7USye/qkSf5DvbG8bqrErsyU6SCLz0xYBRXyR9Z95na0Cj95q1xY8p
IEtAZ7z8AbLeXOs+CiIgs+rUbvyOgOiRG+Mzr15GdIOrnjTpQgDhYb5SI4mrWxXKrTbm8EZ9C4O0
KMik/JNYMjaOyf2km/JP6mn9pKFMs/42TVP37iOVfiPX2T3ZHrxVV7TLjzLPv8wbpyU/6S0hFVYS
Emy/uplkAV7bIqUlpDe/5UlZnaA30psek9ExS0bq5Frn2drYtGlIb7p6Vm/GyHBQz0wLsasG+U3r
hZuwR5f6c01JM4Z1V4AWZ62br/SviBl4isSkH5Wq7jCu5hee3+pGzSbFzQMfP4Xhs6xYMwDKQ+gm
ZhvX/yDXz42rqb8a1YgrptCvkFWKfBe0s3VTMCLvhNP0t41REVWgtvQMG7AiDZO6XPGhd776gdyd
jpjKjmVnybCypIZk1a+nr0EJ/aT7/b2VpPyTGho21vM6eS1sW+aRVvv9ASpGxd48VLeLhEbd3AT0
3bghqWIgkjleAH8ctYgMP2JNgYtJDdZiaGAjMtpAC22l/cQSNN+i3Djx3uWUS+r+I0PD2IfKG/3g
OLh278Wt1rt4qOteHnu7S/NdWU7YVrylIH/d6NfupGzV3XDNP2o9A/4NFudoyU6P4P52Le3xoY/I
eOoscdKcoEcAW91PfVbGReG/pk2zRuhxGSat9lvapRNKXZ4vZyS7M5nL+yIvjJuZAKNn31xpxrGd
glj5jKcSU5KdINYOqj3RAPM7J8pKO2YRQ2pjfgI6PbFjqShXkxMGLjtqN/jilHIAxwlBtRBVqQ9w
hCmKmx+MOHVJcggCAYbEtBNluZe/lJPII6dh5GT4Hs9SVuLISFdc2xRZh00/T0+0aZ/KuT+3RlM+
LmhYQrOsll2i3E1h2sr6Wa1yjsXsjWOYU7TjklShWY/9XGxQMelMhJvrVRvOWBSuBbGNodlwmgdo
WC5zbptbmru160xM+LxxQF9zGgla/LZ7mZHfTF2n9w3w/UWVrnehoj5/r4qqu66mYNrBBwlG1u6U
lvmjrfnFl4S8G+egl3l6Clor/94zK7+K2Z/2mTulLwy22rUMBuOsqnH6Nqxde7suDUotiw6d7ZMV
4qT6zKKAubYYHzDpfNenFIDeWJS/r1rXGyOdlwFRFBidttCyGJ+JvM5yM//5CZ/8D8T7tKif//t/
fZdD3bfLw88Uoc4veO3Wb/lfS2IueEh5WIZfJDG0V/+HJsZEwkKuPimYeJo3dev/VbX63h/uVi+G
yxkE+B+S0n9hvM4fVKZTvE2ADeVd/tYL+y9NjP4H8liHher/SRPzOyiGGofUAeAofj/KmN9wVK+k
hhvIq9uzFDUgJ47z6NmAGlZSF38Dfm0/6hfoy3HJZQC0pu4OFdDvyjLpWsrJs6DdT548NVVPrGdx
gPp6srEg9J52/NP38J9AxH/9dVxy8FLTtclX+Ev0aaF0fyEKqt27g/VkJ/7OQjvDMpxTcLCUN2te
pn+DMP4F/ty+ZL7hrQEbBd3vQO3YIt5bBn6j4BXEKdzs5rHZMRb/XTrgX8O/+U2b7BV2ACIXjzKX
+k+aQQcDYl77S7tv0qQ7bgw8ERs9uqNRpQuvdlFcO17XP+HGUpCoI63a0yM/6etoq7dqcQ81Q4eJ
BjVYsVi0t7qdqJ1rJqeaQ+zBGarmb7oU/xqvQfIQummwLO6xjZ349RPnJurUMkjLfa71N65szkvV
3XlpsBBVxaIi9DEeQfzDip1lh7p52v37u+GvXMb2AQjM5GHbuqJ+j2+cWaYRM/p01RrYdKIa2uxa
QkvuA95RmafVITWcp8DQIp8WlbXyztRbX82p803Xp2uZzlrU6+t3mn7/LhZ9+9N/eS4gMAJ0pli5
QYTRsP96aTJf5MLxqmqfmAWpMYgqWNlTy+kIWKt1QC9FR46lAC0n0yFKhp4w6+7fXx3X/132yUGE
d5szBaoHbaXJAfbnO2oD4fGhBNm+Yrb70HIsieuyOAI3+ZYehWlGhmKzL9ZZWX3RkvYpmdY1TnBN
1Xh4p3E3qpXrZvrOA/9MXQG46HsSgu295Y1Pw+aaHDb/pM8TEgdKPrHTnJbNYwmzYY6W/2QT8Kft
wGFt6Flafid6enLP3OVLTlkCwb/rgB61gQeFitHfXdV740Nqlca7X5f5Bb18Q2rOogVf2ibrXzv+
94pvUn8HV5wUFHC7egjePZDyeWngJ+qsMpk3k2XfqTw4jEPLLJG63SYn02sywqr64k0L44KgDIJK
CVY18oSGpIm8ri2+deQIvbQFtQYcQ4W1w4a5Huq+XPZF3WgHevfk/Ioez8gPS6IvGwcyBuDweXHy
3HZbKhUl8GQlyd1YaOpnxS97QpDvumHt++VZNEYXqkLvP8yFfOCwMPzkUna9fF3Srj0jktZthsul
ccKSsQHJPsL0LcdXlmer9foPYU7QAJoMXusAU2jozVr1VntuciFPa7oxPJLvR6M0T2WfIUnXlD3G
taKtPuoxHRVRS2zLlRA9YNNoy+VYlwlkf4c3CVd9NZA9VJKNzGzmUmovYOCHQzf5ICJ+qsYIctE9
B2tHuFxemt27yoR2mw6OWk6Cro6F+DSPLxPhJLhCO7vrGiVWLvo913JTjdkA81dVo7cnijIUf6Tj
F5DwqE+a5cQqYhQnAKI2TrJeOBGcuLcXjlNEY6NQ1RCWU/m3ZpYtYJIk+CTxaBUAAYMr1wj1nNGG
eLOf7dTJ9TixuvmbaTcw+MjhSTYrWiNwd+PaL+nN2qVazk6Q47Uuivw+KWwVIECstKdU+iAELbNp
XDcMtruhGLXs3Vl9gAfoJpe+ahLRJJGjnnM/axSMnPwNqJEbZNN6i/3T/8RxugZ4u9jAnRU87qbB
7XHDhcs/2g0Echb/LllQgFll+hz4wU2xAUYryJHaICSvroprrQyGY2Zht8DEqcoIT5h9mwChhPit
lzDbQKlptLD9wdjeLxtkZdCgvHM2GMveAC3M23NEmlN+LTa4q9yAL3+DwMQGhjFRIptZA/ncbVAZ
HRuvGuRVZFpLeSwVQEa1QWsoGd711MdsscFu5QbArQa4X7eBcnQ1YpbJN6gOSzLXGh+KHOcr2h+8
62kD9jQhhhjTRXvKpWujOqQOF3P3RWqptdPM4RYz49nYwMIK1DDNq/mU662xW0W/HlfDf6S5E7FF
B/Uzasgr6lK71aXFjm6kYjd3vXGaBq869dJXN+WMCdmCMCNPEEDTdMncrxvzzgTqxOoJ5pmx/zsb
DqrphoKpBBud8+K92dBSvbbWj3lDUCvOzbd2Q1UJD6zisa/vScByEX5WnOTVhsMaGyLbcU1itaG0
JHG4dJ8N7QHODhA32/Bc2qtWlMZLq2K8RgC+U1W+2o5uYfPMbs0NFe6UBCB2/gEWs3js2w1BboGS
pywDVIYBCp7AbuyY1IWrujCQGjufODRLzwVBlngoSLD3AKvtwrQZjWR97ToFULaer85rg/7sktB2
cJ1tmDfRI83VKLD3yIzVSZukd7KW6awmci9qWWaXusrup8xgrXc/YXW1Iex+p6bLuKHuQvNpoemz
DjJkohLgE5z/xOnNDbJ3lVHGbVqeqg3OZ2H19qnqfkC7eJFvts2tQXZ9zdalawfENsNHj543YBnd
eIJ1aUtM74wVoUJWi3vwZcbiuNP9eT3bsxvc11WwXBlu3xA9ZudXXu5ZL4LD4kCINGl/ADBnoyeb
3oPJKDZKY9rIDSnXFUHN+hBoaXr0NRQ/g8Q2b1ozlNC60SPNRpSkHpRJRZTeW0nAwVW5ESpu289f
ydNYd1i68IZnmrTOPfEHvDwz3is+IQoHRVzhXSOZCvONvKHDdt0bG6HjlyVBHJ6V70YElBiDIX8m
bJJRZuoU6pobOZTiBNv3cyd3Rr5aYWKJL4CvNPx0w4qkbGOWeCWjLsoCSVlCiwO8Krudn5mYL+eE
ny/Eesg2ksq2mvexXq9GuX4rFLwpytEyUvwJwAjJe8fxtPOr+iHorJUl1rqzBjMqhWi/VcTRHUhM
hLxVElCiTXdYctq7Vbi3MK6P9carNcr8nlq4d0fAhJ2ot3jOpCDh1TAiUB+kf6PyYHvwn1Va875s
/B0Wn4CsM1SyZC7a6HzhrpJDXQwwfhnv7dKd6ojL+bVahIDrrIlPUr320/Tyh5TcvjQgfkH5otwp
g3cbXRPZT7dRxqnf8P8sEMH9QP4L0jt/Jm5woN0plb2NV5uUxVBXHFR0PQz7HGDAxcf6DgA2fBOf
LOjiAAyvGzUqCBdFfGa29hvThntZV53Ay9HkkTnOQ14+Z1rfIK+GelUbB4sa33oaS39oyEEZ7pLe
HRSdSnZLLA9UbpuSAAVcUj7S8zF+DVotQ1TXFgOpLjLLrtn60aIsIviyFqtrQzPapR72WMlfeBKy
E0py0g0QcDY/C8fnFgqE07+tC0EthjbNh0wlqUe9MdqDUA2FQeeUZePtzUaLSF4DdxPW89lvmCUy
i5kuU6RdUKuM8oigx4AkM7NImypSS2veOsKRdxpuZDSeVStfEleb9Vg5s9lAnwd1Ey5Nlj3JLEc0
QLRELhGyu/mLVdVkR5NB0H10w0Cqy6TNpMFYhZ9JOro69VRuqgakNCWZK/UQO2vJKaQ04wxTYF8y
wA/7qrBSL4FKzOfu4Fatc+P7Wf4DWUeZ7qAprVPn9taZHFf/qFK7fwiWihLijPfza84ZEHV2Xz/O
g9xZlT1fK9ibNnT1vubI0pMvSzHbB2jK6RqDw3RE/qNuMkwB7wgemTBDp6uDr+Cv/kdZNfOBu3y9
n7w0Odbkvxqx6hrrYM4u7mKee2NP8uISEMddeiQQ1Cvw8VCu6c5fiuUuN1N3fMgCfxHxkOkVr0DX
iVOvt/ixHb2R8+AFCsV3RZsbU46KBpNDRvZ5cS4IX6aVQtXzmzGRQqQ3gyOCOOl73QpbQFc6aa1a
VM9glPN3j9Xqpxr85dEA9g3ivlTtyTeawImdOQXXNFtdf8/Q0Oao2XX52KR1iX2/3Q4DwKnFiTg3
eAsvMuC7TBb50JTcEIcF+e4FEQ0wZFPhAszNqd6ZhujeNGEGbx0/W+xQw1Wx25fjvcGOcJVJ0T9g
2tMO5VL2Z29quteOtI+MgXptUL7Cd7yohWwMhqqB5EotXYlHbahDlifboimMuXO11qhK5tF9KTOH
QYymkRvzMwok21JBNtS7CPlq8331GRsC27gg+BAOcSKc8Fu2SGZtQSOWwo30pHelKF/6LYtk+Ywl
CeaAiBI6TPqX4jO35DPCxNvSTBqzBe+0t4yTaUs7qbbcE3SmVGqnBGGseZ8U4ZyZJKSYGu/AdotN
scrAuU4/w1RYxZvHdUtYyT/DVowtd8UMiulYLMOx0Re2kC2dZd5yWrwtsaXPVEY8yxbj4m6JLqZf
i3hMA3lyt7wXtSW/CG1tQ4YHcQPCP/JOAOpO67bZJ1tqTLDlx5j/iJLZUmV8n3yZdUua+dwh/wcg
/DuAcDOG/tcA4d23+lv1Kzq4/YN/KkA97w+Dxdt3bVxAm/UNLec/HXO+9QdIBaiAo5ONafzZ8x78
sdkewQVRkgGluZtk8J/oID+PlDmfgnkL8+zWDPnfUYCa/PpfsAmqaDZMYpOBgkRSvPUrLFA7XtDZ
wWzvml6IfQC692h6C0qp1W1i059NlFJjfxrZJKwoqc3gIdjk2w6Y99nS9CI2ByRsJGeNlAmzT/R0
7XTh/2HvTHYbV9Jt/SoHd84Eu2CQgzs4kijJkvsunTkhnB3JYN83T38/ZtWuY8t5bOwaXhQKyAK2
YVMig9H8/1rfykbAVx7z3s6J+DuhA09CyjE/e3Gj/1ABfOOh59O7uJ/pwZM1tXz+15/eSGmCeIFn
+anmuNdZFMRHD5MBKYjhFG/aXHwpFBFO07RowWSSR4cJJcXKKklCwGkAkFe5Ub7t9Xg7K27CaIOR
rtosOSCyI5rI6b42UXEr6CE+cYhlUY5ZIegN6RtDWVCDTJrva6bIcVdZUX+MPH3aBCy4m8wDE91C
u7zU+yzeF4XWbJXUkO93rrnF2KKOdZaNH5REFzToy0rT8gwZSFTAJIVllpTX90NAugQiR6XCrbPx
Pi3jBkReV4XHwIvq1RRbyVOlz+a46ur+2/vP4vTS+BNQlVIWJYUK3o+x/PxFxbKrbPzDbP98xRK9
ZX3FgFA1HG3l/MwR8kl11IbCOI0+qMme1rW4rsn4NR3x+4vLZYC/uO7Q5ZFT4inxO8YfPrjMvRlD
Nh4uzjr0c3n1wS0+NY3/43p0rHlxeQ9PoyejrFW9XtazX6fzdCyULm6aMHA+MI2f1raXq9gkYyzI
CyKbfoc9vPhWKSDnjF3D7GO8YLNcRt/mMf7a2uV5kyGZxP7ywQX/8PgsXiOU1ujRqVee1CjHcohc
Ci6TbwITfCqrhPDUrno2a+O7gfWesi0QG1XY+QfXfVO25ZtawmbYIkBDAg0589XzQwzWqtZ1R5/Y
VMIfuto3C+s+aCUoZPqcB5PyiBLqwZ1/RY57R1v0ynHhrFvmD8TaTyARFCrPqFi9P5xPS/18LMQe
pHVIYvNQoJ8MKwzAbZOH9eR7FYrBYAztM3bZRE6QyvDBLPab9PHyreVaLtp77j4WadaJkzk4mbSu
TdGy+K0I03U95+E6tPDASfrQCHMSfwY7unFm45k3DN3m1Kwx7mhg52ykFylHmiH+4G1+U86n0aHj
SuB/mFFQe5/ImFl6aLaOirSQJvlFmYtoHaIS0Lt6Yx6jY1Xz+ZB3xdFJsSwC+qrlqsqq9sf7T8Gx
efqvbw1lGLBTtIx1jA+nt6ZL2YSFndb7djpYP0QZfEn6+GrQzY7M8fZnMnTOfU+uTYhI2AtvaxR+
+zSdN5npRTeaW5+xOXfPuz4p9mMtCa7Fm0Y5W8NqC76oBio1FzdSq6MritviLLFn48zLgXYVcN2/
iKwS+8Ka9a9tOZu7wC68HaZrrDt1Xm2R2cFvGPUV9tdskxJZclkMpMlQPFibE+cpzrLmGdXgb7km
5cFgRYdNa4y3bVbwIcHf424utrlpPlaDNd5OKXA5Fz/y3nQacVkhRaHgmxZXGdkuu4g6vU/BmEJl
j+lwEw7DeJEmnJwARjO5O9hzj+NgJA+JLJTYUYay5g9eirdzrQ3b1ltaCQxW0uRev6ts4LHOpXXv
02kXP1yE9A+mEeT7bNYfRe2NH7R0ftPBXz99rgcXCMesLrHUnbwYWTznbuSkPQDJMHjsjBKwfizF
ho5F8D3mPB7j2Kq0tZlq460zBMNnsGbqPkpreQxl4fzqVc9YUKN2bDN08CstxZe7rquCA3mwvNgJ
8VS37MrNNSdbTG2SP6SLRt+VVmFQJIKF9/6I/sOLxWDGFkCfhM3fm/lOm6ANig41QZhb9yK0HxiX
3wpZfu2aJFnFS5lsbvYUifxw0r6/f/G3kzwII6gatOlwJ4DEfv38UjFNXj3QykFwgcCwrONrMujd
K7ccGTtOFJwh5gYNY0q0au9fevEsvXqTQe/DgMDmRDuTdph+Ms9To85CF7yi3w38M4NYe2hZQTeF
G48YNshpkXW6kd3SjOn7R41KPOCR8oM7cLquIgLCk0H6KnYsj23KSV+1iHDz9SOkJSrlKE9rbOL6
kP7SpPtom9l8xjbpo/z205WESy6P+vf0DgRj2cq/3KBAKw26tpItoj0d+7PjPqFuu21coivev8Wn
T/f3hZa9giMEUB335O3MSw5/YnZa31YcvleAS4tdAP1iS8nb3uBDRJNcu+ZB9Ur83e7vcm0am2w/
WcuRoZxcO+DJhmXZQdINWpKXy6r0XVaujduE0k/1+r7MA+JBADk0xvy41CH/jS+/3GjLs1wWrdO7
3JBpjnK1bv1CBE96UDyjFX1SFnW0Cnna0Bp0yZ3792/46eLEl+Y14kjH1mVZIk+GdAzlTs+7uAXT
24izOA5hZSVu+fD+Vd6OH2pwnPUAYbE94Ij2evx0o900uUTaKROor6j38W9MbYOQzY7X71/qzeSE
85S2F85D3Vl45r9//mLbKZ0BsAYiBx6jfewq+VAZ4qdGaXcNl7eEplX71DBQvVPWN9vm8weXf/t2
ki2whJhx+uWoLE5uaGPPqGksLt+yu6uT4lwf669Sb79aYbc3Ato9ZRhgNnc2yNrudM37Oiic62I2
wYKMcLxDlL/QfWMCi7+8/9n+8BRefbSTAU6HlKCVkI+GdP5g5t61Z7ffeDT79y/zh2mSW4D2g0MN
0xPz5eun7WgZDjZzxnNoj3eybXZuYT2mS/3X7TroBgqTYAR+BRAMNToyYUZ83O9/hrfDmo/ABM3R
mqqFeXqiiqlcqaIbGQRuVfiSXig8BOujc9TpXoKhxlWoOiwansUH+/qL6gUnxIGtjJ8o+RBO8r5N
28ecw3g9Nv77X+hPw4oXCIWQYP1BrPX6UspOPb0SnCysuaz3cyif4gIchYkuewfDWyyJd9MHN/FP
X89aCj8GfSXIRifP0asNAqVUU/t22d2H+NZXTlR/a21Ju8368f73+9Nra1qStAJcmZwb5cm6XoHU
Nmkr1j6WF2xlWjWuhVsQ9DnRVYpKNewQGfaroXWfCmKpdDo3/864ZVfDtyWqHjTIyfvRDYGmEw9b
k9lqX3gs8ccYH8AWNNFmnLqf0AMtIsdVvBnJwaGsdRv39UdIxT++PJQfmP+xI7EInTxoGt1FZUY5
FqCxeLIs/XYyzIvJaO9Lo3yk8nPN2jWvKvHLjjz4csXzB89hmZ9e7leXMU0sDJMUJRjOjifPoc9U
1iG7rf2+6VE/9Nq5l+jE2Qcq4myXbxu7QQiCiN+pUA2P8ExITLREtNFMzW9beo75BMTelordqZbs
UYbrRLDk+ub9D/p2cHKo49jNgZMPCWrt9Quhu7mMZvR7LFz2Q0yA4kF57k4ipwPcDRL6/au9nTpZ
SqgoUJVmO/8mfhsft9O1KsWyJpr+R5LEd/j9YJpoH1W/3njGIeyBJSMUwpHCFNSEXn8vpQIjGRNb
97EIolcun2bYsuspb65HMh8xsAB24EwPYyfLUX6Z3obApmEPt3nT6bjncjwnqIqh0ueJ/No6br9v
BxvJep5BtxBsJgDp3NQ9z8dOYT5gPqg3ZTuhPOnstdTH7yE9nPfvHp96eXdeDisqi+xqKL+wdQcF
eHoIjoygDVH3tH4QIWnaJgo9gyHc7MwsXPr/ZQklt4jB+6z6cJT4DmLAlMCKsquAGMQfoxvHn0Ny
3Fgs4vgsbwS04UAEbBHxPh3p8E5PrkNvzSz7X2k3GpeKoLujmRgkyg0GU2NFNpqNhg8de9tlY7/V
4qm4xvj6JTeMS12mxt40C/tYugVikiF7mL3s2crxm5LUUZxZTWN+Rj4hv9JiKtdlUSy+aAtjGKoZ
WEpmdd2mplxTcvNuiVEoLwfbbFzs7x16fzT9FrCLtN5HrjLvC10WxabXcJRQMNpjtoE03OrGTgUO
njjaakRoliQ7xtRJnqKsGB7YmHl+gh6i9uluYRiqVKjWHqIDzy8tnRuR0ek8j5u0uVokPBhlir44
EuVHi1M2/fysJZ32zItk3DeDJZ7FWNHq1byEspPRwHxRrVF+GWnWbmYcg+jsu3SLvXAma4Febxq4
0w3I5WLdl1qA382U1MkVHcWIGG66zx2SQ83qdS9cuWIWfolBwNo0VV5dEnnYEsBX5cE6mtR4gfG/
2IhID6utKrGorgNNMx3kZy33go7Rfda2sHaGUC+/4E0st02VFfHKsDTv0oiN8oJcEpIN6jj/6lpV
dCTtkfTGgv6xF5IAtlDqV70jW+XXBVooMEZ59oVinKDnWIPniZA97DFdyMU01pElC+BsSpTam3GV
/NDDvrumu+esp8TLVjTCSB/JRnWYbDPeSRWTiZjPCsu7staNnjHUJtQQUWngq9FRYmhFEm3a3nOA
VzeudgBrJ36O7VQ2VML0EC80Sxot1pZ97A5+lQuGGx0JfrWgss6mmlVvWzgLWRucCiF6JYIqRVfa
rfY6bT9fJRE2DkVgDVkSFqzpKt7Zbtzh1nXiQ6RCwtlqpCG6ZkY1DXQPZlA4pNNhllN4Ix2qbrMo
vfPEojc3q/jOwFJxXoky37VlrT/WELyQ1pQCv/NE1EetG5mvx3l3GOuk2lS549Fz9PrtWLvya9w5
NNXhelVre06i9ZgAS4+7HJqdlk8XgdYjCjE16Fp65pmHAeTMGmOkb0xut5lHR+Mlg7wBGqc82IX0
HqcesBbg+fG21ijMYSZzq4t6SoNt0aP86CfJHWmNyzYPK6Scpn0ROJM/Vs1wKBJDXhZF7a7H0DU2
jteSwkssQLuqUU04aOmEdminoboUjqrveE2+dLLGFYTkZaNRFN+1tSnPvDbxDroba/tZAE+eoR/e
x0kr/TEMvKfRUOPtGJnz9zLlYfbh4G5Lqg23CQfIi04vYcKmiXtJfoFzIWXQX9TdLL+Z1G6+e7nG
owsy9VSKxERXzjMdmsTx03Ex+cUjUizm4uJolF407mWbJJsmq5nbp7hvL0A50a3CamHc0yen2obv
Z2+gKF6TlVwdXXTVVxBvfQ+l4HWXmeNtMVrxMRhVse05uW9NGUwo1FzNx7PjQKeCM4cHFs1Cpp4H
Z/S6FbYxba1rWANTR9w4WUMJqaw934Qoch2zBl3nYRJg8c7o2a/MWZuv2mK2LoZWKpxJRkGVVSUC
YY9jJDFu7s66cGLRk8mdDg+5VvloG+e7GFvvpVSMXy5RczDqQSGrBItWXddg1H/XrhAl0e7qyTyi
oh4v6bcBFbIvqeR3cX6WX8yuVkeMRM4PPM6IbqqhOFqyjHcZGjM/y2G6rPC3EQQ3cCOeCt3mMxpj
n18SEbGv24BUxxRtUOSGV73n1luwFNXB5rxwGSepe6MpRB751FW3HRSFr3PdxJ+dyZ5uci+6y4dC
++nM0mbuQTfBJtm4tCadrBrVE9ZL6sy1BDRnnGmh0U2kf9Bm78oGquVIKoG8KpWqDczXuXvLbqk8
zJC0t87k8suspvIBAyT8z1H3BghqXdiP+xzS1A14iNHbwurrNtzhQdDjMHJjwzFMAeUlh3E1VHAb
drgt0ZomyCdWmOktIjirnjSP2SBbvszzmzJxgDC4lUMku6of0lEHn1vXzlUBKvOnMrTx84I44NJN
P2x7Yww+WxoGYjBX4BGGpi+eFMdfCU9Dc3B+jgKJslcnqI+j1sMrof8g0HhJrGq3bSIgciIYI08o
EBf439XnhaiwiwOpsD9BQV2zygzXnH77rzLRkudEz1DolGO4zeB/k7YzDmaLYNNs4BHW2vxFs/u8
2thJ65bEd87ZXoQz842eng2eld7QHy1+zbmVrBEI5pD+vG54cEZrui61nm1PiFI1t4nRIICotA5G
pECDF3l37B2KLkm5Q10/+JAE7OfBM9tLhP/jQxB45bwl6zi6DArb+qnr8Te8cfIqbEX9QytTqrsd
rLWHkaQYrN42WQGlMbKrSUpXPsyzSXmwEPplWaKv9lRncrJoQSKS/4DZPgE+p1T6pZsJiun7GoBq
3uC1C0HAFeGdnvRHGgUNbnHNAIgRHgGh3jiiz1deX3nn2sjL2oe6dcaxwrV8J6AzsDNga55bJSQy
TYz5Le5mc6cbQ7uJKDF+HRUUukeELV+m2I70LYs03NiOGJq1Z/c8oKbg7Ywi7zCN5oFoGHufjTWO
QodmwQ5Vy3U6aDnKFUGcF4j5ilXOaiymYNuqWdplTqGAe0I8zDAE5MH83gV5XYj6JCrFWYFBb0aN
klV7Y4wPLp/xgu1Kc81Emq5kKx8zsexj6tQ7OhYQBl31N4MRxluWbnUkY/Kod1m4ITCMaB5q4CLT
m53sKIRjiUXfFKV7xNgZEyhmPvoj5Mma8nMeZP4QUXzqNGmwIJu/AsbUXoh8XpV6Jny3lH6mdc62
jDKSL4IcOmQxPDmq0/YpmioSrUouKJLokTuUfMuqKCczBOpD4srwsvIqytKud0aw7IhA0WyuWmjT
Z93S9ayraPzsOFl8aNKQGagOpkddh8YIHGHbFijthxRxm0G4OMzRERXfWCAAHd3kTLesXdUhvbKa
ofDLYh+X47SxQ3XPy5yuk3C+TLB5gyspE7+ZrOvWIXMrwY9w4wYG6R1iBLA4TnG3beMov0qGcro2
57LJtnVdRpcTGRtHQUXwBo0Wycp4ey7nSV2xtgGJ5c6wg0U7t8tqtqMDwHY/lrhBPSa6GzF2FEsJ
SDlXTVzdDhZJHq6RfQ9ItzimKR3YjdM57vm4/ECvWxWubUJXVkYRGn4ElGqRn7p+MyY1flHADLKv
xkM0jIKGbtg98HeOPW/XAQJpuxzLjfY5zJ4nGcOkbJNhUzBqYdxM7MhIX9tVdmqzTw7UudkJhxmr
5BmGQeXHQXYJncC41GzGJnFKEE7MfB80pMFFjZevAIja/Prw3XJgAwLbnS7Be87I/YzhTB8S60HD
x3Ge5uF024N6PbPaRL8O8VwgqdI55BRdojkbQx/GbENFdGT6NKZzOZtEhtb2RAoASXrKK9StrRZX
aJWBUZe9CVoGsZa4sMI8sVbo5zG8Fxqjfh4GtvGerI4UQeJ6BXAPw2sd27w83WyoaQ1FIdl6UR/5
oYWsbT1gpsMWbs0/wdCUwyYjUoe/EwY9+/Sqda6R+VsMHbcuvirYgHe9lpRniJ8JigqDwYVbjEP9
pinpTq2VDpiErBXUYoU5bkkNIw8vxC/irYt6zu67VGnnqWVjf+hmhw1AYWg0W2nCo6/ZdDZoxwCP
HzJfe7zFxyKexz7DwFMJe4uwAjPrSKaAGesSUZsLehlVylSmu8EWLo74UTuEs6W2RpKr2zhFdmZU
hveFYJf8c9ZrMAqWCJpiWfONKGf7ksbc1BmdMWEBsnBR97IThAjGIawpwyvdyfHKOnO8bwozR4og
Sn9MtQoutLfOe0EwRKvj12+EC5GX6JeeYs/UzpOfgWzYGp7mBusGVqU/xJbc91HY+s6Ult8nhtdG
D6XYBq4mt4Jd42IKnrBsVDAOr0VGVjpnhBLjMGKa1sYVkMwZejigOvpzAfBx49SucQhUW1L6ghNQ
ItQAwNtC+5zzcqVilEpVKjfNINjUWWOE6QMWt56E9ZYMjHFbDM6h8qZLanfG41xqP2Suwsd+sOJv
favr27kLs++dltG/0ZMChXWb3w5pFx4aUUTnk9YztyPo3xDjY62EPZikF+aecefZOKXX5SwAJy8f
qXFo7/XpudvWRrkSVp1DFIJHUGt9dd67JrmP7OnattT2VZlUPnGa3UFHfrEbhRccjNlKd6HWEnMM
Fm8TuiUv62JEN8N8OHZMVquxrDm/aA3qUY/6+DqaaxpBqAb2ovUgabJjkBQ8CrTKq6QK23tzmoGO
O7jfhlWSRZWfDOmuppd4QciSu6ot0qygr+xmq2Z7G1oddxGi59kwdlA4rcmB3Gn1n20zIR6x1GB/
BE3K+M1hG9Gazo9a5rHe1eamj+5nYUcHLBeFvhojNoxB6lKfKVlPV71bs7vLie1I1X04xMFZYOjh
JqckQQViugub2DlMfQgcywVgu4ggurPAMvptbmV4VACvkFfPlOSlRQaAV59JNWFLvaMyQHQqe3df
qSHB1AR1q5xQnLBGqcaQ53XSXnYjx0WWnXUPG+Z7SCkeU1vwxTORhk+pQwsZwd51uKirqYzYq4X5
te6D4NyTCM6cthm2c6A839KKs3muWbJt7Qn4Lbrl6GduLN59eznEDYW5adXs+OMM8ondgrerW5A8
XRdBW6/m+z7nl61Izet2iYsMjdhXOtUpzirrpk/IVRrCijLINPPGesovI6ltCx0GWwljIUJrs4pw
1e2qMRnOXUVb2bTB7ARLjGUaTESZWflGl/hKYQ7KC8MCnkaK5bmVJ7GfxAwFERnYAyYd7U88XuQK
hNUcprcBxrGVgIHCEGvZ744709EfeAjPbageuVGPk0j2g13vppFcQZymFxUrsu33dVhWmxiHUIBi
zvLYosyTJ1adRGDs2tp4baWqORgmm6B5BhfMTDmsSJkHDhVDzLt253q8seMKbXkJteYWekG1qkJl
Xrqc6H/GniPWupF/nilCFis7gS7WAL/Zeo1G+LLdhusgDrqdGj37O+8T7oxl2ofSZeKQsQCqlxSL
yGMzdzlJ9uj2YF2nDsw5o7c+94Z1786w84YsKy8For4VbdzPGAxjHPlTQkPXmI9ocnEm8DT3MZp+
knQsTmZe37ATIgg6NULO87HlfTWb+SHFdeannNpZRRWFlkn9oDiRrCsvfjBHrUOMGfVrUh5/dAF8
3Rr/2GBzuEaUYF4Lszf9WHn6BUlh7o3ldu5lHJHtZZSd2tP8zi5DzThD1+4iUk6DaJUPXcr6kMaP
wTQVLN+JuGyj1rxIid681CvYg20VbvXBenJDA/ZWzt4BN6C4cMY64+UanL0DQfhJEhezN7pm3VMJ
v+zZGtC+b8dv3qCVt4UiPA4HHlEJszEfEIcgvHEsqmVilCV2pKrZ403NLrVKBRdtlHrfZAEbDGFl
4ekrbgDVtJSOQb0Oq1xjpYh0J35oKfJA43DRqX8Xs2SBSg0HmAcHZOuy1202xCFZcaXeRc+Smsix
4p24kTyDYzhU+THXrcnduLNsfnpEGHG5SKHnmdp2n6spvJISQ5NgTf4Bdl67I2Up+RWU2XQ+pmH5
pcms5BbxPe4xqVPRkhUV+WkAtglhvKOi35ibhbPuAzdm8BSh2Fh15fIqmvVTaDbTvUEU8m6EC/XQ
zHaBT7CDi9h2cbQPAjY+odLVucQn5VOLL4/kQwapz3lnXLH1cY64BkPO5629xpEJQ9qKinljcumL
Nh9jJGB1d6aq33wPRW+2ISJvgsdC379vLyEmW6uwn6LrLtCyO5iD9b6OBbsaNyGY1K9wKiA84Xw0
3sZGjleX+DTkMYlRi+dwjilUIJnw/D4beUwdWwZ1BMwKmMOV6TevZp2ayfMhx0cI775ycGpWVlau
5zSzH/PJCj9rbG1kMXm+m1QFDCTT0jZuVS3hfyPLRDZr3roE9/QYNxZlNDmGd8zxt1T01rrNkZia
PluTu4TqIxs1sa2cajfC3UZw7EIgYQFz3XoljUhfGwbDpPPSr21G8aEBvox0SPtlJbSN9aikwp1Z
q3nubJ+y9j5CIrTGIphvNJdkHkQMJGEk7WNMSC6vbve97ijW1OnQbIrIWdILituyqKgIBtjTqigW
B5JByhU4MzKSDY2kC+kV/jwSbZT2SXsWUcXeCBbZn3rAEt2KzNzasxA/pxGgv+hAP3Vs9ABFsjEZ
vP4ISLw8XxQeZ9TrNWIxTbGpsfw2K7vPCM3z8pSYnm48wASyCm4dlT5KsM1dhyt+RfmqvyhDJgrc
sMZ90nWer3cWgOxe5BG73JCDUeNCs3EagPSoUhwG0+jeVJS1zn8fuKcoHx7CKDfOLYsYTmDl7Uqf
imjvqlSw7A7uMW6cAxDbFIi4uZ1wEYerCm37zizM7s6wjWzX21O/pVidauR/FGpn9am3t4cOUpPV
ll/AuMjnnKCUp9pom0fqagDvB2y8aqPMqDhm/UiUAV2CIzhR6wxLs3FJVnd6Xs1OCbQ+UTsi/wjJ
zBXxCFP0+H7D5Q17YRH2LhZ5lyw4umSnXcQBCVkS6WblG7ay1+QOLuZS7yFPqEmn5VVOived4FM9
0HP5yfLEpsXMdEkv3krFs7Nsp4fQdXay4qif6ukDZL3i0BRzuEriPKK+JrwPPvMfJKSCeR7RgOWg
lEQ58LrzZVNhCgYrQZ5RKJvsXwJDo9EirMYuk3Vq04ltlhnH7IofkcWL1NA0OKqssS9Kl5iC2UTV
weboI7TxaUN0uZVIrQwLDACf6nd02Qs9iaXnOGllSEwDJe8GqTT9qBvCP1mOqggaFUjlFYS39KOO
49LAfN0xEyi08Ugs2kFYCMvnenFdKWZGdBtDAi2M9OAVgB4nIuIUrCJ5XyrrGf3Zw4RgaO3WqueI
wEZd0DBYteTKXadzmSJLEM+UHpIL5IPu5RDbxZmsJmsza3Tbstks0MfoS5OqNmgmQHra0Oz4VaOu
WVHRJpYuLpkG9ND8HtTVZZCTKmeUhp9Hg7fLYBitBbpW3PN59l2bcA1IKLsH7GAJ68JccOx2nHvK
MdCs+7n/UifGvKkDEuE11VgbBPEpu5nsi4v1ACiIMpzvM+8OLn4K4PYcTj/ffynetNYBcUN3of+I
KNh5K83xpgJJyIAepNTEtBnqaecBZbmkEp/sMDlSDaocGd13rhYz3ZBcYzjEiisxJB8IK07VKRJF
sgnnA5U6LRzpnjzanp+UcacXfjtZzo0ThC69Cmu4/v19/+N1uv8AhvRiWGye2+f/+pm3cTtdPmcg
lP677r4hifjHfzr7QXrXv2xOjvcJ2eFvgQ1uHIP37l82J6l/Aj8E4cgmbg6V4PKjvyBI5ieHKUug
KCYEk6mCP/gXBMmEgY/0l26+t4jrEJT8DdC9ucx/LycEBPyomQgLBRaEEuFURKe5qp2kloAHGYzs
RlCHctgHhPtBIL+AlTpk2O1iijGuFh6MqermnYCTti61ObmPm7I/6DGdpLCGrmsvwUkknhhXmP/K
bmPg2D7URRBfOuBMbs3Bze96t3GLrenAdPn7A/Mi/l4XTfGrPc2b+/8ko47Z/H+32/03AxIal/aT
nO/n+lv349WI5Ff/J2wWM8vyqBfl+CL8+teIJGwWThVCCguVDkJZmznmrxEpPy3mOndRINrOUur/
nxHpfEJeYpkeTUGBcE04f2tELlqglyPSdRZLIP8wynEGnhrvOpNSc6nqiZ1iJu/isWvorrpTsV7i
DL5ZpQefVPRJsB10Azbs7GbTqh0mTNxJH8kzc/QqqsZ1QF75bH92XavxyP8e23wVgzH6lphBugtm
KK9AYXL38sUtv/7Hx/wvlqTrIs7b5v/+n99GslefHo8XhozF/yS4I7+XixcLrKaTJD8VYthEnZie
aRCad4kjJso5Hi7+yPPqR6PnnFUQjwRhNTM3xBhsJ33ArYPmxj6rKRfGK40poeBYa3BE6DRqw2FE
UY/N1KU03Om6a63hyaqNSayq2dKu6enNW+LUZt+Rad2tFNWep5nikH4VpjktHx1m1o2jVHQemDlN
IggSMSd2e4xX7QRjseE485Gy/VTehKmTPYaODXFRf+EVer3XMDq25inZAxvbEAEHmUiuulHXcAoh
937/tp8KGZdLoX+VWEVoSeoe0+XLbU1cZLaBOZFYAzkh9stL/dBoAf4Hj66cbAK5C7v85j8TzlsE
4Ivn8GbZW6YZkq1fLXxMC/+cZ4T3yTZ5+uy9iVFhvDIF/dPgy49QIrqmZxnCcIWweZ5/zTPWJ9a9
Ja4SFwJiteWQ8dfKZ33CJUB/C1SXJVzUhH9rnuHyr+YZPhSzC9Ixxo3OyDkRZubKa3KztLW1EsY5
tWDibhXVaH9ORND5bDjt2tcCU5vpi8RzvG44GmjryBZ1u8oouxyidmp+iZkIQjAR6fCTCAFyUurC
Rt0FPobusGUMPxY0/qqGBPFQiFxd1E46W7v/jMTTkbhg2f73te/8Z/Nfq+cIu3nzcjQuv/SX3dxc
1i/OruypCPl9uQ9z9U+MUAaqBU4QXfKyIP5zNJryk4lAGlCk93vvtvzon6PR1D/xZwwWPMlmm1b6
34pYP928L14+HYUwp2vz9+B/PYGJeqCvaohyR7OtWAsLmCykrnL74qb8YXU6nSb/cRVs8yzugndr
+fmLxSkUXWdbo1XuUE2u+zbwIGaBaCJZZFiNxZRjDLejD6bmP34zumD6YstHrHki/Z2LaJ4n2yl3
mW0W/lQ3NWzvstm8/82WB/HqbV6+GrV7Em7QuHIUOzn9dMBsGopS5a4wMkjwdgw0fqNHZDYWuken
PqSlQogTW6hz+Bug02fSHg9IMenzwtQVZ5VejYumIPsWk1hG/GledNadgqrS7cwSbtQKDLl2Th1I
M687jJUmWZL45482O+yLDvH3VUkbY980rXbx/pdbZsqTL2ei3pYehQzCqNgevX5uIIc9SlYA7ppZ
s68108TfYOcRJUI3Mh86uHyraQBn3bResFW13u9tu1RbIlbY5WiVHD6422909bqJnJuqBfs+hGBC
Lk/jxUByPJhzriTBdtZc52Ab5vglHukBz3oxPUIGSgHlkEUVar2zGl16Vpo+2h9Yq94OLFYVA4M0
5yD0zcvp6eVnECAsydyR+U4G6fA5dprsopfxR3aFN+MK/zWHNEPn/9iZvjkfxXquh0OIZgWR4Nod
ivQAvBhncax9lFf/5u1caBjYzJlsuJC9sDJefiFbtKbR6NTBbCJxj5Aixs/YfcgNcqE76+Oo/TDC
uld/9/3kqtLGnQDBggOBdfJ+ThhYJsZNuAsX8SxKmDFF7tBk+/fH8Jv7yCaQkpPF7Vw2A97JiAlN
dBdGa1S7GLMamPw28VOXt6dNK/fvfqPfl7KxfcC4cD3rZJYLSi+xx2aodlrb4HnFsNVosr56//ss
o+vlPn85mvCc2N9iHBX88/phqdzEd63KErGZR4gLmO292Y79Fcy7+iLthPy7UzeOOiYBLuUaS0Xg
ZAqIWbxo0IzVIki4Nq34fLYVkQD0VrJR+44Gq1y9/wXfvF5cEBeEzQPjcIeP7/UXDJgF5xy9GVVZ
J4RwqAIIovQw/p2rYEnBC+SgMzq5jbLLzcxBXLkzIKhQbe0a38DP9u9c5f+Rdh49bitdGv5DQ4A5
bCVKlDq33Y4bwtfXZs4spl8/D3sGA4siRPgbL+xF2y5WPnXOG+gPzwPSLIa6eB5YUcuIYoDl9XXl
H8a4/2dQrGajkatMIEuCSAEKL1IFJoj8xRT5uFFXrEr6oqPT1CsItqlojGHNpXzOKFc9UGJOTpU6
YWieigjACzyAAgTtxum8NnMWTy9jXijQw+ef/3E4q3mXGqrPzAF5KbFTc7Qjpuv+xoJUVnY0NG2W
hiKjj4GG9mUzoNpNu1HoLjozpWu31InjsDuoWY89VvcWViUwWU3baRB9gqg6+6XyfQA4ANEEjehC
geLjAC/5+/VkcZAx/uS15Pcw4Y++66jq4vWnlt6oibc5ej/q1bgVRq0NMKrFHNKsWq7C+Wz4oxHN
oAon1zRCeTf3JGnG1upY3t7uytr4koGx9TkTqPLuuWylaeykoHhZen6dyyeRlNEblfvqbmiseONw
nv+rxWE2X+Qyekq81t5fan92aGQykAAWpdcVJJeAJWKkIhu5W4Ji3YsBvzoEH8ZDLePRcruT15sG
vpXC+YkuD7ENvMDLXvpm4CN6WZSeCfj3WywMxDup/3ulwPFJIzq7F1Zf/AKmZDziyZfepbrm703f
iDZWzjxpF2NAplWzIKjJBFgE+4sPkUjVFi1Cb54aVL9lGev4cuzSg9/62i4RXbKxSa8u+/nJwDuX
7nMukba/7Hfj20GToVzoxXqGKDeyGQEVYJbvE1aAiKJlBaD6jKrFp9sDfrV2aZdEHdeWrbN1l2rX
rWH2ddyL3Ot5LT2aFrsWcXJj43bU5xN1MZo8L+Ba8Z5BqOtKJQa+P64hI4ZpQmo/VbY9knNKxcmv
M+l+LCvqS1AmzmEWhl4rWemT1YAtxkzL3psim74xcONZtzOj3KdGb6L50scDwg+F82YJ/Wump+Nr
InEN8nbBCUZtmKSkqkA/g0EeANTcaUAJdrk8CFfC5uhVs/TuAJwNz/i0k+9zNOPukQtuXQA20UFr
tXCP1GHkIdNVHxNQl16WDslTmU2mO06ca389DZDxSFTxeuTXMniVnAa/SfA9+CCOyHbIhOhV3H27
3ciVhJDMm5LnEOEWFSqFF9LlIutV/B+Rdsy92k9/YiL+PJhQwaIoIgmHbKmbdPlLqEloB00HKmXG
rvdNLxRIGGsJpn45iMIBgvVQOlvRxdWJM38Zz2bSxTD3ebZdfhmmlx0MnInlrw7iPCl1jZaT5uxU
NVYQ5g7YASqnAGpP9sbGuzpWFy0vxsSonNgWyBN4WZ/1YNiMHsEA6D9ZhDjm7fFf2WuUd2bNfQOj
IKCxl50MukntZYHyjV0DGcrNKqQWGBp/G6jNHULujVyETIJ++ahPtFKDXTPv6EYonoYelatN/ue/
7wrFWQ0K83vQuziuZMmoIpnSvlcrduVOoN2xae+VjblZWxXkJdCzAV7AY2ExN6ZWB0APY+aG4AK0
q558Df3ecEdw6Y+AE827Pmg7SHoSWg9/30GTeIlKHfuS+sPlXEE+jgRCxpkX5nr0GZlZsC91b5xu
t7JyycxVu1mDBKAzZOzLViZERGFHRZmn4sF3j/RLD3gSs50iAIFbB3r443Z7KwPKhJF8oUFjzh5c
tqcOPUAiM848qWskz9BEtKs7NJPjAn9kPBaEq3ZoHWf5WG+M5xy4Ly4AnXCboweJIt5hi5YdhGm7
Hm6dN+Ei4Bq4tO8nMdUuUIz4o8mkHgIrr11Aq9WuKMstu+GVrXfR/GLrCRZRKYkm9aQK18KsgCM0
mPWwEb2sTOec4qaGyqxRS1u0koC6K/3GoBVHN04DkecpJtEEGVoVR8DL7caBcj2oHJYcKOAHiZdw
O7+czkkaiKqLMPUKfubmcfGVCpGB+21s7h0BnC0pQv1ZAr6FfWxnn/92MZGrZ29SluawQUTxsnWo
F3JXmHLpxVXyzBntuLqwpOdKAKhOYYLvWWTyE6j/jVPhqqY2K26Q9pojF24yRAQuG1a0qg+iwC+8
CneL5jHJahjDwHks6X5AB+0X1hio+dq1VDWvgwibR54BRrOHZwoaIgsG58uQTvZeWAPHhgkC8Fvd
KJ3lkuOSfvQxzL+dguFhjUq7jc+fLFqyoNY0th/kRMKcrhSCZ4sa+KA/h75DMgeZt+ZzbrTiDIKu
+C4CCwJvaZdlCSm2sZ955+A4ifTmN9y/7BD2bh9+T4By/7o9JdfLHCVEAmeSRTz2QK9ejgwUpCH2
u7j0LEeSvzXc2OBF6+Lb7VauY1V0djQeUxqB3KyLetkK/oQa0hnIF0kkOPxgeFB6B19aLX/DiAe9
7MZ2Nk6P6wQjBb35SUJ7OEhxXl42WclRE9pwsT00CAVszt6/G1GCd9kfwZ2j+uhAJIguD1kJKb2u
8XhvLOS7/rbf80dwfROkzG+UxYLP0JpP1MYHt+fM0XkKH+5OVJN9VoZgwnzTCpR72benf283u9Z5
LkAW+oxcI3RYpCtM0w8DiACZ10YWrj1lIYOrxldPt+rYHfq2BdEc29+RgmzAjzb5Ma7iybv9EddH
jYrEoyNT1ucmpspxOQGOFNaZHE7cHLmGQrlmRTOitD0gXI1fYRDCgCeXH9/jWtJjW5JYG+2vD8If
H7BYAZgVZl3lw20S6JG8Vu0Uvw4A2w9R10tubBjlPbx360htPAVwXWAc6ajmxjK83l6Xg7DYXn47
ynCbNfhVkfiBgoX9wdCnZuOOXmtEoTr+nt3jz8Wh3jaktztVnleZFr40nY6YhpppG5HHeivght5n
lIV1OZ9hkPSiBFtAtlyX3VbJ1BcYgvbGjrlOCqFdBPWFoioJGDBxi2WjdU5T63ZFGBVn5S7T+/Dj
0IytSxVBemyNCMV0MXQv8EGNxxyPSkK7Ifll6ymqFYNkPkGVTrAmhvMHBzfesGFbG4M/P24xBsIE
c+soDdNpY+KoYg7zKgEWd2/vHIORvIx8GALDspCRschr6Iv5xF5Xq4TCEOR6mX7StCp/mCq4I7Ee
bryyr8MPWoI2ZSFrRx5umbr3yzpApyTNvHGKFACbOew+ywkPZVR/b6186w2w1dziWJJUbjUuF5qT
U8yl8XCGVhb4Z1Oz47OD3MbGQK62R4VnBhwRQb5LoP6RZmtaGAoR6G5PRmDsE8aliic1oeliN92S
lS78v47mGE5QuYStXCPURC63SO9nph2MtAcmFeJhj0BfgubK3rGb0VP9vvv79jQADTRGVDVrBF62
l+eNHPYjpaUwyqe9aYrwYBvFD+ghzb01ZcXx9rp8z3IvFibPUWCgiBGCVgWmdZG2lIJCTfxCSjzu
OlyC4+R3W9r7ACJQEeTPkhyBlwWjpETJQyxVdxCSXGx83FpJjlIRPBTU+txExDh45th3lEctRdCw
9t0wlcONqZ+PieWnYpAAOloBiEZt6vJTOxzW8q6kgoi7J3w00g+a9kylvsRErXXcrIYlcHt05r1/
1aLJfYv65wwkWhxcqN8qCAyYiafJde9pljRnqKJkLzfxI1LD5l1gTTKpE3NLg23lUKLkR/ENRIxp
XD3R8ByfUN0dEm/ssYfDn7yCnhG2GzfZO8590T9gpkRS82ZCE34Ry0gWZNvCDxOvTWBypxS0jlYe
IuvTOtapr6foDt7M9AM7NM11FCHD8hqcs5HWCZZMHRyqFLri7SFfOSh1kDczEIGiIO+ny0lG1gHC
/BQn3ixecMbxmghHjhRXS+2tIudqU5wk4D9MjbLWoqkq7WySu/Q+afXIy+WYh2/QYoaVOF9ud2pl
OjmvZrE3ukTqZ7GOMrWSdSCuMW8VP3MLrarRqbDjjaGbv3cxmyCXqEDwqIdBsMxWNPKoj1kJgwRK
SOLZneJ8hL8PqdT38eGrIJLe7tXK+Dk6F80MC32Hf15OFXX1jvegFntOgK4LBZDhiKv6eGeLvNjY
+qtN0TPqHkCfqT1eNiWkIsNGpI29MOsmbhkUnKdRU8+miPWN+/N9hS2G0cEGnuojKwMT0OVkNUoh
ROdEJOGV/s2BebF3UMT2jBLvtxqXsVMt1zJCRGOIMh36fXAccnzA4v5es0P/NYx0/TCSEftXswID
G8HB+FWP0IPyAdYgVMgE3VPqBxp2jvdmAiN2zP3uOUGUEHM1qCgNOMy/hUUAqwPeOz+ZqbZfWbEK
2UyqBrs2b6DY4Zpdae5GQyQbx+U8MpcjR85xlsFUqJQA8FyMnJL52Ph1aOIU1dQdC6PEMtCwxWzx
WHimKUGWI9F2/NtVSK2R23nuFYWxpf6mNoYtiNIw8si2JMcIdDmsHvA6Fjabt1taeX3w6iGM+5/6
vr0MygfsweXQgick6kLyemHrR0Vr1TtRVBoaHyqsjgLfdaOngtAj5bI3g3rLAeD6KKE+AyCMIozG
3baEnnQ87SrwSJFXAzk6GkXaHozBKDZm8oohxZaGkE1ylxMFTtdSI1MI5NrQhA49BHMUQgDosYc6
xjVSmvyBYq0Pqx2ECE7dRX4O/Tp4Hp38e+CXxsOEWPQO2f36XhunytuYgzmts1hjHNkAOAB7zsqZ
i3hTofYC1QVHIVFL/hkhn2FfDUFzwgdJ3Y15PjzlatcesrhDZF6dLGwcsbeY6mg6+A0Iqdufc30u
abBqQIzO0uT4qy+iNcMcer0qTCz0GtP4BlVYPqJHoOK4Dl/4dlPXschMsgN4QeJ2TnjNn/JH4Gsg
D2BqrZF4MsubjGmDQoOgcjWi4rkzc13btQECLiRAtlJta+uetwtsJgR0SLTJizFXBUogo1Ylnho7
0gGLJewNGRfyLl1/aqfyQR+lRyQSs91Yjqpnh1r98XbnV8aZN40tk+I0OJqXOVWrF1D9Yd4ShUOq
0qjRodsyok2PoOzGVbNyiKlcNEATkSUlfba4arQoDs3x/VZT1eZOwkXjLutyeJ22jc6N0VUwQRGL
vd2/lV2NmQgMLeq/MtHmYh1ZJv6vccJVOkL3RddCqV2KlJvx3towWnN5mTyxDCBi2bccvt5U6bHH
xfc0DbH9PGa2jIy7HexLJWmR8yzbHl9ClLs0WYrOZoNwi8COEzPEoKLwaUsPlA4QjVPKz7eHYPXb
ALiRV6L0x8l2ub5DLUhNrCpjb0rHp8TWq4fYhi0NWFPf0AhdG2zuirkEDTpUtuaf/7GTdGxASzPN
YNpWZjztzAxtUksXTbhxOFzHY6DoqLCgs/4Ocl3sWIIxCQm0nFBMQ6fW11Gr0aPmV6zKz5xbW5Lu
a+t2rvRB/kCGmoLSZa+QE5RDAywRhnmyf4TWTswcVaif61l1DC2cW1E00jfW7dqkvbsJgRtAgW35
QIpTx6n6wSHkzIsIYQMzOJoO0a3WaVt10/e69OLkn98EkKOpM9DcIoUiO5ES9rLPApGUjyE89qhu
nwhAH3xDPUDyOcVGdcYV4oiuLQpw1ge5qgAwN0921Lh5QNa9r590f/hkld3p9tq9xuLOTCed5BZX
jwP2dbGxLHTkRoK92EtJfe6TSEerbigRQFCi3jWzxDj2cV0+TYZanOlicBD+1HkWql/AaYKtHMLK
u27+nHe0E8EyhYDLtVA1xERJzV6Ku7E8RNB+74es/pGKMnkJmv5DH6O6AxqcwgCw1X1itsMdWnJI
fldtg5IfhbHbAzQ3eDV3BuynuR4NZHmxufFNG2S15+BBjRA2UyY5O+g4FfKm2AqjMkD1OHTML4Ua
dqdxwuP2dvNrO96hUIF6OrueC/tyPDoIxqHcMT1OX/KYVyqslAFybcQmq520yFCAgMa+7p1V+ce5
4hd4wSMxQyuUTeCE2NVn2R4Vl2w0juRs+z2Ki/Iu7vXsqUHTb2OM33txNcg8M6mswsUn2r/s5YA5
o+QUHa/MFH1fPXwVHZJdlXnG5gZxJ/tQIYJgMMGmcJ61nBPIqeJncoJvdY8IoeIfS9ly20bZwfA8
Ibx9p9rpXasn9w2YFD2Pf7ZJ+WAF3QPARUwok1e57H8bY/mA4f2+VKODYQR4gA8voxw8Kfj6gJHZ
g5pxkPCLPQQ9sAtWX4Yh+ZJVxc85arVwZeRxfAdk98hT7lGz2R9je04k30PSDB5beN/n8wvJPifo
YSEnfIrNbl9G/v0QOHdYUiEHKo4okJ4zSXkpzewsj8FPKenvw14/SCJ8VpNRRW6j4BBEuLqFQGcW
X1tJO3W24fm47PkKNnZ2X6HYVX28vfBWz0eLBT+nD6EpLda9pYmg6ns2IjLrCExpg3zM2jDiMxzn
7XZTq2t8NloDagoTarnFMDiehJPM96ek2PgfjQhviHQL5L/eik47pBiIJBahYJU4MSg0GU2JwKnu
elbSzpTU4j+4oWf7R9TJqQEAhbtcyegdpSrexrGnC4j8gS/HroSn6vn2iK1MDhsRvSXk54kp3yvM
f+zXcjCSNKeI681MfpBGyFvZSe4fk3KrIrsSCdASFXpKOligLPF1RlfrYYxNqjea9vSA/J2+RxDN
PmtFgopHUhYbb4WVWSK+g77Ni5iHsbaIPDJSfa3AbNFLycLfi17ET6Ppb2Gb11vhnCRbPVdmtctZ
IokgMpko0stEne1QYzRRaePOvT1Lq61g0QgFeQ78l2vBIkrt03nscnOs7s3I6Vzee9lG1md1LcyM
P0InUq5L6Q1u7EnVQhF7IlaCo95mqDYE+ezHWAaH2x16T1YtzmlgbrNEBMMG0m85bvhn9hJmlx62
2gGcogpJ0r1tRU1/Qt8ufEYxr5gOkWolNeo9IcbdE0ni/q7WMzve1aE/3VuSrKPmNWgFFhGymnyp
0UN9SybnX8OfpoM0tMbnITKR10qwa6t3+eikj8oIwGFXlVan3wmjVHHyMKv2YyD3AmMFpe96bxjN
mFjfUkYUM3nZ/bRAox6TyIF6Jge6k9+x4yvl1VdrB42yLuu+mnUU4x1eZ6jdVUaHoDxmjFW/z5XO
ROsCfDGiH4X6TebdjipxoWcICEArnqm7PwGkGMNOy6go5FaRPdfVeFRzOKA4xQlklQrqaS+9DRwD
4KGafi9bJNP4vnE4mcHEp7YOrO99Y2fm17SU5Q+tiU/pzkbV/Qvub80/qBa0+T4UIbYs3NnJV7bM
mX+ZQxdPDf2gyakhdk5pxPiEq535TUtibTbGaw1QUH2SINJo9uGuSqxk2I2WWbzWoD9PIlPK2G0m
oTwwZmK6q8s4+FQlaCFB365eMvxLDmJEYwSCuvpY9Yo4ysaYnZzIimScPdUBL+xSIZtpmdX0BRlt
m+KCL4VbVpUr74K5eEWuhKI9KZ1F7CPVil8VsoGQqkFquHTsXwLVzh1KLi9yXYq7orH1jUBobcsS
eFscPSAcKdNdHgw1dtu8K8mpW20muUMjTYcQjbyNnObaocouQiqDpB8X0uKQE0HLeFI99nreesQy
qtF5U2kMR1Xxx8epV6rj7Y27dkaQQnVAOkFyM5aVVVnu5b4x6JbWkg2zE5YfIoGJ12f2p9strc0Z
DhaoKZGEBqu3GMC8yyaSVUPkoYTeHqVAsz+gcE96PRt7ZF1V+R88Jv2Nc2ltPCHDAKshB0z4On/U
H9dhKlTcDJAO9/Ie/WXWZ3fWsqHwEKn7SX1N3lgkK6NJktgA08IdBQp5Ea3WvrCU3Gx4haN7vHcS
o3DLMvp3gn600bG11xlNUeR5l4+ARXfZM1ud6iYpePCbdp29+dj+eLJdK24FlGYf6ZW1U4ABHLQm
Dt3eD8z7Wi2bQzARfAadvMVGWZnci6+ZB+aPcbazuMKQkVrGMPT7rihahKT1DBNzLA2qRMrODo50
G5fo6mBrYHfmIi+B26LNtuWctGr2fyNS56AbYemKcjSOk4Vzxu21u7KM8AUicINpg5OTrV52j2M/
sLndCHmnJD0BQ5ePQRzPivnY+cgNOfrb7a2QRd7tNf+vwcV12tuxGFQAwp41gdML4gHoUaCTJaxR
yDXypttT45TORZznR7XstX2bWg4iusNG0DVvysW1PhtrE3hxuUNqXmzaHqEOExMY1hYb2sVcryQp
nX9Hl1A+xLjBHtpGrzy5TqSTWoqt7XSlw0YuXCdTb5B5JQkBi+Ny3IE9ofVv4RsCOTWh6FQcCsfe
Y1D30Jri12SZB32MjmZSf/b7+Awe5YEAbs9ywI4CNxal+Gqp/jk1s2dL7vZDKt5U4Ywbm37lZkAB
BXAD+FiQm0sWZgc1KqjmClFvNnj3xjlOM6LoN1b7SisOno5zIQqsGNTIy6FIgLzLuRRQIxntfieE
iqmUnSgbfVlZeDPPmOPZnpnG7KvLZuQUxeky4tlcS0Co+8rJDmbSJvi7Dv6ZerD14EgxIp956qPp
G6ItbtaylzXR79s74HrHzYVKHn0WZyOVkcXm7n3RjJZfkfQL1eIhMZriVEma6vEkLH5UlWad/n/t
zd/zxwEmCxVhJzAeR2uMkfWOQXINUxIcqnA0SAPU1QbT/Z04frmzdOoOON8RmEPiW7r8qQ6LhoKK
foQVFX4otRBlaF9OIEH7dos4+QTQVjwhO1W+gdNA/bNEYPot8hut3WmFL7RjpSBNjar5WKNtXuTa
fRs29uhOYCobtwzM3j6EHeLl+2lsrGzfaGj775ATUj74JdtllzbRgE1BWsTqg12PVUWCVWDwEYpa
xqQTacofwjGKFq+Sd2EdsMj/OnnS/4DgnH2NrKIl4AVPUexqPa47t52a6VyHuoovUTORcs/l3k73
mC6l5k6RpOk4Dqn8waEig0hQWrX2nZ37SXbyjaLCg4WheuiiNhVugAcirxQJ1wsl1Y3SxVoFxRGj
CooUQXithLKWDWbiYkSdvg6JJVCcG6MviYE++UH2/SHdW7jRfR39Tn/F/KpCLzgfhvSektls7VW4
vdU1yjFFHipDPG7CbEhB3vSRr48fujqr9X0y5om/T4SsbaFtV7CDhKwz5tQkpWmz3y4XmyqlMbg8
y0HBQD0nmtAkRKJrJ97h+RTv9RFln6QYR7wQdH+nNIm147tKNn0UPdsVriuRI82aR42oEH3YQqO9
J7gXS3N2sKNsMwvHkH25/Lx4qNF7r2zn2FgNzl+BvAfdiPJlbiCCail74uAP8Bt1Cma9BBov2Rkl
vk0Iwk7jB3MEsew396WVf2RlHv56m0JqppqEvMb83FxEPVZZjYrPXXS02vChnzQkN2tJfs2jQv+i
SGzf281dXX/EqiS50LlCcZDk0OL6C9oqDsNqQvweVXV8tmR7P4Vx92jrJAKHGAXy2sfDIVG+DeXU
bgQdVzHV3DhdpM5C3foKNTcNmSa6sIk8OP3hLtOCF7PPPysJLnWlKH8bevdyu7erDVL2JVQ2qJJf
m9lOdtWXGGP1Xel7aZK3H80R6oozkmfVKwNdXbv964QLoH6Kg9zyDDIR+jK0kuDGhR29lIVJBNOn
WAig9b8xllfXydwKMQx3CVqkMPAvl7STDPAGArpWBUp5DgyZtK2UhoewGcWh91E/vj2U8zV5sYXm
9khUkbSmcqIsSa/5gKdqGuL00RsWNu6wfkkq2Vht5eOOwq+179TSmMsWW1WbqzBh0fDiaKlQxUfl
ngdPnEXY0k9Bd/S7Zgv5uzKc3MyE3WD3AX8tMXaDqTedGo0AFrD88RBItI7thNuSiZf6Y2JsMv+u
wxLIykSCc8Z5xiUsYWBSEEhq7Feh55eqejJFqn0og0G7KwNWamNHWG+MIvVQOfbvFXzfXT/CHjd2
Yunt9sSujK9B+ZO4F8YGde1FGFYOcYUZchASEI8/c0MLniIDcf7bjVy5WGLqedHKYlMgWmTUkg1j
2MdxbwcbJt6rUvOLLA3sHK6PHXWYs1MNxzigIEGKzx2LMd5bVDR3jh/v8bvAdhY4gNsnMq5fM4Vq
DA9jRMUh4kYfZPm1b+KXNqNoAuBxF1VWvQP+cE9SxTw0bdtsbIi1FQP0YK4lgvRgD15uwEqUnW+p
SeghLqbvep4wh8SUPwFL61wk9bZIedfP43kEUcmGtUZ6Q1nWwwcrk+KptQIv7Kp/rShV3XjUtRe8
yfFy8Y0PhjYmBzBj4QMHcEvmyE+PownPqpvNWG9P58q5OguwAYCW52PcWBR5c81uC5j+geeUOB1K
Wh+gEtRMe1/tSX+kpn6002krQbByAs0VADQHZvAa7JrLAefFGGRKy0KNmvY1xyLhzQlE9lEBI/Cm
hHq1zwXJ4V1aWv7W6l3pL02TcmGfUiFa6lqS/JmUMYqQnraK+0CZwl2CxD0onpQ6tkUKsU0iyOnD
18HCiyHzX1PLOmtm9ZN8xr8VCopJX3Xk3rvfZphQzk0J96TuB1WPU4CrrdvU4hEKRYzgU/XDMorm
ILK8PQQ4M96euJXNbvKg42aiK3P983IMhSgQtHQYwyHHPM2xWuuIML6xkfNbbYXH46xOCzJzmaYn
yRlFsAsCJMOrzmVFq/ALxy1L79VJAfNGSQgCBdti0ZckwRauR/0IMMy0R44Ai5okVc4I/OGaNc0v
CTJoG0thtWvwNmaVCfAvy8pagmKu01la4DW687NqFeVgBFG2ERNeZwkIpNnlSFKTFJ5rhZddK2pf
j20gByg9xOWzXpnKrlEm+RDkoTjmgZa6ZFOSA/A/6ZNUVu2+qlP5AHYz+gg4rd/33aCT8daN525q
dZdqoEIMW1sTxrh5uhsSwe8S1i/H/2B5gS9BsIAs9pUuYxxHkd9KMlMinH5nqkgc4QPw+z9pBDFA
AvL55F1cJWVS+LVd0YhsNq2nxZizmXVebhxxaxNNlAzjgpQNqbhFKxpWmz01LSZ6QqAiH616L+ao
4HZfrh9OzPQMlZnFfqBMLiPUTCSO7lstJ2kgx5+rftLPqUx1CS8qJHjI0bjgw6BO9KCap3J4RcfF
AiEAlDIBCX/qB6yiiqQGzZLnW272azEKSXuZVmZuDfXVy2WoBhTqA9jnR+4S8QM0GaYbEL/2cjZV
d7LRxDykuVsgGehI0adQDfHHi+Oy2RqluaFF8En9ABLgbF+AJt8ihzNNSPqKpJWOY1Y4z9hOPVSB
ZJ8mOdOPRqxlz3nZz04S/m+KUtlvXw8IAKZueC2NQnm9PWUrCwM5PyJ7Kiaz4KR5OSiB0/Q1OtjS
sUzHykVgS9mFPtSav21lLqMSbQOhmkUfF5ddUygwLCaUn8xUHXbY29XnEBPZjUV+fYTSCuM5n6Ds
pyWzUMcgOMmVyT8C+FPduhzHU4Qy315Vo+Gkgi/Zy7k6bDRKiu9qOmmW0gV3KnUF9Gwuh7CJRq02
htY/pgIxqUh5KDFX+UktyJYPuKP0Xgku2dmVTlFre5E16QfDt/D3qjNjUHa9PHEJl5b8AaDd+ApO
TOISlp/N2HE+Bp2efB8KUMkHB5AtVaBJzd7CUFN/VpqJsVRpidHcT10kfxepkg1updujRBapzfTz
UA/Y8DgUbHEi8BNVuKk2xW8oWqc+rMbIGXdRFvrBztLADLqNEjuDGxlF4Lt+Z2D5YktqHYN9SYPH
bmyjhzoT/rehl8I54VP+iAIxprskhsi4U8HKvnai1LHSGLLfeavm/8RlgBPLFMhGT1nS6FjOTsS7
QIr+SfTWeYoQODLdJsfkG6Siag2scnMgArP6EsiKCeF96pLwZ2xX7IAiaaIfUu8omFZLA3bpaiE+
m9MI8x3yx2elmMppV+NylnhxqOZYFbYChBC41p+DrohnM8odgJeGWZ9G8NWvmUKdF9SRKj0otR75
Bw3wzikUGjVqVZLT76Fk91/yUm9eU12ZcLiTm1eb6hH2LtlDIjKM+WpbyDmAoZKES977s0ulcc/p
Yr2l5EZfK+zu8dSDnuzWuTPeF5S9nROGpRES4cihSW5tN6X8T2klGEjrvRNFe95ERo2cZsJTAb02
qdllku/0R3jewXcln7rKFYoinuIuTEavNkpJ3/9X2saI61QqOJLICuFil7rzKiVmjvNSbnxKUSnJ
dqhv+jjCO+2HAPwVZsZ2AnpaySSbBBEGe5/s1JRekdjPPt/e/fPuvjzvyFFBHqcchjjMFX0gqB1r
8JPYPwYN0qB+iECDKBTVsxrz09+3BHJnZqCigcHL/nIrEllUah1kZMcRG7kvm/B3K5LqSXaaaCP0
XOsTADFVNgjiQacvY5o4CMJuCGmJp8GxCrL6fip9Y98I6evtPl0j4YHXokyG4g1nJ9XZRVOJXdq2
xAI9lkGDTJOGIaVkUennbNBOXCSjG+oNlX4Axm4YdPAkk2zraH3vz2IO+Qg+QCYGptSzOOT6UgNK
1/vOMQvM6ZgOJtbXA86fhZ5/UkdxD1EaY0Xf7veG32AdZJPcEE5xX0vtr8D5Hkv9fdv63yLbvDdD
zfwtSqwdmlgrT7dHa2VeSCTBLeQlK3MkLwZrqKxJlzHnOrbSbOAb2v+mTSYO8KP/1+YBg4bgV/Hy
P33/U2B/5bbRoWgC04IZQult8WK2Ax/gloZvO9afhdtlBuU+YeHeng8yShCpNux0kCB/v+4o/sxq
VbOeFni1yxUe+DiL0wypaSuQv3atMu4CNe5P/F3zPxhKWE7kj9i4SD4vNpOltLoT5jTl4LW0ExE+
XwCGKvQk22mjV6trnKiU9W3DsYF8etktx0hEj5aHc+zqHphM4WfWwcHN+NBMqnNIgVmcey7fg2Qo
nVvZZX6uiCQ2rvJ57JZrHAkd3nho36qkzi4/wgyiYCRT4RynWEmxQVUpkIeDfYwmCtZo4tZv1cDr
JDXyrVldbZmyCnJPHCis3cuWDTkLYyklbY4HbXfAB73aYUVu30kd0qq4qgWfxiLGJD4x1I1Jvo7/
ANLhhA3nkJyysoz/7AA5lTqAgytAuR/GslSobzhbalNru1Ih+GZyLVbTEiXcV5Rpohxfd/wCI7eJ
Tf8HbK8H0HXWRkF8tT+8QkDMkFS5EqjWCYIqbJqcox6Z1RNVw4KVG22Bjeb5uFopYO8NLhmFVOP8
FX9UIw0QEw4BB63kSDl1tdYcNWVIH2XsQh5zMq+726fafGot21Nn3XKQOeTmrljouFUPoIyco5SH
1bMzInoTlG15KIou45TpcGxttWx2Jg+f87rfqvOvHXWcprwTWCuqsUQZRMaUhnJG875m9WcrHJwX
Nbawp1ORZaHeBRlMjoYvt/u8tif+aHQpMdWXig/SjUYbqpI/G9OP7zUri47w8LLX0dFrOM217kqW
+Xa74dXekgkFlwk1iFf55eS25jDV4JKYXOpniIbUhWtraXqS26rGvyUsPiLB9fN2mysZZVIwKlDd
uZbES2JxAgh8O32knNghSvijSHm/8DwP/+10PAaFhlkfQilTvetyXT1acZDf1Wj27gIJZ3O/NTij
R5x0EUcaKZ5YXwyprl4aozWf1AmBgowlcoSsa54q3QH/Q334SPlePack14Bloq2KHFzOP50dFfMs
+HC7d6vLd9YWAF8JPGeJSNfjoQiLnhE1cinB8Be81b1oHAJ5nBJ+Rik6qokShPeyFWg7xfHrLbmV
lfOH7C6Xi07ClTTU4mQP68nitcX10hZ1+yhjy/4YDbZ4rC09209aXjzKRpfh9YzVa4N0Pc6RVf8i
8Y5zcyWRXTOx0nMmBvvUIy22GzEcPqRYylCErox9h//bvp3s/l6VJnnXI7nlI955QmULHckpMx8j
fGUP6FvInwy7G3ZN2Viug8jfQQ4aHK5V0CgD37I3J+xQkRhENU3RKC1jpkOF+yA0iig6Cl8UUPWw
rTw7m/JHHdX/r4oSJOfbs7VyhKJ8iNwvsAcSX8sgWhZpJck1a8poZ7NKG2dROQq1jSNtZXvPUu9U
qFC8pp65WPBhZkS+alcElIZkHYJsQOy0VOL/5uzMkuNG0jx/lbR8bnRjX8y66gGIAIOLSIlKSSm9
wFRKJXbAsS+H6KvMIfpi83NW9ZgCjAm08qWs0ijSAYcv3/JfDnHbUSpa8uKgl30Z1lwm4fX3uxTL
StwKYpWc3iQmm9O7TrVxGi1uWzC55S2+v814D1FdHwLXntUIFU6xfCmsTLsVMRtCT3J02QqMSmGC
zQvO0IP5GbfY4X0vcEHA3lpRH1ycR/F1MroOCeZUS28TLFd/mtEkWRaSycS5JO2yNidTvuSugo87
c1ZpxkmJiz5wdLyW26SpDzgfDwdckpGbI6EIFW/YAxFe2kUGiF7uO1nl22JRY7Ae89LWBGklENtF
j0y/F11xsrRo5wi+tAQBbFEq4gACzGucH8Fp5zrI4PGiWjrGYeqioRersbqzBF9T1phPgncZAFlA
h1+aVD9c43NapmW3tkR47TSlodaluNSCt0WAbyZUK4J0zMb3XdvG7zos2u+mqEiLU6oUKe0PsJ3k
QPXSY0k5e+n764v0Bfm6ufJlwQxsFRUlCkvylvrh2WrPUbLIKbxw6u1Do3hf5gykoTqUxyq2TqLO
78e6ePQiaiSx+VxO6j/ycX0jlvIubsW7oZmOk0gDS8XojsK46I0gd+aTotVHHSljxYNWH7NgBmM8
wOFpfR1pmZ35vXCRUvSTsAEUKanHbRKItLCHHIqDG5IggXQdwKeUYjCDzrQeNK/vD44Ehu7Mm1wa
23mjsQ9egVxZ+giez1uxqPmwrjb+ys7Q/RalmfXkAZuoKHrPOa/b9J5fgwz5B8R1/XcQ11Prd4P3
VWkpSfnNmC5PC2TzbxHYxvZgzvObjOp86SdWmn3WFQ2BywWl1E9FbvWJ39ZoqAZLFOm/51Gm7bF5
L1yczCCtE1QVgTpt84J5QMM+qRY37L2vRVGu90jflreVAFHmjig1tyomiUnT5vhaw3y4PpUXerRS
m8kCrgOiFkLx5tYsIi1yBHySMKMf7DtZc69FHe6m7W9q7NL61qpQGYr3lac9J7bypwlVRk+7PSne
i6vIoXVEfvRyfZ9/UA055DgHjBausfeIgaus36/cl1UaH72o6X0n+n79xS+dPqDtSYdkFAic6XxE
6cIOsIB1K7QJDaLSdYI64Qi6PsoLcma7Ujnh8GCAXgyTebvDUxUll4HrrY+XL5B23bAqW4gpAMQP
el6mvshphgsaKrdzXrUnEMdD4GmJ9cGNZsirqWPe2Frc3KyrbNym1XSilZ08LCg23iNGaISFoHw7
20nxiKr7zzcspai6xARJkAneQuez1OH2V3XCcMNm1PN7Wnx6qOpT5yex3t54a6a8iRVl3jlSLn4a
YmQYzzDMQLicD0o9fEWZZXVDKjMZFczGBmzZWDsRwqVtR6ESthTtSrI8/XwUe21Fa0STGxYaFqGw
lmzKopMXNmudfbCstHvAhs27L6vRfd8WTbEz/KVqCEUQKTCDMoEkD5+PH7Vj4xUK4+dLhtQK4Rix
ZJ7e1iAjgj5KvPdOkU5EAdPqq05O9dwe9J2HuDjTEvYFko/bcQutU0QK9Gqk+uEmpuYvkWOeeiQ3
Dtc3wfVRPHWz1SzwijOVczdUjLZ7GLoKxQBP6f/Ku4CX0wCYwRNwN/NJ1WahwNKxVLUBq4FBcw6x
i4jLX3gXsCzoHRHSAmU7/2qFlRulOYyszTSJOZDt9xVqiDuH8qWlCQgPviA8J6mBfj6I7lY9ksGc
hnNS6U+Fu6aPq0cgpixudjIKB82QuUP4oan1owfabOcdL+Wp9Lp4AvyZ4JZuWf6RY+S1idoyWyNx
0JnK2hWeNz72B6Vx3S+97WW/m0Y+1z6mSurqp6ql5LRz48a8I+PMPR/rHhHjslNFfw4jNTffU+rR
PQA0cuh1VBbKo9rCe8RNraG213owfe3MLMYgbxzxtOITFwfGwP/6St7ITorjlc8cn/Gz4RXdl+sf
9VKaQqxN35gYDGT/5g4ElZGIsSmIYWro4UDcLaIHbgUomtMpI6c+9sZgBbPqLO+vj3zp3pMkYTqK
nEEwLM6/dK7rjU1DnVtojZO3LXYQh8bOf9fa9r07uM+Js+6BIm3+4vZC+nHEzQI2CxeAi8o9hJby
gTbKt8LR1xPMr2CdVmVnT14KvvHeAAMmvTdJxTYruWmHdMgHbtliwiK2bOu58QW63semQ6siIfJ4
WDvUZ6tF+ZjYvXc3oU55mA03DwZ3+AN0/U8bBEIu51qX7D6QEuCJz2e89RR3UGiChDGqb6eqMse7
/0XWceG7no2yee91TNo4lgfrgijBDWriZogqoE1Xseve5vGSPinqX8in0GBzQTBR1CLtNs7fjLU7
KZ48Zo16nUgE1iWwZXHj+op9LeDFBKKjIzVuXnA+mwVk40uo1UAVKS7p4ztr8BLilbI5zImWHLtY
cz+2mHyHSxe1h85cjLvaqMyv9B/HJ4x5i7skV5RgHYBdXH+wC4emdJkGFUr2rFJUPH991GLNfqxR
qElWu/U5JDvpOUmmNKhWUOYlzTND0cLRMj65ajt+uD76axEZD0knOSdIJMDIVzfTUpKIrDQzopCU
cWwDL4unN0lkjSJI4W8g0Ye/4SF3u/hZa6R2iiT1J36qKM792jcWTo9ghn23IkE5KHSNj5gxFUmY
1Wkh9wK7y8/dwtx57AsnH2RacmNJCgUYuTl/nFm3lGySFSdPn94sw1DeNUozfPSKBHmREb0Uh8JX
qHaRvcO9uRAU0I6gVwxVHcjItreaqxqFswFRBGpHwx9aNg9BNq7uDvv+wigvEEh2Oj5dwFPOF4WX
Fdlor64Tagterb7nCqPzLVOU/vXP/3q/QzcFaCl5epxy23KyWjitUXejE0adVxxUJU+ek6zNAsuc
nZuZtMcvvSh//ulBZbMFdBFQGAmKOX85lqMQuYZ1iRnpXeOvrre8rT3tU2Tr7UMt1upb68x73tcX
jnTKhnAiZcECXbFtmwdPo5T6U+KEiGfHdxRcu+fForbgxpqBtir10kYT0WPrgTmZZ9t7RD5EhLVN
E7Nz6V6bjvj5hIEyGVufWqaEum4xQcngRrHbGXZYeFFxMvJmuMHhtjlen+7XNyejwHNFjw9cFzS7
8+kWhZmkeJfZIY53xaklnjigJHJAUW8mSan3RGT3htss3c7wup5VZYewgOygU0V79EYQvKozRAc9
HX8+Smf7k+zRUZOO2C/f/YdaVFoorbIqix3Ohmhv5p4ebCGUaSe2fH3gMIoM0DmjMXvcdpnazjaw
dOjs0I70/GBE3fxuNGIDCJ7CeLitPzggDoI1nffIhXK+zgMfCo1gsbn1KQrT8D7/fEUsvLJYhB2C
gFaCpeiQwzOL5jbNnXGvFfF6KF4POAcTCnFoW9kUBfI4BJBWmNaTfgsjL7pV57zJdg6dC28kBYCw
yaB7T0y3CWWoGZQxpCsrLBIlvs/TTD+NwIjCunHqndP6wlCwamnUSCQjLKzN5WoOCWITVQKvO1Vq
pPPWJsB5xDuIet0rBV0cSgrbSa8y4Fmb75R0Sdq1k2eGlZXWoTIhgRtP+nSjwSPcWYwXTm08wWwV
1wsJCNjCsWmktX2ymmaICzY82zxC/DGJrUd1TfNPWqupN5Ts1p2vdqEzwTSyC0wY1ZCgtpR5VSNp
wp3aQMeWJLiZkLabhXuICse8G4u8RQdzNJ+nWP+WeUb6PjeAEeIFk4bz6nk3SW5pdytaIge7MPsw
dvMiFF2r+j1iRg9ONH28fupdmKOXIhnxMu5xCJ2dbxsykogkcKXXUJouhx1nQxiYINFObRklp+uD
XTjzyDtpPzM3Eict18YPZxA9Os9F/skMcUU37gk9rBtlUUZ0DjFAWZRy+mnUP2EW8B6yXaQ5QVie
jzcVYmILg8iNVmCbrQbLuXTLdOetLqzoF7YShs5SlmK7eZxszBpRpIxiL+az7RXLMS7WHrl/jvPr
EygfeHPIkchCUKd5BAR8C1PFkbyojMyhKri02lPkdTGiBOleqH0B7I94Fqc4Itw0s2lpn89bUzqz
hWSrHmJWrNwpnhs9d3ks6EqhY5L7qanUR7cR8y3uY/P3sm6XsJrN+bZFH+KJFo1179m0Q620qVdE
d4oCfQotx3slTfzBSdYuABRpv7WKZAl/doJoDlPOlDVfNp+zOch6o6l7W7h6mFsU2QsRfXPdNv4r
g0gpF8RADRkRnk+P1qzlgIiyHiop1gflUHdf7Lipfrv+Kq83CzbJpHloS1Ekou9+PopZxnmGGAGl
ZRT2fPowSbD2PWkCMApUotM9578LKc75gPr5gMoEyTubbQexC6W/W4q2pnaZlN+nOk/vkocErp82
jAHpmYPUy0Amls5JiCzU9LnE6Qo2uOM9d13dHJ2UGic5ZHXTCQT2rs/L6+3GY9JWk+VjGirbhp+R
rg2gPccJlzRvgmYgEBSTOvhgAYydD32BbsBYaAdQxOW84io5nxJ8izwwXNhvpzFSiFDP2oNW11qg
NNkcRpWgUo58960q6u6AUtNyGHNTCeyqqXbOmNcbnwfB3EBWcknottQ+0yNDg/HhhDiSjacpQlve
WLy94tGFojXDwCSgHQBh5hVGKa7WootoX9N1iKH7Q1Y6xVEy+I3bkF1ZAvWXBcnGAheyewEaGoVI
Tdv5vpdeVZpQyn4jOLotLqvOEtIeev5hEjsmnqtJHRjqYP70SUqgL0HGwBdILbYtRlW4Wi0NmcK0
n5xDtEzLKauc6nh9rcoQ7fy8ZhRIvEgIScGP7fpRh3aGRaNLSpsDCNDV5pO2Ot+nxCHp1jUYT1Ne
3unEADuhz6VNImXOZYlXavfIB/vhpkVSto+KxmQSV+Hc950VHbuowCpcq/aGunROcToRegMxRZxk
U5fCU8FQxML3moa5OowZHS1NSzNclXsudcv8+UTmJUWjRQSCVhJwzl9NQ+m6U+bJCW19qW/1IS38
YkzcndDh4ltxvstdLw/gzVuN2iKB+zOVhcpxA7omgjQ8rU5pOX0w5qZ4e32hvFDEXq0U2YijVEP4
uN3gKXW/BHwgOw9Q07GumjmIvEEHg7xEoR4b8e1qjLSQqEQAXk3nOx1vSEgfojiVM3q8BIr9QVN7
81bNDFQjyrE49Er6B0xE/Q2dPA3Ir1WftF4Td30+fl4L6BWeBjZhjMrhqaoc4wjpIfbRAokPGlLs
h14DhxJnUQXSf01urr/wpfmlikZwJqk+6rYvbTSDIZaViorSFnpYFHkUUnZgPDgBtB8NbQ9TKj/Y
doI51qS3Jn0ApP7Pl01OA1CNEtcOl76u0NkfvMBhHg8JnhpBHBvC76DHnNDctU8T8VcI8wRjgKlN
nlJzck/NMBq+Eq9LaK0Y6hSDOQWLCpNk7ErNR0t/fDNg+vMQcz/SN3G7Oy9y55Nrj9NhWCXYc4qX
W2f12gAImFr7HmrCJ9FG+CPj7GF0qNbateszimvXM7ZbmXWjL0Z2X89oC/yb0No+TtvWCfMSAqVQ
1u6uyLj3VpqMn65/nEvH1o9ztVn8QmsS1hgNos7TG7/tS+Oj1VvaUxNlRtAYun2DvJwVeICmgusj
Xzj8wXMhJOeR8lJEkMvmh3NrjmvP7JyUY3m0modhRltdK7rudH2UC6cj6DiudPRM5Rm5Ca1Ayc65
Dbs5HIse28fCEqfUqB9ma+52jpHX6RV2XD+MtFl1ZWkgdV7EHCNxbAWGXk1YYgDSVlYgR46CZW6r
Ku1fmUS4E8TAMkjdOpso8Dn6psu4daxqvqk8odAzyPbwzJcmkWo87THZALK2hcKkSWJhCgqFeTug
UKMqFXppk37XK9YeZu7iUJwWEkADlndrdJwobRpbWuEQbObNofH097B9s1NXg1K4vjIutD9IeX4Y
Si7QHxZgXRYDmF3bDhXbct54TiLCLqrzBxMOVjh7kfii1MWfmTv3vj02yV3qEusNVev4TaG290Nl
fysA/O/ERP+fx6L/gU7cBepOP1Ze2pcl+8KoVPXG0TDNPCxurevHtFZt34X7hSxFOi1PolzN1o+s
prt3J1N0hwYHjJO91EDP0Dlqfs97dd4rnl5IGam+yyYn8GC8pLaiQQhc8fFHPpGZ2EhPJKGo5/vV
c75o3vqUKKCqVI0ExoT5lmRvjWE+jXryZpKI5yFP3y5CubW16mNt9cFiqI+dowTTigDt9c/7+ngh
2qNwx8UDGwZxsPOv29F+7PXaWkME9aNbVN6GQEUHcGcRvb7b5Chk6NJnmCRRtrJ+WENupFoDYmRr
aHVJQzZQvIny6FEbOztwVKieP/tO3EaUrAEhwWt5VcERQ5RaEJX0cNCNJoRMWEBi7ZQP10d5Cbs3
96dMP2C4ExFRedi8FEUiZ+0KyuOuokQgA4ZpufeseDz2aY/yF35UYal34hTjfOKLtZ5O2Ns1B+Li
4rjMxnRUsAw45uWSnZSiMB+9IVsf7MkG+871eszsVfv0b9AxNFDwFnbtAtNrtXKmI7gW04cxtYds
vACNY8lS7UcfTCKItzJ8y9ossZObdig19r4toqt99HXGQ6aaaLtHcx8oxqjfKHq5vk28CtCll1L8
KEvrRGN/l3f/em3yOBSpJLMdptfWhwP/3XnJMs8OE4lt6doSFSM9Nm+syCz9rFgR/HWVNCilPqFa
2N/bsRohnhe5T2Q/+lOrDmELjXVnecnv+uq7U0wBSk7eyYV5vpg9BVRPQbAQdkn0QEhUvbfzuHnf
j4gZC1X9bqeOOJVQfkNjRaHy+qq7NCdkabT30OmCqbO5qPVpzDM7i+yQVHE5aOm8YlaU7vlDv96v
8NWQHqVeRDSKKuP5Kw5aNHUUv2m01bjzWtEwPVRL8cGEp3HMeu/nkUwMh0sceEyH/GwLUZBUjSFt
HTscksg5RrORHhodJe3rU3ehkccweFaY1KLJPLeiX2WXGJoy0WCq8nzwkVEqAkrun1a98Q4L///L
tCC50bbWnRHX6E67b1zFOiTD/PH6g7yeXSzmkZlECgmGGsKu57Pb6p1mx8Wkh/NSfCZZ1QNLgQAd
e4ULJK3qd9br61iB4eCMSRNUmwLgpmTTWKNJL7XSQ3NVlMGngDT4Y1Em97pdmz/dCDofa7s8uVNR
fcwpBEbq/GDb4x+OjpzmX5g/DIdQq2b3Yd52Pn9FHeVWa4PMXBY4qu7gqUdjEfXRaXtyUmfZq4xc
mkAL8rWcRID7pgxpf7i9sORdJGBYC2dH9H6NXt0TYWR17CxtPl5/tUtDUcBTKZBQ06b7cD5UpZYo
SqDtBTyhUo9DCoRM7V2s15wo3xnq0iq05WtxiECV3LY/0fWFQI4rBKmmaT4ZtRB3yPyKYwwM8D4S
VbOzDOWqPj82uYspisBQkeTMLcaP43rJk7Tm1VaVkuBEWe+YYv1KxteXx0htyoMCK/EwF97eDnh9
aDK0To8AJi7xx9aHEsB5qndxoYUY3bc3NQ4mfoXBzc6EXh6F/YzMEep727LP2itLo7mphpuvZgb9
QIUJ7YM9f7NLK4QeKKkgskOQ2zYrRAytQL6UzyZdAWB5LSvWnQITGbNpd17o0goBlMPNS+IEYmWz
mZHS1mCWNVqoZl3hZ/FsH9pk0A8xmb/fQyLeSQ0vxB/AgzVs1ZDxspCcku/+w0aTKL11UpC5LrQ+
fau4CAaZamz5OZ4Mx5IFlPgGeuIH24v0k9qo662pN03QVk4XRJOodlbs6/fncch9kJGRom7b1knU
kabS1FZDKkn2candARRfjqkbtNEjdKuvP7v3z4fbXAuVWmsjRxC+h50LBUpt0nDivgxhGf92faTX
K5V4n40vFWOIy7YHWoeSQllWjCT1Pm68JpqOhVY1O9Yzr1cqrURuHuqtZJAw086/pttVSOzW3orY
XFfdEpLHYQX885bS216L+QUhf364gERDfgj9WGBBtKDOx/KqpozJNtVwGLrICCZ1jr6slW4Zh2ZC
+ccflS7KD1MRrURluKrfZwBNRRi3dTLc8U+m+Fh3eqLcKFEuRoQJlfbdMrvG59HMjCZYa2c9JHj2
PTbJNFQYqKxggXu7b1GprVK3e9aV4ZuVjeIDXmGZ5kdiWD9la9ROft8OUCKTUdHpUGRTUTwl7kQe
UGpZo6H/qzAteQv0dXbqD2oxafDdjMn8YnUDZ/As+y2Hn/38Nvk8UBTqBpK5vjlCcHWiZ2qPajh3
ZX/TzqlKjpokn6+PckE2izNX1jPpWFAU2aofJASnUNHQkI9mhb5vOiWPVbW2COihipA9WGJRMngO
lZUdsDJroJi6Y//WywaDmmtkLA+pYk33+RD1T/2aRzADwVntJabyDDtfOKwbSl6ysYLd0xZ8sUJ6
Klqh9VSUZ7TlbZEE9D9cNIcnd50Pc20qq28puqveNGOBXWcUeUB6u8K2Juogk9kfPHCh95REoq9W
16alNMfqi1thR0Z5cryeGCHrGwNsQ9odrc5BJtRoRPqVRvHo3cSpxQAJIrKr3xk4R0LJciFm1mCv
Kp9kptJ8IAiiCcyujk5GTxUQ5rOuP0LzWR9Sp3OeVXPGgUxt+qo7RA6OYT5qZUkVoDY5HDUdsZJA
iyxv9rNaHWF3jXr3sGSiCDL4qjCFy7z62lkV5q6dqmifUwKUN2mN48ppKReqNyjM60cX7fcayAhI
9SDK0CP2u6Q150PhWsP4YHhlR8ZlJOilJLQjqQRTlr++oF4HECBxCMBALYBoMrfQxknNU32u8iU0
Zru6l5zWgzEl5WPbKwBaSi+BDN5VT3Y+7wnPvj4vGRl8BhVEEodXTAvcUmkDe7TmW0sdTzqw1IPh
VuPOWrwwClmjgbsKN5+DasX5GUaQaSpTRpGkH7IJKdkV6wNztn8aIIpphdz7kn1J4Lc5lTWrcRDm
69cwrvv03gYjFqR26f6Fd/lxlE3okDdQxY22XSEXNcOhbJY69Az4XNdXxOsbhncB9EGswIShIHE+
Y5ObTwrKV8xYXjV+3aaGb+bVGsSccDvJ44vl4OagAEgHVpAz0yBv2yQdTdEaY7Po4DrMgeJCMpfF
p5asqr0rFH3lRFCK5qGb1bi6V/IW1nRiTPjMxOpSK35mKK597Fez/ypEMj54rplEN2a0NB886t5J
0AoF7puAFIiWV+MpvteuA6Z9daU/9hGc2cPYaNleFfnCjmK1yUqCNF4A73Y+f3mOQdRCdTRc3Ny9
W6Y+po3TSWKtqldB5XbKUSkXKvJJ4vz0HSRRdQwMxoogZkvEKqopwxEn49PFpnooMujxlJDVvzKK
RAxKsJtLqnj+gjG4Xidd3CUkEaLOapXTQTGivfTidZwoiQHka/+DTDkfpVXbEhKjCQVgMZKPqzX2
N+AUi5saAaCg9BCeu77sL3AsqfDRqJFVDPCC28B0Wu2iHejFhiXI5/ui18c60NL1U2xECG+zuf1Z
EA17i2Z9hC3lvcVFXtw4YCV9wx2r57Zau1u1jkeswPBuUEYV+be0BtM06c3JbBsicJH9YfZq8gH6
ULVzBL2eL3n6cJpSAQG2sO0k251wBrUx57A1tSmc2ip/SJbUfh9Zs46x72DvBNYXQCuyswXnEGFK
lB/MzTlBcDNGKLvMaD55ILizNL5Lky66m3X1gz0bWYhICQQSNA9P5BxloNXm8CYVxofr3+3Sc9Cw
kUG37NRT1TxfKM0SZbY69xOA1Ur8DmyrgBxE9+9tLeL2T0WhKANIYCqro9FMy7tKc1oHPzjna2VO
5Z5UxevDk9xOar0RBkou5CZknovUYmm8qHnTUzRaZ3iwEJo7lEuh//RtAFyIkga3tkSUW5s7x8kS
TKMKhhrHKf4yLspw6IDv7OQbl6aX6jX1IGIDyS3fTC8+WJ492sUUUuD+DVGdKChGurXLimDMXDys
vXU3O5MZKPp4a/XZPyg37AHhLqSwpIokVaRVxNaAos8/sb5YzlgsCcs6R0PJYiXhsajHT4VpND61
vZomgGeEczWUQT8t3V2U4eVQp3EflOlo7pwUcmGfX1o8DRUrujt0X0irz58mF5Q+RsUawzK1jWfR
ifUwDXW8wya8sJLQeEdNTfY8qdZvrhGtcaFHdIyiNHqDEH/cve9Xe8h8VTG6nTd61XWRlEVZbJOS
pKSu21rONEEJJ55uoLOVDV6jXpl+KoSx/GnraULEHLdr7dtIKA+ErGJALR//Gb0sB/MI9zkjl2vq
3AS4F6+lP8TG9LGtRk25w00wa1FKKCoiWJgs72pXrZ8dFH7+KMYae6cKQ9xsVFkyOH/Ze8nS9iqW
r0UNjuNJtjsA555/KVVUioluGCY2gM2OZJ3u5xlp5m9DZWDD1yfuuyKyii+ukse3Zj05b0yhCB8Z
Z5pHKTLXwhzb+7Z09MXPctXjpTTnBPwWhHQCp/z6QbZdVvJhKYNSoQFuJAED5w/bCqHY0Tw04WRW
TpCsq0PUMq070d32mmAU1hIiJhStkY/aNu0jp5UCAVkTAhqDJTqQ4xSJqP0oXb5UAEmuv9MrsKcc
jvouxDIw+BIFd/5SBGNun0hUE/LF36zY7sO1ITTRNEXcGe1cnNzV6sBUNsY7c07Mk6piauqVmXLq
rOYfWTtxm+pxd/RqeB7dXDr35azeeoOy7J1zF6Zfp6ssMb3oeNP/P3/SAoBdMhKNhnViJ4/O0qQP
RpF47/Tebm81paY51BtRixFFWz9Dx1yeM6eWRf8FiEpmZkIP1q423q2euaeKfunROICpl5FdUIbZ
HDjVgh26JcomnHFph8VnJGFex3u2Dhc2C+EPo8AroL60LWA4jYojTCTwoV7a4hF19u4NNlNjMKSV
9UZElf0GGdr8mKCru5ODvsKDskpwEsBFCbw5YPAt8yoqdcT3sDoJC6v8WNq158eGig5Lm6vD+xmH
sMeog/9qdtFnkduIM+fztPP9t8ctOpLU7FWXQjqUIios558fD2dLnxxjDMcVF/K0tbu7pqV0hZLG
nrr4xaFko0oqFkng9flQSKAqae8is7bm7vcuX4zbpU4/2aXY40G8mlf5UjbJAMkVGQHSsOcjIRVe
l8Ipx7CJ8CFVE1x5nDw33ttLGx+bHKWWGdW8QzQV7W+5Wq1H0/hpLgHPQFIsIzOPUN7YXi12zGxr
ozeEqwvowkjLnsui3zs8L8ypTL1dk+qrik/yZk4za/XgTUYDTNcqB0fZRQEZ0nBfkvwfrp9pl4aC
k4XTM3Ak8B2bSU060HhObQ9ATwpOMjMu7up6ae7maU8Lb7sj5dQBCWVfUCzHDGGzJlfLmKckpt+e
OGoVxAptlsG18lOLa7ZvrEb3jHlvHwIS2jPJfOUbJodGT4pKM1cFbbPNS+LXZrSTaIcwTpcBzzBD
8y0xwKn34tbXkrWiUJtUzfsukcm3ut7YA8CzQWvF/ZJ44hTpJLdsNys0jDLH3tBcf2uiKttJei59
C2nALoE2Emojf/5jb4MWRpSAJw3VCUSCjUL9TRuL8QhW2Nr57NtDGMSExFgTS3BE0MbfZL2E8suA
t3wTer1Qg8UkIBqmaO/CfFH++DG4ZBiLuhh1Uwl3g5d7/kYUPMFHxLWsos95cqxbT3yJAJav8LYz
7Y7+elMFeW558edq0VvNp5adpWhqGlOEDK5tHJImX0pU8oz8qBaJfjNNsdb7VjPAJBEjFHa/rIsR
oho19hl4KK4rvlI6lQL3tks/9VZEVpQh9P+2zig0U17vLbBWWZt2QWFX7h/8DfW7ZQ79B2EacXzI
xm6saKvCgfNZTRw0naJ+HKy+J6zIrASwqTkr2VEvW6sMvchCvMOttOGdNWpY6+rqPGq+oqX1faOs
bdhVpRU0fIWHcugwDKRXEGdBCq1O+CXb4ak3R0w9rm/qbVjEtCOYKu9+yex8ffx7mTmZmSXCoh7n
g2rk4mbyfHyYhJY6O2PJs2jziQm/KN+TrAOksjefGI2QBWh2KUIgru2h9PTogIxvDrSGFrVwlOiA
5ufe7f6i/3U+KhQ1G+9VWSEi7tsEEYOA4gm0O+UNOwV4aGoW+aG0W2k8Pq7ek9UU3kBTcMrA+kb8
GIXDVv1mOQle0usCLyW1l+gLIjzrdFzsdHlshry2bsy675LQ1FG4jdrIzmlMFas4zmjmL7e216bP
C0Td0VcSWNzHtOkj3a/wdjhGXoJWmkF+PgdKZsz4CJH86QfatHDsnbKPYUUTMQ6hM8VpjlCEpqI+
z/rPfczB5vU4uamx3Lb5vHxTzXKkt2TXt6a0tVxUrLAYxhx+U9jUOMmvo1dzL1iwTK6vnJf+6dnE
egRm7BIE+LhiiSDPd2zV9GqpiC6n3sHnzJSMvmk5DOvbdBV5Camkzn1dbY2KPZQn/anvhdFTMeuV
L2uBLNWtuo71d2NYU/BtlEr9oSzRaVqSzHH8qBmH5wHo8JOqjc3R69auP5paZGs3KF4xT+Vo5BNs
bmnfMFVLXb69/nqvcm+OIRaLtIIxAADyAc5fL0kGo8+HNg17/LAhJ43msB5MQ2neRounOHhFpp4I
ciXhnihgzbWHcRZeEYgZ8tixdk2NSnVU/zNk/I8zSfXu7//Jf3+rxQLwNuk3//n3N+m3tu7qP/v/
lL/2//7Z+S/9/Wn83vZD+/2XN19F90s4VH987dO62v7O2Z9gpH89yeFr//XsP44VQMPl3fC9XZ6/
k5P2L8MhAy//5f/2h798f/krvy3i+99+/VYPCDHx12Ie69d//ej2j7/9KjvI//Hjn//Xzx6/lvza
f/9X8b37Jfj63/+n/Fp129/7/rXr//ar4nj/TtqLdCWBNZV8kvtff5m+v/zI1f6djg/Fd44EvjEn
0q+/VEjaJn/7VeO3qO0SOXJScAvJSwqq7L9+BOGRxQC7lrwal4Zf/+cJ3/5zU/zzK13WxX9Vd5Ag
GbBTCG3JpyAnPV9c1TxOVSUS9FTSvL/JyAKe9DLx5xWej9bNcdgbWvoZGZk/3EmP3zrqjI/F2h3U
RsPQJB8jTojaQ255qf24XTLDF6mrH6U//dvOHOdAG7PbwR4/F9jxfqPZpN3aMzjHHyb+X6/1o7z/
C5D/7AjgNVw6TJRtkZN8ZdCWICOetgaN8tVgmcb5B0cswtebCR18e06Gx2VZbpJm6fVATwSxUyZm
I6jjejzR20ufap1KcqHN9kOjzMadqlK4Em41g6QuxuF96+bieV7FJ7XYk4d4IaCdPTqsLQlZYB0Y
sluxqTrobp42MeDVsEPlPjlqZvsb6jLz59psEJ3xYK8H9izqr/ViVs+imT7ghKm+qWJsRdKyKo3A
NKrs7aiW4mPWrMXi650XAVq3B9WPvXL6niCPfVsl/WdQbMZtqSbjV6CeOiHA/2XvzJLjRrI1vZW7
AdAAx/wKIBicB3EQpRcYKZEYHPMM7KjX0RvrD5HJSjKoEq/6pe22lVU+lEkiEQE43M/5zz/MeXHd
OX3pK+rMkBVfrOOGPt/23Jiazis7+L9GVlSHc5x8Va0sjAL4NCFHyWzGmIMloI27B/mfXeXNrrIW
rv9+VwnKPCmSun9+u6GsP/L3hmJpB6sygkkJcsa1VeaN/XtD4a8Y9rOCHEAK1Mrr9vW6oZgHFgRU
Bjocj6hKV9nZ64ZiHgCWQ1yDmMfhRkX0JxvKzp377XJmq1tNw1coYWXF7/qaNw2Bpo5p3CVaHYgu
53UkW4SoeEMoXqhkE6xmDrPFsyvcp1hac+GiAcvaAFdijHNlblfe2KnOsyzSEwNEvfYzt7pCyyi2
fQvv0nNzUbwI9Ei954IDV5452Y0TCHckUDe329PEgq/mx2lknDXO2J+lzjB/rUqBxV5sDPk9hoLi
Dl5NT9yqXE7cOplOQ94v5E9V0yR+zTa5meLlAvZE3R/+Z3nvH5prNf3vl/eX//2/qv4pWxf4f/3c
LfUfj0nxfrHzC14Xu3NAghOrlWXOoGU97F4Xuy0OeAuAARhLYDi7ew9eF7t7QADy6jmCXBVvmnXL
fV3sNq8IfumopSBMo3z+s9Nz5xX0drXDGeGlwqKBsQz49r51U6XAnZn1DPFCxyjqNCXtfT7EmWBa
DqXM0lsBxWLcOEZLmt8Stulw2NpdU3uI2bPTVlNLEehg3+VJa2Yz/9BVh22vTR0AWB8njwuZGHqw
ZKX+s8rDKg8ktR+J1ZXR3xUpNhU+MVHwskQXQToq66QpjrH9Lq0A+ahzlxQaaWLs7c3sD52OTDcp
HAMdAfbAuV/YM4FV0modeV5keRtBoRnpQNzeJvU2SY2ZBMKSAaOfz1K/kKIz7zX0gJWv9ZhrEEY1
KYz4l9auNmFpD89ub9oM/pRium3UxM6PJO31hCmuZQwwzPI+IqqshfOjuLH6FLtu+DMt4qwnPqUT
RjCIsbuBz5pZ54XWVq4v1bI/H12gq5O0WxgBIN1wOg/f3TynzFyQZrQMTojzjtqZ8WZE6sthB1c1
v2DRYsfbun10k6ewKY40Neu3GkluHFtF31wN5hKNwdgt6aMG+wbHZIufxkmomNoNVTjaf90KFQHn
Dq/eoJy6Pv4ed4V6qZAAXNHOOCVdhuHkw8U4oxHdtsnYfG1zc2jp6QtslzYKmjH3qEblfivcSRr+
kLj5Gd4YpAqEyZSfhzijPI62k17a0rSfMN40WgRds2TPLHt0olqUrn6u/ZwyaXO7+6p2pePrlaPS
q00A1kEcKvrTYk8RrlxTutxFrjmO3miHk+ppFraNh3Udl5qX4gmV+DNswAFWhqggyuj4HVynNuJO
rx2WwdwuSlnrJwZzZUHU8YhNT0mNShaZqbVflDRjjAPvIjyvzKGjS6wa+9nJqiW7WJuWL90Av+Qs
NQaSZSuC2WSwGHDKfZc4sTxw8gmiZBbadn5aAu6Mx4XSNLU/CHwGAoV3owvabqoiP8NhGdaEVncJ
xWONgZBaz7ES9LlJv1zhlRxusS81zg0rTzs/6jCF9wl4NvXthNNZTqraXBLKWrb9lxY1U49sxh5/
aPmI/46lQIPyIpXR+VnRufW3VHREKSKGCCff7XAk8GzROKavYNB+3BttK/zeGlU7aCx90IJOKzBx
R/+OtsJpZHkTjksYezX+HSR3RKsJ6owRp/OtN5XQ2WhMqgqOKKl87domzrzWnJT7JhnGMUhy27x3
xlH96g5jHhKZJwqbJ56bBq9W2GzAPWyIDVP9w2WwDoMgVTn1ijSZa96B4cku5HClTBN9+zxA0UD0
l+cvTV4O9K5SgEkRFaTdjF3+PIdN028na5lXSy4Zat7gooYj/9CA8mU2uZ9lE6wOGUftj25gDuGP
2eKcVRHxNXio1rw2Ni4gt3EvzQsw6nn0OLtrLQBFyw/tVf6KtT2Dvk1L+X2cZ3zbQOs6UXl9N/V5
UFYSKhBjpaoMhNkwK1a0TlbwSBwDb1ijQfvlGlkTsf0s7bwpp8w+b9RBw/7eNhHUuRNTcL8Ykmny
Fgjv+qkgeT6oc1X9kYuwfywaw1o25hi7mecYkP/JBV16bTsxAb0z0rRofVGY2o3JIqwurNWglEQP
s6ewBcj1og6yp9+IeVL9DOZNFSQDSxeQLk4Fv3AEdk14BFpgRlH0hFuGca520qT174WusHdKOGeQ
ydXac0qljA6NATfcQ6fX5We6w30kFCowlE6869YULh305H3TZulRtyxmN27CpdI2oQhdTyPO/BO8
9cPwYr0MnIO1E6XZ/DCQE40a98QrjJsJdKIjxLdRLF/teBkAV9LzOFUb3yJJ/jtdlnmqLYXTB0a3
fJbsu36b92csymoUsWvbi/PEPrUvbmGN1JZeb6wy106cPh2+mVXa3tVJYfx4U4v8oo9cIbj3l8IO
kV4LAgmRIkyj3t9YbI5drc2SapOVPRIHUFNSzaQ28pQBnR3trAGjc4M4FzUGRyr/81ucPdXNf8rE
/TKR6uzNs1mxm3fgyhGwSpe87YF2P/CKqmgHiKN5AdZ+BbHZP1WhQX1HqYi9xurEjCz+Xy2QUA/o
jGDsCLhlkJVWns1rVegcIBwAQAQLA3JxGZL/Aaayv4gwrmVoAwuVEAY+xP5IZHEaHaeG2N4U8IJG
LymTcptIxz0u58QISQB0y3N7GJTnqZXdpTU1wKxvbtUvlvH+G/PXJ2B34O1F5bLPgRJpLRG4NCT1
FKVEK6oDEsSFRiRd+Mn4Z38nWq8EssULI0CPPpDhzbpRwlwdrU2u0fKp1YKwkFryk+/z8Y5yHQYE
+Fnih/zBrD12Mgrl3iBRcJDqZVPOEPvqch3Ap2xHBr4aWXdUcwhfWFNvfh2mUiR/dW7v0M63CNOH
kQGTuFVTADkEIgA6x/c7g2sXtZ2mwtjMTd1uKqu1zjFscZF1tTkHq1kAM4efqWIJcNrbkMC0VTQN
cOpWfIiPsHdZkYer3YC5gZWRRl4ZJ7F6rBiZzgw3FpW7cSetiY67Rltz6N2aCoI5OvWTS1b5ZQSF
/K5a1HEmZDgzz4rKyoilGaz6USadix6hjPB0TzmOT8HzGlIs0kXOoH9oTDxXXyZk0HG4rCkqReR6
fFINZQUhA7eqU+bTNoHaaHuNTUbuT9hwtOtOpRRII7QxvIv1JH3gYaVf7Ew3nhxZy+FwJkihO8pT
zch8ixnTl2h2k+8UsKZ13Zlxlt8ZcspwODDnOj3C4tv6FplzaFzomRv3d9KYMwYeKbN7p5Ca8LXd
4a0SfvXV3h3p2mS41UXYZ+ImsmwO/Xk9/5ddKUCBQVnA0U+JUO7KhWKtHKw61X7oazWh7gqLcldk
hLuCg4DSDifcXSFiaIN97uzKE9PmtpOyEuPm3zOei6D5ZhnlDItCPyx2ZQ51PyXPsCt/xK4Uysux
joNurZCKhtp4Y+0KJ07gnNwku6Gc6mfiUrKwNy+ctd6KcK7ncEck5nrTWpHZY55Q7uKg/yPflWwY
ylG+ibWSQ1OfbtVdeUfpQ6ln8aL0W9wRnxWG6TfLrigcphT+iFhrxdpNjNiL8DZPmAdSTRaUlcwc
KTCzFLIokclmTOG51qAhHtz+orTaUaOMA3Jmo0uus86Oz9zWch+aaIifR3QiBNspqkvQi7PoD5k+
1FtSp7qtbSjOaS5nezhNFdf4VtM6X4laL2mlWmGcFL2LVMSmpzmfJnwIvWXR3OsBDlUTWAljJU+D
cHgYyTKhmBR2u8F1qrb8sVCNxR+ozy4mLe7Rk+RToQUu53fimUKJ7wGp4+sqk5mySYzK7TE6c6zE
z5DBbRzI2el9zlCODjBKbGmdEI1Nf15BkipOJiMNlzNXTmkeVCJ3vyS2W/d+rMCP8stWLlvKI4XM
8tkx4WGHJMySz6QsS9DGpVUeGWMWPQFjWdibuVkKIB1WeAB3Q2d4tVumPyq7XAdUHWnym7WrKn2R
W4p+mepjF/pzwdxiI6e2vEhxepn8JA+XL3SD5TeHfvhH1JWYA061El6TOOpcxjK1LU8jseGu7m3W
eDpq7bNdOsWVm6iG6oO0pddzonXRJg3VrMF+OE/bQ8dUzHtDUfPvDUqUF5pXxfFcfO6/t4sTPmkR
NiJsLloMBWEsLEQBhszVI/p6M7wcsmaGiegy//aJBOyx/87KSfPYyzPHV1VIGQQvSd4TzU7dK2sw
4y4QQ4G9dR7q0tcKHE48up4y99sEXQCB87r0LKdDMSb7NbHLqhUV/ybR82BgIGjiMFHLygjECNa5
NtXLt1qxlBj5d1c8mlE5FZ6IuzIlo6efLDYyZXVpHQTUwj51GhEkMLjiIOybWfOWokWYgGdyFl3q
VZu2vi5zBMqWU435FjOoKsa9TUW0Rl+XqdulmprM63h3Fm/GQKllgl/EbANqIthcBmd6nPpGsQNZ
2hWh8mCLcGJtHT0UdUME7Sdt9DFg8KLGJ1iNSdOvxlQvaLmd4tGJjPxqYfXGTB5jocNgLpdLa1YK
DTe+Ifzh9lVqHPK69d+ySFFva4WGhjcCCaE3MdhPvUYVY0pdWmlRAJTcOPQ9s06GYdNIN8ABwbzN
y7Szj4pST5ugsJyhPBn7jpU5yca664lrTb1KLZycrJpWap9QEkHf3hfZKwFytR3V8FknlWRv4OEw
30/7IjM3GNSb11l7XSLjOkmXrPpi2Nyr39dCv7oarCesprA8hsWzV9LjT7KUVpuamyQrlasRjw88
NRXncNAzgxame/795T7446x+t+y5uPcwaqVU2btegwihYQsxNsMS9dexkxQx2rfenny1wUHdM9NC
b/wxTsEFU4UgzzvROTAO6Lq7dAMk0WZBbVjVHGDtRIvZFy0pJvjChb4yFPN4rjNwAyvPlHb2geiS
7hnzlPgzisTH5g/i2spFRtpOVQz/+X3loVlOn3S4km4wgFEiZHrIDJ+MeGg5iBbpWqfUSpM4rtNc
ZXKkqW0DI10o5iGAuvW3Uu0/Y6E3YyHMit4stQ8N0flj030cDO1+6BUsVw+oEmk8INCgCtrFQ/8z
GaJdYj3ijU1vgnr1X22RZhwgMLbAsKFwYTpFYfvaFRkHbEj81epEutMf/ElXtHM7edtbrzPw1Xna
AXxfJ1jri/pmMJS1PVHvZYwlH56HsQfpITxK54KwDGuel9t8iAlNxZMLjq2OKjnqx6/W0hrPuRWH
j5ViHyFFGopAVClZtMYk6q+armyLpiqvBjkpN0bXOmcLtextsmqb7THNtr0YKdFlVXzHPla9Lcek
f24r8zqK7Nry8J8agqkY6tMUj6pLsNvwJFZMxCplY+uemFvjwmnKECqM28HUHBztJyk/5gMcy+Zq
HnT2/mVqb6JKYCQwdbkZe0uidzepUogJul72AmLt1l49ax0MGKTp9xo1z0+STG1kpWyz12DZPVzb
qss8MRkGBUCm64NXmk7uZd1glof60DrHWanNm1CPlgfLCiGbOVl5XlKVfg/zmnFtMzKpVl082vrZ
BgqWMIKOS1eKn7Cpom0tiaDv1asqHLU7iyC4n5jrdve6QvXh6ZGqHtmicH0G3JyNWWUXHlt0fQxE
mKkelDDjxBlizJ3nqR+9OJbJJ7DLfhfJ6BG5DquWwSE5kPuOSIVcNIP+oghMCy/6xLTVY3VWnL+6
yD/aRC6r5+Kma56fO8go+wyUdxyW/7msFWZiv91IyqJrn5vmsXuHrqw/9LqRiAPY4CTMw0ZnV4Du
+C98xRIHKCNcnEs1BPCIlv/BVzTrAHgO81uOd9rW1a71dSOxDpgT0NjxhxifAsL/yUbygRnrQPai
ATcY78GWZ/r2fiMZnLHl5JFT0Ft6e4c5wfItltO2NzI4urkxaicjdkjXeW2Vz9MyWVeJskwn2Kkr
J3RT/TcrkoKUBdmfisyIjudEZF/QGGV/Mxr/aL39/86Qgr/0u7V2BZ2p/K8vyY/y7Vrb/dDrWoN9
gHiQWpB1teI7HAuvh5Z9wGOGQ6BzatmUcFzqdcLrHPBPUcXZSEVNIMA3i80+4IgxqVGhNUEShu7+
B1jeB34URSODYougd3RguB7vlUEFkcYDMt58U4a42lVLPwZGm9uJJ0h19HrGl0ENHeNkFvaNg1Yi
0WWxqfQ0PoGEqXq4ziVHdkLjEncONNxUcc6sLH6CitOfxHHt+m1BUmsvJyKkBvcyQql/Umdzt3lz
23+BCO7DVytPHqcgFbYrU4MP+o6xMrQk1JIcYDtsfGXu2yAPkytEZK2v1AOSsVQbPyFlsYG8q/OB
P9Es4nrDBF+git078CNTUboC3GgTVioRMW72Iuziu6uiVv79l2M7+u2F9kCy3p2WxAlp5w0j+96k
Ue47uXv759fg21DRr6uL3ef9ptMRaQCFihRbpaI5JpWIoWXXVJ88pg9aT+4ZUCf8WlA/sA1z76tY
caWWS0Vgd4P/V8As/LTM3a8YP25JCH8Ymv6uaTUkJJ12mC7ade5MV7//nutDeVul7T7Aam8D4giM
vp/xaZWD5lZpogSuLM+ycpTnSydqTw6dFoBm/7HwaHc99nEOBx1odV82kpjM3pYiDBnB1rMPg+Ep
ZozqtZGzeCSpXBYu6rTGNAioS18ALm9+/3VhTH38wvhcruCyrlE971uT6cWkGAtt+AYS7Ull1heZ
soiNYaUvUV8t19IyrxM5Ftt8qHSQzuzJ0NMXuM1nFbmDXpzj2yRnnApLdYkPdRj4V72Bn05iXud2
fuYo1sWSyheVUhJDHRmUM+DmPJK1W/YECWmSmjN32/hKasyOmVr8HDIG9Y26TutDxGy61D2iSW8Q
MX+XoXXbOsY1Dq/XjsqVDTu6AysCSjXTJ7uC1l8vDeRMrgaAVHjrx4D/znSzsG/HsoSdOWnXRh89
hfR9jFrVb86cut6w/pUphXmjYoe5sURG8l7sNEdWOwnIVFwKs6OKfpOxPk3rcm0Qph0kLb8aRcMZ
kUXXCBaKv76ZSI3zGY79qUHKKDx3RW4KQidOVLuW54lsHyRjCR30dFrOiyX3x2l0AqXsCEE1rYta
HwEaTeubYrfF184dw2DuWtcvNe6cQjSsb8pB5xu17laEJcHCdf5kZfYF9fmFmSJFlm25nGeydw9n
07m1QmsCGUqXcwc1qW/HceWbOjE8RVIMASfPhWYWa7XvUuIrNtNlW7+GN/6ELuwehzURuHb7EOZx
tskBsj0tKea79bmGdnEGjOJ4GQF/l70bbrLU1vy+clofNEsNBpxPNkbcYN9BpiCUDm7y7jZOBjBN
6tROEEN2uLMjXWxUnHmCWS9dHNAKdzvHGNI4iX3hxpm7NRvoq/VsOV4VJ0/IRlJAKlwBVdhJkDxH
sWmVeDkcW305KkvzmvQ2E5oFS4ECyDwduQ2xhSFGI7lSurjzeRiF+HAougxMWQsfLA5OSsERV9fZ
izNWD8iHjnefHbewYotB63GRLzBCpuVxHMQL3JjbeiIQDqZd6akLXxKX5BdrjmA+kfPkQ8lxfRrC
4Rm7vw6kda6P5JBd5xbjMKec8DPW+dwSGA1FSvuwpIUamKklg0TD0yfLxjbQWu6TGyfRoZ4W83ZN
sPbsonvAi4KlYCYvSmQU23JuHrrJlpvJsaD4K8DwNGxkyJPJ4LduUsEh1K5dDX0oxAuB1KHmp8Pi
bH1pVDCV7djzj8KKP15f9351+1m7O+y1DFiKMR6FuMhjYpnLF3PgJcuW/AmB4kU8auciHC9r1b1F
cJB6YLXyvIbRtVnYt7cJeX5olIxr5ByuX7eTE1BZYxeljZsiQ9bSFaSkz/p1lvIiCSt60l1uDOF0
XCNsHkxyjAylelAU7tRsJ1/tFo8BdeSBacBlvnBj5TZFFXIe2/GMSQzcFJOA70Cxlx8Dzh7+5Di3
6rLIIMyVW0r9CaWvc4sP6EvXZk9FxCuLj9ptG2vKZt18u86WQd02D2kurpuk4qUVvBxE++gervqg
8E0IB1+Z/E6MZlCXSuHpBlvGYjfTSZV008mUE4K1otjeEqkdqK8RX+hdv4S+EfE47ZZHY7Z8SFVR
0nOV0Y83ZkTvDVX2ZHYg82YeDyvBKkJ4D9reDGX+I1/iY2k4ie9WvPFt2jw0dvw06P1DkzcPTOu5
90YJHc7CiCu2WSdOzOcunfgFLuJyuHtPlcq+zTOkcoDAkGNmkgGasimPKmfgrYhM7tvAInEG5Xaa
JYtLcU9cmVWHTjnLL4jXs3sUjrP01TCdt2QUPiN6k4GYdAxlDH4qVMV1JhFvcWSGj4COgABr2Re6
69ZYT9qZbpfIRGRualuCAOoNjknjpdbxLEELpytHZxMEtZcbRnI6ShqGbmPD0g7rrkUCnwvliGwA
J8ga5XGeiBrWnVwQuFmWR71gw5dm+WABNPDa0MKdGQRJ4Ui/iC/aksBTGkhKOx3smZ1Wl0qOglAh
oAD2Bj+p9cpRbvCRNauft5E68yHmgZ0+169R+bEvToQCwdmRFuy1tP3aZHF8KZUi25iN+ei6mkQ5
lJOP47YQcmNdfQDQME/bqa4Ow1qtvmmKM22dIpzPFcTeZqCm8VMbKfJLoiqPWi37BNbh+vxSNcvx
mluUjRg1xARjbfxkmobJhKaTLB3xsuBAzhseRdlmmgX+YBp5uTaByA/APk8Tthh4RGD4U7KCdQ5s
Z+L3VkPzsDsWqVuvCXwQmwKU3G/V9VxE3Xaar8VG7pgX+sI6LGxeg4oNQ18YB4jcbE4NrVP8th0v
mdUk3wnvcILdHiET60Jtq+JGKdKniDQqOk2mJd06h2aLX8+U7Ba/BUYylh0F6348we30mWa99JW4
qvT+vCntH0acfStseSpnphnLQpXQoi70yiIHwBlU4TcJL5xgizvsE3CeEn9o0rdk4jGzmE+nWpVn
82TTqIROE5SqHXq8dMdCDjdpO+SHIlP7oCP+4EqMnCHt2NIYV2zrVJQPWH/xNYXaclHex0zWy/c+
cdHQxE9JxP1DKPFSRfxrrV5f2rXA2JULhdY8zJZ8qlPuppO0OlbeWPf8vlJbpwLvC1N3h0+CSdMV
2vs2pHpOq1dMS7zJHPYqy1ZuR67Eppm+jEmD9D+xE5SMevLJdXcU3ncXxmMEu3tidVEm0gbuwQ0T
yoi+1SIlsO3hMk7soOviE90YrkOZQXfV8FYmvVH11CYLqEfOrU651+z6ITXirS2LwssNzvPF0CnZ
ZMoUoN4UeEyQxX4TjTIl0EVofty2x2GH2M/pFE8Pla9AKzdm1TCWd5ApTibAZHSntf3PVGRHWmQz
lWVZD1n4UhHT7Md5ckI0GWVaNkwX5BHKk3zmXS5CNm40tcfjWruPCS/NuubMlIF6wa6T6rOyyTN2
yLaTlzO5rjhFJ5ybCF6pGjOXV3JsF39EK+LllUQoWC36plfEJ+r/Dw2qtdIcwK3pseGb7YvcysqG
U5E4SkDahbLBx5kiTbOOFzt6SRHieBysL79fUDtbor0Hi14QbhsABEtK3+u1RK+TnhFmSlCsd4qH
YxxjObNc67Ebbdp2+dY7NvMNTpU8M7ZD6Fys5aRY2NBzdxB+19EAaAtn7lozqSMl0PqUG4qBWZdP
U8xRmrOHDIUDyDQEBHU0x6XIXuqqedAx0g/6hb4m1a8nwhI9t4UOmSQVVRDHvoiTbDN0xrUwKB3X
clPB76fIKcJblbczERwSjLBnL2ZwRNVG07Kr6Qb0pP4iHEREvCIK55OUjXKkwQIAazAvqoV/SSP1
MKVae1u6Qk+8dkwLdFwrZTfkGP/rZKTnikYOhnFWFaIs41nyERuYA2PFxppzFmeCU8F1Z2Ut7NqA
VuUJrqwM1nJLT8ifsAhHpHgOTyLsAf5y5/kjdO22zPnvtzDufw+A2z6Xq6av3f9V66dBL/Yv9ePf
n+7/pSZx5//07/UVN6gpumflrP+RPL/D3FZjmFfMjUEREXNrhATF3Qqt/YO5aQcod2jGIbuy2Vkr
3vWKuRkHNMgMNVXMepkKrbaErwCvfoDnO8A9m7NFIi/X+gPM7aOESKwjR0bDO500+NF7rKWZyTSr
sCkOklk/hEGduJt2Uuh2yhi9zmT+yDETvIHF051lWjOaDHLabCvn8pTRQfGMA5hRenZnYzWGZ6fh
EQy6PHZOFJ9141icLZaawtMo67qDkBH3l2JqzvTcNa6kItxHCN7JVTTDtFCSRPMjKDD1eUs+olc7
lKfYmVrQy7V8Vg9zZZiLTWfWw/3iFOAEak9xmIX50dRFwW67+qP1/t9bzP9zJxfMKN/s4R9GoH8J
bm+heTClU54ptSCJrv//3UJff8ffC93WDjASYLmuiJr4iw36N7iMfIj1ZQFFr86kgF3/gMtCO0BJ
DtcPbilD/F2sy98Lnb9iTcIgpbFe5W04L/7BQt8vaaDzmVjGw0wgUXaV5r1f5zORuGHc0eeIUXb3
ZAlHngZIswYCo9HpkpehSat7XSsf39y1q7+OuLdcxn1gdnddXvFV9bs6LuxVNMtsF2OFx9Yhd04E
Q6s3X1KqdD9Ri374BARecdG3h+x6LQSBULdB+FWxH//GreyHYZiRfjiRBJell29JzPnr5fi37Mz1
E+9fhYExxzNlBKr7PdJF2xp2bmlcBbJwvunafDy0Q00e0YIVJyOmpmdKGW6EsW3aMT/+/d3cr1z4
hnA0MbdFkw1+ue/nZY59tDgZ156I1dnYMbpDZTkvVaQ3okm0TVMx1f39JX/xANlpcVpc845htex9
Xd0MgblU9DRjWCd+WKjkBDvp4pu1GX9C8P3FnWX2tfrg8eUsWDTv16jrxlUzKgoNblslVwJZUeAu
RXKMh4g8hYLy3ZTqKVZK2VHWWZ+iw79YPSuNZv2WmLIJg4PqLWfAUlrJtU36maF0/Liyl606A9NA
FnCO8lFrAl3g0uYUc3+YpAvtQDcogeaMmPPIB5fpoR+rifnJPfnV7QcsxmqedY3R7N75tGhm3ILl
ge0ZxCpaiK596JVEMybU9b9/0h/ywFhdzLHW4RiqXXr2dQ95w5rQ6nRMMiOJDzG1LE/LITSf4tLJ
vsNaMO/odweivEe/UtPiuJdnCnIYX+/JnUvqqT5chg4EWws/NabfmXHtvXCY/jDoXbkhZE/sbV3M
jaqoaw22rknvE8Ir7dybVHLKgqRytZKjMnNuqU61C6xNMD6vxjn28zCcL9xSH09GMSpfe2vip2Yt
i4MW6Y4fYURQn4meAJRCt2FE5VHQNo5xlkTKUy7R6+PmTgOjTEl2lFqjeQNW7WqfbFgfxsvURbiq
2hARBBgL6/79HZc29nPQ0JVNQwF/aA5Lf2q7aU5XXKpog8IyVl+msCSKbUZ8FehGt0rH5kF4yMIq
2NCUyudII/HaqobK/ZrnrTUHdRTFiPv1udz8foV8yAjg82qg1OgaOMUs6rD3n3fCWWwm+yMEcgzL
oGtSSLBlgUULgEV+miL++9JmsVay+Rb9+ZIazlUq+nHw0jlUpKfVYQ4GqHc6nx8dKV7obYffVMYf
dMKF0r0aNqoooKKbqlzGq6RW42vSLKGhKOVknyYk2V/RMmZfksyEYlrgWKU6HezKzthCjxQnzLzM
L4kVOrhBtBOohYaobFyK5U7qtnGXonL/0RnYzGh985m9wscdxKV156BGGE8Tb+y9q/pgDmakGyHk
mWS4y6pZ3eL4Yn5y/vz6KmRpYOXACGn/lKvwjQ8VV8X/KXIAwMT8XFaW88mu/7Fc4KsQBMFeSPmN
/9n7B404k0RsE5MpbbQ6oPLFfmiEnuMNWlAqD0ACfTU2/twU4pMj7hdXZhxEMaDRGWhA1O+vnLad
C0uidTeDqadY+QOBxljme3PTQpu279DGxffkmtiffONfOPusewzLmwoCg9DduPTN7tfEVqLEqe5u
9FLVS0+fnPBeH5r2UbQpbqduYyoETqgKms+RbFWVydRRCQCNEVoqqtXW0q7OYqnOP9M2PKtH0Emx
Br55ssBwLxSpcjrEtn67KFGVe1ZRxF8UWeQ/rEwhO6hy06upl+H292/sxyP1r40ThwaNtBJ17zlO
lV7POLa5m7hyh0NjdNwb5o5fEAOxwdtTfwjB9AKIMt66yvSZN/qvbykvHDxVlaiplW/x9kCRi2Eo
kILdTSmrfts1RuyHStH4Bej4NpX1cJkpeelVM3M3JS05YTVTHi6Zql8hs5w3deHcSxtjkAlhSIDr
1OTRYhJ3VBoW7kgjMQ7NKIJKrZ4jVJRenzePKOrCi06gkvz9nfwwLl/VTauNI/u0DcuCcvzdl4mm
SRviwbY3dSTsLwvbiRcabnIa5x2OayvE669GXMdJFxpBZtbu8ZQ35VXYtNH9/8VHwWV1jbKlsf6Q
jj0V8PYSWfKONLLhQO6bx6Ff8L3X+/bYIWL60o4hhNQGllsMWAYPLcSZpjfdl08+yLqjvT+awWzY
7EjKw5Dvw/JyeZrMzmI+SN2cFb04RiqqHuM9k5xRoeGEjwUxPlHR2dwqxhGMd3erpWUWVIkwP3l/
f7HSd0Fc2AoRuwi29/7xxLpg7ERhR75Qqd9FsXTOLd7U05ZUngDulb21I+2RwNP5lGFv/Unu0i82
5dX3lt2SHg4Kz16NUhLWgM8BVyfNNTwPW9c51HMSU3f3+z99+RtqMjrLN4vwQ1++w5yU+6T4gavW
2pfji6Vsm+fi8SfWHu277nz9Ta8wFN05JC44Jus6JWqAjfCV+oWTDZ3c+jL91YHzbF9hKP0AMjIk
YstFh+es3MRXFEocwDjaUZkBqID6/8zbY3/5QJRi4KBZIN2YmnL6vF+8oas0DtnbMtCGgoET9vWA
P5Y7tKVfudh34NAoBWo1Xb9P4Q7Enhhb52rosvZO7WpPRWoASF+K8NAwmzqFq2CmjFVtFeeG6f+w
d17ZkRvbmp5KTwBa8OYVJjOZZNIWWVV8wSqjgvceM+iR9OpxnIn1F5R0xUxSzNZr337QUh3VIQEE
Aju2+U11VSdLH3uKpEafbLMwfRjtwwOW5cUSDBBNdmmnnjExVEVZ+Doy8ESoqVByU43IQnDq+IkS
xOIsPS0xjEq6zo8Wu7jV6wktrFSLPWPp0J7oOobBDrbj+HvkB63t9LvBrrMt0+aWzlc/erSNb9Nc
n/AkpzM+xMpjZkYGTPRu2fVle87B+7S65p7BACpsBERekOo9KXVt5K8MackyoBGIfvTTOgfRVDyR
PY7QoRpEUMNuOhO2lHcWiiEEaqbMBTSAaydnJC/J0RCpQP1wTNXHLF2ealQUXGVAIaCy9BvVbM1N
qsmmB44q2SDL6pyJXS/guJN3xZHG6EdsQtG8On5XVkPFZI3cQo3ldGBqMSIPulJ+mRUNlT8jtg5y
x4gPScd1q0gphruLKsqQntmYucSXMaNSV6uzH3UxvRi1nDNwf7FQPrlDtDpJIEBfQgI+RW6t6JUW
Q2mxSNpTMh4GJn4tA0uAYu5YDm7TVl6e3jDU8VZ53sNru8q1n8A1kSIpvCw0/AXL3ajYkm5462D7
mlUCEvy6oKwr6Z/rGaPtTtokzkM7nHO+FO/vza2rML3pKQASPb31Jk7LsmBy6Hd4GjLXbqEUllbs
ORnky1Fa6zP585sqntEl6FZhy0L2LjDLx2/TNkbdGWBnki9Jy2ay80t5qdNthfBHkBdZeGAY9X3o
U8uVwdwFdraiQzIh6dMxlXdtlK+2fTjmZ27r7TJwV0gb06CzFfwATxLRwbFb5sHcldPOI5bdsepV
dd/uiLGVj5vFnyYH//+ofH1Ufszi+aOF/ZT83kZoR35vk/5b+aL2dnxKil/y1ymp/8YeFRMXWGwW
cZtI8NcpCXWHvWQzwaQR83Lg/dcpaf9GR4DuDBh5giadgb+PSTS1UCVA/Bb0tDhH/9UxebqHwG/S
YOewpglk42BxkmQta9vWqMs6tHBa8IHT3HllZ7ojIJt8+fUqq7j94wP9qG8trsV4GNEvFBoonU5O
ZLnL13zsMI3qSwOJ3ChKAxNcSeDE3dPHV3pp4b2OEC+XwkGP5gralgy1jj9YCPCoUyU81jrFXqk5
l6P9VBbz5CuLnm0KhOKgA40XZhZKiLfXXxZrZnYq34JVq54L7dcY3UuKngaGBA4wRJsJqVZX0zIV
TRGtCOJzig+nx6S4X7QJRK1Mq/0NpxJSa2FMk+L4w8I8d+0a2oAT3Gproj1aKyFuSJwxwcer9NI8
OVol+pLsMKgYgO1Ri9GOVyln0pYPS+H4dYpkkt1Ud1Ez/spVJ79D1uIwhTHoB2mqDnECYmzWlEBf
TOcwMp6Dtg18rE79JLHvYr1nNiBrntaNyIg2h3p8mqVs2iSKsoBtNRnxrWDujQIWLrPy58UwwafU
1cPUmnfz2M1BrwM4W4DfeoNpx4FhJdvMkOH4FmBglDpcvLZ1AL1HtVAoyj93reRp85icybHeiPWi
G61DghFbVNDsTlMHiFjRhJIqGjH2MPuthZK2tmQ/0cRI3IRS1h+66EvRoymg0JGQQ2efowiLoltk
bj9+O298wV9uhe8E3WBu6Y2l7lJlFprMqEvLTlK5HDWdv9S031JsUnEASCkFc7oQiepnsQI9u+t7
b9HhphrN52k02zMpzZtIIVbm79uxTjI5Rx8qKxsrx3ekOoPy1kT+qIEn0Iandlr/bd9PPLygCJE5
oqALhOd4ayZzVOgaIld+A8TDdaZ+DKLaHM98Ae+Ag3BlgruG3CZ6/UTB48sUer3kCkJRvpSHKay5
/lkDfOZZyXAoJPTGonT1heHqvkYQ3w0VY7+gTOuvrmnFxq4zcxmhMqvbmnNxX2u406X5uCtL6yci
dYDcnMOQK+FhneTIk7RhE5bqGNRVspV0yaQP1+GoN4JWS0aviZ3H1lBuhrDTL4Hx4LsHoMRtIiwt
wcBWASRzFLGKHsCpbyvJcNFEReGD6UQBXbLoisZFoM9d61l5+E2S059ZOX2NIrm5skHjSU60+jjZ
ta7hEFKy5HFMqtW1zQYjzwqEENeJgwxzPc8Zy3NN7nf3MoUY5ED8GAAsnIT+eM6bycxyx7fyfAmQ
tqjSCD59aVS73pA+xWNcXSrYawAXiCUXiB10GEw8Ddsb+bE/Sv5/nDaetkPF3iLgoYtF9qupp40F
y6khy4eh7VtIobjgOE23kCsQYD+cya0B1YHS7s/l2+9elG4Gcj5w8rATOd5p8joVBAkuWkYUmb2z
icyxdzG1O6xJywgsS+GRpl/PxJDTZpJ4VARP0THSoQ9TFB1ftZwYPIxNyvFuDBcdI+zAXuZsi5qM
W42S40nd8IwFhgSDwHpesDK9LEZjB/QoPleTiS/p5KxBJxJZT4wqGdydWvCEvbFW9RBBimnxOlsK
efRCGYx2jCKKJzeA+ldaDF4Tze0+bNMZFHNvB6olXddkJXvbhGEw0LUECLr7eJFeSDmnt8a+FPpR
L94UJ7EmS/IowrnN9p3iq2Y1+U2+XC8Zjg+TuQE2g7WCI9fbStcuEGJaTfCv+gDwbzSSIUgLo/ez
iDNKkUcXP4nWrWrna1doBhIlmDOk2n2ithgZdqmznZ2V34YrmmeVpqfZgxuO6QFfWjuANPR1ThY/
ctraNbNvpoxmn7SwOwDDZlO6g0iBT6IUld5QJanbSw1au2b8DZidjLntsukqZb2yopvGKoH5FQUu
AVF3Kck4nU6FlHo5Cx1Fc+qbS2P54LMR72hyUC/6mfnqeyeFhZyUiKqkec5JUAVvU5dDaNn+lDqj
rw0SIJw+UPvkETbGn27w/6oo+e/ACmZO/Wpbv+nhHRcmPylO/vM/+299Jz2WyUltwu/5uzYRHrXQ
xBCkFz3nV7WJgdoa9uj4I76I1Is5xF8dPPs3KIiAzEB42QahjGr4rxaeBVMYUfwX2xuVxO5fMYXF
d3f0XYq4hXCYIIgKHM/JoUHGq04RCk9w2caNmizbxQ6DV4v0f1mSvL6EiNqvBlSETmy6Ji6BddpB
rVHEqmnAjM7Dx5d580W8PAkiDYzBgOa9yN+/ukyP7lnUyzhDh9hAVnpxhd+RjwXNEzHtTFPgTedJ
lBKQu3EihA4HPIi38/qRHAPpOHldQt8ex8tY6eERCXYAUpshHCQMKBJtvKzQBtbjbJ8Uy3W/6Lsl
0nZidZ1p2cqSeebx35x94pYEg5wKk3DkaMe3pCCCm1frjMxNLJEm5TthbA9h4TISLxah4yifrz9e
8XOXPInpuhotoH6YgRVy9LlcuCxytNhbeuWQwiCKEHV1ztQO723X1095EvZ6G/JR2/CUNSYDKeJA
sZ6dOareDMzEy6VQFyqaOGii7nK8kqm1AKSJel5uWN2uconjoL6TuBYT9INZ6IfRHC67PkULt7qV
df3c9d/kE1yfEbbAjXBK0X06vn6rG4MKHjn0zfG51tubtS/8pct3Welc2WGyR89mnxrO/eTku6aw
H+OuP3O4vMwET6OCYHQLGQFwE6dIcwdDxEgbC1iFBXixNf2qtsVVzfRcke1HyBA+rqVouk6BFiGG
rMDgstVkb0P0HhS4TzCSIoP3w4fHVrjCsucyg9E0ytlurCfXGKrbj3ei+N7e3i/vTKSbfJYnr6xp
a1x04opXtpiHvuMclmA6qwMFvvMgdd0lzZJDKXffP76s2G2nl6WkEbqr1I9IAR2/qSK0+OCmkt1Y
Tt+dtritqzFozfj+48uIec0710FeBngXIINThUMtspWw7WnqZOizZPVtqdtwcOAY1H21kVOEoUZ9
D3pmI2fSlQgxaMgEYM6vIGxeTWV+V5frlhGnKyWrP1vRnZlNQYHcSi8NJOfwJuUF1lEKm6zKd07d
3EBh8ZHHQ/y78OUZsw+kurk4lhZnKnCUMt57OAZcaAjQZwY/cbyIa2zbmdRbjl8qzqfYKm7VebyM
DOdgdqGfY3kA9AtvIkwP16S/mM06cvvsGy0C4cC5TzUdiE3ydZ6RBATCUgMpmuabhu0HadmrF9AD
oeFB6kIsDDkpqy12pTVu8HQnQpq7dU3vl5Z92VbumknQxpGrVZYt0gW7mUJyRmcn6qItdl8ujJ1A
rKQMLShUiazIwSvd9N3qkP9tjF3Likb899iZro2muQmL58aar2Otu0iBVy6qtBnm+H6ZYExSIfph
ha5NNqawtYorxxqDsDM8p0m/wnUIxAX1orrlK78alsiz4CtHc+73Zv4Vj5bLwrJ/Tpq06bp52ySo
T8bpfp3VPaRNN0RdT9bUnYD8GXL7TdWTfZKWt2MSFZ4Utze0yA52tGxHM94aE2rjYMOtKHxYneab
VJOB1+18rU58trr9VCjJPdynm6TJDb9es0/jghVrW+a3qaPvkGsLpCgOhqi/sW0JhF3y04bvw2G0
raIkyOsxSCz1c5LyRk37KRXnggEuZXGC3vLwCg6MraEdstZ2R4KHCCSV+StmbUXcFWuNTc1GKwO9
eSZww/8o+U+a8XOO9F0pkFkcezvLrO+VtLhqw9wvVutBmqbLPJE2bSldid9V0W2N1u7GyeK9FYdB
1+dX84gj+IT/m2Us20HSP+HvFIxRvO+ayRU80UJaH0PNOJgGG09aL4BHHfpo8BAXvaqdeVuqzlVa
mrtGcu5E1JESeRsp2sHO4y1MVVTsjF2UMeEc4vuppG0HXKb06H99Xwppg+uG+MdFDZRjsxsu0tx5
AJTyCBQtmPuWOZHMBpmU4ipt5G094KNl8d0q3UWHqqMc6gyP4r2EqXiZpXvTiILJGi+1CvJZt/h1
2F/ko4EOA1KLPQsLwymJhvtQT2lDtjeA1YJKX3xtyf2oKfxy4mciNqE19R78hx9Y3GWw51DnVduL
odP34lXHOf8brF5mS0/S2F9M+hRAS9zJ0ejljTBDkDZ6NG+ADNluB0moHIeLHtNJkuN9tqwgY8OX
PQBNYL/o0a8FhchGhRcer76lRg8mEEA953ThYDXVT7YywGpP9wZ04IhlbcWrEVVVm3ztADrqxQQb
Ud+NRbHDIOWxUOczEeq9IA/WnTaGjMoK2LWT+NQ2Zm6D8vM1u72xUH2PSoR0DPXMsf9m8vzSnmZW
D9aGYT8z9ePrpKGe1w1KPnBDs18xX3FrRrDLqtvcWPxO0ffJUuywombIWQ1BI5W3eCF8EWeqbISf
45GdhPXwPaKQny3KWSRuvXRe/I+PordNJpITILawYnDQAW92kmb2qLaURWjTzFMWg665nLuLs/6Y
DH2Xqtp+5t+So+zhx35f0SnVjXlrMU53o+pc9/JtG1ncCo6tL4kSNByRR71K+FUjn3ItZ/6wTPE9
XrWf9HL9PmTLtqdnZ1pUw1p/WU7Nt8TqvcYiWCA18PFyvLs3Xt3CyWrMYyEVHV1l39Dma6uJ4OVW
9bcUgMDH13lvc1jYDwOdBG7BHjnZhGPeJJLaa2LWkn+tZf0AuRN+srHrV+flGynHMLCshdZ56jVa
/GVpb3RH2mhEISdsLyR53LSOc1W1yb4Y+Gzj4Uzr+r20mfOb2QpTDoc/nKyFGWHIjDwv45UKs4IF
e9OWwAMqPsX6z8zHjaDFD5LzKEW0pAqOt4/X6J36j6anghAwFmfCSvh4O+BoqMXNLDuAHZ/nLg7s
UP2RkAfl5bny7526h6kgyAdcd5junzZapRoJzizH3UJNL/BqCsxU9VO6jrW6bLVaJyL/weP7x2Yq
2DRu/iTTFOwx5pjU/UjenCxubqKB1ydcEnmOIOPgGAyGSS2UERLdVlFj12pgAPCXouoUugCDZtdu
OGU7sSNQyfX0hsa6hiumPm6KVd0ZS74zzfxqdYw99iAXXR99oREGH1zeDsUYNNMYpGbhz/xMMY+B
RRbURtEBJM5VkUhPNNMehPlr2nQ3ypKiL+xcJRmHX2zs+xbkSWTssy7ZdwUkgDa9w2PGtWh8NmZK
F7R8hoP9JOfNVctNi5/vZ5Sv6Y9jPLkDNr+3KwNnjyHAXGIvzfEXkY0NXA+q8aXRxEGd9xdjGR3m
NMVsp7/RlzAYyQIXpPgUBAxsymzxlQwOf9+1NzIR08n1nUiWpmnwhiz6EukSLU+h1pDugd79Gu1s
p1Er68N83zjr7VBiEZPhSGTWpIhJd4FJdCAyLYvDth9HTrd8F8ZSEMvSvZ1FW0OJtpx2e32Zf+hq
f7lG87WI30ur70P1OWnC+7XOAS9Il52DU0tYQ18nFQlH+0pLo4t8Pphx+awM0TZE3aapwie5IwU3
7SvaEN4ygh7nPYRr73U1u8BJ7iKyz4as16pg5PbO1WLpbt7G+wn9c7GGY9/cyEV07zARUFRnK34u
WUkMOVHl2diNs3aQHP6ZpIepSX7NrF+VYkptf2rHhUrP8ABmbHoZmjMHvpoxmgmzuww4JPiz+9Vy
grYnf8pzf5KXrUhk9NR5snWao2aoHTpphjdrPYbUI6HT31jlcj0m46WeceCnvFP2WuSMrpwVV4YJ
Mbu4Wa30Pm1JurtnaAYemORb0TOyQ9IqY9oqtbafivGiXiCZcwr1OlqYSXa3LokXVdNlSXFaGdld
ScGaOihBSC3Lxg/HY0qSXMcPohci9oiJU2NEmBonwhN7UByxKA1dLBYaAd261eWC/ToFjt5fmETX
PmR/wpZU23XbxoYn3k0rDWiUm4jmSA9WxQJJlJ2wL3C02Sktmdz0iU/68eNg9/bwE2gCMbYESs/s
7s2kUJHTgWdnUhhJD6IeUPXhciWrFNugTPVdkkUPFlygRF+2XUgaqDlnytI3AZdbAMwLSNpA9QuS
y3HAreRGbmUNZ3ahEj6WPVxnHWemfLfgnv7x41LpngZA0YyBO6DKQOsFKuP4Ysj9SCUGQravG+le
Qp2HyV6P20wX31vy6msraTyS23dIkwYNcThtlKcmnp9xdrqvlwYBVU3dh7V0NcbThkIGhsz03dQT
z54jIGoVJSexQQHlh6wNmTpa2VdpluzHFe+t3hZpjlhcijQmTNshwS1roShgaGyr03YyB080u1Z0
opH+nbdmjWLOhJNFVWS7MBwuodHsK0s7IOq0NzT6R1ZyT/1x3/HpAAa/dsCoteDJ0cCbXGTvSf4X
/VDlUeknsekip7cCJIw+p/aKW6e5XpfKgn6VqEBzYpSm9sjWlETBtbjSW/Mw9fGXUkvupKy67dui
dO05DFqDoqImXuICSIxlrzIhWdTwvlXCBxnNknKSAuLwy9P3+BflpfQgcdgiuR7fD2qkuouc73S9
/y618e/LbKIGZGs7s6xvbXO4GPl8JVoRCJbcZ2nGOGkMHyrT8BSNNxA10lWRRZ97jYqQyrEcS0zR
mjEgEuyjpNgit7EPEWIX5t4uPL19TLGmltTA1bgBNTF7XRTd42SMzsdGyzjrevsKOvJDxjVpmd0p
Yb+R1/yqkbU91NWDTT2dS04gvosOtpJW6ruZ0S7bbL9Q7Gsmnyh1xmCMm76O93U6bbI2uhdhFqWw
R2VC+qcfvLFl5KTXkv/yy510x7woc3O0WCzIQHhS73qVQ3EVWmD8xdBlHjzoB7U2xBGMGJfm/LRM
6M6DbVwoMRPpPm60HVAA20Xmi9HNryHH1rGDJOPqIbqIUoZC13yt2Ytv9AZyBuW3LLMfknbA5EEg
R7Kd1VdXovBOCcorhVQt99/jNrfR/5JaN5PWZc/g/Q61oidDje871b5vCM6BMxQELHCtURc+ihI7
TvPMm1EGkVroRUQ0dWaSbmYIpESBmXNSVnBFJiB3NbV1JQUwuC5k6mS00Z5NiOci384VB+QvMROd
q/CyUrQ9Lf99bpmfsAfD/GudrzMLAd7KshjgN1rO2Z5+dcoRQTicAwZGJJfipG/L6Ezu/E7kgPZA
zszklezptFff094qlg5DJtuZyI5YTA5eGAeXnV5eZXQnPg5Vby8ndBzJ+eFbAOc/JQ7LiRnPGppV
oB2GS5GfxFTNdll+Ezsdu+kzl3vnIECFFpyaID6CV3tBX7yqghawb4DPJsuvCPo5BXabWBAnVhlh
ld5LlOxZXuKHyc6ukrjYJd3gzU569/LM/2o++N9SZ0I0xv9ZZwLNoW9J+/sRtl/8xF+TQfs3FFih
USKYyR808Wr/Qi0y/hMTPoRVMShUaAn8PRlUf+P/yU7+m17/X5NB7D5VakM2OnxrZHj0f8O8fyMx
Aa1Ao9YXiHjquTc7q1rUFLZqofg1TKHPsZlX3tyDfnEREAeLlM2YszjGiv1y3jzBvJQfWl0PL7rE
tC8Nh8k5QjFfwklHnqzJ7MGTQXP9qDpZwRYsBqoRTLlSuJOhxZtulCZMKtYhWEu5J3POsFgYojp3
JwTqvmY40B8AK5m/S0mU5rg+YEg/z2oKViGzOewW09wsmNhiA1nEGxYGOc6pmsKvVqesD6/e4e0f
RddrhOVp9SeWhWYQSh4KXxzg0ONMpM2jVTFCVfG7sQlpbWqVn5djHRid1vgzblIXHQoxQSEZxfbf
f2b/r8tb2B9+UeL1lP/5313y+//41X4r//O/viXd0fclfvzPz4s2CfIVKDeAiQKKJKguf31emH4h
xiJgE6qwwH0RVP5z8C4hjSyG9Ox74JowskSH68/Ju6Sitox0Nyk382z+DYf1X0hbqCdHBRhdVZia
ixRaBoF8yqLu01npk3RaDkjuh5umzrrLfkqHG3sU0+R2gjAwY2CoKL3tIva17oeyKgNVzqi0Wrtx
U6OGW513Ic3SWN5IpLPusObFvhEGi3OcDJ8SRAb9tFyf2nl4bJbk25TOw6cwG/StbMAMkaTyLApJ
pOKvehWCYM0EGleEF7irdiqHMDWw8NHHnw/4ntoXjTPKz/XI99iu0vblRmVroopN4luEn0lSmmo+
Uy5ovPXjWxBNIAt6n03DFrQE7/B1a9AElZxqNCcPazxuvtjNUt5iqJBWu5Gsr7TbeaPMIcjXiBn2
FyVMQUaNdth/llelukunElRwZS76hDqds+6KjDEtZk1W+YVUKP1BSC+wH8oGauzOUsDpGukFbRLV
RWA0vTCNDn2LFvM1hiBOp7r9kBI1MS1BCkvNHcNFIS+1vAz53o9D0ymHAjliMTvGug/FAXbEqeRA
28TDojTtfCjgkt3nUd/gF6U40uBWetf8UpJYBXeObugG60BsreYp1OnZKjex2mChNa3wm9alSL9a
corDwpm7E6t+tDHYEBx0YO5VKlegCsdvhXIqdfKJ0VNKQvytzLFLQOoS7rDRLPpXLZuMJchaLbpJ
IyQJ81EQ6yGDzK7Z1XPlSTaODm4zQQX5+MZEoXp8X5YOw1IA55BHwTH++L66pHPMDNWTQ5ukz33m
OGyGs6Ri/c1nQTxBpILnB5oIqVjs2VeJGqoUEVTsZj3IpTyDtJ56tp/Et2vEDxk6S8DvtPV3JVbp
Jq0yNu5FLrWbou4LBDmZpOG40aNkaHZj6q7yEo4+TP7MDQscPnDHGj/1WtlELtPj9Nrs0gRSMhLp
Vlzad4UitaUHHvvbYlRY2qG+IAveTKI/6LNdPFtF+5yg4sB4JykA5YVd7OsQ1fwJ9Dr2dmFPh7PD
LYQRqdn8ZOOhTKqreXnmu31n/xI2CL1gglDOwFnleI3adVKrNJ7lgzZU/RdaTbrtGktpwKvDyMRj
0NttQpORLpqUdFzWwWJe1MBq76wiYXLyCYvBNs1/frw/TlvbfFZ0aNgdAGLpboPnP76trkP4b6pR
BC7rES34cFUPGTBhP1S14aKY5NVDfXa6WOEqPa2IZtHHNKzdgszplzN38vYTQskCyJcJJwkqg6CD
vt5ECoVeWqJLdJDmqqEdlRuRr68aLynt9MF3EN7aIDacYgtdycszWV2rulXHAmazUdVBZvItuQOV
u//xnZ00g2DWmEjt4IGLc41Au51E3F7DkjqHf3WHnOO3WmWZbCNGbYAmFpniObGF0y+Wq4mpC3pQ
UHMsvqnjZZBQ52z1yZTvullrvupoS2+KtC3PjOROOY48FAWjCgkU9h4omFNBe0lSjWxoIuVukZHR
HDvs8bqmiC9hsaBDPaadKxfac22FSFE5WDSmxVT+kfP9Y+tfEY/yOjhxDyIZAfhBm41URqSjr8LG
6iCb1JXDcjfMTJyR+643ky53gaWyCxmyXo+ORaPDTHdWqKrgCsbwYNnZdcHvdavQsRpXRl/GC/Ww
PhfQRcg6vjdBNaKEocy1GE6c3lsK4lnNw/zOKZXJM3udoFMkHa05BYINQ2vPzBpQ9XGPtkmHBWOk
DEaQ5SGj/nTpz2zBkxkJb4u7EdobpG0Q9V5UHV6tlM5cdi5kLb9TCiXfGhE9O23uFN/2r/tINx+Q
uJtpxYTyuVckzq03y/DqwuLbeH1htcTKHT3eu3kqWmb8nRzMspa6DVScx7CZFmyNaizqrUYOhhpr
ykQrN3bqROf265uPEFFA9qkl/GUEs+bks5gzRZ/R6o/vrLoF7kJW7Nc0BXfhoFV3ZVpWfhTTmyrB
iIDR+1oZ/VfkLjdza/aPKJhat+mQAHFbZ2TSY6wPPw4Rbz8nbk9w6jgCsU54w4Nj9qf1IT6od1o0
xP4cWu0dNlY0ys3oUkkngnwrD9dp2juX5jgYiDLXfyoE/uPnJHbk0aviFkw40lBxyeLJvI9fFU5z
aaxhcXUn6+F1sxjyvR4hNwTKmsK1VxQcB8L42m6s+vbjh3/v1QAfEHoitGsoOo4vTMPbiAp0UO/k
xug22sD2iIsMrW7JijdmHuVn9sIphE/YDFGeIsBFoKSKPx1SLnla9Izd0jvDyTtvBPt00ZjMAYB6
gAPpmwUWBurOxQDWYjLn3mtXO9lOcrm6g9RI+1menhErHjaY+ZaBMU6lpysR/sWYnvoTZLFnkPem
b8z9k9nWClQLLTqDL313zUgXBQgT+dk3GRPSkvjtDsmdOgxJIGVAsZIcfQCllFyl0PUz2cdpOfay
YpAnOcdgPaMdd/yKIO6E+JLm6V0TW5/CLhu3KLjGNJRj/F4ZnTvafC6AvgnuwuSN/jnTct4T4mXH
lzSyZM0xMUjuUtGZz0P1i9x24cWEs2VDFxmnNKvHkKC6d+xrQMfXyZT0V1U/bFtVNQPV7SRW/t9u
VAQCBQYF8Cl/ck6+kDKyxliqiCHIUNkMRqwnVR3v1j5WGPtVfyqD/OP3eIqkZptC20UxCdgL5Qr4
v+MVWMc66zEwTe5KaTVysFGprnmSEakyImFr+1MvlVugKJtVSshxcrUtcVuWYFDJXbxu8c1APl9l
iBktxqPN8Okby20sZ3bGKfxC3CWqNbTVXuhMaMcc3yWJd9EkEPDuEGvRbsZZWR/7cYovMElGSays
tRW7vbxCR3rA/jSlrkqyoLIErEoxU+1hMsbhGvus/IcdNQN6wcqIwn1nDhi0dqV2KNFHvYpMCTXW
3FC/fPxGTymo4u41oHW8TPoaFuj447u3wDGT65fRXV4uOMbQPAtyNV93pbNi9zAomk8qj4LzAM0x
yrJtuEza5dItyxczVJzdMjHXG6psB/C6cdUhjX1ZQZejlmffjC3LVe1s2qsSskazxFyalpuXEE+d
GcsaZlFos4+G7lH6/h4xYNob7T0mFNlDaDi1r2NlLYw6gRL06nWMHwWuHXO9m0A2b5rSxFCvd9QL
NU/7rT1QgZxZGx79+DyguQkvEWoS0BW0z46XBtUMObLmVbpd6mhw1aKr/dJYkzPC3adSgC9vgIIG
ISvoCWTIJ5WvE3VKpcxFdNdZzcIIkwEKc63czziL/HZQEP/Lmj7oJLqVSL1pXtckw01VT58Agq0H
JMGrfe7kq6vo9TfVKh6HzMGs1tA/mcv8NZyKOFijIpC7ZgJM14fbUKW5o2MK4DVt0Zw5yMWinCwa
YUvUynBTLM04eRosvJaWHSXdakhPumur5rcO6m4/Pn4176QLQloGNRY4MmDhT4NjKNV0mXAbv00S
PqxwtEhqo5nqWCtvdDDvaYiX4xSWtW8X8sFojeLM+XMqc8hr4w54QAYoQkn01EVP7uGDz4tR3Daj
9Smpt5ZxLUFUt76jWx80vRV0CHwqq2B0bNplvtIaZzvNw6GOf0UqmE4gr2fW5E2OK+5I6EkK8WfH
ODUIXZs8lCJ5xv446rWdFtJ9UpCd2yBZmHsTsmyXdpXIn8amKQg6Xbkte1Qj5XCsfPQGl0Cbs9Gf
qjX9CSo+3DPTFtp4xhBghJyScGV/Gkr+Y4B/u1fEYULxAgUUYezTyGlZk94oGX7NI/KdwYInmJc4
2blj5O05yvsBEcqcgrEHY7fjzziXY7lfDK24teOx22bDFHm5omF5sQz2mYjxNikRFCNRdDLi448n
R3Y8JiY2RKjerQnam+rSm24UFoWbWCozEU0+98bfebS/r8fU5+SAVPU0bUczyRAUsi8SeyQGAGvs
MmcX60pQa/GhtOt9rtXQEU0M8nbNWG4nbXHtsdkDxP14A77dfzTSxSlCOx1tZ1lUhK9KnQhWfjsD
9LvFCwRGvkFXSU/jLQP6eKeaGTliYvcuaT7gUwnEwcdXf/nkjyMPNDrCNEU/3Tqq4ePLG+1Y5o0x
p7eJroPesdr2IYRoebDQS42lVEZuE47OpEuD6urK4Oy0ZbouwI1clSNW9PAfyoXJf6vsIhmT5jJU
551UL9HB6VOk35Tw08c3/LbcYLgnFIqYOwv5rpOXh8BlqGE9ltx266KRviAqYI6p4ZeIhQgZUCwl
LOmmssEAfHzhd4InrQvgQQCERO/ghVLy6kVZeTmxP8L4lgYeajpFcj/a+vo4jupP2Y7Wzz0Wdq4G
fsdLnSTERs44Zyr+duO+TNuZs4jUDmbO8btSmxnBn3GNb52uuy9xzb1tOxU6bVmWZ1b5FJRMnOZS
QoaKp6XEPJ25L/iEN/VQcam52qVWPdErBok4SFV3aRXddV06GFGNg19jLDTUIfxoJ/do2F8PS3VO
kPOddw4LiuyZpILa61T5WJ0scwWaldxqq4OcQZ9117aZGXeqvX5J0P5qzbJ4kIs8PQMSfRtpSWJo
fYhED8bpqaoG8+CmsdD8vMUp3thKyBp5jorqwscb6234422K9gJdMQPdL/HWX+2rqtNDJCTL+DZt
5/HCSaPJo89XB6upP3TKcobu984e4sCDUo94CqHWPrma3kBU6ssqvZUa51NettlmWelf0kiYLj5+
rrfFH2UymjDwx5gHkqgdP1erNsjyZHl6O07Kz6pftEAJ1fYpsvMfOI3KP+FlWMHHl3zv4biowmoK
q4lT0hpStYU6pVJyC+pMuvo/nJ3XbttKtIafiAB7uaWqZdmUnZ4bIslOyGHv7enPRx/gIKIMETlA
sAtyMSI5s2aVv+DT+zlwTOmYmPLv+wu9881mAgNcPvrqM7Xg+tnCfOimmrvZK4Xa7cHNmkdTDL9b
tS8eMS5Ziz3vVEtzc5q9QYrCG13KECgFOh9ZrireFGbWE2pf1d4OxfTMdImGhyG2pR11xzC2pjNT
MvtUMiv66rQF0JXSeqhCXz1WgYEuqFZZwa+2aeBbFMMfLRzi16gs6k06xWKF8vjO9+dSmzcZKQRS
ZIucVg1L2zf1XPOqytK3iFJHL1KunxuLZDOrJEwCnbxeCdLvviiQQgypaVfSPl18mNEXRda0peoZ
cXYY5eDU1B/j9o8mqb9JqI5N2LnJiD1VinpDhyxpFAjXyk+6f4Cbg49Z98meJIcYA4LRV45R367E
lNu3QjChIzJ7DsM5nxWy/j7tED0wBuP6vKi5fGlb57XuZe25VEEjy1UKp6kMV9Kr2yg216kch7m4
oKe6SK+Kop5wtPODC420yM2dzN4lidIe7p+Im4kOFdPfyyzbDtkMmcpNK7iYJeRo1CWc5NQZIMVB
vH41k+nrZDeHNJBApw8/4ceujUtWf8DizRqjCGCTOcGF3bHHinu2KHOQvcyTPWZn+86JMYBzvqb+
yYfCkTpTu7L5boMCaQm7HRfdN6HjxQ/AFSHWOy0n+pRa76Ii8TUd2z9KoOfbtP5y/3Uv0btc0Pyh
xUMnj5nNzQANnfRICFUOLloZvcoKSVhSGIE7ZqnabVQt3+tjVP2hcgke52b0N0Uu7cdGN7OjXhOK
YyUEbKjqzrkeA/lP1MwWXFkimfjV2eXvovbpsbdT+Zn+AsoyEhQIyYp9y9X1IX2UnDDE3BGA5dai
/bwTgWpu0iEZnyI7dPaqMcbPqo1dnN+l5k9NKpNNU4z+12ZU/LPNR1oJNe99e04UsjEM8mYB1cUe
9wHDOnGBg06LwdAJz9HfNoNh+AHwdTq1PRlWRwMetqurWkG+Y3CsfCq04nj/o9zmKUwzKaspsQFn
QSq5PtuNrNPwrZTwYrANNz0GvM5UikNX9fGZKqfcKk37X5o08p9/XpcEAuwNODUgkkt4iGoMU5DV
XXBBawqhLRL9l7y1g1d/VC8ySRzy02Z9zHCjXGMo3V64jPFoN1K3kVIwQ71+4lxq27JkpnCRVUZ3
mFj/afw02qaaiu9XGQhUSpPePzmF9FnGNeFlVJHfRPsfQEIDK9HAe821Ct2LbOvl/jt5J4MFUkZ8
pRWKcZ+2TBpxLKzmHpHjRY76o6AXsim+qIzhv5p06hmgxh/MJj63JtUmmrmn1op/17FSPo0YPf57
BJ47LrQ6QRniOD3vm78zPHS/K9OIHE9U8fDDyafYla1pzVnunW8BVAUcPxtQg0q1CD95grSvmHzb
S/PW65JwOKPdUx36roLgeP/lvnOJ4RBCtUoL942scP1AajZpwlR730tpt2Gm20WAyQOMny2z25Yz
XTYp1H+1yJhDHlsMacm3TFlfftGsVAU+q6ED9yYGTqQj67Cpc5jsuS6+xSNyVOnMvkYbkPAbzQos
/eS/aJMdQqkuy9htKgtr3qaQYDNZ7cYubPlP3eqf77+c94IREDl6M5xEhRblIhhNPdb2k5zaXtCb
6TFXYRZD04WOVantFwLIj0zRivPQjPKJX2U/2LA+NlEb/lr5HfM616U9ug2cTqA/SFg5yyTViSVJ
wWqwuLRTVnwxjSR5oIBE25eAtB2Z7W5NirWjavqfJH3ssVmQcVuH01RIQ7ZNi3GnDpFx7qUR3aYp
EfuhwIo3GwfpMUlC6V9vz9mUgMqarA3JWiQnrveUYtA1xxyNUILB80YeKjr/TfTJmWYP6wko/P23
c7OFWW4G42JfMlcMy1o6plTwe18LKKHbCLjglO4HyS63Niz8PYSxesulm6zEy5tUbF4UcSCCwCzW
v0z+KrbwTIMMLj2dmA29aWwvm3RcuYbexvJXHx4NaChEZN8U7gD1F0kwdauZy3LheHEdHWiT0NbO
3Bztr7Z9cLASRYkEScpD3/5O0NSRHoZY9rruk5pjcjwUj9g/bAO3/DWI/pCX0d4oPvlO7Oo4mfiQ
TO5/hxuAEqkLZ5qsl+BlggValokZZKMSDoTXMDjYWWn3ak1VdJjroI/g1eJjIloJtp/zao21cepS
ROCyxGd2hS9ORqtfto4CxP7Dyu96Z4Nwt1EnU7pYUKEXv4uKPO6HcQwuLdP0fVD54hhQJD1UXeUi
+Rcf9YJpMCVD8GzLUXRwFE6VDgv40IBXQlHDRifNqXhpzSh+B0wjX4BdTYf7P/Mm59S53wj5M0Bx
btjMO+6vq0UPiqpRQkV9HRnN79PsZ9C8YMeeuYno05VGxe2VSk1FosEBZfiFheMisEEqiskWqeMK
yTa9Ktc9S0APLaOOtDEorFNo1urjnO/quR09mqGCgU8q/8SrCSlH5o37+w9/W+0ZFA/znImLCGjq
EgJgT61DCqI6l1bHT2Jo6yncUvTRpAQ79NpOvXiqOucbIjfqobftamflpSptcUzjG5ZDeigN4W98
o6zxLc3aX0Up0Q2W/Qa3XK1FHm907D+gg5VmJfrcfDZ+OC1EZjDcarfWNnqMH6qC3MRlCvvdNAhr
I6n5CwM6rgsGQPdf03uLAZGkl0USMi94vUeAYwV6Uhn6JY3jEfv5LMO8jWljA0HwWDuhurLeTZTj
4Wi+6JgscErZK9frNRkbMO1bHi4LG7dQnWRrdfJalHt3FXYhBszsRPBx16ukqVmUdmXqFwxAhk1X
lABwHK1cuZXeulRXsXQWqVAQoqSom1t0izAALjlKEmmwLqmidmdZatpPeRz027buDRQ4MpmuZ0qF
EVnIUdZ13G8asI3WrpdAxuxapVUcF6hUd8lJTgJ3Ckf/j9WM1ld7rP0PfVvhYxZkstm4c8K6SULa
N1RxMjy5bqhmKck8eLbiNP4EsBqMjxjquoIQKZWonw0GrUJVAjSH7G7nkpWkD1GFT28g8f8bIJPF
Dyfsjtj+gPZFtUCtcHxXQwRazU6RcHBP1C0DEp8LEKxjXJicEEVqdlguK3vkMwCZFwGqtm6HPOtW
4toKVs7wzebkplKJYDNIlRtxmRtTtUxhWzjyRReZ2NUAbt2mqHGCkJMY6Bu4lPuHYcn7R4SMJGP2
XwaKAcxueQc3qRHjljFMntLJJ9v6pnTa96a14XIl4IEr1ExPpf09D8fXHuKhAqC6jJKjNgjXdzY0
TGcNjCNCPhvJ+l23fxL9N0NhZsUqc2HhFmWyb5gqCxS6E/VFY0YRR+FjwSAJv3KsWz/BqWk2jGNe
2srZ50q2k/GCbvqV+fhNMTA/JfM/FNfQ8QAjfX06WpL3Xu6LyWvHjkpfrerzEJTJf2LqPt5/oe+u
BH/nfwcjjHavV+qRnujsUJ+8Dpm3Lwy5H9nZ2cPUNMnu/kq3wE0eioYyRS4sD5Dvi0AGIlDxTaec
vNwYQD/qv2qIm7YJEDDv6qPocs3Vx+aPqPxDaNRuEiWXnks5DvttYdPAl8uVzXSLtZl/EZfirI44
J1yLyi5WVYH7Vzh5YY0iStyqOlbbHdIRje4HLnC5Ylepg3lIE8U+Rx3crMxEvgF6gDZI2dZS6JZ0
ZmE/W1qhbvM+qVYG7jdREk0ZxQLmKtMVnef+118nlyn+rNxSPAje0YNhl2SAcX1Z+TDzY14FSVYh
r52/DHMSHG6vV+l6p4HtoMpeTN23V9S+j7k6E+OhJxeFmevb39rcuWj4fh/NRAwbf5LByMEEOZgC
BWeOfGs9daH/Xx/OiCghQj5lrMTYYujpyjZ6Q6Asfi2TQ3gdXInAkZe2GHGkF4oeSq0HgTjcdE4k
DpYujH2qTGpJ5VEnJwf3lycRJGgq67V8yKs6vAwZdnN+oFWXBEfYQ6pVJlEKLJ0yZChSVZVTuUrV
jhiG1s7DpLTppmPA7ubCCg5da0mWqwXo9nS5TttMTmS31fP04GjT3snS+les4mzpAgXxH0rDD7ZZ
MzaHzElQZFJ6eDcjni+0EdQH9nm/C5uo2g4j0l4MH3+no2gPXaE1H8TY23tJhC/2qDhsxEIR33s0
XLymyPM9A/1h53fGM7f2udbQ9m0l5J7ubwf1nU0H+wN9/LfikwztejsUcSXkWGsGz8xVrjfHaIKX
oIndPsC7rfFLeTvU4+daifxnpu+WJ3R9fAQ+KC7VVNo44FF1wqcX+DgO9WHSsCBt2hDuRI32RwG+
5HH0Y+u3rqTaloY/9mZSUR8duq8rG/umgsbTYE7++QPyh3bH9YNAvo+NMQx7rzJ6ZRf2FCJs3+5Q
ZYr8m931q2wExPpm7Jp9PFTKGlJhPjeLnYqevwJhHscqMLaLKJ6WzDhqOe08NYqszwrGt4AiBvs0
9GSkJCAjHmqi/NQaQf29lqhS2qHa1orfu0Fri+39z/o2Wl/8GhhQQK5wvJuBt4tgh9iq2rVFY3nQ
5aIH2SzBudqTYZ3R/Hid7Fbu+HWN2KLugvZJEtU/0jZvfylYcrwycKg/ap2PZjnJ4VNUyc5LCZL9
cdQy61mq09QLdSfeQ8VKXbuQ0y2z6WjfTMiZmENAaeOMeBkUdchUHTs140EVjfkdAHj4ISuKwlnZ
wzdpyYzWBP5Odk4v7Wb0m2sBLc/Kbj1NKao9PqyRB+YmOoAAViDf9ms2BbdlsDPPmGlDgjEGd7NU
AevB1heKmtme4kv13kIU8TsFRPAknKL22riSt1GltHt2f3fQh6ncVIne/deGVv4DFF6FE5aM6+AI
O+3+V785yzQQGIAzlwYHdFupjJ0W6VlA77IoGXJ2cW4+FOgbr6wyX0NXW4upyVxsMyumTME34vqg
aUoWyaqYHM9Rm6cuV6XPjdqfIA0qP+8/zvsLUSnqFCizd/f1QlEaGkkXmo6Xdm2G5FeZbyw/rA9F
rUYrpfltdcpDAeabp+1vTfL51f5VmyN2rI22mtie1I3pf1kWaS/UoPI3s0pRTYym8JyM4qsmYZow
lDj7ZkrqfAhk5HecKa2/Y0EdgcwtTNRfRmzAKin6auZSd+wpwjs0RqfIhRLt/L7/hm7u8jcmLqNt
BFgR44LxfvWrxxZP77xrbE/OiswdoJi7psAWFARu159je3SeJCMbP00lylH3l75pubD0DNmeKUyw
eJeCy11uhBR6sePZ7RTt5P7VGix529s+XTIzxLrSX+s+vfewWHXQ06DvOlvYXD9sZQRCi2PJ9jid
8XbqJHPbFVnwzGdtaYGlcXi2mS01LhIUax2m29KSx6WHDlUZlA1uHovSEksAJ4zz2vYaMSof5Kzq
XS1sm+1U2flT3LXKXtS+sx/tqsHl27anrZFgqJxpdbAXQ0nagILLuTcqRnXlKH+fopkmI8ypRLGr
TSkjy5BXN0E9bONGPk8GKiZGFHZbJeHWCpGPqrZGaJi7CcbksWmwuZ4ZCcGOTdC4fTgm+66uRk9q
Bow2FLne1JHUdFgFVNkOoT7dLYTjTHg3Z+JYyUKcwmkqNlgmIBxr+w9+VhYPUdA1T5ET+5u87HXN
pcGBDKg94LDTytrH+ztIuf2gkM9npBBVP3yUpbRkVIWKSNpY83JJM9wef+LjWKb1k0DBVHONRo03
Da/2kZz+U9kkyiZCNXNbGCBvyBU/iEaNdqGSIbU3teAE/LSvnyxfFztZUdfACrexiN8KRgHsI401
XHiuN5+C6LVUY7PuRUmt/ECmZ6dNkKeDSbzefyu3lxlDiFnfYh4P8Z+LXT5MogD302ieMl1IVgGp
9hZqRWrxcTSVlZTp9r5ggRk4Oos30+NeBFgrH/JQSwzNAy3XPSs1UjtpN0jbf34iLmc+Eq10IDhL
oI85oJ6l4b3klaNK/tW1MoZ24c9Q7zCf8kEe3F/unYcCy85on1AOAsdRr79UqaRtaevMKSepZ85p
tT4jNb9vV77TLcSQJi3PhfI1IhigQxb55phXfWtSH3hyEHw3EKdq3dGH+FfLTeTKZvEoxiHaT0NS
7aI61V/UMP5w/0nf8ozrm5iZ3gwTIYMH17R0O0uGZuqVctK8ZorjnZYm/XHKhD0rSL0Apxi/wcjj
SjCqPPmsFGa5MenaDw4U6zYatadKDb8IY+yfYDC0j+XYD3upke2DZsf53in8+hIoiFnimNU94CpA
466rH8dEd5ugghBdq8XG7vCPj6HmJAC28x1+OLjbQxXeVoEIT1Gm5CtTmfdeO1rjzCG4p6mWl0Vy
FY4lSp6t7om0Nd3JsoYzWssltIlE9QLLLr9UknOhI0XEY1IArEGxum/3X/x8LhbvHdg/0IG5iIac
uggGRhjQlE41zbMhJz2gRdnSl071xzy1222aYZphNNketLJnlqO2kqq8E4k0A4cfLkBgBMzMr/d3
rqiR6K1C85LQOKtdo+KzkylPrV4BSb7/nO8cJSpvDHYRkoAFvmxGK5YYRwy+bS/vR/EzcLLvZRfK
K7v4vS/KZySP5IKlMWHNEfGv1EsyC1mSMFP1tNGEYJNgRirhrIs4hzKPkOrobEldjrxvZh2M1P9d
xvB27j/oOzcRTSH4FJqukmoai0AYRxJSm1rqeH1gnVV9fFbHNH0x6VpvxjJHnTziSkxXxbLeeb+Q
GOZ+D/n0rMRy/eRTUwudbqPjIZOn7AsnUHAgk9by9XdXwRODWM9mBSN8vUqqpF1Ytb7jSRBPL4mQ
z5oyJC/33+A7NRH0MM73zIOf5yWLV2jgu1S3g2l7RaJdmBKizAeB56SFRXEuTL181VDbftKt7nMU
DPKLEabG3q+tep/oWf8QW0Fzao1m5YK7PagqLVWYwGhOYMe1hOuWysjMCFyW1+njd6mrm8eohD7o
Ozmy85GMpaBm9rDDI44/0vG6vXIX3e4rbleH5TXY87z/xdaubDlQYoWqQveb8dRnfb6tm1K4WvxS
1khnZtmWpuUatGn+oNfhCY4AidU8b0GNYHkzJaGQ7bFULM+a8q9J3AE3Qzgi76NXRrc/NKnrVkLS
UoWNoQClNzk5ol1Qm9ll11ss7mIlwC5x8sjN2sNYGeJQOJOY4ZvVk2IGewuX5kc9Ejnig0hf2a2h
bHtwDBsG9+1aJ+ad55/9/Pgt9HvJoOYD8VdAkaWip0AlPLdFZuxkROZpU4go/R4zWXmss7HwmsxW
/pMRD0W+oN2MU7x1hgGoEQRy7bOOMber+lO6K3U5vBSaRitJ417/5/CqQlbn95GoEPiWBN9IpJVc
quSUii7Mi+lkT0nbhitH4Bbhgh0cW3zme+NzxJV1/TYAHbcRzmSKF+TplLhhWIebSDTDPkU2NYzT
DInFadxlrazuHQzG66lo6aT6zp+VCPHOZ+G6lIHbMTsiHVz0DXxpbEljJcXrRyV+wPYwfyh0gwKI
FlLUuXg+6t/9cOy2ZtbGh6S2xovQyocW+uC3OijsJ6dAMYaar6KsGbMyfQjUND057VpVfRs1SC1k
OGZ0yMGALHN9k4FvLUWK6U2qNP0OaoSK8k7ZZr7ujpp1DIfoU6LU0/ccjamVLfHWPLk+u6xN/5Aj
NQ+cl8gaqZ20qHcG03McTBkt69yUWuHGDtJV0mmaflXpf2U3/Moj2wWg9pCZ7cmmIeFmE3kedBbH
fhiiJ6vBGdJ+jExEBbAOrY3ut+QYD/c/6G0iwt5FbAEILWJX9E2uN1YY5mADg1B/Dm39T9aJ4jlN
gmLr6F24stJtTTRXDzDg53QH3qV6vZIcRLWUFr32XOCtuy+1VNv3iZXvagAXu7lwX0kHbodXrIWE
FNgbskxE9hcXsyE3DESaRHuuesQ6bDnVD1Ii4PSKxPylZkiGm2UWuv2c7xuxzT9QRqYlon9MzFD6
HtiRta+6UuBBuWooeqPuRa8Hoji9CDbIDBmav8tf4Q2XDTsftcb0Av8ZUEBRFeh6hr9C/auEWqFA
4KiLTbQ3s3NuJHjqGrkbqz8xR3wxMeurpaNpoy30UZI+BBL62478XKlPWOzOZpFqiOag0LaVw2wc
uaUBFO5QH5v80Em4697fQO9kfjwJWbSFsw8pw9ts4q8nobifMpM/NNjCz2FlxFsJs2i3idriBR/L
eFuj1fG1NZV6gwJUgXa3tMKwuY1JVBLoUTEweKsVFzsLtS3VCSJT9cxeKOcikV5Szdm1vf6kdCVo
P9F/uv/Mb7XB8oCzqwA+A/ZDX2CREgRKY1bhEFANG+lJN6pdx6AiNPJtXNe7uH3F8eOgS0DSZbGf
RpwYQ6CRZv6QlvnnQDY35fQ62MVGRh7YP+dILEdS4Y24G8fhBp+OY6Jt4JJvlKx5vf/L37lIeFfw
pggjKlhJZ9ECK+XcysJYUz3Kamx90jx+Dboh8qyiVjbcZVzwVhfsDF2SD3WtGztfqGKLGqS1sm/e
NCYX75AGD8eAA0rtu7zSBlVkdhemOrptaF9TeEW2tClS9RILxMpjnHBe0jba2lJ4RBv8gUMEUmDc
SUa5o2d0ccK9GkqXrsBBGpHgnVF9jqRDhWF0Z/8S8rOBfl1x0eL8oxmUx9LJjr2lfhbZgynjYmoH
nhXVu0h+biu6cxmDlSAECNHEv3zVOJTq9AKn/kOSlTTwGuYgk2R9zlp8elEOoHRZ4/C/2bou38bs
1IamCx0WyMbX8cBEbdhQik72KrSZdImwP/nYe35B4nvTkvoI6zJGH2n41QwbM8Syhdcp53D4M2lf
Bk3ZBJ1HN23ow30RwJqHSZ1n8kNra9/RwjNdCwMt9By8Kds3zaccWSHZOK5srdsSBXEJmBGUmIQ2
zCKvHwHdGNTbqnby9NCYzqGkInlAtXhJCz9FrV9NDlGd909t7kd4B2KkYdRxitxpX7dbyZCTR6tL
2ocw6Ow1ssI7vwzRdbJJ1CPeJEGuf1nfxdpYgAj2hgbbubrBotvsUT+3UZqeNEuiuZs230lExz1J
XPerySaxN6ZIdh0n/5j76fC1q+qVIPJe4GToC7cWFAODi6UIaz+o2BglUNrIhZRTravfSG/Dh4gp
/UuXhuJgmhX63pUKRo1OM5ZP2pqc4e3tT+tDYc/BRObVmIvbH2ffyMg18B2Bhoo4MgFgBGBsPU5h
uJZo3PKe5zYLTT1qGhtywJIxYvjI9nWNP3q1PXYn1LbOk14mGBKG5VMQo0RX9tBkqkwOvwWAaRtQ
QCkbtgunR25hvJ2wlkJjQsNy2+lU5YcjBdZRrQLzRcY0/kkTvrxyr9yO1WklsKXBLhHmVUTzrvdN
q8TCLktn8Fo5PUGrGDzRMPh2Qxl72kgYbkKEds3B0l9qFKofZcHg3HfEcGow8jwhRChc1Q7H57pK
B09JI/u5Nyz0s6zmXMVhuaOCOgRBjX5BVsaXtpF+BibCLCuh9r3MC490RJvAB9gARq4fI20nHRBb
qz1HVbpFJMHH7SDxuklrN06hryx2e9bIuqiTmWMBecI8+3oxoHuYp5Sl9jxIrbIpJc3alvUsMP1/
GtSX/42Lf+sX3+5bWD+Mi4kpVD1caNeLxNEYFUBRE8/Xw8wr7fp1FI7xNMXFP9f+80KMSOlrGVya
iz4dzHe/09U68axAyo5O2f1XJc4pQuV/0yvxOSP3d6s4/WcZJ+DqiGkjjjj7QbL7rp+vy/3YieQ0
94TlBJ+1yfimjuFHvYgBszh2e4zxidzff6W3321eEh6ABmuGemBxAfmwsq0UBwoPgwoTe+hSPTfG
GjjqNlObEYDUr1Qb8EVnIfG/s165x5ATlQ9yHaAfu6gZbXquebSzTIxWBlUdXCnp4pVjfFsJYrbB
nHNWe6AYXAIeLTsLfDFZhZeNGK9wBUuvdaG3z1Vk/3Aq/cx4XKEHrY3n3KfFsXIebrkBfMu/l59/
3l/5sbAiaYriuvAmuXK79MVPsKpRj33n7LS+3dJU/Oin3VEH7p63P3N8kRId7aAq+1BGDYOyTzge
HOPmMJXnzpJc2urf7aK6OIHIN63yGjprco3v7QTqLdTcGNpDoJr//q8f7MhZVtijKGkYI9Xc+I66
s508Xnkv720FJi7UP1yBBNfFyZJlKNJGKBfI4MR4BomQlxNnnxFrz9wxaquLNa35jd9q4dBMmhVQ
QaICY6epd/1kajma9WRizjOP903Qr7pRvxpSuhXaiAeUv6kQUW67n4hLPEfFh9SxX/NO2nB5n1T8
e3QtPGT92pm4jc7gEma0EVsTIN+ysztM+dgWsZJ5Ud5/aUwrpyMim9hhpKhqlMVqWXz74kHgEZ1J
h5jBENiuX0KhVqXgmVsv6fTsS5wkwb4q7emzGFUgV6qAm57oUf8c16r/0OjOa8aBxj28JBuy0Bms
fDBmrmMG2mvaZOIhKqzpR+oY4cf7AemdUmUG0BN4yY8QT8Ij/GofYtoEEKwq0BIneTnWluqfm14z
641uxl8Hp7n4Wb2vclp8riKZ2adyMspNTr2xcgfcfiAKW25OMlowafQir39HZCtBn9SgF+UKcVIN
j6l9WzvlIS8MpoVKvqbUdttvZj2SjjlUMqNeDqZAHJZRDiXLE12AaWxaosvf2NFTWun7xh6Uc96j
K9CKIdquvPE5n7kuQsCgMBAFgzdPUPTFmVStSZPszmq9WMjGTmS1euhGQzr5NQyPtOmllzAYoAwV
DRJpUHq/Cf4WjIQwvMkv6m2fOmtyOe/sVupDgFCAotgEb3XTX8Eo1qpBThnaeGmjmkcyWf9kGGW2
ZUqXfwNs6+y6ZPh2/z3cBkDuCjAxc+PZQDJrcfs2Y9CXuRg6GuGUpLYSW5tJQfPs/iq3OQxIpTeS
CHKnzB8XiVJUGlJUJVXpIZZRgx9M64OtFPLLFDpiZd763gPN/CHYuQAE+MbXO7hoknK0bb/w8Hry
9z6YFnpC1bRyz76NJK63z0z9BV5BcOW9LRWs4INSzmSy/xzVTKHNMckeSKDOuACbG7UW5a7IjZ/F
qA+PHTpyv50GSrtmUWEnVQxzgynCTkrSemMa04+BzGjfq75wodBraAkkyEEXZrobMWf69a9fgn1F
WQJhGOwnPcPr11OZjTUCoPCfu7ClTxPD28vNrD70Fe3b+0u9U/SRhMwJpcy3J+QvPkWdouYLHKb0
oHr8aKjyXkWF7WUf43ydCttxEyL3UZMlhvf2NGsxNvXKxpuX+Pszaco8R8OwAe0EmgrLx22G1qoy
o2me6XdK+94WAVZWo/25sxNx7ONcHDujrr0u1M55lwRr4mM3t7CGktMcYdA35mzpSxSWGIUlCru3
nlsknx97Wy0fRBnsB3+WepMjnN841aGmT9Tm8TfRmv6D1EH/a6g3XgupUzcYV4b7MVS/Dn7WH3Oh
tLv7n2kZdRAzBQ3H2G3uZnApzwfqr6jjBAGckVEXl84p/wv73qDnYlcPshHnnlYBmNVE1n69v+bN
/G1elEYqOSoJJ/9aLBpkiJ7DKY8uqaYHH/rZTxAOOwoyCSNPe4B7jZxqeJQ0tcFqWcrOaJWnm9ic
CsMNjWKtIFhee28/R52hcnN2QrV1/Q5aoARA8mxx6SXnZ6Q2X1PNOCQ2JzIr825lT87PdrUn52f/
a7HFEaRmFrTrLXHRW2E/+nHjgxRAK/f+K759JIiL8yiX5Jak/OZmVbpAHYdOXNTGST/aiU8Nwlfe
VMNgHhUqypXTvgzxtDnwcoU9j2UE2cOyFlbp5wg/46n6wPg5GXr8YMRNsQlHae2afHeleX5DicrN
tYzwuS5Rv7WDuODSYRtuhnaXmwydNrkUj2uuxTeB/u25yHpB9c5Xiry4uvoYJichHvaA0mwKLdpr
9jy9EkgI9sMwbSa/fS1iUEe0w2HiWDsjGI9yOu2LNH4apxF+BU3xhAKGxMZFVmUfaMEZNZmTCOKV
5t8ym5p/60w412dAHvf54rcio2f5kemIS1iMKgSQzH6dGjXbFR06FLks+i1+av5OL4a1uvO9b8Kg
y0DKkWqWOeD1Acpiu6qynpVFile80kbao0h83w1kPftH0tH8kEyG5+cEiXJjrSxN5mhUAhmuUFjp
pscaYSM5fb+5f3xuD+l8SoHksc3IEpdjTT+MpSbqguhSwGtkWBCThsEk3N9f5b1DytVAecbWQsBk
/vu/Yq+JyCEUxV5cfMd/TgK/8yp6sqdS6odngY7aw/9nuZmni9IFDiqLCxngDu4iBWcUmgdCpOYf
Ukw8wST7p5qow+7+Yrf3Cm+Q/jhzstk0bdn/QG5VLaJBJswNneEOUfi7lEukutqoPySpfYnU+h9z
G5ImpBZ4kW8dZlCv12+zm9QibPWeMbhugitOhmqP9GfrdlrZr0TXm07HvBbEHZodBNgZZn29VtwZ
EKoy1QCyoe3V2t8PdEG3g11DR+6bk9Q30tYO7Z9G/gEbzuMgnhL9kg+fwvRSV0AO9ZMChlkNaYcm
015Ig7qprOwTRsI+vj7N3k40lKTylZ99U2fys+nv0aucZfoA+Mzb/q8N1xfCHBzKSy/GkcaNUq3f
olNO7hpG9jYujeJLhGKgazaNieFu1506BZWXyHKalZ1/GzD4IQzCbEoPg1Rg8a2MqqnMKEacuxGN
8jiP5o+DJOC0At5eeej5ma7vW2t2EACmQHCiDFl0+5DxN0onlQYvCwMUm1AN3A9ylX25v91vj/L1
KosHyoOiMCs/GGlj2mDTNRUDB1s5xBpDLT8oDvdXe5sYLh9q9juDmm4hlvCWe//1IRUJ4R27qkcv
yJS9VPsfC1v1N3ENqTDEE+BU9t+kKDi3yjmLLmZ/ispXEX0eI8/wz+rwK7A9I7qoceam46Ytu01h
XoDJeUnxo45/1tUp7f8LmmAzyQjw7FX1P3v6ObVI2eMx4Oxoubit/61HXnx0To6NnkuD+PfXprgE
w1k4P3tHw6SggnF9jKRo4ygfNONFmj7K8o7KVupfGge9sOhglH+c7qFXPiOb39GOxHzDtcI/krPJ
jRTPkaM56wz9zIIvvRS7WfSLeXocQmGpf1jid5b9SWHI275OmnEa65OifimcZ7sFAaVuM6SEJfDb
VvI/7J3HcuVIlqZfpaxWMwvEQIuxrjIbAFdQ3mCSobiBMSMiobXGC7XNc/SLzQdGCgKXTXS0zWLG
rBclslikAw53P8fP+cUFticb2c7Z3YZkGdTYrGJMXZ7ywWr/I4YQDgF3KdCDLS3K1pI+IsOvfW2s
wb8q5cBHHj6VLqBLqNc5sD4b3V0cY99eBc9p8moVcK2Y0YJk7ih8rwJ+Gg8mZC6vPzVVgfmAeBkV
x1FrnrCQoFAUJN9pAibulGhfJTPC0PEpGqn0ZXYLEKfEs065xMTxOqk/m8O3SfpuScfEhM8h3Lbq
kwCyIp+Kmzi/Gpp9lBuf1Fy+09InY6B7jDKGQ9lu41Q4T2CACHM3pdlByD2j+mpiEBi9nignOYR/
rQQPApVTJ4Sks1czLbtCs99WrFLbGPYMC6o8t+nAg84ubIAcVim5VGZInGnDeGpVPlJk1OVhmBC/
TDSvOagRiDy0hzvpc6h4hybNkvu4VbSbME+K93HeqTdN23qODjT2pwM2ZRl8+dAbBdN8BozM41gL
ksgXTzWCtDni1Xu1y0yHmpldzkC0t5fT+UGJyQtnCWU/xZoRoMvgIJqpL45hzmhI3u7Hos0gwA5b
YIiz5iiTTZTm6J8lNBE8Xm0dA3quLBUytPZUuPA4kZsLoMx2ktx3acoa7AJaaRjAS4LvRD7ozEn6
NfKyr3peKHZW1fdojR6qOHG6Ac69MhnVRuZyfpTPzDqiOnULLk7r22AY8eNmRN6gKLQeiS9FeNAs
IXQ8vIzuabEov7097+exkD/I1CNlChIZWPdy3hHeKHVK4+JJFmBmN1ZQ7zs/H7C73sqdX9lfsPQJ
VBqNxJneshxpStUpEHxgCwZyZ66P2/AFtN/W9oLp2g8OFNW8r73Wfnj7/c6rIHxxcg5QRICtAYDN
E/4iWClpDrYoSKZTDzv8YwpI8YrWF/a0kTSeMgrapyArMZT1uOOrgvA1bwS0q8KxcBrFB0rBPe/Q
wUi90GHA22JSddhF9fHj2495nrDimTsTFaiFzLj+VZ4Q4u4RjbWOdofi5RC7aukuK2v9tlCn0OlD
LdopXbvV/Xzl21MEAYEM7prbzBopkCHlVnm9xBfhxjwNkkm1Gz8IoADdxio7wwiy72Cag4CEesP1
aS3kOAojMC3TArMiR7ordaL+PqmmD0kR42JeW436fazR6LKK5I4OgK3jS/mlsLThoKKr+KUa4gfF
76p91yjKT2do8FJ07nI8HtWKNYVMTtIqqIeiOtHa8NFG0gS7GIp043h7bRnOnb7n2DJ/59UyTMoC
4IxWVqewnkAVJcF4ZSLgZ0tQB28aRVD30VDuRLkJ9yQiuhsaPVLgWXVCK0LZ0W7L9nkrfoF2NjnJ
7MAyxsOw9ZDnh/CsgEUbAI4FO3SNBTcaGWlurSpOATSwD6rWF7eTGX1Oh9D6rFVBfBPpxpNkpc0v
gtGpt7URtgA86+4OcepPUVjRoyjFZCs0nKlzKbNyHiUFmph8IMqFyy1sNi3QcL3NT037OUSH7FL2
qupSTbT+c5aB5Ml8C26mN2rXEx5B7xtMYXZiWgSfW7G/7NMt58nXZonlAjcPfB+cstXjtA3mN21N
RzXxg+IhrPNg32XxtHv7RHhtFO6u1H2gYsAdlpcvjaG12ZTA7E+GmQbX7RSi+quPW5Yb87JbJnEg
w2ZuFo3aWeZlde4kCSgHscxLiPjchyBTlrvS1CZXFwJA9kP0kw2S+UsyFrVoEkcFIOvypXrNLKah
kPMT7mLNldiKJIC9sdFHPD/WOGdo8pK3zFYs660mN6LPzVsvEOnwfYjl9V0+SMlXCwXGtz/RawuT
stPcwmK/zLJny9eRpSkwEsGqTwQyRDxayTvKRnTQo3o85GhCfCsq+Rg2zfjYDWPoAHNtnVZWYpSi
lYfIyLb0yc7wsszvfMZCEmae4TGs0puiAYMRYeB6qoP+2KqabUYFMl2Y+nqQmdNYdPK0V+4Ddoyb
W+JObHrLncS2/YTv4sz8VK2cZn3e21aAbo2F+u41v2vacdp0u6hHEJfYqHWPZhq1NtKS40PXWOJF
neNUKCZNNdmBEgKfS1Ll17cne04PFiuVbg7pyQznpmfKx13OddEOE2qfo3gSa+ArajCFSAHm1mUr
oROSpmZ40YHGfMilIrwIRWHaqMmdf2vOReTSaJSrM/FtXZQzk6CypiiRTsmQxg+eaR2LaBqOXqLs
QVqCdu9q74Dc12NWRLGj5Z3uGtg5yBN2eePUZxtNwLNFzuPMjCXa7FgRnLnY+JLe0FxKpRPN++Qy
kf3geoT+91Sm3tZ98+wkmoei3wjpjvWF/M1y5r02aEbNyiWqC/n0XtCM2hlkeuRvf9+z9JBRTFxa
qcnAlIBJshwFakESIG8vnmZysJPITXpUcqlHb2wcTmyt6r7UtG5XIri+EfbOOAKEPIq63GDnGh5D
r14QsHjZmVZTn7BOxlYujevPAi4h7pD28lXZSOPRCLRPmQgQMcp9sJNY/Z3GNjDvRwNLWZrJHdYh
vnefIDZ+LDp8dfOqfASz/p5bumhLsdVcjtaQnoSgJo5TlvlNTWa+CQKJ8rFANmuvDLiy9oWwL0BI
uEmmCV9om8j7EcvWjaV8lmvyulRhIavyL5olq0Q8yUOrw12azmNZIYtK/co1Jvw+o1HCKECxWnSt
jHiraDQf7cv9y6hziwYoIa5AZ26axmTGaafWJ1T+DqA6jPqjRgVQKDog0ruW3LpUY0fOD2n1gC6O
3feXDWQMIfvsR2DD0zu/rt35mC1UlVrnndcjGCEXs/7ZUYjwsrKeil7ex03kJvltEwg4IOyRbw5a
uh9Seiw8BStLhHbCxjHVeOfLTH+A7uENnHM/1hyhyd2g6/eREe1h4h2NpN/Bw3VRw0uBJwQVkp9Z
cBzUbFdHiTsnigmiiAm/5mFUOxwb1QfwCVwFfLG5U7Rqn5kYT/Offi9it2zu1SR0PeEC9PYhMSQn
9n8VeZpBPbSyfKi98ZBSI0FAquqCiMAINf7tPXZ+/aXAQX/M4F45143XLelMr0V6VZV48trJLoSp
s2NMBtFus64FZfRPI7N1GEAzubKeVHBf6gkByri8HHXjN0Ep84tEywzXo0XhYAzt7wQYB25dmcoN
17ctUeEzzQvk8JD9otTFmuHoXxttWLHpSUIiU2LSmvyYFWF5jUqrRNGwF67UyZduAzEJ7QBIt9Sb
6k6sGm9XJ4p0hcf0FyAOp8ygRT6LyZTOFEf93lOs7L2STluR9/yMBGNAi58yL10H+pDL00uf1Eap
R7BSBdUCd0wHfz/KRnn39vd7bZSZtECzhsST1vVyFKsQtQ5iYAvVz8RKLEcIVxdRaHt7lFdCHdkM
iDWkkeaS2DoprNos8ESlbt9jg2Rc0gn7IuOFYFep/H0Q4fMpaorvY3egLufEVY2AjRFNlp36cXjF
/EruxvPMk7c8OoCD0SbnkgZKF+mG5WvnaaVVvhAX7ysrUxwlj/uTmaHanYW+tg/L4AmP4m7XA/Bz
spzUCwN7wwnj5v7t5zif/RnGwXwgcg39fD0tWugPEb4v2fvJMp4sNcJRzRfzjTB4NogKFB73C2Sc
6DGfNUkyq/Yx+4iE04To5jV8RKp/9ZBvnMZnydQ8CrKGLH4ISlwAljMahSxTRRqFk6Dm065JumLX
6nl3tApwEKYZRPs27PULYTSNA/hAYSNDf9ZCWHxRPMsAhs7y5JRnqHsux1fkKVMirddutT5EjB17
VlsacKsp88B3ueKpMLSoE9pWSAXfHFFPC9Nvo9Updhgn75UaqbJajkcHQZxPUdcBJPKFDnvFypDf
D1ZkHE3azldx3fX2iOH77u2FcBZAuf3B6ULYC8+ZWQd4+fT5kKZN02jxKU5LyaX6lMGniigY9c2h
ksILPWzFrT15Fj4RnCFWz1qyfDK+3HLMSh0qppEWT4qLktNgZ/K+j5AOMYZc/WqESngx5NSmpWnS
bvDDwOfS04uLegrNw4i8o/P2DJxln9Qm2QSzZilqY9R2lk9jobHvFeFUwLUwcVvRQuVTiaDwb8Io
qBu7/3xD0DiDMg8TmlhydkMNBk31YgG4Qilk8Z6yA3AlZBQ3RjnLPpk1ULqwUOavSltl+UIt/IaR
2kV08ow220cBPqgx8mV7ZM79j2Xah5/i3Av2FW2vjZHP26IIgmEciusWPMf5FrkcOh56T231pji1
faO5QyC2NzgwRPgPRvtcHeK9D6/TrpIgvzDwOOgQa3SiTO1+ffuTnh8Js7gRARcADUX4NVrMM3qV
Xk2dnjQNnAiSIs2h0QxHisb+rojGERl0Gjy52iOx7NXyxiycbykuVUjkA558FvlY5aS9jEvEJPbp
CWpNYGcQpg5qq3UuO/CXqIvNXSZFW55q5zU5wA+cP6bIrYYay7oijRzqhMiXKd8SuNQdCWqxI9Mr
UreJVf+LL4jpMRAnCP45kqc2ZZ/AzocWOXZfj2+yIpadvJkKmo+K+KgVLZs+LmLlSklE62f328ys
RhIDdjUNV2DlyzUSTVlnFsMg3qqC/IEueUfFSUW7x+s2ws/ZdwCfwSUIeAtlWjjd8258US0XUvAS
Rc5Ak3Ay0vSLge1kliM9UVXxRy/1tnrJ899bBIJ5PDoPcwHqufa4HG+q1Kyi1S/eQj1t7MAYQkf3
k2Tjrc6Oq3kUJKO561B+pvq6HCWLEw+xuF68FYQUHWy84S5kTmybMvu0UeE6T54YS4XK8sxl4yBZ
HY3FEEppOtXibaDL98oMrMXcJXZUEFHf1XboDl0t3niFfB/qtS2Dsy/tuPKtg5/SLc0G89vb2/pZ
pXo9wyo4B1IKmgukjst3V1qzCgerFG9NvxjdTA+8HeyN6FLKldZORM86RGIQHydPjH4rdJwxbTjJ
waMlTwrK7U1q7TDUqg+VbzQ21uPZ3qNVcdDNpDyiNPlt0JPgCHxSOIix9t2L48ItK3nkmBKUK62P
09twyoOnUvfGzxXa7cckl7WrNlT1U5k1ksN5jv2q2pXXBDLrQcraTXed+exezgBNTMA55Bsw2PCP
X86AYeRR1MoF7EKp1V29hzred9JdHMmOlfcarGT+57qv0O1TTN8pK6HcSBjOe+WUFfBqIusCGTSX
W5eP4OlGJPsZXBA5Ey4VTbhuFb/elZUxXKVo9V3WQfLUT110lYloCGIwWcA7iBS8NuI0vE4SJlTx
J+mAM233m94kquvVFQbNCfT7qPCPFUnOISJk70qyn10vDeJ1babFZRkqjSMKSO870wijchoV/Sbz
QtU281S4lhSpxG8x46w30GwKs/dvr75XjliEQaiTz3o+iLavz5NyEIqoLWMYNqMi7FWU6D1dqRHa
CKWS4zJs2utUsCq3iqdj0k/3TZm4iYL1rdjV2kUa0YMlCWy8e/qflktR49SavbJxup4fejwkHBCu
VeQYBILl1zF9cFSVWQtgxdXysh4DJBMTmEuRCUYlrKLBrjtF3Ih45ycflVqaTpS8LALfWnkvwoqo
mPkYp9L3p3s0w6obMYi2Wnzz2l6s/Zl8pIDJnPVAEEBbxVX0m0teAgEFkfUvj2q/y4c+3jV9VAIo
3fQgOD/9KCrQPCKNor4PpGF+6xfxw9Q5abVklE5RXKDvXdQ6NZF2qD/nvSrsSq/CmUAJb8daki8i
JdCcOEc3XhaG2pWjZLgH9raV2p193fmREPMit+Bgo6GyfKSsRgPEGFHSQX7uM/9KnSQt0q9pDkzF
V8Xww+htCbGffdvnIUG0I97DPedZP/fFLGAQPehj7kmnMdR8p0H21I2GvP/ZEjAqSPQsZ5FXmkQU
xZcvJorIVsc0RE9qJfl7c0rMzy3S7cdUyJX7t/fxWXJIZsYwdKKYQJhiqx0SFX2E7DAyemIVt7dh
fNVaFUaAliUkDuJCiujQYt/JqL1fQhLeGPwcIYPJ17N4JNUg2i1rTMQU42cW6k166pG/OyC96B1j
zagoSEgSxE3srcRdX4oPohkUu65OJFwK8m6XUhS3i17zHN/Xx40j/Txtnx8K2DHzMlMK15x1M+4E
AnuQnkJFrS8oaotunufWIfYrzY5pGl10ovxLoA1OLEaoNoXx0ZOTrbLqORaMx6A6MsvbcI3gIrFc
BAqQSgx++uSUldLNKIb+DVqbyo4sGyCTVOZuAqfDtVoxdocMc+8kzjaSq/P9RVbB1YHLA9WEM5uM
dPJjQksHR7xV71VV8C+aCNUsISgaFy2vXaKUW1v6lbcGpwVAGo6OiEmOOid8LzZYglxnU6d5chqL
rEKGtbAeq0DAja6JKV32pgi8g8pBRMWMRVqXu3qwKBK8vSnOd/nyIVZ5RUqNKK6qNjkJcSjsS12I
dkke+R9+ehTI/fR4aNBCwl/Dw9LGkoQ4jYKT3Adg7ERJcPsMEtPbozyzUZeBgjIMLUNo24gAUnNd
zmg4imrZjFlw8q3eJZjbafwxUUIXrtJ+0D5b8vtIu2yUj2qfOUak2oBobStp3VHAari9NbwRPeYQ
n0LRbsIneYpvlexSU7+3voph/L0cfPAGXCVioJdt75g1UJMyOZKZ782s/wAR6tr0u49F9Zjjkbar
il9RO/757wUBkBgIiIBAsGYlQ/pp/TaU/ROeKldmKsh4RdSbGc9ZsRKQggmIECnBmSSwzrfRmB3I
UMrgFCNcfyy00XA8GHrH0cr3gWD4Oyw6Kqc3I8sxwNIds0SWbAAO9cYXfWV1zqwv8M1gZ7nMraJD
jaiH1aIvcuq7SKG5gdmgOFdI314355sfbhnrZj4BkKtdn4JFa3V+aGT+KZuqh16crPuyNpoHgYMK
F5TQ4IrDAv7lpwclnQYOQl4PeGud0Ac1IKrARFpoEuvkYsIo4gpgOf4r3rBPYqFzyUS3nE7PX5Qr
MRPJVRU7bcjty/1Rq0NAV7jJUFUBH6jpkfZRNKfGNbNBcllG/lVYpsnh7Rd9tuFY7kpGBZwE0AQ8
DioVy1GtlD5aOVbZqbFOU+45UoC/oZagOJbaOQyDqd+3cLSzhwEMrtg/JAK3OXXn9ReFdyyoVenx
bdNeINxiG+ZdFz6qpeXo43iMx6Ok4E4D/QtuVprvlT6wI+VeSm+U4NawKAP7Wn2nT9J+FMGs1wka
j7UdElatMN17TXqokcrspMZtkMs06vgpBfi8GxMws2YFYDFocAvqq/749pTMN6WXM0JJggodbrPG
jLwBILmcEWNib4t92P+SERyOpYgvWokZ5FHIRYXeHBoKjdEZu7RVt47I56xtMTRat7Nu1CxSg0rq
GilmWmkwEZSSXxDKlO0GAdr7NtHeV3LjX+DfQgvNZ649M/V2SsT21ttePUYNSPJUH5HL6lIZV149
vET/R3U4hMZ9yZFpYN56P6XYbg3ex7cn66zfh7QEN39zlh1kFZ1ZPQ6DHwdqpQt3XL2PiKgUl7kh
hKciSOqdUGjVUWhrN9HEwhV6EphxEM2dpwrS+8gMrePQ4HDcUlLXRxm78U5S7kezq9wm9+P3qRzJ
G8v9LNGbETsQ8jEn4QSl+bHaZLlgla3RVcqdJ/lcFGS13kMkyD+DMH8UvBYVMkQMHFH28ht/MjW7
1K3WicOudc3aiPdYKnUO7uHRT4ZgYHt09uZr7MzgoFK8XHNxPgm5lQ/ynZf7wS7Shdpt/cDbqByt
D+znUaDIYG8GB58u7XKUoUiCrJ9mK40xLPbY77HtyrK5eHtJPKuwvFzFAPwAXgHtBuFHSr+OC10q
JVKTCNpdJFnlXq/U0SlQeoUPLT6hDHDZx0q8i83kQZ81Osa63WVdVOzGAdFfy2yqXZ4O8dHKLOkS
sZVPFS4+dhvcB0EYIJVsfog0cXA7JcsvqbPrnA7cgFBWKR3Zl4JdphrlteWl2jEIisyRJiHeU5zV
HFVMDZQ7G1Tf8Kl2slJVH8xYTxw1Nkr048xkI3KdbWcmglmgo8DhSh76vBhf5JBh0U9Wg03gHbnO
Ttuj9+6MTncR7ijzXw1OfhO4UPxOxWPzPbz3NkLYvGRWX2FG1wPcmcuR3BKXHxuh5UYOqka+A/B5
hMWpVoarqweJ68Lb3/uMLPb8mqAuEKSCiA7SezkS1otmyu6X74pr86Af4tthX1xIe5jWtr+TbHGf
Osqh+NjtjDvtYFyKbnbw3cAW9m8/xzp+rh9DXj7GoLdt2ImlfIdKsK0hBZdoj0pxqGQd+ObGGl/v
JHJlcC1z7kVmgpTI6pVVZa6mBKitDVKm3Rim/7HOLGvj9v36IGCnKesRmNe6tyRUZeUlKeDpEDfF
PIzCHQZy4carzAF+sU7QJQECQa9/lq4j/CynTesDpFynIjvprY97M1xr5KBzf2bmey5iGY+0BtL3
JZg5R4inrcVz/o4zlvBHNYey9pqxR3F4hIfK6KUY67Anx3y+YW0ZV65GAew1owzw353b65TwlOU7
pgmVnxThiRMV3LS1J2DHx4QL9d3bK3ANjvwxDjVwNECohbHnl+OgMeKxG9T0NIjRcBFkQ0+nNnfy
PDYI51KDuWhTVE7laZVrxmi6AoafHmpN9A5Shyddk3a5zUrId5JSdVdjMAb2FEP9LqtWP/jFcNEG
x7gLf+3x+nMaqboyi/geWnh0yOXi66h78UYffZUM/Xgj+kL0sGYE9Fo+YYQ17jWZkp5Ky78bVcq9
Fd9Jgwhqo+IT2qqPRmUhiebPbebncVU6RJzgZFS0Z5czOQKENNAwpyBTS9qHJE3Cy6LlSteoqW8n
pfGpLrbsoF9ZJCBSQChTUON114iFWCWQ9GWYnBpDDY7eOJlOokCNel4j/+Pr8D/97/n7Hzur/ue/
8M9f82KkeRs0q3/856n4nt031ffvzc1T8S/zr/75f/3n8h/5zd//svvUPC3+YZfBHR3v2u/V+Mv3
GlOh5zF5hvn/+R/94d++P/+Vh7H4/o+/f83brJn/Gnpj2d9//9HFt3/8/XnD/CnqN//93394+5Ty
e05bPf3bvz7lZ7/y/alu/vF3QTffzWwcUBhI/3PFmeuj/fcfP7LeUQrgf56rb1T/Zq26LK+a4B9/
l+R3NOQRajL4GXcine9V5+3zj6R3/DkYryhdUgdlgfz9j5dffIC/PshLBcJnSNqLE5A/DZWb9sEz
JR4A0CpSjqFIO2rSZRemvPBtwlPjNq76prhC2lxku8m6m+tGti8KVXegtHyhoRtddTXCNo4yleCe
fb10RzOXrF1IHf8uFPQBnaECUyq1r7PAUYu6uvcl6CVq5uEs2YFrOuJfWlOfkBzlN9qT4QUdWFB+
uYmrWpCGu47sSb9pgvAqrowYm8Zw+mKqZVXamtXXxk6sJ9cwA+Wo5lKqIfTVK2hFd22SupFPcHLG
rkKKpfHajSNhlVgwXaR3+Juh2TgH+3VbgRt/5IlNJrtCm1zm1FacvtM/imExOGHXFz/cA35qv9yE
X6u8zn9rlptjucn+eeq+V01bff8bm6r+277Nvj01LOT17yy22/8b+4uY9CLQnO2v+6cwawT7iW3x
b/87wY/05UZ7/t0/Npr8bsY2zP5zM56aWP3XRpPfwViYizQc4/RrZnD7HxvNeEe4Qm6bCi9RCxjk
XxvN4LdmbRA6G9Sz2Kg/s9HWPUpgSmz/GWY5xxKArauNVuPXbQhtL7vY/qpuF42ImTdCyH/7oJTZ
QfTlA7oK363IewCNldhpEwq7qhoujbaxnEYOH7xrszKtvTpan/tINlxcyy+yMZIoEDYfG7EgbUnz
G8TibUOIWY+NkDld57VuNE3IEsArPxiDUcK1HqrdqAzplTjFl7EnfPu/fMovzvz/f1cuGdWcMP77
seHH2r1h7YaLkPL7L/6xcJV3xAVK+xSHOe1Zg38tXOWdNJPmELObW0PzEvxz4ZrvoHnONyzSk+df
+2vh8iNaV1TRKJETcLSfWbdraiHrlhIkMDzu6OwCtEeXyUiT50GEf6KCKp4Pc1PSccfQyo8a6U9e
fGwAjtpenj202YhZduSr5M5h4hTtXHHRo09NSD1a1YMt2blnPcmXgYvnwmaMSEiUBBK81s7tk3IQ
M61T3CLue7upu+yoVeIVnrG/BmUh7MTEexSaRrIhp74vUBqNM6O1YZl/HCdxvDCSg5Gg+lcV5gdJ
AnzeF71dJ/6N5U8JurG4LCuthwQRcibT5NWu0RvJDgt4DFQrpIJcP0acHG0zfONiNXfqITjI2Ozq
wPBtocDEBCnjq2IKEve/dtdreRcaLHOB6j+2u/723/bVU/b1+39/GR1+/wt/bDOZvInKDDjHmXfP
wb7YZuw94jocvRkOSej4Iz6Y71DSg00twmGBNT43dv5IxNhms+4rdHeyZm7E5s/ss/l2tFrOGCNz
GSVE0IZdi1vHQ1w3A0YwLpR4+ZiXaDEHChIdShZu8VDXpZkfW5qRQFHRYqU4s9zSijZZ0hBZihvV
U3806l1a1bErU8sE/Y1jZ2+MlCP9yKnwAXILgGOgfPcz0MmmLKAemt9C0deOTTxZrqk2qS2GgatW
2bURi1v6Dc9t9tXE0OIneHJDJrSvPfZkszFIK+El17nxkV5obA8o/F2Dor7Jrd4eClpiyMt+0Ofd
bJRHURwzaOX4z6W1SS1EUFBAaWPJLhXz1zgsH4wqNJyiEZzUACMzaK3iymZUEiUFN85jZT+EXXPw
A+NSVnWocELBvu8zMAa3clNnTuYXO9+sSqef+ENamocY10eXphhdoXvjKmH4LTC9XxQE1w+eJjyY
JVqfXq7t/usceO0cmMPhv38I/K+2bqqnJPz+cuPPv/Jj10sadyw699xtCaNIkf8ZW0nFyPzmvT1r
vdDM4Ib1+54X+B0sNCmBAHqCwsX2/nPTC6ryjgYFJwJYcfAA81nxE9evZYXBBGs6C01xmwNEhFDA
Gs/jp7mBJkQvXxunLLNx8QkHp/+cF24W/1gui5v3y4vestJ1PtJ8/rwox06+R6VX62SMmCU7FHd+
eKkn9uTk0m1VXglwWV98ht8vmi/HW16UzsdbpQ2o/2NMrjAetu827jVd4nrDFkTgtUE0cCIkKDJf
ZK1wC1Ut0oRylK5FSXWj5FFOv1ZSdAhyZeNt5tn56xD68TZz5s7BzEeH27WcvZQzYxhRXbzOavOi
DPEaNQMHLObbc/bKKAYtEHTvKN0TU1bVyKSjrJanuXrtD13/0Ixe4SRiaLhxgtjS20OxutcvxFB4
4M5SKCzl1VAGHtKZn6AaX/ay6RhGMrmDGngb7nevfJ+ZWk+ipkC1ea5ivFx0+LEXElmvep1RW3KV
Tnto/T7YTYVZ3IxdveXZsCrGP38m47mTK9Msph+3eivscIRybn5dI6PYUrJNjfQD6u8SNMxw8NH8
oaid2KFWdaFt9p14GQMnempxtcDeKbdqbeeDZ+ptQZ0qNGiMwnhC0q7w95LWCFQjgyh6yDG6dUIF
OG9QVn3ohpncfaFJL7fvu7G3jhHuBjNfkR9uLMIVJurH6801JFYiAmucastV2AKxVv2pVa+VUAx2
jVTeqnFIN0GgVStOhjN4AvyV9rHwmukSqe+a0qmpbBTmV+Cg56fgds15iuUteN/nj/DiJNELr9Sb
jkmWFQE00CDaqoVRN201ux6jvSCWO42cIYO3HlRYzb+9cF+bBFDmcznWgtPBvy0nQc0N0WtQA71W
4yJ3FFDXd5n0S13V005tmuQ6jFSXclvpWnp0EQuVctKMQd8oA73yFFTsyCWJBFigwVdfPkVDEYwL
eovprRSXn/U2844kiF+6LoqPoSz3dOrF+KbFTv0glE2xk7xQOtZDIly8PR1n+3i215hFWaH+UlfQ
5OVzFIpVK72ZC1d6POqH0cLsiQK/t3EwnX9zhiHD5WiaiWU0a5fDgD+ulVpuhavKdw1vuhyM4psV
C8iy6qITREFh96iQsdzCG//+59+QOg9BkmOEDH4100MuxX3lT8KVKV1WElU+/fHtAc4Oqfnd/hpg
Lfc2Tn4lxjKMV1m+S8FcVE5rXYjaxlE4Hz2LCKKBMeF+gR0tpBoO3uUM5hCSW6u2rKumw+ZKCrV7
Vaj2YSVHbhR58dFHAWEj5L/yYoshV2ujRrc1rWPDujJOCTR6+YMZf6iVD2/P3lnMWr3XamX0MUZX
Xa5bV7742GdPmnTRb9n5vvIeJG+zrPJMAQaPuJw6CJZ1LKj0vwVkJyLfdCx0Pgb/rlO26Dmv7KbF
SKuP1NeYhMuAutBW9Pa5Zh5wJ/j09ny9sg7mTHQWq+S6B0Vz+TKl2clDWkbBdV+0waGbygszhquQ
+fpV7BXjTY1h7saR+dpbEexRhkHohn7q6q26BK/TsmgY0q9meO+XSjfev/1WW0OslhrFdqypS4ao
KL7bilHhcKVtpZTzTl9tISqnYDeA8+OSaK4GkZBjrgrkMq7ZqJ7fXZrCYSScNyyDzLoyy/vG3FKv
em3pzcARID7ohJtrCa9WHPHEVRjSl2+o0M6rDoXLkF7cf2L+/hpnvcSlAlpJRzf6Wo+rg9pLHVfu
dOvef3bZmCUQySuRhKd3D2JpufQoiM3aMgwinfRsl6t2O2KfFY0Hk4pVuZWMvfq1Xoy2WuhpHBtT
iBfodeqnB7lNLymyfUuD0c4pPHhUrasaVal+i3X4HHnPVsmLcVc5oDTqnRB7jFsFv4hlc6it1vXL
yyKyA1n+3OF/EfuaTcnPDtvWSeMrpDT94JjWnhMKj311k4Zf+061J7+58fsOmCWQpHifWvGhRjl+
yBs3Q8lNEo5+Nd69vQxeXW4vnn3+gi9Sq0Y0SjNNxOC6wABRIqdgCt1BUNDneHp7pNeOoZdrYRVV
e63RW21kLQTtXSUWt+UUfPOrT34YyDagNeft0VaEdHLGeenRXEQ+Cb8GiDnLF+usVuhxZQmuO+rG
k3mk32XVj9KERsjYflE688HnQjqUCMMAwATRfBcVmR1Uo5tPhttml1F3p0ejoxiebRp7X9sCL78S
xhYPuJp5D36sSHOFkz9PrL1IgnnbDiLNy2ncCsuvnZWzCg7oGWoLlPyWcxGKgy4VrRRcJ3lSoXOi
6si5qz8nL/pjxl+OsprxsYOJ2GgD2yB8qtvqphcecYK4TFHNffvbvvo6tEN1kk8uBOt8PEpqLeZy
HFzH4kNQ5G4nTxsjvPZtkP34fQRqJusJi6a+6niVWToytirbrO7+M3kM6hc6/ZdZ8fdM1azNm3Gq
QhRrPOnOH5VjLpaOoBQb1+5XX4VOj2xwKSY5W71KHhaZUjQeRzBLXwCQPz32W15/r44B5oCaCAAV
AKrL6ZL1XNTDSA+uo+zGmxSEow+RVrpvf/XzCxA7mlL5n6OsVrGiTLxhGYTXg4xGctqosgsZLbiY
EMTehZF8oyvF5yLsndrXvmh1k+58pdqS/37tFHv5EKtFPmi+4gHhDq4njETsMlEtMLb/h7Qr641b
R7q/SID25VVSr1YncW7sLC+CkziSqIXat1//Hfp+k6hpoon4PsxgMAFcTapYLFadOicDi8Uyg5tN
SXbgiJcVaYQ2gZIB1RJKDWjpXm9vjFGOJh/wCU/lMvojnX13NQNTf798vL3FossA5/i3If3akAVM
Xzs6LCSNg68YT1ACTnBJreiz/TdDXApP2KtlnN00ot4//Vj7szsElnF263p325DQMxnW9+Wtiqfh
9Ypwt3kGyPPTqFIeEszRtsuDkskSAOG2AcD0wudhQCzj2sigN8bUKiSLiP7LSVY/J+88twjNXkbS
wcGp/z/EQgEIL2NUAVBLvrY0D5XitF2WRWAk8zFgH7rloZku1fc8RfmjOs4BJtPQIgG3aOdlviL5
bILdZOJ/oHUGnTMAD5z5fCpI5sxsod5DbzykeH/JQono3X9lg3MNvQXWZbZgwzaVA7Jg0BUt2a7e
90vBWHQhRP9TAWbytpsIbhQmvIXYhRILqg5caAEifkKimmSRG0/3BNNtQLKn/m0bws1j/T4dWsoW
SlnX3w40JL3SVRj+jgewuugPClDZbdxI8h7hSjZWuFgxYGatn9HBi9K48AdALzxU6W4vRGSCdfox
QYr/4O66Xgio9dJZ9fosWt3LUIELbbQlFgQHCg9VVNfR6wT+/xUr1pgWSV91WdSqj5l+mWb6MdUv
4BOUFBZFnwShAUw0TMbsFQQR/OsY028s+LP9bJYflemhL2RpnuBRgmbLHxvcmaEduh+kMLMIBJfD
Ockx3jJQE0OvWX0ua+cz8br8XnWb+4nksueXbH3cWepXtVGGEbY794M3PhLra+/9uu0M3Hz4S0i6
Wh/nDaubafPc2Vmk3HWafbCO9uKDhS5OiG8AW9X4jgbiFwAd6sABxui2dZGjbDeXbcD29aIb05BO
RhblQ+Ev1a6xPmcl1DbzH2+wg/QZWGBwXbO++5Udsx7cXE0tJFFf7PlpGndmA/WJj28wgkYPm+0D
zoZnIaZg6SMmuxQN52jmB6j2OXeFzCWEO7Yxwu2YDX50NPkdXIiLN+2sLvtog9zD79rcCLLZdN9w
kgHiQUqBuxczXpw54FSUstERWB3oP3RJHdr9uYAIZabLXEGQJKFDgOF58P+wohMXXmfTbIbWwb3R
aqmPjFonUwDarhA0W345SCZ7RBfxlTUuzGpLHDcDgbW1DZ3PpYLR9eJeW300mNLuDoJVfj0/TBTh
1wEVZeIvi4wHQhhX0EVTGRJLx9TCtUtWc53HmoMYOSeoF2AKycZsz+T6IN8xw1bzYsC2IQPXLvl0
oJAYlTirMLRszHOhxWt0rdfYdiveAmYTx4+VB2kZ9iWf4SorqIMBWMkOOXhquY+6lqmrqANo84gN
6hrlfTNm8NILKb9kuN689rPzoNETsqIQ/TRJw4Wd6Ve2NYDjMHP7Irl4vcGDaqMolg5Z9LhQyOBk
GKiClgTN75zZ2BvOG95pGB76Y44d3E0oA6NNUhZAbEbqXGCc5r5on1fyeDvCiD7a1gaXqCamMjv6
DBv1eKb0KRvuF0uya6JjuDXBRUpXSdOmGZmJ0NQvlb5rlKO7PHeaJLAI80SM6eDrMMYM4GKu9yuO
tdFwF/h/lw4BUmKfJh+TWg3JoPwc0jqCbFEcVOOpz3OJZJzYNMaU4RUsC+JN1xP4SCm70ss6MSDK
U2a+Nw1zmGm1e3DUYvSTuGkPqO9pkdF208Euy0Syz8J7F+8adAKBBoPCDbfRRCmgK62pWL9+T8FN
ss+HJlxH42eZtRcDH8BQ1hMrGxq1usMU8TidskqVtJiEDrX5EVxNT+3bNsnMOYtAVeG1ra9299Jm
mfAcmhgNB4IOLx++UO1aULUDJS8SqFbLA+D57ZNlJ1C9LVbrlNeD6bfLcqdatUzcVujKJrJCTCti
AI0NRGxPpD2ZJVRcYbivC/WsjeaBaNoauJU9hk5iuWHWzMvp9gkVf1Y2lA7OHSC2X8qamzAw1MtI
iqFBWLeUy9A85OMR4r607/egifBQjxzcxzg3d5lW7FBV2o1fb/8AUXKPQXxGNs/Se16JeOrdeLBH
9koh8cXpzRDtKcnRFTrNxgTnNC7JbLud8ERR6eNag8ZXvTDOtNvrEHrNHyN82atNU8ylpTCilPUX
ZKck/2cGGLfssvsx+1EUP26bE6VVcE4mTAO+jVf8QGscm+3i1VhTeV5BrVhgtLb7lpaSW1foktBv
MkDegyY8DwoatRXQPhsuObuLDxgXuKi/gb851DL5uRMuiU02AI3N6oZcgqEVpF2KGbbI7AZZpgc9
/VXrC4CJslAmdAhMir/oSCOkcwfNm4q6rzuEcgq9uTn+mS57fdi71t1axMHJc+sAzbasr3zMA8XI
sOxq3E/Lz9tfUPYj2L9vDl4FXndGYYblkqe0zYI+O6/Z99s2hE6JKhErAgCA9wJ839go3TpVAeHI
Ig/pmeUeoVgUpM2HJN079T5eJdbEK/pjjbshkziHVCEGBSIrBUyiDctO8+v0/vaShPFisyQ+pajM
Is8KfLtex7x1/C2p33SSNxa4i84xAG+iHTatGoLe/piAjCFN130xzoH32K6JJDpx0wf/PmgZNe//
PhIXnobZIe0cj6ixkTjQ5/d53vike0+zE2sFDRiMnGnuW+pHYpUHyxjClPZ+Ao/MZZAfyd7yT5rc
1iaSQZomSgswHzn3cZz7t7+e0EVeBp4xjoReM3fy1lXxoHeyIEpmw69ucNbTaltfqtmgkpxJGEw2
hrjT1UyNNRc2NnXOn7QyD4oKKTVEj+OxkyxJZonzei1uTWDkYKlarWOj0zNaN4A5hBV9ur13wq+z
WRLn+W5VDbXRTwgYawJRC/s5zzAseNuG7Ptwvr+Y5UTbATZW56FMjV3VfddyGbedzAjn8C+sseAo
RvETHyWPfwFxIE3ixF/FwmgbmBHwnuO+v0rMrjShmBOBrOIwVauvlL8WdY76TOJo4sX8McR9fiOp
Us9MsGNOY9+VxrO7uDuldSXfRXgPQ2UM/NIg79ZfsrhNIK/7yaGLjuR7TiwHKC7D8YH8pj7RrF1b
ZNqdm2gy7XDxyv7Y5M4qLRrARy3YHMYnVVt28DjImkmin/CGAsoREGc2PMgHhFpNUrzsV7wq6K+8
MHx7PJrZ86hiLmM/V+rp793bwpwZg75DkZL3iqonA/FmD7X+tFIPDQXVeB1D0LnLaSExxfGW/hvW
0UBkVOvougKgf32/d0PeDiYwkYAkrcfO03wXl1Ze7LqUQuDjAEli9oic8m6XjyBhX+8tZ/inH8xz
p/ZBrqi5v/bL4fb6RacCJD6gSkDqA50c7njr7rh6NMdvyrI5RCqnVb/YZOo87G7bEYUqSC0AVsT4
pkFMfr32iSx1P7sFFEiSj0vyC02w239f5DXbv8+FQpLGqDwpJYloBWSP7Rta7ufJ53oZghYXZJWH
t+0JX+DAdgOeycgjwWJ5vaA0t8xm7dmCvKnZt01u7tfcNnxwcjrHpNZzzNWBzbKxc8+vk7n8snjA
6N7+EaLzyPBtgIah7Ag2j+vfYDh5Ty0bi9aSRz1RA7TCFPvxtg3Rh7PZ0DebJEGYYf++iTN5tQ79
qlMSVUX50OG17wMeJtP9FQUzhGQMobH5f2CLr400WbMsdKlI1HSVGQxqOgYq0EDhWNc/unrEZe1h
vv72wkQeg5YsSBDRnEUZkfNI1IXbRaULiRb1knRgCyzAG/tVg2JnWV5ArCeJ1+xb8LU8iMcDn4DX
DPjluDpiVnjoUaQDiVziPEL3VR++EsioV8dsjj9o9Qe8PyXeIbRom1A2AwUKKBOY92y+HDXUrFAK
m0Rjt0POg7l9vFuWPqBmgpKp4yfN/KWxZDQenL4Oi3KMF53xhyCmopjIRzmrhkrinKBR8cOBOFHY
lHdaEQzf42dUaGYt8OaoWQ4m1FHV85ifV7sLUsBbEmk5/rXn4ofgTQfuNmCwXvHbTwATFnXSpJG3
RIMKRm6JAwlKwzCA8RjwzDM92BeWic0GL6naGJiAAAhowpOjz8L1qLTxB3tpgKR+mObnpaqDCTNz
hhK/WwYZe+BrB4Z5dCbB34n2IQjvr79vUzv2kq5dGuGu8ZO89Sd05EetDfpdb35FX1Hiwa8PKUbA
kEcgfrMZSl5MrYAwd1sN0I1sINaWjd860D+M04/C3qclOdw+nCJbFkaOQDAPahZgDa7XVtRKmdIE
MBADKjJ6+c/6SXFWQKH90vzr+qGJtiuQoYClAQDFCzt6Q+qkOUUCoJi/coIkqjhroEu/vZzXRxEi
IIieAEyABRWx+no5pQbOg7VEKajP0B4pH5oZGvJPi/2kVM/6Z2+SvIgFngFzGIJnWGvWV742B02l
2YKqGaoZU4GuiBIa8Wcz3uv5yaUeEqqft1cnOghX9vRrewogQ1nV4Zmv2cW+jkHAX1unInUOrjY+
GsANJ/Ovtf+mnIqs92UVDUG9km3un9Vym9um7jy5C8omSqocHXeGyHu8j5363GVnkscXb7B2Xe0e
46nf6yoN69EK8AaQnA5BQoCfwRpEmFVSwQfFXHoTDTCg41KLVVZsbz7pvQ72uW8LeVyK7NAVXWAY
X5ch8UdDdne+TgJwKJl+F+rTLK/k7MalqiUeLRDm7Nx3PchktgP63DIXFhQlAKNnBIoYSEB9kfdh
lGszaymAdl+Xn+ohVcM6XYLcTIPU1HwQ2z9YJ/uwjkfwv9NO0uwUhAOEWRTfHWC44dDM4Td7ywJE
syQZqlbOD23u/IJ8aluwhnwg5IfEl1lkub6n8Q03pricynUG01UmmGqmJ7I8U+tdVlLfTj4668G0
z7G7p/SzxCY7Hzds8lUWc3W0Gs0UnNe887t3qXXM6B2JD/P3vgXbN4iRTYyboYJ2kBgWLRYtJFRd
ABlDN5nb1yRusd0zjk5aROb4rDZP+XOnGkGSD4HbfzLdZF8qssf+6ycH0IkY/cWnxIQkHgPXHzOm
GkTPZ7yPQcjCCruQPcVA7hrolSQMClrk15a43NXNu1VPWB2tXCFvRD4p3eeq1Xd4chkeZmYDypjm
1bu0Tj/oenlIvY/QBf1rgA9+A8MpYRIF5/QlbGxcd+7ilahstaOiaEGrQOoodgAQsQ1CA8nnFIUC
vEmQgQFeAS/mdnaJuzUttSXDKC0NTKM/FvX7pEQr9wjmy9w33UfNxHStE4eOWYIrZPRBHh+lZN21
evxw+8cIrjys+89v4fbe1sEQPVD05SqUDOvK82PvKXda37Ydf4XyEUmzQFrdlm0A+/fNZnsYy2LP
ecRgLX/wahes5s7enZ7fsDTIlGEuCzA6vFqurXS1bWGIxMNxXbVj6x6MwQv73g5ds30mbriaRkAG
9XjbqCCbxdMI7R1MfiHV5Du+tBoHW0011F4KjEmMtQkqBwNqO7etiM7m1gp3mehUSdwGFA+RrhSH
PtWPQ3NvTCg8yHAAQkMaAjcmk9E951l5y9kaB5Dvwj1QSNsBzlcfqOX8MnEA91qXuJIsT7h7SJZB
HocZINR7rj9Zv1ru1FATU1Rgre7W+4UO4Rt2jk0eIj2GggZfSMqHDkhKBTG8BBu2YUFuje6U5Cyt
LoryDLCv/zHEvVuHRanWmRnSUityynTXpHpA5vGELkGodaMNCe15r3rkB8oOX//bIjn3mA0raXt2
D9vrkaz7pvhQU+JrySJxQ+HnwrsKJSn0gcESdf253BqzgrGFyRnkUwGGdSCuuru9EkGKjNkKJhb5
kvXzJOhG0U4FRkUw+aBXIZqkMTJlW/tS9Nm+RrvZmSVXrSgyYZYD9JaAtuMNxUUmo2hy/N+YHCD9
brEBiQWRjGTTZCY4x1jA+UIwxplFSw95uznswFylL7JRdOHB3SyE+zSGVam6AtnCaPpFsQTHucc4
x1o/3f487K/wGdF2u7jEpEayC8YBrAWi4H5eNLtmvsvndzMZgppIXEG2Ii7jKyEu66DVjMhadxeX
LGeaPs/NZ520H28vSmgIPCqosgIzpL48oza30wAVAa1XcXoadQnN5lFbjEunhnPSShIBoSdsDHEX
FGBcrZWw52an1cjNNfYC9KxvcdVYkltJ+J0wn8rYitmkKDvImyW1Za15VY7vBF6AYDHOObqEn3qC
tppJ01+3t094ZDe2uCOkATg6rwS4EMfs1vdTFauHcnHB3ao9t52THapy+W5DjkJycoVfDaw3IEpG
woqRg+slap1emlCwhlm1pzsnwawIreJ/KtPC6H8KHa/bqxSGPpDhgjoVs/8gnb4214GmzWwsmCsc
1FotmuOyx4yhxOdFHoLKNWRZGD0Q/se1lbWNa6eui3+hfjjDvXEvj+IyI9zBynK3HF2Gssm1c2+1
mIG92FTGDyLaLzY4gUofSjhIjK5XEtcNsPlQVI06x2j+0cYGbKkKoZIHqKB3A0XajRnus0AyzoSS
zYxb1/OgekAaA1i74lvRknJfFB4BqlhbwqRdh93sDfYu1nM1HGMlhTqibe/GFQR5U2Eb4IDNPCS/
a3IGdYx0dIXlMXzc3P5MzlnnRLf/BQG10BG1J6AG+t2cgKjCsI6ueR5iaGnnAV57vbTGJf7aAG2B
eR684jyyRGviwvMydLS6HQat3WVfPdw+GaJYg0rdbwPc2gwLRDbZiioTEp47QAzdHYQ+d6B3KlHe
Sd+bayY5+cJUi+WnroagzSq91741QaggTxZkw1Zde7t6UGhYTir1lQpyd7negqN3SMCN5uJRV/e0
/tpaVFZlFm4rIgEyPvMlKlz/hoJM9pDGOm4n7RtmJz3S+mn+/fbOiiIro4nVLZ0pe1jcGaoSMIHo
cY4moAM5xHNjdKGCl3/1DYiFpJO0xwVDlDhKG2vcrmoetdXKQOzJdHUPhUh1WZApL/doAu3Gvt4r
7bfSWJCUDTtX7063lyoMFxC+Beko4zbglSo8LavTykRMqsZD6wbzW8I3vtXvv88tLh4XnA0Ff3+O
S7BLU3/NZMkxC5uvzvjGBHcOlHlVFgc6SJHZTPtcz/a6dtctw5Gon6jxaIGuUJa8Ck/exiL7980t
31sTUYwViyLmj2JWXN9LczCQgj5qSZ+Jtr/9iYQev7HG3U2lqujutMIbCcDLEER4zy6NIWnfUJjB
nQ6WY5Bc4lXIfynNHVXyMr2QPzXkOyHnt0yEwNVRFIYCDSYkMEdwvXG4GPKhXRCy1jREC+4T+BSb
7tMsY50QHim8lAAIZ2VgJA7XdgbAKIpURaGrIMMdyGsDUn5abQB2e9svHOiyGhPoFFKUKLLhsJSu
rDgs+mQo5DFFdQR+KANd29fsxszohNe8pf8qgHRCE2WA6dt+IYhS+Ov4VMha0Ffjo7FhlJlaURhp
QUcLlTW/Hg4FAY8lVUKaUn+qJLFCcNBgEG81oFFwA/BJEmAjixNr6EoDAheQmLw3VdyoOmgEF+8R
iubnQT33jqxty44vd7yBdMVUPmNGBVUdF4xbxW6bwW5IBDHMEuUy5VOX5ZdegTZHBaGov38qIFgB
0g6sITg4eFZUauZzAT34F1xGgRZlrV0mV1KHFYSPKxv6tXdYpMIQQExI1KNBuZjxOQfVajpfpuGx
zdzwDV7C+hRgS0MzhO9SxhNSRSMZSWSuL338svcby0z3egzJMapOT0qTgG9/tp9v2xUcAeBp/9jl
PltvusUKnXcSKX1gJhfVfepkhCIiE1gWBAAZhdKrlwjFG0v1iolE3uRekri/Q8V8nCVQaMEFiRcB
OM8wAYBSIy/P0tnjoHoJjDg6UDrP1JFNkIv8G8MFGHj1GH6cj7uz1lkYkHRIxLJEUDRkexsIzEom
hiRyuq0Z7pbsjCrGww3oh6wAfU2x192TfszaMjTJl9tfXhSXtpa42xFlt8ZoFyzIWfbK2FYQQFe/
zFaDZp/mVy60Sv9+pBH615st5MJtZaKLAGEdEhnek+VcbEhHNKmPQZv/tjAWHzfXvudADxXZIokS
7WROYE5SaMSKPflj3rR+UbeSeCv07z/L4lslZDQsKIYb8O8VXVon7oKOcTwO5a/b6xJdl9g/NBIx
uIRyHA/EW3PLyyslBjKmAkLLKb9CUOukTu07Qvsfzbgf1ef22UpRElypKiN2EboLkA3AoIIO7ZVG
dxuPbdwZCpBqLkB+XV2FtlZhDJ8Ufu1gWG0Fh9OP2wuWmeTqQSDaitephMkJ0uDFgFykAjkjAZNH
153Mot6lCX1DzGf4jf+tkguH4Ous6lHP8yi3SVCndrJvS4P6dNIUv02LYzmNucSk0H2QzbGHOrhs
+L5ivYIwtmUgYr3YDWizE5QnO1vSSBAawQw2G47CjC/PjTYrXY1BFbRhzOEJmM10eJC2LYVfC89O
Nv8EwiSbO91FnRKQ4uLFl016kC8YLlO/xzVenYA16kc9lmQA4tOwsccd81yhaVU1sFdn5D5pJn+t
z+560bL9qHc7Ndb90jjlxdda9r4W7uUfw/xYnac0KogcDBSstVNlYkbRdndo/n+47fxiK4AWsisT
543bTrcv4y6bbWBvUA936LktWlBPHW4bEd2aoGpU2aQSrk5+cB70fU7WlzBCLC3K2+JuNOOn2yZE
62CAOhRbQXsCBu3raGzr6YSqC0zkwMgv1ZPpPYCV7w02QKCEmQL84lfN6gq87oOVZch4+7OCSb9y
aX2C6vttK6IMAHjj31a065VAkxlcNXaCON/eV8a6m3swy5VnS7EkF8rLqCCfS28tcZmnPRcx2MZ7
XJRp0p6Uwir9GUCyYz+k867N6jZMjN65VxUwKjZmaX8genHfTdNX6F5ArjBZ5wPVksyvTZeG6ZI1
vroOqz+nKmiVW/ezaycYs6eYrO+MxDs1JMN8X1akB2fuh6gHdB/UnXgIjQm0Km9votAdmAwzYPLo
9/OYkbg2QEWD+nO0EhI4RQ8J6EvmyC6rF/TQqx3EeC3er0ybiyc6M6A3DVFkwJytYg+489kzlsA1
SzYHYu8WnTzo0OE2GeoZKK/2PrXJo0aaYLQ/GNX3gaThOtFTN70DL3Lp3gNUv1f1h0TRA6va9cU7
JQNbEJx6f3tzROVagyWxIClGqxw5xbWLQdocMhIpsnG7viNTeZ+NQPeu9GSlJIRwcbSQ9NKXwIhX
Ter5YwoaZTocmq7zqZOFUEc7L5m+i5tFfctn2/ww7hTnhk3qzgJk2x5m6MnXfnbuzPh4e/lC39gY
Yf++TdyYzEVhALPdFVmgPDbzc+VKqifCgIfJZKC1GV0RPzDZNEsDf2mRG84fiUcCVZWEO2GQ2Bjg
1pB2TbcoGQxMRQjqU7iXrv+TJ4+3d0r0StA3Vtiv2OwUJSOtOoLH9uyeqvE8zWdwOhTvSC9xSNGd
vrXDvRFazfXgTAhEuvXOUcIZ6GsQgraKh77BT3jg7VWJCtfAA4MYgOmKGwCqXC9rWF3IHjTwMqRC
hr4Gk4P52bkE4Olj14Wk1e7wyB8V2YOBZQqvgsXGLPfNaKxodJ1QMGnTnQsaSxMJrV9DQVRLHb8z
oF49Q5Zea2TYeuFX3NjlvmI2ZW4BLRmE+fi9CuQTFqZhIM7ydi0y6tt7K7SFCWs2xMPIGbnLa+kw
abJY+JKjcy76PPZzDVP5xXjs4gwFXxn9L9uyV1u6McfdYMSxstFs4aBe8oS+EogGHmgpufWFGSAG
IUBtCGwntB64DNBrS9OiM2YT9Hi2A61Oz1DC1NYnyK4je/LBhHWoS+URpLlVSx7esp+/bfP3WLU2
5ThPsD0VH+KlO/ZmFwAJ5NfuswdJrdvGxLv5xxj38dJRaWntYOZDwSsIz5KCHgbAZu+rfC3fgMuF
Rge4lNjEEzqt3BVkailt6YRC1F1tQai6BuOwOkt6KUJn3Njgzvk6gF2wnDQEenXw+94NlvLJbkk4
gZYe7b43bN7GGNvcTazEcVgoiLRJVDr1Z03JdrHl/IRaXHjbjDh4YfoZnCpgGVB57TV7aJI+bTGS
Vhutv1jF+zq27uryPFJ6gh7xu7o6115QfpeYZd/+1UmDFJbNROTwVOBO2jyolVOuMNtA94wSJyjr
B3Bs9eMnqKj7BmR6DbQAD2sjw9wJr1J0CVBgxrsS42TX+6oggYFWITI5XSudwMnm+TTFane4vT6Z
FW55sYY551ZnVsBXGyhOvYRxjvB124rwgAEJwmhSoV3AdxKB+hyKucXFw3TXh53HyKZXSS+eRfNX
H2pjg/NDs8F0QznjkWKQVGe1eStYCxWX3JIGM2aS/uOSuMulR53NtjssyYjP7vSkhXkuG3kVrwhE
Wug0o7rLC3Lnw2ylxgITKuRMjF8WiMr6T6Qq3+ACrBAPPB162i/Ku9sDvNimk00T7pKiXwFVOC2p
ufv7z7+1wDmZnhAj1/UOrwXnB+2AeIjfN400uxG5MhCjQFEBIwPuZe66UrJZKZQJ133bnTGJPCeh
S/IQrd3QxGtsCebiopVHRW33VfKxrN5VcSvxCVHcxYgbmkOgIQVRDvuFm1C45OsIlRd8MBMODgZ7
8I8N5m6wrbDK7HC18oc37OvGHu/yhdd7fQl7SumeMLseGEN9UegieTeIRmkwumeYmFIG5xB6Xtfr
ahKoWJYzHg7DWIetc/Gmxa+bM4pqYAIcQaSYun6J95tRhcoMevJPkJF7y0r//AIuGGZErcdqwS9w
q8ehtfZr6QUukXHyCj1os07OT2me5bPTw4pt7TPHd1XJvcy+Bx+itvvI3f1GvbaAGbB9bN9h+h93
5KRUEh8UrwGYNNBmWChycD446qNi5T2euG5sfE8T2w3SWlvf9Dn+GOEcjxipWsVsMBcFoazRz671
o48riduJd+uPES7C5lZXGdPKctysPsaJG9azdpQizoVWXlBioGcEHwJ7om3OrDs2hLoqcj9qN2D9
GECh140gt1wVpdzfdmJheMBQPRPuAHydlxevNcjEJwSmUs3eOV+UBfKN9GhNyc58094BcAVnZvJ8
PKVvkVILZa2V9ahViDR+Y7DzrpQUvUX3E0N1/c8IdygNs7dweSHz8/TM9rV1gtrctDh7wywrcIMZ
MkSucP+gCQpiXx3QJ54BLHPcFnJgKlzbViD0XPQkwARNule0vIUAtImWSTaVkreBaHDZwKT0b6vc
tWKmZb32ULmN1q49690a2Jp6WDRQW9Fqt47eyVnGUH8yRw9imd5PTIe8c6wkssmHNSdnQ7lnaCXG
KHPbmYR+ixlY9BuAP9X4+jWgAI2+ei7SblTfcufQmkngomP636xwi7eKrlusxsONpuKth06p92Av
siq50I+AM3jRpsQYLGdkSiq1RKabR1R3Q7A/xiqo17wlWEeJw4r37H+GIFp2fdZjismkRVHIS608
H82z6vQ+RAbfEh1/rwewlGszeESqpBuxntqbQz3xjraZh4WUYlhUPGLwjH+3DcPm12bMjigM+AJ2
hFjfoyH7AWPzHsmCob+wgUHMfLzh+gKtJPgewFaAUVbu+irjnKhKjvOequ/mj1qJNb3B3bYWuMur
nqa0WVWErXT6J12fl/EyZLLatcgJMD3CBPMwjoN27/W26bTOXZBdIxmtyDGl5hFz1sRKJT4g+jjA
ZmL+GIk7I3e4tqIoTpcMOcmjDDrY4KHe5UAAoJuhQYdeaVafEMnHEQVHi6lYsllcBxLq1wYNTPsa
a9znmP8ZMr8alvhnwjR53WZ0g9qDtIAea2+JyMB1QY+EjeOAq/zaaDwXnjtOZR6Z5pe62uMyPSiP
VhpkbX24HYiE+7mxxHkGNIfbuUraPIrHac9mUNN437oj6CsQ87xmSo6qIfNGsU08vzCJhgF9ngRn
bCadGuuUR0MDzDQas/RQ90ZxWr0cmlT5rO7weN9lObElVXRhrQO0Nb8tcxFxofFcV6AXjZZ2wYiv
lgBRvFyGQYO0YAB0WOrrUHJqyXcguyX3neh4IDlhNUwQQ2Ho+fqTVgVGY3Vq5VA5yD/P1bKczCX/
ki12IgnGwkVi7s4D0QokiYGFvLa0NKlLiwyZqjHVOxoj5U6DMad763tn2Hdj/VhOXti5P287kuic
bKzyFBL6ErtjaSJ1pdol7e+qWgHS+J85OQOoKdlK0b22NcXdA+WkgwyTdRFKQEY6QNqa9tJlCZqC
D7fX9CJ2yj8stpa4q0DBmtScobNa6ldZsWsyAIzm8hkAtzxGhcoZ97la+OaCPmQ8fRlKiIKf6fS0
0vHdJDuq7Ci++jHA0YD2APwqgD1cf9fBSUonpSjd2m0dQt9qLuv97fWKfBRKI78tcBuboTUGMhlY
AOdoOOTODhsrfRiI/RNzgGgTItd8NcSkxg5yymxGDp1ahwIT6VTFMBFyzjgOp3X0qTHrfj8Md0oh
G9kWOunGNHcI3VbLaLzipdAWew3xO5l9r2xBHt8Hky2l5mEf5PUH+7NQ7q5yndJCKo+8OvUegF8N
7CTb910O7UJdPXTmYZpBaOmp73uiSO57oatg2BKdUwOyaK8AwjFx9MRi0K7kyY1/JYnkYAhP4Obv
cyGmzqBKk7dAxEH/pm7b9051sFK6Azu0ZCFiQ0zKEmhPdN65i5AsuTcXCyrupk53c7FCsE47rNVe
AR7/tu8LXQMZGBijGFscj/ewTILMkqHv+lINWCMX6tu7rHN3jWGFrWwERHjSNtY4R0yNLkeDEhuo
eJfYBfIDXPr2t9srYh9h634oKUGrhWGnoFJtefw1W8bFrJKEUU3Qd2hKehBgfCLKjpbB8sl0JB+K
XxBvjPOIRW0huK0lRVQT9aOBIqTbNxd96sL/tCZe3alsXepi1LGIYgu8M/6q+ssEJb8A2iMtDSZZ
h1WyKpsLiM2ogO9FxapsqI0U3aXW7m1HcnHyLs52zgIC3bWRoZuvlEYGwNKmdC2LSCVH9an75oG2
hi7Pt/dNZoT7PH03mWNhwEhpjL494ZGRB0hEgsV7wwdCYZvxjED7A2iZ60sKUHqnBoV6EU1l59v5
aXZ9a3yeNOvsKNYeT92gKEuJTdHi0PcDthmMH/gv9u+bUpPW2s68jnUROUT1i/hUg0clG0n412hE
9qm2hlgM2Rgy7AmDW2VXRG4HfIt6ptlP1f7bkuyLERC2OA4bvkPt7NqIZ614hjAjeppis557/eDJ
tAQEfo3HDDALLv4bNwTn153hDkTt1BKzvWRfNefFy/1ylTXTBd8Fw64mhvAZVA/VrOuVgJS3WMA4
UEbVpNzbMw3dzg0c6yuRDUyxP8RFOhhCrxQ0UKBn5R/Q8egymTSvjPphZstpHFnuxd8O+Cga1NeA
8gbzE7skrpfixn1LplorI627B/1c4GKIvMgujZfsO0sSt0Uf57cttnXXtubFzkei4uNUhbebyK43
QZI6SV4JYiPYLCCiMZDMjzAlRaqNALWVUWc7fVQZQIop7ahGZjcm+9uxR2gKtxAGXqB0BPbc6/WQ
Sq0UfSyqKFMPfV+GUD7PoBzx90aQ6DDJGJCTYdz/2kiGV6bRV6SKkuy+B1xe63voUBmSl4doKXg/
MpJHYEJdg4tuZlLaKS62KgqV7ghi5tMbFmGZEBmBoArAztwiRm9qh5rSigF6NOuCrMqkf4kqYI6M
sPzbBHfye4fg2UmwggkYvPVLVZzd4dcbVmFrkBFAMVmDjs/1p8hRPlNrAyayeg0YjS7mQgKp1r0o
uLBxQkDPwWqFbsa1FYioI8EZYQUaZOGUGb6i31vWVwgUveWbo/oDtC8wzSAwuTZkF22NmpNWRQuF
/gb7KGP1dHvHRNGFwSD+3wQPynHGrgGpvl4hXf9omQ8dJKBXVP5VdYEEkqwZJ9o4tmsgPYCbgV36
ej0Fqv2a03pVNGfViZgkwHlEyT1M179Vume+trX0f6Rd2XLcuJL9IkZwBchXshZViZIty1K3/cLw
yh0kQXD9+jnUnemuQnGIkG/Yb+6uZAKJRCKXc6SD3xlaPccdYaHhfxkU512lxfLvF1dxSsrZTmrK
QifdazYY7ZcyDBDO3r0xprFQUVGCvUfG8VpKZjDQNQMrLpyLr9PYnQx2N+vpXVk4AP5+Z58FVutK
lnRs9ImASkmDrOFsT+lO4BUSFobKmlfWbblb0CeFexnj55JG3Gy1SutZGYJ0E9kvDd3Wovkxg3h0
R3UQLWyv35vlSjfzlThJKTy1k5ySCuK+tgnA9tpPbckPdhz5Ahz0zWdn/AmkCmvyy+zgxqF9JNqu
HULPigO4EfQO32mqFVjx4VefJDmOMq6yMvOwAkl/37FwHj4k5G5b7ZV4BCKAcwwOPMQMcm/TXHDL
m926BPxVCVjsTwZ/2RawrsO/AqR7qCp6dEEsAiht/cw6Mf5x8A7/nQzJTzSUW1Or8TLs3Oc+fhnc
yFdWOm8gAxejv1ypRdGLY2x0dp/FM8IQwOt1gWmk4tltPXdHnDEOxqoRH6w6BtMVMZL9XOSVb2q6
cUhtkZ/E6BVA9jCdoGN9/mlbedUOSsckLmOX5ssCu+4zm35q/ff/7velc5HqAoO5MRaXFPPec0Ag
iLLWtohVG8FILhrGwS0JbJvrpZ21NicomMHPi2P/rBnnp+3fX10iF+lCdJ7RZXTq+vf7MaexluP3
jUT3zeQ8tqqTqpIgbUJvpYxGU8rCquMBptExRnzc1mF1jRDNo7n4LVEm6WDheoqJNpehln1Lx7PO
vraqjoHlI2884IUISYnJGgmb0LwEuKvML+ugMw/68+SqCspra4VWMAuVKh1DeZYUpdh622dNhwdK
2n3TxdfWUiFtrC3VhQC5V2mKugFo9HjMeaCy1YbuoST6Qxbnv9+/I5dipPi0JXkMCBaIsXvqC/pg
JFpAd9syFGtlm9eWOw22BVQPE6rEnW+4n01VLWRtz9GPhHkjYEIjJSGdbmBHOkCHeHv4mndIR/8i
2mO98ISLWcUUv6qLiRc88hKoVMgJMYPZNAHxGd5x9esIMEJUmBSRllytW1w0EtL/SJB2RKsdb6QJ
lInm5jejee4Pw6kCrga1/x7zBzDLqiSqdJL2h5f9DH7uRaci9/XipegUj9+bDvz/6LQwxy6EcWjp
uraArsyMxhpoGfZx0YM7NfmF4ZrdnLeWb5EgH3yk1HfZ7Pxd6dMJSNOHbQNc9l/2CWhWByLvG5CW
PC/CpnqewLxbIqyskb5MknODpgnKXufBPnJ9VIEarS/ov/IkNxfPNd5PBLds77xk9a++V1wFq/Z+
oY+0nK3ZzRXR8PsH87f99xfFr696Hiw4BszQcgVQ6uvNcjphW8hYleGoHRw39QEhXFQqm1vdkiU7
oVtIx8IwroVYqOmTisYsLKfse1MgtRyPe9LeFaa9U2V8b1qf3szPsV3000IiWCquhRl5Fw8iRUZk
AMHsMbInYBdMIKmZ3akPDEcDSFPukGdXAPMuwWDZIWubpzrLvvQu4C54PdtBH8fxzvAy7y6PROEG
TZ2mgdeNqjfc6uKDgxNZL7K8G6TFL0nNu0bkeGf1jt/+yjD4MMfvT3uACsAxgFKF1A3AXK+XYywq
m/KSIZKII8zBAJ4assb3QuC+LfqFFGnRPdFZpWlDSh3vxHBM7ceZv7g/tk/2+nL9RxWC1J2UwckA
fjAVeE2HVJyFd0iHZ6GCTF89bP+rxyJC8sc6yYYcaJMMzVb7sT4z+6GuA2VKQqWIfB6QB9ViDKqH
Tfd9ql96/tip4NBVIqRHjAOQKzoMiyKYN5x9zzjPKtjZVREgywWwCuCDMBd0bVk2q6rMTTgLIzd6
tCYn9ammJz7yX7vtfV/dFMAWAdgKOWLE3NeC4shqZo3hOTnY/GCMaBRKDIAJRftKBXC+mKl8dyxP
92WqCmkvObbQM4FGJQHfQQU6nmLAbe/c6Kc2/cAQ0l1SfgOGkkK3tdvjUqJ0PAt3Gua6LVno6hrG
TF4j5UChSifpaLp9PXAA37NQG8Y73n9sat0X5Ny4pt/y0Bb7PPuyvV9r7v7N22BczMATRnJrRZzp
LPdwTkcd7xd/qoLC3bGvdvR5W86aXSDJjgw7wVzojQFaQzXTuoEBol+jzj4U9918yHOFkLUNQlba
BOkOQMnw59r4JkwqlN1sw7PRXxYAC3tVO9raMUICDABZuOTRdSdZQNsZJKM1LscxYeUXWjQ8IIDC
DrMe0/nbC3bTHbK4aQIoJIqSEQDfZaRoaolIaDO8gjN7iV89tUw/xFm6182w1o2nuRA+d369H1Nt
kQvlTPSjLDRKZFmDi0wEutVp3SYDzhVwEessCbz0Vza/P/u+YNij8gb0Chc8BddCaJINo5mMeUid
gjxzIIYfrNEaz7XoI1WMuxK3I8AFotSSt7ZR4rmWVae8G2J3QvdvGh2aJP1gJSMgRsRubo4jPUcV
5oQdIKwJ68XEGCr1+ieAUfnswfXArpQbJXrhUpSio+7D9havnImrD1vM+WKlydALPfd6dFQa3pcE
DCop6JxImt1lVJECuRmwwaZeiZI2FRCyNHG6DrA4HQBSdQAIn9P5pXM937I+GNZdVIcArUB7Oxi7
Mlw/6e5PVEUnHpqJcYBkspjK6fUiQqbkPyAi8W+g1OKFdjKLv7flrBxQ6PmvHOmAol44eS1Bc2E5
TNEHMZTlyUmnz23PhOJ8rkpChy8Ir3FCqdxZ5Dqz5gz1nIfg3dw5ztckAdDwSA7b+tw03r1t3IUY
yaX1DYmK2jTRLYnhK+qlAbIN/syiw2z039FhDh/Q7HPBH/rYftSr4UA9cbTNsfZLfd67cRfoAz1t
f9Sq6ji6cOMergy5r5ITMjd0wIFKe+Gbp4WbN1OUfleuJbg8oNosc7EAdJDO7FxgyAyVbpxZ3U3v
OOO7whlfgFD4VOrd6+iOusJAVwVichTB0VKpkwHFx2hoErzc8jDW/sJsyw7wW9WXLh92+fh7e/VW
3dGFJOkoWg5iY9JA0jR9No3PWpb7hpb5xEWyH0Buw+dtcWuZZdA0gbENTEnI7smaZbmXJU2m5eGQ
YVhVBzrD3lk4DgtLjwMBpBp/bHKxM5Jo9POu6IFHETd3ds0MHyMTQIAS4y7htfsn58cDwy7q0Utn
t+T8XPSu9g66/cOWnVFn9puZg5vweVv5VUu9ECKv9dR1iTFHEOIjGrSBQxZsC1hx4YBoxvFfQB/R
yCndY8wt+jozaB5mE/d29vTULZm0uH5KULPcb8taVkQKeCEL05EYJlsCbClUYxHEjzV8m8Osr5yL
u6RrP26LuMGvgbuBjIUtFVEULk3pnZBVfa9TMOeEYm5OzF1YqvHoBm9EmwfMRK9P81rlrzOYqRpS
fDGHDJ2j4G9FAWIwqoBNKFsJ1TetbOLVN0kvsMZ0UKhz3Tz0cuvvOZ3vCjRN2CAaayx/GJ9LYF8w
o9/14pHzFsasf8vM6qsNX5nbqSKYWHETV98i+SURZeakx+iDQzuhfSJ9QX09n+oz7WrgVcyY6BvL
eThu78rqxpvLSB+SAgsH2nWcwNKkHsSATWmcrAV6RIvXh6HP7/fqGH/4V4q0zHo81m4XewjJkqOX
fSDtiUWv24qsxbRXMqTlG9LWK9way1cOLyliKhOxl85/u/HvSHcDPoGSk1p3gJz9k2MKeD7PQcip
g8/oegXzzgSDJLqwlikzUp6T/pt40VUwqWueFtr9K0Xap7rCbNFszwUo5R0TbRij2BdFmt/xWhjF
Lu2N+Z4Sj/+VDRk/1d2oPSK7le81IMMGBmAhMXDcdn6VRZEi/Fs3oH8/TNraogXS3lBlBSDy+4+a
4j5bPZ4XWkt7Srp2iuAE0bapM78FsOo0/krp07blrPrZCyHSbTHYudVy4IGFXRzv45j63fS7TRzf
cxPFvaSSJF0ZOhNewjQ01oLMKDYf5rt+vuPW+58/V5ayfMRF5I/edyDPxLDHsTs3cb0j0QlIQgqj
X/VVeMBZQMZGaVJmac4B0oKIAGsmsihwugPcZdZ+B0Q20PW3d2fVvv6VJLdrmaWYsfm4yw06nOfu
U5aSP3FOFxKko0UwZu5OJpwTsKgfjf5jRV62VVji6JvL9UKAdETiss8ykWGxjMGBdz2XALYt6Udg
2y+BSWwDEUb1gljfHweYLw7a7MHxcW0EpDKiLJnQ3zr3ZXuc2yh+asvoGHuRX8JZIYrvVKBHq2cV
Q/sLn6WHgEVaxgpuEAaB10Rjf8m9+5ZkIC1RdSC+Bec3a3khRVJsJu40liPBTTIkoT0GFYCBWOGP
tu7X5sj82W59bW6fOwSgg8uThXrezxneLD3yuF7Z7oHw4g9OHNh83FloyRIAuOgi5Fq6Z2owFYzX
SkSOUsdSvl94eDGbdr0R/dgv3UD4XnA0+KSddkPyw7LOhf63eCCA5du2tNU9AEsipn6Qi8A0x7W0
VGRQpVvicZc/6LiWjqIzg8YePEUflUrQ8u8XTqanoy7KCnETWgcChz5R4NKqyXZWz/6FOpIrS4CC
3xcE6uT6HVrpO0Xss1ahXHrNEfhgQNKAoGsttBadZxmHFg07Gw0LDHbKWQd8MJRgPi+oJ7HYP1Om
eg+uqwUcAJCTeGh2Xg7vxeJVRQm4xApqAQPQpvED7T3FpbxqdUiy/Z8EKVVRUDpiFgF3QAfO99Gi
vpnqX9P4XqubwneTcLRVgfRixzfn8kLi4gMvdJpYlNbTMppSgLC4Jknp9/2ediCSMWO/TTBGPpwy
Q9/NSfFX26gywNsreoMYkdlmoecU+nLCwFNc3lWN4lZdvbr/0Q/gkNf68axF6DdCv2aw/G6OP7qp
/UHYxLfB1rB9iFXKSC6uS7rRy5elxPS496B6tqp+XQqpOk3oczFiqZrzeLzb/vL1A4VxCiATo3iC
Gsn1KvWpVoHlBJ9eNV3As/7YVwQYs/OJzcbfaWUNAQqpz9zrnhOehEmn6upfVQ7Uv8ipAlAYaL/X
8t1Bo5qxDMa0U9H6JsZVPrGGj9+31VxruET+Gt0RJmjjoaXkNzwzKa0iY0WIzGcwo1o+lgYQkvBq
xERzVd+jhU6ApNA+28PnVMz7vNcPUZGAHtHy0dB1mIzmxMExs7AUDwn5tv15a4tw+XWS16wF5jzT
EV+nt4Uft65f56/bEtYCGrzm9YViGWjzcmHH6qiV1w1mgcriFPN2n6XNoQeskn6H6ADveRBm29lu
W+ZaRHMpU3JpOXEBF0GXNY+/Zb39Rudc1p8jLGfe/t6WtWrHYKVYhjoxqXiT1u9tcKBRA+ETtV5L
NBCC//RUgXk0B836zMiD3e8NHu/HxPma5pUqeHvrdped6aX4ZYcvnKlbZUnpxlMRYo4MEDb5EaV7
jKs1x77RH4T4FIOCbSRo3OX3DSpEbEh6nyN5sAMMftLxA5o4Dx5irzmaA5tpistl7e7H0CuifnCI
oWNbsn4jEUNSOlgcYzpU6WP5OVdRo6++5cGjbQJrCMw4uCSvFyDPicUrD6/dqimCIsJoffvJcKqg
jPVPrQvK6Sjau20Qab2v2PnF/d0s/YVkyYMZRRuZvanD+Q6zv8BfJMMjE7/G+hcQhy1r9nWGDrPm
XkNYaUT2vlU5l/9Hd0z36RRzEKh1X+uum7Fb9ZTj7tbrgDZPlcuWhtygn+ZgNtGz7pXnWNzztFd4
79UThgyQDTY69LnJeXFROkPfxwMWPTLD0sFcTGsFXcV96rbHJlUNMa6a0YU4ycjRwFHwNBkRMcSf
8gHYG8nTAgCzvZ8qnSRbnVNOjMrukDaxuA/YvgdufAOQSenVJyNXkcCvCsMMFkYKkXe2ZQ5ttxoa
TMnBdkzuBemw5w6YQ/WvNRJ5SlZwlSxp9aq+cRlf8kEp22ct3nPt90kDBwDmQe1GBfu6FvwAYfEf
xaRVrPMRd8oiLCn7g0bPrmEe0O4bFDgL2/u17nkvREmXl5X2egyyNCQWyPeSV/e5eR852j4GsfxE
vyN0Bfhs5zZhXfeKCG/VHkE1hoSGg8BcHnCdwVFFPAana7hJIIbfPG2CQUVmuXpz4nVmoiwN/jS5
J9ItvMoQHVbSSNyjG5/brNzlPZx5dAAoK1KJvjBU8Oyru3chczGli9uEoruM5ANkevxUml+ZjSlr
qzy6Dv20vXmrgrB06CmgqIW/ebYLQRh6c1kvGlzRxTgdq6nvEQbV867VYw9YE5XizbG6YQC3+N/y
s4zfk4iYN2LAPVSAU8wwX/qU+0SVHHyL5W4uhAWPEL0liGlvJtN0wKmLGl5x8IqdcNvuFFGUY53a
CMrOBRlL8cIz8GfOP7K2ONZop+iNQ1Lmd3O8qyZXVdpaXWMPF5SJ0W+ssbSZXOhF13mwUt49Nm05
+27V+bY97wEcq7oM1xbYBC0dnDQBC4d8ImInqrrItBEFoeMUovr+pVee+MVRyet7KURSCOxjAlQm
Dqb/E8BzsnOJnq5ts1xzlZcSpMjRGLLBFAnBDlZFYHY/jf5IEssXqPOaGP7bFra2PwDF170FjnZp
pb0+bBPQBPUY4RuaT6qgYdm5HqdTmzxaHU7DtqjV7QG2+UK/Dmog07wWVaOFBEGAW7zREXFzx1p0
V6lGAFVCpOdiScVUJgSL53gvDGhVabpXg8GphEiXmR0ZA00tClyL/uxqRkDYg8ZVJ2fV0C6WS9oZ
BtahqOZYLn0I3DvAZW7vxmJFN3aMRneCbUfcJqNEz12WOd6MycKeNJ+RXg34nL8AQfc8Ljg0Vf0j
VlIirBo2erXBvY5OJ3TYXRvAgpaaW3iLhmnahA5Ba411SmtUDtHpjCTntn6rywfqhYUVHZNOMkhM
bdlR04ocw/mgDA8mnQ5HN7NUqNGrlkDQKbHwEICHQ7LpvrRYoo0l5gZzjwWZ2diBTToD9/HAjtsK
rZ5UEATAwb1Na0u5glHLPIfrGFH0BvtQ2688iQ9jl/tUBW63rtM/guQ6vkDHKo0qjLnVnefzftx7
w0sO2oP/Sh0ZbaIRLd5MIB4ATHXkD6X7nbsfE9AclSTeb0tas4SFPQeR0sIFcPM4m6qitUlchrGY
QdtE7C7/gckElcGtWTfwZgEFAbwWjMZI76CitwBETXD7DFN/P2m4Yuu4/pV0xiebozJeRs/baq3Z
Azy25S2j7ugyljydO5Rx3OiYom04B/31L9Am+bHWHpiKkGq1lnspSXJ3JcUYwqC3ZZgBaCcwpwQd
017rPLW2Sw6x7uZBPXFxsmMg9U2696sjURx0lq4Be8cLM60hQVta8R+ch8uvkryJlmZpP444D7X1
St2fhv4N5byk7BQvsrXTANxPpA3AXYaYSlLeHFiZoDkRfiSv90Scl9tkAFnW9maueWNAVCxYn8BU
Rw/3tWskBYgSRxMDgWbVxr7b7eKu+kpFc25NbZ91yEmnhuJYrNkPzgSmBRwXrVCWlDngTiwY6ogl
Bilny0/6j4BrDoyu0P2xU7lJlSzJTaKhTLjOMi6Gbpu/WbrvimwXIyEQRSqw7LVTiDQfpvLRsGMa
ctMOIqdK1yanDC1zfCOCi4BuZbTiWBTkUBe5ogdm7X2EXjIXvbsLz5UcbdsGt+tSoAl6KgGlRTry
2I5/W513nzj3FlqA8H+dvZEo4EeNZb3kyxt9bOCLQYISsCPS2beTgoxagjFbJ0FWKRFPUdp+YEgS
lK51tBxkbGcWlFX2oDfDPZkjPx3aP3A/gOqk4NvFCBA4ZK8t1pyydDIp5nC9qTkPDf2rzKygzvs7
2qiqQ6vWg8w1mpaxtWj5uhYFm8wrw8F0A5uncPSGR4rmwH5yHlxl7L0iaiEVskFHBdwtR5cuWSYY
uA4mNJoD+t7lc8C7cdcwin6Bl+0DvyoIL0EEQoD4whTbtU6mUTusodjBxnhwXOcjK3+z6awR+v5H
p6Nj0mBBqjWQ55C2yWndHGkxTFHYmn6K0dZYgtXkT0amr6RIvqSxx6R1QeP1RheT0afUif2s+oOQ
9UqK5EWsWSR1skwB9L32oUdPJtGeTU0sBUIm0l1EhcL3r50zSFxgfYBejDtA2qV6GgYnrZcJHko6
vyBF4OVPxHmdCG504KgCAbSKe7/R/4oBM4cBndO2laxcPgsYOlL6yFvjvEuWX3lM64dKxzm3R78u
f+Oh8SfgP1cypOdmS1AZMUG8E5Z27aM0brm275SKGs+qIqjxgzOZ4s6R+zvSokAtsgaYDbAhKUMq
gj9lnqrZYu1MmSDmhkMG8RqGoa7PVDc3et9URRXOqQ1SqYnUflRav2q9+QBELb7b3ptVaQboRzD/
iDyLPP/SZfYICmMXsyHxfOKm8OOmee6sZMeYip1o5VJzAIgBV4vuGEyISoavOwBtTO24WjBDeeTP
5Skj93S4szJ/W6e1bQJXHQqF6IlBFCJ5i0Y365pEGgtJU+1ZJM7IDz/kvfXpvxMjuYsxI8CAtvIq
BMA/pi5p6XuDYp5kOZnSDYkx6n81kZbMdNuRAeu0Coe+8I3+d9c0f7RWQC8DhfTSK7/Yx0X2sGsT
vaIdlCDNKwQQ70Xvf2+v00p0scyC/yNCMmgQmLpziknY0MAAsp9OPfc9MaM9YZ+n4z0d7Z3W1Pfg
JH7dlrsW8SPnixkhMB6gTVRulwMcdiwEdQCyUXHr6NVlfaxTq/PTSDDcIC5cLwKt4ziazutgUYwg
1zTIWWbt3YzaJ5Q+wUZZTwCt3P6wtTOHUeyF8GchypMnaWs+gIAXWdvQbKYj+DDwGJkPk/VQzaq8
2Fr3NxDegYG3hHW4opejcrG9o9G3eBDgKBiZc5rc5jDnJ6tx93QAGY4IdJRSh9S7A9JPEH/0hHOI
6LCbqvTj4I6ByZ+JrWqWWjNpABMAdB7qI5MqnRo+AT0iTqsqZI3T+O7CQZHYUa+489ZcwKUU6eDw
ATjsvQWbG8cWIMgldwIzARKkG00qZOnV6xX3K4YILTAcIFNzvcZWVZmpMbMKyaDftDGCAW1mdboU
KQcdCEb3tXE3mvcTQ6O3R0+kGf/AhaM3z10gzzBo8jaSf7HHdVxmpGS8QunyPJnn8mtb177iDK+t
J951FE8Ry0NIKe3aNLCmFF2DXWu1XVocZx7tklHxDFEJkTbNGUtAR1AoUqG9DfGXOzW+6fyJECQb
cBUBthPJ/Ovd8vSotQo6QkjyhJxA0PAH1g9/sCXoh0ETKKpNWC8pAPeGEjDpQ1VjIL+tfFo81H32
y3QwkQjK8Pc7E3RIEXDVozcABYNrfdoMMHRCNHWY8faYMe37ZP4wyvQeh3db0Mr1jRvCtnCsUEUD
Xdm1oCnTU+AuiQooOSLyvVo7aCI+uxRPi2zYOeVf2+JWjOFK3OJHLqyaiqhEHqytQreb/Kj6BsIe
n1Tv5b5GLIeJ3LdCE/jgcVNcS4nGstGTSIddoyeYifYY36VOrrjF12Y1wayFNx/2B2TKcu9GpCew
6LGuw1Zzj4Nnf0zil7pLHwjGV+e2Xghs0EobsIz7bVQe0TwS5IVQGP6K40U5DSiybyiiaPC4VhWD
FKxIu7YO3ao+VZyfmQp6d8VCMOCHnDhaOxdvJC0mqhZd0WVFDTY9x2+ix8Q+xjHzrTLxo1F1ta2o
g2Q1wgrUycARKQ+AUBIzlxZTHUaZYc1gIm6br06S4Mm2bYdrSqGqDkB/zGeh6UxySoPdRfM8mfAX
nigOZWOyEwEx8aFntuFHNeb83DmxFdfXinKIxVFhgnYAzpaJS0vU/YYeIG3gSq/3+dyBFT4z/2D0
feHhwlYt45EA7bk2CGG4juaNXo0JDM89ilrLz2niaWe7GlvFCVhZxGWXwC2PN8Yt0wzjeoekLuol
Kf6Dw+j01tluwDlDZmIdGEs9n1bCUiQN1hYRApFFoygOAU/1Wr9ReJ1WRqwJi4h/05KlRd2LjtvW
seKl0HSPgXdk6jD5KMMhppGj8zGxmzBpH1xAb3CvBnKFCglrTQpyZO5bgyX6s6SjmztRxiqa8dAC
ei6dX1AS5tr+/ZpcypAObxaPZmtlOQ+LygqODeb/jFzR67G2IegcwKsW0ZJH5AyY6CezdYeU41bM
7tyZ/yqzPxniBvQUZsLQJoc9kR+ZljAc3lk1xyQzOcYgSDeaeN910d32at2G8FBCX7LcNp4WADS+
ti1W8XYGkice6SQOuf2VGNznpfD7VAW4qZIkn9KsLnC7JxVGL55p9qWMMGNHPuTal22FbvcGCsEP
YGvwWLvZmzajREygJg6978bkC9WTXPXzUnqmBq5T3CEiCrWc7hy6YznZ/XcKSCGX3ZA0TjooMOzb
oDtt//jtAcRTBXj3CK9w6QAt93q70bAwiZrg83l0pB7zhXh1E4WPXJWBXC2yBhYMS+7i1huGxHBM
sQP8yU1fAV2smy/baqztAnzIPyKku8wxeRs3I4HVupPP+lcA0G0LuDVWoDfB4S7HAhemfCxspidT
YRtVmLcj9xOidyE3alTl6xokONowK+7Jlca1a4HS6ajHAWNJgKIJeR+407Gud+1L3+x5fNDOKXsw
eoUhqBSU7DhmzB511CtDUkVW4NpNdBpL7QvT0Zhq8ZIrPOZitNf5n0U9oEBghpsixF829CIILiMt
YZ01Qz3NGnZMYNTKRhxgDHxv9j8bS+xGo9L8aBoU/u32wl4Eo8FFR3jlYHz8WnAfgQfOivBKQtsO
uJhKFu/ACRC14GnLn7ZtZk3HpX6wYKpjgEpGO8foWNYxEwGWR3lYAv2OVucI3A1ueTCjzK9c6hNV
UHd7EDBdCEgh3BK4tAmV1rXKKwtBjt6GlvVLLBDbikGtleW7+n1p+ZiZ0SG38PvDmCLx8Bj5Wfyh
Sv3cVSzeij3iosOyIQJBr5gMBbFAdILDz2wR1P8cikfYArj3wHehirZXFVrEAFwbcY7MfVKWrUPn
MWrDhDh3NQUuyudOq4K56c+Fo6gLLosjGT2ucAhCoIC3ktzpUE14PZt6KnC3pn4FWBs7wWviy7bV
rQoBD8mS91ywXqSQilfaHLs2hMRYryp77btD0b5uy1ixbNe9kCGFVJoBTKkuLgQAZfTALbJzg+bW
ETQRU6rvk/qXNYDNV5ip4sWyatwuGPKA0LrEppLx8d6OyDSVAugjnxh7Ak+7QsCq0eE1C44zVCmA
W3ntHAq3wjBd1YpQbz4WY4QczbiDRxpNc7+9gCuaoD5MUZZdMoXWjSas0a1pGLswBYTD3hqa/tSK
1FNdIsvtLRkc+mrwZkXlGx1Q8q0lNJFEXmd34QQ+9MIrXqvEfegN4zDkwifl8Gnqyk/2zM5OeiT5
2XBfSf91W9NbU0HbFdp7FjRavPtkR4/7EZVNYvXATonYPkFnwSHTTGSFzSHyuZkX+yRGaR7UJidn
nMrTtvTbDYV0JA5BbWoglySfblEjLBSN24cYuAt6b/YL/Yjr3a+J4kl260auBUl+F7x0LIoj2od5
dseKw1AfBoz2xA8aUe3pcn6v9xSVdlxcqDYCqxhB+rWNtmnE3Zb0QyiGrMkB4l2AfN4CxSEDcG6Q
zkCw9LwyCtB9zv16jI2DprfVcXtdb50MPmJh7rYXthDkmq4/IjVKkglYcFjO0Q68m76Wjb7G7Xef
xyUvi8ouDgqKhnICGuSCbHIGwDG6wz772MbLqGSY1Cqa+FsbXd7uAAAFawQeP85iRRfBSIvaSQFq
PKAKOo1+X1vd/JBomHWy+uKboEDlJpPe3tnF9IxGdEsRkLxl4q43FDCtmM4BxByawqmsZD33sztW
1AgdABdNNsiw5s918VD8HLJdfu/NnyYz8/U+iLqDk5/FJ/zQcYo+97+Z/ZxHJ52kgQqD7fbYuMsY
M1AWMZeIzP+yYBcLUprgW3WqxAzTsa33E9c5ffJY1jeBkzgVBvNqVHQULnFlUAngegDyWQYmsNVy
ebjvzKIXxQw6I9r7FkbPSq/DeKPrA9TUtxtvVxV0P83ZnpP3u2MUbcEZgtFDJMIwpXetb2xkRdUW
hhFapQYWvJw4YZuK5vP2oVlZVTQDoZMLzwdgm8qcSk3Be/S/x1hVlhonvSdc8yuM4/mdhYc2uCwn
hVO6PaW4wxAPoolswR6V82BNNo8urSczxHSlCcg+Aiyt7wV3ePmQjVXqKix55c2C6heIj5dqK8Y2
5PJfxVHXyKrWCHWyK5vApmBz82trB/h8ELx5jyXGcMZ3e/hrmVIoomeRwwe3Mt7AMOrhY7ernCYA
Bvn23q24CKDEwirRiweUEte8tpC8waMCmT4jpKXd82B2hFEGRcUZ3i1F3lQB+nXBG+LWYt7FyYwR
tFIDdOP2R9xeMoi9jbecPjAgbnCdQVzmaqPW4yM0wzwix+TuRmCeHYyM05Mzp4ehs1PFsVyTucTg
AGVD/gTVuGvFAZQ/j4DXM8JxcsOJJA8TKoCge/U4qD70MPYyhZJrK41uDRT8KNrnAHF3LbDQrNYW
wDIMGRt+JAmGFYE2aZZosQTs5B3L8kCrWr/JucJ6Vw4LbgEcf9yuaIOR+3UNnpg8HeHz0CWo7d1x
EN8qs/QCAfr6SXGJr3gCAHjgEsf8D3pkZXR0rywRaILNABhP8SfRY4w9b/YdARYRYpNtm7mNNHGr
oX6KtAvmCG5Ac/NBq3kPQDgwAdjJt4bw/mBqXFcs3roUJIrR1IlzL/flxU5azQY8UIi+6tQvp7q7
y+tB1Sm+tkV4veOHYBYoDC7LenEtDYOohoJmVugW5RzqVvfbTmIRNOikVHiVdUnLqDBab1EaWU7F
haQaJw189YUVRoXzfRyc58kRj1of/drenFUxuPURfCBEB2batRiUo1E+LUoLjTYmAHzG2Dsu2ZK7
utFnRRJuucKkKAO6EFyvCMNxsS9PhQuN5kR3tDYmJjDhizMaowKr+avhelD2Hy1NO+Lvu1VDRQ5e
w8DUErVl1RpKzaRDI37YjV/YXPgehttMFWzMrdmhCg2LQwcmcpfUldZPt4vUAUA4AYiyjRH1evqS
kTFXOKRVIei4QqFloTJwJYdUpRz2PMYQYredvmuaCmW/wa3d9E8EARwch9xBNUkeifG6vK6Y05AF
XLMJTFYi7olnJn6+d2ew/aiXguoEbh1zf9eWoM/ggAbJJwEhalvq+9ajfXPXTwiB/I41Rvbp/eJg
d2CCRnp2eVhfi+tExIHpltCwoLzze9o/24l7R94P1YG+m/8EH8u0qCWJmbtmAAh1SsNEa8JFCkDY
3p2+8dDricwa2HrQlCDD+3hFSapCi2nYi/QFj5YIVT76sylc1STe7fWwCAJq7VuSEk77esnsDOXf
yM0piopf21z7XIHiqLQPqaFKEKwJclDPxs1gg21KZkjlQ6dHdQIIZ1J5QTwAoTfGWLsOZGfV9mxL
uqH6HNCiqXc6tgewWXtTfLXcejd0QMMEj/a2vd0GLAhU/tEJ7IzXi5eIxsODFJKs6MGo+COwmGqt
fTTiBo9URTZ0XSs4BVDtAa5bfosPDY7x3GD9zCxNAhabyYHX6ceqrNg9c1vFwV1xRGguQ58FukzR
5iNr1gG4vSv1AVFDgsq8rxnxK0Wn84/t9VuVslTKEGciApOnrv+HtC9tblVJtv1FRCAmia9VxaDZ
srAt+wvhYRvEJAFi/PVv4dvvbqnMUd3uPjtOR5/YEUqyKqfKYeUxVnQ/U3IFyETROSeZqhTOBMHf
v+36ABP/07aN40Nsycl4fp5cgnMKgPjLNElYZGJsJ5FklebGpLX+A44wAgLoFcyBoNf+ViJOR2WS
NeUFkZ12rCkwgmvgf0xngorG6Ln9LH+GeYABH/7+ysECdrfH9vkaUBdRaj5iwjKyjSycsfu8/JJu
IPfCaGOAbSojgcg/saQGQHwBQI9WVRqQwtcesTCOlSrc+VTbq6dScHQ8Ph6qCIMMwFmj2RITVnwb
ACr3cZHUE8WLCVuv63lOPubenOSMnMnrRqfUldhOwCOfCfhFlItVJHVyNpUTiIbzC2PHRfG9cJdf
9w+SU91fNLjratGdEiEZo3js7UUQDPN9k79+mwtLJpfpMfYT/La9bufbYB6RBXV9S0CGTxz9IsOp
UC0pfmmi0d57XuvkRLYtmTufDytCN+7eZYLz+vHTVwHkL2pcSHzx+6KYDpeyZIeJ/bZuHrfzx0/H
kpzNhQL6i4rE4Mef3qM4hLRXGtUhDxPnwzGy9cQu5j17C+l8Pidn1yIZqS2VPkVk/23OBazyeYxf
rHIGo9fkLpaLgTCgml96CHnjCrkb/NA/c/dLk33j/3O3BO4VYbZHWncesceHz5fOplR6/WL3JX78
BtHFOyypRzbc4EIktNxXfWFIine4sLVdku1jyB6dT2KdyYT6ZLFjz5ItoDnK5RVNTpUr9Nf6fuQr
XjaXe2fTrV5nZGOdWLld0Ibs9zLZu8/3afKt4f9zfVc0OdU+Jk2rmsi0eSycoz+V9kT7mixOXxAW
N2C7nWj8Y9xeXRHk9N1vKhx6bypeQwONKIy5Pv2KBHHN8CO/5OWKCKftUaA2Q9VK8TQqP/iP/+2h
ceo9PRlZhEeD4p0ZpDHurdprP7po5SaO+0SLp11CRSS5J+mve+L0W21S6XhBaOB19JQgs3/4pDRb
T+c7d4G+CnsnlEbOef4iyOl1bFZI8hwD1WPGl/v9PBEkDXhsF/73+W62ad8VmnyE4C3XEinpCX+c
V4UtQuIykTj8zC/dkYdf4wZxIOt1D23Gbke6Tsl6u91680dj/ufhgVDr/R1kFw1hX6JU6Ljf+SuJ
fCdaKIWlKk1AeXlo2Tqk9nz+QFYz8hpQSr8EUsKDI/46VM6CTMqqbHUZlxauluztraQBacmD4TmX
jlB39xV8CI9WYLT4JoqiwORDLRtgcGnDr9b7hJVOyFCGmXx3pFm68b4jAYscoVMQKDnfnVLMTmqC
tnvFu9jP63X4sI5d2w7I/FFjzmrqrOiEKqyg7tfuvs0UaAY/LBUAIe8Up1DFD+9IAiLq0BZeImdd
0I5QJNngetasZbbdk0fngViWtdh/CyOV8fDrSj45uzKdpccgayAxy7dyh8WEDyxgriBG+AclQJSI
/JOJyWfO5vfHaBKpk1gFR292wnoI5fwBvnQRkTPdubudSu5fET/09S9F+EuRcwAYkm8n3UBxmczf
6rmWUQRe9boj7k4EqvAPocJfWtx9FccqaCeAF/VS8szeJsyzH2FZPh1CE+tpv9t9CY7zp0P2tzX7
S5C7M1+bZEFuRDDN7KN63PaAFWdYdU/zlvRkjs09ZEVa6/14WLj7ICTfIUl2w9PD7R9iAh8leNiP
u6a/n8N5CrM5a5O4BP8sdruGpPN0z0T7n/5BTv+XCD/7fckzP60v4PkUu+cXvbCJ+7Rwnyvy3zHz
I8pXcfRMqaaX/gRm9I/Yoz6tiC4ILfk5EF42f+TpisRZK7B9PQ1V75ltjchq2GLBGuLWDREIynhs
DuCSf+kdjyqZJlnYnzHJ6KlEx59DY+GNNWkYE/gd4e1ot6+POssuUXgGoaW0D/d+ZfnEDfa7o0yW
AlL/4Mr/8sTZknMLmPtjNAj/+oCF6aSjYOtE3mTrLX1KloG3OyNYpjTZvNJ9JJie+UlM3FE9PhPT
VLPUl8vjoHoH+82eez+2zCHEwrP1Cf4Of0TyMu7n/nLM2Zd6GpT9dKBZ0WdjUWpss0C4Ij0sv1xh
uMI1zPySTc60nLoqj+IzZHO57Ojalohtz52aOBYekAs8lO+baYHl4Pc6NnmTd5EJaiz0yWR3eXa/
RRyJRFMdOL7SNjSyAHFGHjjC6oHFeugL985LDOBlmsh2CGkNsdI1rRPqv+1k0Oy1bQCDm8L+2pIn
ekOJ/Cmfv+8uvnE2fm7p0FHDWb99EI88vLy+NuwdD3DBLQnZ4qJKYIgAhi4ehH6CEG+GtyE9soQy
QVz1Uyi8o1wqZ0UqM0wy+ceRHNbn+duHRPDGR0BHppZDZuQ9Ik8hAoaOIGQQmP3RmA5JfR0ICMOE
F8eijuk0VdVOKh4IpdXv2FLw+4MP/MXa1e9zrBlYgpkCFx2BuYkXCFL5FyJ/dXPRTY2q7xUZzjhq
sMG+PrDxjGB4ut5Yw+P6vs6OP9yuaHChVT07+mVsgpWUXGwYibV9JPVydmSxF61D58xaQWeOkCJn
ANs48IMszYbLUZwLO5gEM9wtxYvGFbmX8cDxijvOAB6ryxSb9VLVK+yCDTfVroqEPe3d3bcoq/oz
lHtPKLjAadYHaaNpOMkKdJgdMmNlQX13IqYEwsdXKRRN1nrNAE8RBiO8/XdDgg+BUAgE7ycSubZ8
52zanFOQeF5rNH+qSYKZ6pkttOaDntw5sh9TdUVHiXNsgQ5Ap3OWB8N5SxdSS7KN6+aiQxsPnv5K
At8EYM6K9OTruJ31OkITrIWooiE5XK4w7yc6PM44JL6UA84WlHLrwLa23ZLHbPmZEAsRLl0+n9z7
lzXuPq4446wENhJhyegZh6iSlByQ3pw/Pk7pw4U8rF7dhM6o8NqGbOm9a+NsRpz37cVH74Z3fDYk
p6WW6+5ML31BO5/g5SdkjjMWpyQIIsz2D8YCEe+UgLu586gNVRiLLmAxBF7rB1jhHm+cxchP/rGT
DBDECrq35Xprzy+k35Sf1P3e7f6Dk0SzAwpm6E8Zyqj8O6j2TfTwaReEMwPMsT0l2i7MWa0sMFAw
e7kvKD/FvlvWbolx8UyDIYJ6EufQ6uUB6SskduaOY+5QM8E/Ag85kom+JTbI0JVqm1KdA3R8IIYU
J+lX2B8VsjmxNmU1lIRE5AaRu8cb5/HzUivqvgE5LGC/sI4qi5wANZhN1ysM63h6izcMFfhnEU1O
0QMt6+LoWKgeOvbSzDphdryR9+jWFdzb72jm9ig5BQ+zY5q0E/DGDngZAeTlaJWdvcisvev2kjDs
/W2/bslx2j2JJHPSVGBreVjLBsne5RUU7T5Pv33YLQ1OrbOiPgYNpuC8vGH2IaTag4xlUZTepzLi
/m/JcMrcFe1pBvARFdWJpQwUIOsUkJR2W62i1QQBh0gKBym7J4VcCDCdRRdDKkGPqdt14cUS6dfI
hwmtlEDy+FdQ16NFtlB+rij9UzyJBG44ljts8G1SZ4QYvZHjduKOHCAEUGBETp+HmmlWGj5OBfQE
8s2/fyTTVPrzcGrr5+N7aDcPmcioC+5F5axDHcQlJlbBULc7LCNPa5gh2cnzGYmFpUCyR8LbG5nj
nz2Sfpym/Qy0ntdMImviz2uKJ9a+IaKU+Ujx7ZYUZximoXIxZj4ODp370YVUDyHoiLJBI/nJWyqc
PQjTk3Y5zUDleX2ont86yyT9eVGxwhgejnuLGuQ1IWQjvS7XS2m7XjKab1E3RuXnv/WXPNqAcTwB
3rwdBP9okMr5A+ArBFauuA9DJDGc5YjlZFb1HRxzQ1ETbKL5lALTKzMIo0wg/gJbqHJGo5pEQXkJ
auQoyZKda4Je8894LzJNAiXTBqt/5Y/7EgCITTOIpU7WbOaY5O1t6xHHwdrokDwLDO8geXcsiMaF
GlnhhzFwDVXv0AaWTooVM0kAFA1L39XhWlz30AT0uGijVE6FEgIcDCWJbZgvVqimTimbPJisEiXw
RgoEN/rAD9bJuVLKyXCScCr+G0LuE7G3c5R1gvlxvkJvkNBbivwYD8k6rfxLkDdgj8Ecb9ckXTdz
Kgx9RSLCmZOgzGf+pQeVijaLtCNIel1SQqQn3YGlRKFBZJYFkQbf1F52nQlsckhJv32e7XKUqiph
Kmjk4Xd7XVyoUYSni9805RDQH1iPjFfLfGcdh9Z9kRcdHmcweixnvDTmYCVT0i8zwa+LTP2vsbRz
WMh1DS7S55NBZovjmZazuYZZatt8NUU+THAxPIJyVpYdEP1/zqxm8rNpK1+VQhS3dEUFZ5Fo8yB0
0SwBjJEKUmyN4HbCbHld2vkrPJkoKTiS7b+RBB71qeqKI7rpQcpAz8DBAGIl/mxR5SrJPFjI+yKz
WieH+n4Ln0Mio8E3uOeZUardGf5ERZljbSsW+rmOeBGl66llOlVNqEKeaEXPLFsLjLHAv/DrNJQs
ruJ0cGXJxdJ66kk0mTG9F72GhDfJmY+Jj5C0KkCnGxQtZHh+JTZylgixBByNpNpub5ILSSZl36Vq
e1bRsfO8xgh19ahv+jck2wKU3oQJt5ES3y05zoQoNSbP8uEBhqaI9fljRoZgbimscg9ffcdp8iP4
mP5PU1kHmYY+H6ZbmylWU1koRvWW5V50et9gjWQ6brni4o5COXWxMTyZn/UJ4vtlfyay01Cgj1iY
MKMkIq47ZTMR2cH13+GSB/INEi0FZtRwmNiydPYplUnMvgNbFB2PG2Tg4mH+E3UAvl04PrVR0cQd
guOKYnOAtNNKKgqqxnn5S4MLc2pzUnXY4TgYr2X7YiHFQb5FdZR/SNv8JcLFNvksLdreB5HD0AVa
0nlK0XS0QcfRInPc//D98pcc91aaxg0wTjpEAcv1YZ2uacnoHmlEwdENxuC3FPylMgR0V+GoYWSq
0WMBsPd8lgngr0QWYjiUe7/PGaP6osziSYHfj8nzWmWTzQZvMFfYoTWusn/Z4AxRfqpbv21/BKB8
N+1+ubbxD5pML18mzTb5kTQr2rnwZjObfkdPAhUe99N/yXOGqZumvlZUIG9vbXRAW5gAFoQCI53I
g5X4S4KLa45ZboSaPnB4gINGI/LW89D0FjgWmuDRVrr4Ntm3QDjGDS6QTgbcjJ8Ff7fSIcVaA5Dn
Hk+ikESreJO8yn+0bTXPLOwD9veRK+xfHDlJDLFgicoAYQewS47NVk/NwK972ev8ssdeLjV4DeIL
Fs1HZxk1vv6orE4zs3OPpoJldBgF3SBG+jenrFCux04oDMjrw1AkNt1zmo4+sYkuSYrsnctdlARE
zazZ6eW+zIy8lIYWEkCiYIhi2E96e7TTo9/JpzJXvDb2jIlBjsChvE/hZ/SH0z2QGAaD/mdYjGNj
pmPCQMkLBWF9TA7JHFn7t6Cg2wQ1xmCznU+WjxJ1Mnf1YpCGnQk4VexqVa421lPt7AXCNMowsDSw
SW6AveLB8GMAOetZdUbzcIiUgZozvRRhdYzFI7oMuBpAWWCLE4BBbg81STHvHFwCRHcXegBuaUjM
KWnOJG4IErUL9NC3ETM2vuCkR4wogN8G7F5VnQIOnfPgwUwJtKpQQFZTyal26xYoecIIfZAI7joB
IwigaGA3YYku33aEmaEkyE8mLMA2f6tf/JW0WHwD319/YPcFZ0ztbyhxTiHWm6A/h6BU2MspiTzT
iicsZu6yIjNa2PepjT0HMCGim1iUMKwh4Tecn5JcQ4AAyxaTmKzzzKoV0gdIjKjoknmsqYZJi7Lf
SOvWILXzhBIXE4jmWJEEHSvyAFMx4G/xF9gFbVtovoSQeaFsPlr3ciRHFwH6VHbSOT3aGWX9VgQD
N9IAMgNVLHiZDFiaAH+5ldZIly99J6eapxbzyHSrxqAywP1o9Hh2TGNVdbSaAnaA3D/vsYc4zhrT
X5BVzCbys2hyA1yIqT8xPSTGrXqpzPN5SJSXnciW//QZcQI7jPkO8FJAtMEc+y1/qRQZWZurIMS6
jrL8XR76C4rnhGyNeYCmSomk7zX+n7qehPQFm5Jzpi5kgnZS4NJNHkQ+dCzSvvkgzjxEEzO7JJJi
eqUVbNaJfVyU9C1wJTLdJAmpN5F1CslO1Jk4/Oq9Y+Csg9+Evh5gSt1LjsR8jFdQpL17/05HYuwr
xoASfXvSkwrAiQmwqb2uZlkIDPllu9TmR10UzY2EWTd0OImdVWZZTgLQWUbzyupMWje2udFI6VEr
yRgG+skCa43vMzfybr4hyrmx6KKlQYURfw80ewuAPLXMTv77pUUfqe7dpyUQkV9gpFkQ61p+NgaZ
VRbNu8qakkR2SnWDbBYqtYzDiQnTtPclxJA5exs2iRT1KY6VFXPJaukmo4HApo8oI5YDYeAemFk6
kOb5KUqpLKXk1PimpzKVZA52+bSsd3oaPEnby7x+0Z3yKcLLUydTfR3EWFhqxzENUKCb94/nt4QU
FxInXqA7IgSK39wD1FTG0hogH8lgnhMq+dIGKabzfa/PmVFiGDednzQTG1nQJpwk9lQEZvtbnkAP
2ySA3jFASxncW6HNZCwmyWPfO8iW54UUlYuDyFkbw5XdKv0tEc72GWj5NM8FiDwftn9sezmjS+S6
7Amb1CR1T87aZss1xhC2c8y0Bm64fXhdLKxw877ZbNRF+oDX+A7o52SxONp0sdjTd1Hy5qecd+8T
h3u5evoFxz4wfB2fyNBh//FhIntesxPamdc58ZzNAk1T/WIxob3lolUAm0REjmhQ3F8fADQLEzgG
aBHkvW5/DACaW/g+qoG9jV3Cutu7zeu5I4l72kqvoh6W0Sv5S45PeKQAGYv7wvQ9bXamkXHQcwE4
w0j4iUu/osBJcpCrQIepQaGws/mxJG85ka18kVOThpvg9Uza54IqAtv/0xzNHyPwTbDUGrBlMg7z
9h6P+XnWZqdMG6ZiTyQnGt0eif1IHPQdrSBOT+iYEQnPyDQNYgjEogMgCbBPfqqv18JTJn5UHhvN
w6NiwtBQivacnPnbzXtDTlZlTRHL7d/vG+efki3H6Q1RTnMxy+5PtAuIFgxaUxKMJR3/+Gxurw/L
L5N9fZ1c1tRufoLaLDJKdwbWRp3J7t93g7fMc8qNfc61dMnxHRoSQfZpkbDjLtj5D3PSHTLLeNE+
JO8+6yM28oZzTlcVeaZ3UV5pXnYkb2eVGHOgMIui4BF9vCHCBSpBpJTJSQcRZm7fjD+PgMxpHRTR
dvd5+R2s3Jwe32sVltm0LZRa82ZOuH18UBfS130CIuHkp02643nqyyYo9Fv57YJEkMowUTB3iMZW
7aI5JIQ+NQJrNjJBAbYMbHoAcBigEfiJvbhLAXubdDg9jIpjhiGwvHLtEWkYFlw+OlPqUJ3u5WVH
jhn53qlzAdOjx3pFn8u0SVqLvdl6OyhHigbEoYpj59RD8LKex/ThZZix3jztw0VoIWsuuNOR5Ogt
95xqIkLLjhH2kXv14fhuLKCZrYuGSxh16+FldZpvANQQitoQxkzfzZlzioi3Pv56OPNhAJXZW931
5oaEObjHqWWhqWTx3X0MJx4wJqxijWrL1XlzKql2pYF0BmijHSNAKfA52c9Jv7Os9OFdW0VIQVPz
P+mHuD1nTkex+bSe9ljrhieMnTEPxs/R0IL5OhXJ88ibGJSQgsOiU2RUAJN161YM8xhlwWyCG4X6
fEyWcychKwARWKhHHFlHRN1HIzgftwSH/MeVSzkdg+ll0oPgkq3fUAqEDD3O2KPBHLSYKkPMSpGA
EFZ7Rk3rFZ9D2HBNFu0KaO4HWfSXrM/2RJsnG2X1NfWWu+RtGHoSFUTGAq+bk+U0ddqnp6nZgmJF
l8yO3dyp3fblRM3HP+geci6oNL0/PRXrGKdsznf6djqfWYmlbQQGf1x9rljnlFa5hPokTPEhMTpe
1nY9B940BkOc42q1UhdnsjgxdBbJ/4c67FiodHMGnObm2Ko20WOQzq1n9LNhruLkFB0CXtndCeev
RiL+G2Kcqmq+Wrd1KQ98Rg915lUnqk9JIVuxsTViwXN1JHt2K8eciiqSKp3O54FaT+sMdlDevy5K
tDnuhqoou2/2RQfJY60DDFcKsCMbWrPG82JGalTYMNEzzPMAMURg5kfawG9444HoZgU2HqsFjN5s
nS+A8kKIg2kiDLNh7Jhm1pFNBW5tpOHiliJnhk5hHB/jCyjqKCC92U48dwUnOOo4/2rBjLM7ZX9J
Z0kDCmdm6y529G4sa7PAcweRjyjZOe4nr4hx1uao6oWqZ7iums0WJVEo837ig4cZcyQncVNbYhIT
7TgaD06uyHImJzTTSJnEIJuS5XqNYRLEQ/Z8xgj5JKuG4am3cAP7yxUN44hMzIwzMQnWRyXdCYSf
D0uEJLY9gYU5PUkWcT5XFl6Vi73EMprQiIpkdbi3X6+FK545ExNdkrLRGpA+kfDBoBOCiQU4kxXa
JK13i+6R6tvN/oMn4LWp4RdupN0sQi4bROVhpAp366X0ce74trNR0FUlEF0Ri5ypicI4MbUKpma5
NBpaoEA8VKL/k/GIGyXkt0Zc9GIWhwDW98LXcK98GaihSq8NWe5EgvrT/njn0njo3dacSIYcq5CX
cKVv4w1mq9fVc7GasI/5sN+BPD7CP642CkbxNwZBOL+yps4rcPyPA/JH/PHfnTCfNouCZtJXg74q
1oTgOklMnRWmdkNLe7xPaqQ16faQOTt0yfSJ0VY4ZGioROR3e94SQo4U4vrUOpjR3H2LVOR3tfWW
JGeNavR7JXKm481ytpMt8GXlOfoZXCoxkzXLPXB3Ama+SqtSVIT46ZS8d8+cQYqiQC+SC5jF5kmG
Ten0IrFHG8nJysl9gv5e9C0P9SB0yUKPlmy5d/f09fUFoUlPXzdoMbp/+iPt4rdHwRkqrJkrwrMM
L2Csc+tDwstlPnFqiyJ7UpGv+8REESBfGZnJ5zLsSpx7/A3EUwsJNxtYWPOjM0mJ8vk6jCtOV0hm
MJe+Ix8MQ3n/A4bTvXf6XEBkhHGVdZEGp/rxGYtWGYwUmG6PkrNKpXpSm6DB3UZQWwJ8Nmvzbt1n
QPBYwMaE26i97S/HVu5h+fRgaeckxlqNh5BirERC2VAiTeXgEXZ5jIiVm65MsieB6gwn9OsEgX5o
yCiwA6Fycktf9qvgGGHxibfMVvqH9gnUKAGF0bDkigIX+BSdekFPACjE4U5JV3XFOonqEnm+f5Lj
AeQVHc7sAFF6Gqo9ZFGmqD9azsPLy4QOzZeIVUUP9nHRuCLGGZz0gn3Ow3PLu5ikOG9n33X6hPXO
pM2s0uuWFRpqRejjg+LeuynO0pizrs7KCc7x+H0osX5GWlSiRVHjb+UrtjjjUYRR6U/SGSq55DDA
YA34FY9PTwNIkuC6RHLHBTVyewmMssMBLo8Z65ca62eMCaNUkexx9iFT4gjbcKZDuHjArFErk+Sj
tQCPcWTfjWsCzOhZ2I84TnOKjApWAWozHrVCjky4Ii3UMbPFki0MIRzRd7PEI8b9Ehb8B+X5LRT/
S4wf3Cr0Wjo1caTjVcHWLMGCDzYjFNgVQkqjLhZ7BP7FFj/Dlc+6iRIERx2vCwwimeR0EOI4jr84
r2hwpqIrsMJaV/yfFMZbHRI0TzgKWQCcKHEE8jfStADjfkWLMxenHqttOx+0THfNVPRl2cq8tdLX
TSUaFVfHNffv0XHGAi0h2FGlSLCAuKShNPW2XVfWec5KanuPj4+OSc/Wylm9VqsNUCwW399ACBTO
mYy/QK845gxIa/ph4BcQTNPOhilyf25Xc2UpaiIc6fC7PVnOiMRHraoiP4ACLGsGpGg80AaUjmyJ
fBBqRwu6z+hux0RAW+ORzxV/nEmZNHXiqx34ez6sD1O7Wve7zdMgPlT4OhqzXkObD3Zlyxrw7Lkb
ras6V/0m0b1ygXLoCUuNkB6Rno9z7YBAC8Hm15Ldd2/DL/KKjg0eWKGgIDeq8cgGgZyfiyJVdU8z
TtildiStqI1niGZ4ClhziC5B1N8AMM+Jh54F/mkqDzyR84QUhL5P/oh82Gi4c02Ek426ChNpVp90
zKcT9la+xxuZHpbp9/qA9c4qUj2sW/0f4G/HzOQ1WU40NO1k+Od+ILu+sPA4DP6XmHr2vQspmQMw
KOtCFxDKr/uXNpoluabL+R/tVPVS06WD0ZyC3x+wJGBKrqwn4NqJgpIxobwmxoWr8ml2uRTpWff6
is7yTeov+vcwcUwmQqQY1bS/lH4FrZdSr30s48RxHtALrb7Eq0X9BPRBEUejabprQlx0WqexHlYD
oRiVICAI28inA93XecAUg2LrYiyj4Qf/WQnQx4e/v0qiR9rsolXDhcUESITo8qbfX2IUCuEBcs4H
C8DrpMSDFWQKdpg5U5S7p2jjOi/DxyAijIlO8mfo8x5jnMXqo6DSVewi85CrP6x1pKoPkivnpDeZ
8UmZ+zxg1XYL/OvsMGn79LSwevqSJWjKpoC3EX3PqKu/vlnO2qhq3tadiu9B1clOrZPTPtaWqzbC
Z8HYjWInLnCbUAHCihPuRgvgwVVt2oCQlJG1eVAAJ2sHqA/sRco+FvhdU+IuVaulmRlVoNTvET5L
CZ0S065hadAGCnM6JLIJhElgYsa0/poqd7Gm0qXTNm91LzJJF7PUkS9InfUPqPcMaFgKsr9fonrL
8Ju8MGHPxQyNyTpw3flOpxqr0i9Fp+ve4TAB3NIJDY9kQkJbN9nZzQvmE0tHJnZHKzf1gRfaOQKm
RR/AXSqWlyJMVDTdQz+m/47dw4pXu3JIg/Rdkyn6a0+YJOhyRz0KKI86sGvWuUuOilaS2gSsZyXL
n1GhlV9NulpVSD0j1CBT54XK6IsMd71oO/roA/eaNHfTSMgGRhKC9PlTsdrC05S5gVb3ykcfXMOU
19mraVLZX8boFk8WJ8yUCU59TMCnQ1cxLn2C5Yoc77KZgfE+nCIRDVCv7fr59BjswoQ8PTUvIeqa
X/fpjQC+mXib/aXHMZymmOeopqC3jM6Iz8MJNVhNfAwCnl/Qzoz8d2evgMtsrnQgl56s0Okw+uWq
/8Fkm4mWQ0XTFKxyHKKwW68QNHKsA7xv6iWYW5I1Ek53ja0vLkNtpXObj91O6wkad0R6NqLbN3S5
8CEtpqGP6bYpnuPApQZoxiHHSKv30UPXHrW55n1mQP5d9G+Ly9qV5t9T4ayY6Au4mCLH9rguU/AF
gau/YAz5AzOtu+eDtjgsy8VXYHeu4NLHpHyYDJhiJx/2N2Fm5/asuzNwNVK0iXlN/HD0FIaCTrdM
7SGNsyuXoaO/3peyH6wOzpjdEORY7JLsGCS1BClDbzc2EYZ027KjK9eW9JTO3xd7f7NfWCR8/qkv
oWkALQMXAFbHmCEQfMrg9LhP0bCuEzNDmM3EmhDuU0pssGzNppS8WWDHbUq0qTf7KCSnOD7omFOa
nBeN+nrqp0RvvtOTHVe7qGFHsyVH+UzOynt+XutRQSKYwARIoG4crRqskMu29YzW7VxKKqrMvELa
hL2VA/b3TyrqFx17Vl+z8FMXuQqguvOpu5yxjdOb7Mtv9TJXzBCQv5W59ifWeSfNc5/WlXf/3MbC
xBuiXJjY9cakmaW55EkyKxA72dGXNLH0ZY9wxqZktqWTtew9yehl2Ym6Mcee1TfEOV+UhOk0TExw
nFVoNt7HicyCB0N97M7slGNtsPSoZIK090h3N1Tkr6DwkBG5Osu1dnaWPF2heWn7MzpRsBbuT738
AGSw+icv5tWnTz6nOuk12MQ8moicgUBWNc4494mEyTcFZ64qNFLon8ftUJo8W61kYYwU+yhcwSUP
53ijHNAKzCXNsDAUW+x/QZvNqpksyUXre8GM2uvT5rzXrMieTkmCeuHGorWFjh6abgVK+SOx9+hy
wlWcZ5EeKqBbTuaXl2KJRXIAkS+p6iKRwry1jIJaYhOntB0vY7YTOBHC5yic7xPLNNC8mTkJVR/u
n8bvBPTPaWDaBgcBcCbeTOryqTUMX/G9/Nk8klkZk/oDxaePPGWFuZfkihhnQezzW9I5mpx5mtUX
Pws1FY3W0091ae50ungSQV79LindEvmV0TwBOxSTd76HJFnqwulNyWF5ZnVoGQ+xg2Gb2cPUt3Qs
TgYskA0PjCLfN2AklP7flvDhS9Baj43SujrBf9x6IjPv6kTJDLCr+ij4bz+2A6B0VLLMx4TNImwF
kvY7+84R5M5XzvUiTGvd99rCvVzQbF1/VevpureKzSb1YLLtI7KDiiug+zvOuqXL79rI6nPm48R9
bxl/Lw/x5kRSC8ti4zfffomPQ7McugyG14v5sNsnu/1OIMujmv33oKechs2SUzJRy5nvnXQil+Qi
k4sl7dIHRDUw2PeJ/Z4fGZjFvCr2uJoGlhBzGagqqMyLrIWSt9Qcfxc9ZCvf6khkoaeJagvAhKPP
FEsxAqfHPNBrWg/1ecxy7b/vf8fvOIf7Di6mxO7c2ek0kXzACThxjuXVlrKiMTuyo/0dWZecfC8N
6z7N34O0HE1OomehNMG64EDyGBZUMrtd2cmnZx9j4s3XpHnTVPJu2K6yXHQvO9dNrOn7e8fenxDl
iiLbQZR5o4qN92gvxvY9vCc472EGeVD6HSIdzI48B0gC9l69DQ/pRqPxYuY062ZCFolV4impuebi
8hYtCrrIJ4SJptpGrdr1p3CZiE5tC8mv8Cll4uqXl1amurps9sGERC2m7aX5/UuYDKxxrJuA5sTb
ZeAdgw63ZuU8ay5YPwQtR5xSbWBHrRaLLlCTClEg+rpP7NeLzcSaIXjL6dTAukMs9byllcrT9GQa
EDL9Qjvg02VLaYZZqI3p3afzO9H5QwgTklhtp+JWOUKXY1QV+TRCQEJY+li91THSq8ZW/35XWGLV
Ty5S/lMhmMDvLNItWb5psI6nJ6Q8sdbzjJQZzlKLyCq3DRtBu2jF0pjhGNZ240GG/1EQgNyeZdw2
5ik6gVY99HbsatdW3eYpfvMGe0HQzIPVX9ZeezltUa9CW80H1KZZVlTUXzzm+m8+RL39kNMsn1an
DB+SG0TbRObC8C2FtrNdNf280LQi50aw1+B39nA45yveOXWNz53c9jFIPi/XLTt/2fbb23q5XLpn
oNmV2wxabNBt98crc1I9Wak3GbIC+SvccyZO0o5qEMppmq5iJzImlW4PYPL/OLuuJdeNJPtFiIAv
4BUFQ9C2Idu9ILpvN+G9x9fvQWtDIkEssZJGM6PQjWCiqrKy0pw8yaUhCjASc4xco87AX7Vh3UNW
Yai5WauWElG52/vvakfbxipVc0HVRyN5c3/xhCBdCtAE+o8n0jNV9Oq6hRElmrNL0KPkUzfQW5MH
p+93Os4EWaI4n10wjkBGFzLPCb8m5SKoSgImDNOaYHotd2iwtWyaLPkAN+Vd/LykIsmB0BOjmeXp
nmaO2/V17Z14ZQ+QAY0DWwgfM+ZNFkF+m5gMjQ0ZdACO+5II78pGGCg2uM/WEr+RAmNQnQVvc/a+
oZ+cCOgsByXBr8m5WDTG1hepD0zHaWAevcru8kexPXXda4nsXkaVlPL5C99XmlC+NbweDMRoBm14
CdpPQmiDHmXiprowaFn0w7TUV306pGYr74igY0p84VdL/uLoOUwVYxwKjhHxIoaKTqE0LskcDNFu
3JNgEgezEKI3kcBhrBJtqDUxpYpgJIWVu7RHiBY/RO6CS/HrkE4/AIQKEmad8yCImGIOSdXGZZRL
3ilOUMN7UMDAr8OPS+z2sxL19nMA87RevgzZjsvfqwxEGTKY5clXmlJAV4I80CUzBkuBqVS0Fsbc
pmikzOfwlJ9ilXKuxspPoqr5RtMbrGTExMSQWc5ytqpCVbMLbfk1G+iw9+3a0dCBzql6uvZk00GH
+reDRMSx2jkUI4eCWBMYrfZ177PF7C/n+/4VnTVXqqCKCiBNo1ZPfCuvrB2JdWTvxATUO+Ra8MZT
Ze3RSDfBCE9xgXQDeMREeziIerQKdSN7WofmJ/lcEVvSK1Ndte5iemfmkSSolYHFZIzZwGUyMdwx
74nE7UXcsWHHZZo/0OyhJqwmFe4qz3fNzo8pE2nps5LqCbOSnOei05qnSqa1uHS7bk0KvoXHFEK4
wcjiT93gHlWuZOgD/1ShMzmze06PPnHC+Y8UmH3YaVl4LFzKczojrUc/qNXKoNF6lBRc3+Ajk7FV
iSahwTWvLbPkHd4aIySY8RfuEvwWVKOvTWycBXmYtrF/8mzmzTNT56EMVuy5ROi9d3ItQ1N1qoXM
n+EnDj8CdqcGaBZgV/y/BkGr+A4RKoT2aowlEyb+ctp1clG1hX+K+gf1GddH2sYnlBnq/pGpfbD4
mMWPjAz8oLOKlT+TZuHdnYnMQDSDCgs3PnOYjDbZCJ+Jh4LzmOCUA2DQ0HKgKaHpT+m8pgbTb9oc
jCLbRivqPdxVpnjqUjN3jVbR0i/3EEo7h4HbZ5bBIXiqCiotJCFGp+7a3lx/3ahjFxa66LxyEMav
q9Cu69HAx8MEEzzs1PTJYbWm0u/f65kAmeBFQEVAwCTlkdnlWmBeDHVfDV58CvhthnkYn6xj1IGe
s5t05zgmTIx/ZIsVJ2jeKQ3okGvuEoLhNsGJSdsYGQ5iHhYVMG7qBjpJEbCNECan2kow7ebBeQfE
C9ZVb19rOzqx7sKzMnNRr+RNVCCWMWTbCSAvYc8qnjsgJ+/v6q0/My5IhO8OT0rGAPHrTe3ihCOu
miQnsFe6GAh8br/+H91po1c00ZUrKRNd4Rx0VcpukZwaxa4fu41gVht1jWS1W6xSXdww9cLdGXVh
KlBQFYIhCEC08NOkAvAeFSMIXnpyinPlmV310qTb+zs3EzqCS/RCxrjoiwuQ+uNs3BwyMvut4jU2
2MhHxmI3RY+q1H1Zc6ckIriCuSaiRNTJ/jlq7PJVU6Un+BJ1byDblYB3vDS4F2axk3DurC5lTa5Z
1uRBJA1leiJ/2gJ2R2M3nrcNgxemOshvZU3LxoxS4/4CZ/KscDzh38ro/Mer9MtEcbGZQZ0LieqT
7ORhpvwAB4K8hYndMCbGDnvCtin1ODTYB+GcR4OGfHYVHt16xTy66paRPnwu0HhOy92VAjhWq0mB
zsc0SlaEvFXMS13aQ2kopd34yLase3gmaNHr4ScGNK2fnaVc6a32IUeJx2u8VnCnp/FwlgiN57dt
fvJ8XZI+0mQn1guByK31hQjkEJBBkHlE3KM7erFfUVI6jKMO+Qls31rXPReAGfhPbCutejt5lJ/u
H89tyUFVQPAmyGCXgt+AzMW1OKDhhJ5ly/yEZGhTa4Sjje0VllfvZbvUiyfuSUJjthqG8De/5dxi
li7baIeuLzQ+ALdZRfYO/sqU9iII4jbm/A7r7QC2AyWai/Q/kMOt1uyckqoP9SoTF16cW06vcdUX
QiepSdK1LNCbELrrjvzpy/wKnqNBjzYcGGfWFRo7TIMSCyQnz5JNg2Z1f9Pnjlgdownce8wdm176
rGwcgWur/CQNeuZobadYYQdUsarqyadfUalk6X2Jv0zMN7ss81g0CEA48AZeH3OkCpWT1z1mNOlC
Z6aoKyYJp3G8oZzzlxpURbmmGglDHVaPEoPzzTrVWpEOT8DZaP6ml2mCyttnHiCHy/c6PLMIrUYF
hgZ5tIjo4NLyoftJMtoBMlLbGdhvfVoPu85bFfFK/uJL2jCrPDMyxCaLzFm3swcQSI6kc1gYAUnb
VIm4jveVoZGKkydobBXRqHgNYurmZhH2VGg//NRinRfVM8P3XnrqRF1sn4UfFJkkCaT9NFHB4GYK
iqHGqwDlnRKA68JuAKPidRahKEphZKV2ukc2Naenqol/KSGfff+QfpvvJod0tYqJVnJ5lMmsJBcn
tLT7qk4AOCI7Aaxcw7Y8D19AS6AE5FjJD2aBu++DYgeByRHL6SlRVmVAw2HNs1av97IeVKs2sdTh
IWK3ImOkmVk41HuShEP6QD78JyEzfOHVbTFREoXl3nAP4p/KMUi6xYxE57VjNoUlyGtZfSQI6n7y
wCpinfFfQtUqw0PImQOzckKTl2ixTxFzZ/s+yIywyanoaYOFRgkPv+KtGUkLZCpA/LbMDbYwuYb2
7YP3VXt6rvJI5eDvhxbYV09a2M7b3s6JUozv4YUl9atSkAtFLE78OrB3zNuhtuJci5BLs1gd5J2e
JsO11YafDCN7Eb0aiVVYvrlU/pfGY5seq4ymAXiXIELhfqOBi+/IG8YDMZlSnIRDeyZ/0n2+r2zP
5EAC4R7jrZlg1syhp4MZ7l2N7CQr2GOCKtLzp0h7pWC7xEgiFjPI0GvI0hfM8j2tJIs3/UOwED3O
pCAV7vJLJ4FRX6RCWDKkOLGkpEl5Htu15efkSbJwqqHpLcm79X6u5U3Sy3nWCULhYme4Q2GWqNeM
E2sH0IIoumc6tmNye/EQYXZxvWCBZ8o0V5Kn5UghYeUYNgO68Ri+uJtGehrexV2r0LLU5Pp96G34
HakehOtUgmrwz/evOj/z6l3utDC56m0oO1B/7LS64qnv0g5JZ6CB3lzcBM03UZPTBTvdJFR6d2i5
To10I9gjOOX+d/wfuimDTBbNYCDmm5yAhEpoG8fjd2zyT/mxpN0m0YvB5GVEnxtcF3ac9xjZWaLV
Z/Y1e+hyPUeiZV99swFV/5BVHMeatM6ttDGCUHM0ptTUnDJgNqrNUWvCQ3tkOKsdtg6t9Fhv9i6v
1V/BYwMjsg51hyysacZ9x9kSAZgCoCl48luKvrhvXNtHakz88tS3utfBeTzLqUqVJFrV/JZlcxrk
zL4g/zpqhlT4UMgpKCqSL5MTVdgmlnzJgS6LhhNp9UvXeRr58DZu8ywvMbrOVJtGaQRpagVBM/m1
fRdrzEUekBwmKE8esjvlj1fxplztivQVwCAxWw3BH6nxtUqwfEwsqGkS8QsexezVvfiASS4u8Gqv
ZdOwPImhHQEkCrfbrkJbKTfdgpWYSftdr3VileQhKTxBwVrZ9Y45BMfBZD8PoA6SabyqxlY2ZPyq
sW2fvtag8oltxGpaRBNaGZ+ZlpvnyF5hcgKeKuqaS1HVTERwdRCTC4SOQaGPxfHjQpvLVnEganL3
dP+W3hJG4SUjSC8iIEBvys0tlRMZac/K/dXooHzPpWMkraRDHIJ/lZzkfpPXFpOZBExCDBATu7xC
ntaouvcOvIi9xfqH+x80k7EZP4ggpsPnoGIzZvou1U9xo76RcfoET3jt7Tuzhd8Hr6nCDFBmO2CE
j8RSRQWIR2Och4hK39E6WQJwzukgQkuwMsq4d2BWvv4KoJXlLJcq6CA4++vcdLyXIf3jlAAYON1C
nDInC320hJBxXLA4zV3mWRi2rexVJ+Cxqz9wZBhkuJEsRP0Bme+F7eVnPAZlRKYCpELg1E5iQI+U
TZcOeXUS2o3CvSlnBpzDhID8RwtdS5BKqrhGXoZrPlxIr8zFg9yl6Mm95uQszvwkq07FH+4rFAQq
9Loo0bRSQB7l01KrRT19liWr25eiTxOgDNJioywF2jMlYCDCLrZgcunTpE0x1LisTpgsbB+DZwlm
7p1YzwqSxQei8wtXbNagXsqb3ONGzNyM5SDPYdcYNhjyuxwzZrMAFZfHqrWVmnKhxnKUNCtyVJsF
azrreamcMOLufx+QyYmrwuCkTFVXpzpGQSXbZKIh5tTpdlklGYUa0JJDG0CuOfJxQdfGX556p5eS
JwfeJ7XMlWgxOgVlq9UJnGIS03gwXBaVwJ+w1IfqM8n/xP1zWW941Xb717ii3fv9z7hlgBlLgfCQ
BdgUlhV+HaYLixJyXidFBBvQwwl+AAu6qPMJzXd9oKmn7OOs7B8l1HB8k6MnyY43ihEYtVauJJtf
ugLjim92BGU2EZngkbVyvJ0Xn+KFfi3kKUx6E370uyY3kGZUxsxI32KY5vDJpJtQtIlH/TfuoLR6
mq3ub8av93fzBWAdRYJAwetOJmfCj2PX+TIuT9xbakgPLRKCFR9pImuw/gZxCiBOpQW8cNmZ/Qbc
IpYToSQf/FSIttZFgTqY/4aBuzvPpVJHiW8BPti0j/e/cs4iIqf390dObmjm5LwaSNimItX6nPp4
XeNNnqFM61J4jfeF3bZWjfqh8ph8ACp7HMvEvZK4GPNNywJPIAVBlqzZA/oFEGjq/Vt47G3PQOpv
oV41ezMuRE70oCZJCPaqsjxVIbKJCFw9Z58EekAWgoGZAuL12sZg4ULhijpIMXv8d20qqEaybY22
OEFH1t5AX4QN5tKtAKKzyEhAKX1/X2cPcUT0/ra0gxjyWnSURA3J6qY8KWvu0LoRLQZICepDRBYe
0PExvtHpC0mTA+SGNlMjD5KqBETybcJIplvmr/eXM1PGGbfyn/VMzswVAq4RQaZ2QkrtxHzJ5yBf
JcBwCFs50djU9nals5BMnPEAwVUvcpzMqRKPuRzXW1i3viuSRgI9deUZAWxjmL1LwoKO/Aakk+27
kjIxCbXTKT5IsspTu+6paNQ/+ciFnen1KjcqPXpwN8JXh6QcR1mzoT7+V6Ct3Ris3aEPttuHz0sI
+RnVgdaA0Heslinowbtet1pIyNwGTHmK2lefYNR289igLdU3BcTQbdP9l22+EDfRn9b3onxgnPKU
Jz91iuEqylcW+gvXYfYsRTQEjccpY87K9ZrggQdDhdG8p1qloXOOBXRThEuA4DkhnKLgZWE5JPil
yVFmXFczfRDUJ9cxXBETcyuQnS+1lc0qDGA/aOdC+YVXpm8IU8giA0+xPhV6ZHc6p4s/HjhIB7Sl
FmiTNBTbp7GtHEIbIaP3BJZx0BtS4QBohSGueL3Qzvfv5gzyBxB/5PlZpBpQ5Z3mwdTWUdQ8TesT
l2i5lZ+4L7bWXUOlpVkhx0UoktJoOBZZ0Hjo0naDxitiinTToDGs0/JNtPTQz2nw5QdNTpuEg1on
YlKfCPfkyzSNNky79kNfVwLNFV0NcDSkM8xY0XihXQ9vvCVj2MaL3C+YxrkHAAOMVLTFoQAi3wQy
HdcVStMU9WkTo9AO7jC7OQwr8tQfenRDI7keGbHWbPVsze2KhWd8xi5fyR619eLxcYRcaUIWp9Kh
qD5wu6pLF97uUZ+npgsjk0agG6aXEDKxyf0gllk81PVJiAE063ZVtnHqVVQ+iI65oGKjEbgUpY44
HPQwosYBFB/+4XoxfsMppBbd9uS2evUGOBMgWRaAFQnIH3do5Oy3LthoFNrqKxQW7wu/yTuh/iCi
bwPIJKBIFTJFrQ5dKg5ZlDfHNLDfBlyx6ss5gOy73aYLr8FUcX8lyagSYigLckDTKZ9NVDtpFPD1
sY40vo3XWcvuvACTxLzqMehtIGcXNnaqJH8JBFnhCJtB897EZMk+ywdVodRHhkc+GH2DjVgu2PdZ
ESNuHKV3YHKmoByMEo+SUPWbYxSj0st7aH75l8b9dxFoPgT8SFJRCJ+EeLLqMUnsF82RG2STUR9y
IdRcN19Yx03ZYRQDCAmOZuxzZFXhWgdrueaaYRRT6LJVbBVLWSvr9kVZuytOT3TGIIaPmTa5zVHV
Su1sX9veitda2LsFhZw+NOOXAC0nsiLKYmD9niyYG5RygLPUHFFo8VeIqBTQEWgxg3FJG49dsVs+
teuvdFOi+vHvRSsq8jIYYoHEDL5jsglsFCiFGnZHGZUE3+h3KabDB/v6KRSfpfIo1nbD72T+QUqM
YA+mvQX5U5ODlSvAViE9KuARx+yiiXg18/Igzbuj73s0Z4B7VE6oRpWiXZKFyFUYz/Pa5oyyBDR2
AMcBfOjkvJVWZFrXrSGLsBqeVjV4FJudiGIdg55m2HNUv0gT6wEiOJlYsejRpvp2SkMWCq0vXr1y
HWYvbbmJ0OsubELOShPDCbSsojK3Bgz3mavWcmpwIdCOubj09tyazOvPn5yUVDgtUxBsVUVsHj2w
nIaKn/sUquco1FRBi1QaffwX7eAAqhUBpoCCThTT90Qn9LymO4aKXpWr0hDqTbZp1rxoZK8p99yD
J0m1m3AvvddAB/4X6Zgyg+Aanog6dVzR618Rdqi6Y108iV1NC/Qf946G66w5gD0KnMZnq0QpkIex
mcDgUpq2L5zSLXzHuLHXeqOiFxpPIqwEvE1xoqMyEDMILDv2yGYhQzNejOFr9smCERijjyspQHAA
aA3GfxZ9IqhCXt+EPOWZvkNL9jFSQk2Idn1vtuwDFxj3N/WmVxe3DXJQg/+VAyt+LQdq5IQ+/vjY
HdTntNDKdWeXFOXgo7NVGK1wtWYdb7fvrd1vvLXPLdj2mxfxVzzBwwsg1ZgyvRbfkAaT9VKIl7Zu
t/NbI/PfGw7lRG4E5A4Lq70pH/6uVoQXC/sqiUBwXovra7lDNAJxXHbMuRXJV2VixALmMAWaXxJa
DdnKwxDlMs52QV1/+nn5iflXNOitfMnMz54wcJOyDEVCID/ZeWEIk5Qbv6UrQF7cRdYQ7ArmIRQW
Vz1u4lSXAI8UZB59djDvk00epFxE4dTnjlJpiP1jchQTqjBP8RM/1vc9xDBFr7v1oWM4DSAmPQzj
BZd97pjRiATsDI9cBegErvddVpyMtFnEHaP2PKhWFT3yNUSyYJ+PjlLOLrg9N1nJ8ZyxrwqaQjBn
QL55xtI+CTuHsCAaBB+K9rLBBJuPw8E+2g2oqbevtQ6wt/bsoYly9fhy/0rNneul7Mlux0LJq643
3txuX5cvxSYH6L8arPtSbvB5v0tUJMDa4NyNNabrLa2D2G8rknDHHdYGdkjRQpyD8XaamVILZP+W
FYIh2j5yWmgMGtjsToKBvz/HrvteOy9SCN0Ern99EHwosPrgqKfoqIY4QZTLDnvUG1Aqp/T4sft4
e9uFdKC12Vq5Hu0La7N6ft7vH8G29Xp/P24KD6N42DBMJVUVjD686ZptAUbuwpI7ktIoTzHoGiK5
oALy70GSY9yhoPHwIB+b4T0myVp9WBA/d8cIEHl4FEHWdsPBFfeNC9ey4I4CUpoR4N3FqvAi4JUe
1eaja2M0Kp86XjIqCcMKQ11oj3k8TkK7/xmjzZje9JE7lod1E0QAA66VgqAtKfTEjjvysplGRt6i
qv2ZvfCh2bQnH87MfXG/JfmpPEDxYcTQQolq3sSGFbWklFnIcUc53YccpqBaQ6fiNd5jPnzVogNg
kFZCpHeOqTp6mZ2CFxET7+TQ6uSjEGuyu5Ul2mH4UDAYbEMxHy4uvoDtiuy02w1lovWxkS0N/rup
GY2qAucShwWLhPidv96lvqvA7FHg6sBX8N6GjY+imLjiwLD1fAYT4v09mlEMgkogcMnj9N8bAhXg
3sKIwUzao/AGZDo4qH/u//7MkV/9/uQIBtnNE8GvwKH+jfSHhF5du9kokrW6L+bGMx9rqP8sY+qP
qCitBE2PZXwgBtF7vV64vwvbNAXWxKR385zB73O6o6s77v3+598U6nDmV98/OfNK6htWbvD7Iz8k
wX/bvbhubM3zaboga+YBuBI1CSxUoc1IpkKUs/vyDWkXPN5fy9JWjQ7qReYn8x1J6Mff58+eiVr9
Yp/NkoDxzy8E+H1Y19KoUqGGfjRt2CpoN9LrLfruzyPvwDIr3IIS/1K2XkgcHC9pgV0TMX6oxJQ3
VTtwGiIwgEP+AEtn9Ga3X52XQFQzTsnVOY0qfyEULYpCEcdYJoZXyJT5XClP3/dPau5Rgo1Begnp
QURM0xgzZOQy7MbhWTt2lzxzNF03Wv0QYIjcpl2oes1c0CtRE60IfL8jYtJjlNt7uCGG6Gv8Zolo
dUnGRDHUBtkKT4AMNqcl1bx9vbRh4wM1eVAURFcICND5gph8cne8iLAVE3Gj6gFRRwEasEBR22tL
cm6i57GF7ELOZLcwCYIXGTyjRxdla/HTdm3BCh8Aod0vsTyMv3RvRZM9Y8LMKRIfKwIbv7MQis6e
x8UqJj4gAiQpDQP8dlxqwMa228V80NI+Te6ImEpFVo7zlI6Y6/oE6LhoCugrSJ6WLuOMBbg6kPGy
XlxGGbD2YvAgaOM+mV8hFYxWX3COZu77lYjxEy5EuBK6FQIG3P7yeuduHL0xWptdeCZnbP+ljCnA
KgA7qhyACvHoP9VW9KLqS2M5ZwXAxQbVEHxsMnVzSeDyDoBVcCc0TncBfL5vsZZ+fhIgY2ZRloox
fr48Bw+pNfQYjX5fwpz3BezZPyuYvMSKw/GVAwMwNuynGrTqqdN+1qr1vIoWDnxpMRNjQvo0aTpk
Oo+6hOxJTdPjwlJmbwcGzKLyiH6QmyRNFMZeU3PgsweHa6r52k+p84tz3WZe4zH5/beQyZFUSZ83
UQshnp4Z6r9OI46G8OLXJ6fBklzK+xq/niJS5qkJuh0JQ6qWvOCbAj/8rys5k7NwA78JywT87jqm
Aj++JLZkciuuXSRDnrUjF+uZGPZ2EFoYLaxn9F1iTIQ/Zpa+cOyzZvdCxsSk4zzY1A+wlpcXpOWB
/IC/glnelavx28fHxyWo6g22b7p3o55fGC5V9iunw+t+9Ff2jjzR0zNmJG3e9vr2dL6/tFkTebGy
iblPh6xo/VCFa/kYmaK9HcDhtrScpd2bWHrRC9NAqbCawC41f7s+P95fw5yrf6VqEzvfoy0ZY3Rx
PLuNu0/s4/GpAt+DtiBmXtFUkJ+BGpIHDv/6UIZQSYpKksbJpAm6I3/QGHNKl1j25oRwEspqeOTB
KjdF1zVgGQmU1AOxLlWs3uAQGYEFQCsW/Ig5Q3kpZnppMnSY9TUmIiiWv0KsbrkLwOM5vboUMLkx
TukSphogACiYc37i3/4E637pWs5Z40shk2vipG3VdyyEsBHmMZaa8Jja8oFbu3q5Sv/DO38pa3JR
ghxcR3IHWbzFbZ1Vai+58/NHghogQS0MyIuJ1QfvEVidO8z3GFT0kWqiHQzwiRZuypx6gfhCQgYR
GRz1tz3vwrBUchOEhSMIiIDeBL14TTbIxtCMIicKK7bBWNSX/yIRORcF2HOk36f5/oF1+yrFWIWj
r6U7zV2nndWtmz1dAXn4KOnfjFnT7rB0WjczMEYLCqaev8VOVKNPncBhAkXALApdYrXgOUHrG9jt
9PMj+N3OZ3Qe4j/lSgE2VQKn2ZJ3+5uNnUYBlx8w0RcWM1EbkuIDsNODiSfw5aXSwx0xtIeHpydu
/3z2DM84r77v7zc/Pt83ckeICrpmx66Tyc1OGqeN2SwYn0NIRm9lfJLBmZuBmnm9pwaH43aOAep1
wBBri6uei+Z+QSr/K31y7aWG94OKh/SXF0jfmFxIHVu2Xet9jTa5Z3De+npiLQHcZn2NS7GT08ZU
C66SS4h1QAumfCdrDCwdJ7jc39vZy3OxtZMj7fxMZN0CUlhZP4wspJ2GMJLzFpzY2RzC5Wom7yUp
q5qJGsgp1+BETLVd+1TvpEgHturxe8GGinOP86WwyasWVmHFSBGEibsxUdZGmrByHtSnLzCMfbRG
8OrocNfHju8OK242sfyQciMHc0b9DEOcKo15SH5AAerqz+f16fOEUsPCwyuNruKNTqP+ijIwCjyS
PDGNldPKUqi0f7l4b2+RTZCkIppijXyg3Wo8iqNtiw89Bwg6S8PY0P78CUFWjjHAxSozKsAtSz0w
FKj/evV9HhNarpnQc2adz9+LNm/e+CD5D0iDBETHFIQj8G6U9jGSQKXBP2bbDsNwjqnlmd5rYZul
VWqu7fxJLIGu/QP4FfVUR8u2fV9Zb3DYvxbw4iMmWhR0cRoOET5COERbAc2s0XO8C0/qLoc01/Q2
+cMSteJoW27OCSAF1BzR7YYQ6dpDyltSCFk+IKWbNRkdiaEoHKls4RrOunsCJ7DwwTCOCnSA12Ky
VknRxJdjctQbml/twW5FwDN0gKuMBc2bdcQvRU0MC98yghyTVDwCojbY0mtie5TLLfXjTAKAMHkN
NDtnxXR1eYH6aM5/uhQ8sTWNAkJWYcjEY7H1Ddw+KqNhYMmg3QLhMIELjxQPcJrKAgs1idGKMvCB
PSLDMStzTepfg+q5D6xclKzXLgI0mSs0MVkqWc0sDe1CqH8DgIf/n0J3k07sg6Zq2ONGlYzScv6A
Nig9LDF0z7xEV1Imdi0Sq6zhEbcdA+nsfjI1bTDlZTCj7rv/rkBXQbzFKtPt04vbPvaigLVYkngy
uXFh3EREQDh6zDBuxIkEUx1eSg+1drTbuQnNmuIZYOtSpI508nhz4b7fLvha+mTBWZXXXd5w7ZFt
9AHdD3klmE7qa5loZ5VIZbIqQn4DSqYFubcPCOQqEqjMBLAxsuLE4WijvlZ6JQUsqTejZs2QUhvS
AajNzBDDvdefC9UMXNCHdRtJwswOlTwBymtVKXWa76peeM9mXAF8DkgAx45i4Fh/35ILD1d0XZ6E
atEdyZ9SfByKx3xYpcxHc5Yb0C484w2tV0v0kDNm4lroZA98EX4vJwKaxbCVoXClUdRa021zguGU
warv35gKNEG2krZfqd4Hh5YDLSHja0Py2Yu7KjktnMn4IF4b4uvvmVhINm9aH9rfHYdc75MNCfEw
poacoNnz0eUeeo0PUn0RJ/XrW96KBUkN6BOQYpq2Xg5Rm+Zc03ZHds27lIhPpOwsl5esMvsIlHeB
mLkc74MInPzPKvoRu3SXlXY42EKzEyIa5w8d12qVdxR6SxYPip8vuFbjuu994OScGg8tbSULBGDQ
Cm+ZyniWX3sbJuGHhdt40wgMZCzU8J+tmJwACXuPAZ1nd3SLl9B5JuB7RhYUffhhZjLykaB5sNcF
wJ6wBfG6yCnv7JjyKeAei+iZ403WfV/QiTnrRADjQ8MEiuFoWLt+NSV/yBTB5bqjGvlKZyRxFlJX
DMVPtVcGM5HynwrY8EMh5Y7Bct2GCYCSRBn7s42UeCEJOT6bF+dAWOgGriZ43QECR2Q7sVUDryZo
nCXBVgyeKxb78BH466U5iOOP/N9CUFu6XjAyRrKXMUqwVWH/i53QQ+1lI+h+OLddMQKIcbpF12RU
oBuZKP0jggfmiZt2jATg5y9awQm2OPlWemCEQlfR5kcUxRQwkAgp/k7zCpIZUioQ6oHhJMmNTEnK
dRYT4/6Jz24yer9/kZPiDVkfwl8urEp8iw9lqwZ/l2LaSOeg7UlZciRml30havyUC6Ob9W0d1qEa
bAPWs0oWoEKOs+6vZvLM/KUyCnQX3GQcAEejel+I6AEUbuXOC7dCueM9RZfBZpHLA418cE/KL/9B
GPpKkUTAhUGr2LUwVakbpsogrCi9l05eV+LYRo7WffAmZPUStdzEKv21tBH+jRZ9VHnkydIEgTRV
qEIaEz86BGRNyToahAXTN3tE6AJV4JdgWdP0UtGiqicRP9zGFfMhBaR/ADe5t5D1m1M5LAe2j6D1
4IbU1PP8XAqFLNyyI59tvEOKs9Ia10u1pF4QNbdpaJcagwCUjjCS8/qISnVwsiAowq245hyafKSv
/14FLn9/4sy1UpwxQZuHW8Lp7CBYSeTpStSvMzY12igw70ubXw1CJwUlaKxqEuGqedRISQ1b1bGy
FgOLLqBJpEkWm3MnTuKvqoGI4W85E1VL2N5lUNwNtlG0DdNS89iKkvI1d32Nc2KTAz6qy37KcMkw
zirGiASV8Syib2pi8JsoirPKgy1KmnXZltTLX734OxoC/f4+zmk5+UfOb8BzYSUKTGOuJBeGKIkP
hX8ovQWbOntOAjhjALWDef+FG1/8vhK6xCnBpLnNuV0WFgD+rT2VWVjEnKlDM+DfQiaq3Xhp6PM5
rmqY6E747anwCEIZhA7Muq3YBaDuNFnxl0pcSJsouhMnbVv3o63rzQQjGj2pBHcF5d6z/yHtu3bk
1plun4iAcrhV6KSe7BmPfSM4KmeJFPX0Z8kfzt7dHKEJ798wDAOGp8RisVissNawtxrtzBfnoVRe
rHLxEwYgcAPIS92xdcMl1YIs+Vr1T9V0tIFArfpD+aw03qTYAETszOfbe7t1n2MYQEOfiIWLUsyq
ZLUaW4MB3del75KvmkVCc/xJmO0Rchz016SQvP43N/tCoKAZhwE3w5oKeLM+Dka3BVYbwBW55KW6
udsXUoSjYaeOPWcKpIzTrzqpQ1IcFPcT4DPLlkkMa/N0oDMJM1UI5ZD1u/aZesozMnO4Z7Tu/nCL
Ax3mH7f3aFtl/0pYv+DifOTxrI4O8E7OrG3Ctq9yUPe0fj6ameQgbjoUDNZZ6K80MDCxfsiFoLQa
nGzQxuLs5l/jPPMLdmLx5OeS0yHi5/zvdFzIWb/jQg7KviwxCa6ZqjzNgK2vaTRnkcO6fdvTEOMv
cfk91V6nqfb5HLmsvUPDxtPYDoeaI23TDBIFb1rLxfcIvqHvMNiOVHdxngM7zQ/MtF8aAHl1wBVK
xkw2gbO5nZatoBCJubQPfbMF7WOL0AZHzsWjrTv1dPFYKzkA6zESY2aAeOBNoNgIgRzhANR667IF
7BZn02bvXWo86dmwa/Kz1QRTZ+1yG0Cbt61UTBL82VWUcYF362JxSF9c7ypKuQjGKEQmDobvyYFW
p7h7J/bkm11kNcBDNkDhPCBqQd7ky23hW5aLMAxt45ghxqifsNyGubwimKA8J+SRLPToNmM4gxiw
ViZJg+BtSR8eQBgrH0gP6K+zunSntCY7p39irvmIl4v3f1mTLoYvDs9H27IgyS3HSHf5Q5mMd6Sa
fCX726H8/+3dP/pDquF67wBwW2UpKYtztpQeI19753Guv/2H9eiaBpQfS7E/ylCRHawqnLKR7Q0D
yHDDXdF0frkMEo/8Zw5GNH5ML/wjSXDJZk9IomgU55k7vpGhlx5EVGidJ0DxVAfrZ8L4XTn3e7eq
Hjlo/jDK8IRkwmOK/nl1UQ7Dt2EqX4uc7pJE5R5ARgv2JWXLgSsDQL2M+ZiiDg/ELw1PQEUW1m0f
pHUMGH1paHYX8a9YnZTVhEafc82W19zUwSmx7/kP1Ul9x/QHUkSTadyblROlyQhUJl3inzdNHPgM
aLlCQGaKRBNTM7UMdVAcpiou9mruWEfaVPqbvqjdfU/aVnLtbDlE5E6QuF4pJAAeeG18GEGac1AC
wvjKYQgMZbJ2Y12NcIqdrO9PTM7/z9AdHXMLAH0GwLRg6NTiup4TyAL9AiUtYITAudKU7QuAiE6K
w1+dpA+tGBC01fB42/63AgXnQrRglWM6zi3v1OJcqm7j2ya1/ZlqMuiwTWUCIB51B7yxdTGg05Y0
R6xnwvG33XqSp/FOwYzI7aVsWQgyBqilAGsAlan13y8u8CVWEI80McLbejwuNgo4RX9Au/vgAThP
ktbaUpsLToKVGmHt/xain6bQh86uCR7yWvFiz6gPNYMMvGBLaZcyBAvURlJbKVvXk2BeGxgNSx1I
Y9JNpa2hlWOjhR1F12ulOV2lVWbpwiuN865MvrYt8dNs2uW57ObYVNmFJGF7uLtOHsQOJOm/nRrI
P/T37f3f1NeFACFgart1gjmBvjJlj3ScV2SKLw1hZPoS4okptfMYw664LwgS2UgS9Xec7jSl3v2H
xQB5AQNfzhq/CHJM1oyj0mIxbv/UVCtk5OuSv92WsbkjFzKE+CROnIKXKYy4Jq90yHw4g/9yJJGA
BpA8amV46V5bFx3GsneqojyDZCbsh3E/6k9dMYaJJXsliEXw1YfiraOj0ckFIhFGRK9FGZaGYSl3
gosZMgboagR0hBQsUE3qqt6kJUVEk1jx07IngRGP7zqP76Yy7yOTAl6mUUgV2iZDCY9Yv2/recMw
rz5NMEybzHPOB7zyFdr7bD6NpeUxR/KE3VYA2r0AWIMRRfi/awWQhFYTUIzys6ImQdIYhzx5ZcTr
dKCwxm89BwYqSnYUBUr0c1jIL0Q5w8CoJiNz3VqthVQ/wBeA+o5Q4fo7MlvF3HeDLIPdk91IQhcY
CXrz+vcqvRQi3Ji8ThwjpxDCkdrKdB5mGKUHhMDhtpjVaISYDX0HuoG7CSNmCC+u11Kmc4YYoYKb
z+1gqomXzgGBKevABPp7ScC1Q6EEg9R4hwm7F1fm0FsEkvAdYUfSIJ1aAMlHJpNFcus3i2sCqiPe
Q2vTCnoQr9eUgOdiJCPe08iIZ4E2Gie7po23kOEL8lSNT7M2CW8vbsskLkUKbsBtrWrE1P+6W8DQ
iPlzaeRBkqvBbTFbu7USdAC6AQPpuhhGFb2a1IvKsVtMA1UFTQHERg/p9GCapSF5WG4uyUbZD2UK
9O6K4XDMmdMlOfyzwV/HQ2l+ktW0NpzzikWGwraN/hrNFvyZWgNRyByT8lymgMmrQUPnz24vex9v
LONKimDgStl2ilpnJWKm3TzNXgG3CbQpyfN0Uwp2BdxA6FMEKfC1yZld36nqkpfnWEVaESR3/Z0z
dpJIdrVbwa7RRv2vEGEpWplmlZNUuGsam4ULK14U1ptBmgMmNzMwMT2SyQF5YS55QW4vDrluYBEA
aVwshQN1e1qoiyw7SqlZoHRD2IyMBbaMZWnDurG+f+UIHgIk8EmGpt7yXLf5wa3fUhuI9A2gRGVU
KBsOYmU5R7bEQnMFWiuud4v1nQGspL48W7p6iKsRTsK410rtQMFpDMTb9Hj72G4qEEyb6KfRkCkR
kWdA7NSndl+X57HSdngYB2T6PZS2xDy28ntAVDDgry0g2uIv18sq23TRygHLYnMCJw6M9rEE73IB
mC7ACPMpvmfOd5bb78kIVPwFbIp0V6CDofjkqiHBgLtTy1a+uaUXnyRo2nRTM0b+pDzPfUjxJCrq
w3qP0SmTPFc2t/RfQX+oaC6eRmpDHc7pUJ5p/DrHmIcfGNJdjV/Pu2qSdWRvpQpMBeMR6AwGcADa
ha41nWrDCNW25bnh6IaZqjI/dgzNsxQQImAhqOonp3Wm51pPaLjkRR4AOe6bwYz8qaO1+/4frAsg
LJYBlkrUi4RjY1Vq2eQLrAuTHmjaAVtOaytBXSSSy+dPgCn6HwyiAycZoSjuBGEznUUbF5dAxzG6
YzwkwyY4HrNGX1371GvxTsnRAWdMe2rooPTZG8XvCkXg4qUon+ZUYuxbR+riW8SJfn2hRTlrMKwc
cMQl2hLSGXQVlSTk3LKqSylCpIdGMQ1gLNhnpfhMGs8wPGrs9bXf/PYWimOFa2y/Irf9f9X+gaq4
MN9mrlLk5jsUMr2p98d+/6sdfK4BO8njL3brTXHwO5a49a2zeSlTSIwYOrCedQfuQmn1sEIVoMqB
nVS9osApW94arH6wHNwcaAqA2zXEiHnMLTdBOxlOZ/dkDwFqpnBIi3lS86M2BCl5ITbg4cB59SLR
qyIRvH7YhV5bneE+zRj0ChQPQk9sChfda2bwVvwpCCpI89GulJyUTeO8WK6g2XbqS2DoTHAPueUR
OniAqZK/hzaloFsRvJkr4KoIOpEMFR/oApsplyZIwB7lslciw9vePAEodKPHScGzU+Seo0MPTNcC
Z35Sv6Z6D1geHe+RpSXeXMrII8Vm6D+nwEQCFiEGxnpQ1bveLfCkV4QadXV2jAnY4+oRXTKHZNmN
1ourHGNGw6QLze5rPv6HDQP7Nt5ymg7Z1qqFCzPJEL8n4G6pznF7zxKU3sB6WsqEbKlylQAgknUg
TkwRAl6nsgbbrc69bf2cmPJpaOlurrRPLfq35kwWkn6IFuFN0L0FUFDUozCEJdxRfEammeTJHNkg
wshCoqi7FPHvoEaJbuyTQQaVvCUPS8Mlg45JpNqEa8ipxjKf2cwibXKbH7UNaHa4vAT0ZWm+o7X5
DeUr5wCE+0XyUPloNlgpgE/xIAKsHZplhZUqwG2ae4WxaJys/LEy0+J5LqzPmbG4hxpUQIre/ZxG
RTvrdU7PqWVaR1evNYmT+7C9+Ar4Nt3E9iIqEJt1WT3waSTpHFWTjnzs17o2AWOI/vo2UlDov+3Y
PvhuvJ/R+GTiKQ2CS02Eq+qpWbRJYWNz53ud5mFhmHdoiDlktSV52Xy89XEs0fILCwLbCZB0xaiy
TtKC2xA1vhsndkd8289ek9fiznjM78mpf22+D9/581+vD0KRsUWOBRniD9c7Weaqt5054mtzKWt8
1ylCjWAOLJV1qGyocu2wBis8Su/YPsF6+DI4U1ONPJoLChKpUzmCl1q9q4u320ta7f/qDoQegQ4M
BFhAY69tf9c+xq4aS+X5xCMt/5x077ms92LrGACPCe2XcJ0AURC9p4vSWqUXDo+aPtsR+y1Xa3Dg
FX7e1GenrMHejii/tf1Fe2eWs//71WFObw1AkeHBo/56dboyLWWTuXOEx76GYXIg0ldlJ0Ov3Ngr
C6hXqJABsgtjF4KPGWc16wvMyUYDKOOtUXnqM+WuGXrMJSB1dXtFG/4MvIfIi8E0VIBYCnahaUu9
dEMCdVotDUZqdQFtWR/UjVZ9z+xMOWNSH0XLalDC25I/XOzgW0JSHA8LtM+56BG61mW62BnnlTlH
bUk9TAOu5thZkmrjphAg3sBrIfuCc30tRNFJo5ZayiOliL2hM30I0bS/DTHXlbhojcaVgABCfJFy
dVT0Ysp4NJW/imL0VDxOXOY7EoVtuF4kxVB1A1oinKGYSWq0xOinTuFRaf2wyc5EVawsTwZYkhwq
ayNZDVk4xjha6zMLTKpoI1n1ehEqmDoZ42zMlgiFhX3VJp/oUp24/jtXNF/TfLV/BUyn5BmytVfA
3UZ3EFwwAlbBIGbwVnT4FLhgjL/GxlPtlAFyJRKD39Ii3K1twxXibSseYSDlT2mT2TwCZYZXkLAd
9F8lB1J0a0cM/Ky3jXzDHa5lRcUxHQfZYBEKplGMvi/6ZYnqbOp/OVUJ2Hv05Tl/f5GAysYy1sYH
oO7/QZC92K5hLq0mN0weZelgBC2QXZ56UMI/0ALevlFHTYIyvOU1gP0MvLx1GAAlgmvz0EeDuTEm
pyK1rg5KG4HS/gftvd4udkO37AZTRh6xYY+IBdasHICnsUrBTQ355NqFkSrRYo5hqoJIpUALlf5m
DftKC0E6i+qUJODa8MIQuXIVuSaQtkXwznHKB1LlEJl26W50qxCcVXX3S+8kutwwSBto+haKPRjx
V8UpD77YSGJZkxLFAwB1Y54bX5vGTnetlTp7Uhrlg7LE3f62XW5s4FoGQduyASpHWOb1BnLLzIba
1oCrOD85w7SLS4Bjm54bm3g2pl5VH27L21LmpTzBYFq8wQ2zhsGYoOAKlzgc97nsKttS5KUMTVgT
L50+Bk8AGEePdvnERha6oJUowfNVStS34arQBbHWd1ayEaTGrkXVwISvMS/MI/RR7cmAruKKhj2L
JSOlG1rDEwrecG17gzRBa+PcAVnIaHnEZ1AqZHH/NCthPtFobGW1zS1RIJtRkO+Ds0Jf0PWKqqLo
s7qqcYe1PibMX4lRrbNEWuCYiSSq31Lepaj1Uy6cVWNzTZ9UiCrNZxVzbrhZ4kXiEDdsAf16f1Dj
/zQoCjIw66koYz7zyALZtmqAgXkCx1Rme60sX7jh4eHaUTCAowDAqiFYXYUVpGYB1xu3Ogifaagt
v26fnY9tRXgyIjgDmjsurbX/8VphZEw1dTZULCZpn5rsMU4OzvipVY4AAgrpitBgnwrl022pW7uE
oSj4PtgdHK4Q6sIml6pKNVwpJuEeyZaDrhcZSB2mv7/2QSaLMgX2C2Sk4lnK9VxPmI3VwRySuAty
cJ6brgxEfVuJJkSsj9eV9PRaiY7Fem4R7FPb5AEnv4v4GwPPc+2DLoHcc1mXzIaDRckF8S0sY72V
BXFjgoScTcolQocDQLTRrFp5pLD3uXbqOT+lOglv79fGAYZAvBoc8GCDlEgQGCvNkpZDu0TGbKIZ
t2lesxQNEzF6LHbtov24LU1EvFhDGXAoox9WRSCK3RPEuVqS2tM8LFHXGeyk2wyzoaga+jaoPA8t
RqY8buSdl/WpExUZKJh1JasfLBuAz17G3TEqqqWW3NgbRxGldwRBaHsGjK84laWpC+HaOCLYmlIF
MSqoHWnXyoCYNg7GSlwHigU8K1A4Fk4j0sc1mE2mJWIn5Yn/lOFFbkQ6mIJHEhLNb+jkEpN0o+Ik
htIwhFaxDTYpzBU9O+WP0gaXVFwqmPMAE7A+y2DyNvwlUBkQgdjI3AGaUDjtZIIrsWwO1VmzFw91
QPlzVeMqGJZgWr5LjGe9t4TXxaU0sYzF+gmMDDWFrZ7s9+5tzrx654BtEEygzVGTSdvUKHI6+A0n
A096ffLjuYMND9Bob49RqykHTBAeOrB98ulHWT6Y8Summu70IbCXoGujTgk1lp8B/T26iV+Zz5UC
QpcMhDa3tbB1YJG6tNFLiXvjA41LulgLJmphR7r+bGh3Ocs9Y7nPK9nyPyob08MYuMD9pKALVqTc
BAW8jgZYeCKLvRrui42afVfeNf1vUx3f8swAlfBDbJ1I/PdvSAhGuc7A+iwkDVebu7jnE/BSFbbZ
YZeH751LvQThrUN9y/zVf01NLx1kjaMfNxpNHAhgcEuqGnLc68m9EMgVMEcUXY8gU6nv4SNRgJ2w
g+B81DBuwY55CzDD0uQSt/PRIaxi1w6SNRBAVfpaLHMXVtsjXKFVfib6fnRflkzibj/eJmt7Cnzt
yrCEPIagyn4qMV+WQgToazjPAs50z3DfXL6g/bLZxX/d52tDHgIODDciyWWIgedklwMxDbgDpdS0
Q2Og8osXTPpVbTNJguZjOf+PKNfVkUwG/OSHZxYozGZcJUvU/qi7el+RKZiM4dyPszd2acAonpRJ
jQGrNJqHezZ2T9VytozSb6aEotzPfKOUMZ5sGRIM1sF5QRMefl3vaLESOqQV7lK1+oKZE4/vJtRE
tcOQnEckGv86Hsa7FkcUXehr24uYMl2SzrFyS1miuLln5DcGFCdZU+HHm/FahLAglF/6uDBUKJl9
pst3/e/fQxgGwlQOap+Y9ANCzLXCxsqy6m59K6MDfQcCMhy9dHojdva3g0cwFrRGwmkiZQn8G02Q
M2Eku0gyvMnR3WztJ/SZHNv+HpAV1tNt7/zxQryWpF9LAsQOfGkHSVqqebk67Vw3CzB7FPEkDWJX
4kK2zvflutb9u/BcBrKHKqeQlpPTL4BOJLpv8rAl+9uL2vJUaDDDtDLyGhpKgNdiem5W5uisZgC0
mbhsgxblv5nLiG8/No6s24QBGeRN1oqKIXjEuTV7xDDILhC4DCvzmD55ecprb067gKU/a7d/Uef2
ga2M68QbMldyt26Ep9dfIBg8zm4dI5zBVTDmO5IO59Vruol74sUOr5hSGd/KrN1lcaCVYQHObUXW
crqpa3A1Qc9ovVLFwmQ8DQajI3SgtPcOeg0a80zGv52oX/VsoNFzzdXijhWiNpPQsh0pMh4W+1Yv
z5h5kibQtzwH9hHdDLAXVF2Ec8CUehxxTyBKCeihf71tjx9DIHz/xQ8XzL4ytCFZHPzwkZyK5rlN
7xYL85rhbSmbRxktaSuJMDJsYjlFS1CuBCEDYtv+EDe+SSLWeHnvT2x3W9DWtYH360qSjHldtORe
Hy+F27E6thCEus4dSZeHMi5+Ybb/TdcOcUw/aXjde3YjyR9uGRrI8XCs4UHWetG11BzAgwVTCiVq
i8HP+zuiPdToj/8PS7sQIuyUqeToozFzJZqp+9YmU9jMdAdoAr91wJxXaGFv2zvA10kc1pZfxDtu
rVyi5xSru15bxgck61kHf99/suxHq5s83XiAZvMc74X+8+1FbmkSY1sor6C0h7Kz4DS0suUwVkhz
x/l9IElE5uFckfx4W8yW1V+KERZVu+nYdWmrRFkdmtSv8iivkc9+uy1lyxjRKPBnigJ3peiDE7fQ
UXHulSg5lOq91nkW39EwJgDzTGQUBJuKW5+rqIyi712syfLOsDqm4foywS1apUmo5p9dXC+3V7Sp
N/SFo8C8AhGJnSXgE+4GjEYokZMdOKa0qP5go9IGKsPbcrZWA7gagPAgXfQRvh9gu0neDxTBDJyE
AWIwFQpT8++3pWyt5lKKYGx9rVfdlDIlYk/T8Eu13wnfa389t4MLApE13vUrIyOemcL5QfsmLRtF
ibh24nw/Kn48AUBLorAtBwsDQ10GM3sogq4KvYheCHa/5VxXMDl6X2MNxjT4c+K7lIfyyuT6yde5
AxWIO2gvwp9gEBOLrfWsIcE1ExotC0LmcS5ykIf188vt3fmIsYGaDOin1msDlvCBKQ3frvQ5j2nU
VVFnv7MayHxR3Z4d7QtR3/ouiIGO/ct4ZPm+qqMMUB8lPzsvGTmlAK8LjMKLfeO7PgVDubv9aRuZ
zOtPE9St8GFwZ0yRRs03eiyD52XPd1+Us/lFIme9OD5q+l8VrBZ8sa154daxk0LOCKSC5Y4lwJlv
AtsNa/2YDp77hRVPhn5IX6X+5E/gcku0cJMW2HqdUYjum2OmHPV4b9ZIPXuaejKHQ5V/NjJffSep
7fF4F1d+9qkhj+0OUDU9KT33ebGQbU3OxWExQs39NWr73jr3y12C/wzOml36mj+3iVePIJckp9rB
8PbixTJ+0D8Jh1vLEJ5Fjs1or1OXRgPm3rNTn7+CWQOs0q+jaoEBvfVt28uRb5rS3cL8lP9q7oaq
2SXkOcv3BTrI8+bozO9mmx6NyEze1e6xrgPTAFdha2AiLiiXwjcnr3Zec/J7YImXAVUil9z9fyqQ
t5axXjUXhmCls+12c8Iio35EcXBug0UHQ1xyWMFnFo/6zWv6o/L6ox0HC/zlVHvFg9n4FnYB1PLo
kUkPmX1P/CL5zJ2AuseRpkGRv4G4uLOi8SF7mo/JSQsNILy5UwilediW/qRWL82ueSSzr/EH48lx
n6r8tSD3s7JvPfYyv3WqlxUP9N4CFRGo3TH2p52V+MGtAqDduFKY59Unf1AEOpv0FWZqnba+VkTL
HTLMSDlEQMxCyx+vQDTcd8ux6prEd+Zai/KmBMOvbj2UvGKg/JmA3zZz2aD5H9iX6w/RVLw/kYMG
fyASJ8L5UEvaTQCMZNECc0EPpq+a9BNFvhuZVX/px8j51dmG16ORAviOYelaoa4cXf61MF0vZ3o4
mx5HjgVQ0ACNLVkRAmPssCZ7y7TwOsXrJuKP+8nqD86a2cecrFNF42AdFEsSvkrXIihVmxqta90U
fY3kxFPffjcPBMeiedCjpAjnxEEPbjjPB3cKsgpQWymyxShNNsdCfcgfdNszyCELM7pvgFyuBbT5
2ezSExKMNsgFJg/XhSdDav54d0P9K3IqUqoOelUE9adtQxlQhln01Tg+6o9/7Xevf7qgkExP8ags
8dPjccFe9LtK248O+tYbf61mEPXepUs48urLpJ+HNsGjKZXlbv8Mvn+wMEzXgDUeDxrE39em7uR9
rlRTztBRwh+IQh6BB+Y1LH1sCvNUZ4vXaj2al+HGGhQMuBYonR/H5b7R3OfJWV5Syn8gf3eX9k7t
lXS4o118QNXmOU4qbKqfqXqQYHaR7NxZPdQLCwF+qzuRPT2zGu3QtuUnRObIPhxfKBadYKD/1Fa6
ZuFCaxWdVqVTs6jPwTnb5UFTURQ7whg1j9t7KGL6ozx2LUqwkLZXja5PeobYwXrukxpDu+hZaawn
oIK86mYWlDVB37cdKDq/o6x8p0Ub1M9j+qscRtDIlwfqKN6kf2P9Sa8MXzPnvVYdJF/5MZbCV64d
BghyUBg1hU2OE+o0Q7qwKCkze8cJ3YHiawiqxLKCmoz5uSEgW0ts+PzCCCdidsFo0DwgA3e9rqxV
fxmIgYM3TbsODSU7AzAU5zSpAT4x13WYdY4HL1khz7JYeDKO1m7QjPH59jJELN//KRuxNLrpAU0B
zIhrW8Xgw8okOrCoAeijrQH0cQJOKGnMo7HQ/WAeHWc/828G8d30rnPzlZCxVtnOUfmxRSTDim9a
twS3v+rj+0tDdw2KeCiCYKbQFiwA/XvqqloWMSd+rsGn3DypibGbhuqAttSORukySiLDje2ESMyB
rqVJhKzCw3IGOWfqFgpEFr2/5CfAR/6XRYG51wUntoO3xRoyXkQC7WgzMpbofq8RAKTpftTubQ2k
HHRfouY8nRou6ctetSS4IfRU/itQsFCMSNZm00Agm0M988CeOpt7boZUdmI3+oqxX8gprzANqMqJ
vdi9S2ZWzlCeah/yJj8gxroz7xPlfvjRv9Ey3iWqxEmsfvzj2v6VKLwA49KJqyWBxCw/DH7zA/3m
x0nW7rgpBCELGmzXir0j2MQEvGDHalQWOW3sVfyrG5NdVj3rKT1O1VcqKwRsWv2FOMFAaqNa2ibF
msoju1Ms33kYjiT36tMgMYyNKxjQlP+uSzAMrhm8KzgE0fxVa1aa4p82OQOkS3KmNl5bsIsLQcJr
axpK0Ak48JH6e7WffsVfKl//bWC+0xskxY1tE7wQJdxPpbaMmCGHqPyxf9QVj4TTrgqsXX/CBWJL
jrJMgYJ/WpB3be0ZwrhfPWOMnz0AReK2C9zIwl/rTohkch21BbtfdfeQPtLRG79T0LqnJ2U3HdHQ
JuMnlipQuAiK1OyHBrFENO4wHNC9Vnt9r4BwkxxNdBTLoB4+5omuVifW7epudhvD5gw1hgOd7ocZ
tihrEti62y7NT2xeyOg0upmC8zuVXpf51aFOvXoJlkirfdhF6gEMfe/sFC+waZh+lZyyzSXC5lDL
QSM4hoCv/T2Zs7omMdwvphFO5QBPP6teLRsk3LaTCzGCLbp5VWWE4DAn0aIHza+xCWZkGigY0Xdu
mvi8g+dPQ+Bb+ZIQSLZAwUJtoql5vl6ZRhE6+T419w74NCXHYPOoIaOMahiApjAEfa3FtpqSfKQa
ngv10djnZz1qSs/y84d+9KzJa45lqFCPPBm9JODdPhDrzBh4SBFcizNjI9BVCuCHwESRDaHacpje
XbMJ7TpyCrBJKZg6ar8AM81nRizxL396zsXrbQWwwYTjOl0ivlHLZRzaMTZxvXXpk1HuB+uzXdK9
UZ8X5cHUATqbfO8Nz8iBhqXdqVkWGEk0DXvWf+Lrx7lfFHeXGIe/B4m1134bdDWi53AFrxS8RJw1
FBCxJQZPsueW/SbLV87eJFu+ZVf/yvjQJJZrWTqi72aO8rNpHYCttyuj9N4C9RHgpp6sF4+BzPi2
zE2Ra7AJ9C+0iYi4QQqp7aRVsSw+fxu0+7nZG/bTbRFbwQSa8P8RsX7CRfhn62ComDCBFcWvhr8c
Rs+9n0+pLBTbiiEupQhOxwSoFB4fxQyX92K7hWflZL+UaHix9r1yHMaDFAxM3Ra5slUh528BfeR6
YVrLqhqoEnMEsIywOSQhygv2fQeaVdfvD/Q0n+zH7Puys8C6qB9vK3XLO6Bm8o9swTvYVe2Yy1Jj
pmxPUT3BdN7Jer0t4uPg/WryqPqvHUQagHUEGRUSQKoxQEYfoN/64Byz/Xgo9rbf7o1nsqt2Mhby
NfwSD/+lQCEOrJTCmMcWApk/ezLko02NXaxGiP0GvWJ2PlbQWMUw4t49qPP3lNB77KDkTImcgOvT
8kpxgsXPfczjmWId5GXXPbegB0u+AWPpSD3nuByyUxcUJ+vYHed9edDe83v7S3zPo+FREhpunm20
1QBWBfCmmNYT7BNEtqNWYMUm0L3vS2J6alvLrql1Tz7smQ6ODXAOoPtJLF876Eds9XXP3F32Or4Y
JycE4PQhO/f3w3GiO4lNrpf6LXHC1avnVtE0dYspx9/DwX0ZcfL0XRaqUXtgj+w9vS+/vSD/K7nw
N23nYpGC8y/qpcwsdzVMwPWzEO2SILH5VEySJJ5EzJ9XxYWnrJS5nhoLYqhzICCRWh4W457LMvNb
aSa0ZfyzZX/u/wsxAHrHfI/dQEx3qKrA2bdHq/O8OgDbRqCehhfDA7FV8WiGna8/0ZN6cv5v+hRj
G540gFabOujTelfmfZqqXtHPgLGVhBObJ+APhCsGINBwsir8YqWYFlXcZhjnqFv2aCJFHZvLBlI3
fdaFCCEKrWwA8MZI8Eezm6M79V6FKiU2v/rZjza/AtH+bxWCzTdZS3PuYBXVE+u8+oupeWV9V9Nn
dM39shRMjaJjXiJUJDb6nw+7WJdg8padWGo5Yl3Iniee/n0582/Ovj8ABW9n3yk/EPBaP/LDSf+C
5wRpPRlEw0Y7GJzoPx+ALvPrvTPGaS7coccH8IfBs06Db/00Wm9gSOZ4mHz/NskAym9bCzJi1xL5
0FMla6FnQEI4ZJ9l4TD+ddF7XRRMUbVtHDJX2MoqIZbRm3BfDiY6rLcqeekegTXsSWv4m0H8pSRh
/5S4Y0M84IgVb+wENNyddmwP8aH1gVPyn5wygi8b87EriLFw0cTDkioWSLAiqgUPOgUvnKe/s/vl
s5t41tk+sZ/W5Mc/mgAv3TqRPVc2b6AL6cIhT+K0NsBGh6i58kHi0vx2kfI7Jr8KzUOW0Xnpfg61
tJiz+VABWM8/axbOfda3WkfR8oM+dVQ23eSs6IE+HPOHWVd8p+w9hz/V7jEpP6fWdzdNPbfYxeyY
jT+KpP6c1K/5TO9Hrh+4bIho3dkP7uLiywQb6wC+1Rjtuhv9Z0MjwEkKF9vTftTZU1KCG+8/vVQv
VSGYWpMBk3tRKUwtDnWwjuJW7vwjyvC4LlHp8erDua2C7JN7/C+O8d+VirkUNTbyZYmx0rw7lo89
TzBK99nqdwn91Ks/u/IrVRFyOU+jtNdgOza+EC34iom4GJTKsf3KU3xnPYFnMnT9NmSB43XBfOo9
TeI5Nu+ZC4HrJXFxlY2uqWQxA7li4jRq0JEZU4kx0SWpm80I5EKKEIFnmlpyLWdYVn7oNU/F28It
Tob0pbuq54aNioVCkzdFkUyrqwVyxFGjXyrlYVINL489vbXWsnxDHnROJbfaavq3xAqOCjGPofAS
ywNuUuG79/HOOfDR6z7fNsytiwQz2aBHQVHFwmDJ9V5VcZ/m5bjMUcMz35r3tEXUKIOB2RSCcRUM
7wHhCpKuhcxEbep80PFy105uq/rd+KSZsuEYmRDBy6UN4FTMWMMTV39LJsdTrONYP9/W1pZlmxcL
EfxV3ho0+X+kndeO3MjSrZ+IAL25Jcu0k9Qs2dENIWkkeu/59Oej/r33dGUTRWjOjKAZoIEOZmZk
ZJgVK1oVGXbwPki+Swx6uy1gyyC+FCAcx9iM9EkoCABfZc9ez+yd6mjW9zSKTCXNajsP0uZ6yF3R
4EgRnKbF64NJqlbplRJx1b3k7VFDbB7Ii18uHMgUGUla9vzy9I6S4BdpJwL53bEt3pC1Wei/Hy8c
xpqNnKaa368yJtyf3k2MJ3JrP/mm+OGHjknabn26fTqbpvSlSPF4bNseO0shgow/wgMEMC946Kza
63PjYLcwRLU/oTsr5vdV3QARlGFXZezqHP618x3r1glLpw1lXThJPode7+tza4JQ7xJL50JlcW55
g6FV32w7jh4Sdc7Co54Z5uzGowyoTMnk/H0QVTrsFYmiTPdpYzl3A33K2UHSazmFli23HwyjmJ46
w+lDYGLVHo5/63vXnlJOC1vzqgfKTuxM6sZVrVvahIs+l36UdZ2d1dCZvSIwokdr0faaQTaFrtaG
qVI0OYkFz0md5BjGdyKq4aM6fnPa+7rSiXv+rvT3t89jQ9PXPnIiACjTgF2sP3/x4A3MZsnGDEnp
pOkHvY7Mu0RtSo/AwNnR+o1Fwd0FazqEt8S+4smHWiX1ugyqltkvcp3Sz7k8MZQrkN7MZv7h9rI2
niDAroBJSJWsbQyCts9OowetHgC8H+TPZF6BWjlv15Y8rXwrJ8sBIg3/tsSNN50WK0YBrqwTmiMS
Yw9UimhvV2Q6GZzwlC+pc7AZbnffQwHXMt/k/C/ErRtJQpm2WTG2jwq7KMcC9LADZaZGkUTq9HMq
2z9Dq9l7njYOjr6ktZdFo4X9FetqbOfMVBsz5VEvA8iDGy+aFi+lk93Ulw9Nt1dy2jo7BSI9ACMy
nYsiFKiuIsvsALTDpbSc4vmuaxvnECfS0Q6th9YqvtSm8vPPd3MleGEnwZVDECrcAiuU5SC35cf0
l5Zrv/KuZtzED0U1fv0LORwZoBOFXngx19vFjcVE2155LNKPhZ56NKp3itu2fziZeU0rYDqIfCEG
VlY05PV6FLU2irQbIFosoy+WU53GxThAf7qjhFsFeLqHaa+Fs0EjKhUe4bJNWxNAkvKoStXiG0be
HXKisJMyKdPRdgbrOE9d+9N2Egma3CG8Hwx7j/VxQzvXEcErGRbzpV6RK/RqOoUxtcJHG3hqlw6n
zK5Odhi+6Rz1GKV/3z7BrYj/SpxgWRQ9KnXGVyiPViJ7FUXJyqoP+vQdE+pk6dnkATL10JsK8xQx
iPTPnSykw/MPxBFsoy4ERNOsBHUBH+tjqZSuFfDkLcF5dGzg0m+q6pzJ+t+ZVO00wW5cSN5ruG7W
vhsG8ghCbXh6W3ZfecyL6AMTdYvPxaDdS/KH0shOmlntoE63DtQA1wiBBQIN8f7bShEFzgBgF2Kn
Q5EALg+qp7hOT3kbMlDVCHYS+FvLw3Gly3cdMiSLLLZquqhyaebqYxh5i0wlFDhgWL8ZQpijm6cE
AMttFdpcH2NUaAuDiJ0q7PXl7Oa5N0tqzo/l0rsr8bHzZGTxXQ4qO1f3yLk2niU6cv4nTEx2m8s4
2bXVqo/9QO/PoNQ0NBHU5nEcPXfD3jxFwZuwoV2i/5rcG92la9e4oCmL1mVQrxaa3+idFyXvLLJD
4/Tp9v4J5/VbCKwmvET0C64Hdr1/VG41K9AbzbfHb5bjL2PrhvFTGtxDKjWU8uG2NOG0/iMNJwID
AzHR7x75Fw6S3Db1YKmT5qdLLLljEh/VPmuPemwdKgroSzfspCCEE/s/gfRP84dRisDZr5fnTFPD
qGRF84HVJb3fANQvsocQKsHbCxMCqP/IwXKSJl3D53WbXyxMY8JdVmLW/SbRem8tbbkMtO/Pt6Vs
r+YfKYKyV/FoJPGgan5E9dRozyuZ5BTWLrOfbwvaUj16NIktmE9kvNq2rM3rJHE0zdcl2csBl8el
4cKdcVvK9nL+kaJeb1oIjpNHjuXohnEa07e0kLim0ri7vb17yxGUXIpouix1BKF9NG1covqTbe0Y
2i0NgOFzvanwG7Co68Us8xIbncZFaoEQk9eNh3epnu1x9W1dV55mEtYU7Oh5FPS5dPpxRc/pfu+8
t8N3hlwOFwdy/kod3oeSBg+ROk33t49p69LSRY+fRfqfF0RYmVZXfTLQfecXTXO0m5+BdFkoZtA5
dmAE0em2sC2deCls/ZgXF8kOpjZLKgmdUN9U8V96dR81XmDskHFsLclmtJ8FHBzjKpIgSwPkSWYZ
6z4EOJ+M6bjQUaI+Qfxx16l7fFVbstbeOkJ0y8CLFI5My+qYIVej7kcf4uGryQsYan/n3XBMqp29
21BBVG8l7KaoTbC7XoMXe6fq4azbU2L6YbA094B86S7JmAR++4Q21rNaOaIvoEWYOuHWNo2tND1k
1X5Y9Co8N4Y/KI1HDRjyNHJhRhx+uS1wQyVoiWYYLgSVdCOJzUjGoqdmmuSWX3H7DhLj/zyrNh7p
OacnbN6jM9iURqWZqhAsdKr4RHXp2JZli7S5M6LcI8/H2KfJyKbem9TF/g6BZaTtvB4bt5o+T6gq
eBRXCKJg1/s+1mZ94ZWS6jcalBgLTX3FfVLYb8sA8FzY7CjKhj1kPhN07USidMuKDcZ1TndU3hqa
H8ATZJbf8mjylmkvqbi5ky+kCG9ioXVLXZfYDeB42gCcEgd7LCm1/YvX6mo5wvYl8pQaCdQRvqIv
AImV8ps5kgK0gnq3MW5L+S2OiiwSNp5S2vUVq7UxKvskhLO3m8764ktz/FyHA20CGRMG3joaDXyl
WzMXp7GHx9l4p40HKfSi6G7JYfura23H/13X9iIDuDoeqsXQCHiZgPjB/Xz9QYWaN3JQBZq/OMRo
wa85U734LZQxS+BXbc5clzG8+/P7SEBBVEEKjy4U4VynulRTM68MP4P+xmKQ5JC+z+efESXL24I2
1JTW/ZWCHFcDPJewtraYLbljXoU/S29tUKNwQJo70diGjl6JEExmsswVBYnO9KNlic92Yd6ncjrQ
85wZLtam3FnRhoVm2o4NRZtlkCEUuRnDYYwS1YbyWS3j8NGZq9zViqDcsdBb+/abWXpFOK0DI651
wp6Z69UNqeGHXYI3D3NAE8MhvBc+b9wFjRoISsd9wFwKYloTJ35mEoQf6cfEovkSxPbCWJ1e/ygz
Fvq2LmzoOcLwr4ma8XxEpYNEr4chuDF8otlzGXbeCIl7872YP7ZZdJIZrZN++hcSoUYAIAA5IdiH
611k8ns46CUS51D9qEVR+tDn2se26SzA4UyQtrI4uh9mSTosML0ebgvfeBE0hitDZ8A7a+qyoJfF
nIZBnJSGb+onI/imHSRP7u/G/iHZ66XaugE0jZGT5ygZ+S4ss8ZNCmSp4zZLmpurX6c+crOg9VLH
v72kTXUB0kSfGAEghI/X+2k640SKMzB8GquOnfyz075ZzaWDnGbcq9VuicJmUIXRNIsBBoLhcFqI
tTBRpg9G680SupNnOjsHJGbrVsO7Dm/9nwzhhDrbSjIlLUzfHuZTMtYfQxOqgOZnWeRe1UUMGJ/O
bRg8J/Geyd86MSqopMDXlC5h9PVG9sU0hqWzmH5uMpNk0ayDOgae0TnvbCX+dfvQxErX72W+FCao
RxfGzVIks+mbalDGZyopsnxkAHP1ZA2K80NZRhPKyNh8dtLhYaAp6o3U9unXeZDsU6TYJGUCdDz0
2lR1Pt/+ts190A14PB3+xr2+3ockGhXyMZnpB3X5Y+6+qiEEAWH+NQ92Z/Wuv0p4ZUnAQHMLS95K
hi3obhLU9f89EwyIc2HPlJRDUFh3XSd5i+JGRe32Zfuzm/KTqny7vcqtJ4MxpmS4qSpBVSisUo+L
2YTUyfTpXT9n485TsbWHL3+74MwbgSEpZsZvh3MC3pTUy5Zz9vH2CtabIG4e+U5Z4SZCI2sK0Xdn
L+1sw6Lr2+XbkAbuSX34N9E3W8NlJzzFWr7qwTCyLivk0vKD/LFkLcxrv72IrY2CLQnysZXJlEf1
WtnieQotpa4tv4lWLqM5vGPAxi7BzNZW8dLY6LNBy5+1/vxFBDebQZm282SSqDpHNHa935+6vFoH
8TReihBUeWaQgT0NiJCl8GzZoJCc+BjYcFYkR7UOvWaS7+Nm9OAQ/fN0DzRNaxjM4DEukeAvjFlA
4mK1W2VwbBLnoLSWyzBftR92bPPW4/lCkJimdbJBSodexWbR81wMcEY8SQoJOalx5VxxHW0nybh5
avBfkxrGPDCx5PrUeq2ZbaVyTL+qDBf07im0A8DBe6zPO2LEOrbSLdqYLIiJGst+l7fKeMeArh/M
6d7xtbZMDqyPgPAJq6DUEkyOxOzCmuSz5XdW6OZd4o3NHrfP1nWi/Rh8MBkYRskIdmde6JhslhCb
IFWeOrZMMfJzNXG73bk/G5JQN64s5O4cjghfnaspolYnmb4lfxrxt5fmEWoa5mvuuPYbPseVHEEJ
gm5a+jxhRRn0MPaFNj63t/KDpfqz1e/kCzY04R9ZwIwFD8AZ+2AsVoWTO81VabWyE8/W7/7Y4q2k
H0Qr5AmoBAoLWuZocOSEpwFDoR9KraigtlwaT2nm1m1Uaw8zvqF18KpBCwsjL66NmEJ3OsUObJXE
S939AMPlFcr72wva3LUXAoQFJSFEWoGOgFj5K83ethoNpuH9bRmb2gbJP9zipMeo812bgjTvwraa
C8s3unvF+AUoI678FvjCbTHrpwpGnL36R4xgxPVBU6SmZymZGQdHo4GPEL6NwS1KJfbadv7Wl71x
X5ul8z7Kqh1zJ1ZtV59QJ2pmgguIEHqtBPVj/nEU0Mdl+wZwCXWY74oBRu+PRJwuRHx3UfRezb/1
xmXQ+51LJiLsX4kWTJNaS/USW4jWkKlo3UPTLGclSg8WVupHAVtyGEzHUNPvCid71wbZjhuwvXYV
IIWiQhgDWvL6gMeUwVD1kALQhZCon8IH5kY9kASBpuaJ3tJH1Ywek6qCq80uL2X65fa5b90RHpmV
q5luGMgwr6XXmZ4OJa+Nrw4t5K6ZmnqxLO+5uxvvJ6VABygMKkymYjV1L7yQZSmzMq8b28czdKfm
L7ieTqN+SeDlGePT2P+6vaitGIPCAhx0+Ihrr4FwMQ0apKQpkG14Qw7T9D61D2UJgeNdJQd3DJo9
dGZzWOwP0jB9rGq3cSKYtfYKK1vmm3COiZeMu1n39nrNVdujrV3u+G/C7hTId0Pj2dIh24PjbImB
zoqCPCkF8DGCL5wCHrPCmRS9NJrH0RnuwMoc+/BYmeZ9qO5YiS1jRP8NQT0STXC912uy+ppRr6Nu
+tlUQQJTUI/MWs24z9XKPKnM6Nq5nVsGlhyCRWkKhB9lw2t58yyFUhprBKYOzT2yUWkuOX1Y05K9
sVybK1vZS8lfA0sT5yrYcD0azsDK5qED0mRBETCWiluHT1Fs7ryDYlvRb5tjvBAmXHmjY2hvi0fr
M64QeoVxzsy7yihhrZMYw3SAnXFwh1pvD1oYl0dlyo+GmtBO0qkfyqCUYTEo59OoRao3BpbyDD60
Pk5ZrT0QFRV30pzQKB/vcWxsWYp1a6hsQuphiiNCIgq2cgNbuV+X80eIZ+7ZrZ13YFsEjhUTPXEU
xEJQGtXFbBMr+3Fm/qyU+ussz3s9XVv3ZUVBrIy/69gc4b6oYdpOXWew98boZYFytvv+cbIDL1Qa
SHmiP+sl+H3U5LTXIIUCGuGeoMFZmscQe5n+ko/KG0NbOe5mZzzrTFb8nk3T4N82fVt6TNgK+hQd
BrwiLM/p59YcHJzTCJohYwah15ZuCzmiU5xuS9o6LO4LRP8sDJdOUOJcArg6lqsbPFjxaXa4lqZZ
7zGFbK4Hp16DVZbQQXw5qpYuCbNaXaxiPKdqCf8hNH0VUVi210mzuaAXotZH7MUjZRtxrEwmZUgA
xcMhZoija+fmXvfFlknDGYUQ3FBNSh6Cq6OucIuQcVq+E1SqK5ld60bWMkCsFeyFRHuihBMax2yg
qro69aV5HnPTdvuYrrRsWnb84K3UJbPCgPlTwwKILc68DOgXTE09IfgqnpPhl2R1BzM7Z9MptlL4
BtOjEz+HezQZm6pB/p56O36rJkavswIPnZMg1KjKh7zXnxu7fNYj6D7N9vIvdB1vYu1oX5HCgmpE
dTDOQ0auRtazt1pESVD+w+7q34aC6HglGlgHu4oV2y4LzcbJJ8sf6u5+dJpTEoSfqkh+YnTE99ur
2TKBL0SJ3nY22mm92IhK9fbBMH/G2me1r08r/np3hs7WIa3DQPiz0p6JXNr4CQNJGtvyx/IYQnOc
w218zPYA+XtSBE1fFJmedBxPX1HdarlU04H8dVWebu/blhSAnUyQJVYmx7n+/IWBYI1KpeRYPLXP
n+L4QQ01d55qTwKb9ceSKEph8QiS16hPkBTaiy0pazxUMY3BI+j6wviYo93luWs79V7wv6EPeJDk
B8nioYFitilwQm3WmsjxpzY+F4uDB8JperNUelPa/8y1INvxgDZMrUEjOtqukQJn2OD1Thag+ep+
Kh3fMLOfdZzDzjRJe5NBNkJa4Kn4g6wIVj9bUIo2b4x8HDvHb3pPzeDYRTOgrFxqt/paVsfbJ7Zh
aw3+WVkLYSnCd7leUa7gVdhx7/hKslSunKih25rxh0o3zrcFbR0WiTSduGItl4vvR+BE9RJpjeMn
ys+2eHAa6WQiLCtVz9I+35a1uSjoPldhcEyJY5NxyStaNWbHD/sLILdCeZPuEaBv3Kk1TvufiHW5
L+5UmkQxMyEG9s3RPQolpxAWZDksDvEY7VyqrZ0jGFrjF/KquNjXotQpzuuxZjWD9X1ItIfyY0OH
8rL2N+0V1LZUD5wK9WWFMtKrDvesKU1noJrlDzETJr2oPr5NHuwO4mUqSrfPaCt/AKv/P7KEmGxO
7SacG5kdzLz8YfkOgtO5xPfx4B4lmLn2KIa2DuwfcfDjX+/iGM5lKUGd71uwm7SPav00fTblv28v
anv/VvZcQCjUq9VrIbQzSK09644/jl/b+JOif8ydw9j2rhO+U/X0MO0NLtjUDfjF/itQMEiDMRp2
qC4OiLDQtU1YxZQv6fJcyk9D3e4Yv61bZTKxazV/PCS/Kd1eqHw5yMpMmcyhEu+344ehfB7rzru9
gVunhGu+XlqYOakgXG/gYk5zm0O96cOd5imFb5TTIdB/7c5v31qLRSsL3iw8ma/KSwWdU53SouhB
1KUHwKTVxWnk/E2hFud/sSKaDgg1KJdRL7teEbMbm2LRA/RO+0Qjl1vGF3Ir0b+ovKwGghoC8TcF
RuHRqPSuHB25CfwmOKSG1ztubn24vRKRMmt19ZDBQLoVU7m2Gl0vJc87nd5JOaBV2UhO7G57bytd
6zV6kXgwPxdPSpZ8VlW7OZJLW7wR6tiHorSKc58r0rtkVoaDvkTLOY80+agNKdgsTZ7fqBH0MR09
2cfbH7x6t0Ju+DeQg2QWU8tBMV5/bw1T49RZTuB3i/wmaMLnQnoqgvfZMJwNSlOz89dteVuXcQWO
/FeeYNGCJArLAf5kH4i9A8c0Zeo2/BbuDUXZilperkv0TWWJ/VKMIPAjQ/3bCRQmDCX5oSFzArQF
dnyF0CU4JW3qNvpeXmDr4gBAW4t7ZF9fXRx7ydI5pXfLj8dv0A+6UvfdrvZyHVtWAHJnxBBTkFUR
FM2C3VmLuyTw89mCFlsa07OSan91tQ6hqGTukYttnBttT2s3CwNNGP+xfs4Lw6aMqhN0EUbHMC5q
/Kvuh/WWmgwuK/ZmEm88EERjK0YDdaS/XHiFnGoBFVxlkp8y9FAvoZ/MZ08ZnuZhbUb29DTwlnLv
Vd84M3KesB86axzI0369vqCwszmrrPUezKDD3EgK3T2l3JJBt/w6m4y0Ncu7llE30pRIsy75yaie
B5pLgkI9Oenx9g17LWWFCpI0XqeWMx5K2L5QqWlwr1AMlfsVRrqrMWRU1f+4geFayitbGigOSJ7A
N4vRC/TyEO3NJ3ut4KsEyr4GreoMmxE0LpBXWOJYBH4GtaH2JRijg9S9yYfnf7Nd/4hZFf+FYvej
nAdaXHKPCql5jB19eVCC4q4snD1q4ddX6HpBgqmNp1aPewbw+RZsPe0hOhhn5zz9YU8mDxCVJsqw
5Gs0C7C2sG153OKADKqztmjlge3J8skCUZVA3ZhqO97Ohn+69lsjS1mhTiSHrjev0aYuV6oKLehO
ef9OngfP0J/mMfek7GSmz5n6IRylU+aUO+iQjXd2lWyuDPLGivAUjo3IpWorg80s2+9K8rHR3MJi
+kJ+qsyzql2W6NTWIOxi+13wXDQnWToyPcOZ3slR+kUP7A9Nvtet9tps8UVshqyBj6QRT7AgTAQy
tJgcP01dXwuI2GPTG8oHHp/po9pHXni4rbfrr7t+uAHGkECge4x+EW769daTXGw6POwAyiOMYjNI
0SEpK33H19wwJqubvk7zIJhndOW1lFGSQ8j6W7Z5xlylR1xCt97rKtzYOdpQeFvw7Qz8MmHnSitO
R0nC4C/1dHJaLxs+0ci8OoLVfJjnH7n19+292/AOmO5AfhuwLmz9wHavl8UUJb0rukbyrbKdmmMt
KfAUSLTKwJ+ydNN3c2gS1aXfI/8gUZjqvRr4bke3eOf8OZBhVWDH4glnvDkI7OtPMdqhluzCkHwl
NyjO1/W3SR/2Gg5FKunVKsBAwoNAaEzd9FVkNw+TM5caC7YzV1Xze91iYhKekDbbntOdsgIquDe2
lr6jZeHUS/Rr/Tl4kE9YkbzAumDdF0Mjo7DMkMKu5I/qQ9J8ZuKa3XrM77h9tFsK+1KKsJ1VM6dG
4FiSL1VfWvtZY7pqtezIeO0zs5I1E4SDQsVKvBS91DVKE6bhhdRJnJ3P1vgxKQ/z+/LPWx5JzqyU
LSv5A0l4QU0X6ArGRcnDSxKeAQ8f0uqNsyRen/7155v2Uo7wZlit2bedmYWXKAH4NtcP9dq7V+28
Fhvv39VqBJMdL3UbGibbliQLxZGHcrgLDNMtIqho9o5oU+Et1eFy64CeTVnQg3qqq16x2/CylH9l
2hHizUSx7zRJeTb0+6jKDknzbGS1O/mtWt/3U72Hv/tNTyUYaBpt/vkC4fBMBj5WYduFl0+x6YJE
0FxzPOR+/xhbbpR6VUzqyGsC78nL653XcWuneZXX/ADE6q9YA2o1WwfUDeFlnbc3H5P2PyMOp3nn
JmzdNvjvCXVIixL6CoH7AvcDhAxaeMmad1V1tPtzNO7o5oYbCGn3PyKEd26UDLUMFj28rElESWtc
U3trZdF5t+136xWCQQbUsbXClURfxoFw2oriJrp0z3P80MY/p+axq2ovDr/1zbtAjvfAQasjLirI
C4FinFMsjINu5C66FKbpDsvPWkqYIcgCg5UM4alUIleFij1LWvf2dd+yX2t/rkkqngT6b6/uhcu7
1l2ZLI/gtKlOqW3gJn0eKSPPOjW9N3a/R0+2dYQv5QlaUnY576bVRhenh3Fl9pc0cFem2r1Gjt/d
luKO4hKRReJV53+EoKSGamJqizG6qOmdMX+u2sfI/DHapdtYT0DOcIXL8I3KUMrioixfp+J9K53q
fDjH9b+4Fy8/RFixFUcyDSxqdGmGxyz82qqfomlHfbau3jrq3STXxIMqThfNnGRaIlWLLhV60gWq
J0NE2Q171aotXaEmZkOXQf8I7cLX7snUq1rimGHMDK6DUn6dqvqTkt8ll87qvqX2h9uKuaUoL4UJ
d92O9CYdOzvCfYdlctIfU+U5aly17Y7/f4LE1yFXQB61VnSJ4/RQzT+VrPD0ViFxou5IEvePDjTe
77XLgIQPs6fEp7XjNmtBMvp1cXQS+dQqh6qGvUk7RMvRCXae2FcBmShOeGN7BcLQeE5HJkvo+Hee
WhyU6Pti/QjNi2oqB3v+e45PRryDhBEfHDBDmgxnDM05ZC0ZFnCtJWplxIYRaLK/NPUpkxhYqdvj
pZmk3IOo6L6L5V+3D3BLINEWOaK1Wktr1bXAXGmawUxzBeQsI9cK8y6TP1kdr50Re0O8N/ZvSxrB
Fkk26lW0dAiHqI6lVY9apfhTGhee0Vrfg0I+BY39pR9mPw71vaBAfIvgkCIaoIGReACojQgYsPOq
bCtaIPxFTj1rMJ4KbfkkS+UDeW0vzPpnrQ6OXW3v5ELWY3ppPwWxInhgjuHEnlPE4lj8cnBSHLn9
dPvg9kQIJjqB84IwMyL/m6oPedadKHjuXDnRMq7wB4DoJNi5RnABCKfVVGFU9VYcXpwwPy2Wc+a5
uIubz7cX8vqIrqWsOvPiEdVNJx6CDN9cnjImb5ZeoTlerrzPspQxwFTqnDcUIt/fFrq3tNXavBAK
bWOgDh1CtZ6e1hAkaHl0amXnNq8bdK0GLA0MKCSIYCYpZVxLmVN9qSYDKXrRulpTe1Y7enSTZske
LGtPkqANgTMXUjoX4YUhp2QXJvnIfJZ0r6y+uWuMGDJXbiSS18J6RqPop7ZCisEYpcKB16U+7L7H
r3IKqB2JyhXdw7Ul8y9IqaVKtvUJX3icLGD1oeS2Fs3H2XN7KtLod89zSvfcAc4I/7ZWvL5TSEaJ
cVvJhkHPd31eRVYwxKR3OK9IzXFuEmhfE9063ZaysYtkKfAa8TVgnxCz12ahh23Aa3Zx1OIeDgW3
U8L71Hx3W8qGRlxJWX/+QsNDKVJTOMiii2Lbx6j4WJkPUVedpHqnlf9VgLgeF/E7ASKpJ9JO63Jf
CJq0KtH0HMdGC76lPaNeIvtgFH41/aqbt3n7tZcVdzbux4m2DKZl5n9KjPJbPglhUCxsKm1u1/IB
0wOEDYuYV1I5RIw+LaaP83sQ+nve99a5rR0A68sMp5Uh3DE1zO3WiYgkkmA5FwOjDQbpztKf//zc
aERcp6WC/SH2vF7OBHbQzqIpvihGDLOL5anBu1YG/7w3w2BLQagKELzAJkBfs2ACO7NorN6e44th
nxlCeI/NiGRGhk/BTupz61bBJ0oWHbozauDiisI6TAvmJVwCLfrKeN7UVeQwPdzetlcOGyl6GfAc
qsjuoYXC6UBSwLTwokovef8xn/3egmtf6e4z/WSn5Qn4h7fUiUsIs9cU9LuidW3lVxw2/5oMwFxv
9PWJqf0s26GmJRfJml2DUYqLfZZNmtLfTdJyV1vx2aq8Pn7UrfYkd/Whyb40yd78ktebDIBwnRMB
aAcgl8gW1cRBUElxkF5Kv7jsEde8SsGwuTS+k52gFv9bLa+XWOhjJSVWmF3CnF6Ge4fh2MFl6vun
eEjvHPmYgr+L31ppdbajM9Nv3jnRXVmpPhZnR5leX0I6PqkGE3VzyPrveYYvrE2jx5DrDHN+mbMf
WvU3OMl63LFoWyLQJGB+oEwN6qfXi41VJhQ4YNAvzZe6f6e8+WN0GrsJ/88/AgSLGUWZUcJPnF8C
w3Cl+rFylRmH+01Cov72rdhcCsy6dMTxkDJ19nopcxJ0eT/W+WXsp/sxuDPL4m2mS/e3pby2JPa6
Vbjz4E4ANwvPZrN0TdvrSn6JZvNBp76hZt+ZKvKcz3/fFrThGiCJO7ZmJgiixYSLFVdyOAcqR5O1
Xgwzaf+lKyBaSR/KvvUUBiCZOk5ksIeK27oAV4KF6H0JTXuWEgSb1SUaa3coP8b6QzXp5yyvvHSQ
DhX/ST0m3Gs8PP38C9fVJF3oXG5vgRgGr7oDdRrFb6gJVjbj6xOFlAoQ92Lml3ro3TAJ3XD8UI73
JqZHt1YS6h0N2pT32/8HnAykV1g4zNq2RVKE+6bMH/Wqg8c8q4qGVOtk3o+akniLUmSnpNSHu9sr
Xc2mYFaJPzDolJdwMUQ4eVYO0gSTDrSBev9gZkQC1sGWD7Gtf56kaUfYlhGHC8zhIVxTXpA7Xe9r
nRkNA9WXgpuS46wAO3mnJ1V86KvgkEhj5eVd3J2MXO8OdMJJ59K2sicm5zT3SplHd2E3pwd7KrKd
Zp+t7ac4y73CYkDFJJiKkcbHYq4rTLpTPOmB8TE3s3stC+7nKnhbF++aBPji7X3f1HV4a4EWrQUu
KtLXW2EwV3zqY7O4WMrb6Us0ngcN8z7VZwq/dXge6sgth2fTelCV1l1BMumn7KHaYyTceNAo49F8
tDL4gakSFL2sweWEQVEy3Z6GtkWr7aPCcKud52TLdDHXnfkbFIF5UwSvoVP0XCV2Ki/2mXLQp8w6
yDsnuGWCX0oQLpBmzI26yEiIcEFi9e9o8fUdEb+VU7gqJI7o+6HRA7S4sWrRi0exHTt1JL1TXBbZ
canO6NKX4KiOP/SzzcySojrowZ0aye5YHBvzIcu+wZE2PgbQ2+a/5vJL8RZ6hmU6jt15JOIy1FMv
U2W5rVYb+8AWK1wwUlwArYR96KQe0l6F7lwzmc9zt44BgHM0avbyrK96lbGQVKPpZ6VoZK+DL683
Y8mNXin0oSC013PXqmx412UPRPixNx7k71X8qaI6XhleGhykXfDChkJdSV9//uIonGJZxiIiLy7D
V2W/Xca3kvKQxt/+xWau0Y5DTpSatJC1Y8JgOgNwxCwEEoFO6nbMIkiivYhHHE9p/97LNQ4nQlgb
k4XrIReMc5ciTEG43LUV09vCdwO5/9ZxF+BWY/Kmqc7JMhLBlp5jX4r4BAYRGjSPYZJubD8kH+P4
XTiduslTqt5lRsO5sJ+UoHmQxp1S3Ya9IDIiOwzdDR6iyC0adyPcU6pVXLISGijDpieyr9I9UNDW
8YIFg5DIWef1iCCDypmWaTD14lKP38JJPscwNpeLG9m/bh/w66QYNfGV5pMuJ7jQxL5oWclSO+2y
8lJb7x0Ar3H7yw5SbwaI5nwfM38MzJ37ufHcXkkUrH4ydVkSUfq42PDJ1cWhZm5ylf5S6/wwSPGO
sM1LCq0T6G6A1wAhBQVWIkYULPpYXubZS0qmMVefSuvZadtD03ReGJuf0v6+GXRyFrpfxzu5ka1g
EY9iJUXifQE8L9qIDMQdaRh8ubJyi3Fy5Th6E9jDqbak57GavxZl6Or98CGfWga7t8vOs7OlrNwq
suDQmeHiCAY7muNgiIBJXgo5kE5tVxef51aSd1IJG1JWRlpA2sRLPKbC7XXMKEuyOq0uU91ax9Fe
pvs8aZQd12lDVcmK4DwR2a9NbMJetpJZO9agV5de/5KFb5mtfA5k5U6JlZNTWZ41goQY/hA0iV0C
JgeqEYApT57INNfUpdkwOam+5Glne6ZSat4w6Hu0oxtXAgFoB0w5JOt+T0B6YcuzJSpCSWrrCwQp
H+TsGIfDnRWOXmz+3EUabDyPV7KEd6PSE7suyQ5cjJny46I/Ru38YDjjjua/PiyUnskaK4KIRIEI
ajSKXI7bumgusn7q+0m709VaPzVT8pAk1Vs1br52nayeLDvaa9187ckiGdLb1dUC1y9CcDIuwsx4
suYy5w9lQojkvCUTJCXpQXMucrDX8fN6P1dxIBDWhlty7+vdeHF2zaCCPPt/pH3Zctw6su0XMYLz
8EqyJrE0lW3J2y8M2bI5gCNIgMPX30Xte26LKN5CuE9HdPfD3qEsAMlEInPlWo5NL6UddjxS6geA
ZiRRbGMz8YsBXkNBAt0sceyawrbmFVV/0YY2AgDu0e1+kCwCgeQeLb4fdbYzpOnN9TftLR6Peh1Q
+Uj2hMgx0EGHFELeY8saaz8NuR4oDADN29fPxu5hCt9Yhg9RZUGpYr173KZVoRU2u1Dnl2I9V1bt
l/n32za2dg+jNxAAWfiXcWevbXgDaTOnsdglN7RQzRQkqiS9410R3EEh5Q9pEoCNZJJDG9Vq4NI9
c2FzQQEB/11bhd6Q3RHS9xerNB7r3gNa0Th5PPHR/GlT6zxnmU9I/p2RNLTjLOT5Q150ksC8UcdY
fsUigrq0evG6Wf+KEiLReczq/gJlhNAed7gofVbsuukf03jQFNWvax60mAm4veWiZhvyubXd5Uw+
fRUKcdthGNv+wv4MbuiaPlEuDUh75tB6SF+gdJPuRnSnDN+rAkf2TNm4dVfWRYWiMpktXLqwrmbq
G+Xvw3BIEtMftW6HKD51R5BpgQMnNHHp3l74dSRf+kga2BABMlwEddfrHlHedHJOYbl6t6yTPpxI
g44m8+eu29029VGBXD/G1rb0tS2QgRKCFwA8bOFkOjTxY2++VANoDCCCAWboqVX85uc/xvBYdQkq
GufS+4UmJB12o8TNZKsWntDmhL5+l/D+oqf8ZHlgg4CMvPVW6u55MjOJsY23wrJulMIRlrCf4iMU
IgwOSA7L/tLYhf7uGoN6h3qRN0HjV6V/2MwGGmRT3M87AnIH5rtxrmqQw6NVvTf5wHZznJfNU9uj
RZWUlvmzq/Km8LOxcL7UZaU3IGYgg7WbbT17NnOqdyEo6oly0NSiKQ9pbTH1NHZ2bkSuUqWPmTFU
MsZ4Ucv34wNCKQa1QCipoCijrg+3Yx4ZdWvC4frqrj6Mx/zRODrH+E7dQcMRMhD+wA529KX+aSdQ
Eg4dSW16M359/gGCJ2fUGKlVzf2l/97ke9NPnvVdSaJx/DWrx7xlvnOibUg0ScJ6/e7B4Ro6YCmY
TcCwgOjUzZATlmLdLGNF0Nhx7DO9Ko+jE/NXp4yTi+QrWjby6iv6ZFD0XVLV1APN0CUfWyj9tEcd
OBxHPxGnDntUHcvxpTTnAHLitw1v3K9ocWDoAP+LCqtI3oTvFNJbmt5fslI3ApKQwbf4nOxvW9m4
X1GgQCBCbQ8ps3i/KlZPe9Up2KUtoz77J9Z/64Yk09so4+GB8cmGcMc4ceKoCbSMLrb1XeWXtrjj
dDfs6vY8gLKgiwCE6b7ZPov07p62bwkA2LcXuRnvP/8C4bap9GFO2EAYsvS7NGH3tDNCQn+nBDPR
uz5yjT6iA/vaExlXw9Yhov4Dd11m5sGTtP5Km7TTPYW27KLMrvqlzpG+YDIg/nZ7fZtWUFJAJR5N
ItRL11bAUZO0jU7ZxbJq9VTotD1ZmCSWwBM3nsqo6iGBBQEEEJlor6zNxJTncUMMdsHs3t58cw92
UAeQaH8xgv6hMiX+ry8flvjhfTYn7F1q8J41mc4uQ4aRWysbCVhjR/bDHOw0nJucnRuqzI8YJcTI
vqFVkWHHqANpLgtA2JPt5jnpQ9Q01AeMb+foYJfuqRgrvlfTedh3CuZwTT1uX1riFQ+1OoNePclk
I0TXCRaA/gteHd0DIAOuuPgnPH3MLnP5pVSa9N1oizSoBqo91UOineeuiTGHbRRgNoBWAwh4mrm/
08Am++u2h1x95vgVeGZ9jEqDaU98bTHD4d2UFwPg48YpAy8JTZNT38vYkq4ccTEDN0SNDqJ6+L+1
hyjpBKCWzgZ86VbxPXF7ewSvy4BZh9vLuboEPuygvAy+56U4JcRkQ6lIMkx0uLToQoeFUf6pOBgB
zWKCSlVWh7etbW4eSO3+x9qy6k+5qp67VpUgYbrYXhUHnl0ou7kAyztFoeRvw/HHwtBmWqaMMTIr
bGBFWjrGbTdc0HLwWz2+K0oeOtksuby3z+k/ZoRLtAXoJzfAm3VJXesrRtvjO517qSTub24bCABA
JKwv6b4QlTKVDU2WcmxbTg8VJCztlt4Nrra7fTqbvvAfMyJIi3kmcTnGSi+9/rvndwOEhHn+pdVH
iR3JckRhQ4fMjaVYOBoXk8oOuhl5x3y71yVhb4lqq6iHOhK+IZQjge7B8KEQZBuP6BmJx+Gi5m36
T+3EYDRNacz9QbX5zgRGPIwzfQohLSarImysEHRZ6O6BigLwJfFFXzRQMXDKYrwwpQvcAg9Bm+40
TE3fPrCtFYJAFZEC6hZgVlt+xqfPKdUy7JpWjyhm7RrzondQqC5GLaAplsZcwMRL2eTOho8s1PmY
5ARcA0mzsKl604FDUJ9HoEaM0m8pg9ynmv/O0hqzGWM/HW+vUGZOuLlcahg8t4fxMgzD3nPmzu/B
H+A3cTmGVuxK7uWNjxkD7nAYVEcws3sFn+p1WhmpOl6qojyaKj+gufW38FE45WcTwqdsMn0AX5w+
Xuzi1eyGsFPuifkWxzJ5nE0P/M9SPi7TT65RUQZUtm6MF1K8QpRkp5EWOiSTJDAJG4ZSi445GWRk
KCkBxi82AFO8ColjtnpUNQ7Zq1YMVoy0n8PbTrBtBQ0TsEAv/fLFST6tRSVdzBxC9QhN0fGgZ/Yf
u8pKyUUo1lH+XQsqY4sFsNOInj2SfGY9zieqoTfV+LTP56dKpdOT2TXdLq01so9La5c0LoX/deSs
1MXg52M+79IR7M0pmN7vGnW2fUg2j8HtLRAz///76xaVlEWkA/jO9R642YjpAX3QozSdMbGj+3rq
HYjtnQatCssiii3wRGcs6uiz6h6q1vGT+YWWB1dH3cmRfCfLR/4psn78GGC1Fu4bSJij2Lf+MYqi
5qWCzjv0IQLWvXll7tP6EE+TbxOJqa2zt4EZQEUNk8BXVbUU9aWu1hUt6hSLHQl8LSjI2Ej8+EPb
S1wR5uSBM4SPofUhRNKiok3JWQIXKwv9WM+6eRzilB+tEdubuZV6mc0+D2s3ea1jnLOVDuphMNjJ
jMlX0NixE3ORdNIJ4k1a37Z7CNxBAGLgRmDiL/s5jTFwX1EldPtCR40XbLddrBU7162V0DNm+8gt
SB5UVauF/aC8WAYpTynXYmyr+r1jo7kHEDfd3XYr4QL5OEhgvDRMRgCWekXS2jo14cNs6lEL7pkj
c9U4MpuG/DLT7p+h5O4RGqJuOBbU+PNfGMZLHGKOwDhcyfSlxDPqPvH0aFbsPY2bhyqt9k1HHx11
OhrJdFcXMs76LU8CfRzoVAH0hYiBkOkqGaNjahZGlKKMCy2vu7GbZN0l8Xn8saGYOcNgCmBc6CGI
6SCI41DoNyBrXB2mbt8e0pfuH2/2s9gf3u2fRCYMKNaOrgwKq0JnR2N6DIO5MfpJudN+KsQv3uwv
JPONt+QpMUIW+zJCyG2zqKVoUIzHcsXs2myIo1HoD0dD/MTTsHgk9/aZm3uV+doDqDte2BPtJdeA
iOf6d63AfyDqOKD6FSl+u8ocRxVTeFHHWJDM93kW1sPOUl/dHCXu3K8936hfclXxi/yPFDW3GYLB
pQmdc8DFgSgT6oRjHUOSe4j1SFFcUFDlJub0QY06B6ablKeyBjE4V+15N7ta94smSrtvE6e+qxMT
4Hmv/VIpWuLbWg+QRVbRc0fHL7c/KuHO/3d/MA8FkhOU8xDH1mE58xS0ZBTUSrXGnS912bGdbvTW
oTYGWR1oK3Aso1f/mkLBa20KSJUKcNrEiGZjZ2cpIJonT0f9sKhPSArOuuzhKFZMhLWB/nFtcCCT
TXWCtTGzuZtafj+V6n5Q2geQJe1zWgeNHmlGsVfsKQCYM6DV2+3N3VwxmlTLexxyhaK6N4rjHO3X
zIjMDoDzvu2+N6oa6s78o7EJnjBzcqgyIknwt3wO7TpsNDq8aMSLoAZbjUclyV01yow7MrqH2EoC
c9IfvPm9f02g72GExnifOE0E9Ew444e0znCY0PuSf34b7oXvHZcwchBIWYusMnHixVU6F1rklOU+
s77GnRK1IHLJdgV/mAAv0xv1Tm0eE/tIAaqt4qfE/aHGieTq2Eg+kHWiR4szAFna1aPHSbrCMAct
iusHnDTCT7yb5hg4pt/Ey2QxR3iALH4Hay7motDe9kDYufY7CMS1QxPrWuQm1Le0cV9W08FtyOtg
Wz56TkbchBlU+Aqd+aMVOU4SVmXyPNLuKav6nTLJCkNbV8xSA4C4ApJhtCuEFxif7LSsFUeLqNq+
zPq31MTAeFF+8TjY8ifQvY4oeHjJeOqNV72Soc+3dn+pfiEMol4ET1jvByO2zbwR+RhXlH053Wkd
2VVD4WNeXZPhopc0UkjKUCv6H1soyK5tGbROXfDQaJHW3U0vfeUPpu+92me7v8ukTeSN9GChKMKU
GP5nwfGvjeU4erdoiB6ZBuRQ+BR4IJdN359z+rVGl2+wk3u7n4IJQDSKAYX4eYJCyu0Qs/UTQFK4
jBeqgKaI8FjPZjkxmYcPDPW+UKlslMicQtanEKvBHy6NbhfKiiiOIU0RYrdujhmGWzI82nh80BJg
sK2vBu0Cm9Y7x0jvanA78DjkPTmpbeXHY9Syed80zZ900g4eIlAxZGB+eK8hCDbO5UlrUiCI1RPE
fCWf33XQXZIoB6yUgEXgGSBE/cJsoBpJOj3qKRvw6tq1ybes33XGSY3DLHF+3z6ADXPIRUHkhLou
pqjEeX7DzhWNjnhkNQn3gmECnxG1jtSqg4xDprSnEy7wQdaA3EimEE1Baowyr4VTFzNTzUsrhDpN
BxuCt6vsn2UMaLoXelZ+zwCTd17y+VfRvpvJTluKLqSXISD/P79g0X/EbAyUboV9BiGKpwzKpEdj
NuQYeKhPeROfmQoRZPdnqf1JlfxLMlgnR+l+o2aGe74K+MgPt7f/+ntf9sHFgwQgOlCzCLFlTIsq
WRhrIvtbaTm71IQCdLlngMMwzzq25BlQhtsWN4Lp2qQQYipaJyUv8QCyFMbCjBjt3pln46L3+bBz
J6iOmblZvXcmhiBpYRRBX2aur7BGppW+GFrHuvUPEe6ZOnftDEFdjzwlV/ZjkbZPkzcXe5Ny9fn2
ojcCAGyBFQNIRXz+OPF1qLOVvOM10NwRTc19bgJRbZvZC2QEK24FSveYgZ7c8Otx3DVxDRL2h0Lx
55feDuz4sRz37vgLKItJA8gTZVviQ75FdizXt+76Fwq7kSQpQTdV16Okjt/NNPOhJASmxt00+nE8
3jXFF8y17TP1NXZPZXlG+pdoDxneWUxWExe7ToiW658iXLczBQXjjM2MGHCPXyBQq6kBN04DPxZt
UDYhzSUVQpG971+LANRj6A0pDhjz1scD/iUPpLOuHqlGN/jD8GgP/jycaeP6uaWddPe9zZujBqQC
eqBVv6fa1wkkLX0KDch2PyURI4GbSH7Vhyqn6KD4OSj+LlUYUGmsf1WrN22tNHg+Q96p+KpPWber
Ej6G6jTf09hQHmcrzxYSXueS8w7T/l6l7pJee9ZiB6xqpv2Pw/oh9GLbDdo6LcLMc/kx9bo3/EuR
h2fzEyQovmu9Q+56p6iea6KXDwzN7nAEpi0w53I6cdZp/0XQWcSqllQSuGyxULpc+TbnykcJZOA+
6oPTc6150KwyayWoXfvJ8BKQUtaq5vlgm3D//opDXrlM3i9SpVetYNMte90AV1RkczNsKfqvtu82
GZRwfWWyfUhjyLoGIpppcTDAeQCTxlmin/4RHz7VU21HcWKQLRtRaTPo/HKVfhm5W4csK9JfoKKb
zobJp9zPOlId0QcHH9dsnBOiUSA2sglw7sR7G5peA6i7LX57NZQmq6JNz0oby/gqNiIBrn5UbRaN
PEyNCTcTGZMibzVuROBaPLSmzv20ZXrIoM8Q6Fks68xfp2BoLcO7oQcNygBk2Wsvr0au5aznZqT0
33Uz82sZ+dHGHYeAAXpGoLgxe+cJ4QT0K9RMisGMYtBH5HUbtmjTGPYzxAcX7pJjQfzu9Xa8X/6k
8OWCuhes6w6mPTDpK6ypLmvuNH1uRjNa+MfSUPP7glGwG6auFqgsz3cNs5v9baNbcRNXOVodSKUA
MRJpYWwEsd4sMiuic/0d5Ian1ki/xpl3nBl7bHmUJBD1nrM7M+4loWoji8M7FTBavBFR8BDLRKNX
ea3FXTPyqO6dehCG7yD/DkZtSPXuMwJsu4/ph9+0SqgkliwxUNjp5Vpd9FCQl+KpvPae2LGZC35F
Kyq455O6hK++0ElyfW+46DLCA8YpJMSYTheyJCCZUIhCHyMiFJxoCXhpfE9pZaNdW5sIdCVaLovm
Bmh21ksZSwWA7smyIrXn0WAagZO+jfEpTdJdM8Uo1UqllJbNETcPb0rU1fC2BIJYWBeHejbrG9eK
xiRMLkuTBXFH9aE5309oZAb0x59SVj7d+DSQAWEM0zUwZIRAs14lboWONXVpR172rSr3Kjlk4LOY
kjKoyCjpMWzZQukSJNqY3PAMUfZaH9uEoYlkRw7TD5mNllyrYcBKORhV6Xvp97///j7yO2hEoRgN
LYn10pjWtUpvak7UK/egbbb6XZUd6hpKrTp55sw9e2ZY1jLtx2u3AY8qdhQTMMs01UcJ99PVQls3
S60pdqIyHnZJpfGAW3gveDZEDMchtI0yDzw6ymQ2r7+JDz5vfBVwHQxxCR8eKDzmGu9VN9IpmfaN
lh8pyWWCtBsdwrUVodY+KWBLqc3KjVibfjcS4s8aGEqUPIzdem90cQhJ1afh1QDI3UujLlZ8nr7z
PNs1MiLXa1/CL0FMR+agapiGWI7h0zY7SpsrKkvcqGnVXZndo+TdTMzXvRRtSElV4voGXtsSmn2x
17Xcxl0RVWn+BPUsPMPtnVE8NsUsCzobl8ZiC+VVJEQY9bSFdRXjYLYWpW6kLVuq8Owtg2oh2Psa
ErKEkgAIUv0uKW3gGwD4uLdbMrze/nC2XOmD8AD20WkVqyMjqaeYD50bKSn4AtW+H3yjMc3DbSub
KwWGAoA2uCsAh4IvdUNiqnPF3CjJv4xN46el5RfGYwmq1VEtD3ncIvK5YZ79um146zRR9EExDfUG
SHktnvXJc3SHj6xJsMN1W7aneRjHZytR7510VO8Ne1BPf28O1C0ubkNwjeFCWZsjCuQXOZndjxtR
UR4H+iNL8XjRZEWUrWP7bEiIAN5o1FPbTm7Ewd2AJzNGr/zbS5FZEE4MIokTG0pYUM1I916mVOIS
W6FzUSND/RE30RVF+ggsvan0qhuBYcaP3/kzezTmA+idLFlV7ToHXebiwXeEUSpc7WIvpSqJVY5M
cSOv/ieufGTSLAmLaRdUoz9YfzfDi8cGkjCMYyL/NFU0moXwkbkUm1bYblQSDKebdUwDCJxakiB1
nXlBLAnNexBLoLuLEae1n/HeZiOlnRNVyrd6VIPJrYNikixFZkRw5oZAqVLNeifK9dTvuOo32v3/
2ojoyAar3BgUfVFVJIHePGBELQTx7G1f3lgJUi28ABdidcxbCtmdp+Hprk+pGk1ZcgSVYpS1JGhN
Gt42s+HSeEUh1KCAq4IjdfmkPgUbqg+DlWEeP7KzLPSS+rFJzsQEWZL5OhegfO5GCRpzI7oZyFnB
LoE7cankrg1O1VzOiNhq1DgH2/rqBLVBfU9WodnaPeigYLoRWSPw+Muv+LSsSk1GNpWzGiF35kc3
K0KiVM4+HWW9ni1DgL24y2MGlBlX13yiqGqvY/+Adv9B7TaoUu+J00ESeTbNoKUK9AsC71XdFQ1P
GzTSMGNgTDV17tP8C7O+/b0r4N75qGfBF8TsPm2I2phep0Zl2/sT3Vec73jzm1evUIeTdaeXS2z9
lIDo+iLNC1KKRdlsWfDnA8KjyEUfVI2Shz6+79s6bG0bxbo7JnlqbtwJmJ5Bd3AJO6inCJ4AscNZ
zZ1ejRT7pxn/AU/07V2T/X3htu40nZjpgL8/Tw9u/fbf/X3kWUtBCGn7R5byaaOMUcsLu+WQJ3Xb
DkETrBPEo8fbi9hyL9S3II0HrnL0N4TY3FplSptcUyNS/y6MNgDHGJTZJHnN5pF/MiLE5tjSFMB5
dKyEZ6AO5o/w48RK3wz1B+YDJKnAVpj5vCIhRutdkhDeq2rU8+5g6G/VyHxik9CSybtuBVCEaGgi
LXP4IBFeO7IxASvKcXQRuOprP+5exvmC+VnD3pey2sWmqyHK4FZAcRcUDmtTcZ/g4dp5iNULK9MM
JnkZmGFr1ywgoqFlskzqirBv0xq0GU98NcJE4ZvemxcVYgpG7hcJ2d/2uE1LiNC4ewBOQgxYryVV
rNlJ0fiMbGNfmr7V4jkKfiPZBOrW6SzRGe14cPCjMbU24xI+pCUyn8hins8eem2noEascQe6Qima
1ZJceus7Qjcc2E+8rUHdK0S1JiNpbaCEEDkxtPDQqca/s6tlchcbSJsPQC9uG6SGwBcIl3aZA0Zk
OdnS4W/vq2SMMmJNfl65+966sz3m91niaxiR6uvkPKpFGMukz7f2FVy0IKcBOThyRiFgxHriZVQj
WjT1vW+yl9p98ghMTQdqh3XxfNtZZNYEZ5ntxsboUAmEaZn61Gx2XaIOEC/13WQ/K9Ou7Y1akq1u
BSuUZCClsFRmAGVbO45akYJqECiKmvhgglrOHfhB937ntAi4Of78+/UBzY4HNfwBGCLhw1bbnHAM
dqgROFAAV/YihhqMm0xh3vrAYPpWVkjC4+byIPMIkkKMPuCduV6enSeGNtZwVB3AYB2MELyCwkd5
RNUZSaYMNbH1WQCyiwiJixjZrHB+rp3PaBV2WtRAD8K+0+N7K5eQcW20iZFOfLIhfOnlnNWeRdCn
gmyBD7wXPj8z6N2vg6aFkwkxpOqIfhjPfvUyzoutvVxyP+QzFsZKxRsaNyrTO0y5LWW8GeQBdfJr
sJUAYiVINyVhc2snwUQBTVOk7MvDcH1uWsoNNiWwZYNAPSbWS9U2Qd+VEu/fNmOhOAiy5IX6cG0G
VxD4UDSGpl/9bDBM6xF/KGScoltXAJwBnUqgmlEQXPb1U2aDOmSroA+jRUPSBpB/TJTJp+7TPEre
hBvXpolzgWoqivEGXrprO5XddIq5vAXGgsz+iHbdUa87mVDCxmqWMLEUi1AxMsWqzWxq01hXoxq5
rBx3iWF2O2PWfJ6MYeI2iiQibhwQ3jYoLoIMaxG1FLy9HmrLSAfkUmb+JXfu5+4iVYnaNrFQZSAI
os0gfLQxHkwsZrihQUjiQfbavq+mjkP0p5Ocj8yQsJbR7UjTYrGR3fwBX2+TPk+WJEnfNIFOzMKS
ugz0Chcm5qE0PVvWMs2V7053uL/8SqbZtOlnYLdaWFLxgYh+ViqZkqVDqkWGFkPocfLME7qmr7ev
ik03wzMdHQOEAdBMrZ15wHyLRbRGiwpz6MMmtkigmFZ87Oe0e888QGtv29uKq0u2CcpqkAhdzx/M
nTdYNau0SJ1bdoLO3RyaVpsHKPWoqBUp6c7JSgvarS0cnecYq9D0BtxlgwwBtbXypd6sojIGyRjR
5XsvQ86j5Eg56txP9PvOi194FdoKu0iWvCQvwtsUTwcXsA48ulwwnK/3WMfw4QT6Ty2a9xRTy3e9
cUwL/0C+ImXsJZ65cXmAi35BlC3VPsT0tS1Mr3ncGWALyC/fao7xhAQD6r5O0+xN89vtlW3kUQui
AOhFUO1j8FJYWIMx4lHtcJZ1GZVVpLiA5No/ZtaErvHCXEmM2raG5haiuw5s4PLPP8V3DS3rNqVY
GsUNXO5A/tgF5ntLQ01GorflGrik/p8lIcL3fY7gX8ISh1ix87MpfwzWENiV5Ky2osgnM2LSWwxe
Bk5aJE2d+wqupkBN3yDzffuIlp8q+t5nG0LUTUZwz0JSEf7gu4e6OTBn99DPAXsfCslqtjwPKSfI
+EDWiY9KOJ7Zc1tO6hGphNHoodvN1c50MnpCisqCqmySR0hsyW7Jq+UBI4lsE9hZYGnQRhbcvQMn
qJMDAxHp8+zrcXIaEv69Z/vR807cbPxsfh9I+nJ7T6/ODWWmJSwjxwBkDiD9tSOqNDM55boSKWX9
qLSnXC0vntXJMtCrsLGYARZ2QY4sD07xyQA6HMUzYyUqyjbUvK/2O3R1WsxJYfQu2bOsPY2VpJi6
sTJcBWjkYmAJYzXie70iM4YaTDU9E0CQFpk8PvveIHFJmRHhypkQ/HlL9PScqac020FDwHC///UJ
rdYhbF0MwV+jtGAitTvox/0Z8AXLhBeuruflofxprwTXU1oPj7phSs/2XbWnf31n4K8DVIKvCSXn
ZVpv7WM8K/DnHZzEUD2gpu9br57zTzHuk/Gur/8kUAB3+d+79VK3XzSd0GhGAWptsrXNBtJ0cwq9
YqCfPQrGYScYuSRMXMXWZWGoKy1zJfjhqhBbhyRFK6i30zNy7EBRCTAfna+VdxP/c9sHruLR2pD4
jFIr11Y6CMKdQbyCx+9rmZ1j+4DBw0CVIbyuPRqVoIUECIUnrOnq0o0VA0yWVnnO8Nm06OAViZ/9
9W2BP/zZiHA8vDNRIJlhREnBU+XBgtLty/KvP05YwTTskta618y48WTlnOdmeZ7dNxC4BVVxV6WS
k7lGVSxL+WREWErPU4JyoVGenQSAqXLY8dIJaUO+Ty6/93LQWA8x9XVm7tIJKESDYsSwac/AKQYj
bTCMJCtfbB2gvbx/zYWcB+N+a9dP074eeZVlZy89N5aDNtWhlY20S2yIqkTmPJl5qqXZefR+UNUL
lm+4ZbI6tcyKcN+bJPXqjmIl1P5mdY0PBS6mU//2pyUzIkTwoeqmJluMQGMpg9iMNvWhlSWSd9wH
C9sqd1kkYACVAMYHHxdqg+tT6fQsq6FLXp47XvjETY9TnPjEBK1x4DJyr7JmV4OMAswAZ61+BZ2r
UdA970rgtUlAit9wnqPamSc9a/yZDuHtTbgOZHifo+2MX4j6uSGep6emQwMcV31uzA7QYUche6bZ
ZZBB3nM3GSw73LZ3fd+s7QknC1WWRCNOWp+hixqacwe6j/+lBeFYScHSuR9IfR5JEtj270z2XrjO
1tZLEK5lrsZTallYAvqZnFGf5rCj/NbsZ1rbIcqiO3uUXKSyXRNuaZCE4knZFPXZqK1Qs+65o0p2
beNjWPnB8s8/PUu8oaY1i/P6zLTDOHvRbN1ZREZ1vWnEwfMRjL+oPTnC0UxWlibF2NRgfMRLBI3b
77xBDIkr+vvvvWy5//FExweHrvp6NSRTawy4tvW5TEHziZn5zHzAdJgMDLXx8aAdhOQGlSCIjolz
y1oHHLeC0eFzCb0xJ3C/Dx1mLWVk8ltWkGSA5mBR73PFJ37XFx7LkNWcibIrG/UZ1Mx/wIYGzLoM
jLLhZjgZjM2B/Qc9DHFQthowiMztqj57c1VHsZ3qey/rXm6fzYYTLO1ODTUEJEcAvqzPBiIrbmOW
Zn3O1aQ7jdBc/6mMQ+73KN/JQvzW1n22JTjc4BIdpWHYyuZvaktPlvXPiDvZrGSUlNewODwaUbFd
yjDICq+4OHs+oXLCbXyhjrIvkBEEM2GHhtLAMIqQq5BMbZPHIrVPXf90e0M34tHKtLChKCqVCzME
vip0xX34vh4WSEXTetcX715OfUcpziybZN2uzc0FLzMG1ZEsQv5hfZAaiTuN0Lo+d/7oPheqn6ZH
h59uL27TW/5jRHylgiACXCIcX7IKjuC4+cZyiAhXDpd1trZcH6USlPUxGoz6vrCJwIlCy4RN8Mo+
Ne+Muh7DqWhH//ZqrrP5pYQG8pBlNAQysMs//xRldZdaxIyTBtkT+oJKGY0Oe0Al7FeGsVbfM3XJ
63tz9zAMAn+EJhwYgtb2jJqZFSj/67Ob1dWOTHO9Uwrq7ms1lZGWbW0g+A2XJszC6yXGwo4wy6YG
ac5eGx86vcPYa2wxYGRu7+DWigArQvAABBUzEqLTMa3EL6ibc+c+TTYUP/ES6kq+u21lYzEoHizQ
L+CkEN+Fc+qzwoXIT9+cTfUAHmdY+C/yLhRGkBKCER6ULuJVmPa5UqSUt2eSNU9uXUR1Ov829fS3
VRl/fbWD7gJDNHgZgPQE3du1E7CiJJXmZeU5z9+U+hWvAtN5vr1f16eyNiHkuIuuG+N1Xp7R7Bt5
5mPIQqu+3bZxHeZgA/MOKNQCaAoXWC9jTiFTQW3YKHh7im0QpH9rh3s3uRjFQQU/jSrxtGVb1nn7
2p6wbWAVRttMhz0P9Qr1fgpI9W1wT6pMsnFr75ANQRUPNXWUYpZ//jkmEPwHFfzy3EDJpkrsqMju
TZAz3N69aytIh0B8h3oYmGBgaG3FzevEVqqxPI+juRunCzerUFpMuj4iGHENNLMNZEXIItZG2hbB
s7XxuB/aOahHxzcHzBrwP1k6Bhi2rA9dXUjWdX0JrU0Kcbuf9N5hHC/93FICbXhxgNKDQwyysv3m
/oFpFKVSlHsAR1gvDcCizB5VHXYGc1diQsoD04AUQ7uxGiAPFkbTD5oKkbZ8anAJEdspz3pTBE6s
4VVWomigfpEe1XWEQ5T+ZEmIo9Ncqk1vwZLHXrPx3htkWn3XBoDIgpoAkgP04wDFXG+Y7ioaCkpT
HLXlsSLdfspk8LzrzVrGkRbwJ3IvgD+Fyw289obWdLUXKYzuiPKSlDOGu6u7hZ399sdzzWazYLEA
XgJ3CwaS8PxbL2aatQaEjm0MGMV71Yee+oKGBzj7Y1+ffGXWj1y5w7Cz4k4/G1QSmv6c0JPRZztL
NkBz7YeoZ4HeGbCtBZouTuo1ucdmg8+gO5vc4dw4vNjNA9oE1FPLo2TVywauIyCI5RaeLDSIAbX0
hJiR0hzYV9LH6IX0h8b93af5zujr46jod2NZPNmVikp+5/PiJ0iLv9V6Lpk821gsNn3pUXgAqV4x
Gw6gWuvwylGixuChbpyz5FuVyGpN13EeD0QMiCM9wp2PLuD6bMca/MFDjwpra8Z7zx59RMdk8vZT
+oMZb7e3dGNBcFQ0Qhb8gI0n49qWa9HWaHiSncHZ+LNwflTaM6msl9tGNr48BBBclbgjMcopkhy2
XdmT1iLJORtbFs4gOwPniSnDqWxsG/h8cR+jiwnXEGO9XrB2nlCcBtruHqwsD0b3kJvPWskhuvrz
9oKW7GHth3j1osMNSTUNU4+GkF3oJbj+0/9D2pftxo00zT4RAe7LLbde1NqakmXphrAsiWRxLe7k
058ozXzj7mr+TcwcGDAECHYya8nKyoqMCAUU6szezeNmh+J0qDQ+FIKdrPqi+kpx/3KWYA9N9WyW
sMN4QZQuRso8x1YCjctpq8bzQauEGwtEGtfd4keQVadRnkDXNiPnwo/niyFRx9lI0g5FziTvb2gj
UDwh5YUvlgJyZ/CGOgSj8S+3FFrvUHhBhwFwP/ibl2zNSZSpuIWSQ1PsBemZPSm1X9f94tcfTKAX
lqmXMobGi4fFJkyMQk6T9BAbaM8pxyiItHytTfty8DRcNsA1hIUu4wGTzeFJ1pQMJoHsYJseQkDY
TGArQkP2pn74XYKxkEAi9bpP/JJgPgFQBPowgKUMuMWZg+qoqIHH7WA0KNGCSZ6gt+X1ug0+e/q2
AdFACzUlph7IrQejMxNSW2N6gHK4M1WA5JS/9PEBXAb22D3ltd3Xb//eIjp7cZYg7cTljatkzrmc
5JWZZmDRl37XXTI/QDp3uDcR2F3a1GQXh/q0GenQbFLarDFy8dua+YtTBYxOKF+AMYTzVxxBUluL
JDuoFvgrSGtuq0772ZqD2w3jRpn3q0nP0ggDI6izMUajr8EdaGPdqgkEU7KDOUOwBR2/ihMOra+K
1LAzISWOlimll9diCIWpvlnZ7xdZBBzGPRzYZIQx1PJ49KzQCZ05allxmDsTyWpC640mZb2jQi7G
NZqh2ohtRb1UrrqtVIHm245GYu2KcewUu9CLyYMadX8s2zC7SfK6PGYQUFspJi1sXvTnQxQNKS7D
hHGxto80CN8oUnaA0k3qZYJav2WaUK/UJS54m76HgglKgsAEWEq+Ewk0YoUpUROqxc9l9UXugXcs
N/oTiBjD21R2KmgGfCrC9vpyX4gZDFYP0CPSGWwxbhNbCqTzZgnTX0lfdf8Z38nCPg/I83UrC8v6
zAqXlqqdUeZ478kOaXETITlKoahuPIEPi2qZLa7R/Ojc2fjXQP7xidvCmtIaUUWU7NDm2ugMch2B
u0YTvTBTZi9q2si97t1CIARWBPQf2LogfeGTiz5KU8b/kx2mEmyNOO/3ubpy/C5NE9wC0xPjTcH/
dh5rtSztGuyg7FB2FcRTRWLd4lIU7wspMx5KOZvtql7LNJcmDSAVBEOk1Yz7/twmKkhJm+ZYj134
MHlQlLWl+XdMv8jn9eFbiEDg10fdBzcWFfUrzs5kxlQ0alzDm15AUykUx44Q82tuq7Cg3jQI2g7l
1vhuKoV3oGbXnsYWrTMmWHZnBsMIt1iEFN3poMXJD3RM/TgbwEdPXw0KfHbt9UIdzE38VqQrK2Zp
hSK5Rv3RQqkMLSDnQzuoAwWOVUflIUxt9vY5xo9hHZje9ZFdWpg4ofEWg2QeNJvs9ycJQZForTFA
we6QtfsGZDRKdFutPfkvrUy0Tn4/5KLjkOd5GxStGyaR2UhsYwvwAiQLjNoe1uQpv1tVTjNetqsh
Gw0oGLuXAD197gzEfNTByqviMFUPCUQAi0h0QMFNmkdFtMUCfHuln3fAFLzVYWsL1X1puaFgebUe
2QP0LONQAci6NdAYndw3w08p3kLjdV/NazfjpVE//VA2Yiej3lX4/J40xUEBiS4erKGN7s9pvjK3
l0sIlxnwPjF5S9T/+GZ8saPTMKXAicn9c3pUcOeepWwLavK1Y+nSHRTnGYklMK5gO+HDQEs7oBkr
sTiMeWlL4GwSpHfaEVucS4dxgmgD8ERt/CylgSkKuOenQKfOdt9pfix8XF/QC+kCdFMAcMUhiQrx
xWWxGNAMNukh8Di13xVeeJdZm3b+SPI9EgQ/bodtPsvgzIbE3PhRackjVWpn0r+GxL/+JRcQBmzb
sy/hotas00qQIZ500A1XnTwgnu47r/d7P9vFD+a+3ynHsrfT3m4yvyrv5tRG/8X1b7h4YOO/gTtW
KwV4EHBTo8Ts/hy82Ek9u/vZ3q1tvW+QzPnWO/eVi5FJ3QpC3lqIkV7nSX5/aHeqJz1ZfrnHWbdP
H5P9fNPftFvDewB7rC9swBq8wd7aRPdf2zyobbRFbftN6RYe2IZ9YyWcXp5U+D7cd7AX2P1N5+Ic
HWtCQYRaHGia1n6qzNj/plE7UtZ1G1EjitfEeugVRbs2BQu7EJZZjUTGncHgr1zKnBFdJqQ4pLNg
t9WGdk6d2U27uz7TS2bA3gRQPev7QsHzPKTkAtICcaTFQdSyDDcfqEao5W0N0axkrRyzNJY6bh+Q
xcKFFWKC56YsxHLTqhC9xhpkfRrAol1/UMIbMKkBj0NftXQtwLCP51cXy54YVy56FfhuiNnMJkCo
4uKQQZ9NpL4wfBpwjLyFaGIPJTSUZ2CJjQ6atB1WWr4vehbYDjqxzVds0AwZtkDFFod6/m3Fm0ZC
ATt6zWgLNSGblo/d+Lvs/ahbuVGs2uWiRwidtpSUsGuZum8Mlps3D2W8k/YW1hHEsucO/I/TWwlt
kOsraSmaQxAHT5LsJQ9l4vPpJXI5F/1UY6sINXHitCB4iEfNSGrKtTe2pZWE51lGg4LUCmru56Zi
dRrQMKkWh0QDza8Vx8KmA0uObYTD7JdWSzyiGx3oCAu6sl2+U0Z+SZ2Ytria4pDTOQOOvThEuuYo
qfps6W/t4EsW8Xu13UktZBVVbwbPZmBNLu6Xw7hP5Jexzm5Dvd5M7QMK9Vv5Qae4ZV6fgIuWXLbk
Tr+Nm3pDTRQDvCOYemsvG24jbaMYbSqMy8uPpgfLG3FnwfFlrZwW349ml4PCOttAQwFBF87woLfU
ogUGJT+ikLK7Bwd6+EMvnc/alhxUVuzWyTzZruyXV6idOKmLNhOnchI/8tnPqYt8ygtX0hi2CC4+
CrUjVNMZKFrjIltbt7olpAMCaLHpktIpp/s598us2MQ2JZZdz2s0cZc7AJ2CbBKAVEXJj38th5bL
KHdgbzuQbNZso45uQkuMbCGm2+szfRm0Tw2hZH++/kmtNLKatoD19eZNmBovEei8atV0anFlENWL
QWSWGEyZEdyiAe7cEiSKBlRRANSwuvgd1aXO6bM8XjlkFxbuuRVu/TSd3sWt3gPZZVhIAltHrj4t
Sh3c6JypnO1YgyxaB3EDwYOsQmNXmrpSm1ucOlS9Gbc7Oru+v/Aks9bUYRZGNqKG9YxCbS3divLz
9Um7DFpwEr3HiFcKKgj8SZtQsylCcSgPw6PR7qlTafYcO+HPNF6JA5f3pnNDbE5PfDFlWhADePxD
a6Et3hWqTa/72pNYr2z7RTvf+51VuOHRuZ0pVVRKOhFj1mrYTS8SCaymc5J6b4II9/rgLa74E1ts
/k58isOWmlUEWy3YgRRvkmInot5qMeQyZmDoTsywzzgxQ7paUENzBLjLcCLdRus08E+RN7hR642y
f92ntfHjbnNmZNZ5PknlQU++zJigMHnMUP8T9FWimzW3uKN56tK8qDIZsK6uRDdXcUuMsbZlebRl
oJ37wg8n6X5SopXOoDUH2WedjGYzQC8r0+FgPau3WahuIcTuasMWNQrbUFaQ38s+IugaBqux8/S1
jTRGwE9rMDZ+hcmHJre2lttYjFKeOMbDKA0rS3LZuz8GuekrZsA+JopBlbR3EtqNSZ1mF6r3+vH6
MlmOjqBX/Z9n3OzpPVKrGMR1B5Icuh+aYD5NrTeQt6nuN/OwtZC3W2m3wz0dLVIra/S7DeX8FGU7
4o9xbg7Bz5tJuINXB0DXCzupmtQWtBSV/BqwSzvSp5+GNOGxAhhMwyOpBTJLhSYvoa4TV89JsTdb
ARSfApi8V4aFHT0XX6aDeRG3JFQRVG6v5pHVC+EAtF1+l9xQRzBs4Tl96AI5t+eH/2KL9WwzSSkA
ErhQpyl5YyUTjofY3CTqT6W0lXB09KAZnFZ8lU3kONXmP9m0UMZDdYq1R57vHivDKdJoiEWtP4ma
F1o/exrI0IBWjsLwHM2fI105oZgX/IiC5Q3gapQO0T7GHcOVJDVhnyPIzlXxEFvWbStN3nWvlnYp
3r+A7WA15wvuiEHMQGBYmFjLxrZFGBjym7gbnEF8yMPMjts3qv67J1hGHABtX9xsGdAatT1u91gd
MY2mNSB+GrWO0n5IzXM4r2xRdvqcDNyFDW6TVF08DkUpjEdoxYGcIHXAm+304Y/rY8cFnL+sgDIa
qBiG0+CFaguhSrOwjqdj2M5iEKNy4qK8TLa0knJPqBP5Tg+nYSUx4rKWv43i0RfkbuAQ1LiDl1pt
16FwOh7jWtUZL7+QQy82ptPkz4la/wYFkPoC/G7lD7EQNrvrLvN1qG/zAIDBMuircOPjNjkV5lnI
BYzsQKo7c94KykED9rnsdz3aTAeZHDttaw3/LrP52yqKoKDUQmLDF9F1rS5mMpDpqHZHVci8LnaF
7m3Q90P8dN1B9v38yoEJyLCBGwRaTdzwJikQULEVj0fDQsnFDGs/LFPdxqOW6CihunZFXJpN3NDR
rAYIOSg3uTPLyNNpKIATO06R0hytZhgTWyO13vtWPM0Z3rxN6ANO0QQmnlAvo/k/DCySbFbTQvu/
rnERRs3mVCp6eT7OVQ3YYuKaubUd2/wzE8ZXRenX5G0vtgx0YPAAA2oDUOKgysUNL+oPNO9p3x1j
5DqTBpkMPADX/bsQ/y7WlN8uppLZwis3rg8aCoV8eUtS5jprBLM76sngF5UMokfgMPtoJ8sro3i5
K2CKcQIjRKOhHNjP86OhTIfeaJS6x2tW5+nDLZbrRg1Hvws/MqOyo66yuzh56nRhJefhwrcJzmUZ
4RTHERtSPKufGzZyKC2ngwm19CpyxuTdjPdJDFgQ9KNf+1DbrOqqLAwqGBWAAMVRgV4ZXTk3mOGi
PpdFIh5roDOhIxXG1aM8Elzj+5UzftkSHrSAfgPuhHfNjJO6TksiHuXkpZKBtNuQCCULYQ0AtzCE
aMSBjgdERFjpihvCSErGMZ4t8ZjWxl0ltx6ypANaWqlR2y0hh2ok72W+8si75NypUfl8GKUo1pIO
GIRj1CROE+/E6AP7f1Le/2U0AyUM4FU4b+EfgITcWUuQKHZ0gm/xhwiJT5n80GXqTMrKqXARxb5b
JxlVCSMdwMl07k3VRs0gpY10rOL4VZ5UNDO5uSrdqXF/AJyhi3Xvul98URXrHjVyhltEFZnlEZxj
US9FojKq6hG70Z+h74bOwI2ZWU4hZzaBKstogn68qwIqphDH+r1i/nL6UJEA7gqjyiBsMltTJxep
vg6FUtNn89g2HQR87ooy3RQ13s1zrxQDK/mqxlcyPxYbqmxJknq6/iagzWFlFFhUOTurUElD+eKb
+IbV8bm9aE2FUoSZHh4zoY4ZQka4GZBLYiykNdzcZdwGeh64Pzwt46hCU8i5w4k5ZVKmy3GQi6qt
HCzhnjY4lionTJ9XxpZ9NecVnuaRXwBogfY4HiMw4GqSG1OXBEqTafsooj+HIZHu0qmQfa0Q8hcr
k8EdI0LUq8nEeUcl/b5Jh2afFu2NogvySsJ1McoaBhjtwSgQoT8KJbVz17VKSYxKwvf05n3TPw3F
4KWG4q94fbGFYAV6K+xdi0FLeK9T9PVI8bfXkZt/Gfe9+z5uyVfiDK8lVHIrx7Qzz3AtYo8Pq8SN
l+fXt3WEdeCz0LrAw/srWQqhOd8nwWimdjc/GXkQd4+tmQCN9VVWtSfjMXha0wjirjcMXY02S6Bo
0HqL9y5+/YoyZHYBpE2ClEaeNoGZTyvclXFl0ftsNXE22Dec7FR4hTeQmM3eT6RWskNcy0tKu/+q
7OrZWKmvLI/jiUfcWhGSrJB7sU2CzhsGjwiO7nZu5EidaxB3DfKxNnzcnlQ1AW3RHYwJI7FD5SOJ
rZXsgud4+HuGQKEI4AGe4b9fxk9GTwmtvIsGrAuUeHfpTfRoef0egIDeE936dtgKT+AMWANVXMQa
NmUKkjY820AQ+Vvz/cRoUraGnsrwi+AkdsAY5cZGhvO4NY9Nkr7l8lpZ7CKacwa5WcuyGPWrCGsk
KiI7t6I9kd9r/ade9SvrYymUIE9jvEPY6GDxP1+MTVJnqayNSZBIKh7jdCiNZMgYncEU1yja1kxx
696IMxnERjA1ZcEkQBDDCm3cNtYWyOL2wtUBLRmo8F3kn3oepeMsh9he4mdUShs9bh+bXLlNxn2W
VTvl1yDTnZAJd6mxxuLLgyj/WpwntrkcKguVGt1PVhKohjNnTmK6lQ+Wqjp8p8ItlW0j3UU9xH1t
XGuuR5WFBQNWbBD64i7KWma5eYxqLdGlHttCNMpdSqejpY6WnaGdQelasjLGCzMJaB6j9MVFDZhU
zlhWtng0SzCTNYS7HdwWjwJAtJveVFa8Wth37FUeYqIGaP1wGp2vzmIwM3wI5lK617qAql6ioFzr
5f+SQ4XNG6sOAh2PnAUNBlzulmngeC5AixggI98K1nOa3RFTWqkyXWT1zAj66xFGICoAmPy5M3j1
q+OuzkgABu6ZHJK2dgXpSKQNVC/tsWpdRVhJgvnK7F9+nZjkwkiqxDLu6SDhL78AwI9L+2fhmq+f
8odkOLotW7a+bdbazPha9N9GUThAwwH6s/iGKKmYkSLGOQlmxcm/yrv8TfWGzbzTnSrd5b1jrsAo
lsf1jz1uNTZEo8BPw17f7a2XKnuMRbAkOSoFOHuzhgFbM8ZNYlFPQkuUCmymsQVNU9z+ItMxRtcQ
gtzaDaOJq8WabNLl1eJ75fzxkJvGXqtJlxF4GIUDoANPVLTH1K2UwcmU0UvDz2jwa9RqtGHldFid
S+5Az/RMEccJa1b6XXZk10vmVnim0RSQ9tBDXa2HnKbZx45F7rpmjWmAjSWXKGHD/HGbRYeTU1dF
W7GYg+8/mFSh8LKqn5En0cK7HjmXMiRc2BA8NaZFj1fKczN1Xk1lTwoSFAfECFs2Nlm5S2S7ib1a
sIf5Zu1VaHENnRjkoloOKALY8TGdujNvSWxDGNdGS8n08nHdMx6I8tdOPDHEHUc0hIajLMFQ8mP6
qgLjxvzMf4EaavCyeym3f2e2sn89yKU9j05xlBzp+foHLC+fkw/gt6aojmRqsXzKyY6OkNxVbgdf
9AeXPrUbY+eumGP74GLBnJjjNyfwmXM/wtzoQvH5Tf58UO8rT4mdcXOwHlzyqa1YXJtJbmNWcavl
4B8mQR3e9iqg8cGAUoPEMDTxsXwiZA34uXTMQ4uSEbBCaQPvWudrVZD6Eh0gmNGhuhsBKSq+sre6
9K+P4/Iw/jHCbXqqRGSKyoYEIZUhmj3r77FcS04yjWtCWEsJE4OOGKxqCLA/X6UsUlI0kGkjQasR
NGXsJz/cKYeuedb0fUR+03o7PUF/D2TzonPdyf9jc/wxzXlpNDKIHSBmGpjjfZh9NvqN0joNhJhp
ZE/iTSO7Nf2tP3W/SOeozY9Ije3wdwbi+4Y+ataLavoEQKbrH7U8vX++iYt4eT5Q8AdjOCIihK5G
087PIbrlgq8zEObBu25tdQi4tAc14jwpjRKHWRP79Tc1QNbbmfUeaf1D2+JNfNzrmVNV+/ErJtJu
MLej5JMUwqtAFSeOPOOgfVSUXZet4X2Wd9afkWC/P4n9ICUEMwubHTG/kfe6M+a73raeowdxjVWC
BYXLoPGPJZ5vTcO7n6aXbBC0WrKnqU7cRi3WmOr/j1D4xwwX9EvVis1qgEOW9SwbXnroaztV7Nw1
X8g+/rw+s7wu81+RHxy2rA4PjAHPBCTEndBGbY8jJvdE6w5szZuyf2ISVpPsU+s525H6eWicm+rD
bG6mzs+EHV7opdfr37G8wv58B3+26lY6dqKKUFLo23J2NMDmN+p8m+kTdvt9rt8BAtBWjS1r7giF
jrFs2HMICH4PafMohNtO+KXntnpc+ayF0haaRf4ZHv5eQfq5UjKAJoK+j18F0y+a7RRDhf0el7Um
Kx/VjjpQ89jX1Ta1fsvkNe/tRDqi4D8pxCs6Ff0c22ryC+pmWrLL5NsoL925Nm6Uwc7MCUKaa88q
y6Hy5Ju5w3xAl3Ba4F0jUJ/LtyxIH+ltvhm94Ul9iR/TQFh7B1w8BU7scWd3xhSDIHVOAhpGsz81
kOtUKST30NSzKoe6tNsR/aHoY+EcgPbB+W7PcshuSAY2R6EA8l2C7DCPdmJ/VCy3ErdtPKNw/qTM
vt46s9nbYf40QThmstXcaZDsG62dRytLdzEtPP0mLhZX6EsVqpZivCGs28yvqoDPIolbCrOvtL/T
zLSr/g1vGP71xbk40aeGuag8KPKs0hZ7Jo5uyiJQwMusJPcGhRLAfZn4eJ0M0YjrVsYBQt/XbS/d
t09Nc1G3GqhikBmmK1GA+CyaqqNDXkl2/NOU17rQluLuia3v8T+J8HpVW6TFn6AuJVsVE3tc2zJL
p+mpBS7kqiqRGjw2kSCXp202ybucNtu5lB3RiFeQZYtXNIDNQXENggII4HG2okSfKlmEN03h4VT0
hF+GU20qZ7ztb6eVLGF5aZ4Y40LBPBttTfsBxkTI5zpD5/ZGdVN5IRhZ024rzD8nfU0XebGWcOoh
Fw8EHY/XjYKYKfe5PVWO1m5r2amfrHsIVZRRYqOSYXYO2hYM4QfIUq+vzKVodGqdT+3HJjPkBtEv
pGa5iVATcq1Rxbk1IL2/bmrxqD61xb7lZGXGVVEXJbhWgqi80WcnF28lsQaf8K3Z2cJ46IfEier7
0jfXUpHFMHgyr1wYlEZjnNMJhmNjOypfFCUMyxltEL5sEuPDeLru59IheOomF+BSwdLqCjffICnu
arHwCEBW6F8Me1SKohnZsHvd3rJ3jCUOL/XsEfh8WHuQ1AhROyHI7zSmF4xmCKcaNnnrmoFSr9Zi
2Y7j8zqAgf4xx63XSEnBEWfCPQvt5ZUX3UpHw4H8GPIJ6JWjCr12N1sMaKgg4okQ/KaopZ/7V9dF
l9ehCYOxYNnKkMz2rKGIcH0Ulx5AJMaA9z8z3PEgJwXQgAnOZZLdxwq6on2D3qOZHRvUVpnq7idY
c4CC1wu7nGJbkR1DXysLLUbWk2/gzomxstC9QPANAzTDN8qNJNniZ1k4VfNSfygPlaund5n0ZFb7
Rijw9L5WY+Tbcb/z2z+DgF6x87GO4j4Rsk7C4SzikXUfPfeFrZnPXQq00IZCkiTdtukxHQ7mY/mS
VhtL2CcZ2gAn4vQy2eQGGPHkh4S+DuaR5NPm/2uOIKx+/nkFOv9QfMHn5eImQ9dPdxe3m659n1O/
gMqC6c/ho5AeWrHfiRCqIXNvm3SNAXVxf/8zSRdUk3M4qv0g6yifbazYzaHX8hisiXMsnnsQaYHu
OFYkU1o/9zST5Y6KkZwE1k1K8OIhT56afOTGoWjfSN3ZXSW5telp/evKELNowW/vU8PcNpiHFKSv
w5QEYfqji7/ypzuA4vdia0fTh0Ds7v3xusGlJQ96G3D04DmC0aidO1q1UwxF9QZxQyNo0boX8+cm
QocSWcu7l8LIqSHOsSSbW1ExKd4ax8GuksHRzB/XXVlaGKcWuN0b9lQz2gaupFrlyNDsnodDmt0P
5J0WvtavSQ8vmgMqGoRtqFhBa+B85HIpUQWNzVQrUYdWhRummZ03EwiCNOKAEFVyFVL7133ke7W/
IwTrg4dhsNrgtercKpEEo4KGJqy67W8hAHusFroPeWL3W+qmH4rnyL2z/bcocN4s3wyVjtUszhRm
O9Tm7fo+elOOoj+/iS/Cf0lvTzzkGZCkJC8GfcDjGMlCR+9vFMNto0fdWkkTFrNNaBaiUszAJrj0
nY8kkC9qPymsXJ12Im4gwugmclI+o/v7IOtF/VhP6WTnlFoH0NS0D2qqkd312WRLhN/sp5/ANudJ
RmY1piLkHSGBIblq3dpxt+uLyS7MG0FdSa6Xth8QjN+wF3S08RXJTmzBgkRRDopMau7zqtZslL4E
97pDiwUaA7cFLE10O6M36twjo+lLHOS4mxhT0Ef7gf7AvlPmL/pZALIJ2rYutZOPWfPJeyi6g7UN
Kw88UO/XP2PJ2dOv4DZJOUmd0DS470WRqG/0sgIqVYTIyHUriwk1cKiAajHaQHTJnzs7d3ofNgTJ
exZ7YOOG+IvsgUNQKB/QSIVz26HmrXjo249xtbr3vc/5pXNqm1s67TwORm0hDdTHeyhx7MNW2Hdl
vsvHZ1nc9yJ7lSTO2LzK1e+kz5xJ8tP+MAl4Z971zfukuT3ZatKuKX2sfzcKfwkV2aUS2apJDrEN
YUfG1Ev6zX8aM1wGgN4F5psfM11HY1Q7IVsecvAHvZfi7TxrW8FWQXE5/4jTXYJ6aF35xsrhwObi
crzQpK2iRVUCsu58rtrZgrQ6cqSgiVVAbDILZBZKTDeTAKno6z4urj7QLv7PFDviT3a1ng1z1g8z
nmvQQeDFbTVv0V/ydN0IW8LX/OGuAb0ZArPZiri2VtI23cf15OhRasdRGITRr3AwPSNag0EtZkWg
Ff/HM+b5iWc9DQFcyjF5phTtIqgCaAVxDAXX1S5xI6V0Y6Aj9fkwNrZIJve6x0szCCojhlMCHhqk
QufG0U1X9APY+AIVNGWeXGqFL6Sx4KZEL/5DXGZUryIyIpBy8hzGAuS+0EpvsVJVbrd4f096F1xV
ntjrXlSsZGCLfoEBkvFsQB6FD5mosFJ9InEaKGEM9a0YENtkaBK3K+a1y+OaKS4uqsUEQEuepwFt
M32T4jrspWmU+GJurhVzFgMUox/92y2du8qIXSqEMtGzQKzqTPFas24zO7Iao/PrpJ/pbThLQz7t
BQ21LEccFMjPDckQgkVoljQvxVNh4lW6nChbhYSptMtnI+puWkseZVdOCH6OlEKhTjcYQv5oRGVS
f0liTFFH1OVxM4UaKW2tqPXpxhxkUF5H+tjQbS1W0J/pe7FpbRBklKaDbYSmrbXDYSEKMKEOBl1C
VQBE4ufL1ZryLKGykiJjot77bFP3s3ES+ze61W0CHoDrm2Pp4EVWiCsZwOeAa/NiF3RO0ZRotllQ
mx+SXu8NnEmhGsZAVIiBUH42FciaBJSes/nQTcXtkHhq+lQMoT8on6MQhNoHFDg+rn/VQoqsoBSD
tjogXcF4xgXdwhqydqyiPFDj2pYF0S7Ewtcz8J5VPggV7Gp4vW5wKULB4ne/BHt35QWakThWzSQk
edD6rWQXEEJ17E/l1/zcBdAu/w/GwHvLlP/AbAlA1/kUky43StA4gYpn1wf5pqN2/yPbO/k92dMV
MNDCzgWG448pttpOIm8Zw5bcM78yHM+xaXzGVfxLk/K10Le4kE4tsS85saQNYQgxMlia9kO6RdM0
XiLC6RlCFSD+2pbCbeFB8l1FVyZajH+Y4gu6mtHbTKrnldFdWjyIhhaYeBnLK39i5yb09Kqc5sFY
346yl45OJo6eBdKpZ/lnfaTUKx6jgmm05+JkZ8mxkO143Gjl8fqHLCTpDD7zz3dw505t0JlQocyD
PG9tEJtIFOqZDFoSrVFCLYWMU0vcetKrQh/Q1ZsHhZ88lmuP8N9dWFzKcOYIt4aMKJmmIsSAJpNj
lC6pNyR9IqCWuik+6XsZ2/3nDEiCI75M2+LZvBsw8Ws589LLKes4QGch6POYsuH58mozNYZ6TYvl
FT7UO928qzpndMXGtjq7fq17Rxp+tz8g21jUdqNAsOyB9ra0MWpcNotVzPritgKgD5KRjFHH4uY2
L+Y+kym+ptuPEFifw9deuMlNPERN1bYVboAJiLVXVb8fu9bP+wbkrclei/8lWRO7XStYYSDsBogS
xIVcnGzndBQkpc+DH5L6C4pItmlCTKf3Mg30sK7cb0MpUIXXVP01KGsH1eKMQP0dWRUEVVgz5vmM
jDSktWmOWN9HtHx6O3U3v9NNssl3xmPvPYMKzhHfLVcEA1pz063EtaUl/8f4RcFTjPu6qNQ5D8AO
DKRCc5OLq9B6Non8umd3UbDxAsMMUbBzB7VsakB/LWLJzXu9cjLVb/DYAa1TR/tRP1sQlTa8ek3h
6rsics0qVx7S0KQI0mHmmdu7g1e4CRj0/PZedcLJHu3OTR+EveK97tp77TA+bYpjfzfexVvtq3Tx
AnxM3q+Hse96xrUP4q7mMZr7G7PEB2m2vG9+Vf577DQO+bil6Djo3c7TAmsLsbRPun0sbyx8Y30j
HH83ruFFG+vZdIEV2LXb6DazX5HPbST8u9k2Nt0TsTPn+sfyRIDfO+J0zrhF2Za0jeQeHwsCTPSZ
5Y+J7mRB6wiu/OJJR83rtuGd+NLtWmd73fTlsQMkM5J/hszGoydf45YbahBVneogEyDwAaJJK/bx
ZNwhPKHKFqLoe90e8+R8WtDyhNUJRDEDi/HPK5WSFj2tqzYwn+Fov/sNiGb9I3fX6q8L9S5GJ8p0
bUD0CiF3Lshog2rm6JCDoWQXA2DQHS35MAyqbYyVK6Q72qFNeAUbzrYW75wBYi5WrQQVtcidaI3V
R7QsyzZQiXYjEXTsWvFH3St+L1df18fxMpJAz02EAJUEa+jq4pZ3OOZqYgJaFUSNeACtBG5Sa5KS
l5nAuQluUZpkKCp9om1gDKOfNRXe+LaUuokpASOzciasuMP3AxVTqndaAltjqx6jLPWVcA0FvWaC
WxBipZNS6pg7E8QEI80m0cv1ObncS5h8XNXBlou/L6RZ4iYsaa9lmJNqgoIJmrOa2HTnpHS1rPQI
Hb4ssV7p912zyR3pwNuoYhjmbZCHxFF0upvMyC7yB8QTu+uBtVG3151cGkaQJYDIgAlcg4Dn/Hgh
CjEKtcAwavOke5NBwAiliz+vG1moNbKh/GOFO06GqFYzKmF5U7t5Bi2Ymx5ews6e946WuONKQ/jy
GP4xxn5/cgdI2qKcNatog8mZJjv5Zb21E2jrflz36TL5OneJ2065VYM9P4SV0Y+f4h9rJ/DSbv0z
YuDQOHdCGjALUYvYozWqJ8yBZvVI8AJ0anTqynG1FOZOTXE76f+Rdl3LkePI9oeWETSge6UpS9lq
qaV+Yai71aB3oP/6e6i5d1QF8RZiZmPHbXREJQEkEkDmyXOGtALgbF5iOPtVgYQH7LRP0j+lRcWZ
uMyXCdwj5FAQ5rhgqpA6YnEMK/MoeXm1jRVt02jJz7aznOsrsz6eT0uLy5+tv21HyViqbXsqC7tw
QhWyxUpxBO7oWapLwQ1w1QvQZI7LL6Df6P69tKW37Zgm+gRfq6lXREDjKT9nXMquj2h9/+BmDU50
ILK/6AAMwNBXygwzUXNDGUDZauNLdrGvLDBsR75q0ltwWbsl1V5AtOyPdHy9/gWr41yu12i2BoUN
r8gY0xwkHYXcnrL0tbQxzCygkQheLDLCbVyjg656HikYpS1toiE6ZtJwn0uxIMauPCWh1YT7NHgI
FnZZhYtGIbWlziQhHCR/D5FZki0wgmYuGB/zBgKrae5k87s6gKtZg6zY6Cd97ncl6hFlcqenpavi
CVrH36o52l2f5ZWL4+WXcTMAtEodd42JIwePSE9qvPCxAdD9Tzj7+a25GxSggj3zybzV+43x2zpZ
IXN0chK9a74GH3wGaup446rgwecbGrqWFFY49mjuS203Uu9HVTlm+WHKHd0QFt2WI+3ylrVkqvGa
Bih6KWhyY5YkSZ8YqboFjTzHzpTvm/SttH39B63f8MZ1gPSU8newCQn27tejDzAkcOqA8gX3Lpsn
GbaqESQhJloYI/OHbhyb9Of11Vy5s8LAwk9AUM5Dm/Iy8rNA1HRkLjOS9KeWDb3h2FUqKzd9ikp/
kHeWHW/x3/ZPRbI6zSO5NUOKPq3NnSoBp+Vd/5avWwsN9Kj1LW8CdIfyFXA5nWlqhdF4QpJaiT2w
cMi7ZDLkyoOOn4hv4msAhjEVeiXLo2BhnbkcdyflCgWX5XiSsmxP8om5lYKYMSYj3o6F6Oq8OjQN
akDgMNFQy+R38ziXncWq8QSYi3wAE7xxO4Lwdq+aciK4WayaAnrNQtSAyBEP4A9jQ04L0mNgE6ir
0Jua7VS91EBJjWbD6wu2OoeL7AseO8vjY/mUc9+x4r6OQnU8JWXMHKruohS8o9M0+p0+zf51Yysw
0oVXCllKQEGWbghuDlF5H3CbrqaTPEr2vU0N1julTsFsBUIhe3apOVXpPfZx5qaUNhszb83mENdm
9rPqerz5zDLMRggOK/23dsiz/Pn6B37dqvi+hYEVbcCLWht3RWm6DhzVaAk8hQAPH3OTFEtnlyqY
hq9z/qHxJMN5rYUOhzvMzZmaUq1J06lGQ9cRXfjTwZCkaN+WLP4mk6EWIPZWRoXVBScOMDhoo+Ze
Sddn6KtrLtyZn7/FzRASRGpoUDKdjAftZ7o3vl//+ZXSxOXvc7EMlC4U0nL4fRWaAj/SY3Ta28xB
E1j1lGfLvwX2vh5Bl/a4tdDzROvAUzsBtwmpkmPGtsr3xPgxNtsRWFGLPI6Sr7SOvK+SyEWRzhnG
hyb6XRNRD/8K8v/yS7hoNleGTqtRQ3ct9bXuaLwZ1Y2KdFz9lmzqwpULHbSvdnf3JpiB5YZ/eS5e
2uUigK0SaUbtZjp19ktVe026Y/MmDzeoVX+nv7LtdXNrvo/OxQW/qiwJCO45o/WQpclZMZ/iVEX1
vYwnYKvDOzuuQ6dXSxEF8ao/aTh0cftaOL55iouYtQvFfzmfOk31jPg9Bbf+t3D/Oiu7rrfAOh5b
m+sjXNttBnhkQHUOCAUeIZcRdbIVFmuDPONZYLBNIifVZjJbUaJq+RV+1c6tcPNYZ3YUjkM/n6ym
dBsl3JbVtrtBz78THi07EVxl13YJNHxAyYmnO853bldmbVYkkECbT7ZF81sZ7wQna816r0hM2zJS
nvokKff/Yh7PbHI7s1eaYUCQhk25TwASqsZtXpfW7t9YQQkeCTEgWb/0qOGu3ZptjOqvStob6Iy/
DMAqCYysOf1CLmgvkoUGLryXLjGmkJ7vZJSY1XakN1QxN2qoPWamVXhTrBPBxK2FaERo4K3wgtPR
X3tpDelLqQyrXD7NOOKcweraX5jm4lYvulpwkq1cPUFohkziQmcIBkWLcwzak5mw0JpPgD1q+3Es
IBGSstKF/sPkFqlMn/sWdUdzgA5N3UCg2RxsQ3BbWp1d1M413F7wL/62tDSmKOaA3MWMvOkhSSFy
H2vd5KXInLjRbP3+Fx5jAYW73BJgjVvMOVXz0QxBq2b2I9vMuSI7VlNJ7j+3gj4CEyiFhdeUF1nV
c0mt9SGST6U5PBRpWjud3T3+dzb4GGJ3khln8P00lxQn7lvq9raolrlSKgeGDbccHRERGW6eX9dM
zcLS8hFWkME/oNuWHU1rsvfhOLWPnYzEXGoxaGVRUPtnpAG+lE6Go4R08msAvX09luzNwAZIRdTT
7HWSEX+jFcncKJtiQSfX2tYBBwxqGmhHhA4xdxailF4Xdq7KwH+GoZfieDr1LQifuiRLT9cnf90U
pA8BaALRKc+bKyVqQVlqyycmdZOrZlH/VDKLOPoEJMh1U2snEqqWICdcRJUhv3EZEEZdj+OMafAl
uaO3c5LMPlFb+d9405kVLhS0TQ5xEURsUFB3ZBN1Vbk3so4I7g+r0wZ5aHD+4kmNTNHlWCw1G/vU
oMoJzBZg4OyBHaxmNblFSsoQbMGVZht47qctnmC7IgDhJJIln3JkFFABspqiDxSIXQw7qs1yF/RT
rEFwnM1942l2nU87LbZl5kCenqFkn+kdUmQZMRw51hl12kZH63NJEjQqXF/h9VkxQb0qm8ja8W9T
aCx0UquEMhrk0uqgtKb+MskDewi70haUXJYJ5i8e0CIFkA/vFyCkuS0CSJxZtXaqAN2oPo2z/rOp
1cdIP1EFDSC4PS/YklZwpVobHsimljMGMnAQorpc9CYicz0y2ByaKgK9PKSuKimKNgBPUIGptZsO
yMChr4a1B52ldmlqwnWgV8pKOUUJ2OyPreGNoQ/t2WYQ3AnWNuW5oeXPzx7eYRimamKViyMX93kU
uxnNBYmnlYMRxxOAG8h3gU6WJzceyPLUXryCMnooWrZNwO7h6EMOYMvTdQdcu2ejQrtIt2MvmPCO
y+FMfRPZY4/hyOA6d1Xae0YbkU08NuOtRRrJbeNyCNqGoLKvWzdGZ03fc0mrBLO60vmBdAlqALir
wlcUPoFcZeidhkyvApiE4dAyuxkJevPV58aCCIKquPWBtCD4oao3VHjhT8Ytyzq/y/q7vCz3UkFH
wdZc2S8XH2RdTkzVlLY0qMt+iVyDxBs1K48hZqGbBieF5Gc9BUQEAl7xLdgEIZyJcIA3FrdfrLGC
sFjMYJPmHknu5ULUK74+qk8L3DYZ8eSy2wYWSBOFmwwVPXs8dUP81PQNkhnxQzWGQW0PgnfIWgLp
YmScm81I61ZZ0yqnqfhtpN+lW4g8OOU8fUtksi2T2Clbr5pi19ZqHx21t2npxLaAgHWlSoLJhW61
CswzMFo8SXoxF7hTS4gRQGVpwKlU0uCmpu4WgwKwZpEj+RgeEqPdhMpoOEWiBdooEhpe3IYLwxff
wLmVyXCi2BPOwWZIuzdZkvHyK/q++z72uCnNIPsOhrRXvTkvRMLZq2HlbPjcEWwMVqHEy/BNdCNI
1i/cXl1i/pwzUTJ5Pah8WuIP4LqpEwrIMmLkKYOMPHTeb5G8Tp7rb8Md+SniTVk5ZTClYMVC+UnD
ZYnbNU0Yx1GfNMrJaAOinSS2IZMgE7dyulyY4LZN36tZNg01opPxCyMCy6Cav9HBwnG2vx6Q1xfp
czDcRmnzQR8MAxsln10ghHa6lTulUd5lo+BCtna/vxgTdyHAnXOC8BJCQYf8bJ3um3xjMOJq5F1F
nVKKBk9RXCnR7iFEuxmtbdVj8WKvIdNm6o3vJNfe9Vj+fX34q/HpbC2X6Tk7XRW8zZRcx0RbymsU
e3JYOQQK9vEPJt0Vyp0Wna7bW3sIo+6MFKsBXmb0HHIGiy6JE+QocG/onQa+qoEl4c34nauOBaRS
9chEMNj1KHRmcfG1syHm5SxP4zLvLAr9qoZi0mxvKwiiTnRLpLcyDYZO3ValXDqsf9ZbQShePWPO
zHMBqMvrCcKm3QK5tCG4aimJw2id+IJ5Xd2UkL5ANgP0mWCUvBylWY4gzCtgxrBc9WlPsPtnUHQF
qoNsDcg1XNEzZnWLnhnk3BliRDEqZdg4BPohU9Y4naX6kvKaV5HXzi/XhycaHec1tGureLaxhlVZ
/WBdVrhWoihOnmWpe93S6oY4GxbnLYM5mcM0wtKst36uP6SW32g7ZgT25FbV7CIZJbC4GoHOLHIO
YudDngwmLJp9sbXC3dS/sBxNc/3m+sj4jQDAHHoLzySDuKFpc03UJA+hg9S9oIHTVRpAfkylOqpI
By06KWrMPGKXThE/WuwxmsLGu/4Jy1DODuMvX8APldZxiz7nMsDDF9J9aapHTmqgbGHmR2iHe7O0
vW6Q85v/NQiQItIUoK3k0chEboEkCzFkkiGNHbpRvgstkYoIt4AfRsDGBLwlOK8BuOYOq3EuCmvs
kzIY9d/aeAxLClosh+qCsfCn/F92loGguxhZWB6xI/c0AvEJtLNsmnmW+mK7mVK6iu4orq1u1Z99
eWqjWHAt5x8KH1ZhD2hnoMrRPMHdYuSJVA0KH2VAnyXpkASgwk2+ycYmB35e207K6NS/w3hT19t6
ckfiMSHV0+KXvNcQHThMZGWWvBh335BnUoWaZELv8XBXO7az/K1tbOeldDYq8CGH6i1+qb9f95w1
VyUmQETAeOMlzZ9TWjdqg2JCri3DhbHN7mLQmWVV6ebxVtVuKirqcFuzh1sIpKPR4gZn4pwoH5je
S1SrAmtsn8rmiZTxTZG9FHjHmxKkfVj7cH2Aa1sDxxI06ZAKRlafm1Wl0qvSLqM6UBurvx3Uqdtn
g3nImknZXbf0ITLBLyCS+YuELDIiwG9enk0KtJmMxozrYFk3umv3dEd3zX6ATjllTrgFbmpvHeix
3ac7PHt3TXRDs0D2wNsWRKLWdf4G8uHQ51/DzbTSzGlhZUkdaOVrKSVuaL0k4U0SmltmSJuq1g+Q
X4EC4NP1WVjdSOd2uROaEWsOQYtRB+M4bkju9bnlggInHJ+wxkrqWrXk2fSFZhvlsUf/bXnXQGit
E22nld2EBiiUtz/0zxReFqM3krCoBnxGag9eYt4kzegoY+doOnVJKcgTf6TfuaVXUL0HDAQK0xp0
Mi6X3qZmSySjqoOjuezcZxAie0C0bsqdjv//46fiLOhT6kebv/6Xuu/AVbroi/JDh7q6K3uKO/oT
xI1lRxMURNZORA0pUkjAAYazHMGXX5dOPcAwI+aCdLMDyVUIwcSvsz7eM3Pey4mEloQboIH2Qzr5
k57t2toUTNDKamjIni0M4Ghj+lKTSUlW5NaQs6AbIMID8UenmfaRcpfgdXzd/1YCDPY54gu6EQAS
4RueYxLJ84Cmo2CwbluwU2jZDZNbt5gPzQjywH/2rFo2GayhFIpzSkdKjdtkiTmoFYTlWMAyR93O
eF47uUhv4utOhg+D796CcKUJFzO5W6HOyihluG8GGf2hZr2X7iz032adl6mmE9deX1W3oYiumbsg
QioBRoH5BMBURx5Z587DWEoLW2+HKECdMvXnXi0CCY2/vtk36U2Rq6XL0KfrdhqDus0cC1KVX/wF
DPyLNLmyoOSWJO+lx0ZZaMzlOEfBlEHtakClz01JHvo2VK8OdIDUbjp1ueDatkSmi02MlttFcXmp
yqKp6qMX6OwFlSBNZmWFFgWlKrt1qLyODLys/9A9FxuA0y+oMTgpf96GhHWjasJGFPmF7qNTxrQ3
4YZkP6go97kyhxemlj8/G46WWtZsVUYUwFVOsVY7xnSv949STe6V4vH6sES2uPUq1S7vNJ1EQdE7
tDqpL/R32EPKVTB7a1thEV8BEmtphYRu3uWY+k6eLL1Q4BfJ96YzIIF8a9bb7EhTLzvm7bwbq/fr
I+NxOMtGuDDJnWdoqJK0XF+8ohofAag6Zjiu4lH3jKl1LQr96riFkN74II/UAQP+TN7zNN1e/4rV
+T0bN3e+9KxtTF3CuEvTK9km3eU3poRWuOtWll/5sgGWTBeYPtB+xCfte5bM1aTCY1iE3mBkimLz
YU5n0SKqAjPcYKa0LQqUiOGYbAuIzzaeS8fWpK0SP8TeDfpdivKxmR1h6/mXB8yykmfD4+JoqeaD
ZIewG6nvkTX780jcIQb4uhVEr68H7oclE3KgADahxMqN0J7RQ1HMcRykFqF+XBHgi5URaei5PCmJ
Ert5WryiGPOrbNGYDtqMyp2i4psGJLrg7F8bM2AQSPwTnE4ok15umLSJxmKqMeZUrQ567FtWj27w
2ZEEdtZiJ1Sy0GyBag+uXdzcdnYdG6y0okBPK7btSvW7OZBaEKC/nO2Y1nMjXERL8lJJtEnHYJr0
3Rjc8ldFUpcq6L6OQTNYdYl7fUOszh6In5Z6LhQs+Rt9x1ItHlWMypbv0+nVNivwJ7qterpu5uuT
FwNTVdzOQGaCW5LMHbaWTg0rQZN+UPYQk9oqreEmCfiI0FwIJA1oul3pHkQGgo24Np0qEMU2gMV4
1vNeSklcFHozwkvlXTRu4tI1fzahiwThUIrI/df849wW5x9DF4VpnMMWiqnukOPvShC8RBY456Dh
qE7jBAugWgRXceNk3T9LcX6cBECVmxoBzhz91xxuwsJlT83YHAfoaPVECfq12Hv+40vQPDuts35K
gIKBC8h1447GDx10fAX7IXC0ZbvzEf7cCnd+WooeFUa/DAFFoe+x3+9+WZvMN5zddUOi0SyLdTYa
WW10SZawGBF9An/6tpZrx9JERa/1Jf9cEC7MZqGdFROZ4mBOdSfuHnLyX64457UhMUorKTFd6OZy
i+iBKZlgD4qGwHmt1rTAUk4YQgdO7wnyiW0sAGisxTAVV3kcATjTca2+XApJUSJAa7EUNXSealBy
Fonl2+xHXfnX13w1nCzZM3khmwJW7dJQr/cM6skFtrhF9noSP9vaHdMecTbhdb80oEwCJ1s9ZtUz
i8sXnXnZrJJarygsRvcSsiokc6pTdpw83XQUF5S3fSk4D1bd+swgN5eDjEZVAymrQDGfaJr7NUQG
DZERnlviI84ghwCQHBqyFzDY5bDSpmBNzeQ4UB8MIN+OcuaQJ+ob285Pj/kP/YFsMmf4lryZh4Q6
+zrZGAKf4aFOf32CSsDBv+Qz0K10+QmslvJRZUYcZNNmeJh/5Z5RH+3wMFcPekaCSXtmyGLdSb9o
VDnmP1R6+2KdmwAWZXSYgB4LZPamAZUdt7Ir1zfW8J5P/+ZgQtocb010F9qAhF+O1I7KSC9Csmxx
w3YWFRQPzCei0vXaNsftCzlWGRLcQAlcWtHDhe4JSq0BIB87204OE1qEr2+/tX0OzCtav4DCWrL0
lyaA5+kAg7EQ2sGbSMoNfTGm53EUpFMXD+cPEB0UUYsovA6qB+4AGSwtVlsawgpa0gsH18tNSzq3
BQAcpAjz1LtaJOK1WH31nRvlhpZq2ObEgNF8+oG6zRDKTrPVvxvKu0GnjdFF+7B/vj6ba+OE7CsI
alFnRFaeO45bcKcZYWLHAW5dEpK51J8D677ON/9qcKDDRHoaF78lT325bqkeWmXJoiQwxxFPoS2K
fuYUOwby8VL0EI2ak8RQ6RLlR/k6/ccmM3D3Q6bsQ/6EC9clY7UBKdM40HDqxIRBWDcHPbgO+jfq
1vR2+i4pd6C5OajhA7Rv1Z8Q3ak3zXtifDM1XeC8fAfqX1/zUb8CDaoBpfrLWZAsO2PoAYuDyR9P
5Ll4sH7Om+6RPgyPxh5VtB0mBt37/UMDvv2fKFBcX251WU/erwEZR9npL/vcURJbqJZLGuxnpRPe
6J7+a7wH9NgZHlrg/n4o2/lo+5KfD04f3lIX7E/7bGc8Xf+KVac7+wjueFEZeJjlGn6uDk+1gUYj
zXKa2W3ynWpuItQQMpBVXje5dmgvJEYITaCawyPgct4rmqSgj4eMfDZrBwNa6GZ30xdeHdkbep//
vG5sWcSvk/xpjLtO2fFgRzSFsekQ75JTp2JricLg6lvKABwYuLBlKvlrSKx0nVRCITHoF3BjDr4i
o/1DQ+hDE+1QpfX9ci3V7PSGhq8xULjXh7i+rVBABF4UVWj843JCy4o2IYNKWTC5iI/pQ5l4xSl5
mVtn2A73Dd3Ed7Jrv5Yn6VV6HWxPYH55g3yZYnDxAOQJciokpS/Nm2qnzBRdbIHxMO7j1Auf09Sp
X8L70KmLl98Ca6u7Bnt3KS6A/ofvj4xYlUojiAGCph138vAw3Fi/4s5RS8uRhqe2cXXvSdQkvrpJ
4KiQjUDdEsQA3AiRdq4KcPgG3Zu5655SFyCm2EUTgWAqV3fGmR3utYfOp6LqkyEJdP3ZnlGts7zC
Dgh5k/Z9Mwriz+oRt7zB/29Uy0yfXWUNFU4bF7DWen+QlvoWel0w36JgKUyhLh7wxUPMBYMK71i8
5NJSPrd2mEqYvxIqAGO0qdFj4NbRLrZ8Y98/j9o2S53ymZk3KsqkoSgBvnZNAZL6b/NcoC+gXBdW
KQa6GX9qYEmjghiz7h6fv88F8tS0w1mP8fvqDZkcexH4KG5M8xtePOiodGqBuf9n4T7tcTE7GS00
tQMWERRMe08Sc1tU+b617sPSALIZXS23VAMZl+ixJVhFvqTXK6OsGjnMaps0OBj+9Y29fhx+rhJP
e1UWcRKyGrPYbyY/fGs3BO02e/YsvdietaWHKHMy2Zl+ha/mD6I48s20Ae2eWm+vf4dolNyuUPu+
mnuGz6Do05SlH31/19SinMhye/yyIXBtRslJQfaSn0opiRAyl603e/Twau4mVz+232M3PDYP8an2
E8GgVgPLmT0usMiklC2wSiZBWm5z8jAvbGnsURtu9OmuRKf79SlcPw/PzHFzqEtNj/oazAH27iQ9
WOHIdq68OjBTV6/uGyEme3kCXJvP5c/PQlnV2QBfU8zn4Ob+9ICLxIEFv9HM74w+2/9D5PlfF8ez
4S2re2at1IweZ8SHtSpQXQKJpP6P7v65PourUevMyuKoZ1a0zqST1YxJkO+s+8kjRyF8U2Rh+fMz
CyBDKYpIg4XubTziLn4zHnO/8hOAj9IN9GI8kDM/Qhj4+rg+dCGuLRYXjgEHx7M4gneQrdKjw56A
/pd5gKoBl5AebJ9V6I+evMj7Lm3lnfYaufW23MlHpCJ2uofuYnfa/EMo6Zcl5UL4PNRGkVlY0pDk
sKObAF3mnQgosLbtcWcBKuLjnsQXuFkVAfkUSdBeB91EFFbIMAg2+urkAlVlqyghLEox3ECQ4kF9
IrbxtNv0EI/eksNwqLf972ybBeOJHovARiaHuc2OBdW2/VO+sG3+DTSRfrfvvOqW/qq2wtTOst/5
FT//KO7A0kI1ptmIj5Lumo3qVx5z0SDrgxfZrVyyue5fq9XTM2s8AcykxhXL8JLGQULcGFTetfOr
cHK3AHkBWuUEdzZtLfacm+Ni66yifGnkGFwH7tBhN778VjYRHDq6G960O9mH6tL3xs8P+lbZhXcV
jq3kBtcd1UEL37Z9spxxJ21zwHauT8MH9cyVSecLSeiq7bRQxnd58o10J+2Bh99rnQsKiwaC299i
iBFMz9queMOj72AcgY8xHyIfqoHvRuUwPEO/0V+aK9/LQeKEt5HAUfk2mo8ddz5tXMhmc65LZYpV
0oBWeq6Xv0z3dXYU9/AuJF0XOCBP02PRKqtJAmPywXZiR9tuXqD56CT+m+gtuHZ9OB8WF7V1nQKG
sey/jLx32b1W/clFqcqvcDck7s5tcHG7k+SEgOIIDo6oGd1JTu+AM34zbag3grAe2Zvt85/r3rT6
xjy3yQVtKPdKus1gk1rTpuoqNy4ANQuzbUunXRXOB6lju3hoH8a0u7Ps6LYHY32VgdlrnraaUvtU
sZ7m7k4SVTOEs8FFvHHqEptN+DL7lAIAN/naroMoXAZZe8ntfcmbXopDJdj1q3fw8/ngQlo3DHU0
zFhneRs/zjtAMh6Il29qrxXcFdceF2eG+Go6GD5CQ+4wvMHXg/lIHHub+IMTPVxf4FW/BSkS6ukL
ZSFfDmYpkycpp2mQxo3XKFCoK91E1Kjzcfp8iUmfVj5m9ezGQSDDo5dSlAZKs4+TP8oY7UxrZ+PV
NE79/RhXTmTYEMaq3KTo3F4bdpHi5uHktoC4ZXP+bZBMp+jarRaWG/A4oshHdmkt+TRp/NbU7haa
0rDOTnYKLhcm4ppYNhb3+UDeoecb+XRUnPg8QKUMQPXmbRQQtCtUbeMQiH+q9KkYBKux5l6QK0NO
B9lBYOv5EkHejhBPSU1A4dp6V1rZHWs2cerb8lZNn8ChxnqKhn1R/mHFCXB1MCGPCf4pAO45p2bo
NcELj8UBBfit6cGnbOD2XIpEygRm+HzVREnKurxF4rM9oN3Nm5TIbeVMsEXXrADCuNDSgRUEkMnL
2y0WEvqMBIk3Bv/xO/ldWKpdcQcgJD8tLF9w5s21ZJctYSikZnNxHEr9kFvjpmmm57mTN9e35xLE
OM+zsC8hboBSJ9CJy6ecmQqbuZ4nFVVhNfPTPvasSdH8bAQXReKPBsu2fWQJEEVLRP9qUtdUEIAA
mWhySa946BM8XjF/w+hD99tp0gESrYaT2cUOeAf3+gBXVwsSJP9njbtFKSYbTaUEFoEMXmu8peHP
UHQjEg2Ie5UCy2mxTlLjoDXncRuC7MOTcnDN6vn43ukRujoJESX5V22ik3PpdUALvM45oRI1TJIy
lPoUkPNHN5vO3NYzZNsFb6qVQwJ1sU8znCeyilQqLVE7rRv1sRhAS0BDV2ql3Tgrfl1J8YLtkUaR
XvDqBiBIYNjqR+M9t2iZCr1ZnekAQyTDr1Gft7YaeUOalW6KNpbrDrK6A5DhBloJ0RcCDJc7AJwt
6lC3GGKs7GtXA1pWc0FrX2/CavvfWeJGJRFj0liBugxaqBT61FBH1YLEn9pjIbC06h1nY+I8Em0J
bdkpqJ8uzVqFz+KDVbhh+jSE/yYWnhniLtsgbmuIlS6GEnmblAcIWfh5LUBDrWEjLKgH/b1EnLMP
dW9L6Ywliki3hXz9pnyL+q1hBYr2I8u3hYlymhE5lE0uawRTufz2l2hlgJwDDKcf5I6ce5BEMvQa
RQhtfp/pwyjqMRH9PucUphaytkc7YUDjP7r8Q3iWrP0+uAxARWtC+EI1Flc5C/C9xUx7anOcVhWo
YCNtPoyqLepTXNuv50a4q3Kr51mpV8nHHgLeK0UHUELure7P9Q20FsvREriAC5GA+FIOI1M7xIaS
xkFj36Tpe6OKlEfX9g0SiCCnQr3c0Ak3jkm3GCSOMVnIXRnNtJWp5CA6OEp+kKCTc300ay9V3IY+
rXG3oig1u9BKgcBJomFIQQsFgocpomijyVobevdq7+dy2n4rE/Ywm1DGwb4ebruu0EE+mzNvKIYn
K50zQUBc9ZjPz+KZCay5Kc1oWLBPMZXcgchkkzaySMd2dS2RsAJ1CwBdSCpd+mXD6qntjRqATW10
EQrFi7l2dqE9728L3M7qu2Js2w4WgFk+lRBQkMbQidXBMSCySohTqeTQ/kOFiCX7AK44DVV/7YPC
kDOqtJGylOZxchnghenTI2PVfdfJrtIuvUIR3V13opVpvLDHRXrTyse6rmEPfuRASwftSDdT/S/O
4wsrXJiPogwPFAVWKvuGjDdZ9yeLbzpD8CJdHQuiLFoqQTEJuNilS4C8QktlsI8GYM7eZdDaRQPZ
P2Sw/Gt9wEummypo7tCfemHj+tyvJQRtUHX9/WPc5HcAvhkpwbnEki7ZFDTeMymi96wt/SmJQTuX
FuWmNMs/aZ+mQWLUwJ1p9PvUaPOejZ2oVfsDWMKdVfgec9HZMBeqt8vB/cegekzyDKcxtbNjYdQH
mb5Vafg9jtONHRmOUSEBr6F1c3YSqH0h4+JY2aZM1a2ZpseMDK9yYvy8PkkrIRXv8kWnGnh3UFFy
i6pRu80zDXMkSV48+/qx7r8hcxWJUnEiO1wwTcK6AhsjLldRVR6g6bWT596pI32vlMqxScrt9WGt
nHjnw+Jf7HJm5PrQAXEEnV/A7PrQC8NDzQSPF5EVbkGZCf27KcKC5o4c3r+k5nOoCQLIugkCxUQ0
xi1414sN8R8l0dtwbDBvKhiGhvEweJn2ovUP/2a6Pq0sq3d2C6kjM0r7DFZi0xmhghnYqS+MUisH
F9YEb8qFHwtvWd4IIyTpZqDPasvqnGTUTXdKRxG8a3HYL5vszArn0MDJWAVRpeUScjCtwSWgiQ3n
eyYnjg5B3FbE27ju2J+j4hxbM1mCfECMorzeHhOjekqzH1V2LxsMKG4Rp/DVwYEDjzuVc6UB5ekC
oUo0FVR/kOrOMkd+6cq7FKTVwnTUasTX0T6/NEiiNZObSySLTKSGMLahcnFOstchebrueGTZIl+W
Cz12uAFDnwdojUvP64k1luBaQha3pbGf5GbtUSsq3alOJWfqi+RbV8i6Q7o08+ukTjeQR38ZNTY4
Nri6HaVi0KA3sLikrf+AZYQ6EO3Q3Dnucxd7x3ahw/2mZ6xzWqV4jqIp9cw8CcEDqlgOizRK0d4J
Ii17jqdnu6tCt1dodDcPVPHKEl2nVZ1ZTlH3jY+kCNhlR2MMlAiUEUQuTF+hg+QUpDFA1aBpm+uT
sz79n3PDTX9k1elcJTQJKjAZVVHvSVTwdFuNLmgcA7gJnXhfqPMQdawOaVlks/UHhQbatMvk3tFF
t661tCbOl087y0jP4ovRZWZSyrBjHHLbB/2UpLshwV35EP+S9lopmLjVSHNmjgua5ZygEmHCqaJ7
pxPwaImmjHNY0FS3aqjgt0sgRsldc5hfr6+6yAC36kbfNkY5Ya5oEoIo56kZTJdCoCR5/u/scIGr
yDStamvYCbND22wtIILZjawKNrhgNDYXsbqyk5Vcw3SFT92tdR9/GwV9M6sh8XOtuRvjf0wJQgY1
kJ4owyqxw2T0ye6in0Pr26IJW430Z5a46ySwC5o657CkZBu0kXagMaIO2i1lUTf1+r7/e7fwNM8q
1SaUzmEIukfm+D+kXdmO5Lay/CIB2pdXaqm116runp4XYZYe7RKpXfr6G2qfe1zFFoqwj20YNgao
FMlkMpmMjEhIH99h85Dby786GjxlGJ/sVlCHud6SejN0WP1l+etnBwAryeywK21ifZgiyorV8SzX
dfyFOgefwzRSVFblWAL4IW+Q/hJtLAgT4chWx2OBgXap+UPWfIkJFyEmB5uBlBgsPdqDp6Hxr2ws
UlgxQfMfMwXp0qrPofiJqjW4pXHBuLblMOjXVRWKQk3hp4k/9gEQeFWBxlqfijBOq7HswtaywS7G
hXL8kEodbEFxFsi0WHACiH6eC2fq3BehPgDC3HWoCjWZbnldFAqCwKoDXIyBC2lQHClqS8YYyvG+
NT6Mak+TWJCLr64/CEegoYLrKeDl1/MU4YkBt1YUhlBxj2e0HOYKqfOYVPJxyAXrv3qeqRA9MnUA
g6EBxC1KRDupm5G2HFU8lvhTP99bA5M3UVMqXjR1iYvmtDvdnnRv6kZKRluhgui9NqXLky0ahgH3
Afvt9XChxLuQFlSY0vl3Gp3Hf9EjCr2qv3+fOx1MO6ZlVgNuzaLWKzOTWOVPpgn8Yq33CwogWC0N
hX30JXOLpjFwtcQaXgTpcMhlxlxUq49t+zh2kJRVGdR2EhAGA8GCBc2Kp7Szg8FoyWg8WolIj2Vt
RpEpovXqU35O5mYU6mdmOMb4FgXSOR5qQsyt8vyhb0RX4VVDC8kKIPsgLOZ5qZrKCVUbBPLHflY/
5rB0fC2ROi/BvvNvx/hlkfjkGkTlmgrqGCgy8O+6SdWOMbU6NJxV2UtPuyOdHkp5F8+q2zTfKrQy
zoVgG66FRswgiH+hw4UIyc2iMXbZWDcjbpJZFBTbGvKEcepOkQpV5YiEIvqDtfTi0hznpnHRVmqt
KKivJdZOcYpzTguADBRGajnZ/YvZ/HtoPCIDEjFgBOgxNLt6Rbs+iYealM5MxmdNfdLi2ZNF/Qdr
gFqQj+ByhNcvUNPwPlm2LEnnBO2Z5RgYSnaowJaUP9sQ7LMdSPilXnwwkweWDILkYO1UsNDuaoBp
2FhYAq6jS6moZm/qKGzELIn+oB4PYeehUv5FDLu0wqUgcurMON0wOqNPt1TDFScN5pYGt5dtzUUu
rXBpW5E7k9zlsGKp03e1IUji9qAlcxNdBHNZ29joxgHxFfIPlPm4s7SBc8S6jOtyiHLBFoyTP9Go
LLtJPP6LNwDwW+Hahv5OJDa8rt/I7KIPlzuCOdvg1Jyz2MsbJhL6WfWCv63wSAB1gliYpqNgI2kf
Ou7koIUR+NlqSRTIExCXAO9ig0Po2tHaEs2PWouXKYP5DtD+bVC9yNI9iwg055z2oxt30290wxvT
tzQq3Xx2i2qnNo+3XWQtd7DRE4leU7TMAqV7/RXaLHWtxSiagLNdMkRBXO1Yct+bU6DFovbcNXdc
hDAgDKUBn8IvnWTVdUtrIDr6sNj0jfte5JGbQDvx9pDW4vCFGX7tYsUuqCUvuIqXLiPmQOzf8nuY
PmSiJp+1M+bSELeJx14zWN/hNMv+1O8wlY3keZZ8M/RE7QVr2wvPzIhKpoyXgc9GkotM2AarPFIh
xPqH+gQCuX8Oe3Euf517Q6mBMchDA79eAOMyy0foWGQ13muM9zrc3l6btYGAvM9A2R3JKpp+r92t
kAqwrC0d2uVYP5vMeI6rdmtIH//CCl4a0DJnGDr4Nq+tTDF+tQUB0LFoU1CnEn04WVMvcLPVNxa8
+QJtBZpkUJly5303ZHIz5gDXjLXP8Gihsc4znHMGzuSihKrOtHWKjRlvwHJCSm0vyVZwe5hr+8mx
TRP/aEAg8JwTmVynaj9hMq067dAk7gQU2CwvK8qaRFIU/+PyD8qu6Eb/7OFHVxs3q3MnhQV1cJVp
R+b2LYge2bBdCicGFaQbXwcGSzi44JS2CimtxYsu3H3uHCtiNdqucAFMwDADmhk5qX2oWqB0trk9
iV898toW55Fzo3QNTWGreDVzMmMZVYGF9dEgvV7az8GRygX6wpZo2Ri4nmUD0J6poqXbsioa0puJ
Q2wrs/9He9x2nkGUbjR9B1yIhA4X549W/sEOEzKerE8ciuMgo8J10OLcv61ZVPX6hNu5RH8Au/pY
Nvm9FOUi/qQVjM2nMDY+G/BMvNMtR9iFN4SlXdhlhPEoeUnUKHatQiYm7iYsSpHGt8R00m3eoLWk
+dHRXUst/7aLrC0gutb++wHcSKVCHcx5xoUwdV4U4y6T7jR/EEH1VhJeDBO3Irz/oqcYkgjXw5TL
RpcaXKqPeeK3NSV4Ao2H1ItYgciCFiA9dnujJDrzDRH2dm0pL0zzOS9UnCA1vfSSlejFyzcAbyii
YsvKfRfP2iqytoW0F/oo3C6AYl4h07HFJHaSb9Rb+52iDx4vHSAG8eLp1zh5zOhd8HZrWNEuA9kY
5DwK9e32Wq6g+q+/g9sdZk4HVjf4juz1o3HNfe0Zx5/hexzQV2fPAmlvPhYn6xx5ArtLdLy+kF7b
5e77jE3KZJRwIoh/l36puwvOgy4Sp+pebn30nJWiOudKrQY2UQ8C6cVCCitzNmWnqIYQIgnHqGzR
ha+7DXSax8xfsHBmuO96RrTuGM+Ci/BKf8K13cXfLnasWbcQv1AwxxWRKvLQm5vY0x/ZC9CYyPba
Z2YTMyJxRoa36adgnhc/+jLPoJJEPcwEQwvf90KTDEwcEqKtLhlErn85XezH8bhRnTHo4uoubcvH
HIJASo+B59+NchKlhUs8+vIF0LREcr9ge3mqkZr2IUtjGfWjabiXa7R/Oc1P5FhvrJHuml5/F4x4
1bNQjAUMESKh0D69nu1uLtjsZDPoAeTKA9J9n0gDxBqo/Wy82KnbyG/1uDPA6UoyWTDba5ERvmUu
PAg4B3g2nNpieNTuVDxhPsCXywet9HPBI8fqbF6Y4HzJQh4ThpaC6B97dpGRsgb/lEmkpHOZCCz4
9dYHv72wxeUChTlr0WTpKG539q/W0QlEKZ5vr9ayGF+cA5JXGhAnWC++Vj+VdY9iF5wDMqFEayUf
j09VD1415SOR7mypI5XoZFmL7hpWyISEG8iR+IqtZs6THM8msikD29/8Do4nRe0E8W11mS6MLH9+
seXTuqJg1rdwYS6cyk8dM/J7RyZzs4hIW21MalbEApur3odOkU9eDBTduHO5Tm2cH4WRHkf1tZRj
Ymev1vi9Agjx9pqtjQ0EzbhiQWhmYXO4HlsC4jiq1thgI0biATfZH6fQ6D197hNXHbLfYHtQBDZX
Y/fyMA0etCX3+JIDh3E/FQ7O5ME8sLdxejSh61MnkauVjjvme5s9FZZgr61NqA4MIEj14SbwzuuB
ZmXa95qN7RyDjklywxQlaOkRgnaCA2J1Qi/scM4yZ+Zo5Cbs9GP9U65OTRZvnDeQVwaTFDrk9urp
KzsOJLtAWy7lYCQg14NiM60yqU2yo/WmgF5BxBu+OBm/oS9/nnMOjarqWA5FdmTz9yEKCQUDPpVO
nbRX29idxo/bo1nbzJfmuCWiyJ4Afi3RTjYYpBqebFC1CUk+14LUpRFufRqnjVleL8DA3gFP1WM4
5J4yPhmj59h+FgHyJQTSL2XVW9PI7eVSasexhuLuMao2Zb1No1eQ6pIeNWapfoOIomJ8S2f96fZk
rvr7hWtwJycFteVYtHmGwgf4uJRndOQQRXmYUcu5bWg1I0LhxrJ0SJviqs5VlbtGzcJ2hjpUIm9q
E7xjbU6iwYH4SBc/TFKySQzTHweIime7Xg4DpZj96mSAKmyWq4McdoIduOZGoISEwNPSYIW33OtN
MSp5a0hGnR0n+c7SX3BFFLYPrE3uZ0kRT2lQ9OSHDIEqPRlzIzuiJkGU/s/CdB01JlEV0eyuuSue
0lAAg5oN7hbcDpfV0pHYbGbHChSO8S7qlUNbRod86fsu99qcnftaAAheCyp4H0BtAgVc0F1zt4je
0ia50fTsWGsjSXEnFQLQVjD4C/3tkioAhIZwzAWWunbCIWF4FLSjB3Tbu6l0t3SJDt5QfJ8PCkV3
lYanCdxIZb8Zgs78x8/jsI+84VMdYGn6u3YRFksjLZZLYdbZZRBT6aV0wn9e2Lw2wu1APYZuGvjx
cCsMy0CrM1Jboyvmf11z94uxfB62F9lJ1DCntTVchPJG3UXjE2qTW7EfrloByHIhJEdHC5/bUeoM
9oL4OaYzGjVKBQBcVio/JKcT0TutHTooJaFZFiTJS6Pd9dpQp8PDp43Mh0q5O+TOBjKw0NoD7TBB
FNp0TSRDICB+uB3FVnc0mNZB4wl3NGTOapQYeKKSl/Sg3k2SdWBo/uiwXOxfDW8RbwAdpQzGIPV6
eBqWqy6X4QF0v001awsOLSPF5SbRgqKaoEcgSrdWl+7CIrefZbTNxpWBHJll005jm26CZIshSK9W
V83CBQPN5hDd4Fk6jJppYdvDPzLzG3pnmsAId8rwyigOn1rwrrMaoJaXJQ0Vahth8XoK2ziHMrjt
oKRjDe1jVKjSQ1Wwzr/tEasjsgGdx7UTzsiXhCErbwGlhdyqQ5Vxef+AvO5914BD57ad1eW5sMM5
hNxYWTLZaKJX/XeZCM7CVbdGE8lCQ4pjiofR9UbUVSy2UddW0WWpzm47QnZceqwKQbqhrR1U4PqF
VDiEHxZGnOtFkbFrZ+i0I6Q3g/3eSpnhTeHouMDOxPtwaVZN5whlg2g+pixVXRBrxETXO/NAe8lH
7d305LzQt2xUXmJJgQhSqeYBddJ8p0waeuVDOntNnTZvSTsaAXgqZGInqJBWc/7cF/VArKxDKSZW
6UOf4juisVMgWEKT7ZgPiVuZgNzJlTn5QP9km74q4kOEXyZaCnAUFI9EYu9LxOCzvkU7CtduUOQh
L7qeEJA8M7sy5uw4StlpavUTShnmU55pucdoFL/HUm0IVnv1XAXCGTANXK4gXcQdOXVkUjPRRuQl
E6mhkkp013lTztZb9iH/Kn4rlpfWLhB0tz14faT/tco/SiaFkslaCqvUq5xmP1rvUf0hadFuMF5u
W1rb+SB5d9BSiUcUECpcz2lmoN+7qTCnOgPgsJazcx0y0SSupet4Nv6kAgAxBJ8/osZVK500ZWiI
Urdj+5Y59aMMeJIzbpizLcqByDkjXXK+PbaVNzecaxd2ucVL8KtS7yDviiuJkkHOXmYlYQ/UCOVD
MUblU1RGKdpehskbbEPaharyrYwUzRungu4AGYgF67p6T7/4Ip7XzgYKjkloD4OGEqFH62ekBOqv
/odMusqzG4G1tVCF9zfobuINGHd0bvhS0yhtF8NYlKJlr97lBZp/Cwipi7rr1w0B8YMiAJ4i+Der
JNanzEHUPUJqR8brg9K2xPoh0n5e3RTALILuA/JXkIO8dtVmasD+WSMOWeQnCOXcfb4R+MvqZriw
wB0cU1d3fQlgFl73NGjQPLVbsJhsNf93TCZP8mzwB/2PFrkYnxtWlvZDDxJl61fto8iX6927VLZb
Jd4COo3S5WTfGX1FNOgDWDnpS5Hyz9qhvCBB/39Wlzm5SHbzqDOmcZlVkFd4oFPdZZvkHIs85LOs
/CV2X5hZzuwLM5PEijBtYGZEFCUGlBehfbVJSPQdJX4SNEc0bCXeG+qAPp4BPLaLHnr/5WP2RVC/
tfGi6IYHaSQ0aNvgxttrPQhL1BCnKpvdFKw5NdjEKXuddL9oTNzMKsEuXMtGkAKjSAYmeNw6udwK
ZcJEV4o0RxsyFDEcOfmNBsv7IhOVyVbtGMgTgO1Gezx/Ok41YAQAmMBO8zTSvW7vQK96211XTCy0
wpg1cykH8FVGq5nznFUD9DF94y0/xCLG3ZUdriCDN6Boi6Z4nEbXToInr44m1ZgvdQ8dqIEt66ER
6arhP1+SKzvckjR6b5Wm0+fHgv4Bxhp0CEI0+kpIBJwEPfEYCDqBecHcKMkyWzKn/EhzCxrqd0vb
aiN/CBHWq0tiOgu4Ga/dJt/kHkeOJOedmR8HZWM0d0PqA4jzL1b9wgQXdyM7t8c6hQkgV5pyDxPg
wL9tYu3VfsF4ARajLvRRfJMFarytlHfA4IQb4xAGaYDjmrTutP39Iqr/rGUFV7a4KI8yeq/FDWyl
6Ys17LUBrOAAiTpaReTYK00P1NV15Q/5s5b/EpUwtFXHuBgpF/GTqCsltoxUionzy87JdIju+6P8
Mgco0br54aeybb3x0PpJ0HndKXXzLfOql24DzePDFOjb2sdDQrIQt57ANCeM1CvJ2tX0cAGyNGuq
Fcv0vCqe7I9k3qmwZrkmqd3Qe6seZdC8vDok9m/7wKonX0wMt/khujOnFPnZMR/CTW34g6xu7Dm4
bWQ1wlwY4Xb+2EG/2qQwYtAz0utCepbHN8WdHIFDf6KpuPPuahaXD7k478bErnRjGY3idYTdd3sl
sHemq+H+ULmxm+6UbXZPg9mzDqbHXOX+e7OvdzEY+TaaB+p0T/b0ABRubneC9pca5E8KtGnj7URM
zLxGMi8JxJyYy9ryX708NS6lZ5yPfBWROuHE1AXICh3xejvN3u3ZX0OtAMqHQxdlRgMUwNzWi0O5
s3IJYgoUDf0amYsgzNB53L42uR8xQnNimcVDYQnOrbU9d2mW23OqKTW5kWBYVmoF7Yhml2xUj4rZ
/TD7WKRYupJgYIxQ016q9wuh+/XKm3DjSDMwxkw1d2mzQZVNKaMg3zpG0FiClHXNn3E3RVEPGQbE
IrjYrCdhaNClL7WpazeVywNq235TPSXyCB7rf16RWvoV/muMW70ih3JD2AO2rcXTvWE1d1H3blq9
l9SMyEoWDLpITGx14RzoVqHrFh5pczHBjlDzoyWartIG0L6JMpAum+hXKmtdISl6Q7a3HXTdHgqy
BsQqAOjndq2TgorM6dGuFCm777s0Rb42UtFtePE2fpOhhIHHFLzTopDExSA5GSO1WTqSqPIqUxr0
KNuoyUll32J9N3S7SI1JjtZfK/tg+rao326PcS3OXprnxjiVyTTnIYWGQmgCtluhehXOp4jVz7ft
LLfLr8PEC/hSdka1h9t0FNxHEZC1aP3S3nXZOGhpu62Lk2r/YMpjnhZ+34poJtaH9rdJbutFQAsD
AALUFPolGg8Uax96C4xfYTLB2Na2HZ4i/js2zi8jrZBmpcASTmm9aU3Ho1P/1No0djWTEQkaA7fn
ci0uX9rjXGZOpBBNYYtfgsko0Z87+/dtA6KZ45xCHjpHCRcD9Gx0sUurk24IgrDIH5a4eXEishQt
Gj2D35Ud5Mly0MF2OOXkRxDvaVkOXaU/GjBet4e1uk4KWkywlWWohXLrNKG6KakaQMj0cUQWE7nZ
sM000tIft+2sTh8KhCgH42b0hcUwZHIWzguELW2sn1PYZ26ohHfjKKLsXPUDDfeJhcRt6Um+nkOD
5YZdtgtcbXwxu61knP7FOEAvIes2NBcgu339+0ncVSiJAW80gGqqMIBcAa5U7kW0A2sP3OiM+tvO
4isXvhDKUyaZA942JAWmwqDIwDSJ5v0/KMNtBksFbIbpbl7b7+iuaknZPBoZUN3qeCywmBG6Y2+P
ey3uqwjGqCqrC+qaG7cmjWzKhuWFDLVCY4dy/pwRWyQEtG4F2ScEzEDDx+sASdAUlowZowYyuKE/
W1wJ9eFRzwS556ozglru/81wwaKIzKEFrRIejsCYCIHjbEQ/UC7CLS5TchHecfl3MArE9c+2ePz3
9RLqtarAGVvlpNcFiU9DupFbnUQ6aEIS5ilFJ9jK3Kh4e3zlNBz1NGuNRjmN5q6xwCwclmSWBb0t
IiNcOgVgRxJOCQalDo7f6W4GREkov9x2Nv6y+2Uo6vXUqRK0HYYaVuSn5gd0vTbP4e96+yu9Z4gb
gpOK87nFFnroUHwCphfygHwHfjE4Gsj5ZOVU1bVxdMJQeQ4rQ/4Z40rvAVNiCF4S1+0BV7G0lzsa
X6TVU80GHAj2emszGYexUoiklkBqWVvBLHL31P+M7G9L3CwOjlzVA47hU1T5Zr5jDtLC8i71dPbe
5A9I3YZBFfggd4T9ZRJJ2wIWxv/wD+k6XurGSpuUEy3nYSfXFO9kdVkGDsC2ftvJ87OR1vlECl0f
t9GoazvBmBf/4zYdHlFU6CWglxGdRIv/XsRNtDOk7fIEfipe09+sIePZuB++FZAgaO/LUTDalc1w
ZYyLI1Kft2YFa6cmoYdCrv28zdxpan3BoER2uNyjcKyKahXsDL3pGXH00DEb3EbznkEbrlXcrIMa
FsQQiJmXD3RwdnaW7eU422SR6ilTv7n9PauLfDHH3FmANnvwGg0Ghh3N50jfK9V8l2TMnRTtkORA
xZeyL6WNYBZW982FVS6cQvGvhFY7rA55F7RmFIRh4mWlGrT9JDAlmG8e3jJKVepYA5yoBQ/MoM/f
rOZ+1i1RIYmvs/21W/4e0mcx4MJZewi1AY6CIcnFn8L61tf5vlNsMiuVn1QqYbm0jXFkyOYcVJJO
0JngmplIk0uwmp+x+OIjjKbqq6iHc0ko9SeDsUct815PzYPR9p7Bul2egxhfE83xWozH5llo3ECk
hheFZREu7EYs0yUrkRAq3scWD2KkJ7O77zflE0UjA+nfbzstX1n5z2T/bY/brCwFBykqq1jU2N5S
CNnSRPOrondHilYnHcUjPCcVYJIbwQzdOEkgsL/qVCDCsJZ+P4AkuWjsOJnRst5WTmUH3MCU3g1T
CshZfz/jUaV3ho0xoZY1mYdmBsQPz/cplGmTrSnNpNMEyKPVNb/4Fu7mWY9KO4IPUDlpeTDI6GkA
/ZlnTT6eemfUTbN/c+SB9w2zC9Q8CiTXSw1uXZajT145TeM7OLeHOVCg2CQSuv9sefoS+y/McKNC
T29TDlalnsocWgfAjIGtkdbAyutyCiWjjqL1002HxiFNk4ZuYQDj1bR08DW7crzGnrO92ozhJu6k
0e/V6T2xRnawoFmyh5CT7s8qoB9WVs0een/6+6ig6e62k3C3l08fBaUhamIy5JcU/j16iBxk83qk
nrKQPbR1dYo6W9Qov+aHeIcGQfTy8AKh4OvFSOy069H/gVkyp2mbaJG1sxsFLfkh9C9vD2c1wOEa
gywHspd4QeVOimqYdNTJqXqyMu17lpqBmW8G9V7VwKAIrZVE9XL5R8wSN88a3xhRUy0rx7/9EdwN
F9c04GhAjYLrLf7B9rserzXSOUyspjmjrxY3tdxFSdALtT/UjLxIfb5t7EvOD4kFdNoiA8Jd3QCw
4NqYlEiTrkh9c+4zepKY+pSM0LSmbUeoPO+kmcLv5UEWHMh8M+AyRgSVhQlgKamiJ/babAS26LnQ
xubczFNgt/2G5sc6e8JGk5o5aKdvNZ7Z5HPU+r3Sb4ZmN0PWy2i924Pndaw+PwPPn+AXwdVKAaLx
+jOyBvTWk+005zl5mR9KzQX8Ke83VkdCNI370yaSfKsEuK1a+qkOiRkUit89UerHxr6doMVK2DFW
NolG8A4eVmDj9rrxoOSkkx6ak6j2wT+5//W9qgY+QXShIGfk4lJsMa3JWNic6c76WXwkfu8yqP/N
29BrD/Jj7Ws4j5ptHbTBsO2OkOA6DYfWmx/k+2mbCvxU+RKUF3mOi6/hwpdU6ZlkJ5g9ddP5qFG7
nR8RyUW+joMxJL8+Ji8lfyJPcE1Y2R8q+HrBAAICKii5Ln9+cQ4X3cwip5Tbs5J4o1m5nfq2yGkr
FSImYudtF/kaESAyAZVjlDZAQwun5VyENdMQti08Ne3p1irrc5m9OzXdZHELHajoWGWKNysQMzCH
P6300dlvQy4Cp35NPZaP0BfwGCrm+JvbpWnYqr1EzeacQbujMmsgVNOn6MmovFRX3an1KikizOn9
kA1Ll5/yTTALK2ECtTCQlAArAOpVm5vzMCkT2S6T9qynbyHEcofqI43UnVaUpLNkYtEHmsW78bWp
dwO9o3m0rePWbTTPiL4lCphEVV2QEfAwvmUvaAqq3jrqIuhss7hjQRpUo2OF1p61Bmxn2rGqXSna
jMhGx5RUjuGN3Z9k3JjpI5NHAkoQP9NUQXFhmferAxzfgH4p1P1B8Id/cd9gDmVdhjifzlHF8Hrh
AClpD6oIQ/E1E1zMGOjKWrSRNOuLUEIdT2AW7rszWsCbyC0yP7NfE+3eYkE+nMPKQ99n1/0WrPkS
TK4Ht4gwLVh20BciOHJr3jsAiMppbJzseYtnvel+Gl19BEWqcXAmgowA75bjuJ2Ft5mvew7gB5A/
2LiOo6YGXNj1DpfAj6xaTLVPnrQNdj8THx3LRHFd8yAIJV8PAM4St7Fy1WgNpYalaUOP9a70RvJR
Etub8airu9A8cAMFMnPttsdDbe8nG9szITin+IkX74tAPkTB/ChqN/xsUb6aee6rlozoIsJVhtYZ
BuLAqXMnd/TS3/a+3JXQdoTcA9EOyjYPcq9yPwCzAn7DQ0cI3pbNQNqogbVRyQTRxyygm1zQEPIl
3nOfxV1I5lyTm6XL7jS4IAh2Lb8kFMAukSIX36EPOa7r5eccTwFLXFWln3aqV6i4Y9Cld47Ir7cf
NQlJcwyJTATe/smK/mXOUelHsRh4R2B8rufckaWhMErDPs3BgDnXtsZ23iausk/vJ6/w8BTrLqqD
3h7zurm905bxcKYXQQbkIMD8gFmRM12qrFXHpHdOcXW21TsGvcC0fk/oXY4X0tumVpYQJV40eKo4
O5ey1/UoB6034zpFe2IykYq5AJxHaMiiyFtQj/FkkWTg8uXcyC7N8UoasxLPcGUmnSw8gLL0Z9H8
46lbXq+howHiMQ0XNW7qDDZqSg2431lrKdGMhtg0ADOAiwTCVSJR09zXhVpQ1aBxXdSYUCnnNoAu
RU2KAgisAUYcaiDqelff9OYwiURzVw19CuFhl8Mzlj+/CAC5PvVV2WrJWbUZIBV+caaon7EtSwSn
6Fd/wJwBJQ5iGtlBuOUOsA61T8OSkvRsnXITMBQ996uwJUxy84oksuqD6ee2B3699KL3wVyIfRSA
mI0vS4ZKX0XTLErPLTTPu7uf+n5y/0gkfShctERuMuhXvsteu6H4O/ZFDzY8XBvBBebB0Ii+GNDx
ItBcT62tt3I7anl6Nl+YO3sQ7Nw2gdu9CUb55dLKmeGOsEFhaZ3GRXougIs1gI6dfEZi9+dM1F3t
RxudxPedVwMgmwNB9P5C3cgTnSPq4o/X2+96rNzuyJGwWE2Cj6Dfoq1EIBjk9qRD6J4hCKt7o/84
QyMY/OqEbmyC4IouqweZlIIlX/PmyynnjjMzLZTIlDHlFpmUB81ydUi30kNWn25P+pckFXO+aKeg
Wm4hG+ODQaNPpllmbXo2UBi0yxiSz7qsEkt5GnZQH75t7PNuyE/upTVuVKzrEpCrNOm5+ZH5udsH
DoE7ubavuqprBQBDkC6gvkJGb/Z+PgN4vjEBcU821RFCk4CDtaR5N0m3k0m9gcblpnP/1CTdSl7q
QqreG73Wk3a2YC14sOKn/1sLz5+MDj6cddxnx2na15mqp+c+0Lz+sJtJtLVI9zRDpFoFUHty5X3r
0R3bpEH09NwFQ2CSaicHWo6z90fhlftxJKfEkx5F+sir64fTCdHB0gG05bbmOLQ4LZLl0zoHUKBt
281ey5StiTwj1UghP99ewrXtgd4VUwbxLXqxdM6eamdOIfUsQyeeuSvn3K3CnSlZR0lU6PuawMMz
Ly1x0aDuGC51IyzJE9GCiAWsC0LrkLON7kmoLXyTq93/NjZu68e1QzWppBhbB0Wd+LEb7/tkJK0A
P8Y/+8Od0IuyHL6gYcarJK+hmxRZqYBeIT2rlld3hyI/R0hG5x16VIgGGH6nIx+dD720HTbZSQEX
yEcjiulf1xHfAE2VhXEHeRQPcZTnITYUKcnO5rStrYcwOYTsTlV+3p7R1aFChOazUQVoDYfLnUZ1
xM1bzrLzGDgP2jvziz/0MfXUXeZbGwChfMiRVIQJStECs18KEANa2CJoImTn9tht9KfqqfG6wPHn
fRfIAd1bHiLPgyoY7NeQjQQRu3Cp06G+y2Pd8zwa8kwds3MsBeGdft9k2ylEiUERoDR4deTFf5B5
YPeZJkhjv7RMywnuvTSS8/N8bJ6+WYQRJPoQQwnALUyeN4/H49vm4/HjI/w2PGQPEiW9iPt6Zaio
LUMEAPVrEDZ99mxe5FoFZOxBoMXKc/i9DKQfig9FbU/gOl/TLLzvohEX8B4N9AR82j1RhYV9PZbn
aa+/dt/jh+g78BUbYys9T79bfziFbwisd5lMKuqloj26RJfrkwrWF34mNIyB0JgvoNeD1hYs1soz
9cYjXgUO0QYAaSi74KTP70SAy8/a7S1zXFhVJsgpZYYJc7tiWzyNULN25Z1zXx/MHdQwt5rHXoz7
JoBMxabdJKfyxTmHvrzt3qyU2PfSe/4iXADRFHABWHaSVKLO8k0AwNPAdNkmDgBI91SvCsJ7kcjp
6npfzDgXfSntkzqprPIsSS2Z7SctvzOmB71znfpFG1yQV992sK/Z5vUKc4c6lXprBA9qeZbDe7XP
PY0dEv0fUiIvWxUd3uj6N/C4iGoot66JGU2aVcvxuQFnj/JGRWWulUGANAFpGyRNcQnWuEH0pQM6
SVWJz4b1e2wfpXKThCLI0cpmR9aP10zwMyBP5ClbR6NwRt2s0vOD5un+s0oawYXqa1kSd4tLC9wp
gbJkKYUUFpToGX1PxE4flfxOnjaV8dtWg+qsRwf9aPxwINKEN9zbfrBSOrm0/uWwwItUoaoTrOvf
I+YOr9mHEcyH/OfgRXdE206pr+8SuqMvGjFFctYrxzBmVQUdF5wEEDKuUq6XpdZpNcOVpyADLjvb
+skUQdSWjXMZW5BioBYPI6DINCA+wu3jZh6Sxqyi6hxNEsmMexsVUcEU8nuXN8Ht3bILrTYqYKI8
Dn+kXxjOK3tVfxT7+JTgrmTss5DMf/L74nE4y4J65JdC/1/G0e+HmcQY+QpDXw91ZU8pjJ+1A32L
3fhkHnNfesRmiInoZOB3HG9t2S0XR19WjYyOizXQA3hje8xjlDX619sTymf1ixHkvgo0sFBv+gKR
BIPUzDpdrhB6bTNgL1nhjjNapEQk1l9u9ryhxT8vRsOGtigom6uzRsLJjQ7VS35Q9vTe3oqOOKEp
buLMWaa2CmKms3QI7+guf4g20TF+TomI/HBthS4nb5ncyzE5GcKuCUOWgRt7+Juh/yTb3F6gVafD
047+f6Rd13LkRrL9IkQUPPAK15YGZNPMvCBIzgy8q4L/+ntAaXe7q3EboV2NQrESN5gol1WZefIc
VIHxAIKoy6URURPkNBDF8tTvFVBlWt1n9Wa+gFL3RX9UEytfKZpcRUNYKCQ7IXiHRCQSdwq3UBQ3
TTU/SU7yg5RZ/RPzjQe8NA/yn/hhzSkt7L4LW9xKNaC3DyMhq0/pId43VrCtvfZtjWBx/iWcV7ow
wq1SpBkDeP5hJNplj/KWPEjHtS23OA6gAyGFiVgSRa/LNYoBQJfSqq5P01f/Id9HnzK1pLfg4/ZW
+G7K5EaCKx5FXejhoSeYL4hLapoBpl7Wp+w9sofD08bzhoOFl+J9YL3Z/jax2u1tkwtzB4uGSODt
5noud+uD4TBtQ8LqU/4U1pb00Gyw7VaIyxdO0ayCgUgGm23ug7ucvLAQ0roUBHoi4l2SmRYBMD0M
Vy6OJSMozwE9DfQGgT7kpRFQluRiV0XsFIu7BOgwUBoaABLcnq3r+w/h0py9RzEQEROP5lczk9ZV
XQAbolcoOGbQ8ijbLHP/NyvcUEgroGcefNSoNz4LUmmVw7gyjisACKYJAzHhA1D6QEDEXeRqacQJ
C2CiFfeT8kEE09MkW9OQjnqsRmv0GrsrbTPcCzI4tHZFsbIlFidSgQoB9h7CIr7mIqZaqsphzk5D
B0FzSG/mdktHcW2Yy2aAqQe0GLVUHueiRm0wjiHgNRSdtyoove1ysovOhhYLIJLSO0l/dtNPdM1A
4VJcY7rhH2TzHANlMzt2tGADSHi5IychB7QvAD6jGulWJW+Blrij9ApF6JVhXm/9S0Pck0kEhA3w
d52dwLpn5+jj6yp0d2xub8qrqig/nPkrzu5CQRVLLSoBglAt0IV47G74DH8XoPDeFVuglFATjJ1q
s9V7a/Co40vWPrJaS3Xm7HuIRPtzi3+9/U1LywttKVCxzNT+V4XqaCrVPAcT34npcfQkmsR0pili
Ky7yqmTyPXIg+nGJgG3Q5L2yPo1TZBhCg2KCsRcP+ZPjEbvwxIOOzBMwqNlWO6DmKzm2uVu5rL8B
YJc3Atb2zDbnO9u6I4DDwjY4PN7uUIy2K4futH33wDxkhL1y91F6ufNKwKWSuc+/bk/wdzPDLfPS
5aJnXSWLbRi2J0AwPWNTPahIEZFNtQsyCzl2T90MW93uPRQxnqTjcF/s16reVxgBfvb5Y9TnQ09k
zEBo2GXzqb8NbB/o703k6W+JYosRgjzmpbXFxE0hTJu8gaqZQ4pfowxq1vIIMlFNLyEKJjglS8BD
YGuCk5v4r9NTG27K4bcKbZIeZPjl1iTe7QlceKoiNQDINi4lMBij7nk5gWqfaFHcAjsSVnZcHVno
asJB2LK34s48rl3mS+cBNx/ooJDumn3PpbGqFQmtBdKeSPvRKakl9rFzezxLPg3PEhQugLtBax73
doyTWNGHJG1P6AnN9kNTFjswBVKbtKZpAQJfr9hbeKwC+gX8DdBf6LURecgdG1O0t2d5i/BFte6S
Z/Vu+wxI25/bw/quNfD7/NwMv8n0TC+EBGbGDdpr9+qz+iUePO9OdLRHug2OG/WntbGsp8562plu
8uEKO98nVvTTb4H3eK7s0fqzMnR5Plu3vmle7TOHSyibVLPFN2mjlRqHRAe07IlEnokqBqqJyCT6
+QuqWtVpUr32HfIFoDcCIlt36u0IljnmNi9ychD/NOKOSZ+mI6kWPQajE63lv64qnfMZPZ8+7m6g
OWuKhmXtSUoPrLuTKxu0Cn9Cr7BNx+6t/oB/g5yGlbiJSze29OT4mbhy1L7RDLfmi9ub0tARQQrK
9tTnmzHdAJhekk/gtUJqm1vB9Jm6N3M/7x/qarLk/pBVu5h8VlpmZ7qFekme27LwPhl2eqdTx9Sc
0XzqgHdPXQUBs7LvJS/vwfj6p9rRHgwElihsaPpQpu5g2FCtF9v7qLofgseEgRKaQXUQBB+9lUFp
5neab9qjUbmT5sm7+CsJ44MRAtNshcMqFc91BkXSQSuMv1FUm4vsl/uGmawD3XzLTu8/Hz4BmhGs
Zgc9y0fB+oRKMUrPc/kZ2X0BVCQhKKrmP6WN/43/KABUdH+/d/fE2n9k2xfZBScirvZniDgAdDUi
Zf3Xn35b2DgDt4/h0mmHNAk6fhU8S8FKyHnLltI8H/QRz0J9lxHyFWvtnfKWfOjCVjO9gjYno31N
Erq2da5PGsoC0tzRDA4NxEOXMyaXcRYga9ecerWbLDbVP5XEfCdJeGfGE1k510tXAkhIwSqP0hHS
uXwJWE5oXLTajNuVs0M+npjKnIoojo7MtPaeyA95Z7F6LTe59JK4MMsdj1quCZVmuLD5AK6Z6lGp
rew53YcvmtMDtya7oi1Zwo44ItJswo6Bk6beRv+0GAJPgXLOnGCe8TVX8iC9HleKAO7Lk0T2sWUa
npSETvMyPoPkbpABUHARID4o1crrdfaVnG9ANU2C+A3wQxB75VY4H5NcoQTvGEG9K6XQYtIaZugK
Nfk9sjMT3PwKUY2c1BA0p1rcVFhKsJR0UrTpQi8V9pVdVnj+9p/dJuxfb5+ahawB5vTMMpec0KpE
MvMIg0MQ49Ed6Khxkn931tcX8A1YTtGmuKRCx8SfNRzGVX2UHzb35pCUsJjaKAI49k7Zd+jjhE8J
9xF8CvDw0jt6s0BJ6Y1rfJ5XgEHeLhck93pAQ0PAdDOXAqoR2ZotAjKYHlWg4OUcAUlglV7hp44J
4Iu0Uji9qjNw5vmYwMyDsCtBJ4wUZHUU7vV782l40+/1u2HTfpqP0d1a2u7/WWWkcAG3RqMIj0Km
odRp4YCTEwxW/po+Vc+RN21Nu/yKMPjIyqEZ8UM+PTOXhFbuBPeGe3ufLSQq5332ny/glprIQBTk
Cpa6kl09s4MNBMfybQrmz8QKJCt4ILVL+l8rVpeuMzSpoHY6d9uBle3SORsCCQqZ4Rkkfg07Df2s
UL7/SVxF9uJwh/Zu8iiORwPB5bOSnVoGRKxkN+nKes/+4dp//OcjuLdYz9SMRBom38ja3o1E+Oo+
lku706q32+Nd9FSzOjNiBQMc1ZwlMxxMqaxUtFdMv6XyjtDGvm1gXqWroZwZ4FyhKVctSJtIcxqO
wru6VREIHaYXbWXCFm+5b5Xpv8fBuUNxooUu92JzSv/IX8J7+tt8MY7Kc/1QlCsDWt6XZyPi/N80
FtUUyzA1tZb0ExKC+V0W2TXgwgdyHO5M8N79uD2H4vwr+UkE0xDKYFAPR6aW8z46AVkN+DebUwWK
3x/ALf3I96oKxs3hFYI77KCf8rewgEreSsZj8ZY5M8xLxSmMCHhWmOgEQRBOj9rGfDcPEBRCSPAn
9+LHNcXwJbczp7BwaeJdhE3JrWNSoAu1kBDxNfUdgupIoxs1eaHKC62nbTO4JSpLkNHIAFodrYFs
FcWmhWxBs7ct9zQP7CIttmXhlWvUREtTcfFl3LK3PZXFYETQoSRbqT6o6D7pHiPpR5FCGeg+ELz6
R3M37bPk8/biXzkkEX1zACHPNB14q/KNyNSI+qbFc8pHP5oJoL9m4xJ8asfHOqCu2Afo6F/DjV/n
a4GpnAmHsQIGmLt4ro44ZAoK5xXzI+EhHP3AFJxBeSgaIHbofnyLwIOnHcvWk0H8bDrJuCHt79uj
vs6C4RMAC0Dn28weBrDXpR8uKyOKYrNhfquj7dgSwCVJfmZS40Yl8URVsDUdsdZ9PO6yeqdHTp0/
SsKfaRzRulU/mFCV+RUKYN21W2FlQa482vxl6ECaKWBwCfFV6UltWoq+UebLLHI65VgLfxp26sf3
RjO3Mq7L2zNxdRfM5jSQbuMFj2fA94k5i8ubMhfADtIzXwtTSCEcTDDCaGwNdzZfaxcehrMicdOt
Gnk2agPz+/yP3nRW04ABvqsdRpBBIk9p6iXStghyu263xfQCFYAVt7q84GfjnL/wbJykjVQ1RPuz
39Z2EhUbXWjcpC4gSTXu2FQ6YmwraWVNKFGmP34M9VFJfzbNCyhl3CBygnKv6Mwyk0f0nolhsf0v
FgHJWGxIAuZc/v1VSgWJtWSCAgYgCG24HQJmZ93unxtBsgtNXwDLQ/iZi6Rbw4hpowfM7wzhk7GY
blN9yjaoqa9RO1xnObHcEBRBuD4fLkCoLyebyW0EYjWx8TvS/NTiwA2HuykGSlnZSCGzwSYxdx7J
2yJ3mPzUtU/ysFfbbfxYH5IA3VN5c5yy50jyQIEU/YztxO3RD5sHD129K7tNqVs9eD9qu67XEBuL
+2R+ms0AUGgr8BQq5QDF5cnUGz8VxAM4n1yh76wxGp9iNLcopWLnxqPA/swCqhHD01T/RBxusfix
j4EshkhQmnnSe4v4pKmcTCEOdI5X9vL1EwHTa0JbUEeTDyox3wmss72sjGNS52rf+HXvQLwkxY10
RBd54HbUqp/1X4Bwjs7tzbNwTVyY5PxlIyahqlGYhG5sftcCbyQMT/LodwhUio9+tV9w3oy8w5jR
wKhPo9Sq8LWuGA4SGaew9ds/TYPmeM0yn/LgaXzsB2rhnbqN1ZWGtAVHCPYEiKmgnWRuw+TigUEG
SrVQ+8FHNmdy8qpHv0gopVC81Nfka+dXBje42bsjh47WY3QZcK9iUpo0Esdp8IG5cioJglZmaJf1
tg1XOPUWx3RmaP752UYROymkVUMGv2s2elZZTbJvxzXWo6s3Ph4Q56Ph3lQGY7hjGUbTp29h8lkF
r7e33nUejTPA7b0xELU4CWFAFS1R33atHY0e2iJQ9gQ37nTfvXYr7/3rBQKPwezBiITKOAZ3OW+K
1GapHkSDX5ZxuYnUKj00PRkdYxpLINOlNZ7/6zsf5Q000CBhh95fqOte2psCNQEkgw5+GOvb5iFT
QisImJuPrTOl2PBhstYFfr1oADAAmyHBLNJ3fA92p4CmCsW4wc8ME2nTGC3faaGvWbmOLMCE8B1Y
QHYdTou/CMYMbJFGrGIiu1rf0Sw3POAYJLsnVeq0NK+2gyCk24witmBj8acz2tGNB72zQghwuGBx
Ci20mHQeIHqha6RDtpFDupZknqf38jziKyE3Ks+ZPAPN+ZfTH3dqbNYgrfXNqrdMM7YJUIdibzhG
7yXmGgvA0tSfW+MWm5kmU6UR796uLp2QqVuFFSvA0aUBSRJaT9HYPqsKcPsXCqNK2yvp6MsAewUv
sYptdKfJr0R8un02peuHHbwzDoqCbn68XXjV1DQLYlXJ29GPqtKLsp+EelBwt5LGHh7oox6ivcF4
i4zegcoQju3POHnKw01iHsB0UKH3uPtSfxSxbhkzJ8ew8pS+dn/g4fiupqvIhKOMcLmuPVTCzbHu
R79Ow2OsAgpi1qNVR8Uaa/vSkgINbyCwREoWR/jSkFa2utQLzehPRnMfKnQr5dHL7ZleNIH+SUwz
6gkwdGlCF0CHqvQYSyRGCFkKEdzDNVkV254f4vxRmLGwuJTmRlgeGjaWmlhTTR39MoCUSAC/sAl1
sXGoWjZ21BrjmxqzblsIEbXzcWQuxFfzfUMps/MmkZzbg15aQMRn0LBHxI6DyYUNWdaXFU3E0VeZ
/qBi42Rt/gB6o81tMwvufhbkFTWwcaGyzUO6skzH3tDI6Md99FSAFSOdCpfSj3GNbWzpXGpQU8Ll
MhfR+Xf+pDJNquV08lmX/Kap6RT4h4U6kSNN5qlu2Fp55vrZhpj+zCB3AppGCmWjD2GwbTa9mNhi
9aUUp4wAuG1JxpfcubencuFtCouoPoFTBah7OP3LfTqB4DHPAVTy82QvtrIjiftAy8Bo1lghwupQ
+TW2ijdO4YNOkh0rwpVQaumcoBkRlIpz5gjv5Ev7fSLWMrgsJx8YysmmclhtQPG7JkZwnbDHxaYD
bwbHZ+qIqLjjONJIyOtYR/JCT7di5XSjQ2NLapwg16zkWdY3aFoGC9emEsxN1daOPEkHMPswlGbj
9GevbZO83tNGfl6Z/+uHMz4MfTmg8gQfOk7y5fhziTW0UPFhg/CgAcYiyXYkuFL9IL7IlRerP/u1
HO/SIcVEAFAEaDY6n7i4UlJQKk8VecLpCV0hkD1gKnZFthaBLB3SuSMXJJoy+PP5opcEXdYhI9Pk
D0OXobk8AXuFUVNLi0Cg1Ee/bs/jwosMj29wOSFDhY3Mi+s1UZWaQxMSXywbsinj9MXIBNUmodwc
8yLJNzkVdbdThrXGlYUTC8NgEIVkMrKx/FsEcGdDGVkEw8/Snp76jdTbU7Fv/ojtj9tDXFi3C0vc
OyQnuSxWCYZo5sWuVkH5AWrJaNQfb5tZGhCKHTMR2txPyTsEJc8msynK0TfuMhtnpH59KlVbjuyS
WLctLa3ZuSXuthgLEN8EJSzR1DO134AR2pT4Kfq3iXFinXfb2tK4gBrCpgfw/JpZLYwq0icmHX2d
ZK4ehQBiiY5sOKMBRWvyVFQokAan2zaXRoigZIZighLnqmsKsvGg5M0ljBAdCYo/oqUbzHEFCCq9
LlkB663Z4hJmWWgYQWbi7iU2uS+B4wdNhXQoV6wsOVK0CgBLLRFQKYAj6NJfKU2p50atjP5oAoDY
lg9lXzjqkHhBou3S7JgILgUCpX9U435TTM2rgIxD8MvU7okKqnub+qPxq52+bk/0grO5+Kr552eB
8yCIvSDEeAYNITqejW4nJSDGAT9YCuLg26YW5/lsArhjGBg4hNDyHP1QUjKLFaj6SCGEIxGJYOcm
PZZ4TRF34RmCkivE69EeDyfDv3fGIkyTbIrhsRviB+GmCohrRrsu+4Ru+O3RLTmZmWgRYha4GdAb
ezmRgTilHZXLyQe4rt32gTF6goJQMJGnenfb1EJZAfBZjGlWXp3dJ7djy1GD35yqyU+zZyq95unv
TP9qHozEiaf7hr5mwltRHZrcAaYSTHbJ5rb9paHi4QGkIvpjgcvg7kFiCKyPshGzqgzpJi/YF9RS
Q3diUC+4bWnJ9Xxrh+GKMHAfcrtTAnWfOYq4cfvBzp/k53J8kA+TFIPgwAujtQ26OK5Zqexva9wG
pcNUhUKpTb5ao/bYASRsxG7dhisx6zXsbs5G4GJHSwUiSnRwXG6VZsQDPVSEyVc6B+ruBOn2yjfN
HwWtrJwB6FW5ibrtBGr3yS/KnADZkfQxkK0k3ddsV0uJBe7/rLKl6V4dTnFlWGmv32nFSlCydGCR
fQUiDa2r6ADh1jkYamUw1GDygdgmlkzlxxbU83aXUtE2o7hzGMiw7dJo/ossEXoMkLFBXhSqKXza
tx5ZxXRw5/n6O9QOFIk5RgiI+C6vByd/u73FFhYdryyUvPGWBBad7x1M0ek0IvgjfgQiQVeMctGq
mjJ2aZtV29umvrMRXMyJMhfUuREUIemmzRN+5myTxOx7Te9F39DDk5aR3CkDvJyzQZTsaaQQEwTX
uDNQAY38kwaGSnUSvZaSfBvCkT3ReCgggh1Ta2q19GDg9evpXdd7chyHFs3M9i6RlMIxMpFCwKE0
3IK2kJKatEB8l7uhdZFtll1gIfLHbCTR0xCFBhRnu9LJ0O+14qUWbhZwW8wBLVJOKLxxu7xqmzqJ
2kL2y/aYN/QuHx8NhpKBYaxs0yV3eG6J90d5FJf11GWyn+se8AsAkE54CVE3KsqtGN/rGZjBoBSX
RlaphF7ycwwObTFa+iD8uL3ACtaPW9+ZhRYxIYGyN+pBl+vbovZHTRMfQsTCYQoS7GuAuGvcFo7F
uYl5O59toUbIp8EsUtlP1YNW3usUDQZ4S/SttNGH48DudSABkVTNxmOjjbYEdqLElYH6SZ7+m7Ei
HMKNjkuP76kSU5ayRqtlXyXCURY6G1rjayHeHEJfz+d/bHBbKKEtEZumkv3RLmQn0za5XWa2vqH7
lLp14GTv/9OY+I0kdWivynKMKUbqXQUyCxDs2xau8TXABqElBUcCdD1oReOGJA+0moxCUHw27Abt
D1PeGksZf7eQfvmqJVfwbtu79m4wh5YxlF9mr0O4C5Q10kQjEPT52JleXDwM+ZZkbMXI9baHoiuB
upUGF4nCK/f0gbwd01KwePp9hNb1sWjAyo2q0soxn2fmcjOAegDOc64l4R8al28RWK6HpaCpfuNp
NWjkp6NgC7FP1fcXMVnDRy7MG9oq0QOCDmxkO3XuKZClXcjSOFR9rc6PNaBjglPI3T9G1UKtTkfy
aBbCxi3H7zc66KSXdYYhBRX1IFJNoZvRgAUWskDHYohiV1Mmw6vTXtz2lQ6qt1aP7nW5KTe1FJbb
Xk2TlbWcB8bPMrrukFDCpY8rkbui6JSAmairVJ+5hv4uEKtWvnrAzYTN7Y05b7xLO+ivw87QkEMD
ld4Vi1QzaaAkZ6I/RY5KZKv80gZPHddaHK7XUQFCHDHXrD+A3hpuONFMfzTmmogIss42oFODhCSV
TRf5NLq9PaKFAG+2NZ9rGXVAQG0w5DPXbOIKJSpTRV+c3mJmvslD4koorafE6Znb6bHd6sxCy2Jj
TIBdbWJN2qaKVZa7WABA60QVJwX+pvt1+7uu2C1Q+EIbLzbyPNN4RnM+oNZA+x6jduX3INFqwATa
9o9V/c7q6bNrRLtGzjLrQFYbEltOHpIyRuHvgdZvJelPNZAiWiH9kidjJfC8Ps7AQymYKHhDZPp5
pyF2fU9BdCj5orDX89LqxxLyVrZBI6+cXgfBqsYV777wTphNwtq86eZr9HKBhj4sxAQ/8fOnscsB
1g+cpMwSKySpLTR4N5DEsLr72rS0VH6IepeoiR10+i6k7cox+04GXe5/0BqBH3hu+gI3Mb//jbpM
u36MFL+ngelKepp7dSAO226smV8qFbGqUgiAFlM6KzBKbSsAsY0+1L77s7I9Zu989SU47uKs1wbg
KhdMppTlWijEiq+Lg6VGri78aNCBzYzEEsEgnN03NjnUECLW3duWr3cApuDMMPdaIk2qy0zBFKRm
BU7JsUTHS45I1s7NvZA+smgl7lrI2IOXGVUPSZ0luwmfyg4MQQQIimp+dCyjUzv2IADfCH6CFKTQ
W0VTWGpvMVP2SLUCuVjwDTANdwfBh7mjmUdDp3IeCGHXar6sx1acy5ap/OwDgFjgHEgEFeMMNJMe
rVyZWeEX3ERJ3QpKqUG1HZW7ONmFYeaaxrDyXdfefv4sOHswp0DwjcdnSEbcFInSa76gSluZ7aoQ
lNiT6BSl6gX/HAQrqrIIOQq04ivYajyvbReJSi+ro+63aIGtjxQ8qXM2MRm9JHkegf99oP1dqeyi
ZDzo4tpj8vrGUWXAbAgyJ1j/q/Rs2xcokZid7jey24PmUgueOyjQtc9Z9yurn/TXAXTZxZBsprkP
7A3IrXFYaZ+fbxvuqF18AvdQIujDpkPc675W2aLgSekrsKdInt4ZzSEBR/jt83V9910OmDvYsiFO
hSBMuo/wV7P7CpJNejUCS2KUawH7NagXS4sCEd6BeGUiccs9zvqimaImV3R/iNBUWb1GKL1pB3EC
llspmx2yEwmAF7qTBXdp+3h7nIsLe2abm1Vo+yRgp5V139Q3cfVYBk8hVOBXnMf3CeXWDsgOGccE
pIno7J5n++x2B4RBLVgmJ0+KQLBD6ixQYifUgw48CAVLasdMRBSSm1oGpiNuwNd7VzNxeIursKqt
BJ3QwXYgLP6oIVjzJpgmVGVQZCnuk3wAm0NXjtAqMvF/Dp2CZOjL6OKoCLZNmhDDrqZsMiCWASyv
04W9/hutyXFlg623zO14EOmLofb5uxKNwkc5zdkAnIJJ3yRyjttd7Sdd24MwRGg9RamQJhRjYAJt
oVDmXwrBebtPm+yjmRi0icD4AbJSOYBMUkYBRNKidHjrSRv0ThFrHdo0ZTG3i0RGt07Z1Hphp1pe
vif60CIiU0vhMQedFzjCUCBV7RE6gsbjQPF2/w2KchmboB+QwQACfPykec8Ka8gDtbif4OveWtZm
IJFH28YxFbOstisa5A6Yx3rQC7ZGNoAiqxGOE5FDiEchw8YcDXOTOr069Z+aFrHcZnmH4ksrSaW5
ESZVCT9ys4LHIa1a1l5cKuDXHPOyk19GpmTHMQBCbSXXz508oH9QHcTF/i/hSS560AdlLKIS+pZy
hnJpLGh+GxedZbQrdzd3g/5lZ+Y+NyB8A5A/ZwecM8E0QSz2WOaBeUhG07DlfFCdOs1jMJz0dENN
ZuxKqXYEkf5DVrG/rUPlADHMXBHlznw65mkQ1npy7I7mJ6q9t0815yu/fzskIhAi47U2J8wuz1sS
SWkg51NyzLLRpXqzi9XG7lHcyquTxDal9s8QhFf2OG9pDqFR6wLs6dijipCi86+0VtuEuAv3ygr3
5ikrJhaCKKJZXRuwQubdxMwHrWn2nVltk3TFM86/7cxn/WUNkYiC7Dloi/kS+cyJNEJeIzlSZSJ2
mYeDLQ/i5NxeKT6n8ZcZsKUgYgSsD7DSy6WqyjJv0PabHGu19BSyFQAdlGxq9JsJOekxyxx0oTss
WUtucI7/yu788zOXXFWRLMgalkzL781u0+TMM6vHtlob4OI0no2PO2ZqlopSWc9iwIM1PvcrceOS
s0Djwb9nbz4IZ6MQTFye3Tx7EkOeUvggIQH+b41TZ9EKAJCzahTkcAh3nPpKTepBFXBYzWrTS8zS
cgXPnH/2nvxrRc6s8IfIVCP0WIXo5hRftaCyGwluOiNuOf5m8svtbbd4lEwD9RokT4BhnZ3j+bwR
BjcLZuEjktCqJasgGJTTmDgSDZMNNMlBHl+la8oJS9MIAszZ4YI6AZHrpdGwCERsszg9isrvBvrg
yJ2jm8K/PbJFI+D+Q9oObc9XvYQBhptXRpEeB0W871RyHzbq/QBag9tmliYQWn2QoQNwGoEot1hd
nnejlNbpUR+9lH7oyrEIHZBHOulaz9fygP5jifN6fYeGEEGCpDT23Q5UeYgmbw9l0QCgfLOuEF74
/FUU9vLQVg0M1CR3jWFDRnTdhCube8ndoBz1byPcEdIyULSQtkyPFTplUrcM93qxmdaSgotDwZWK
7OMcrBJuVWQAlqeU9Fh86pIar8PCjnCb356vpaHgkT43XiH6A5r1chunUxmAYVpNjzRyFbRaBraJ
MFxyb1vho95vd3BuhjuiBA8spstxdiQUDeZIMvU2ncQf4lii5jkFWgCx8zxzkKGK3CFo0WPW6Gi5
V4TWIg3UGMuxsmV9LDaIUQW3oRqIN+IhdDp56mx16KA1N8rT6fZXLy3A2UfzUSoVqwpITcxN3x3F
eiNPrqit3MtLb5sZkq5iryIcvioAd0kSdrRBEVc7tO1LrcQPEussBKeQy/zdy3RlIRaHBJyiidAF
OUq+46MmYVm2Yp8cc7NJnK5RyUGmIJ4xaaJubs/e0l05y8z9yxS35JQqyZAkbXJkru6u8d8tjwOw
OCBoDDB6cRf+lPWtSOd5y9Arj3qAHVWTbfYr7nfxcKBE8y8r3HVP5TGcMgVWmIRaalrt1TGzzfYD
5CzPtydrcTzYBui8wKWCe+zyGDKA9asRtBrHJv5QdX8K/T77bwYD8NZcm0GDAg9L0bK2HrMGT0B0
/469YukT2ptNf/X5vBSKzKqC/7LDuS3FZKkgTXiL5a3sqhV6DAV0rQmjzcCyAyE22xRBjRmtTODi
0xMocWCadeBErhqMRpRoIDWIx9OoVnaUPSCnvAFl19D10L+I7Sj4kkLdNhg6X28v3eI+R1wC/CJA
A0jgXi5dVUrJIPd4CGRJYtfBH7Nc655Y3BxnFuafn71vkMVSaMQQ3A3BSz/skRy2+vb19igWHdFc
wEUzpqrJPJ9kFGtaryUI4YxiQ2I7QKOv6JrMSyCgtoYaWnpufBeL/7bFzRjruxRAC9hKK+CFS/AN
Kg+AZOkK9SR1DTi0uDxzWhN4TFQ8+HxUpE0xGk/whDJCQsBcWjyWZbaSzeOVPL+vN/zquYsOrzWU
Mi5XSB/mPkGapEfUCU2DWcjlsXjvDcaHILlN+ao8g+iOZG/oL08g/cdkCwxbw+BUfWqlUuHdXsul
+Z1ZQQE9m5th+IC5FZppHLI8PXakcIvclwDrGMGXZ+RAT5krD4ilzYkWeqhBzd3tSBZdDr0MkOKN
Cd6O2a4kuVWbdzlUSm4PaMmlzAd7VtIGdy8fvY6iWQUDNDyObSPskyQHPUzmVpRYaSdSDAuE/Xlj
laqw1im+tHkA4gCKA5BXdNVwD71GSxuxJkjfkL54LrBm/ZDubo9tcbHOTHDuMm0VrRXALHpEck/T
lWdRvUtk6hV1aw+6vLJYa8a4k5fP7bWCqs7pKC/todgIph0ae6EyHDvFWDG25FLOJ49zW0I7iFDd
hrG0Gh/UbHK0WLGyPnf14J5lhZtJq8/Mxc0oow8CT6mZJYp7c+Rzl6lUsfSYM+Q5rALZvdZm4HGF
4HskAQupFRQk40ZegO60FdEFnogM6q9jKX0qeaPXVhzVgKDiGdp+5VRnj/mYxomr9mPszalXSBzR
/ndoUkBCdBaQUzTocWBpbRo8tploBDjcSDreCWk2rDwVl8dmIqpB2Qh0ityTRzSGNG2h/Aa8H/JD
ohU2W7CzrJy0RSPotQKiE3+hS/LyNAchar8j0nlHIUgtadqgh9EiysftLb94qlAA+hYJh+/kd6GQ
FYg4UgSBPbSGYtCzuuUAMP5tK/N88Ckv+HvMloG+GKgNXg4lMaaWGtBWOqJhou3RpAIQ3X4VxrM4
FuCKdR3gW4IL4NJKNLCC6TrcH9gKTbs93R7D4nLMvTYo0YAXlIeFJAb465mB366aL2lyr0fUaqLX
2zYWR3Bmg3PgRIEOdREjYmYQ8NwFZSFYdWww57YVnm/rrysSsewMdkKRn08NTo0QAMQ4x8yTN2bW
u3E3Wl0I4OoWOfosfVK3JE9s0m7Ul9uWl3weYGkoMyLgAWsdt0LDCCYDLdNwQcX56LKwBc+EXkCb
vZvKg9CTo6QWaxL0/0fadfXGkTPbX9RA5/DaaYJmFCzLtvTScJC62TmnX38PtVi7h+Y3xOpiAXsB
A1NdZLGKrHAOb9+2Mum/b25syiCXadfrsL1yCkF2cAYUSNC1s2BR+aqB6M1AWhyVBtYlkK5rp8nK
Tomu+eBR9ptU91W5vHcG2S1aQS2D7VR430J0qhkIhzD2v1qhwGM/6nU8wtZBKTveJiAiOrYl0EyO
g7nrv+2dz9d3jreKyCSjUkynzkCkfLmK1lyi1t0jadBU97mpIiUKaIq0Cq5L4S0iWELRG4e2ctyX
GCk10UqjGCXslbH4mL1eOmDPOTejXJzqqvyAf6UTYwASRucBiiWXKqEih6fkqoHrPgXWX7PrQTc+
iAYQuBpthDC3Fsk0I2RbVFyXqtlLRzR+knDVZi+KbF8bHq4vH3eTdLSHoUGbHmzGBqulTMcmgQ2O
cutW0wMt6Y2i7gSREKrx5jyllZNNcgkhGcp36RrtML+OZjEiOE8iMcwr3NFylDElHNt+cOdkl0ln
EZWnSAITlMZiXbq4pSklNBTVIxDtQelLLEE7IXVpbOgDRdO/e8ImrpbYmGOtwXLZRueNgNRr1w/U
yOgFC0krVBHgfS43xJgio4osemhS07WcH2ma+SWA0z5gWyYYDuhUIkVbvZSilE3vaBL0MOS3sj3H
ZABMwYeO5EYIsyU1yYfIzu3sRDqgkhjoTgfquKgcwruMYGzlX010plqQ1WRqEuqpbeXYfM+jGyUP
RK0XXBkWsI4okD6lkbpcrRRtCHZXRLj8Jl+14a3UdlNyanTBzoukMB5MWWySYPYUTlk5lz4m1XGd
vh9HgVfhS8FsHEVep5O2l7q0I16waprmp84o92pyzHoHBKo7p/p+3cLo5v51UkCx/a8cxo5jm4C6
osbMHXocHNXx5LrDE2VxbVDpEe1HPsqe8MIl0o25Y1cDKt19ViAX/pI6T8OtBRwSoJ9cV4xtcXsP
1kjo41KANjfaWHu5gmjBQbjEWpzK9X611f2sARy4O+S9p/V4r8hup7/W6+dmReuZpgfXpfPcHAaX
EbfRoU0h7y6F62uJV7ozox0BxMiAj23PFvlyXQQ34UdnhlWkXAD6wU5RmpmsdE6Kql+tR4mnyvlO
J8utNQJDJv+kLXcDcEZL9HQa3X+chqJLq6K0hHwA/R9caC+1A7WLhikZOL+1epbQr9q4Rn7sZQ/l
7bfrSnJMBZSXCvJyEIWxK8Y8VwBfLPPcYCQUnddI/elDE+bZvhRl5PhyoIkNKlrdYhlgm1Wq00Zp
85OtS0+z3n0fJ+tQLvGxwnNUYJkc24BOf2TRb9nE8liuGpDe9vnJ6o8GCaBVMgp8FOcCdCGC2SC1
yYylsqDO2CAAFgToe6qW3rd59gA4nb0Dsprr+8QJuGhgB9y5TuuO6FW51KnQtKardNiinHxd0TJr
i8qaHD91IYDRKLfzTpt73BtXCRfGoFGXXVwc7Pu4SkKz7Xb/FW/7HxunUA/gv0G9gAUrrtveUHLQ
WZ2m2HyVVOMetOGC6z3X6CjrAAbuAKfF3lJmZ7WkeYFO/eCVv+r+Jnb2cS240nF3Bm16QH4CIRf6
hy53Zu7kCIQacPAlBl5G2wiT+b9fthCi/kigX7Cx51WOnaghOc5OYrqo3WCC4yMnZiOBnqiNBOTm
tWJZIcFUHxq07+TtLxRTPyAEVSEAzugoQcGML4UYqaVUcY54UVg39Y/BOUSCmMDbia0ARgtzqhc9
KyFAq1xMsE6Z4AzyjgjqWpjSQeVJBo7hpQJyK486ysRQQB5rVzdiDFI6+1y1XAtwrvr0oCzyo6Em
++tHn2fFW7HMyZyXPp/KusxPSXSWu1dJR/4bY5mxqMzEi3d4N/7Rj4mpM1JQqalCvzS3ySkqVcnr
+yn3geR1nxt3+aLcLcR5KSfdRDE9EsGX059nbkoX4plrcqyMg67WEN9Gd2v+GUMboKEYABe0GJXX
RYJcA39VUVBAxgZlm3cMro3Jk7FL8lqDNJDgJGiyVcHznh9LQwTbyZWjalTCO780Y/V4KSuJ7mD3
0GOxDkejOpb5EVQg122EmvZfawcwLrTwvCdqmK2TLD1t4xVhHCKi6QGaCEvVIhHM9uSJ1QF5DCJ0
fUD8yayv6PC+s0vR2Cl/wX6rwoJUZpaDCWkboTUraesL+FTWJnQ+5Iww5IcbD96xSEczZ7lGE2HT
jvmpt5/s2Pbhjqa6ETgMrkOiGUH0zWIE+52+Z2NjyiK1kdRjyTRJKv2iQTFESo3/iH/1HkgR3XAL
tnBCkaq7VGXpS7VSakjpFNPH5gPuvlGAqz36qiIwM55CCEWo4QBXl7KxX4pCs3VpFb2Sn5y6Av+N
lcse8t+LYNl4lkahLSAHHCh/tSVJq2qMaOWGHyLowtaiZ4rCkDuyqOrNszS8XnAsUetAAzcTueux
tysj12DR6PfZZZNrax6xBO9MrjJIDb9XI+g1+3LJcqVq+1hVcTJxDRm/AIzM7gSujHcZBXbdvyJY
7IRFy82kV7ErBch023S/jGcz3imyBcohUS6TZwEa7bzAPB3mS2RWHY1kzWqMxalr4hAPL5p2vu7K
uBKQJ8Xeq+gLs5lnZa5KeDMnuItoUuZKgBcsP9Bch3nQPxKYp39Rj7OhvT+Pu+9dVhzL4U3On2Ir
FwRubkDdCmIeV0lsEWAkQBU0O0bxEROn2oPxhDzzMoY6sM2mD9ywtvIYg04HzZlaeo2jS0f7OFrA
FAhePrxDA0xKzBsAEg0nlNkeOxuWITPxuFIjbSe1ppt1IBnpX6JKBKjDlQRYDnT743xiiPLy5DRF
1VqDAhetyV+q5t5BVoFoqIEVIqIY3hHV0VqB15WGXjK2ZS1x+gjoKfP7e7Ej2gHGkAnDGs+st0KY
gwMvkNVpD6cWmwayBkcAGnxg94GxrNC6Kl48FlVzE21SfYjGYYSEqegwG4QGEeNVNgRvEe5abYQw
cVOLFclUC6yVTgrfGd7oAQXSiH/dB4ikMFfeSR/jrCOQUpeYEsxH2/JmuwFfGmBNBMGGrjt7cwIU
Hbyng6lEJF0uV61Z9BIInPDP4zfzLX8s18zdS+DnaL+Kik08Nw3obUCUoP0Jb1Jmf3IZlAzlmhYn
pwXE8lq2068uBp5OksjSw1KW30dzEMFIc88QbBqcPOhbxxDUpXZKPIG7PM8KhNIIpc/Za7PO1crR
N6fX61vGk2SYyNQr6DLFfYrZMiIlUlOVeXFSjFNXl36dPAAc2JVawXAczzTQ2kVhA0CtAU70S43m
qa1HJy6L0xBEjfejFSG8iH6fWbG6HCW7LaCHbN0M1Qlt1/F4f32peCa3VYE5Q5jTmssatLQ0lzNP
N9n3arpBj643aK8oDWB68nhdHs/1ACgADZNgJwJ/PBPvFJSESqA6FjizCwB6dHf4QG8fboM0VYrO
GNxEmKCgdm03xyDmO2VNhCm/JijNb+S5BWyxVXlFJiKq4wZWNP7QFhx0+sPjXRpBseLmWRcV5EXd
fVckDxVKBLGMydbUlNw5/xGXbxMJlWgVbB3PyreCmaVsx0hVig6Cu6TFxB9osMkYRsVDLmoM5pkh
8AhpcpsivrLwPj0xjHJxYObSsLOqYzTsPlLypJCHv0Uwll7I9Tp3mKc6vS8W8ZbhOMZv101PpAZj
6sDsSeMZwN8nUK9MaZCTszXv/n8iGMdj5knktIDHpSuFOQmslF4JDhBfC9odg0w5xdS6NDfNSAHY
1fbFSdXiNcQzDHR5mvVmLEocXFeG5xrwTkS6AJECpU/mlpDGZa2UIyTZcw9MiEYZ8ZAz0FHstLMM
WpW4Pw+R2ezXplde1lEVFfa5mv6Rz7YD1TkYUwxQrZ9M+QX7FWVPH9svG2CCOL5wGuzZ7WMpp3VM
HCG79uwKbMurp4tGA7jndCOEOaeSPSEEW3ZxIvG0i+PZn8YHYqv39fSB+xB6s35rw1zx88iRzaUw
4IkAGIoJNGRerE5w5eZdHIDziv5vwIngMszKyABU1BhRcdISGbjW585u3VKW3EBw6+Il4BAjaDlU
xrP4r5RYCYqWTtLedZFUF+yfyaP9eUzOwojE02griQniRm92pT3qiIBgfUjKp6h50/Mx7LvIrUfR
K4zuNXvDsyg1oIHGc+C8Mqd3Qsc3WJogLHurAFCHUYsbzb+3B2+J3PzFFLJ88s7QVh6j3FiQkSgp
TEJbh5M1mjMIuCrPLk3X7JNgwfgAOorn3eS8AtcsTCb12A/GN0edvSYzBZ6Lu9DIcFAESNDlsrxX
cjQCrQ3MTKdBPk6JFg5d5FnlTW88RpN+uO67OLLwMKDzShTi/q+mSxBSLDYmV8lJqh3zrllk09Vi
cD5IEwayrK6owLlW5QKHyZJh0OyXRlvi6TUAsDIsto9RWD0BewU5YbjFi74ATARY4bPjNurdUjeB
o5F7JT3n0gjwwZd5QkZZ+apUQ9Anb1opgtrhuB18DE30yhZgwtnmK3NypMEYa3JSnT4sQ6MD9AfA
l5pK8NTjy6HZJIQIhHDm/lMaRiKX6kAwr5E2IaZuOlfXyRxgHmvaY8ytEXgGarLMEQJpmkz/wwUf
00qXAVACCCulb8IiD5hUX7Oo9IfZ+I/EBP9s5UYK47TBLEosLYUUDZPPZRsmJCzNXGClnNOJfB8y
i+hewtQjW8QBtFmX6O1ETkB031nqfVFLh4h8ZH82QuhR2TzF66LE894eUUTBbGj6OdJegQepCcIC
1wjoouG1j3QMm13OAM9YKxY0GVXtmMnB67oA0ioTJBffXwd/7f1GDOM+yWIs6hrN5BRniZcpx8y8
I7q0q43Fm3r9EYB2rho/KOXTIh+czvScbvajpvN19bbHY7oNnPlkpd+BOGLZ+1bb4yyfpKw7VBOg
ZZU744Du2WCopSDqzrbo5sbzSWgkxQifhkYRm51+HNWpqRJFIyeAsbXSTXPInsfX+gNdZDj1v6Ww
KcsCdNFjr0MKrqC423kZoNaGXhdkKri6IE+B7k6MwshsmncuFFSZqZRS8yIUeNbVi++jHuhBn/+7
I0e4QBc1csRov6CGt7FeZbakoR9QAjTQTn2f2/Gvtieqv0aFtDPiBRnsGmHkukzesdzKZE7MmkhT
3g1QDiHDM4vvs3IkgyBW8A4MpukxQoW8pYFRn0u9jH4GVkxO0hOKP4D/OnfWj8raxeF1TXSes8S8
EiIA8nBIlDKqKGleq3EBMU2g78aTtAfWQulHB8AFeUBbBwaca7mKW3m5W4RJmAXPT19bTzs+jYGx
j+9br1Pd6WDtAHbjtl52yPwvpVt66S4/jK+Cb4XG7NnefiqTYh2XIYmIlaQnUuIu1P1ItN11Abwm
MW0rgXnQSPPY5WqExdDMbId6XGjOwNOUP+dqE8zAJrPTY2tQcGrLAiafaMCdhbB9Dykb8e9T4xtT
jqYsLvUBCqrAdwYc2rC63QvaL8E8cTd+j7713+db0MonD0j5XdecbwUAJEbrGAcNEnxFo5zmFTBe
GrD85nlZ+4mlGIJjwwIu/qMguvNthDIMojhMzDSjskHAbgEuJoVG+hJNJLDMdF8PbgZsI+KCb8VF
QbBc/H7OP+nTHjVIE9RfmPCMAfC0CIsePC+FrMLvD2IOmVOAZjOOMdFsgd2+xdwDKKpm1fL0CLmn
WRDM+epT6AqcNMDOmoyrMpKkkAH8DPPqFq+OMn9VEzeLviWAKR/O2rn8MauVq42hOqbhfFY+yUsY
K/cVMjZgW7y+41zNN9/CnPsmBZtaBfyoExjIrfXnJAH7qdpXpltnouo1b9YFU48GWnaQ1aXXwEtX
loP8wTEmTNlH8kMJJMk+6d1MOUvNMVqsMIqJG/W+5YB7OpgprB9YJqZRkInlXr23H8HaXk1QDVAw
Uo4X/HQzwmt5a3eOXVK58ef+zZl95SV1Fww8fO4+i2b/eAFjK5yxswT9L3qhYfh/iQt/Nl9QsvKE
HFbUO/3lH5E9p9C5WGT2suiQdmnmFRq2hxwXX1U9duVxKn7I2mkcv6O14wMRCnMo6DUFfjLQP6hT
2bgrY61LB3SZODz9sSGoTKLrk1TI+4g6E3gZVJAwamA1QtIWzwLtUlKc1pGEFrz0VGajVyafGsXy
aDUvAtSbM2KIA14aj8RP148Ib8AHUPQAm6FI7UhsMnZbaFlqFQnGXefaCZs199Y8jNpfU+sqpyx1
zs76BGS7Yyq4KrOYgf+4Sdxk0PiMexqqIZfqKnJSa/mkpidH/ZmqMwqJVWAYxJ2qmzKJ/TbR0cu1
uD3oaPN1dU3S7fHGEmQiePcPWNHvj2Cc1RyVJO0MAAjI1ld03HkTYAow8nlI/yPa6bu2MCG0qaFT
VMEeX2qrzYVhg08zg7a+3Yfr9z5349EjP22cRcH7gBfnUFLAKAj64hyTrfsos1lIIBDAU4cYryCW
m8CMlVoC10o/mD2HFmbNMWSHJAbm0C4V6rJpLRBTYDZGAHrNpAm071VyGgApKCoG87z4VhTjV9AA
hzptDVGTV31RTvljja5R9wPHYCuEOX16laxZNkGIpfovwwSKY3f00tVVgQGMdrSH6+K4qweOKxnQ
SyrYoxlpVlrZqR1DWmTJh0Wn5WcXrKizAoQOIP52AjPneWbLQZMIivY46uxryAKwPe0RgtOcNOKV
TXR28vwtaiNR8OdtFbhNwGWMqir8M2MVYDKOnUwG3kivtXtDAcFJcbP2O3CRK8kNSAnipnSJeas6
X8Av1E5hLpv7bvSS9XOsiHqWeMfABiYpmo3xF8hqLi10ria5BfoVMM+0OjvYVp8GJO4UwWHjxSMc
MnTQAskZUxeMBymrVVvqWU9P6xjtklwKSoJ2/aTzQTDv9uWxa8aH1KoFgZ63oRj2UYH4gHsF/rjU
DVA4GP5AEeSUjLYHtAcLNLPCUMtbwK0QJvQpSqUrE3roT2v7UK9f9GQVHDqVZy5bCcwWRSsSNkaF
xUucu8oc/AiD+kZRHWWASpTW6hYxfVYXg3RMirs0O0u4sWaGmzYZ5U6fMOKmu3jlB1NO0MZp3aZT
EOdrqGu7TnFLpd33amgR0by86KuZLc+WVsLwNN3y7LRU4Hy3QbjxQnIPkNaCFeLvMwjagSeKVnaV
Wt/m9gGQCCOrHARJIAGgX4m4ElKKuRJe90bcjUazPKomuAVgoOFSCjgi1DGLICVpbTSaEw/429cl
cPXYSGA2WuqUdZ57LFmloFF1Mj0bINylqD2JL8VCDxzysJQV8lKPIdbzYuhwKqzZ8keUfmgOa152
13Xh+W4QBPyWwuhSkKhJAD4ArKP1rEaG70yvKPqNbY7LKMB74//G0f1+cwBDPNi+0BGDLD5jbdW0
zHrhACuElLfI5xVzdh6AsolOvfgjxoa2KqSvVUwUGoxipI2ysovmf6AoF9wYnOlJVUTIrvR72YsD
hg1+S2H0gaorqPBWGNtQB/kAvkSQx0jxce1E732ea6YpRvBLYE4ZPb+X5mCZWdtbETYqNwncSeU1
hmfk3zCqUetZoIwBMqTXTYPrGTYSqelsjisprVhKCA5SV41+pKrh4jSxa4/xvuqTr20kKrVwTdFA
Zxkl08D0E7tjVVY02QoNs7J1ML3cGvvZ7A5lCd6GJo+JP8GeQDCVih4r9If/2sSNYGYTEyBhzqRE
nDfpiPlwVvVXDFp9xB7BcaujhY7iFKrMaqJpLlojoOVGjrZDR2iGLEpnCm5i3C0DchhquPB+JjsC
E0cAjSY9fAYKoO6gpYf5qzMCyFuvdk42CC7NLAcFPcwg4UC5hgJi0PnmS5X0Mhq7XoIftGviJsq6
B16lg5fWiIo4yF4rLznLx8INhjzfWWZgNZ+uGyjn8FH2cvD4oiAGvmnmsZfEmqQYeZ4hN4X0OxDx
vzUJYLaryfKiuBJcUrjCkGzFBBaS1rLNBC9raOc8kwD5MslLCV6zfPSqvtDANk+yABdSEXATV56N
9mQK+oFqOXsaMtuYjKkHBMKsYcB1VI7F0nkyOK5Vkvy8vpCcA4BOa9AIgMMHcZPNKBeNrdYyDh/K
5ZgeiPMZaSUMx/t6HaUCoxGJYpxKt1RpIgE656REyACQwVXm1G1BznFdI15iFpYJX0IhdYE8y5zp
KSb1gvICZmvNT2Cp8Co/+5wdZDe6q061N4bGUfKqg3S4LpZz/i6kMk4a14JUKmR6k/ISz3JfrV3m
X5dAzxTjq8AchaIJhblDhZGRIOVgexkszGm20wj4GRmMSsn0fF0GJ9QgpGE6WHfwznLY13ACbhmr
NjA5qTfJDBpe60aOs2CtQOihBBUpnimbmPR2XSjPMNAZogPyARPzqDtfOpNlytOq0mzcQzGXlbUv
OfL4kmh/OCEGxS1MoCFLg4EJthm3MFsr7fGAOvVx52WOGsrxJ+OYWJ4sPQnRb3nGgI5fOAsgH4FM
gnk+Fstggl4BwqryS+EYIXnR0sid0sJDQ98HFg9TQOiYpzisf6G81XUrA14EeqWV5saRJO/QhFV4
dbuIGL25Wm1EMY81aQUtgl7jABM0Bcj9yzR9Wuy7FnmSphYFZp6xY/AEzhZZLRQvGAc/jPWQFxPU
cuJPI3h8i0oXRGVenhKhi6J92kj/YCD+0uzSbEqsSUMMwRSxGzsN7rwL+mkWLwOLDenWHSl+GUh+
O/IHZmIp1iKe8rqN4V7W4DXJzKY4xfBwDYL557Hx8KS/bhW8EAJmGjh0GB/oPuiR21zgULtPUmTU
gIu15J/zYQY9V3UkqRMQURmcd3i3khhvOyZkGcBGBWS3vgUdDDHBgRzNqmcbuSxwgCJRjAMEeVc6
VxVwSJrkrS7exvbF1gVNTfx1gyPH0UVy3mQObmsWTl5Z0EbWU6+SCg8NsmUVh2QQhAu+Lmgaoy9i
TPyy9t3U+drW0GWag7HaU44QQWKar8ofCYwqtlbHnQ5LO9mL9wM9Q9HNR6Zb0JH0RwRzsY3WAbTC
FD4pUp+T2m3H76so6InWifE5gFIpE2AZAjugPuihAcq7/fWTwnNqAKijIOUgMv6rbGDWS+IsBGgf
YJVohxqMTucsOkz2w6/rcngObSuH2Y5Wy8A6XELOCCIB4KtKabH77xIAio0Ei4PsKNza5Zm3I8Op
rBnIWa3iox9m0b5c//33Jk32ArIVwFzgnHqS1CijsArgPde6QA2qykOBLt5b6+NE3tbykKL8XqzB
NNZe/RVMZOYKYr6XpXDc9JjGh9oHvrAkAgDh2QiApzE2ivsemskYxZdF6tvOxndZNhBppdc5fhA2
4/K2D9UsFNAAMoJYy7i5qdFma7QcxD5Q7tYYO9ANwXnlFZxx8/ojglEjitXCqSSQPvVFuo/V85JO
njn76NS/i1J0n2uR7Cpoepybz31ru81jVvmgIdtVSuZrySeD3LS1qK+Fd2uiPS0wK3QB4LF1aVOL
Vo/ZOOCbYqs6q+ZjsvxS0uZGLbXbVtMPIGwRtalTLf8yMrS30HcPnTVjFjqXV3UEoCPwIqp7RWnC
2vo10Ix0cWMWT9cNmtd/Bio1OgeIvj1YD3MDqEEOVdUq0LPss3ksT/LePmt+Hxo34171jYfMKwLz
kZz7u/UHYAp93QUpmC+hraf3dL8IrZ3siqmRuZb256PY+vssFaBVz/BRkYpDpKd7XLu90dH3RLZ3
2dL5PUAo9eE8L7pnE/JQdvO93dtf0ekbXl8fXivAdn3YKggqI33U6Qgh0l2xl/bZbXGMQuVrtAfu
5CndDQcRVTLdXHbzsesYyMRUO9CSGSepR1mtzjRmDZhmTSZXnb+ONWDDBdkDnlVvxTBxq4Clq1KC
JZ7HR7XxSBUgCGd7+KdeIIlXldZR3AC0NPJ2uCdR37W9iLX6qKUWaphDoz86RvvLifsbPTd6dyWf
bVClZkGJtoaotXylNQWxjecY8bTHQwQvOgVR4VJ4N0iF2gDj95Rpu2i1vKZPwrkSdaXzTixas9HK
gEZIpCiZ1Yy1RTOaFD19cBWumTYSujHBQupgRKIe9Z9JJwlKVVyBqNcCuPudCZVxSshM9f1sYk2T
g30wSFh47UMpSiNw124jhFk7RZ1iADXr6BpErWYEDGHjvKi24ITxzjpGDX9rwljHmoxowDYNcgpd
wda/QzOwR2n704wfHerOymr600uQ+4Wb3Wi7tEaHmu73J/m1eyjv1xvlmxamB93Da/EeaAg7ZX7q
ydEWtZ5odEOufQsT2Ry5xWPHwbc4iR/fJL8Sz/hmhOiaQiU8D6KjdlJCBLYynE5JfzPv0FOU3es3
xfMcVHfRz+Kuv83CzJ2fHDQb+NedHPdWs10o6iw2J3RMVjlKYlgT3FsAVFj4gyAGql2wEK9A0vtY
Pzu9a8OgveVADrN0O/3qAwI62b0leBSIDJuJR5a6qGSlhl0gRZV/IX56SARDRTwP+0dbxNlLbSW5
7hOwUMGs/eFshu1ZsJzXLRo1uMvfJ0ZeyYaErZaDIPaub9X15cG8wOVvl3o0VQbdKdwqf1b+6sm+
aJ71+qkHY/elCEfKIlzw8PmmeSMXx8ncK/b9dS1EK0T/fWNvkrkOU07bkaXxiDPqdoqINUK0Tn95
lShBBYeuU+6OGnBBwZ7wKwN6D/Ib13XhFb4BuP6vA4OvulRGQdiLRxui/Ki6Vb03NNo+p352qwaf
45vpiTTuKzAa1TC7V28WvKZ32bfxKd+LpnZFa8o4mFSOdD1DS8hptc/VjFtaIrqcU7v93y4Ml4dL
RVdFjttmQDjQ0W+tuZmvfOl3qGDegXLZuit319dVZIaMI5jApqa1OQJ3eQrnr4OgnsGt3mx2jU0+
aCAYbWOqTP9ruZW8+THb5chELa7q1Y943JF9W99O1XkRXRW4ufmtZMY9qElbLUoDxSq39h38cUpH
N96rz92hOUw75xajbBMI4wR2Stfryu69t5Jvzpw+JhgNjWCmK7CRbbciYWe4o18ub5r9mAwCYxFJ
Y5xIY82SBMBncmp9TG1+G/fZIfYULwn+X0bCdjvMiaTPRKWORPKbpA4zLQ8aUxAvuLqAPQQzQCj0
YYzi0u5za3BqJN6gC0J3ckQ3mRYks1d8XW5EsGl8s9zIYoyjTcrEjFOsmyyhE2VWXWdV3Xm2dqOD
dpl2AUnKN6Vyk7x4IIOFRuh8Z9rGzjaL0e0zUQM416dsvoaJNvasJv1iIxRYZEy9dbY+6bUm7Lam
v/KXZW6kMLZi6csUydQyo3Pur6G1l0PtZJ9w3SDhGIoG2rmRYSONiT32os0mssWI/sQtMPNxsCa/
tj5yqd0IYcJPNWWKM8v0jJdKsDRPSyEJLF+0NUzUGXSjbwoHEpzypZhuKlnUccF/tm10YAIKppAS
YxogQdK+pIMeROlhSYewyAL0kpDpqCSjX4HywUbG8PqpFh04JtBUuZnKHTWI4o0ci10dKDfSk47M
z+G6nP9x2t57HGl7LesTWzK3sxMP6EZVM+D/loNhqh4ZsoF49VyUim/L1WLgQZctkwvy5+khVWwQ
CjertYJqptLq/aAqJdlFZWFiGrYnCIdOqYmg1KjCf5+QP9/JnJBkRJUXWQp4oCjUZ9zH29oNYvV+
ngQrwr0aA8eEMpZgXIgtOZnKqpoanSdqs8jDhA3IvcNoavxRehUsPffQbyQxjk4eiWbHS4xu7S73
UhNjMw6I5T/Pn3pMMj7pIKgw4dFAtqUpj9dFc3UEybah46kOsFTGro3OyaVSK0DZqBYuSTXFHW0n
MCPtiH0W3de5O7cRxpiytsrVOMyYWknI+rJMsXawypmW1xLZa0aMSi3gNwvtpRUlhLlnCHy54LZF
GRsT+JdBC+ynrZEUaBPuox8OsqNkulvUUzyFbXyXopsITSnXl5Wr6UYg/aDN/SI3FClKRghcumkH
tGP0K93OQMNJFFSRDMNP1uN1gdSH/nUobIxZoNkHc1bsPq4NmD/Q2oPD+5Zq5XFRui+mgnmg61K4
4QK8qpoOjGMKynepVkVArGfPXXoKLXDqzTtwXqW6G4twDLmVWDRr0A3DpD1Ivi/lTOgXXKwK2pRA
NFgxuaj+rMhukXJXae8xmOpWDVppRT2p7yhv7CKCegb2gcFXlOAY9ciQVCMIU+gE33xa9uYx2U3n
+GX6ZE3u8FA8mAdE4R+q5K439b58WMIK6d/hsRnc9gmp953oNcV1ydsPYtahn1I7i+kHLZ4VOkEW
WF61a2/SMHvSw+xOe04fVmGoo/7z2iowwTTJF22KIgiVoX96/yPy20DarZ5y+lncix42PIvaasj4
HwtIN1YrvS95Gb5iuMwtg+s2+04QeE0f5vCvnW4QMkEEik23Dliab53OOyHTeqPet5+afe0Nezih
UDlGz/GhPQ4H+ev1T+Db88awWHdQgDnWHPAJ+cHw9V127N3WjfDqFT0BeO58s5zsQy5q1ajIHAgC
jE/bP9T1ETjYIAz7cl0hnrfZimHiFRoLV7Cdwb0hUS67midqN9UEZsHeRcZ4bW2zhB7aXbMfghlF
mMirn/Wja91Wt/ohDtbjvNMeDW8KF5/s8tLVg/JHGq63iz/fJqfpK/4+qm72I9mXniG4GfBmvNBk
+NtTsGMu6ZomyGHi+5byS4vGv7Pu1YlLclAueeS29GXrR+TcmHimXF947j10K5hxUXMXmwVwtOCi
vMmT3dSzbnTX9ouD6tqCg8OLYVtRjPNZy7EpipraUmAc2nukBQKa8RQoJDIlxtvEeq+BawlSzvOv
++wwu507BiNs6hU0GwfnrhDkOkRaMQ5nVPqlIQnk9b4ZOOHgU71ErBCiY8i4HF2ubeKMELIqrnS7
HjPIuL5u7w2tV7wa26xkAPcHamAaGeObyErXgEv3qqMamL7xpb6TD8Pojefydv5SwX0Pv76DAub6
F3B1xFAnLcuibUljzMNZiZxaK2K00z5gJtaZXzrtyRoE6QauIwB8CsYLMRYLJJXLm8CCQac4Kno0
nhtuUw4e6NlSx19jT8gozQ+2GBDACD1uHGipvBRVAUmyLDRMCWiPFtDv7XDC5ItNvsyKEo626qEE
6w6YvbAGHThDGJ47G8X3Aggk19eVW2TFwB6mNzFAB6pW+ljY3B1TuTDnNILKSu9N9a/YDJs6GMEq
8Y3ILy2glMx1dp20CArjtGpHUV8kD0ZBB7Q3pWjArBuyPJfy4dxz25hpd3qte0P2U19mVwdWZDnt
p7ciDSdQkU4HZT7Ozi+B6tzdBvYYHRxErymL+CzbiaHXCbrIVXt04Vfn6pkAMgGzSJK+rwY57Isd
itB0uB/XRq/XH+S+cdeldik7iohLi0blv44YOg7ACwaEaEBsXC5ECQY1o87pLFpW2m7eSo9D5TyS
Hnx6DkYqgzRPE3dC9zcgtrJnwVLQEHpNOBNis75uW6nGxAWIyPykVT7r2vMYnzB9clhT/bYbgJhW
xEH1lnyARUBHry8quOg3NwCyeak2shxx1Q+YywH1S2+fiX2a6rtZhNbIW1w6wGJTLFycOMbKy4q0
Zm86iC7teBOT8qjWAzRrPjeJitdS/31tlW8AiPt5fV15FrYVyyQPom7FfNEKsequx2BCXBeBFJVu
ZDXnfhkER5kX29C0D0t2AFeLbvrLlVxMTar7FSuZ1W8gE6wwbytkjuLFM+AeAWqVnlmVfdp2ep4k
EhJesIzYq7Rn3Pr0qvSzNFgGoANVisDtczP2AGRHrR35X0wKMG5SVpvqn9Gc2kBltPseNwD/bzq3
bB+c/ZBLYZ2gyoSpadlBBYHsGxWJ234N7Nr+XieyoHjGXWJM0gB4BawH6BS5XOJBkv+PtC/tbRxn
tv5FArQvX0lJ3hPHdpbOFyGddLTvu379e5R736dt2tdE48EMZoDpgUskq4pVxVOnElUIcJ6KWhFB
eo4VdOQavP67m2EX2Hw0FIJAjIj8+lJMP0aFHJsCbAK8LsqqbWIixgb6Iju7ixyQrqgFDTOKt5/7
6npzeeBbmdl0gVP/eas+uwu8adLSoIkwBa8z53kL2qDbvcdR05urA+OEhpFC0CMg7i9XJ0uNnChF
C3R6GOYbMxMVGit14FieGK2aSW5c1D+VzVjgP+XmL6Uv9U2LajunFnWL5APoKyBtZ+gecPJMLNhU
XWQJqDhuu3Hvx3YV9gRTE4miLQ3DySdHE5QdBkWVU237WfBLVpeeuhNQhMjnWdaNv/z3zT//HEbT
MRtbq9BwA6ipES1bkL5Mw3Mm8HTrliMEDyZa2MHWgJ55xtFjlHDW9yVumbQ2HMN6H4dqkxtoDtZB
4lj7D4ZckjLnsSgzigWUOYoccwsTLNkCRRXjB9HvXQdyGoUHydf3wOo4fvwhGAPnQp+t7+wSm6Wg
WoTfn+lXZ+bES8UCV2lpxb4VHTCm/VXwmgd0SPFqUkwc+j8yTPR+gbgfTABsn7qnSJ2vDkJ0QBJB
u2CT9msTdDBVd7qvDTflgPvHQm0ZY0nY8Z2C4jUZYIjxoYkSe/AD1ww3qleujJCDZrq5aWeCGGsc
Bj+TPIxGP4jNby97nqrn+wvh/D47vRNgSl2fxjw+WEb82wK3q6XzHjzZGPZ/DuXvGlTm4EHYlwNh
mcYHIA12FXgQ8Je0wXQ3JK2rAZPFaKkiL7+/MLbMciWViSm8UksERcDK9PfBHf94e3UF5ODWe51+
3Zd0w3qgA//RBZak2deFTsfNGx8Gs3bFxERbZdi6gyXyOv8Y5/C/KwKQbmbjRV8As4+ojgJx2VXx
IUooWigiUCuRKiXqNlvwC3+3V/VXGLN9XaBlKGxAWGE+ph/9g+CTusQwHDsjmDVPh12GCqfd/puX
vVoi44n8UB3lXijjQ6sW23FCPQ4YRTBq8Sg8mEDpR46kWwjGwJoxA4kvfZFXFnpQeIb5lHjyfkIe
5xUa7nJ9PTZPTfor5PaD37IzGRQWaKNErIRr7VJgGIHoDpM1rSelP0rmesRkzftaeFPAnJ+oFohJ
rshPZLGrdbBBWk+1tVXNx8nnpfi3tgzBB94U4FzBOsB4ohYshklleN5T3sjUkx5nEvqwTl2AlYC9
U0uRk+yzAcDPGSH1lgGN/Z++hcstkwpME5fLQHjCYOx0JHqi2m34UvUvRTeuUkA1Srttj1aON6IX
MSS5mhLPcrWyoFHO8ZLXxgBYPx6GwEyAOwzslJefkuddnJfFIDyhj5sq1eCkmLtnRRwOBLaQiBVj
RClaN/HagUZt5EKXYhKhNEovi/zD5vd4iN40fT0tNKAcV+Gn6tG64L4pXHsUHZPbsCBktFgVW7kE
viBTAy0JD3qDEjh8STktsn3yHYSS62duyCuF3XDKYN9GaDMjuDGxko0BDEEcBuSw4SFXNFoH6UK1
Xq1PLbA1ibZSsp6MYDehwe6+bdwSC1IzQMZRx0ALKds2EBlKDuKVLjzUSAdt3cQrUmp1huMpVX+I
0jJbGVaPOkrRB6s4LKVnC0m+e/8jrnUIOZmpotsO+d88POLycIUuxeixegoPRTiaFLO/YT5NLqwK
zeOxJjN5LfQIIzfmMEsGJse6Yro3urHvJDHKDsbRr4k7rKNDvb2/mmvNuRTBrEZpNS/JulmEREzB
aVpioCiXmU/TlGwSf4nmfOffJcJ1gmsSxZeZkOty/zo/TM1QTLJDBW4xn0wWyZStb9l5SztVJTrv
AfDWCs/lMf5O0TJJiTXIU1FRFycSFI6sOVO8ngGTyUk+3F8eW3H8ObQzeSxpgZcUUxiHkCdI1Gw+
9Ipo7SZAW39TLNOcdkAdhKumzOF/VBo8NcAf8wb6sXXk+RswkVzGHYUAHR0vsw6fZZhpnYhdbHjZ
QS8bom2r8aETPjx/J7WnNN+0xWdd/LZSYn4P0lOTm06WS7QOE6IM4SbOc5L46XqqRI7l3LgJ5s/C
0cM/ohmPbZNoQboRoq8Nn5Xagr/VzW36S/pQaGAQ8bd/rFNSLbRdv6pdGVOEOc7jhh5AOPoXwBqE
0g07DSxqEkAS9Sg/SK2F0oXdwvkvhgIhA1pNk53BMazrzAJrReoy597Amvyk52dHkLV4HKwUITsE
anaKD7KJMCh99ot4wdG3G05i7uIHwQ9SPyxtDijOBNV11YyRnOSHvvlQ1Z5Y3qa3YVep8+sbgJ3v
EJgz81RrqHLkgJtsSk5m88MWcJEPor0abMiYs4hTRaGB+YCxVcRQr0X1UDrFNn9IVuqT/iSvo5W/
NlfTk/UeHPqTtgCux66oteJNHGELHSZuggv5jLJrJsaPpyh8HjJwonT1MSxDkBXaoDbHv/aYoAd0
06M1ok2x4w0M/slD76191oKzza8KPxvgwdWDTLMVwJnAcjWbbNks0fawGZbhwl/pLvr8wFIuPyn7
2M1deSkvkgVviPT11TjvAuqR4N0Cu5vIdnH1pQgKbB+7oEs7tfhQ5TWSJqKIK01YKPmh0dweFG8c
3ZOxPHb5aN1Hk/vMYYVOmcvll3pRDGVYageNyN/gN8WM0p2/xUCgvUfyRx7+5vqkEWggjkSAgyhH
xQzJS3HiaOp1Kwv64S159N/VjLYR0R+LHVK1KbJFThh3ZVjAiCFOBGkrACtz09OltBhvxbGfxNZB
tpy2WyVgf1fpSARF423jTUmgJ5gnlmJ1rAXVXVlXbZ5Yh27ZbbrX7Fju5F8e+mTMZfwYLWon2GZ/
1JojlieVsZt4TPBc5UHqGHx7T0L/jQlcpFkYQcXz+/MvXajJvJNn62OsJG0rvx5q7GRRoYPg1RfA
U17qpD1UIlDg1Bpf5OAdr0RQ12WLLqaMV9++ynmQamOwyM/TPlrX2IzbK/CqCVSsd2g1wN6VTUx9
f/GgP983hxvLvJAyW8uZM5ASr0j7qfcOKXFf/7kMwiyBSTzNNhdEETDiQ/sAvKbxeOr3XksKgjL8
4v4yrtOXWZQBV66BqQvXNbOOMgHBrdAr3kF8ElF//7Tc7Oj9EldQ/Cik3qu1501FY98fQMqKPALE
vuBdAu8euFQut84bRV9tNck/Ckt/E3b2sLFA/L1O3WO7FH9XO/Mhf9VszeasdDZhRjF16AMGZoGT
RkR9+lKshhLtFKhBcExVF9lKTTFSQgF/voKpE6XLG7N7QwtBOI26PxzmPGuXMbiyMq2yz8LgiGk6
CyMlPboxHr2UiJzOhKvQAyeHMAt5J0CDcFxMxKvncRZOYLJC0oB2uq+8O6J3nowND7N7rSjgQTYh
wphfMWYWq8vtq3JMEvPrIDni0c1c6H8qkQSvwauA22AbusEf7Wv4N6AHMMCXEpkDG2TPB8rZT47S
Z1aQ7hUTS2o8ppKO90Zz5RwZQYxCqv1Q+qKPpYU+GYh2MDDgXVneV78rf8HIYAMnuTMSCVfMsdtb
DgLR+7/OPR1G3UBgaZaRgp8PTvlDTSPbeIj1Zftmp7YmIBIkgCJwRM5ffGFPzIoYR9+BvcCvJ4js
nd/9cyJTAFeeHLNZe/TrCeN+74u7iugZafMZnvlbS+wmo5oXWEL9EuLtgd1HtDftrL3Ka3e4JcuC
pwAnl4zHFRa8KsmtVUq1jLPKCcB3Akosn2NLzeXcGcbDKFxvI+AqEAKWCGB/LXYwTzAo8dT7cX80
hSB6bKO+xmOswSPauVZxuAY8reAZErIATLncvkBshLIPMvUYp3anORqSwk2T7yf16f4xXas55CDd
w22CqO1q4KqqjUkSCa16BL+L1OCpVaCh+eu+jOvQEFD3cyGMsqfppJZlP6jHt/gD6hAeAjd5zV70
z+4jfr0v6zrh+ZEFvmi0juCEWD+eAeIDrr1JPTbuEL+r71lHkFhbymfq7eN4pRUDSeJNjzE0qHlL
TzP1afVSVysLfRYtqbcJj1jz5kmCcff/fxBjdr02SdGYSOqxfElHJ8d4okgFfQvYz5QVZ+2zUlxa
OPYZCCK8Ks8lR7a0qRRTW4uYJ3jc9PTNQlPfu+pMGEUT2CEd6K/69PHxPZJjS3g9VFeX57zpZ4Jn
Az0zdr/Us7gJFMyLeo51gCOjD3/F49dnUVK4Xs6FgOv5UoioZpNhTDKE7IpjsfrtreKFBTCWtQAb
t3t/K68LRYww5vbECwDKs4h6j121FFEYejQOik8WpFmjp5f4++5B92yBt4+3LeU/G3ll9kk+WZMY
YSPjF+UkUxWN8NKTsRN2KKg695d4FYgwK2QuUasoEymCVzja5dOqexE4JZbrqJH5feYCNaShjRsP
ei8/pSWNZDvYj6ndgquIGE4Nq0xttLx8TqOjclPf+XQYQ8BlYIGCEu0nqGUx+lgoQo833UA7VltQ
YWy8beN4j9CTRb3hUTjfOrJzWeyzRWTlaalrnnoUF8M2ssnnXqOVk2+H/f3zYsmJZv2/EMSoZI0W
HlUIDbjqY3VylYY0G/GXus82td3aJvC71TPQIgUR9rX/7+HKpWzmOurKQcFAFks9VoHjb7z9nkwL
4V1bTN8K9QPCFXjDoVyslVFOsGL7cVxhUzUyuaLTLa1FhY5vzo5eX+WXq2JUNC3yMS0HQT32NFpl
+3LnlwS9F9hQhXbPwbp9rTlR5Y3L4GJdzE0IaG+VgfNbO5qLnGwHh2PTVwsC2wNSQoylUlEdkVjE
hBo3A+C0KkiiwGogFa9gjeJs2dUVM0swJCCWZqQq/r50wqGVpHOGaByLN/HbcKMIxizUZHQThOJO
bAe8SPlKEzDaHsNOkJehToHZm/Ofn10tVZhraahI/gksSNIJveuYOwXjxlQbI3LNCkgHDTzgh84K
eM74ykHOkhHrARmMQrHBtl4FSuh3Uzr4JyNfmch0S4SuffvF2dCrLPdHCkrDoB1DmsuGk57nB5hH
gvVpZeAqoVOh77ipATxYqPW00o3YThZS4y/ui721q2j1woskagngWmSOUQGwpsEkdP8EwBCd9B1e
zWiB4XV5sJCiTyWZyH15V3o/882jxQv1T7hjjCa6PMVGUYJKGeXgNK5Fx1/7K8npOaXu6yLrLAPa
P3PDgcKcfftLhSG0wk4NTsFKXQ/bYaOv6q3qApbJMeLrq42RxOyep5SjEatacKpcAaRcoOBel7tq
GdPCQYvRU7iS1hh8x8MGXAdAjFhmE2NM3237CWL7dbAPlyrN9tLTr+ihXJkuF5N+Qy8vdpPxjVnQ
ToKQ68Epfjj5mDZ3xBxvN9qVy5y3m/NuXVzWzLIYn1jKou/FHpYlLM2F4YJm7wsJz1pyxGWwEziB
3U1FPFOS2ejP3EmfmkqQZFhW+PAovWYfuctbzxxbXC8HXIiwLODwWOBqpliJFotKcBJp7+hrfzks
Qf31iDrIfZO6jgewb3gpA7xmznyv9B1F/1yP9So85c7kynSyExu0eRvdjlcTVSiM2Q5dtFEuXziC
r1VjnvyDBzQ0h+DBn023AcnXDQ9A+R/1B4UzXlKSb2Ohbnh05TdM+lISc1rqIFV+0kFSY3eriXhu
4bwqTr3JOffmNXoO/TTnS5rV5kwtgj4PvWlekoK06eG923+6pq3tRjc4+L/wMMa7RnlbyNxqxRhN
AKpD3ghPJVDDadEXhYoql2LgpiBwTAFCraOjhwWrh0mqliDxj04oa+J53ZYezEfJQUvmUT3cVwuW
7swEXAmg0L+imKA7DycjAeQmOpVOtU3ckib2e+emJF1iTOGyL8i4lx/Nx3Kl/fB2jYfh8wsdJLxZ
s7zv0OctOTvLKMWtXjb4jn6drCRYRrM1n/D+JdLRyVzf8Rfhqnfbt3iVvEQP1kKhDXpRjRVXqWbt
vPQEFxvCMhkHZmkiwsSHFHZj12SqqXBoXj9/gXJ/Vy1C13M8J/pnQNfcGYYpajMKWMYUCsZk4lTO
Ow2z8E6dC3SDsg3otJk8atriY7ltPtY0eip25avEI824dqyXchkLSpNsLmZBrv+hrqWNLOE9WeSo
2LVrvZTBWM1QBCFwVj9Wg45w8lu3vWPq8q6I+b5hjw1tOODC1wDKRjR7qT+CHDZjjQFDp0zb1tF+
1L68kee8Wcq7H2M5F8Jcr4UnFVU7Qoi4UNfeQlz3P2/ytRsCYNEuvEW9qJbSenKMhe7mdu72S165
6DpZwJyxmW55psXUZJXRlNFqfAU08slJB5/uoHQkjul9lzCfB7uT5xIYnUjaKCojuUpOHRr5xuIh
NTPajY4QY2brQWnyf78RMQAaTPWz5oPanX0ximQjwswmNT7VytPQ0kYA1M7x+4OggDNMcjRAELxU
XOWtvKhAfgi2LYwPtnN0UxZbPQAVVu7e34BbqoQMAkOC8V14rGNUqZLTFqYoY4u9orVRX53sFCNT
nLirPu5Lui5DwO5nQhEkZhgOCzu51Np+Ms1c74v01H7XD9ImpVt/VX5Kz9FO2nNE3VIcoF/RO4Gn
QZCPy5eiijhqiiYs09OUTKNMx9wv/qh9Gwq0RWPUH6NpcgPjkJtpiw6q+m2Uh1Gnie/1O11qcrRN
C1aERKcWks9a09tywfm+eams2p1/H7MVoR6Nvl826SnON0M2bi0wZwQTWtjF0JaTrxx3gqplGF1b
2spzMACI0T/d/4SbO6SDtBkQYRDPskMSNTEU+nRK0lNhamsLFLdCDULNf5YBvuR5YB8mGiF5ZK65
Ik1bH3Xg9GSKBUCrkexTK+8sjgbfiozAx2PMECI4LU1jvAT6MtDQMqXZqbI7e7IlhLPmSrdVQNSt
NR68lzoH2XH9NAbXi/GHGNWER2cM1WDygUxKVQGsRtkJhK8zESh64PfOR7FYGntegHnjnCDKQJ8Z
AFK4MOc/PwsVNKMri8bLgQGje1599fbOnf04sw7LG4xsrIrs5NVt/2gJlfymjVH1JBRtS4P5ZIkk
droJimWjgE4WtYRBzgDGKnTQURNYNGYqJbQukhkLHlh1wDnb67cSDSk5EMIK3s3golgkYuMZo1+Y
RncSC2oCXxKg/wvkUk+l/6dB1zHgUNah71aRHB7R8UfKFiPF65PfBnTElCnPVgTHUoBzKLcVjybt
R30vjRjfhioWXsuBRUQ73uXRiJNYJrpQ9SehXJa+5Bbe71aEi44OfoBW8Gk5ZrUTayVJDTcUwpXX
AbeFSY1pSQTMKnkbrLdG2AK2kieurjlBukyC7xYzgc1HE2xi+L/bagcqnbADyHwqCBj19LEheeEI
qGiJeNQr3gQVJIW7sqht0fvMxNwJHsI/abeo4t969Gb1pAYc/r5VX1+ZGkiif/DiGAUqs74VTrSJ
OknrTynQCCTTO90R20R01Sj8rtUSJNmy+dW1Ao9r+ee2Z/YbxVAFjQcoB6Gux9zVUgjCs0Y0AQYc
Xj1tWA2im/urPDuM+UEM94oBhuwXa3gJBcTLASksySkeld/6ShbW6VY8RoYdmSaNHkAvVfhUkx6D
GkjOlbpRTVfTbWk3hiDYHp6M0SmccC9bLqYBkaIiwy7XF11IS+XZ+iNb9v0NvYbbIhwAJhw2DsYE
lJ+YoDHT6t7wKqE/iXEAgC+Yg9RHULnXOjXURTDt2rLARGjbeNKovtH8o27symogRrQwH9KABDEP
66rMLpPd6vMvYlR7qNQhHgOvP3VhRiS3L9243McWrf2GFla6GHWMPbfxKpJv9ZUefHQvXkAqYa+J
NG3ehM7G/EHPXEIZd2PgTIYtp7sMnCSCLQG47C3jpITm0LHZ+HYT8G7/q7cVwOsxoxnjOjBpG7gt
5t6J+7gYJnmITxqxvdEZB2SuznEk2p5HlHwVPTGSmAePWDZCtcj6+BR5grYaMHOcVtNg2r0EXq/7
WnKVWcyigKtC+wkKN7CBS29TemaXlNOEKWXENka3o4DJgO2SlyNf3TezGA3+TMF1qoOM/lJMbbZR
AgQ2xFhA1CNCaqlsNrxb7admfKFgEAPXgWOaJ1KB/u1SjGTJRWrIdX6qq0FYZr6ag1VWDL14IZV6
rtF8NNDLkzRqtZiStq1ooiahSft4jCvSlSKwT8IUmgXNMB9qpJk3Ykych1FNwH4VYR0torbt/IdQ
EIKADGjZkYiiePKxLBQLqomxQx1N9bFOSNFiegwVg7iHl608CwWpQO8/EkuIPLedskChUyZ072EO
0noqVqPBI6q8voaxGQpQqahTAb+Gru7LzRDVKutTS0pOg9usygfFrheBG+KJLnr4UJfJQFqOLl0H
MIxE5pT1ru2mzkfU37jFdhcq67Sn4QoObsLUCsH2Dlx88VXEO1+V6PadqejAxsGiRdqxigsFgCjk
GQ+N29cu0MUY5Na6dec02Yu6qb8CtDIgDr5vNtcFOghGKzO6GVRcGyCou9xcqTC9UQrT9FQ7BlHX
u4Dqq8YZTxwnPl8+jEJfiGF2NDGCMW0wjezU0vT51/GbByjjroO5/WoLFAp+AQHewtg0ZPugOBGh
/w5pZLaLuYtEo5uKop7X4ZQkgpsxyUMAQAblHMstfTg/FuaG0cLJq60UxwIQjIslua5P1JVJfGqs
I/KvFFkYig4tQK6Dhz/gTjAY/lILuko0q1CZxdm906zkP7VNupeK6K9f9xd2FR0xghh1C4YpGvsi
TE9v4KDZ+CRyUpejatevLLMMJG1w0iisQ6svF4MYCY87Yw4Z7iO2bbWNt8cnbl325gmdSZEvpURm
WaKnDFJQdpCIKy3R3wloyfNzQb85yeitTQN2YKaOBs0P3iQuRQ2SGSdS6GcnISBv+QAG+Mgny+X9
k7lxgaK6hxYXEQ+mFsL2SyF5ZSmlqrTIpIj3rjxmq46IzYLWHNLNm4Z6Lmfe17OMrUXoKwgZ5LxN
HrF2xD81CVkfTV4b+K1NO5fDqHSeKINihZDjPcm0pvojHlQcjqpdxYHQtHMZjDZjvmfbFnqTnTae
RtDX9TXwuB6vq0KMCMavCbWBkkBbY7uSlbwQqeAI7wo98p5e591g/fP5SubdPDsVcWoULZSwkmil
r91qOzcprozqoGbkGDzziqe3boNzaYxCS1InWWONRaEb4SMOCf3mHMy88XeWw85/SlAs1CsdmXuz
Uu1ozfn1W/HB+bmz3UBFhpGUmA2YnfQ1Bohrjk4eKrr8GqlCytf7ZslTALYkalS631VBmZ1GioCT
zFNNSjvdSuiV4dYF58j/3rYxtgnG8a7Lu2o+FwQCrhyR2A1dweZoG8c02aJN1OuDUE1QtsYejhj4
vqhoaPNm0lwDAC8th62N5Mkw9mOMjSu/I1dd/bE2KzRlak58HJfyRkZq9XL/qHjLYmKcPhI0vxgh
0A4Pf9LteslbEsdsWMLi3EtETxEh4E2l0lL9TCjvRYEngXEDfVEK7STCMM3dZnIHgmSbZ/uce4a9
zALVn5JYw+H3YOcoF5WzRopOODfmzRjgr4dBB92lPxtBqiUbdTdr8ki7LWiyv3p3vTSpsPq6f+oc
Z3BF2FP5k5pWCozGDmhkPW2dZ1EkPVFf64BklNflwrk/rzMFpfYlUZhdm2trGMNBi4/UTtYF5W3h
rQDnfAsZZ+DLvuT5xY8zmOd8mLRyJ1tbVhtwqzeUJpSzj3NY9n87H3TxXB6ZX5tqXimz+cTkXdlE
tm5vn+NHnhHdv7PR1nsppvHKqG9G7B/KhuqqxkzzJWch972oys7zwSTpQQ4r6B4S1eZo7oMNdajJ
a7znKsJsy2dXdlbUTS+A/uMkfhNSuxOlYH0kvKvuvkcwVMYjdJkiZaOOMKqneOY0KRDAjwENqUq6
jwz5qfHdboVF5vASuttyZ6wiKlVoAmCcaexXg4/qBLy3U9m7mmBmOsdd33ZEfyUw+5dqYS+KeZKd
pGN+EGizVvBQy2PR5y2D2T6p1PpKBAcEoup3lOLdpbK/r208AUwoJepDiKoJBKQTSUhGzM/o+b6E
/0PR/rNRLBzDatEuM44QsetNW6fTg6NkzpqOPIzyvBfXDuCvnNlBnCk0yP8RV2VxhhqB+BLZ5uNz
4nBsk3PmOpPkzFOVVAxwnLXZIgI63AZnXew4Qv6PkO3vQhjPGRWdNlZGBBfjmosU+GeBxIvajh6S
Jc885w++t2eM00z6KlXSBqlhtN2Ac9o1FdLRX9Muo0teVey24/y7KsZxSmXT9ZEW4lVv/RYS/chZ
yjXq5yde+/v7jMVnVh1KVYuzkeq1QSTZljQiPQgPeLshqVsRJwH66XCI/4TUGIiM6IrjEG4ruoLi
8czBByQv4xFkrdOKoJ0fEzHEa1hJxFgCbAT2MMq762YNuDq2M0mMW0C3Z5sUGt5k5T+lTyuUdAJi
2ZthV9AlJ9i+VT6dn2P/syrGQxhplqRhh1WNaHsBCfT2gzrJcv39oiBKkTm6fzPx+iuMpSxAbaxH
ORjCglVwpKV73xXddHZnv854CLO0cg8OIju9vE8BOaSfx/u/f9M9oBQ6Uy7MxXfmWEqggsEAgfDX
Hmw7XY7PUUoQWd0XMv/I1dmfCWHOoyjKqpAGxDnmAhfp4hk9H/+dBIUJfisBLUiBjxA7eJsIBqig
h11ccsLDmwf9dxXslGFQn/5v1HtYPHE09uYpn/0046TlMQSOs8YGyS/9QsNAAnXJOWeeBOXypima
worR3ApXBmxd4xy9w3+5BMYte0C5ASMDAcm+o73tcFPo277qbJMYbwyGtH4MDKgqiHYOv3O6721x
W1HOOji6yj53JVYFqikVUsant9/WByLMr//KGFiXG1hCI7UyBASnaRkvtrlbLe5LuHltnW0UY9Pj
2KS5hiekU7Lyn0VMhOPcW7dv+zMBjD2beSGUyZwnqYuXylY2ZjD7DMyd5Vg1ZyGsazXUforiEmZR
PmCy7imjvMz8xmEDbqRhRBFATyIQhZdWkZYeEopGyRG2IDPHnB6XZD5Po25t14WUeZlnUV6BlnIL
/8DTpqO4vyWywgALPNWMvPD+ho1fyJn//EyOlJfZIM6rQf6/mjds5OnujQPRAG4ChB7EObrEouhj
VcGsRV3LkYm7cgI461ByjvxWDetCBLNZYOkH24oAEd576/Qvj4VbPxeOaEsvNP4KCMfab1x/F9KY
LbOKXJqaQs9Pb97OFUuqgkEDMwVo9ee+SfLkMCZZyWbfJPUsBxhzzMx+oN4DL/HiyWCsEneIoOkd
dm6k+sJ7QqXRBna+IuXp/lpu3IPne8ZWmuPG6I14lgP2ZJJ33GLCjaqIJgHlOwNDAadjZ+ZaTS9J
woS9Cl96pyYmpmcTBfEi3/xvFbIuRDFb5gk9+NtkiNLQBWsgaXEDTDWHBgTOSMRXXsHn5gn9XdnP
DXdmoHWktHE0r0wjlivQjmI++Tfnerntbc6EMBGjrPpD2w4QEpNotRmd6QF1kmdOLMSVwkQso9ZY
RiBCSumoi128Kan/LH0/j68cQbwtY+KWoZhiwCR+tqz9kJb60cnev+/r8zXaCiQwQF6LaNQE2zkG
Flz6zbyX+qo31DlF9nbxQ7Ea1+mDtzh5drgLd4BCbH8NL+M2t4GDcO7L/vltJjS+kM3cQD7gyiJG
/qGYEdDkq7JDu8YYF7sKFqnjq8sWLO8lOvmrft3ZgIJjjkynUNEZKThDhl95OnOFhBu0aajf6dpw
yrXiJjkxK5LuzJ28jjF3708Zkyoi6e9KwYQWEr3128y3fW/Z+ilVdkmKwZFL8cMzF5icp76aMQ2G
D6AOw+rUTIsuwwSTVaOTzue8i964fMFqoaG3Em0LwPwwMXuXZSAAryRkv5JdbCaNPIc2J1LhiWBs
oTOQ2ipWP9fEZerq248jr/HiVlR6sQrGEBRB1ke5EbNTXpG30pGp4pNMwz4+8Xp7b3mrC1GMLbSY
3GjqFVZTO9GqSOgb2BArWiZ0fncxVinnbrzh5y/EMWZhBTI481OI24h/AIWSft1X/Vsu5OL3GdVX
TTVpJiBGT9MjXvkNILoCmpHlS76UD/dF3QiMLiQxMUUJ5ILiS5A0LmS6qxfm5/K/E8CEEWqsVZGi
T/Mjkkh/6/uKs4AbXvBiAUz4MEh1nmURTAWl4ZXqVAn5WH5zjptnK/M3nF1OZR/KfRtDkUP03Llj
64zKkldvun8QQA1eysCE3ErPDchov3f5QrWLF4+DxL+/UyDnvpQQK1NjeiJOwnvOSXfqLUJzm3Lu
WN4yGJv3Sh3ThUssY9OhUP/c/ysn2cya8R/HeNWBk0j1oJQiXlNysgtJZB8w05PXicFbAmPcYNHP
/KEeUfcR8SiZ2JhXzOnqu5ErXKyCMW9PyPReSmb3Ea6BE3ZlHuyc40B09tVpiMNa9jxIEDbieje/
moBKa3CffZvX+3rfNnSRsW8RNfqpNnAiZUlMQn0gEcol17/P2s/EAhc7xlh5kRuaEjc4kzfkVjJu
eYOWW+NlzQmp7vt1nSWaQQtarmQqFnNaNYSXhHB2ig1xodWqFSX4cbGz3Ymkf8JdU3KLyZyd+tGM
M1+Vp6la9wH8YU8V933uq9RJuI946S7Hmfw8uZ+J8VQj0LwcCqYR1xWP9Ct3OE73pgQM/gLdh4oR
DVe5jm6CH6FTYCQG0FT5RLQn0n9xoqBb2Gr0ZfyVwrj2OlOm0LdkGMrSIHadLEtUH1wM0bVBmJ0T
D4/b3UIEqDhHYBE/6Itlg1b89vXb+RAf17w66k3X8/drWBVBLB4qgog1xyR/L+1fwFdzdvWmEp5J
YC6BXM5zv/QgoWmIRYX9poe53r/xb3q3MxHMFYBmyCKTM4h4wbHpkJJ75L4E3iKYaC/C45CgNtDx
pLLdkJjbQCcF5agGR/9+XlLONDxpg1LuewjRSNCRGpmH9eiiLSY/3V8MTw5zGaitWYdlg+0a6Xs1
uRaaIqijPd8XwtsxJsyrBjOsdZzKaVNtXWAT7eql4pSneLrLXARh1w9x3kOE8eh2m2jJ82w8tZqX
eHYetW7kVlnjPNBojHHGIBc+3t8jngDGFVjZhHdt+P/TdHzTDq3LxVXfdM1/DeMn2T5bgRoNQZzO
FPXg3l9Z5C1+GAieNZO1795fCecofhoFzwS1g4KGXgGCss+cPMLSwy+Ojf9Mx726kM/Wwhh5LbSt
3ko47dJpbMkVqYZ3Jczvw0NziJ7SrqLGk1OR4xcPDM/RZHagn6YG7dwDOW+iZNcReV33RPu6v38c
k2Q5wjFDqRiLEjKiVe+YL5/SwlhMf/47//LzAn52SIPZWkVmQEhPtRy0W7ZEf1X/j7TrWo7dSLI/
tIiAN68F0422NE2yyRcEeUnCu4bH1+8BZ3YIFjFdsVehkBQKSZ2oqqzMrDTnHP6hEOreS145JIBd
wb0vH2HADqmLoSuT1Z6zVFWee1F62hAOth7aSeGs3lhhHLY13fpUnmNHftvKa5a432gL0ytgpnyU
KYgqr+3aCsp3bneCaoe7/QlTiDdxj+nifiM9mmbfW1inENufmB79y8zG7AMoUxE1fqIACGBSwr2/
9jfyvU7uNUv/mxfbtxi6dCu3fZcFk7M+86vt8NWkgknC/O26ti/naWZiqJhgDLSsKD2cXg/XgD64
91fPzFaMO7VUvZgf2lckNtN3HsZi0ALsGXpJOxv0RR4IOYFkClAecR+RAtaDhR3DXBkVKIReqGE4
Dhto1RnJI/KKPFrorEF+8g+3UP7pnIIuKgc5xBbiVZo+hKun18zUblgZNYbto2tyCc95WiooXy2/
PfHd1ubv/uFCKIOBcco+VXqI2Kdrx4nes8oxk/N1IYvLwCDj1FkDVmh6hBfM7mV/yXVECgB1fs4B
Hqeuw78xfDMZ1A0t4lDlhAQywHwE8nhT2MjnYctKoi46im8pvzx6qSgoWKtT7BY9S7fow5+afTXG
WpZf8zMx1AVVdaBPaIjfTtZgBjcGAXE3ETb1YX39XL46Wn459ZkcyqmDuUH36xxy4mIFKtUXj0yo
Y8S0gaHpbg7VaRu5nKNvKqLhRVQAqBcT1Ywn+HIqd/YR1J3NgRWqFuG0WDHf+rcgEFLv4UOeAsKt
UovlS5ZNxEwcdXPHwMPA6wBF2e5FTMtaQjs1yYgr1rIWg7+ZHCrMD9O8S/NKm552qEyQc2v5m/Hz
8/oJMm4WTeV6Sdsk9HkIwRha+bgVO4KXEYZRrkuZbMA1NaEj/d4IPIA3oyUHQEOkAxXNX8X6s82a
1jnzFUOWBkPZToqoEtnCcPP7P1sBZR1CscZ4U4ff7zELcsiYbQ3TRbmyQ7TjxhD4MMQKduirTOu8
+Xbomq+RzUJDWJpsAMzDf0wp3XgVdCKyYhwWMvU1iOZxJOj6Bd0bs/+foVm092571cs9HytKCYCf
zYYEt48NhoS5Y3BTuBd+1aIqjLEd7XT9pBgWlp595/Qum8rQ0yvcuOeO7Ql4AY4aWAyVXlwewMam
Xj80mdP7iPmzC+yrAaPTPNbb2H2ILaYVX7QAMxmUdR26MOa6DjK26irb8RvB6skgma9/987UMb8L
vEpAR9HoB4DNikMfROQ4q8fkBMDlR5+EwEyBa7p+OIvvzJkgyqapbdpUJR9NgjTwuWA6kNVmvKzg
MxFUPAIm51FIxnhqQxIQnQ52ZX70Jny5FRBWlnlR12ayKLvW1/0Aji3sWxubB6D64QURWgYrZlj2
ODMxlHEzRn0stAhizqM17m7UY7O7zRlpvuV9A2snpvihzaAr+GlBq3YcQASRTa0OrZO/dq+IS83K
GnIiO6LFVLkpAvll8L7FaZPuzwx2FYEujOOLHI/Z0RkegVJIbkbTOws2w8Mt795MEhULlUZmtJEC
STwYsY+BJYOXKcWCWMqwqNszOdRtBeVqw0mgjjxZoF7g4Oc4Ro1/cSUaOjRACDKNqNNF/qaT27hL
L1A3oEmq5hR3TOlmdif7kr+eC6K2LPO8Xk29erqm8SEEY1Z7serdW09KS/wDjah25ak2/+ag5lKp
DeS52pPHARsokfGc4l1ZA2S+RU6IJWj6IVr35oKogLEXWq4f0iY/acgLJs+yWZG7jIz25VBsGCnC
xWs1l0VFi0nE+1ld4sxqBxHcYAvTrXIqq4C1YJFWLJmjuSzKuipDAyVUcWzthJa7xiRHbgGu37pu
wwWWdkz/fnZ1tUoyQOwNMQXqnRPqMHBNj2CqgMq3Zm2DhcyHGWTCwrHEUsYWPbKCVhvVZKBG5+IC
5NCSX2Ubvcu1nRz6F+FRZfPbL13q+ZZSpjdO0L4cA88QN2HMSfM42JqjOca5ew1MH4UyTTd5xU5v
mKNGTMWh7HHYSr2uXLDcC3YZA2xmsQWEDLBjixUTjGJSwv9+IX4xq0hpooqJPCmOI07I6TtH2Klm
qthkuGdpz1JQ872jAFv6qT14ZkdcjTEZKGnyLto++dNZjettbxlaOv3OtTVR1qTriq5WE8gBCtFb
agfOR21nBxEkEsyYmrUkyp4YY1z4XQ5RoyOj/A+CIRS2M3Q9MoOb6ZeuLYqyJgoni3xQ4qA0PSJK
1zqS9DHItwaKjxlvXRBXXyy1XXf1ymhey6L9f8NWI48KwlT5C0cN4MaUUiZaGF6CapiaLjXUhCQ4
U7vAiz8zr5/e8rX7j5wvTzgzMYi4Fc5vvuRUL50j2NnqL/pHAZsJhCwAqOsYcKKWwukyVydaP+kh
Zh+nM+P2yiubxXBJD8H5qqFWz4sYC6MsiN8ZXOUD6xZoBbzpZNCOG2X1EDvv13ds0V7M5VDrUYRq
CFoNcoCj/wdUuyR0B8dYCSg++xar1//rAGhFnEmjD6gPZTn1REgDqTB567d/xscNCy3pq2pyTQhl
Kkavu5TBZJY6UNSlRPqD55ylDgRYRtbxbrQcvF5vfFeW7f4zWm8Ml8XWslimmC+TMiJJyItpy+ML
xnaj5NuH7a1/aAhPDp2LsEtnaP2Sh5tLo+yINzaxxo2QpgB1AImM5ly/XteSpXs1l0DZj14eeigp
nIr/it66NjA197qA35zLsBBzCVQMookDXysV1nCxxAnUZrQy9IFrRHFTct77t6GZkM65kX2rf7Ct
101mfrKs5NLTfP4JVHzScJox+soUcgFvIEYiVySfLGx3lgwqGNHCFFwuU6jVPLqFXduvvsVaxmJe
c74OynKUVVYPuvKlDhrYT0/oIrY9q0W3yQO/NW6uHxxrQZT5CBJeyNPJfEhHZxLTmwMKH9dlTL9x
5T7Tye/az71qqOEnkQgSX2WSgroN3AqMCIOh43QtWxxGMexDSOmgdgB3HgPz8PnPFkKZhUzuK53j
sFlWiGCXxOZoxuiYYvUVLtoD4EXqKqALZYV+khtRIeR5y+enF8kZ3fhGXl9fhrC4Vd8C6Ed4wYHM
OSxHrCMLbEfdqGYPEIiIiDm5wKsfsovJpEubTMwvJZjJpIx6JCV+pJXwu0CEN3OiYlh7im5VqzV5
xyyP/3SN1FmJZV5c4hSbiPhdNjmQIooPiROb6qk1XwObc/lpwLVdMbRw2UMCXF8UcYcliVb2tisk
gG0KSDusWit6rsyAJ/lpE/XM+sdS+Alo2/9IonaUk2GMBgmSFBEaXzsK2fe5Na4akTlOxBJFbWan
qXkvBOLkoZzIive7DSD02VXY6Wd+68j3iihHCDjfUE8lnFkVr5EuBvezTOQ/gm12o8PSD5YsyiUi
oM2KKMGSRqcF4ngUAFJOMqvjbYgRFVaOaLGmPT8ryj1WnZKlQNLEqA8QmCQ73RkXJALq1fQqQcvg
Nl+jXGYGq+sXfdHwzjSE8ohAZe1zvoVUSV9V1WPR3Oj1Snngkwe+cVKeXJe2WH1EuhJ8X8BcRnKc
2tK40HiOjyW8Uo6ug3a7br/r0T32NxXbuRhqL0GBVwDaUJ7e5gZpZCJsixf1jXWPp9vzWxe/F0Pt
XVwDOl7wsRj09JUkOE/DoDuPaI9AN7y+b8un9C2JiikaUP6OlYFHD2+n9kdCdtMTkhVjMg9nCgRm
T6uLUTR+OR2Olez2mQWEfXh6yWZdq2Xf9b0YOp7wNJlTA4jJbiyntxq7eihd/r5/7UhkXqyGkb6e
vvrKKdH1My4B5UTu4Rafx4wUhwLdnRkTY+rLZv+SIoPDHGinE830ZB5neydwAB8NSmjcBKUnOOfQ
Mh+b0IzX0jpwxBM68932LrE9lhIuasZMLmXh0f4gq0UCuRdUNF7Kh5vy5va67i3u30wCZdgLdDFG
SgUJW2+P4UMTdp1xQqw1UDZ9AOk9ymWQANaVdO0feg/wcMeuWvvd30zvIkX+fU6UAVKyiz+UPGRh
gM8S7niSrW5Z04aTdfmpCwDxljEjLoDzSvs1cSfLfp3khtycLJflZqfPu/bTP4/7+sH+DvF+fiZ1
sMrYDIE/Sg0QVSon3XeOySq4sjaCOtgOENCdL2Mj3u5uWH2prN+mDlLt61RtNPx2ajJ5whbeVz+3
hvYfvsE1ANNuTpJ1V1mA67F3Ppzv/fv94/UzWJgZ+CmJ8iEFLCHXTlsUExeoxR3ZwmDcqxZxzPu7
bLV9sXDfbMvG6KHN6Aj8KkRfUybKq3iYqIwvLRRg77x0D+GDbqfmB8Cn91Z7vAss0L275jq8t83G
ul8fUsszfcdw36/vAOscKacD1tiIby/4COcOuVGG3/ztan7uLuVqmlYf+EHHj/fkg3XLF9Jq8x//
NWWnN4pS+b7SnB5jmzukq+ItIcBwjx4sjsWgdv3a0+N2/2TDwXf501OJgjdeFHHa8BvGUbK+krru
JVd5XlhCl//xL0+SZ961HRvJ8CZTBexoVmPndQVUadjGgePTsBvw1QohhJEVX8hT/tQR6npncVqH
xqQjQL+/qwxbzB9uk7vaQUrZ2r3vGuCGDtud9FgrprYP3oKeRLuIBcUvTkf63y/6r7m6TvAGTZ/u
GMisTYnEYF10dlNeuyLZunTODwNZre3Pf6gO1M0eNC1rOR4b2xOT8dMSS9Woi90XaPyMVfw2HmVx
SeLbfLWxj7uB3JnWbUN261fz/b7ZmitrwnbbSJFVsuJYxidQee7rd/I33ZL+Q0++QvOZgoeBgHGO
EevZvjQEFe7IcvaeeyEisT/AAnBdGnj2rivEl2mbietEY9S6BGpZEtcyiNtb3FtM3mOUTKs1R9yL
g7HClOQlkWUrPuzRIKO4nO0GztYdkN4WfSK9HZXDuc7MRtyeeoD6gy03tfcK4X1S2n5hr8d1szpX
q6PO29If9VYAu9tKBoXvythJ4NMjgU5CkE/2mxLIFkTfC3dABSF+gLbUxG0SUt+onwK6KF3AL+A/
GK1w24OpE9Rfq2T39ClFKNHrh4sl3FeZFd20Hig87rJdUdv5o+bkZo3P5f7or0r01RERZaRbSQ64
RSsz33lILqUrAXwf+5t8wkv72PNu7awK58MgCiZcXVTMTH5T2vsOQsN43VtRg5o2UhrKG2+P2/5Y
kvb+qNuBiUQ2mMhUM7AKJ9LJ2S0JCKbhzXKzP6KH1+Fq4jrKCppqpCaeoyZggyXyulutgQVxp61C
29ZsZKT3xq2/LTKUMW71TWoD2rNzCpTOkzcFDHojGaxeMI0PbSu6ck2UFBXfw01g5T1x1XDqm1K3
SNDd1qDX7DzrXcF0hk7Kzty98m/pavNUbg+lpTwexdZuyT3o0zIrBd6T5HLWrbcpHrSTUhAgrgLS
GKRBNofQeAXAYQF1DfXQdtaw5m232Tzkb2llKqvAMvUGuDGhox3g++za1AogeWGuDS0a0BGQCcQj
sneeaxfr+45IwMTNPt87Szyu3x+6J0UiJNhY6mZw9TsMXGzQLbsmlw+1I6uNCuUfOVLvTZIh8jBl
mK4/oGg6aRJxLqCuiD4003CjA1pdjsS+v5DELq3YAtJXC47jp9ZsweO0ia3PRgAM1PpC3I20N8fb
Q+jwRLi7PASwgCcEvjiP9nBw8T87HSl6bBoyVy2+xfJN7P5afT8o6AwydfwodoIzz4GVvY0rB+js
Gf5RsLcpccC19MSh2P/u2flbB4jrBM25MumssLCNxD6sn8zkQ14d8+2hMbFSAEpoKAmvQvCjnIqV
cSMI24Q0VvzwAS83QPN33g7gscX+HYOiRC7IO78WSbUeNWezSjY5uTPe/YwEn6E1nD3nQbsBZXXx
0KDmuskxcmzhovGkt5GvXxNptXG5zPJ8aGVgN2a2R8F7ZSrvr7EJ9FjpboL92TRWVZlknRBs7R9k
Qjn3kNRkOFbbxL7EhKxduwRIvGFhZtq3xRsO8U58LMh6MD3szSdsFfBISb19eD+nx8fU6W+DffRq
Zb0zrnlchibZb1Ss/7pBW3KzCoCMZE2WZAz50uZTDSKN40KvRQ+u5ODq9+QlPEwNGYlVp0Q/qs4E
A2+4OKpNiL5vhjtiyqdiKmGspEsiGy3gI4XUFLbh6eSEwNNvHPQO3eRugchZujFgRrM94wXxtTbK
uf9YOxV1qWkQ8ZkO2eVAXk4GUAxC0yPIUq6vb/JCcw8mEGabPDnEmdPgeV/DODjXns5WaO+BeiMd
yjMuiwI6X41d4/qdXfspjnqD+XqdjOoFZ1oU5OlZeIzIVnBwAVjLWoj/sCwJlCqSKKmAqPu5LLFo
A7H1/O5kEFT7M96BhcQofX6DXvcIeFjlDRNBbqECMK3tWya1lXEZNamvQyaQ3bMAbhDcLqHz2THW
xgpRfi7t+vGzfov65F7KxagtEKFYd4yv/J3++Rn7UAcd+JVwAZ3bFIAbJLaVgwLg/o7kDDEiSw4V
iwOCLOeqBHLODgDVCNkfOfNlf/JtuDqyBtnS49bmyf3jmoWvuKBhs3yQ+lVrm10cP65KIZ1eLyhm
sV4vrEiYHoDS9L7ouOn58rhtHSewThH6SDLydEIA4tyRte0qq81jQExAxb8P5sa3WO0yXz3glAX6
sT4qGPdkMSnrHus7W9b+7v14XJfkGaGls81JaqOJ0nGg57m5bbeeBaop4L/5xBpRHDU/V7e9ad/b
G3l7D9dAbkLr7hPO2t18rD8OPDzUk0T2+wAh2Fq3r2v01yTple+m63Cc0VYAbEAULDhHz9q7e6vD
p744yrrCswHDaqkjkR0YDPMjq4LPuE1f74GZSkSjADLqKe2TmjZL3eTfpbgfF+rrOTj7cbULsr6c
HhPWySd7d9rplWm/ndASExCEaZnVWNZ7iLfggJzOFK0plonQSiV4OjFyu18w/tc2+acN+h+pUBMu
FvEx4F2w3PPdk38ru+fV3nJLU7+pib1emeQef8fkDNoKVNvGB5qr9T1INgGTsWZpK+My0hUoLtB0
tZ0OHYiKLFc8rYVeq4H0vwSyVIxM/HIlweCndQrSXDxYLgLCoO6srzEmylnVlnXKS9ZsLouyx0qA
vjJA2rWwmqHdrv945H46y+tXZCm4AFX194oo2zx4YRr3qgKEJ3Mf372lZvKKaQYmAvwCBAC84UwO
ZZuNRK9yQ4EcDQ++zn6R3i6gBAHabQbgcg4t+WA5JfbD58W5vkDWLlIp0KaKUOFNvnaRt/0XDb7n
XusIqymOJUb/GWMEkTGMYYHlWYlHpJR4f1IoRYIbeH05i5keDOqAQ1Q0vlj+fgpSAi3OvV5HjLYX
MLwFf3BZc3hxBmgOuuAVkVq+0601N/mYEBZKxmVfqijMpVN3XSikYgjLSXpzd1e5mf1+fXmLKde5
AErph6S6CJUEAULqpIOVa7bomc++y1e28Th4Fo6ORVz0X2QCH1ITNQFc59TZ8aMXc4OBS703AE+k
biIkxmt7tM3s4a9W9y2J8qMc2FobKcLqLO8xGq3KwuM1tpo1jwPjGJnJxRTQNOv372XRzg8Q4tml
DbGswlJIB85JgXguj0klQPhrQCUijMUtOaW5vJ+Vq/+J5X70UwGLS57HtXJYmSIKscHGv78uZ+kp
BkvyvS76KeYFlSeHeA4hkZKvZUtqHc4utmilELcpCLqSvYe4Au/6TYQaunooNcIyKkvh/Y9voO5B
APaXKpgOckDCKLbrtb4T7Pvy7R9vKnUfvIjjMJ2OQxzAoYP5EVDpOA/64S8m+Sfz/L2plBuIRLE0
2uFrQROKXQqghc4Bu9aKuaLpNv12od+SKEcQqro8JD1WNPGFGoDOajGejum5wzQ95yFWipCnCDFQ
yZTMUlDKFWQ8dzEMYbrnDqArb1SLW/mQKNxcV9BlV/C9QMqcRHKQcYGPp1+KmZF4lQBz+TVkdhOJ
k4pd20fKljSSboByCScm33bIqILz1wSAMAqMBQJbw/ScEFCjqxbWc5PsOdc/VmtWPx/jKOnGi4Sr
UtGT4VsHs3poGmDGqH5hqYHdep//7z0Fvq0qiyICL4DcUkeXdkNxyTkstnXOFUDCLpg8uGf51uX8
x0wKdXJqY4yjDzbw06NBAjPuSQ/EVp9UlogmmcQOHf9+eGNKXTjIH2ujDlJOE0lOZahl63zFlHir
CjZykc6GybyxcGAzUb9mfSpPDP1yunsp4TEbq9iidc9qwZVYQig/IKhq6fsAecRwhbHNnjPkyeq1
bJe3xt14m+jTCDP63cwCgUq+/rzciusdrHdGNg/IkVoWRlAtoNdY/NpgNtkvRaE/NoD2HXk6ZNl0
wthrXjdL00Avz5u3u/kotk8FOgCJuh4I5w4eqmjXVXjJZygCmkENGcMzoH+nZGcK78dRBLswmJgF
9Ha714IZHn5NuFNW4YcQyjGlXdShHxRCSjs9GAf52Dz4G9UtV4od3saY6Z184iGz19seqfDPBg1Z
n9kthxQ6GTBowUpeLD0vfnwP5b+MWOnLSsP3XJy9aPMyWfV2e6jRoMUaL2fuL+XCUk4rGrWCKMub
6jAxMJAf7o1n1otpwbz/WBHlv3j02yZKADH7N39zo0NlOqLa13Vl8QrNVIUyd2JT8qU8QEZx4+0u
tuzc4g3PCOVZ66CMXawKkc/XyL7uo5vQ/sOtLniC/Y3P/bFblHHDGI8YXXispLQrO7cbG03YcO8p
m1B5KYyfi6Ib2hNf6BU43u6EGWWibaWtj5LbIXfqh2LPWtdS0uOHMMrIGSN6oWUOuycchTMPQ7J3
NVQ/BcvBsOGLvBn2/iaxVNgT67lxzexVWecmZ+5sSSYwbR4xS3cT7CXUoVAEsz3nsFm3z9e1aCn9
9eMjaYsTtGKRTDui9xhWeAolFL8w66x1Tt6uA3XVSCSXrPCyAmZ8JBzDgYyKGYzmhTeT1PYiFI/Q
OD8UdhRY0bi5FLdVueKLe8ZnTp9xxWZplM2KsJNqXaPswJveRnnyt/1X5XNl81sABK8jYmKD3t5L
AKKEziND+PJVUzUJQxYy2Guog+xVdVDyAAc5mN3rGbXKjtQomGdWuOn2iY763mgWI7HDk3yE52rw
b2PSbQ2rsBhfMkn6tQ3ggFUR5ujiL7pMXuQknwOzJALjqEWiXEAZHNXbj9K96dchRpmeUXu7j4i8
xRScxRpqWrbU38UfnrLUmXTxjKDFs0pqzPgDxKOpi0t6z1jlotWZSaGMtB8XqpD52G7evLxzZvyM
rDwLF3fZE8yEUCY6ASSUqEcQgkjiUcWQTojXYHfiye31I1vIhszrZTSadcOX/EUuIAeYw3fivYQX
4Pq6hGWjNlsKZaXHS6qn9aSecGrt8eM5WecWI7ZmbhdloyUFo72XDDIGMGcI62Lbbqp3M1qxeBAW
r9r3Wr6+Y5a19oMWNbMvDYN29y53pzotclTXd2zZ6CmaJKtIkMnI0eKazaSEMh9mTRF3SJsCW8R7
NGJT2qJXBGG17iRr83l6j4nozpKRJVAeL6t3hoovB5mzL6B0XA4Svx6loDud+4wAStDftFsDnQvT
WF1E+G221w/AoQTzcrZiviYWjelMOKX7gyHJXB9DeN9gSNvNiLezSWvbDKO91NaK/mdNVWQQnxqG
TC0yjIJGCpRLhzsmo1OhDXGmANMw+wxcbPtwLW9KooxW/dREpDqBRXBblDBbfASwSPUpvsdf1wWr
a2zRusw+ilo8Sj3aqCYt4iZwNiWxKZ8eAPhfPV1XseULowsSBlwEWRK+uGhmKgaumSxMQCByGjYj
KknP5gOz0DBt3y9noMMN8LyKaQOa6twDKUIfeP20kuysvmzl2+Souv1dn5IMXL0vt6xG2qV8goKR
eAnHiTyQrFEHmmN+XeG8pDuFn/HjxDs7ZZZDc+c8/TmgiuMTbS/cjui7uQ9WRUQYWzr5eHq9ABVF
HUIXVUWSqIh3yPm8j/i0gykdMF9xOcU2MCt3PMhb+9U9a1JZmIzANXGUWQ1zoQj1uOwANwNuiPLg
9IDw99B9ZXIrhQWH9lXr+yVNBK+Comm4LjR2j59dujLToS8Xq3eiU52avmaqkJasbXP3/DwiGMyf
eUxEvzO2dUmNxJlkKrqpvdHLw7bq/gWLj46q3ZTZAAXuu+iIpESGj+ESl27gXCAVcvqD5OVcg6UG
HtlLu4QoCeGdmmXkl6wcVNWQNG3SGpVSlzYex+QCAHF0s+lEAh1gmZmVfJsW4DDmX3vdUTnDxKid
aQDrKT94yXPKrQftNQpE0habXEB7Y9a2RM3XQoBhfp7xgQuzfgparL8/kFKwSsxDqZhuE66S5sQb
n/j7Dw+QGc++ya+Tkg37uRSMzCVSXlyNslbSfey8BOS7cpNUsMqVNHUhct5ZVd3DuDdQEArMFjE+
8CiYqLZL8asIm8gbqmooqkZ9QBBykjZE+AAFeJW7OwNDBb154Jh53GVL9S1In/K8M/Ord5dhrCcd
ewSyO4aizjGRbcPJ7gVgl29kaIJ1eBW3hdlkJNoYN/WeleNaqsLheP+zVvrVILViG/MlPmE74Zm3
bvdR7ounbDuuUvcVU6Sgt1/bkb2OVt6BlUhaCqNEWVUxXSlo4i9A3DHxxCQpBjypyylrhl4/Zj/L
wnA41HcmgzpLWU/Qg5dDxr6+yWJzyqVsELisHpCXJGih4SxWymP5xnyLpMtVnlAW3dCNHQrRyjbF
K2xqlrVvANge7DlLcMs3ZuFv0enMRFLW0fPiYvAiOFlrojWrbsHYDcwxjBpDa9hgMIvSFAkkqYoq
G7JO7Sk/Ji1YSmS4dNcJeTOzAH+kHrtd/RJtBkZyZ/E1h1z5/wmjXY7XpMBPqSDsUUOuBbVhAfRN
IoCJElYkuJg1n4uidlENkxhYtWJ38lb1OwCkgoOouVXu4I/SDlCO6x+U1Yi0Y9cwKi1LJU6w536v
kvI2RpMMapdCdO1o5BiJdl0T9EkktzV6MtAVzgqSFiO/ucDpjGemJ83KNAZfyZRjigSkGGHgALNG
OLQu/o3nVtSJ0E/SNVGlQtkYb7IhNZQpAASUCdqppjdEb/4RrXVgs/sKFh+aCBRkEW8w/KlQ2inF
KscBgQZWpZfQCKw3XDsS/hKPRzUFBzJpm9yorSLVAELaemVYkjq5CBcQIeqNanuNWH9KnCb8ub4N
0iT2V+iEkVt9Ykk2xK+Wv9mG82PM5UIX96cETzbZFJrzIG4SifRNR4wgd3RgyiQvPABYBUzW6HfR
+KeJSSndJigRJWfl1UjQ066Ub4lwK2ZEHJ6QurOryz6XPlOxNBO0ZYpvcUFiHo3hJM5M9bIaKhdQ
DZrKqMgvGm4A5CDKBiaUQa8lVyJe66SoP4FyMFI/2vssByzpa3wvPVzfteXD/JZEF+ZKTfAvoghJ
kWsA/huTGP7b0G9icGHh9F7CYBUhq9W5DLELBVYF1bn/W+DXOOLssKZozQc4WY9RRwE9dqjTSeam
Zmb6lyKdiTYZrRoG+Fk1KraKemnkOdSQTyGITMdDdcPKhX29Nmitm0ugLoMucXmM8Zn+pOXoV+U8
og72YF8yjIOEm3HXG6R1s2Mhm8pZDNwkWHkF5lpAzhKSpl8Dnq0yRcniJVCLdnse+bQI2jqaQ+Hq
/orbgASyVQ+JbjXF2mA+pZZiY9hEiZdkAR1VCm0UpY6P0wKO9GKln/uWM1W3AN+KbRYf7Z4d9i1p
9VwcZRLHTO4unNxNNnh6ue1PGSDBNPtpqovo9uc9kqbMJMeSBsxlUjmewVP6Cp3qHXjTkUc8Ag0s
B7+L6qYA79jFVm4h9lsrLEiexcBzLpZ6ImdFk4bjCLE5sKyBB3EEhAJMEZE7RPeyNUVG/LpDQ2O5
zbcXK9rnNqqcjPTSkkWcki7oAVM10IdTupkrjZfqFT+1F7wllmaP5muyYs1bLOawZlLoXF0W4RHn
l1KHq1yStyNHUEIxQdVXk/o+3kVbrWSNWCwGgHORVByR12ICiCgsbLDlj/FkOS9Wu5Mt/6Zdyev4
T2AzrNVSPDaXR92Tnst4dHJC3r4Av1JYmB/jIQbRNwoy0/vsnZX+XHqLK0ByEgRcTB7E3D9jh5qL
i3RoEZLJrZdYgYYXah/WicmNgG+8vrZlHfkWRT2Pu8HjRaHRkfJeSedKIaVmaRjS4gDmKzqjzJC2
6G4UQBzKGsCjdbTQ/FyZX6uhF8hYmYXQtrrLN54F93KnbiNmf+DyJn6Lomx/0w6c0EUIiwawbfbu
UBLPQncBSmiZbVX3nIumAZaiLD1s58ujbhxfjn2IBufpYcubzcG3/zTWiNaJjFm+lycdoB3PTBT9
CLqUXSVxEkQlKfSiNgU5sBLVFNCHNW7ixiqyxE7e+3Sf56HZNFZtd+M50kfSAYMs20jy3uiszkOG
cBNWruL7UGXz0jheYxovjXFK8q2n2m3ypw7OVbE3gvcRACbZeoidABhjvp3j5XXxlF0nH/nqEPVr
L2HQmS6+LdFpqQmaocgSUIJ+agsSx7qeAIX5dN6+8KqZo6PTNm8N67PA+JzFbFL6ijroPZ3Lo47P
46W8aiWvBzb3gC5IA9gjjyjtWe6de6eZN/bTszYQUzGT9aZeAZ8E1Mn+EbMI79fv5FfQ9es70PuB
NjtRUjSZ+o48Bt1tpnfD6XxGzmIEgCpw/cY1WhV6jI2QHbFfI3QTtKv7wixWn2AWRy1ye3v9Kyhv
DYR3UQYQKcBLeFVVRI0yeuiEToa4U6JdoSH+bU2chDk+ar1E0nQ0xdEwr8ujFPrf8gDHIoAsQYLU
n4c9VL1e++AY2BnxA4BlnSja6MhBNTpjXZRd+JccCburg/lVV2TaBIWV5+uDEe04+TPgEFmhw7UW
OYYpWJQC+HVD1VFY4hX552p8Oe7qts7iXV4le6X5AJqd448f17eMCm7+tZSZkOkjZlH0UKZl2YxF
vJMx7juUnzxGtuWbMbWy7sKw3NP3zlTylyjKJXFcWvZVj/UAWhgUpg2fMwRQjuiXAOpYsioOG1A+
xDu1k54EoOAB0sXuL7Kr4eEV8LKre70dRtqFXN/DRbWb7SFlY7w+N3o/w8L8ynuvtZgoYf8+qtx2
5KWSoeJ0AuRfi1SgdLym4alO6/gFCEGaD2bjXVvbcnDL9yav3mSpo7fHzH/VBeQhxr2mBaRQ9z5/
9lMMp3Gd2ScszuBF9Zx9CBVBKYUhdnKHDynCyBTEB1GNSTGurm/tos6gJqWpGt7ksOI/1dOIi7zz
W6in4IPABZROQaIytGbx9GYiqNMbxnZQuRZa41fB4aIqlnapnECT39NKZRze/5L2Zc1t60q3v4hV
AEfwlYMkS/SYOINfWEm2zRmcx1//LXrfcyLBvEIlJ3l0lZoAGo0eVq/e3LIzUYJRDutSH4d1NUn7
RipQh8WvleVf37FtGYYOvmmAS6kYjRuVTkcydlnQEO4y5bVh6J6X1b1lQoSzz+2uqHrct4Atj0qY
OWS4HWZLslubpgkl3/+sRHg9xmLG3DobQtQCg3qrfaV8BkupuwylW0bf/2bXUIlkqIGqqCld6plK
hjnqGijBmmWqm+fK0p0mk2ja5q4x1UBtE6Eyxu1cChmSYhziqs8Cqw1Hh4NV/cCmMtx1VSarGchE
rX8/M+tjmVMalti7kH/hPWaT1Y+Y+iSxe5uXk4HyhyF1CEC/IGRugH0ItTEL2sZ6Hhf2CsYeiQ6I
cdq/5g7ZK0IMahFbHLJUWLGpF+2cBYUV9U4WD3dUL068yL2o63dJ0T10uKbqkN6idcGtB9/kUeK3
SexlWhSMZihxKDc39ux7hDNUaTaEsTmta56dcnxsjdcq+3JdGTcskkHQPk4YIGJgfROMXsMHrLOH
nvC+P0yEpXtTrZD5zeE6jkQWKYp57XWLL8QJBrBS7XKIJhxjUY073sBcjD/pQp4ZGb/yBmTD+U2G
jiGU97Si8HkFtBqVHPOGo2hg3AxhBAsGkka7VFdlArCfzwNcnbRxSFs4htIDGLj4sYpQA6wP05+/
KxcChWPMzJjMdrNkQadq4G6uLaQBQs4kUjYs2IUU4YK0GHehc4zSCebyjaVgc6HGfjQjp8r86xoj
BsX/nuHZBgr2C35Gn3YlznDun2LzsUow6kK7hb9vPGS4KzrGxTe3HWYC9IPECPx/RGvA52ggLbOZ
cHY6yRnJWg2Pmvkpw+scVTsrcUi2z2jiM2PGCOHwloEnx1Tv4AFKxG/cR2wxSsCqpmnAcwguPweO
Y+aZmgXLUHhZh7AV45Dyp+vbu+FYGkSzDFRBLRPaKbzbrMqZRlmfBslbgaGFj6F+AirbyZdAhbdX
mK/XxYlNZ/+e5m957x3ZZ9a7bsuoIcOQBnGxG/lNHGSH+LHPvX68R5HEycGJM7206ucZ6Bxa+pH+
2rT/UOM+zF1ueNHKOuPTe2UPCpj/8cuEh1+1DdplBnbCzJ1FdbTv4R5PWXKIA/tT9TlCRnrPHinI
rm2HrPUOx4h9Qh54WLgHYNO+2zfXP2jjCQLGD4qvg0oEIb7wPZOVdvYAIEBQ6W+T+VIyyVFs3mAd
/zADGBg/EXimpD2ULyZpgEnVp3j8kgyOCh4f4w2zPu6vL+W981OIj1a8IrNM3CIdL+qlEazUiHZq
gmiZotinfB0Lj+pf1A40TU0L0/sZw9S8XLcCVkbgItrx6T42dnXTewrcf9N8mWQFz02rjOgWHSS6
SXVD+KAEHxpPNj6oJ0d72JsVuLvAcb6L1JeeP+X5qbZQm2Aer/aJ/qx6Vf+y6Ic4T0FLlUvu+eZB
G4wynIRt28Z6UGdXwiJxtoDZNQ0ms3QN47udSB7dzTt+JkB4BZdGo9yeoElh+6Vn836spxuNHY36
V6Oz75P2JQeB9vUT37RdZyIFs0JT6EE1QCTPn/XkGAGIneSad12IWEX+15igeKVaNjhi1HcP62zn
YDNLmhYMUqq09PNuMf0M0xl3mO+Dt9buul2Y8MWJyJR5CboM9gNNBslDuLm5aw1BQ8oEmHPhmhbm
WI9xrMCAVj+0r9AiH3ErJxkwQ4vLrMfrS97UW9wjGwW7tbCmXurKQLQwKkKseNaNe1grb5pnpx0P
xsCP2cNEOmmDBn7ww809EyhclJCUcaNNyAcN3W20IICgMvXf3EDUOjWDaSZDHvNySVlSUSNjSRZo
Suak+Y+id2nr8p9m5occlAaGzLffFghg1ZpMA8hVeFfBY4BAScPdt4wYdlwP0mnx9TT3o0JxU8PT
iR/rkXv94EQgyb+6ivAImVosFNzXl8usO+Rr0yjOgrgbc68uaOJaU2V6Pao1+6JHKRRY58VTcmvf
GHZ6UK25eZrtKJHo69bNROWEGjbIUfG8CO6hxu0uyXp8Byjx8Gy56tfrCxWH17wv9FzA+gFnlzLS
lJFOJc7T3Gte8SPyxz39VhysXfyrA03N59JNAWIJwIn3ZLiaBgrE7C69AXKgvc//cNjjh28RfEeL
5G2exvgWuDTmnpbEp9rbYIy7onls+hcaBnEuMbabTuP5+oWDnpZB4SFIKoPbOXeqb7dL482oqoBM
DfEczAJw1LKC6tYLQlHHR+iNXBKQA5dbPoZ2p08kR84is5y4flPN79cPVcT5/r+N/C1BuKRlo2hm
tm5k78bA+KJggplAgZagJzU52L52aEMnmRPJKyIRqxHhqnYz6RvWZkjEDU6q8x/q6KOVuB++83K4
mbp7NXei6UvEn6O8dRaCXlxTYnC3j1M1bSTdbZgMsRtOr1s8MUhjBGZXvWYDrxxrprs8RRdaN93n
Vr5Hq7YRJ64SHdpIPapcPUg2f31CRBtM4acxTcMJqCJId07zqUIjMHLyNP7C08IxU9jGRXELUz2o
aDIj6uSAr93tU2U36X9jL8/FC9qVDwQbwPAEGDawwGHl1kYN4DON9RUFQxpPs1LJy75ppM5WLKgb
TVOjnqr1Ue1/8AQ9m0jERUQ2P3frIQA3OcjlVGbpVHQfEt6VZKZhGkQLOFQJEIux34zftOiFlEFh
1DtNbyQ5lk2XRSO4p8hfrhOvBfObZejkjVsCi2S1cBG+dZPtZem3pECpl2N2b3MbjstjMYyS92fL
RGhw9HUTaoSBkYJcCy2MNXiGkQrOTIdN8Gpl4epqS0Ut1S3w+BNQNqBGJdzVYaRzmykwQpV9qwHI
VyRf+gk1uejt+nVY7ec1OaLDFatdrERIzmOClJd3YeJquQbHWe3xrOCFRTyRyXqit9yu87UJble3
VA1hFXKoS7Zj9ZfpH1a+9J7ajE4+tH9xUnAPNAvNiwxpI2EfowZDe8a0gakt35QQ/LjGy/UN3Lpc
iHvwnyHgAKvN5WthT1OjWAvS6MuntL1VpshLulZiud8L7B9OyUZRmsFoEqzkUgiINqPIzpG86JJO
PSQhm705KTsPc6QVt1U0epjHSPEnngDcNuQ9CIk66jZGbTgqa6qXfMgeM5t5ZRSGbmyNq7c0N/5U
NswNW6Vw7TzSJDu/tTFwiuAT4qsB+RI2JkMjVpoQBa5RN7lZe8OYYw6mZGc2hQBtjsIP7ojxDhg6
c48U1PKHJKvzYEmcqkCo+6J3D9cPeOuu48HCHVQJfAIRPpj0IYrncZIHOTL+dHjjpYyla+s+IIqH
JQH4ACoq+jhtW+kxwSKQK3IVxB5FG7mteQtz3auolY0Ss7m5aWfyBG3SOeJXhpRQEKmPTaHvhnJ0
pbnprUXB84evg7KMjuT/pcrGxmBw1WrzIFXRU5TBpNDFN8jk26TZ9WV60FsZ0+bWSZ2LFGyZMSht
mQ5NHlTRD+SpPcJKiU5v+i/nIgSltkludE045kFfD9YezXaqm5AYjdd1He05Iju3KbtlXxGrPCpJ
heSLBnUpYuB8685Gm+Gf6+b552iXm5wvudJbBlYcI9rLGFrAZQiGrVcd43Xpyuq3PuyrLp1dMION
em2VXR505SOen9Cj6a0ZlIFiuKFkLsiWWsIlxBB5G706aIC4FNWZLMyLocoDYzip6iPtY0dVnq9v
2NazagHmjNoB2uqpLTzcGXpDm5Cu51fa7sAx+Um76Sna5mV3bHPf8OgAzmKhWCFav74BJd3A9TzA
FXGXadnr5CU1XmJuHMO49JrZ8uNMFvxvqieeCbLWadYZf8LyAPIBMRe18kDFiGkyGo8lH90kRyus
9nkcFl+bvxZW5lop6qTx6IV2LQuetvwJjKEC3gXhk40e3MtDxDM0hHQJ13XHi7OWixxz4anbTew4
W9xXwJl//Ug3DI2JQXJ0BS+qpsoEa7boY1mqU4GKrIKOxfxkVd6g388L5inmL4nsud9Yn4mF4Upg
BqZpvvd5n92HkPd1POY411gN1Owrn341P6rybpGV9rbkWCsgCiwTaOV9Z/o4k5PxzEIZ2MyDkZ/0
MMhM435u22cDZPymSn9c38KtdAocCx3soTpKp+gIvTy1zE6YNazSWqsA8cdAK69qwbCRNamN8jYQ
enYxHMfc6lwMmDJdEuvjPssbZX/9QzauJ9DDuqmBkWh1c4SzrCvaENoXRaA0tTtUv5beY/BGe1lX
4MbtBLcGKgEahm2jICVoaUfLjE9TVQSNjiTn2Dktu6lvNNuli6PrrxwkW9cXtnmcvwWKce9YtryO
6Sqw9pLSR4V9+Uq6I83963K2agMmtGad7m2tJVLhDcRdD4cmxA626YFjGMIbuHp0r4tdBvzwU4RU
w9dlP71haoPhHnJwNku8pc0TPJMvPJBVmhRTYkB+aiJ2IJ+UKvGoPThduki2dOveY9Yibr2OFaOs
dqmzWkRHDHox8qAMfYWkuyxFJ41hxruxtA88rUEmZquyi7I+qIIjbuIRZMj1AW4H9ulLoerKocfC
rggs4H3vppZ8p6EJ8IQdxrYz5mXlsiordmHOjLs+Wqq9yib+PGU89ux0XHxMYEXwff3MN95NE1Uk
sB0QAA2198t9Zir0MeQqC7Mi4NFQ7JYi790khkGyBlUG59lSYzip78YPUA4RZdVkVZOCVDYPrOXV
bObjQI6jh2BuPygyYMoWfg1viI6heehPx3xDQZMrqiV0SHgR0KYZ74bYCv2QEArsYRz54AxIDiUv
mZ8AEeDOdATmA6+EP4195edj0/p05AOgEGQ8TQvmQJC2LiUbv7kbJiy0jeEPGuoml8rQabwg89wU
qL6W5T4rK21v8NjeZaWZ+4uhJw96GPKb66e9dcEA9FzxdBbstZh6aLtEWzqgMYPFAujb0h7m+Vtj
ktIhoWx9qzKLyo63HGwamq7qKNlero/mSRKNHMpeNUfDfMxL2RXeWItFUKpYBxaiaCr2HnANwxaW
CEdcGU9D8oSOppFiRo1sqPTGOYGXGC4lQebRghZcrqNLIiRS6IxzivGeMrQ4LY4xKc6sdjf19Ov6
+WxsmgUwHYGLqQNPTQS1pbywIzOmuI38Pu1uCy6bZbslABTfCKxh3WFp1009u+5Ty7OcplhNW1bM
zzSKWTVtZ+2vL2PraEBWg06UNeZFleVSSobGfWMIIeUFSDobbWSpk8s6NLbO5VyGsBKTVyvv47oS
oIWQ4sr8Al3ywAHIwP0bFnJl3vnvYoSLOkON57yHoB4lA21aXDo9I4H55+bgQorwIJF2mIuwhBSl
30/VsYkcnd0spZuUkkKMbN8E7yVUzVoZdQga5/1CXO2tehlnz5Tdzk1FA5TFQF7FRFpi/fuZog1z
rWkGZxgIraNS3yBI9FFFUyW7tqVoBiyAZqJar6EscCmlLaa+RLm+DEgb/rDDhzC2dmPGDlFeSVR6
QwsAy0E2FWGCZmHk9aWkTmsSDeMJcD5VbZ0avQUfX6wXh0SPNP+Pbw8QCBCxov6RlxLi8rphE+h2
7SJgChp96+eqeNNaNFE0kuTjVsCHYu9KEG5jiAyAVZdrMgpeWVmlFsGad3xS9C+9CQb7AKyezqic
mLto7tg9KJ13fX1biXe0i2gw3pinjDUKVi6ewtW70IqAlN1hjjNfH55sPp5GUJiYU3RbGg0yWCfL
VCSSN9QFwFhERgbMH/rC1csFR70dooQFpVwj3E7XnKj8PmE8m/p8fYWbckCLg05VJPpVMf6qlMac
aooTjGq0jE5O2R775pbL8HhbOqliCzH/B20vH56mqAU0u+oTHuTqWz3e2tMLjSXWYlsEMA62Dg4j
NAJc7li/wF8lVsGDSXnh1ksMXNiYP17frQ1TwVQbASS6DVaUlaCGcTGxODXL92UYKCO2xd8cx5kA
wYKXFZkaM6150Ni3QHgvCxpAm1tpNWTr1NcKFu4UQCgYo365V1VEK55qFQ9qegvMrmZ5iNBCmSHa
koIcgo6iFXADAKNdSuFkHhrwnPKADicMlHT07OcQfUvKb9cPZVMM0rzIwSOrDKzYpRhlVklT9z0P
gB7eF34LhtNa7Vy7llhwsXVuLWcz47egd2Nx9lDMVpY1SjlAw3rb0VjnQ+Auz5JHOI3tcFrjnmSs
ndz4nObgylwiM2CtfVxAqDm8EvvzHy8bcJ539xg4Jjhil8s2FlrNXYzKGecv+vA9NJ8U8yEx/vwx
uZAiPPZR1Y8l5Shk5/Z4tH0jA0tpJWuY3TKzNsJNdMwDs4reXOEdQWeZmlg6qldAXJSzhUGS2Mua
gJE0PxqgL0kwrFDjEkKIDYMBoYytlg+oKJEQIi0qWqdgEgoSso9Bj5cqD7STPFwburnSxyFLQQ3M
hRWn4aBciymt/YwWL332hhGEqmW5y9BwFaLX+bo+rGouRDEXooTbZjeAp9cMomZya6bDKcFkwYbc
IOflKvw1bvkhov51kauKXRO5rv7sQoQaJ+3UAfvPpufa4+XJskynBe8gnWUTmmWrE7Q9bhYwtFoQ
VRl++GWuy4fUPPH+pTEf6ux7aFeS3dxKFdpIMKPSCc0AM57wAONShM1MAYhf2seUqE6jxODirf1F
17w5jh09ccbSVS0EDEXN/rxEcCFcuA+IUQuqVjhLlb+NKnWo9mj2/1w/vC2f6kKIfnl6VhcbMWPr
CpE/Sz3zh0JdC8xsxGGxYxNnVkB2uK8NS2JH198VteZ8ZwVFRZAczSPH4uhQekPVe5FZS/ZvtUrX
RAiKOXdLGJEQeIk2dsc9AIgmWMnaG1mBX7YSQSktagInFtEsGI+7SeLObP/2Oi8RgxOR4hReNXRQ
tmVoY5eQo1UD2eOx9Zbh8P/78yJDVdmaAw3XSnt+Mz/r++K1ONpu/gkIlvvGP5aKO/v2zUoUf13p
JKuyBccjLfq2GnVkEpWuae/aKGz9kCpSgsk10/Hx/H+vTri8hd3mTV5gdcCJgzJ6nRVbujoG2Mqm
nW2ZpRW/a1DUopCmEDQAJBYdjTIDmdFbFHyUUwxS5dZD+R/ZF8nWyUQJLzHKNBpveogaMYJYs0c3
iplHG6Sd1W9td5P1T3yWZcZkMgUlVMjcNG0NmSVq2c24A6jNadJdO/cHbp968morN3+hIL83VMxh
RWqswCjrWCXdZ90ejbrXf38r3QoYNBwNBCIrgaywjXFVtiEP0Z1jaa4dPFWn7Kj41s9y3zq/NNBq
PZGDjmm216VuuRrnQoV9ZHxU+sGC0MaL/CcZH+fWM4ypvEhd6kAbog/60pCrCSJnRbcBNlS/0/KW
EHIwi2cEP3n651UPxFe/JQmbF1oxpXEKrItVe2UyOT9r2Fa92F3frU2tO5Mi7BYCrAFPQ7g+TBgW
PVbuZJyW9hRlzyrHFK1mxVnIklofDRNymat/j/gOsaghrIyrUcJA/47KIAAPO0rHx7EhMjXYcCpW
KcjNEvUdZyOYP3POwe+W5znKY5Pp5MouHdxaM/bqQJ02+jWDVo1PyWn4EhqSe/XREYVkpNHfk6mA
sAt7Cv/a7BkH9magGLOmomKipV4sAdxIhIj8KWZbJfCngWzQ1dsxz9fQtdWeQ10iZqMH9mIxYvEv
nxKSLyqAPXlNDmX0Le0rBJeZnwFW2nRf1fqZImtiT8H8OS32A7eAf6DVYVYqSfvXptYgo4eaPEGv
1Yc+OKXRzKbAgs3iTkPx0Vier18FiQCx8U0r7Kaq8xI4DlA+hfwllfV9boRe2MuVHGSFeK5l8Uvj
kTGtLxoLe6nG4HlqjV3VPnByO/CHdMY0eH7MJ+JEs4wnbb1Ply80xK64c6Td8XKKZng27NUDmSA2
9xGCNf+oykORFH5HmCfFLm7uoomEByAj6/UTrt2UUp4N0yosthxLeUAwLfFpPxp4LGctvqBRDSHl
O3fZWSSUhoYaLzEkZLEJDxqTKtAHWZayFIRMzLrQMzFIoAHmuYopALFaCRNafjsb/V8tZkWuMhCd
IQV5KSVt0B/dhwtqSEW7tnSjnVKJJO7tRpM1KPKgcsaa3QT0Qwhx0hxlT51kWMqdXjhoerBbhI13
ab/X1Rej1dwo7Nx4zsBPAs5mWdpz04Scixd2MgPwOAkLXCyG6WmWdVeYn9QkcRm5VXIM+hs8pQJd
Sv/CUsPv1PpggSyyAIeYY0opPT4+39gJiow9MljmSlB0ud2YzMrCQscN1Pd18ytKGrSTv6boLJdv
+ke/+FKU8MpNUW4oaY1Vpw3fhyAgj+7mJNuV4+wWiVeywqGjy3/9uQ07X59gYarQ7IZ5LvI1MWvp
z+Uge7vXHxBtCXAR6HKA94M3XFhV3ZCSkAXoQEJwgpZfJ09R9BzpB3M/PSuK5HZsWS5NVWHvwagJ
HhZhOflCKq7PkJZEQ7yjFdg3wlmZIbjNbszeykHWigZ9y8q96/soESxia6xG4wYoxnFj1nrHIRq9
nP6ajL2RfYqBAr0ubNX/D3v6e5WiyWSNWqVmBmFj8g8rbsNZ8vtbrsLZLopw8jQHkLQtVn+kZI6h
P0dG5GA4nEO5xJncNjQqgHprqs8EEOryellgr7HINOTBjCzi2L0VUXdXxbftr1I5qtovRdurWugT
MBAO2hGM9Nf3cfPQtNXbQ+pYR9boUvqK2iv6HhZbQy9rdINkCn1qvc6tx9frgjatyJkgYZlDquhV
ZgDx2Uyvg+6aQcr9FkNI0IL+vwlaV3z2BqXFPPVLhxWl3+NdPGOOQoImFEmYtvXQAYyBtCkKmaBs
W9XzTIhaW2mlVVjNVLygjT1pb3n8dn0dmxqIouUKqccDJNI0sDKeKrtQ4fFjKlrhUlfm4myeyJkA
YQ0DwDLZpEJAdUNBAR65iUsk/ud7e8yHa3omQ3iqFWLlU6lBRnk0nWfdyY4Aah8fbL86vDZO7oYY
mdX6jfsPR3Trusz9pu1q/00/KJIv2Tywsw8R9JwsaZ5qMz5EM27S7o6MO1J/un5gIisqlAGv15kM
QcVBfdWkbQkZTaCif/lUn7If8S/trcWoUB+E07vBNRqnelI+sUPt9RI6AnG44wfxguL3GYsLukB8
71s76L27OMURpARF5S4n3VEcyy13QMxFTvql8htM0U28xsNgtx3d8x/LF/Vn8ZP69EbFX67vzKaR
AQRnpQEAhEHkAuiLTEt7RYOx/qF5BiCPAT2YN1Zy+N/ECBtgpiRSwUoLJzc/FpieN741oIrhB63+
B6jav7EAZ2sSntllatgSrsByY4qcLsSII6RyNUl5ZlNrMQwUHPa6AT4lQWv10M4V1kOIFT+jbc8x
lS9tM+yub9tGoh16eyZF0FtaoG07VYFWt3A2Se/14UHTg9H4PlgvKL3WHXNBi5cBthrLikKbRs4m
DA2LAFiDauDSjmplyBMlxJEltJ/20aLpzswa6tGiqblTM00GAN5ovsViUYJHNPz+3gpWT2dRNyac
ITbXF6/H2PMBg7DAnWpot2OFgad16TZw9o3HLELxJgOKQpdozuZtOPsCwSZSkKRFSo8vIO5ofG0y
3Ee+z48Ab1ipzBnc3t/fqxUUyDbjEZFECJO0gKMkfp2yT0oIDpD0y3Ud2nJxQfSBAVHo5kXEJN4G
ywC2r0uLwPgWY1qR5bXWV57MD0Z0r3adr9bK7rrAjYZ8zGTEqwjoOHA96Gy71JxJNcCTlMcAoNiN
fmxHrXA6rUv9ZBhG0IllBfihzGWHED+56ecy9tG8pxzsru3vx6zSXFpi0s/Yhcrn0g5/cKvoUS5H
xtqoZ/A0oK/U4SB28IeiR38R79kxixsdGKXJvmU0sU+AsUY319e0dVgrdTdKzOD//8AUmUel0gJC
mgcKa3fIxjpVl7gdyfyG/TmTCXZPN5BvQEyCKFe93L0BgyQzE2yvgYHHSW38iNeOQiRntJm7WZGR
a5ePBkZIQSvWpsCwjWFYpl/9C3rryz0KlBM8THDKthJTubl5v2WJvFJll+qgYcatQmKe10ejPBr0
hhiy1N5WhAqILHwyxHNoWheWRPTFtKIVV79Eaugu4xx5FRu+63xJXLscf6RZn+9ok7u6XoCQcpj9
6zqymaI9+4AP66yGDn0hQJlXHtI46H/5rLr21+FnNDjK6A1/k9EBtRHD0FHUmT/MfVNZrZcRwXoL
zJYs3Xln2LIVbW4pMNTgY0FbLYp+l7qY6GbV1qMCG9V4YHRbTl2xy/XbWHtkXzMMVfh+fQe33N4V
sv0fccJrl055Ajw3TCKK9P80+TMNh32kVr5ZpF7XSZyyVR1E/xddbujpASOL+YHkYOq6qrEtnJam
uAvfKb/ydrpL2Y3B0nugVL9OpSG5dJvLQ5ss6m3ANsEbvdzNObTqoY2HIsiKzovqk9mjvQwtIKj+
xZnkJdtyT3QAjtBqBHoO8p7EOouCmj5TZ5oBA1/Wza5WKp+U9rHEoJS/OLEzMYKCYGijzoq0X8Wg
Q6iM9wN4ToAs8tRwOSYL6yTyNu/YilhamwbBxC1OcCRxCK5PC11Cavll6g4pCCwb3hz0CHh1TJTg
5R7Fq7j+1rW6RPSWb3AuWfAN1DxGCdUsi2CIvNbIMYfNM6Jp37XKEWrn2uPj9a3dOkFwmKmoDsMh
Ut+TE2cnSHMlVWsdrRO0feRm4vLkNillFMhbKnkuRHC5zIlgVkUINcmtQ1xSJ01LbwTlfLbvCxmm
b3NBeD519Oqh00DsVqFmU+p9bADxaxa6O9CZu4sC+kvLILJlbYoyzXduCKxApH+zlpZa/TBCLbUB
wwzoMnslYTcqAPuSO70quGhF0MawdiAiEkCh9vJOl9psLnMVAuXLKkfpJ6+PvxBQkGWV/+fqAKXH
WqALsFrapSDMDwD9voamiTk7liDUJTfJ3yzlTIKgC13POzZrAErH7W2Z+UPjFuENl2Xvt67R+TrW
oztT6zQjGKZGsY7E2ClL5o3DE9Gd+pmF3Gf98Pn6rm0ez9ma1r+fSYvBCN9bK6AdoeDkL4mGRsne
cqfKine6hYDquriNxUEPqIp4Gm00ANFfijPT0eCpjjeljSdnXo6j+RMkl2p35PVdkUkMxMbakPQH
fhPYPaSuRRImu+zLauxXg1Qf5jZAP3hshu4gm6KxcZdQycHrD3zluzW6XFOG9oeIA1UWEHRDG8yt
+6OhyC7shh26ECJsHIoLk6Gt3QAZ9/vGnYdbUG3zGpQrEiu+JQh1NgxhXOn7wElyuRptNpbZznBf
UTmMI91XphdTyZ3efAHaWKINWwcEkC0A3yjuATAtqLqqzoWSYnbL6veGmZ+WRxA8LoPE75VJEbbO
qoyMtgukFPRoYGw1cdT6MZU5mxvgl7VOgqZODAnD5omVkl6pwZXSZDwoVBR1tc+MIWPV63j1rTKw
Wz3Q2jcFgDOCWnaks7eM6HuM10JJI6YnjcuKAFuZEXDJAG8BcqGVdEG9PMiOzx3X0cCIepQfT7HD
GGCkSnNLywhD0x703NVsrx++RTYmaef09fpFf6eTEew+xAOXCxww+rENwVjqSjdPUQtAN8+SfRUe
x/GmVk5NrKDkNzzi1dlF7Yz8TOs2U09cgz+PpMb0gNvJBKnCyVBeQ2vXZ/uxv+PA9I70OGivHEkN
RT0l6r7obpiM52eDIgd0DivYAJ2RBJhiYcuagih9vLSA7ltenqB2YkaHHGPm0OATuxibZDhVNPsK
XVxLGRx81UCcMrnLxls6YTLaYu0Rrt6PrSziXffqw15iAi44A3QDVFGrVT0z0mQyB8S8AGkrahn5
E5zkfaXXnaRsvHHzGUG+Hq3s2trosf79TEo06U1sVwkAafmRgNhY+4F4ybYeZCXwjf5yNBQgcbbG
MSv/tiCop2GrGw3YFuxP8Xgc4l8W/85BjFNqqZsTrxmX09RG9/aPtHntitc4GT71auPg7bNIdkBr
uiQU2DAQayEELckAD6GtS/ieEapgAUq+8vFnbpf3b/2i7pfUehormRnfEgWGR/TDomSGCWeCdR3C
ZAnrdZZBkWQei29UjPLEeHDX5jLUxLYkBDZo2MGRfiCt0peE6RVg/986ez/Wd5X5bZYBn7aqBmDs
/C1EcO5QwlX42NeA+avMy0PbVfKfCuOuERl31vRPu08NZBPmYce07lMctl4cHjpt2EXIB+M4gQRT
gu7PgXSYtL52taK0tbatCMeZKsxsqgWAwKX5RsNdMh7N6vska1/buJMXUoQ7yUlldOgRREvAvjpI
FHL9QuG+M7SDw4dd502DJuDyJhp0aJcuBMS2a49oBC2Ohn1q2Ontuone8Ftg5tD9jSAR3bli/noG
vRJq+yCgQx2QLZUDLJcTPv2FDDyHNmpLDEhrwSk3GyD9Ma8GOXL1s7EERYQuYFk7wZamr92l/5Eh
vDQzyYuwbiADyV0AJnU3zXa462C/tL3rq9k683WyFMj68DhgfMflucBQDJUZAwyalHd6Av7xSMa+
s+EfYx7sbwmCVoU28PtFAQnzciATAFX2DixQaBtAY4RhSJazuXFoywZdC5pa0UdzuRxtarBxA2BC
yZOR+LOOZCpmbl/fsi1VBssAfn/NdoPg91IGUD2NOoeQQb9Z7Gf9ZPXPdYSOT4nXurlvZ2KE1KbF
EXpa/Yq0e1GA9nTMEGzw5DOxnlqZl7CRFoOPgMFHK+4GmE9B3UqVR2zhwG3zvL239PaTHZG73ET9
haXmZ6qQPXr30cBSTJL7unFcF4IFb1kBM0ieVLA4ajR5ra4iv9864KB1dNJIDNDWGtdZt+sMAkC5
xUxxpC9WpAzgN13gMy70xh7/qe4xVII+a6R1c1PdXdeSLZcAVYP/ChSjDuRS+izv4BKEZU0fDKuL
dqnGs7to6gq/aPp01+Rq5/QZRfdEiBlQGlAnrj01s5uACMwZh2TYzUjYfy7GPDHRoGjwcqeCJHKH
oWOTpCC/lWS7+Fzx5oB8VWMRCFhZoQWx/RzXyUMagnU3PCW206J2kxaR10+zw4w/D2rt1fRAoQHK
+jAeIkNnYqbG2CkDkWBHZ2egPxlBedVUJLZbXY2z8Ayt04PgEjGwsaL79/LuhpzXVqXCWdFaUAzX
Pks7ZzKYB7LUg9aetOIUYRYdaoJuy/g+jR1q7Xj9iyeHLrQ9Uu1tzECckD4GSfncOaldfdN62c3f
inPOvvIDO2c3t1Eelj36UQp/aL8jY+bM8/2g9TsFJLkAgn+NMUny/0i7st7GjWb7iwhQ3PnaTVK7
bFny+kJ4xmPu+85ffw+d3IzUZtTIfEmAGSCAitVdW9dyKi3XVXuQm+j+tuTOGB70tGPzINqPgOHN
No5JYy4UfoQwK56Qw46am1Ihp4t2IJ6LPcn64n+kx0henHeRMHa4kzrYYcaIyJ2y9sx1XmMBKop/
wh+RQzceENJRw/969F68CQLBN/pIx+ECopQIxqMgV0TTOyJg6YcgnRuv4vikr/7yb0L3BXwyjefD
r18LXQ5jlqoDlsuoHaq+bYSRxDAgvlxvSkHDllDs1MRSz/SxDMtV3IlO4OrUKMbHZHDX7uIhGXe5
LAMUObyrMyczHU82nm5f+Zwdxp7byU2jSIHdWtdfaGiFp5cBxmiktkV/hoDBfkmvnVwabG2UB864
3ZwpxtFPx49QGz0o19T8XG+kDOsSdlGW2Qr2w6fow9EwUyZ79wUW4FaV9GtMtdVtHmdiw+nO0aCM
xNlUS7imWtcp0JjQIQzgpLOgp2TsV/r4cpvG7DlibHea70JvPJswycQC8/gF4k89fK9rbZpomKBK
A96Ghjk6eAgAEm7qE0Gz4DUvbuKVf4HISuEmNweC5eU0bRzN46Wzph9iRfeSEGMvBamSU09DIFr5
jZMU3rk3jthg0ir1si9dW6685e0TnAmugGmF5inMqk8N+IxsoLkla+uv7l/3sfeUfarsxZbmhr5J
JB7c3SwtoLCiIg6gJYCXXZ9iJnatVy8wjmEECjDeu8bOAFeam4c6ClbY3MXDK571sUhC/EOQEcHS
reMh0dBPHSQfo+DEvvK4EH9gY4OVNbT3jmOoWC7UHGjEf3CqGkqQExwFlpgwb5Y0NtuqbzAipaRW
TBSZDr6V8J4Sc62zJl5fSOZg5g54pczdAYpZrUIFrZ6lbnqrVpja4qtitPSxUVBeMoRlqrnxNo0K
b6tpRW+HRnv0F555CgpJ3S+AjcAxvXM6j925UzoWLVUYHLm+4UpvfbOIO/TKV5ixMD+N8th7vMhy
9lpRrpuSWfgDA2/XVIpa19pGXqCDSOkOHRYSZr1uqW2yWXga/qyXUmBalaBs1OYY1aNz+27njx1o
OtP8BawpO1SajnKq952Oh4IXY/ObK7VWMQSxLeY+Ho9d0VKYvpoqUepaYdMbmHnqU1preLi2TS7s
xBGrhW9/0+y5o4cNOSYNOXD2VSkmfRYH6tRH1sQkCnUyDm9Rw0O5ntNf3KyxAODgtOyP0V/DTKsm
6ybQ0aqwRjR/2GKYm8QNmnBZNMmhSo632ZojiCQX5GiCcYUnv75oUwNYcdtiHq8KtX3SvS5EjD7v
lbHcaEG0vk1r+njW8l7SYoRqNDW3H6dBq8qfFsNKrmB7g6JznOKs7GIvJHoZ8f7Hq3nyNBfRUKYY
ceeZ0NnQLHIHgDWh7fuG6wATDptch65fqWIz2HK/SG0tHs0FSVO33A1Goi1vMzznaqaRKOwPQNUJ
93n9JXJWDlqLOeydMubA4W3RcOgBGNtpvainsezXWGFgnrugbjlGYs6ZIgwEABZmYXW8Qq4Jp17h
K6GLk27lzxIJe1PZV01oGX/Q84z8lwkyyE1o3zZB5FJU9YoLBtEyhCDHUKIV6gSFVQ8e70E/yxIy
bRpaDUWgRDL2fmjhBKocnk2V0d5b1vtIxurf6BPPf471mdN0JEvRijStp4LVvz48JVfcrpoGFpLy
AUP6JMCWLykZ/sCeYHGTDORfSAZyzddUMFIOoNgWNdYMUfoez4XHWvb11Wh6LrkthXMnhxgRuWzp
qyWPUXEp801PNVBgDSdzXhA9O/TxT9XnPLdnj+2CDKPdw5i2QWwA4hEVXCn49DqVmLyq+ywrUxUA
xR8sGmAnj9DoH9Vf/YtmefTd3ALsno69cn7yfvvIZnn5TYd9L6JYl5ZGCvcXVOW0yNrH8o884liH
OXOIJzvKuFOLpMqi1MEw5REcCczhQgZUUmK5ELbbfMyf128S0/+/MIXdIKRCnaIJM3eXqWtYinSP
QULxD5rI8TD4TYaRZQPxXymV4CRGp8XisTHXpfvrNie8w2JMaV+WTeZhomy38A0iFAX1RJ1jNOcv
/TcXjN676EwRlGKCxl7owHIsfcvAsBlw4//EwJgIbuByNYw8sjs+0H1ueroLQo0SObL0LkeYjzE+
bx/Y3NWjPAh8MyA6Iu0xHejF1Wean3pRh5YoqKOpv1WqQDDuY/VhzRHj6VhYrz6hjuHxa6JTmjWX
gZYP7mgCIFBDZBgfg/Yd8/UZNo34wnPZe/ai/88hC/rAgXqPxjn8960foYjQ5aF3UM6ox4jHcD8a
FRE99PJL0borX//rMWJwDTM3X5CVSB4xchf1BQBHUvQLVCkWXX4O2S7v3jxgZd0m8z1SAKQzUhUT
vvACt8UYTyGWxlEqkaCSloEN4bZze0Fjjg59vykQQTiPMQjssFFYZBEx0xPTLNEx0gHfQxMtQ0yc
ss3h4AbAHmkUHgRblofVbdZm4rEJrhpIjoBl1ZE9ZvRKlbuhS3yk4gFdGwZLVf6UOzckaG6jAiBw
IiUifZDRaBx2ovufdRq0kXiEVuNoMbV9rQVBLCILFKNSA+e6zmXARHc9Rkd5OvBd2a7JMHZWyYJa
MfLpMVpUJEycGjl/bfGgGc7ts5wM6bWuXdNhDK2mFot0xBD2zugSOyrQftvtO7mm/XDuRN6a0O/2
cCI2bTuEwCB2YCKuRTGGodD5iLjSuzi+W1Q1UBA4CHTsS8+YwOfUCf1AxtQytjcxwYlaNUZmhm53
3oq08Ehz8B3s03U8ipVix375efv8vtZiXBzgN3KMntXiKKZaAXIdzTB4Q/ZYWpyUtLQxrvEk7mzp
9VAiPVsSutOp/Rg4nx1JnMja8NIXbC3l25cwp5tlGTqAB6E77w3dejN+RUfT6V3yoOdb+vhZvw87
6mN08Tb/XKqMVzDjpm6THFQt78FJSLVSMcUn2T6a4D8JGjuklqRLf69zrpktUnzjltHDNlbLQjRw
7sMjwvZaWGtYmoM9NrRviSa+ZPd9QYPX+qn+LAaPYmdB4JjnUXkODxoWWNMy/HH7IBhT+O17GIX1
Q92PqgrnkCBRTZaiY6xymlNOSPz1XL8lboy+VqjaVG0JMq0VjTRdixu9Id7hKSTvrU1ODVHvOtQg
HiTar0dMT+pvwTLZSy8H0Vm+mu8lKZcuobT9FJ3OOryKjkyPvPoyO0Pz91lghctUIkE2n5FErOKJ
olT0+nNEYB8p+t5sYPKsPfpfQcm+UWKkL3C7JMsHUBodqz+HyNtF9zWNHM6xsx7nGx1G2nSlNwLU
I/pzU5K3dp1jNrUKyCayVryNDNzDYwRJHqomV2OwpO2jQ3No9uPBXOYViZc83WX73r5xxQhTqWmJ
GZbgKrcE1Ft0EUt3WtJL64VO0s9T768wYpVvkoSiClQYpNDWYUBLLJFGdwLHEbEFoL8/BtUHFWjU
U2PCtWM1U2QDJB2Sne/2xkhRzn9Y+CTa3+sDyZxPY0VHu1qH23LfrTg+/V98xm/aTEymjQ0e1QUO
oi8t471vtuV9qdCipLWtnbOj6tToikbK8LbJmCeLPUAII1CnQPL1muU+0uQWgNTdOYqwsfSo16fw
I/HkpQxM+xY7SADd+lNGI5War3lDFEx4+NdpX5BmODbyNCiVYXJb5kFoqBGSfrBMdTvk2NLF4XOe
ljZBjSN7hMj+mk3VA/hZ3+Jma6fZjNgUSYp1Yn3cPkweEcbtK6ZbYy0hGJI27tLcxuR18ZRwGJnX
TYwG/j8njLOPmizTxsn6St0Zvq1H2+CdMizrZDMMOz17NDyOe52U/Zu5vyDIWNLRLH05a8BVYecf
8mZBeWjzXJaU68upR1MqsbuzO6vEKh4Qa8KG9na/jDj6zaID/S1xv8+OMaFuLlcoY4KQsVQxrm9j
yqVJ6atENiHGt587YtgGvS0T7OD03zTRCIL1SZivMZj7SjBrg4Q+aHZUb6j7iVlx/zWy7+P3NN8m
VmyfbhOcFPb7df2mx1zX4IuR2/qgV6sfKJc/5m/YJNs+mnXBIfQvpuM3JebafAyvRmnr9+eXHx4K
0fResV7jVbeqVrytTDyemHsz0yD0jdBEgKc+Bxk6BV1acTqQ/0UIf3PD+jxRyZR6ChjEz+jRr0lK
RKvZepbAMRLzfhxJkv8XCMbiJmEp1eOAYws+X2BknTUW+wyWRLZ/ZCnQOoPVh5PgsSgIgygCJsDN
JteKbqbVnU6fk3NIVrflbd5pXpBh+GllT6lDA2QaFQjDVI0dgWRL7fwcfdR28lIJRNsBboi0S2Hz
iZHKYsvbvDgb9158AeNI2rGUvFLFF4R4/tCeVEDmMMi7xzvQyX5/U60LOsybPwy9vDaKfDpQn4aO
e4/c4/o1PnYrXqsNhyPWXS2MKJTdCpQy2zv49MFdRWuAi3NsE48K46/GLA7DpgQV+eSfNRpahSU6
4+fnbQGZt4C/j421gBgLDfMxAhn3l3yXETQV/zJtw3Id4Rjb+X7Dg2+eN0wXBBkTmCV55WkJCLaO
Tu6yfb3ylvLmMBBzvV2sb3PHO0PGCIqR2C0aD7TMFVBrIHyqvVNeeEuTeFQYA6gGgMDSJ1WW9kJD
TOIR8aTvDZJxRHz6HVbCMbaG5S9AN5gyJNeeuFvUlawM0XCuxVYG7qZbWm0QZMs270xOWDH7akfF
H+M5qIcDM2zi+SKXm6pjG4tYvXHWibdt7/M7gL2HlkL05cLOXOISzfHJ1sDC57c/euBc0GanvbFU
UVGUGLSd+M6/c/371m6eRdMybDezbwvIrPhf0mK0TNWGoDJz0GqyrTK+xS6JA2to1rFtuFYk3mvo
ao3WlSVB+5Tl/0iciT5qF5VpoGbDkHy6+62lATbdw5N8iq/QGWSbRw69uWDxkllG9QYxjFslAb3S
Qpb8JbAFKq7VY7qNXeSjXj36mbmUB8Y2G9dNoyaYNwFeJ95Q16JUGFMrQTy5oIe9E2AHJn3QSNBS
yTqdPnkrfGYjhUtqTKQQYKU80oaght1Ihzyi1dJDQmMzDryQZDqsb9p4wRbjWcvMCyNNS/uzJY9W
aUtEIqvVp2trB94znO1k/YpSL3liFD8XgQ4aVODpJd3pJDoo73JiGaS1eQLC44nR+kgLfFgZENo6
Pm2f9W2wrt9WlkvRw05vC+Oc0bzgiQXZxc557KsYQMp78gpS7QTL4p4bjwaj3EPlx0HcgcZTR1+2
0eFNthzfCh5VO8kJPSEZ9nSbqa/c8Q2hUBiNHj1Di5sW5mR7V9HI/vGjIOu98yb79lmxwsFudoCj
O3nWivZ7ukqRWlt/8PZ28xROYdTcRRO47C6mW9znTuRRb41+c7paec7HquWBBs5GzJcXyfjYsijl
shnB8kBfdBLfaZZGJlw/3eK1xvGukzEkqhvXYlGAUkSs4KBY3togHzLH87HzqX8pm64BA3GqWiks
covR5XFclAvotfJe38WS3by2PzCKvsMD9EEmmr2yTtXdiXZbJJ8ASdcRnCsvnTjr6i8+gjEudV8u
MuC+Q3Ktfbnz7xeO07wXpF0/PCPZ5vE6/GaDMu2CHmNhoqwtKz0Evdx6ekHnGy1+Hig98viafuab
emC8EYVoE9hv7Nkmw1DJeaLibBFY2N3aJ5RXUp+X/gsazNHlURgMGabiz1bynuh2uzJtzdotHjcN
2e4z5GQ4nfCzGXe02f7DFHN2Zm2WvRiAoPj2phNpE3mORx4eHkaCquomWd6tz75VAFJpU5w+V8fs
x3Hl2/SR2v1na3v0cUVPR9g+niBPfN46a8aWx5GBxoJCgdMAIu92WN+2dPM+6TfXX374IkCM/UzV
kxw/jwFcb6mcNpvV8XjkRLyzGn9BhDHgSasvsO4QRKykoIoFDDsKqbzNyWSf2HPSRcD0AwgakC1s
pCuWC8yeaCNE33+Qo4WVRxLH1c2FXdiYjQ5wTLohdmdCEi+LciXsk+GcdqGD3V5ULbBIRENzNM/j
sdCkX8ZLx0L3CUIDC2LZejsQ3ppKQ5HvvP8ha8uA6DVJfj2gMcIxbeV+uaT2SXz+LN+in7RchvYn
lipiI7v9wbm3r5Hwb4d68R3MxTW13zZFixrxi7XPSEHuog0KbArBpwgiJUtakhNWO+Hfz3jfkb61
t5xrXXw/dQ3Dq1i1h9l4xJ6sF+ywI7xV3Lo7Y4cUuno37Q7oeSHJt8Gutk2E1+goXmEOi3PZ30X2
mizjDl2tbMdOBVmVuLgAY73DqJHNc4VfO8yuDxhkoBkw2kjSq+yMxAJYArLbDN1ZW2Idp7vxUtsk
6Wm0UA4wifkjxIYuS6H5LjUtDVie797P1CNlRZRi3z6FvMVJM+bg+nsYayPUY431ECGeMpGptlam
F+Z60ajdZy7mCiDzF3qfkXJRFGdzaA1A1cp6QMSukQLiKhkGSTolSXkmkF24BHWYvkpDOz1Ue1oF
B92/MFKJHkoukA2QiycZEUwg9ZaYmD1Id5V1+EzpY7s/hfvs+bZB+e7kroky4ZcoA8PC1ReoASyL
x8px704IhVa3acxJ2dfabKzUmZSeqZiYktEJGJGZpGywI9u31CXW3BGemM0Ed9pf67n/psPocZzU
QVXkoNPQ2gmeRqd8XhySdU5qyksMKd9jnmtazGUtokEPzQy0uk26O2Mt9F2BjgndAoaovH6B+dhs
PaICX7nB7tna0jZSYg129rBeer4Vvo+24ozUDnamHbqWfux2A0HztYXNuHuLm6P47jWuP5a55KaP
lHiAfEOy4nVh78+GpdvSWiObfOlSjjmdk6jL22ZsSimOaoy+4em2X6Dh+/eUchmaTpc1KJc0mODa
DZvRFBSc/nTPABtFSb5e6VTYC5uc/vfc5vXpMR6x0IfC77qv08vIXb11HRvQcJwges4BXHLEBIJu
oWVoVQSRYr9YorOA18Uwr4NoIMIoEPro2Eav2OvqDjhFU0PHnffLfv+stk9/ouW/KTDH1FS9MEQ9
KOjQ8tDKVwZJLM/imslJWL/f/W86zEkNjaaXwtQqozp3LzF9yYhjvLZPicMNzid7cYsSEyt7rq+W
ffzF0V2wDK2EpgTP4G7FfQTPK+hvnhiHVIliKJtYZX6u7PBcEATjHVFOGkHLTbj0rGLLQ5uYyTxN
Qv0PRTZtORRJroYmTvGpOhb010gPyZ1nccKLWUd7SYWxyKGvRK2poRKmktH54Vviq7tbULSN6VbE
cWRcjhiLHGipL7rTbSWksR1UZD8OgtWs/uzkpmVICNcm3EbGmGqi4FWq9NVm8uYd4Z9zgo5rpF8J
ryts5nWIS7ogxZjSLu31Ilp8kUK2wsmo/4x5Lkc4eGuaLpOKFhxPPe9CLygyhrXSgN+ep6gohuve
+hHt+82INjvPOfKC/1l7dEGIsRa6W6WVEiG7W9gvQAghkQUkr/VtizRZgm/6e0GDtRRCWwahGfWo
l7/E0KZ4wzkuHhOMgVAzNPW7ObKq23g9rloSrVEZ4gHzfU323mKDMQ4LeVQbocFRpS+lM9A3/7Sv
KBrmEG2gq2Yj0sUaOxetjOTokZM+lFedakRxDMd+1Rr8pbKG+2i9Udcdr59j4u/Gl7HP6mah+VlR
QFr2ymbEw3pa9MFbavn1pL1FhLEhZl83daKAyFObkv2bS2PELCr2JuyNe1exeioS3z5sHohpB0vx
bKW/4iVX6Tk3/WXoLmLzUg/cODK/DJlJxP0edTNM6K1ek/XhkWbA6NQeeJH5DMlp4wDGaifkue+4
j3FfYZ1C051fRgcJ7npVWdmJE3XMWZipZoZ/sOJ6QsDCDV/wpQPUKHCnNhbsdXKQTnDaLXwBFZax
7ZNPl37c1kgWamt64wD7DcTQaI9dct9mvaNUEYYUsrytNJrgybl3MnRVIiD1AHjhLGhipUvjIamJ
+HCb9BfuLCNHV6QZVgUpDdRUgTEtPjGkjHRXvwMWzPQFL/4+t97QYEuEQ0HwF9/SaedI98qpp+/R
qT8oW0qz3cZcT5LnOfFSv+dETzM1zOuTYdyKpLYlQM1xMujzpgs8HYAReFDtLiSNczIO9sE9qGte
yXmm42KiChAWjA1iIPKr4nhx/6laYctDAAsmgyK2lqBe48TYQIp2MJ2igLo5Yd/kRrCAGYgXG08a
ZsKeK+qMt1ETPLRLFzlycSkt95K9WCGKt/tNTvS3dJk9Zzxxn+6YlQEN43FYmIwuPfTuX4t75OZt
4ypgVyUlVu40S7wbiLoRNpOP470bpMmHfaMGOJUJmxuOXGUMdxk3fRvpKG3gyaVvHUd2pI1Owrty
G9DwICxz214d0U5ObPo6EOwXIbdFfla7JzyXvz+AZRdBZebXU22lxttzgcghWWKb7T7ryAFQtUBd
Iaj//UHMh4k9tEsjmYVdiuzEdD9qiZ/LBtKg0gZTxI6DxN7hHlVN7+dt9maKH9oVJUajK4zUhIHs
osSy6tELEsMFjk6BTU2yRwLqnVO0T4/0PrBt4S2kniV5JCEhXennxT23Nj+JDnvZl2wz+qsO4pAq
bTmcTbfvNykQrt6UqFBIXrT+tgz1gLpGguENMSmXSp4rK7dDyzvnRHgfwQSMmGAPWq/A2cun0FzH
GPlvCVZ9tU6jWrHquK86ttCRJqY5uklNtJc7AEISYdTa9e0vmTX0l8fBqHYjyXrcNDoqJ4Ul7JSe
ZvJSz1ZKRDVL7Df70KfDcNC9dVBvYyotRTr80GWL8xUzEeCVhDBRZllLgCBYmAhQIImWZmGoYOdi
01ZLtS0iiCOvvDLnsy+5ZiLONCmV0AA0AxQuQ0T0/NouB8JjaibqumKKiTpT5GvxKgBTskSApCMt
cgCH2cG60imWZCZJRJTxfmE+N+ZH2Dpa8BDUZ1G0ivqYqA1nu8JM7vxaBxkbF2EUXY3TSdvHjOwT
Mjb0LTiE6326Dtflh2frdq5bwVpfNlZKXrHI2LKNhFq8/MZM9z8+BDtOAMoB8Ff124SgW4uuGnjD
+al/eTP2b6idm+/x8mARRMNTRBxYvCTgXMb2iiaj87kb6q0YgqZ4VGFYFqd9sFJs7MG596161eF6
MC3lUl66YC4kvqLLqLnQDX+LtQ7gVb1aCeZKP+npGzBSFUDTlw46J1s0STpJRIt4a6SObJBSepQX
GyEkcvKMASK/csyOiONWzytS1Ps6Wucl9U63NXBWASeYEoywmRNM7rXDrUQNlZUiGM6yo1CBmpsD
L0vDo8Bow5hXrdB3/nBOVqFl0vhAzY/bPMy5cRSn/uGBEfEFwDBMsZx4IPIP2i95YjRrNP75fXQd
XZ+RG4qZVA/gwBpxSPldTV6p++M2D1+BHOOeAAsxlQ4B+wHMR8YexwVqM3gIDOdqIy0VWwWlB0AX
018a2uPaIzf0mLmWK3qM5R2VWlUkAfTM05SNR3a8QleotvaWnWMuATHtiGiHON/mcsYyAoYLm5vQ
4oGnBjt0Ey2A+14OKOQ10jEVMGRkHpRyQZp6lXrIr+echUczF3dFjhG9ovIysw5BToYaCoZOlPTY
GAYNFxkxk2fXbGgePN1mcS6ldkWUkUZvUWg+Wj4GND9kT82y2Sd4Gv6sdvJjgJ7D28QmO8IKzcV5
ftnci9fBINSJGUco0PpeeY4y3yoHf/W/kWBe90ozSNgJCRJJg90n5Y8wXv8BAeyFxOgeZB+yca1d
pp5VXjPJhBEhENUzrK+xblOYVOfbKV1QYLyAIQR6ELjDcPbQrO5bHUd1eT8/XdLFJcSy0ci9DAYC
oMJKkWXC0QY6T2Hn9HVxwQRjHyqhyT19ugc1Bg5OkxLJxThQalITUCgVJ2qYGTMGktIFNcY6xItY
D8ZkMZy32/1XyR0573P885xRsiY/d629i3bkFSOdNLU3p3Kf0nT/gZwx+d9ujvFOriD1WRjgM8Sx
JZX8s8Pi6brgvQNnteiCWcZMVLGKkepYHM7olkZF0OucXpM4QvK1Lu6WEDJmITQDrNjDGwRtdHun
ewiwUtEj5qEn4enhQa7wHtqlZENOQUqSu9On8fC5Nc8f22F5+0TnsvAXN/sNx1QX6qjtE0irePTv
+3Xy0N4tVsmHhyQ5DzN19lyx6mDqfQOi5NeRXCiGEiSNKEm4PbdMiSF/+A030Jp1KBckGNVWQyPQ
kgEkEFKhKL+/G9fn1Dn3W+T+lkt711k5OmlrPOFP5vrzg2PrZzX/gjqj+T7gSdRQx52a5YtaPKep
nVSc+5plEKeHBCA6frBO8dq49EOo9kEbjGdsMfkphYHVmD31+uqjKcTaXkTYB+Fi9fttIZnlC7uu
NeQmtAmA65qoUqDRawyi8VwWezc6lPX9AuC6/xsNhrEmqxdBVsXjOTR+ZE1LTGkjeLz9zTxGGKVT
zNiNRTOE6SpbKsvrNl/YBcL/26zMxm5YZwEwF2D9AdlLuj6vUc/HZjFm41cVbWssBbIgAnWdlAjL
zALKIYfgXOJqWnX7hQ+HlxSLm4rExKAbfT4i4t23SONgXemuPEtPP+6yo0MKa6eX5LV8SO5LMqxP
KV0db3M8l9m5+gDGPyhqXxdJXI3n7UsfEA+R3P1g73/kjpPQh4AWlt1YeUHTd3sjWSUqVMEdirK8
nM5XUfybUb04B0ZQK2X0NBlwluenp32+e6vIjyGjHlkKdImhPu/+IGEULbJ8tNWGeBZw1H9WNy+o
MyJsjIKAnTLleG7zo+KdOuxJEvNHV81tqUVQ6y5szqlPp3qLXUace9F0B7EGu1u0bgz2253p/Kj2
PVn/CujSDpGDLml2Oh0F68jzxPKsKv1mlkUUU5uoSSRzor19MZZv4ceb8jginlqTpd3anfW6eT9t
utXnRiT0tbXtx5DwiiGz/uQLIBpLGwH4yJjbWuk8PxlSnLf0KxMeSuV8+3x5vz8dwYW/8oJOEfIW
ahwmb5HxqPHABud+XxKBNz0tgQFkGhNKl6FULfpaG8+6lr3IfvliZv0fWG5gWE3IcmjmA2rjNQtd
1I5j4Yvj2S0CYg7rRn3KBuv2Mc1lVXD+v4lMfF6c06iYVRiqI7ROdTQqxhjELE/n50SyvPva7hx0
YzYJ0c8cspMVZaV/AsRGWV8xgcPEKLuoh4mUNfD1XdgLIe1M9H9TzzPrDIiqSuGSMakClyYyjPFW
G0xzH4QLPSZ1j85N0gR57BRxhiXPt79LmvkuAFViW/a0lAsj3sx3BVpXpmihWMD6CxL10cLlFPtk
fx5RSRAeUXINycbcAApls1o1q6fVbfJz7000AWPZHbB08RcWvkw2giTxwnFxtl72Cg02WKVgbz6P
HFs313hwSYZdKVQYUWmoI7gs7ISgpyd5w0rkV36nzWTDmFu+osMoiavG/pB0oCOsEM/t7370gBSi
49KGcSOn44rnQ+acN1pF0MYxOTRsOmBURva8YmgLdXFG22hG/Lv1EsZ0Jzr2hqOb392FDunADCT6
wrErTWTUxsA+iyJoMHBpORUZXnd05IU7M8H9NQnGgrnGkPZdGSO434xbYu82h9PAEfcZQbimwbh+
rwhGAXDqmBtFZbiga7IbLJtzVDNCfU2E0SkpQHjhA5n7vBWI8npACwG10OLC82rcA2NcuCCiSRFR
KJLSexlzKukDbzKfd+mMy3aHOsubcrr06ji8nLQHjjHm/P4Xgxe22MTOtnHM8PsVnpIpofXyxLEv
k/xfK+TVVXzJwwWFQG7REdCCgkqmSfiA+qvV6oN3Ezw+JiN7QcXLx6RoVVxE9G6+A7WMN/sxU2q9
ZmNi84KAH2JNx4iuYLy/1VW2xFFtIFUDOfLQfWaa6a8pMXquhhny0QoojXf7l4a+vLz5dHWX0R93
eyfHME+Pacs7RGmcmJynM2wGWcy9slIn5V+8vN23hOxsOySPHM38bp4n5jAFAcDXaakeozBpqNWB
W2YYCUEzBgwzHhhkfL0tcjNga9dEGKUZzUISqkX6ZSkfH+4AtNWvHh68fVNbD7tjNFpmTjy0riKr
y6HMYU9hUv1+O83BS6Ds75oH9LzsqoL4TrCsVwaOdPGwI892tsZ47iP6TPXXT2/ErJVBZa4+zJTL
rs7gq1vmQl5zAThOpYiDfjIen/bwGM6a3Ot0V9rP9oHyhPZfDOE/98qOmlZGZXp+CnJFgeoGSnHb
o/VHpuo3CUYDe0XDZNuUGLcKEmX0GbB4IW+t7ExZ+/rYGOUzaywD7rCU9Ly3HMf5Jd0v73f2NOYV
0qeE063CvSPG3fa6r+tDjkNDTm907pwFLmlZrtLVDjWbHB2gfIyh78+wa/4Y79uKcdnlqKGcx23j
UPN8W/7/xUr+viPG76ptihWxSQWOXqLDHlPHZ5Rmib/KDxa3D+X7a/aaFcaUROitC6UMp2fte6BB
hA6GHiixTwE6zEyL5wBmCuHX5BijkoVK5YoKJGO7TYi1x3Wt1/ctXf6qVw+ILjcYMDYx4MFzbP8S
L/1zpOxwzSBWmEUSwGbiUfVtA1E00ChWrTjCOO9Af5Nh4uYMO1dVjGkjE5oRca3dWauO19ggTb/x
PRT4TYNx0kMyBKXpT/JuvTgVRTcrci2aRWybnvIlJjZ5jw4eU4zJUAe/i4aiGM7ao4pXprNO6C/F
WmII7hUjr7wj5F4VYzxkbVHrmQoRSTMAk3n76mWD6frjkXNVM62EV6LIbjdY+HLueRMdiCFsBuoA
6Ixd2tRemWssS+blqXj+VGWMRqgXoynGOXxJggbdL19y/kV+Ij+ONxVdeZb1wbEj3/ucrjlk7Ijp
K0qgeaAYkb3V7SsHPuXO4hDhOGt2Q1boIhXb5JCOFws9bGeyRs4fI72YHd4aNk+PZ3Ku1ywx9qOK
KqlbGGBpC3JvoOc7D+SX6yztFP2B0OvP48eHyFnLNWvuJcnAgjIRO3O+Hq8XUQCGqCrE95AUvSHZ
C6BUbx/hvEZf/D7jwfJuSF3sZ51aJ54wwfD2drdGQk8haAYycJSrFU+jJ439ZkIuCDKi2AM1YIHE
P1QM5S+glE0Pe+oYdvt6m7NJVW/RYQQwVrGWp21wcOpKsbrn2z8+kwGDLFxwwbiuXCsTHYsyp2MD
gCdGoXeLjUw3K/O+I9xQcNYIXhBjBK/Rh0rD4iaUr2OkDVAk5CUm5u3RbwpsG4HXeEKmh2AnRw7p
Dmb912SOkDwApAjP9s1ahgtajJ9q5QFNkC4uxnTCu3yFaqdPjh+84IKjN185uwu9qeP/v375BMD2
5e3rn6l+XF3/l729+HWvEtsmnoLlp+1fHa1v0co5F8v1Eon43Ug7yz4cEitxVnjl8VibyTdeU2e8
lG4MdS2ZOMHt/5H2Zb2NI0m3v4gA9+U1uUqUZMvyIvuFKNtl7oskLhJ//T2pb6ZNZ7GUFz3TGAwG
DTgUyciTsZ5A0/K4KCRMoR8x/O61tn16B11i8BnsnsSQOxJE78yNO8WOKJbFEVvLaXCUdXYRvbbk
iAWYspcoHNDjGPwViSfHa1VClcfgWX407syFhqwpxwbn/faJDTLgcJRGIW9reoIOahnwcu8QW7Uo
ZAyOvbwEvLoFDy6u9jRR6NiDnRoU1TRlZmCcwfs/kHVczV46/yoLMNGNQQvNqlSjMik9BKYEDFvy
X+3ldtty4HU+XvwWw44nHrEpocnpEaZnIsIUBjAWYgZeNjgR+QyXzA9rZ/n1B+vwH6MLHdHVgmh5
d9g/9W8YY+K+8LPu7UQnxr09p1ItlQdqFiV5PpB25WkreBUG0sEgeHLz/ZIbdtM/eeNKscnnC6hw
QR+Kr4WsFHFO5Bwedxa2K9Ll0rdBaz4ynmjHwMbpIHelluFWIfqhwc9vsJnBeXHt4Cvc8hgF5pNg
E2mMYyGa2ShrERRzUCtYe6WL1qHFw8nxX5fu8kJ2AcKT8PO2ivN+LrJSICtRTey0Z94WuT/rbSMh
elXAm3jX7B4XiE/kBXHx+QKMBX99DdeMH0fs/GPzLZaxmyZRhMaUr2L3+zssI8YWAhdOva1tqFNv
f6GPt0GfuRigLMMrKs7UL+gF+ZbOxEgpmvgL+diiLGa3q+zxbb0gZxvyHzcbHjvXX9zFb1mMDWXY
XhVrI2SFz2Hr0M6wlHgPfotSA7DTheN9+2j/YrTfAhkzOsTqQTzS4JlGnIBN0LDqjo/811bfcGRx
rYdxTZXSOmGBDH3VRX+Pmb41dYYj78V3N79ceMOuE3C0o3/xz9v/rR3zDvVmn2Vn6n3jJSclTAat
G/6vo89l+f+Lz/AtiXFYD6WI1XMCoO25/TCIgtux8KtghKf/gj0ho616oI3iqPeXZ/ZbKPMUGcnp
P8nUk9s6YYIOFXNFfMy6drb9qS22sfP5zOsI41wH1Nlx5pO3tm0TtbeoL3t0nL1or43gDn3UJ+fs
dxz9/vKs/1c/g92tKidGWZY0lnmz7iJnQVTk3O1rRM1rNFPoUf3dUgyRgZg2HUB1kNDg0/GcO+qi
P5S+l4ZvSHIiAwP9Vis3kGx7FzjgWQtSZ1s88VJo89nBf6DGYCfrAelGeTToA4m77z2mBPkYMi6R
P+Ce7fxb/H22DNL0giEoxpEaLJgJMGhZBQiwzQ3nxdB5Yhh8MZVYGY4DxJg5sRJMn+0vtvJRktYp
Uvw/OvqKgbUTWVQmfsbiw/dXr8sl4qKd65JF4kXOx8cLBlj26Ie1tvXK/owQNC+XLsJn7KDnhOvz
CarJB2AgStCjUxbR7LYDWr1mgSlnAW7DlgNL8yHa99kzsJRiCvMc0aRDjZFbW3gTPXsb8Ei9KOLc
smgGkQypqs2YhtDj4uBEhHKd3lZjPmEzOSwGfvpYbuXTGWrkBMnD7R69KpQ77wFTZqTFVd24dnoP
asndNuSy1M6nOf45QrYsmzVaZIk0QlxD6sm2XPHDXsYtx6fjwDo2dP8Eu9w85Rm2MOKWIJMIHwve
qt+TFRKyR3sHUgheCYcD6VgN+1NgfTkj8s2QcgvfDnQUGw7Ww70OBieZfC2xW2GX+be/Is/kr/HB
BM+75ox2pmstUF9GA5G2wAFtQLzh/I+CGMRpE7G5tDSsrv3oFc89thsEO65h3PYVDbZIm4nn3FTO
MIznsAEHirURX9NdYW+vvuFtja7x+I0rduW0mxxdL8hxqgnUOp7XawlPPhbrED+3qwC14Z0dKK8G
z0A479T1yZyIzDVzkKwKhxgmaOm1T078uOXB022vCUteftpgDCb7Ni+h1tpJA6Q+7sr91+EFyzUQ
UnDpb69LcW4dIoMiSasMlVTB4s+e8xZibnJ997h4SNe/H4u7B/QmXRTy+zch9gkt5mASs1bhLt9d
goB3shxX2GCTdNkJ0WlFr97RCfdvd97jPXb24NHfbY1FYXOcYd61u0YCkw95UdKxOFC1hcBrEhIF
imtTblrOx+S8AmyeTksz7JOmVW5Q4faOujYbMhaOyLvbPDFMjJR10X8KLp6nBSikW/YDsX8tUcPH
3eO5oJw7cA2NJ0c3xv8FknCNSnd0D8K42xeb53iyibi+RZbnpOOWXXwHCaW7Rea14QdQnw468Hq9
OYjFZuPORaON5hmWkC5/Y1T8k6ML79MwzobWlEp8oDV0B+3b9DlB+7jv0i+DytszRxj9YzcuM5uI
S87FgNcSuoCJ4O0RedNotbqWOcLynZdO+kvm6h8fgKWCvTRWqjTUtrvSETVS6UGmBcV5VVg75QBb
P6h+1T5cMPDGWzXOOVM2OVf1uST2EtQMhy/59bj54tzamfnmac7hj6WXXZcWWUXd5vLXGt3nue0v
vLXqezDFh9hH+ZlsXAwyDeQLDVYc6+cKZ3yQRkDv8/EE7Wp3j3LF45vnhOpaOjiDPTZu1G3NO/vy
4myDr12xzmrAVvg/oiObtmu7TB9NdErQ+g9ImeElo92jwD8cXf+SZv3Hhq5zehMsOVaKdD6p9Eum
v9BGZtjyHl1rHCk8c2GCIER1WY0Ftuj9qe0m0En9eOH1jHMwUWECl0timKmYo20FUXm6NPyAh1K8
uJ9dbidVVqbFJ0jYr8uNaL+RBjkpEIL7woIDIhxAZFvgOkVtO50SiQw2Nl+sYpL7D/795viAyj1H
FPXfb+DVNS0w+fxx3uXDgOfk0XEGnYzoISe/kMlMOE42xwBUJmdSCIeuTUdohGCyBq0tghWVU9Ph
ZNdAovzTa1MEsTGLC5Kkgw1iG+cOG1tj8hvxNMEU6Sa7tiGcsJaNRxI/H7Io2MhmaRiiM6+GMzlD
OZYiI6YwbAXPXu4+6s5vJGpcVO1ptoTfUzzrnk7kMbcpOgvJKavwzTQSngPrKX+/bRTzQd9EAHOX
WoxGFJgwh6VjCsh7e0fQh6pjQcjrBrWybfjvrHAikHmiK8XIzS6iJ0gWCz/y0DVFIvfycFuv2Ws1
kUKNdPKdzKasznVK3frRAU8cD7JnkxqTP8/68XFRJNaBXiV9m/oFuZYEOEDKszXWR8dGif8EC/sQ
LF20Of43wvGVfbSDHTJDPJ1mswzfOrFO+jAqZjLQ7HiyesenMbAHOtTB5WI50uuJV4mbhfCJMObZ
1USrkuX/E+asC0/8CByePrNwNxHBuOmFnltWes1yqrb08IIsPwJUnnt+DXv/ANWJFPWnoXVFfypT
BadWOG9Y5/P7DPorAnoetPDEjXvbqLnCGDQ4xMPlopgQ5uz3x1VJwsFW0Rnqqa+ieXdYBKfO40ik
P/+Weiw8HCoZNHqQmIMpv/YJssMEBZNAW/Csnfe5GFzAvi+40rShF0V0DOqgJcrXUHJeoViCsNRa
DBh8fb6tHc8IGZAQ0DxS1S29xeqRCDlmT7glJ975MUChpFbTW9QIq0W6PoeWfUb/8Bd17jL8l2Py
8zmab2NkXfVuPOsHy4K05zXy+jhCcMg6DyDAwj+oPFGGBawV6IiIkvTto5wv0U5EMy9yLudCdrFg
KEfQlFKiUgN50sG2ds1dTC73H4PXL8elso5zuNBBcFv6/LTCRDoLJ/mh7kvarxq+lb9PngYL3Zru
M482Yz6RMZHDYIo6XmK5HnHAColAab8pByzfWQa7lJeMnU/QTCQxuJLKrTVkKrXNNW0PBJN8jruw
RF0t4PG+zHdsTWQxsKKWSqmJCXyAo7PvXJS58DC3BKsoMCaHEhDnW3Fu3R/eex1jASyFfgetj+8x
HLfFAwohaB3AxnkuPnNeataT13QtEtoLpHX2+kBiV/Kx4IZz7+ZLWZMDZIDEgELdgWbOu2WxwtqD
LyXUShJjYd8GO3S+uD4UTykGVc5dJIqpAXnX6enCsd6E+9tfiecXsl78mCtUKYjw7koXSa6efKDF
1yQbpHq3gfJ4WxzHJlh/HjyylalEVKF14UibiugP3AwKxyVkh1K6dLjILT00dNmRh990FMFFt7K7
PXIeTZ4gBiRq3ToZRgNBa2ywXaQcNh3eX2eAockUWTFpwjrUwWd6Wtz+EDwkvW7CmDjOhWw11UnG
n+/sYemc6cLzj3F5WNghz0Wnl+JP10JHJKVadME1g9mphg6pQ4YYzvzdOXbtYJcDb+PibIZO+RbB
fIlI0OXarCDCk0L5viAyF154SjBf4zRi3reM4LWg5Xm97t4yRwFhw8uFVD42saEbCvkizhead5S+
lWLQ2jTz4ahcIFJ+K7BGeHXvvi5tzoM6H3uoWAoFNlkQ57JzJtJoJlLfdNTvK8nFXsMfQ79MSzD/
hDlAPEMc/2EWACbyGPdBGpSypaOOj+NHgcEdZQnc5JwbTwRjb8qxTw+91dNPBT4BtJHdYVZigWwj
8m14WHNeNWLeG8N+H8VSLJAts1xk2umi1iOlB+3skqQnMgaUToR6ZW+JY6Zh9LHcYUYj9aq1koVb
XgPbrGlOxDPGf9Gjqu8SiL+Lt3BRvmLOQz6fhJkIYGxfSHSzlyLKTEqS1Tqx77zM6Z4W5EH8RCfg
2d9h+Kp44qVg5rOYE7GM/eOwjfgy6ufHszOS8in10Wd7auHVcvSbtZeJHP1nZFdZZ0EsTezOe342
8NVM53J3eOHY5OxDPpHBBD20xbA1DtAldCIwFqH9BWVv7fWTI4Z+iT+gdiKGmsoE1LGf9ZiodO/g
4SHFspaHaw8jSla7C08heoluSaKHOpGEctVQGCUUynpwkrUnm3j579iPtQUvtLqWiv4uSmZ7s2TN
TA76CPML0RSq/85l8F2rqX+MkT2vE4LNLZTlO/HEzaezNTLMZocax0TmHb9/DlZmm7aqtD2dLhIO
1nGKhhA0+FWketjtuOt2OFYvsz1bDbhYcivCusGw6UNUzkpgR2AsthxLmfUuJgoxoDFkxSDkYAV7
zAovrmJy6guSgca3X6gikaRl6ih6GLX7J2G8bxVvMBecH3DbVP/ktVDaZKwy+lXXot28ntJNAf6R
i4EcYeQaDS9una9+ThRm0GREwfAoWThXNV2YYkWk3O58+eP43Cm2qJL0QM7+Uv48h6OrJXudF+fN
eigT8QzIWIMR6YMKQuXyK81Jer+MeU/5fCQ5EcFgTIw90cYpg41irhg0T3mIp5xgiY2x/KW4O4c7
lMVTiQGbXKti0SjoF3SGX9gxTNPjg3N2jySwOcAm82QxcNPHWJpjppD17NA9D7WL3S9OvVm/daNt
7ki9WK0at/P0O+0I8oLc4SUeOPLZzqz0qINk+wTrqZz2fePiGbp9HXgKsj1ZXXloBiunj9B+Hy0X
qQv89uQFCnc0xeHUQRgsdS+wHW6qg1reDXhlm7POILtOa3oxnHXzuTiTx+53TLwmiFQb1NqB9nhb
0/nA49tM2dYsM8/QYXS+yqvJ4CbYi5GvdK9Cmowj6fbDLrM1nCbVsLeVYhz1yy42VtCumuCjILTj
dvOrxgJsh+PdzueNJsoxKFPXet2oKa557T6rX+2yKciSO8t12+GTr9njydtbWOmpU0c4fJiAFz5U
+7wse+yFvn16nAfiiqcTIefeHJuM3m7v4ev2X55vcZgcEgMcTTcUh4auMzg6neFcUjt/MFT/GLn9
gTTP1hpNUV1Q83jwuIbHYIh5EOqqb3FsSQInj/iAK/R+IbHHG5rh3Ci2ntMpx/M5p98n/5Xtxl/B
7ePjQBFbvlEqPVXECz7MOvI9wys5UMsxLra3yjTyQ6rSU0LfX47C/itI2W4rwLGsa7gxsSztIkhx
U0OBaIHpj9Py9l/nRGMgQP3pmUp911+Mgd6O/XpY0m7sdlWl3qmwQSiJVtPtzrbd182D32g8wJmN
2L8Nm+2wwhoi2dJaCjjLvblFpNQMzidvFnY+ZJ9IoeY3OT+16TH+VUJBsCxL3hslOPBBqozyCfbd
2NwOQnpeN96H68s1EQfqkHRIc3qehXNsiS0TnCOyxShMct1s3gEyyCAJMeawBCBDdyT7fV3umiB7
HqNdwov5eEDNtlnlgt4eOwpvR++0jpDsOPp8IorbUR+2e//8UrJUR7FCt6VcsGjp5bA+9MTe8sVw
riw77FidT7LZyYjFhuVat8373O5Rv8M818XByYXKPbe/lRcPsdy1Yq6IRalCpBEgY+wSTDMEdux9
8tq2eG8F2zNlaWImneiVGjSnxhrdze5T+0RBjdYJ/8eYiG2b0gZFHA8trC9HQSt97rGVr3d6rBK7
gOPtSMx26YrebbS6+iA3bteVQHVyu/I0r+OogEylA3nIQ0E+WlA1gXqI82pwQJctxtSdIqtChqVK
VkvSiJx4oP6X+ApdJNjUYloqO+VzSPu+ki0sTQFbiFN5wkO+frWx9225Sz2Hy784X7YAqed/xTEo
3xm12WHDOy0k0InCbR4+mgv1I8WqQssJlhkJdsGW8zT+5WN9C2W8u64RJaukS0nGu9BbeII9PmCZ
/RcX4Wnw/adRfMthEP50KXulF+hZhiDnvFtEDlrGKSPVEdvawKPHFTifzfkWSH2OiRW2oLJskggC
j2iHpPNvGNCkBJrUU8a7gmcF4/QOx/TnHZlvoQzYi5hJ6hQTJvkcQqS3Hgbs2ryPdrIjgk7f3h5C
3ubQv6D+t0jGBTyIhzYZRHxAEMyciHm/olR3IPniaDb/ZP4jho0WEzDqjUcaeDwXq/XFHj3ki+r1
JaVrhrnjoBxjueo8+XbWSVA0ORPocjDPe6se1V95TiLvV925HL14l44NFeNcbCuVrqjC3FAcap6H
0fNgQZboNdg9bbqFAs+A194z70x/nyVVf6Ke0EiRatawktJwIqyfTlKOVjzkYsNEI8LqaaOnUIJd
qzLZqz4qu8+D6ese0ukO55Xh2QaDIbWVxwOKbwDiEKN+6ctt07u+9Tegg40N+0iJq1y7QpSzl5fY
oo0lo++UcuuMiZPUbjFevioX6O0pQL/lFD7mPm//BO55MmDStGqT5mdo2KzKzXvlAENOq9XLCs9B
wGurnQ3xDcPElksTi05ZZ/+ANaty02ToDz2BvwybFDxQmiADfFulWQdrIoX5ZsV5UMtBBkem0NqF
5h5qV8MSsGyRNWHZcsxxtlFd0xWDbjvCljWWpR9MBIdEv9BpeQcY1b/XNujLgP/W5rfu3KM9Ofa6
MPb0zWcMwlPT5Xy+ufs2Fc+8PZV2MFHngnjsUK3RmZX8vn2Ws9WkqQDGPKQovYBsHBXAcO29e7/1
RRvQhl6UNisY4+ez4N0WOJtRnwpk3hnJKCt9KFEPBE9RqLpNkN4H4fNtIXMWMpXBPCznc6taYgoZ
+73nnMFPlR04UfNs+mIigqXSz9vjkCn0w4TrZpe9HD7QnxGf7E/uUuS5d3kqiAZpE8TtO6k3U0rX
gDGFaBk592gQKsiK+qSB7nIOjpoTi1dTYdQzmQgzz91ZSc8QdnIxru3yXo/ZQMVQNA3E/xLq22y2
RIo7CbTTIm1zMDCRLbXEBPHaEbpshYZg9IKjz5whTOUx+vQy2riHFPKUlGQvBUm2FXhRbxvb7BWa
CmHexFg6DudehpCjtw/hrXXuW/WauvLrySLpotWQ9B+g21cQiXbmH7jEENdXhP1q0x9AH7nJVxvi
NtU1YQRI5MivrN8PPkEYKPlkdINA4rQocb8hA7+nQdBQ2IC6EOauHXC76480eXeBlhz0m3XxDVVG
bVnSDUU2mZBdkSVhPAz0+0GxvfQfEMw25PLCw4xr+P/HKU5kMRftggGDMjpB1nNoEO+tuTeC7O6M
WpxzBF2bs4tcNAHubN0DTyAeNW4eef5gJz+AMdY8xwTdIOEHOPu3CDyIiDACeMMGz+eZu+TTQ2Xs
VY/LWikbyAnB/dK8xLvb92H2zk3UYKyxzoVzdD7izxeIk8RF57jBkcvxPJfLmerAGGGX1DXINCSc
Fbq93hYk9XtbdVYvFaZp7Y5Ii4HjKM6mPqYS6alOLtkY1/UhqiGRpiP2nie4J4/sdtwZKJ5mzIN8
TtVBxoYYSvGEeW8LUuyl+nD7E82+XlNlmEdYNS5nqUDemno1GNnEQnqVyC8cYJx1PadSmGd4aKQx
RgMBpDToTh5hDqVdhb77tAxijwcV9Hb8cX3ho6FpyjQxJsQI0+sKc1aaAmEtXaLhSih8BgBEzslR
w7ohhk0iWpGVqaKkQgztZ9qfHWOjEnSXozb3r47vWyM2kXg6F1pkjgbVyFtXDmrhR/veJglc6s/z
/0df/jzaTgQyABQnci5rsUzHuzBCtn9XHNUp0Hn6xVNttm3dmEhiIKgsxMzKc5wirhKyDcn9CawG
I1pIwnsRlWvga7oTQ8j91F3eReYYCptXrM3mZEYHHRT7TnQ/+qvdMvjSFqbN+3z0vbhlKQxEgYHe
yscecsJhaXkYCXgZt5K91dCyeNsm5x2QyWky0JSmcn46WDjN5xx5ejTYeWfMM1q27/sb3LWvbWDa
t0VyTYVBqUZv6/Mhh6k4R0e7NvadPcWRF9Wz7Cx5JzkLiRP9GLRSEjk2kxYXwekpj4GyqfeCBpTn
NnjzLjeDIeqoH6rMBMaLSDr0C2FThKePzdeA3OWBuyWH99lUxrnpBanJyjPO8PCmvGDuS1VI65In
12/g4LegwghM1d8i0Q6oOXAzxLPP9Pehsr3fzTlTU+kI6c8nFyvF44237nylJNg5NW5fxZftM6/z
eP7VmYhk8CUCJWglYn0wbR0DaD68AjW/sAbimfshOXdcZfClKDErejhpOFqX0rs2LRFc9SX4vH0L
5kKzCYqp6k+XAC2RQh0NuHcHxU9bX8A85UJ8sdr1bTGz/hr6tbFwDJscNZG53nCMTXOUTXQe++Mm
4I+Gzh/W999n7nLeirLe6/j7B9cBfzRdltF5FwdzqLf1mHdwJ4ow9zgFCUUfWRCEJnfbyR/iZbwe
RVvvyHG9ReV/oz2eOW37fwGqb+WYK230xyKTFMjUQL5NRBeLnFGE/jDJMjmQz08uq8CsTegKzFiU
cG4mc5gqFjn3EbW8IzzT9+qufNIwV9EiFds+NXYMGmv+yCXV4Y+XRrdMEx39yL1dCdImrqmMsYTW
irBfFGQK4P8WiBYkki0vzkcsyLmQ3Au2hS2L/+oNmIhlrnNyHHsrlbMRnirumJTZL0920IWBwgVm
jd7XWxoy91lpsYtHziDK0d9qoniVg+Uj3gOGJF5+o8B67768XjzJjsjTcrlEx+mehjZwYVD9+vwE
l5u9eUUstQXQcN7eefuaHAKDATES/rlZ45etlUADom2wQBF0GdKCc3fo37l1Aow30YmgWRPpN4Zq
63otKyRe2I39pdzXoe5yhM2+gxOlGMQZ1F4/yAWUgue5x9YjJBM2Eg6wsHnp6VlSRKxs+8d2mfsS
jUlv6hcqCiw4pr9XsJMizt1oFVBmnyCwQW7bEn3AoD9G/alfiMVSGO/oQsTj3PzULNROfg2LUEYS
a4WIpbl7520Mlc6z7OvznzypMeFOLF1dzVsflQGnVjBaSVYgjlZpRyfxFg+L5M6sbGTF0swJAIqR
bcpBA1YKmPFuSTdObZ95HvGsK/CtNZvLFAclkfIUtoVPMLhvJ2wIi1aKj+l61DfpHq/PfxdGTURS
53kCWeMpMy/FBZpHOfEOSzEjAnwQ302xrSPQXjtuNwHnyxoMWMVRgnEbAQJD1YfzIZWouSzFMMUG
KvBVfPKySfPpgomCDGKpGTaFjj2Vhzb5bHe5CwKQeXLQhwP8BgM+eZOea82AEBRQS1CIokzLzT9z
oNdggAepejnr2piuKQ49y9NE28VDBt5XHicGD0oNBnU6AW+ncII2z/BHsVPlTGLw8NOhd86xXdPM
N+4duxu7HIwe3b0R7RwY7GxlYC4JqIOMrbQRQd19WnxtUcqJbN3leqYcHDcYhNGi7iQKRxxnjmUd
TrpVHujcJcZP7Eog/xuMGwy8ZKoe42JTWUcS7tdyZYufDUrsWGFKNOffxYTfJs8ma5uqao0qp4/0
28nPn+I1CBh3oG8aiLDiZXvm3ax/ng2TwY+0SspmqAFZa2CW914h4q1CcJymuyD8lx7yRDMGPDCT
e8kFsOvQJsbkbkRIjRPkDY7x7N9kION8tmSzjikMO/n2bKAuggZJB/kC3vYJriQGN7pBNuXuCPvH
iNU1zQj+oxWKBSEX5+nJ3LhpJoMeRh7nSqYmIwpK6J0BNRUl4YbfwuuZ4eGtyYCHXDWFkCmw9XB/
WvekChoCPiKZO88823UxcVhYBz9S66oqe5zdxU9qAmcsdQXXsOxoVbWkuTjNkejktIK39Bkm6cbq
7du3+trMd+tIGQQRDKuOsgvMBMkejIjqthJik3LhpC5o1BbRwY5AduwNaAyVUze2zQAvagxfgsY7
fKYkri0xINNJcpnrB9z6y9LzDrZ1wap4cCsLC1RIsFXxtvLzKeXvm8huMM5HaawVEfaEBOUaC6MW
YHheP7yYBLvLrMUnRxo1GvaoTRVrMHTFxB7ua0A78VIOnaz1o1HAHVSceq1gUNAP0rvK/szWnwhz
ONLm7spUGmPCI5J4dW9BGqZqSOWk9ssF3gk3Qp3LS07FMB73WNQ9ulLKq9MgkBx8kMHlnVdjmjWL
qRTGSqukSqtBu/o/aPBPweEGcnpUs7gF8tkG7KkkxgAvh0zK+wj6HFEebEesfMNcu00bHRE/fCFm
sbBulPet5iKkidDrj5pYRqFV0SXR6LfaO70I/VYJ5UlEgPTJM0KeKOap08yxAsUKRNHk7t6xkL4Y
yGmvlpD2/Fns/zcrZCcODAnZiyP9cJGf7JSR6CXqurTakPH4O2a7o6aHyDx4R7Cgx+YJml38A0bI
Qg+TxSY2X6DXMSaa5RzQRW+LIRVvLAy0GEfXpC+XX2bWH5z+EOY9zBO5T1p685y107YE0rGmHP/5
Qs4ACdjPZ44DOtsEY6qmhehO09FNx9yOpBS0VGhOcKoxQQ1r/S/TEudb0t/9J359i2GuRmy1nWD2
FfALs10YuAdd3hMt5/C8MY4c9jao0ii1Jr2CiEPibYx1RSnIDgkO7rZCs4/v5NyuH3Jy7YwEDQGx
AoXw7nqUaekcnMEDj2wefXOQFgh5Od7ZOc6pSIraE5GNhj1WZgGRaGwGlc3bWvHKpbbuFiIqcSne
Vee2jrNdsVOBzK1Q+l4wh4HqWNwdQKMcbC8+RwTve9F/P9FpuKhj0XUNdNqPq/xArG0Gb4n2jTqf
vC1C0vwj+o8RsmM4harnotjD1p/3gCxHR0cA6I0CMC9wtKLWfMPar5PrE600U4x1OT3Q+NER7bvE
rg/kGKiPxvJrZ7zSvbD/H5thedoxr6mgyTp4nCB0vHvGPgeaYs6cJsxX+SN4VXitj7OcUVPjYIAj
buu0KiRqjXuv32WRAzcPK7tQE375/PriEvfPuyTf344BEPEUowKtQhzlI9k78DUDwx4euQAy65OY
igxGdAv+lsgY5OVUnvWjaiKVDPayYau52tLOZK/wufH3rEYTSUxA0sm5GptQCgeovWQYoMLwlLAA
TwEHquaKXRo6YCUVi14kE6sqf94xOSmrNmpVXGPVf2zerYfh9XhA21AYv9+2+7k64g9JjINwPuqC
UJkaJIX7O+/9sX15sNzfHwSRPkjsC3sgGtcznrlrmHmTRMm0dFpcYT5YJCb1oY6t8VFHruZZILV9
GGwTZLruwXnaNevG/88s5ycPvOb8PdTAQA4gG4oqopHw58Gml0sp5WotApC9aPlI11uT14uz+YUt
IFxuv+tEEwMqP6Qx8B831bG4nDvxmqKtsZIMN/yX5Z3Ie0wy7wE8NsV15+Drr+PG9DDy19jgXwlC
hFq3P/Nc6KPLUFwGC4Vk6FczmMBb2mtNVw2JiOpZuJbdg4pCOLxqERKDL2tBFzFxJFIwYXT/IZH5
yK14Sc9nrO54LO5RGDYM8K0iHYyep8vLFn71Mz/RMuPr/pDI3M5LL2TxGGUiLUWuFSd6pMxnSLdw
lxvPeRI/JFFcn5xmVZQjSH5zWFGP/OzdODry50tgd4H1+Il3UKYEgza6RXmvlDrzYOiyJFuoDoPi
CSb8U/CxlhWEeQUMSiNnr4cRjyvQ6bhYdW8QvJCZTaujyMpgUuDgm68mugLeixfLt7OzPYQBlt2A
EttOnpsHu7zbOT0vbTjX8v7jFzIfoU/K4YiVWPiF3RKFCayqWMPexqPfuuAKxNHYxDZXpUo0umvT
fAcjY8/re5+Dzx8/gvk+h1zNy0TEMYHOWiMY3kVNwjNJxnW36Hn/YeST78E84FkWW/XRqqAtou5+
J7+Wj+7T1+GdF97PVbp+aMQ83cM4wrVLoFG3dJzAakE8jmpttF2HGlFIgsHGxsvXFqYK4NH6WOG8
xp4SGITwbOSBza0azwU9P34P87bLOV5ivaef2XHe1dfxXXfAwwK2y5b0GHmkOaMwsjgJnLmYbyqV
bXoRTpF8KiQqNVxfNulWPoAWMHHu1YUfr85IE2AzV+JeCBZHoH3vFH7GziXs3nnQNgs031+d7X7J
jDg5WyZ+xgVFRGRB/GMQeWdsWbWweo0Do9Rhv2FhLOPeENeFpRcHEe8zrnuUOf1DgMQEd9BtHtMm
SjGRg9wl6lHoroI8pMULhUgx0uJnW8A4BwY6bCgXV9xdY9fDuqUgA2k5yJjEum+gYE0ubr6s7TGI
yfudlzREQ+vNpihI7cBJbfzd8uzbG3A22V0KOiyKsDSoR8netPOXf1O8+mFtDJQ1p3q0Eh13Dni6
R/UKM17Yrcd/tzggcgX9yWtiZHkMlgmcfLS9SA0po5iY0VfpxJmX1L+GiMSjI2QE6zSs5UV94xjY
jE/7Q0sGwurGUnsxwvkjGSXaQuqpn2qKLtGx9nj3hvN6qQyIYeCwqCSDfmqHLg51Y0zrr2g41wWJ
z4NM+rv/sCtF0UXLlGTNYBufhE7oToOBUy0unkWKYaNHv8TQMNx/c34TOcz5GWcpwulBzrPnRBlB
lkRE7zC1S46gWSSYCGJOb1DOg5WcjvT06AOfLzvvNcFrcFvMXHct3MPvc2OQHRnDVosiiOns1vEu
GyWMQO64Ih8LvCwVCdr1NXNRrLnJkllL/JbMjtpmqhn3fQfJZ6xFe/kdefFnRsazXQCAuGvYZi/d
RBgTCHQ6uDAki8Kd7J7sFO9WBJjB8qQdt5o/E59OT/TqrUzud9H0CdarQC+FrEMJjeya+3r0eQkM
3ukx+K0ZkaapDaQId/CuXjENjX4XtF/Yt+1jLqX1QxsWr60jGGCpveuG7ci/Iwd82mqDKeVuITjB
J211Se+2W47U2Sd38rkYLDbl6lAMKT3D3i7uzFXnyft24zRPX4Lzmfjc9dVzJYgfajIuZGmW0rEx
IBCkBJJzWncd2X1178Aq7tpxaRYXJ8oxEHI6VaJZalQWllK9HYi3iEkBrrcdNz84R8D4Qy0GRMQx
wxBCCVGN03p0y2l6sDFYbBHdzl3hoUzD0T5uv8anYFf5XwZtHeK8AlTCDVy+2tfkNmDLUGJZ1H5o
HFrb+sczrwNtLsifKnn99xMRJlg4ykMLEZ193QCMaFsYMdr+FYA/0/7kUd3Mu07IO5mIrEVJMpkr
UeaacBowq/KoL48NGdb173xdPn0kwbLNnV13h5g3pAVNzknOtcTq8kQucynORpdJTQu5ySrcHx+R
kFKWSGTYOzQRci7gTMrmhyjmOojx+ZieBIjKSfEobVDu331yrvgsIk+0YW5BHsXHxjQhonHWd/2L
4WJUbhcUPi9fOB+iTgQxd8A8iIXWqRd4BscAicmS5F+oCmFuj/YQyu7RJNLD0e2c/NF1G8yge8J2
QJhPnng9zXNXQZF0EevTUEBCagZXZWKnqZGIkaaPNBnV5LZyIA7PCZrN+yiyjGhMwv+oLJX+Kc/j
k9ia9LZ5D1HvRmjqPfr213ZAEwpGgDnfcM7pmopjjlbR6uxyqSEuJ87b20jufLBPF2TzFHA7hmZD
0KksxlERLgIe8RNVDTHwen/36IHu2o8CFQwnSJ5z/a/Zr/V9lGzwWSDxa2rF/x2lbp9LOEOItB9j
/+yCYvVzm/ByKdfYjoXKiYZsnFko0YjYwMD9Tonyno9LQXJT7GpfmuHS9THe95usIrJZEsoypOvL
rYNU3v9j7TuWI0eSbb8IZlARALZQqZAUySSL5AZWLAGtNb7+HvC+6UIFMRk2c9+mN2VNzwh4HNfH
f9ILaNG+B2AnsTlfdwsE1r9ncUFW+irrtVBJy42LmVM3p93uEoK/98ebNaEV8rfVyu5/NcRL1zIZ
t0aYlJikDe7g9PoaIklsfrs7ynv/juM+8Y7GQLiuCFldpRCD199JWG0VjY+t/D0QLLHeGZp3+yZ5
ussy9msKDQJ02OHlXwNzWYTmGLF12O1MtIAj1Mut+BcwvOLy9Gx5GoqMhhRJWpLBlLnNHrVI7A3x
EawIYFY2X0E6h2nHYjTHykJphqcwWz7pWhxzq1kP69Q0EAcnqvfG2Ir31qOPMbbD7fvcfpp/jsUY
Ql8rir5ZFFO7PKFBEROjt//+pqVdH4Qxf7KfRiDcEnAQe5St8Ena0dej+oG99/vgnjvcteljr8Ux
pjBoZRrrC9RgKW5q26W6n9zAcib3rToc2/c9d3x8i2kRz+zPDTLAncWDjhEJHBCF6tzG+h/sIFoo
I3cPy+4Aa6mOD6budCZ1eHe7FR6tRTM4PslJIOtpKF1fph3MMZY3JoNJearPURG2Tb0u9EYpSlxp
+zTYIKdAgwEHQjYj59VBtOWgK3ismqGcZqx5gQOzUFWC4NxahikvugfyCOzm+/6EVc0/ud9uq+a/
/nZsd7rSR9NY6AEu0O4cAV8OWbsdz23fKh7/JYWBjnyWSd3n0JAX+z2NTexpDh5E81k00TsR2Mt2
LJ57u/zFr+bvH51ky4SjPpZKbeA+u9qUTP8wZ0uvBioIqLn+5ny8zZKBgr0ZqKuo6KxhqXriuabV
SDLp2k2WLT5LS73qrniwdJdH37fVbUrXohgw6dtW7qmRSotJs8XgEGFo0unuj5PkcFvNNhF4dSwG
SXQ5bbE/I4duvNqJU+8VywZvGSc42PT6VkIY8KDDOMhNByG2XpniD7p/yr5xAHixFF90YSWCAYle
Lec0qfF5BujCPnCujVlZ+kF7l6xjS7nUL9va/kceCxdVKcr1oOMboZ6mnKR9+VBmVlmVjmDYYXYa
Z6cfzNo1EhvE+nKJyU0ldoru4faxP93zG8dmISXPsTNDQdL0emocjLqXPVBlmZjuAvPF32HGwcw/
LhcUk+3YJaCXotfoFTNkh6NTHWhhdgd4+dyenE3AXt0N4wbSLC87MsXStdTNZNjPs4VU02T+phnH
rPNeisZgjlERPBUBXyGX7dDAWOk+fNwfn49VaXK59xYNunXVjK9C0k7LoglXveRFzudDDLKz3tx5
3tvxyGVp3OrhW2MAOxgTCXOGVC6kncfIxK7L2FJf/W88CrnNzIRCNAW5CXBbUHbdOe2CVuniAs/G
Cu4Uu9r5B+WS78eLuizdrRHUol6G+onyMzHp823l3baHK+HMm43invpqXknwYkBvfL6n1j283UuL
3FbtjNZSnd/b6uW/Mht/xLIkG2UqVS22YUlXUu7z/Z01BpZ6QlvFslzkvyoAry74s2K5svmjL7WK
L+GC0chy7t3CxPoto7eR/z9xyc82NZSqSDKBHw9NO8x9EgXkE/5UL3bDlR1qIeC9/DCxTuz49BtE
qbe/3rZB/CONvcZI9ssumxoJyaWlKBccx49lRDUpbfQRcGRtGpCVLMZzMjKjnImCk53PcWDTwVFl
NNFW7nP7/pRgLcyOZ7G28yIriQyGxbWfk7nG6RSzd3PZ8o6gt3VGRzZQvLF/zk+3T8j5dAoDZHFd
+sWsDNLVHXb5XnWfRM52be7nYuArypJZSAdIqAV7emjBL5tgg87hxJsa3Mbk1c0xsVYexqrS5bg5
G2m6yEGRGGOQ6Jbnk6NvuuwrSYyf1DbgLiDNKCGZ9GovkepVMq/Vc2EddG/33bKS+/1T6jzB++T1
2Wzj5ko06zZ1ZEjkocUhT+/nd/c6VSY2KZpWug9NcenVf9zzYIv3Bhgnak6y0ldbnBb3SiRLrMzo
OT8t0/9PU2s+xcfuo/i4rZWbhQewQvwLUdjt8qGkhUppQKa4Q4SO9rTBic5GbQk7qymPqcVPom36
o38kskm0ThlyLSRQ0xeQ94QW+uXnXXVoPnReWPn5pL7Y85UkBlPi+l/3SQqwUqDC4S7o/NK/oSvp
nLvGhVx+Xa7YKtk9j3shRINQcaADqle8+HZR01s/hIEauWjVepQWXQKrQ32fujko/V4/P+pCcYpe
Ds5X5bwblr9EC+q6SGO80Bad++57ezDMBmn70wBPwz3SD1TpOBI3I7XVXTPgk9ZdZChjt7xU6R4L
rqfPFjT1OtfcKFvhXSeDP3ITGqI+Q1bl1O6yFOI19yZLBzdzYWKITtqBxO1tdJxvOxWUQpitwUJc
lH4M2z7xLpqnzAxAEVmlNAzwfHJv0bGPxqL3NR4sN2JcznRLhRg4ktACn/kGzgwie3UH2kSwrsXf
StjI3LH+r/rKAFHrS1KuaBAWp9b55H5UxCrLnX5noys1tqL/hmGbrkBIZdyaYuFupCLU9QTvEHFd
ZBoWLOTeR7bptp5+urs37pHdkFk2k0qKaLEoL3ZxDO+bGFNfh8N9bleWQMx2Z8FJPKVWeAbjZnr+
ye2K/dywcesXMKgUZH5MaTfBTLvnE7a+nO8b6yMyk+NhIYV30v2xNGX37fmJO3XGcUEIA0NBNup5
HwCGzjb6cZtvPAO2RbOy/o6f/75yhf1ewupWqcd37N0zetUUt3SL58FwDAedU4janoaP3LL63REt
oLsfvfVwech2HTpSn0Nw+IChYzfvxPu73sHG89Tav4zDbuQE1JuZVaxhpUs0hEZ+tisoalpNqCZx
QSphjwHm9DDaTWKTyBVSczgYL8ca69ZPj7z80mZNei2YecJjHxqtFHwKFh+JmUcmBj5ez+IE8oVj
9yZWZ4zW81KSm17hWirzlqsgNaQKZENXZAZf78/ZJQksKUM3ncp5Wptu4VoS84qzqKVgSlokGehz
V628tXrc5VFxpLP2dvsdb/aBroSxnULg1e7UIoGwE0aQgspN3sN7es1CuztYhQabUzl7rATL7Dvn
TrGOubPHw6aaybN7S4GWfc3r38G8ZjFE4F3Uy6Hr0BYu6WRa5XFhMbp93s1Iei2HebtSkFdjZsw4
L8bI7u8r64KtVzvNcswjbNsynx1bvNLxFl6sZTIhS9cWfVjNONvYWR9ujGIAGraPXI50nop+NuKs
YKNSk/+noqf2Sdm9gXLwUbd4lnpxQG59KMZpyOI5oPhYuEDj/nxOMIuNjt3QWNpaf/JrlsvnuCWN
8Qvivqho6EOaX5uYrj8e+9338vjI0b4tN2/9gRhEMaK+zdtAkq5ychAuqEfPoeULvInvrQEhuhbD
QAjpDLnP9UX3XtCadI/WpMPFfPjmgFoJjEInPiE171sxSDKPUtzE6fKtTq1tExA/PKO/+r5yQ4L+
W25WZct3XZ2PbcIYhzTFBDjEgUXJcPMTRiSwbwbNEbff8GYJkVJMPVGiyhJhfQ9pJqGkgMHwWsx7
bUnjxtb8MYT28xEl/Bi+BzeDs+UpryUy6NRKhRAWkgKv8VSjiVhAwwKCSWTCHh8FTkF7UxdXh2MB
qgznrhsWJcEtqrlFcIkvty9wE49WIhg8qmkvYNuALF2FzqzO5BsYdzorwsLb/8qSrQQt+rkCpHwW
0zjqcZbBstOHwqprc5mjPXFZ2ba8+vX3YUCpDUKt9yN8n1Pvm/Cyj3fY7pzcPz4t7EHcStCmnq+O
xYCSoAhtPAoqbJX2o3yTsBAik+xEtJE84fIm8jSPgaYw7FtV+1SHk/t+P5sV1AEVZNAbcKMH3rEY
eKrEwgDBAS6xtMFSNNvFTnsWjoAJXoFweS1fQH11fwwsiSCILvSWLBnDc3+VLkfZfl4s720t38w8
rZSCMj1hRRnVepRDDBLK6u71/P5+f8AYBladeg4qks/WKdzdFslDJpYBsk+EvBcTaAYYIM81QlnZ
CWs3vjuVsYlg6P94kZTBikGvO8UQIe7lVTDVA7oL0LFx+0gcOGLbXEKtGlsphogwNodfIromrF7m
acS2ZUTFWFtmqjViMIgUTFgkk4DxFxGVv4NtPLiHXw+RtYNhBPmShYWk/PzZpse5ksmAEzY4qm0Y
ULxijH+99950J4Din+f7fTpdX5X9z9EYaBrbUQ6rZhGD0U3Q+s1m6WK5NnJVvsVrrlnA4JYsBpiy
euj1DNHDFWT80sU3j9ygb1sd/pyGgaNIrokUVtoCfYhNXs+Vcx5DkPoqZ/U1uy93v/d8L2Yb3P/I
ZHAJO45q8NfjVEg3vtay2Yam5qTfg9J8Qr6aYxu38faPMAabZrmlYZvigIuwc3S4/Zo208T0H6Wj
IoNJYzfEcaLgLJr7gVbqy+WQ75dsOPr+Cux3szjiNt3nlTjGbyl1dfBnAnECvInXwSmf0lP9Ai4X
myNoC9I1FEcXcmQVzZuMXohDmKcTujEwxmv7bw+ZjcQ+5hY5UrYs1FoKowkjpgiSrIMUlBIMJPVV
01Ec7MPjnGazp3Ath1GCOK0GZaog53OPDMhGrgf0w2Le9/t3LFLnNYNuNqeuxLGGKpFn0PBnEAfu
HdsN4E9c3XvN7NDDcp4e0aygmffLKIN5ad6mh5KYD87k1ViaipHgfX5+rL6B7+j2VW8mWda/idGc
DCuhq7BZPuhon6+YsDexDhZNQ0BkkJH+NDzOu1O3sGstkLFlZNQSBTV2Gd6HvEsmU32Hd5D9RoVh
cM73ZnS+FFbqXg+XC+j0Ryt+QY6PWGBozww0sjqS4+TmnYXaGY+lbwsR1j+MsU0lGQW5LvDDXmq0
gRh8vsEtfFsLYAzRlHdFN5bLVbvnxkpFU9n9L7Oh9MazRpvpj7Usxhr1xpg34vJO0bSKwUFkQHL7
cAXhrfj2I/5GzeJQYtz+pfJ5LWi8W1z+fRUKqO0wkn7RcQU754271Lmtr5vZyPXBGACSszRsps+v
dHp9D7H8+aI5HrQ1xqZ5blpiywpqmmHIBrbRgT2AuUWtlcRphMtyrbsj+Jxkt10+mp54usZxYjc9
yrUo5t56sWunHCMx1xM4Bt/fcxusNo6xy2xMLnPglXcq5gpBPRyOJIcocfdy/lCvicvB1c1WnfVh
GPyeSYux8xQSyqfewWTBQijB0YNtE/Hn0zDQbSwE/VoAEfaCG1jYekCDDr8HdjO4WB2F7Wob51JV
YqNf9Nl1p/M1vP9l/lg6nDCz+nva7+Md7/P8G0j+52hsB9sMDqBRnDtYpdezC85FYOHuAS7yMrjH
y3hs1nfW52Pg2Jf1no4SzgdijGvxGJjBMQ3RXG+iFrjDukXrqazM3yA+Fx6WbuafHF3czGWu5TOo
u0z5xLMM+dMOHQsARTSrIgrg2d5FHViPeS2GwV6NtJo/t1AXzL00ZnBul3oJRyf/Dej++XAMXKQ6
2CbiCmdBGgRbs82kA6lkbGauXe5a6/gbY3SPvyNsB+C8hS3vb304BjtK+Op1V0Au1AUYr7/1e/Gj
+eCJ4d0hgxvT+C/oPdn646thnrvv7V5t0ZUW46uBeXi3dM9wzrYVva3PxkBJJo1hKkc4G5YenLHs
rzDD77yD8e6PwRJK/aQsF2NZmOmDigrI5+AaTzu2HZ9/tIOlayZ1nXS6AhWEnhP38JEcMTUwe3D3
DAvPO7zcHa3upJ7kE2YkOLfIOSFL30xzIgDxASknVzoFR8Oq3Mg9gWqRI2fb+v85I4MmKBXLnTTj
Jk+oZI6tOQhLE4WNXBYoND+yFtVw/j7GzUmMlY6wRM6zMYqi0eF0C2saeo8+iQqx+wzjGD8edt6b
EzqfwxgNN1DhPAl2jFUsyYTS9HKv42y7B7QWgnXjSXhY+vvBWM2txvO+I4MwyTBPWqHgftGagf2x
yh572BsLXf5vy66GwEVnF3ZQ3/6oPHvEUj2nslYiu4FDYjYYNJCwtddfO1DmeA5G8nlXuilNl0Sd
KKqEiJaqjANpxJngJ8sRz7OLFBG6DczK/kZ2R5wQbbcm53RbV7qW9+VKW11NlwAITHhHJA8b84rW
cHtSTGLdie7RwqCigUYYXg5nywvD9LMmE2VxLon09znltAz7CTudobRu966hQb3kPfst7VyLYF4j
iatIUhoJ2mnb9x+D+8QB503naC2ANd6zEcgkhQDkvJYgA20ZiJ8x/+Rg5gT7jDjythB0LY5RDaHo
q1aIcGV6bfYBes1/cQRs9riuJTDK0JFwxPgHJKBqjMrdh5ktHhBIBG8rHVcOY7FBR9b7XQ85iOxf
wZwZWted9gjXB/wFHFHLT2Y9n/WRGKsdRlOKNNfnkWwAY+pKO7Dm4SnxMmqbodlaEmOqu7oKsVd2
XsAJ3YJSA4p2tV2QPzSPYPa1+Wz3W87BWiJjuHWtL2okVfC5KlO9wqHjWzTOM2VzNkVbhgkZIKJb
GvTgO8IbR8b6G3okHn+/3P5WHP1mqwp5WSmxFo24wMkJI1eX+Auht9HuH9RhKwmFkDVF5uMbkdYR
65ck3mmjGQpWHVmVBDZJLbVluxyvtw/GASK2uFDUk5EPyyWCrSMGLdVxb/G2OWzm8la6wNqNNMc0
Mt7VkvF4faWWCppKQJHnRNc7bGXmavtmKWMtj4EKtUsSvV/AyH6VXsXfhVkf7tGpmu3UwZoxXrQ/
FpL5XIXm49NP7lPjfUYGP0gzq/MwLcLtAbubFsZGHm5suXLr87G4MVZTKovQFIxONJfGWtaqZQ93
e6ySRZczR/N5gEgZ7Ognf5LTcNGQ1/MIakb3qtuXnTnunn9y3JnN5MT6YAxoNGWOrbUKXhnY3ZV9
84O8/byt7Zv+6EoCmzOYe6xMwG5pHOYMu6vsIxPDwU+XZfIEbQvo3Ns9DVi2euJVdjlQzyYOcjLO
sxTjEqPdI7cZkgfv7MyspPRJJXb46y82+XEKD8hXoxrZX1VipSno7pDm4VbV/o03+A9eseNsYerr
RAg+bQryYlhpAiLYj8B5A2fLd8dqDjzLzIFgdoBWAfX4qMWLR1M/RA9PPD5pHkqxQ2yJpNUpGnUW
PS/gXyROtm/MsxkFphKYag+++C6BE8B7zdx7ZACjTJJRASXEopLYcj3vQ3tZ3P0dy4b3j+jc+T8+
Z3bhk9iPGZ1LvAD4N2dXsq8V9g0TbAo/AKp+8qCKY6PZHU8+GUgVy5/vjbjn9/Bn8Jg8JNfiAKz6
//AQGAApqRxk1biIs+Ekvp5fxN2r4caSFRSmf0FBLMLWyduQwnt8bPJAq/0ZFLGfaIzMi3t/2anX
nXM8fg7ocZneOOaFTRdUeqRMuYYTDmiqeT2ffZSZC2dvxM4jb/8FxzXQmRilytp2VpXPb+c/FB7S
A7y6zmZlfgXHbHqg1wu0HCxhENjiESyDUf0Nta0nlAt4tmUzm7oWxUQoSVaVk5rjmaGnC8RkiM2R
vg2wBPVB90zTe8OeFGzrwa6eZTEQj0qIBy7s8id0E4eBLOGgIIRwU7ve73aWgw4pRDBLZwUniPlk
Tr4RWbB5gZ7EPUkmiOssJKqRGseG6NHEiOXDzvzm5d/hdz1N357Sx3Jh5udOnG2SOKwvm/FQ0kyj
o6ZBfmLm6MBRbT8yfyMI4JyT5zDojG8C1plIEJQFO1Fbz5wQvfa89DRXRxlMmaigYcvSoqMIMea9
sntG54jNNeI814Td5yQh1RlJFeTU7iuaRxB3XlNUon37cmhN1TZRXLUca58IFi8ZwVMXg0l49OAc
nRMFol+XPhz344AlaLAK437ZLLsbH313R80RO1M86w6DD2ZzEryf6WDyMj4M4kAhZGyY0gxCFE1V
xM99X+sKZdiAErSoWy9NXVLt36cEDFiNYg2qE/EaMxgn+lOWgT1WomLIokYIEySQYm7HyW87LxGR
CZUMy8gNK3PVYLJuG4gFWFZvcRGEJhNNNJA2IxJhp2X9sQH/jSR3Xtv1L4E+Za5hCApHiLFxdVTU
F0p83JwKyo+/c1adPJVF0DWzV5NC6C2qTGlgpXmvfqR+WrY2iYVcuRuxAyc9xXHcXQwl1I1d0tNU
Oxd+oRJTrxV9NrFYOezsRh3pT6UtSen4RIvedRKjow6NxdiQMhrtbI4YWrhThgGFlEqQqktW59ie
0paF8VKMofK7mIrqBwgP5vs01pNrnsj1Y9pOgpMGfgZ+AE1BAVIee6z0U4q0sMu5Gy7x1GX3A/rb
kY3WDKFzemWofsh5kXxkkx9dYz9Mc5PkZfHoJ7OaWhi0pmcFhLXgye7rULGqOgpfw0QWK9PvBxGt
yeEwufLc9MYOfW8pcbO+SKIrVtdhZZ2SGtO5BlO06oaRLBxHZAQ/KEj3WzMsWkU8S1WUPvaZMOd3
eSRImTWLU9A6YeWraBXKBuEaiFHyOiPb8T5ojXYAl+j0CkBKUlOMu7ywlLzWv+dxmlZOkxW9ZAt+
kUZO2nfdU1DJveiOuhJLdkakKsYEaV4gERS2DbbPdzJ9bmZMIjpNHhe+KUmG8T2MCpLsu3GKsWev
m4XHHnUtZCijqi1sowml1kkq0GKac0+GtygPivnQ4e6oSfpBaQ/TGGQSR/nYxpFFxTUMIaEbnOrY
8PFZSVy9W2y+DhsZvCkexbTdaElTXzSmWtAhdMXZGFJQCWvipasLZBiy1Iie2qLVIlyIkqtm3xX4
FFJl9I2lTFL23S/T0TC1JJY9GRvNMotIeR3jVohKbbmkeu+kSFJjhoNGmWZKidae9UQTMzNC3I3V
14rWV5YqyuJZx0oapy7n6kfnz3VlG6iA/BLKIE/svNfh2uuDZmCoJ5HD01Aa/pMWZZmwl7o061yt
6etx1xp1N9lKmo65iVUU2mVsBlG0hYkEqdOP81RgQVcTzKXZVYqGxVJ1rU+cefgNrNJ0KhMsS5AA
JGySJp76MszpNHgDLa122FEldPvql5DmvAh8SQszYIXEtgreT0MHkOiM4dbRPIsNH8Ho6XEgXWaB
jqZhNNSd4lJ0cvhQZtSNbWxWuY6eKAFI0fma4BYaaqoiMQJnUKu4Nf9jBF04IkASoRHsm6SMBR6V
MaGtmo0eOsImS9EE8DNR+vu2ECa8hA4rKkYZYHxkDVaBMAA6dl1TdJE6e1Qjrt4XVqi1x66hSJ9P
vww/5LyZLXFEFHUYB2poMmvt55n2ajEHoldQndx3vhq7WgnlzeqpfyiyWbOUaBSd22f8qkcwQaIq
E52q4PlgjUSqN9rQjMLsRWVsOKTrEOLWRXckjVrYBSES58MxWY/POyUiPplKJQ2D+Yu2rXChb7CT
WZRD0QvjSLOCQC3PRi/0NsF2k+PtozGB5v+KknRRBETrsOiMe68NimLUcix6IpYZHwjNv8utjpHL
CFSEqj/PdzmVWiuVhMq9LZidFfyUjO276Lw0CNZEfMb3q0OKQh4F2GQye2C9t4xKdkS93w+d8Qiq
GmtSY1ser32bWLNyiIpmNCPw8JulH3NC7c+P9/fTVYgkwpFRRaoaYB3++7INUWkMDFFJnkoU0cI2
C0U2tYH2ZjzmlRNKkuZ0ZU0tQOVoTXNUWkbcN24WdQn+lzEws6H/VUWaanVSm5+yThTOojjPz+3Q
DC6WONU2+ETTQ16Pxj6vwvIpR4OmOeWT7+ZZXN3pQdE+3b7cr74TzgTjgo8Hp8Zgc49iGcllI3ei
p4zTXSlX39pS4Q17bigpyIuIgWsDq7HOkjiUU1R38GhGbw7a9izLo29Dn6MPTe54ZFNfRakiRKkS
6qcI+T5TCStVyUBuV4CjQvaKpFJNg7TTvsnmzFJRxOW8hy1RFHpADAycw2IwkZGY0yIe4T14BnHo
YDX+bsg4r/ury4krg73H9h6YVazx+VvhNNUIca2G4tViVJ3ktpkcsSf0kmdKc4JHQE3a0dYiIw0s
Y576kCOfbVDCy1t+ACHw3jGwoFPGWNVGWhPFVxRPGl2Cjemmb8T2kHwIqmobk9Po5U6dG7MUB7cP
CiufDre1c/sHGETXFdXAcTXGZuiZrhgZXW5AzexuDJykA8G/WB01dX6RxOdKqg65pnixoN+LQ2P2
UePc/gkbnxmul4r3oakaNmgysFd1kD/1EmCvyPrnWlKLY6ylumqFvi/VnAvf+OAyvAMJYvBcQPP8
9wcfFC1uY7UVvUxU0IgbazOWlPaq6mpJM7wMQuQ7jdwnbq7FmaXMRsE57Ffzpcq6gg53Q5ahdGzB
Tw9HwYc2iV7fSMaJTFHvQMsb+LQ0fc9zoeCgz1ebAnlEk0Avq8JSi4z58iVBnCuDiF6Ux3SvSXl+
RANg6uqB3D+kiZ/dCf6g3uuFVnHAnE1sLKqtLPcsq4YMTm3WG5GRXB/Q/id6qYw52MJ4nOLppRDA
cdYNmEc0HsMivDYxsWa14nzljVNDtK4jnFwMGmtJo0ANR13AqSsxX5wCy+/fitjD7kqz1Eorana3
VfjfnPWPwEXHV6ioRL4sqx0EGtVgCtVboiduo2T3eomJqrg5RmF0zKsqNwdN4sjeeD6KJlF8X/hi
CAjkv0XPSaqEVKhkj2JFgg3uVslKsh7MnEifcUR9NWWqqqkUSwLRUCIh6/C3qCmKwk6pctlzMX5k
3b5CtoawqMv6j7M2LCo7MCuiKOiNRYEg3MzH7qjn9Dz76U8xau7QwGwLSXUoq+gyzKEjfwxD/y02
GicQBcdPsMBVnM05/i1XkxMM9OH279t4uCpcd3hli9MJE/j32fWJamU8trJHlNDqaWFF1XucI4ON
adTbkhbI/9sJwkWsJDG61M3gJMkHSNJCpxTsWDOFhzA9Pd+WwjsPg/tiEVGxIoPsJUlvi/25pa3r
k0NpaPZ/IciQCBBegnvJOgy0rIxm9GvZyxvjbqjf47Z09YGYROJkUrdOBAOKSW5NQdcTS61I4nGU
dGx+99I4tXP6vSjpXlEGR0g0jq5uvQOElojlQFkiKmw6zPA1rSdqoHgkbvN9oGXP8CP6/e1727DM
RMY6aYQceGpU/myPWmGKlAhUCtJE8pTGD6xB74YDdq0Fs1lTuTOLiMwOpWOzr3WtPExl1zkT3NDz
oBvts6FqPed6vx6awAsDkitEh91k/dg2FNQ+rBPRaxp5NrEBuNnJVZ9wtOUrmhH4AbKK6E6UdQzl
/f3MkkSD9cSH9LI+PszUP7dtdwgox7P8ah/gwAIqFeyoRVaCnTNrp0xIloS4l8iN02aFW5UEWbz5
NInjd7+SH5WRA51flZNgnwTuTdQ1uN7srEemGoPRqxIiG1DIPkpl09tJ7tOjTrvZEwY6/scqiigK
rhvRsWYCp2SgWkDCRy/mGm5dK+ensKCN19Ow4GHVV6WgoqoiFoeDASeaDdjiWivUSBxVr8hUYrdq
0uyGIvjP35uGLJeOpWFQCgN68bdSpEKd9GEDKaGaETsZkdEpukznXNlX1YMUbL9FhttAZoHlY5q1
LPfHVlE9ffQrD6Gj9IG3bzxWTaM4t9/2V4iHGkMaUnyUwAlU/j5Qk0lzFKcx8YSyjXekzGCxxFzc
Z6ms7Ka4n15CoeNZ763zKYjyYWeRZdc/i0QrPBl9zc/yoiVeVKt9ZoddHE+miAyzaqpNERCOGfuq
GpqOtIkBzAdIIrj5+4xFPmEl+VARb85ApaD3c+d2TctjC9k6FNKbBkJR5AsUNkY0yqSfK3TBehp4
J4r53kiCvRTLHFTa+l6I3nUFhOsa1sIwxaVMLVsitxn1Ij1qrL5X0wNNlWGv+0WI3Z8oBlR6H3CU
ZONoBu4NvjsqSkQ2GK0vVDr2RqcSL6Flb+thOJ4QIZbmJBktR9SG/6pBloH11jLCE7Cv/P2xlIkk
teobxKt0Ld0V2SSc0jyheyrVnddpdXDI07DbTwJVLHWQ41M2ThKv/3zD4mlIe6GLU0UiU4Km/v0r
orEP0LmaU88Qc0QF47FVA0fN32jq0VwyC6k1A4rKhalkTxo3aNi6b9hzfUlTK8g7LP++eh9lbYiB
P4vECxMtMuMmHG01nEITvnfJue9NUYi1USvEym3EKH+LCkZBE7pOp55OQ108EaUZh4d4ilLZNIR+
VDhkMF+fog6HVZRUg8pU1T7Tf6uTZWkaVmqjUE8ofP9ap1rzqxx9kWPivh5qkQLvgKBWuNDq/H2o
ZqYC0FWknlzr9Xe5NxQ3VVDuMqOk6TgPcvNE8POwR8kAhLLt7YUmkDQVUs0z2nAAHYzSDIU7FOj3
5xiFTUFUoyjmSoiy2OYfqdJJ3vT4UjDW+Uvqa9leFMTyfNsesL0VCH4W64a6gI6sBJ4gAzBNjIJP
QSPfI9hf/GqUmEbW40a4r4e6P3YDEU/BOEvHfBQmJwY/o5vEYrZrsqy7VFJ6UGNQQ4qJnzpaXPk7
XejVd7FN2m9xOZX3WjhQu6/b5KeG0iIH5je+uqKrqq7iU4iiZCzQudItbagR+keN72lZ4FtFgHQq
zcgTSSfOJ9/AKDxOaBdsF/x7wrKodtqICiyRfa+F+ZJMSQzDVwpbnTrIm0Q/qoJWVzXsqt5WaB/m
rg5+mJc+AdME58jsNO3yteCgwh2GRqAkzhZzihQDF2Ic6p6vxxikjcURJM+gE7T1IHGrWPP3oF70
7SSDW1cPQu20k38XZUZ9P4RDck4T/UWtY+WUAvg5YerG54D7An9soayB+8x4FqLU9UbbBbqnd3S6
0gBlySILyscZyRbO0/hqFBHN6bDw0Fyk49mOzbZbslx5mZwHI7No9kNpA7PuEhMLbE2//I/BxcCs
poQXiBBcxn//VrNJCZqOFFp2LvQ7amDlxGxSjbN59+vdLSUHZAeRRQdOsclgHAXVtUROznOOymw2
Sj9VqZ8tGiBndfu9f4kGFKRqkEExcChEVGwRS0mMHM1URXr2YUzv0yRaUq+hZqU+iY94Or17W95i
vv9KKSyNKERfwm9UB4Flf99eKGpZ0aG6fs4zUX2akGaxe7XTQFA3/Jr9lqA7pZ1tKVSMy/+Q9p09
cuPAtr9IgHL4qtBp1JPcHo/9RZhxkEjlQInSr39H43t3u9l6LcxeG/YCa2BKJIvFCqdOqTIvVqRf
RVuQDscdiW7YB1QnhIeB1VGnNV1fHvs01o+0mKagUjnftkn3O5US8lAmcuMlTqp8ub3sKw2dBcPR
1eBN4K0Qa3cay7V4yp3yyOvemVxNiysd4IUoVtxRRb1ok09d85tWfPzsLYRgGChkmhHroe4j3EIi
0RYjXpLqyKYCOBN4lAHUibh2NnQrF+PaLM6yDFkxVBsWGLCjy7OlRkHVTMuro1EPkV80lRN2HG4a
ZiAoj1MiJ3/snuqHqOMUI0xjoj4qoG/Y3d5pcTwLfAp8hYU6KYqIMDsfNLtnz8BgxwmgDFV1nJTG
/KJLgK3IBp/RC5aGDWDTkQ5jsZHlkn3JDbC5uyRLxydwLWTu5KTmoZMMa9NFzrsaT8VmcsYNNxvJ
Q69e9Xb7W6+u+cenouKAwgsSbaL1rkhvOCD1qo5pRPUgU+37Al72tips7f22pCvnAZJgh1HNlDUZ
NXehnImyT6qYklEeJ0chfm32mYsEQ75ih6+NyXy7QOWq2+j0Q23uUgGI3UY1MWsNFdAI403rvlCR
/W3M/KlrZTp4ZtEZfH97Zdd7CIJoTYWrMtc2Aau7lIlYfMxwq82w1qd4+lLUKfibCuCL6oeKY+Rk
8FlxOsrCMjQL99l2ZGGJBljqp45ldpgODEArC1Vb+4g547LhEjmJ20+jNWb4GW4UfoKDV0zMdVV6
09bSaFthrKYacSPZphhKYTpJvOKZX++jjiVBhoL3E+6fcHmhMlOTFsQOOSB+nmFbGCwJqFj6ZYgS
g6woyrU6XgoTXgFk8BIDjNOY1Qx8j4uICgPROLU/be0Rus2jDPHUYLyp6JrbbZlMeS9ZIQFXwVab
mh7G1lB6l+gz+dtgwVkwOh0dTZqZroCMrg0+3FBkvFCIgbMAl1pQy4iOzWAkTjjZ3K/66I5wAnRA
e5p6ZVtLp9taubCfoBM2TUtVdFu+ylXG3VgOFB5iyOpstNzRkDPJ62wzdVbchSst0fU5xnEgRbbm
lNHlsnQbQz57uypD2Ux3xMJ7jT54KXDUtbrZmiDhpTZrW8MYlrIMM7P31eJPOTxZFVl5K662DatB
hCgbCgYUgDVMiHWiaGwTEvESsKGObmhZngqZ5SsZ3kUhH3ArJM4dRCiXW9YkUiZFtlWGrCcAMhox
I/dyXBTFZ+/UvJiPGXVIVyChJxyN4WRIGTl2GfKYRPshd4iHunK7IkXUa7zq0Gm4MQB1ySjkCuY2
6XJwNCI0ujNHr1JSj4GkPaJBY41bHn/StEMWYHqYm60iEYOLKezcYI6WURmRcZfJj3bHvdq3us6/
fXOu3IUPIeZc8HOQAAGM5PJ4xmycMxWOeSdTUwKGNaEvk24VLz1CokM9OvFrh1j1MAGjt421iXi2
1urfZGbGTyZvsi2T7MJt9Lg9FFXWYPav/rMsHa11TarH5orDIPqv88caQIGYNrCheH7m0znzbRDf
RdSeCvMufrGqYGNslaA/9t9vb4mInQcABLUpZBp0C9WBeaKUIEWbxsbOM/sO4L7cw5yucq8kjuSh
5tNsURHkfjE2ddDx2vapTdJ7s235VurMIkZKkEWHUrXrAJNXk3sLI16PlkTKUyOX3XOW25gRNQ7S
dpqSiPpNG8t+1ykOhoeOzGgD3QK+200UIHpXLJfom2BRzpzpti1gPpE3FQwKwNX5xCfTvtNBxV5W
W0Vt9xL7kSK/cXv71gSJZySPwHW0ln3XT3eANnjaoLk5eUj7l/8gB88oMoTIaqOoeXlKk1p0HdEh
xzJGzLA3A6cgPyq9DvhkbW6LWrj0CA//FSWYFlB/lHKe2PZd57DHKDdfrHrTjcfOAIuROqzYyzVh
wkFJVgqGkxLrAmeeFPtHqXnedWu9EUuH5OBBVADyg5aL8ZiaMaL1QH3fZf2EuR5aXuzbsrF39sju
dWtUVs5qPovzqHdWPsA/QD+Ao4J3JThXcq8lmAQHcUPjcDc1C+Y3KlmjpxZ5mRBBKNoMHFcsdVZ0
Eb+UIudFHdAchoNKqtojRhxVQZ90/bc27i1MjrYG9a0d2tmWjlnCPd6OjHkyV7vRS0uHnZgtF4nf
xEMcu8irazHY7cpU19C1OU7vvZlnTyaIyrWgSHU1gvsUa8pPuWo0IPRH1gy2j6IPwlmixvVaVezK
+JkKSmIzFydyk0AXChcr13Q+GdSQ7gDhr7/2lmvuZMWT6DZqV67wVSSLjYSHq6JQ+uE4il2IVWvS
wrZZHIKAo9vU97VbvI+NfwAj7Nr7c6UaAPOicKkiVYbg+wqOrYyMRJbC49ChwOT09hMQ/Tu9MTBM
rJDcTvnR17FfahSVsfzbhP9Fcd111gejtIbdvLp5l59iCUFijnSNUpIhDjvpkMsUrl29zdStNdiu
JRXbT9qUD2EWnjOAxEE8KAgbunI0km6MQ5J9I5oU9OOfPjllZXbX89fbokRfEqeJmS4oXFk4zbmp
59JSSh2IOFvAw0OF1r4aHTj6HMbk4baQK4tiwn1AOROcjfCN4VJeCnEM8JLJpUXCJrePLHqJlHQ7
JDmOaiWyuIInYTmQhLU4SCTBDxAMZO84UZTkHCAyRbozLAxm0xBndLVWfhlqbdymvORBphjxxoyV
9JEndrsZEzt1h8Tut+jHUZ/kAbD1UoFrXcNzeYzg1j+wQnsue8d6BkAZs85u747IEzybJgfVf5Sz
Z0cbjvDl9ugRekfIQGiYoPVG3ytxyI096r35o3NQMGTnrf0VRf4meip+45tvC59/9oX1/ZCNCBr2
F4cjZlPNIkpaBYWJkOXIuXltGU5P4Kxw6JYPbr0CTrkqHf5d6f9Kw/yty5WOBBB28JvQsKa/krje
k2r01UnfWoa9sRx0Io13fWr7xTfY0syaVta6KB7FYXQCoBqISrEgvkb7TzPKBg2VvHf1ugQoLUL5
0uhdtCq5tczxLBiPhvE9br6xVvcTCoTe7f1esCPO+ScIV6FU0tRIDRP7Pb7F9MXCjMJI8vtO9rQ1
pNXCm4CQagZOo843h/mXm51wS68QZ9MwGndD/YdHkxv3P3J0OarxVyNda7G+vuQq8uWzrdYRBcsf
rVtn/vdQaF3WqCwJFRL2tumBj98vgAk38vfbW7jwAkGSivAH0C5A9cWwxI5IrFJ40GG/MVzVq48Z
hlonplv57YrCXltHZM0AW0AuHiAQ1E8ut3CQKtkudQ2jXAd17rhwc+lrviZE7GHG/YeUebIWDglJ
OrEkS5V2QgUxJuEQ8DA6mN6zqQexL2HwIV15WZYO6VzUrJ5nh0SzAr2hGUTV5W9J8uKnwrnrmpVI
7KpRZV4QAMU2jBp8Lk2sOZl0bElZtCRUt/Wz9ioH6MZzG2vzVL9nHDjJ4uttjVg6pnN5wjGl9Wio
lEFeCcKprPKzBKWncS29eW0qL1cl3KfUGFsqtZBCpoAEG2CclKB5cn7rK9lGsQ/8Qx/mMBMW2UIC
V3TAJSvWrMg0CHpRvlla/ijH5ba0kme7STfV5HikaL1Gf3Xiirt21zxMo/SnRh+qxHa393XBYCKC
QmCI0BqwBCz/Ul1quNGVlec0tB6UB/PF/mX6P0tf3jVejN+3hS2p5rms+ZDPVHPiY+XMcKuwLQ6V
ioYm672pmTvwtZEuS9qC+wwPAQEHgt3Zbp4Jykid1Jk90NDEkKliIC4zMBGervg8V+Xn+RKgVQIJ
fwu/EHlcipnhAHHRTjREwfmJPpoHYELz5/y5Pylh7UV+mRbuiKFnn99FgCUttBMg7Y+U56XURMfw
oknXaRjLzJXgq6Dd2UWOptdXXK1FqzXj/TS0MmKIh+ikWojjFagpCV+NjTm6093wiG5JjNVGALRi
tRb18FyW8GpWE+VKJkHW4M1j8n607jd4Ce48NHRYeaDnDbp0iFCkOVuWermBbSOrHbLDJGwDI/hP
PxzAKVSUgcDB63X5w2WlV5M4Qo9DS7vHUsnBpgzHzP+8CgCT+48QYQWIDhVz4g3cSSN2zap7qLTS
TZ2nuLFXdGBxr5DFtxyEadc0napec8dJGQ2plVO3keiDLA1rVZ7F5x7gKzgVM0cmUMeXm8brsmqa
DPd1VHu+bRIFz6QzGX4DgDDKE/bPEcQcqJkaWdAV3AmiwaErSnHttaENCBA/UEXgKiOGufwEhPMc
48lk2EFiYGKhY981aEMPEln7M7aV4XOw16zo/JKVwogcVIxRk4fnIZjDaML04yidLzJ1tkjWTDsE
v6lHMWNrZXELhhfeDWAOwPOhF1ssg5uVzOqhiNNQMf6U2D+4BFraeHMj7W3FXFjShSDhIOOEsUqn
Eg0NNQuAUT9EgxGCECO4LWbhnZ5jTbS/KHOeRzSBMbr0+5ykaUgGpw6qqIgHd5ycd5PmrYdiZOJS
O1LcrrCHGF3+wyoEanmd/36AcHSTRBoEN2Uator8qkrylsnGQzZKu0g2B5fb+j01tW91XO9G1sYu
SpzAT9I683LKEp9nuewSIJNXzMLSV82UunM4AACCWIAuSmDxwO6QhkljuBanQTY9W5WxkqFcUiaU
21B1RloPSSIhlq2pljBg2Oa1t8e6fku0B0UlOweJmtunvLQcDSkSHDSwmej1ubySBHkoIjsZlqM1
gQKOUfgLbf3pko6J9rgzKaLBZpo1RG2ehiwwgYFIiq9K+7tEj/XX26uZVV94dVChMmZYLZo30Id3
uZpB6x06NFMWSqpTeE1flQhJh+C2kKUtOxciLGY0ukqPSzkLk8zTAhUsP5//+RbSdUiFoQcc7s/l
IvK40drWqPActK9q9kLVXUP/3BaxpF6oRCHGxDxI0CgI8YtS5xiz7dQQEd/n0TNP9yzyzXx/W8rS
aQAEi8cGoALVEFmKahYZDTdgEbVyqn6jeQ3Mlwb6nFcM71KcBGDsv3KEl7ppq1IalCQNq9cM3qCU
uJFSgE4mcuW485pa3kZ5dsiq2p3GMLOS+0LRV+7r0ut68Q3CoZVtxirQTmGcCRi0fqFqZf62v1d3
je0nZZA83d7YhXcUzcvIvwO5AeyB6HojKiStMdA0LKVwJPkDzzrPbHdDmgRJtdaataDuSKAiVYBy
IB5REZnPGqLHoHFMw5xPbmf+idvCzSxj5VItaCRaeICeRc0fGbQPUtOzaKKX6mSImhFnaL/LWYey
zAY8NDjENTzr4nKQDEZ3GBBrpixYVhrbrG65imeaNa5axt40HcZiDfO4oPpzEXXufpq7GzXhgg11
QVpqWTCrtgltjD25bf7DjuHoUbMGdkcHuv7STGRDS+OuNdOwbn6S6anvCZ5nDMpovtxWtqWTQWMe
2qahanDchA0zaaQDF+xgKfCDtSEBT1DsadkWVF0rF3npaGAoZuwmAj7wu1yuCIWehgPOm4VGjqlR
+jcHTD0W/XxkN5uKGcc7E52IGPe0r/so71sIMcElawdO/KAkxzpbQ5fM2yI8RSglzUiuuZgEhK2w
GHSV8DaHnDaNXELSoGnIPjVrv0NzWhkfEmYf0Aix4u4uhXiQh84WqAVe9KvusZw14zQoeJxC9Qkd
A8yVt8WDDXYVn/3qU0DyVg7tOj064yf+FSioRyVTNFils8CTGmS+9HUKikDb39bBJSEzOg1oOARJ
aCu83MzUmOQ878csnJTHlLuWp1bA+21+6dW324KW7LiBVxH5Q+D8ke8VbhWlNqZn91qGZhU3D+zi
Od1kqWu9TL/j1BvXahZLd+tcmqDxhVzVEvKmUMY+Bqr8XY+Z28utt54cnX+SqI7nkmaDdWZfpzJW
EkPSsYPsbrKyHf+Bp7EYgs70ytTr0ztCN23ls/qQbm5v6cJjdbGj860/k1yZmpZzR0VX07FKQh60
v1rm2u//NyHCbevjaSKxhWPj7fYHfUu/T6UXPd+WsWSe0AiN0BnOPyArogy5SZgzZnnYdvRXieab
dkI3k9n6/zcxwtMhtTJPRinPw6o1dkWR7Kds/GHpdM1tWloOXMAPsDqiDNEQAuoWacWU5uGALmiX
ob1mkw7xXGgw1rJpS68h3g+AnGZeRbjmlyoA1AgAUEqRh45GTU+J0KhrYkrH7X1buEuA3CMiA44U
iSHRg+Bx4ziY6QKD2xIvMUAk0KoeSqPAxK1IWsosoxMYRk9B8R5FGuHaWnZtZ8zmWUjZgbWJa3T3
avatLresAvLip9wfRvKex28oPdeK4Y3dmnuxuNaZxAfJnJlHRwhBaNSUGh+g7qW8sxC0VWQzRGQe
WHN7TxdqqggJUVOB+wfgGnomL08uacHtiD85xjJrG92b/Pf8wN3froa8dYFZkinKKysiF5TlQqSg
LFMaj6k+kBxVj34jH4ZADoibdO6jcqj3fIvp7isSFy4CBKJ73EEwBMzH/EFnBkpRSsPpZZjGKMu3
JfjAUJ2Sksfby1qwguBn0WfyuPm8ROYhZlbo++iiLEw1Ha272ynDiAjtqYtepHYlZb7wWMKtBXOH
jv4T8DwJBrergc8xUty2AuQ3bp/HFJSANN/mo873FUM8maMH80jQgfkfdhK9WGBWQ1oWCQXhmUay
RlVz/AotPez73yyk/ecBJGg3A14dNX7oJYjTLg9L66OySuIkCVn3XgGGLxtohWSHHK2rDgrRtw9t
QTOQkQVwBPi3ub1MuOfgMGtNaRpJOCWVV9SHNtbdZlwJ5hbuMrxDuNAA8CIcF/OyIPnM1dTQUQ/T
n/KJ+bLxx3RQ0/g8emTu8/pXjqAWxErgGOooh1nGsxlZPpPeaPkMUPeKzVjQdNh4JP9n0wgdFBxC
WzF4A9paEoLyNLARMPjEUFCaV+B85umPqa+UlWNa3MF/JAIzfKkTeqtoFfoOSFhZmacj/FfpcwGO
VVPOVta2qBBnkkRzmFW0UIoIJcU2ApRqkLFA840zayVIWZMj2ECH1XymDCRhXqOCp1HfyBFGrhGD
zHdF8AnhyCA9owM6iASdcJfQvxalhl0ARNEYfOso6a7XhrUwdVkIkIlo1gEqUTycdGgNeaDIZqEK
O5nxHysdf92+pQv2Dsv4V4JwKH0cpyxTICGV2yDT38Dg6zWytZOUI3gLfIR23m2BS0tCJIyq/EeI
LxIkMIeiBdiEQJR6HwowI8hj83JbxLUCaPNrCyDTDNHA5l2qNDh/Iq7ksOFSZXtlkrpd987XaiPX
GzcLATXczAYMbLogpG+tdGLIk4dlFW0yx7in2ldi6ncJ5w9J3oGuxdrdXtb1TQW0Hw8EarkwRrCp
l8tqIkl3gOHOQzRpuz0eIv4Y26eeftogXIoRro/OnKyTWJmH6CAAv7LF7qfq3lxDya0tRngdSBV1
SVNUeGfNIMsM4pIWGca8ztzG+X17365tKhY0F5ZQvbNQJhYWpDpSZlN5yIEIeohI9dKB26biLZYF
DG1i+relLekFqAaQQIcjjQKooBeRzCR4hfCkE4rKPkFyTOIvNaaT1k33B/1O60mZK3Wfby9KZvBm
5yZFkT1Piq0OY3orFuoZbfwWEE0fTF3lTmN8jStoQRR8BzA3ALcAB14MEyxgq8oxUfowJZF+zHn2
ymmsbibLYNvb23hlJvCkAxYxU3zMrUxiprGJTFWq674PUVL1Javyk2wlLTI/pRcG/FKCiI3Io8xs
mwprwW2VXMZkFkBis5mKtNsBvEc9SW7UjW60js9Trny9vcDrZNMsH0886qYAvhois0dil0oBJ7QP
+5+6+qR7e8VyQZ4CjCeYM70GM4VuC7xSzA95SGMg5kJxR+xzsvPSTGsb6+WtV/5OgIYCDz3zJ2nl
mb+6boKcWYfOIoK+jhK0fKqQwzexUbuWeor9RrtXV4vyi9po/bsi4appTKdq5GBF0Pj6BcSye/Lb
CTq3CQhmVMt+ulk5s7Wlzf9+trQ4JkndA0ARHqefj4mvHD6NP5r3DuzfyHyiaown7FIAPPa4HWrs
3fSzJN7klaof3NaCK7srSBCMYVkh45jPWtCadxloTaPWALUpGJJ/3pZzHeYLggQDj+5tptaGhutF
nmnrk+ZR191uF0a9W2UuZkN849o2NX6t0TytCp4ty9khVUYdT1kMwcaD6lSu7A2bpPa+DRtN3hmH
781b5a7s6aIenp3a/O9nEqeuTpVEwal18kuqHfX4JdNWaF/WRAiqXkZEHgnVsZvaY8/fB/tYaj9W
Tmz29K8M4tkyBO0GbnHK81n50iT3QfvlJJ7+WrVu6nfPTrGN1BVDsWTiwYiIhnT4z4hJhTWBJZ1q
4F7tQ5lwV47wGGvVioilbTsXISypTdBOTWMyhCp3h715R1Ye+7UlzDb37OQxjKGADCyhoz/U7oH2
zytnsiZAiAcTTZHaWk+GMEL2odqjcaBO7rW34dQf7Xv57it5oF72dFvoyqaJFO9ZFwM6a8VDmBW1
Xyq1VwKfWJgruK1FKeDbANHhnG2x538/27qKgHsgK3A0EfdUF0CAZiXQWHrvQDL1jwBBvUCiM2Rt
lw5h8QvYDY8apzbf9n3QkK2+VopYNDoI0TAXxEaxD+Qwl6tJiixSwSQ0hKPyQ55pyDfIUGHCIsZA
2Z7+A4e0srol7+UfgXOPtCCwT3nXWLNAr9I8mXjWeweWlgGjZZAhW1Hz5a38n9VB2NWzxNLBpuWA
ROb4x3Fd/uft89oAIiTEuOjHgHss+ug2swY0s0HnquapoKcsOY70dFutFxZxIUJ4kMqyqqwUZKeh
qnwvs1+4rnX50KL//1EpV67twiN7IWq+1We6rbIKXccY8RLmWYtEx5tmf+eYIKKsxaDLclDsRSn2
Y8bFpZzZuA29hjsEFXAG2ytsJPIwGUZ31jRgwfPBiv6VJBi6mQFDGS1cpq6kXop5PXohBanmSRF3
zZXdW7B5II22kVJBA7UDLM/lqmJ5VEe7ygZg3Jlb6JM7IPt1WxcWNw6zez7CaPAZCsbHULSpSyso
9CAf8jregDLR1c2dzvPdbUFL+4aENSrK6IJBXV7QBLvmxqBnjKPpn7mE77Pqm118n/NrCvu8f4/0
OMrz8/yIGQdyuW1ZSQdCtJIDJ9+fWsktlKCqPeBN0k9Dk0Ckdy5JWJRKy3iQ9ZaHmHgAJiqNJh5r
irVA+rqaPIsB1AB/UDmEY3y5INA9xZZBeh52mleFchCVW1nacdOdsm29L9e6c5fsw7k4Qe0GO7dK
ieOoEi29M39JauyT8ZsaB4qyBcp4pcFi4fm7WJxwWiPykg5PsTijp35eym4ePfWf5D4ESA0FPbxK
wAsDSIN2jssdpI7EC9pO/ARkV3LSjELf27G5VrgQNu5KivD2FWmSES1T+Ml4pcMWVCqDAprF51R/
k4bX29dJbGgQZYndcyZttFxqISuVQin/bucgJfth/lCLkKCq1vVuku7ofcm/qOM9Itu1apeIlvsr
H8VYkFghcr8qXibErjVwvnGM5VXBLOfnfeCCY87Y0yO6fu3Ny+31fuCQznzyK3nCVSvMwiI4ZH7S
t1n3xZj8fjeOm2r7p0Atr9gOu/Edf3ZkM+JvaZ9t/bVhnh9jCG99gmAr+znn1BoY62PL3zP7oUOT
T1n0QUl3LVpW6Z2FxotBIQ8s7fym/G52byNAe1OxR8HQs8u7NPld1oGJYYP8rqs6eCfPU7FNW+Pe
ljDv0B68Snpsu3rfmcphwNDycaUesKw0QCzZyPoDfyBa+6gzTcYSi58wXUL2ou38u9lrm/m/iceb
DVe3ycG/fXSC5f97coDkfbDUoqQjWK9qdNBjqUr8xAFz0/2qrFHQiUeduAOYnP3IGidwvqFp/bbY
ZY05kyuYMV7HnamnJj+1KqL73ifFsDHgH+jRIwo8qZ5uBumbUm3j/sic/RCDAMxxieqag+En5mue
AvVrDB6JjlJxV658ndiw83dXLFRywYppIugT3NbMxvCtqcdRNDp1TfIrq+6R38tsVJ324CiyBslt
DtFq0UFkTf0rF6xIaGVBdRcZ9EtLmEk6mlBjnIaR9Btqgv0FTCNmNLqVXfiRM7pxnGHsXSBFdw1y
Bsqxqk7IWijggJgYcfNJu7Ni8Ho9juWhArPy7UNb2hZEQQCdIa0KphDR5enNoTCjymanht/nGF1U
kWfoKteJl/YF5gSe4sodxtBYcRkWdBQtWhr4ANHWAtogcVesusCUNKk/TfJLq5Tbydy2Zb3hRR5o
w+cClvkEIAvEZeApQWlHBAo4To5WB93GmHb+UOmJ2w8vqbQxVWTl79Aroz+vbKmQzfgrb8aPAs4C
3jmR3rTXpcKYMCv+NKas/MJ5rAYV5KLFW/dktAkFWoZBNgSH+UWNB+uQFZhfefsbFh5GkPQCAAQm
TQQ2umC8Kz3L1IY4/enZTlRkmHVXRhOl9CubGi9b66r9KDgKdhoQYGCSYONkUEkK0rLJYVKRm8Mp
NcfiftIN6TmzOgnTC9PYBIVKVx44g8ZrVTP6cQe25QJ1/2J0WEDGSQ2lycaQRVMbvTECyRbc42rD
LGp7rKvZHSP2V8yN1HxLHU1vssD43UdV4dUOjBmG3HaBhtGfjdJWW4klykYaMPdTHzvdZaDD2ujy
iFRwyzTYG0OrpxUTv6TIsHngkEMNBIBeQZF5ItcxyVOkRbLiG/jXn3Tp3Rqe+vq+1b7ePlQxb/+h
WAAMA3GA+iJGjQmeW2Z3A7hZyuGkR4Gj7zGrdO8omLeVVG41/OlBOgg02LexHbzckoAqXiuji7Ci
//kAuMUYr4tioIiyrHoWT5ZUD6da30Tc3rI62cwjYKvSB/nhXTPtC3LIUck39Z8y+1IyEBzXmGg8
vhY0fry9G0sqboLPGbMqMdUBYeClXTWKyeh1oxpOUvSjZj9H5yGt3MZ0rfJ+1UEXUh5/143CE2rh
AG4DUX0pC2Rj+ZAUbDipHX0HDNNNLRM+GHkwf/ZS5WECMFNX0EDLh30mU3hN44arVan2w0mLpJ+a
vaXRtqzwhMaHMmu3gLf4IwObjsLdqJh8tVtFywlxwv8sGls8l5plsEhfLnqqOrBZKt1wyvU7ne5r
FhrZMWUPmNbbBYR7Jbp0mupOoTChk18cpzUmpsUTRiPN/36AcLUaltf6OGublkiBkeUuN4pN9KiD
PJyBWswq9BUff23F8wedJU/whJuUmjhmOir3XGn3de6EBlvLPy6+ubjA/yxMCFukASPUHIqdHaV2
p6S1LyMqr8w9kbiLMXbI1szz3pINNdzc2N6+Nv8fvfpHuJhjjbhqDaOORXbZ5miaXhUg226/BtPX
L+1uxelaPkFMRsRTP49sEHRYihok2VvIsvLvtbzr0i8F8J3jsxa9OCuiljd1Jh7UZmmIOy8PjyQx
V4ncDKeh+D2Qowmm6gjRe+GjfQ25sDLa/Cm7P/9lM9GJBb7qmRz/ynsqu0LuelxShrfLBt3OxkC4
VGHWsic5bm/sbNbtWbdLft8W/EFVfPXkngkWngLMq7Kz0hhwOScw8D2DqvLrJANuUsEGwg4m8/zi
kroywTC7GGMy9sNwrDp758C5GzrqYSzpnuqnpH6s5S9qxEB/vEWuiyOpxtTeTfWd3a9ElLO9uPXJ
gpfQ1kPHWYm9ArdQtreRYYuHXSet9SwubQ3SamC5nDk14e4JdivhQ8kmDKs4UedobJKgYJ7WVm7+
EhlbM8Z4az8DLwCYh7P39qvTnKQCjQ9T5JZO9KhKR0TwZnkEkdmhAfbkkU/bQdtxxPe3T3DhagC/
I6MJCBzriEaEr0QncqJU0rwb23w68OjJ0PYYgu6P+kNtrDEcLgvDYALQDeO1FPswIjLxVMoN3MMC
BMi7WBswmcA1058yevCLnq54nwsnjbX9K06wb4CMK6By14eT4zZhtN1Y43/avH8EiAAKyg0Ds8bl
4VRlrVfLZjAWb/Eh3hoTetyGNWL6WTEFxT1fzoflOXsWaqka9HbEcu4Mt1/Zqg/cyq0fLphIvdK6
tOjxw1X6JQIQTrVa5Fv0fRHXfqN3fts9SJ1rdXsbNyXiMoiadCB5mocmag4q6Y7puJaiFtOf88uP
BaPPDug89CKJ7bjgX1Zj9K9BN+Xy0bGi6j4Zs3mCfKdanj2M6fdeMX7DubcOBm2bwjVY8Ung9d9v
QJ8kPgDoV8yCujTnvV4xJ9GgslX9lKjPqKVjNLgZx56uroSiSy/iTO7yjyjBz6A1L51GM3E7auuh
Lnbda4186EjaUJYO5Gdj+PQYgYclWpsCv6hYiBw+sgMobgkWUUujqGkUCYJZabuSM2BWMafdmoot
uDVz2PuPmPnfz/S35UVFRzsaTvK4s8m46du70uNV47LvMds27IHd2ZMLaqJsBPlk8aasbPBH89qV
jp99gHCWXaXQJjMSJIP3fNOfMH6DuGnAtq3XPT4YG23zQ3In/0hld/Tv+2zXeXzbeYgiyt3Tbau7
fN10Hd3mYEIGbE3wEuJozBmqSUjIZfccc8qBQZFBJtr4WfNK6Rb+n9vqz/Vr13auNnnRdO+w585j
0ffbHyIScv7V77MPEUKKOi3LKScl0kIPfem+Yv+V5zbfdRaGE2xzTBbNcCLPFvV6xK3qEE7ps9Js
uslrU+Z39QYMIOlDgg7V4pN0Un+/DNl7BHhzolkk8m7hAjs2Ifyk9eUrcepfY3eX5G+31z/fqSuV
QD/WTCkPxmgxuLC1bjQUinMouCIhqwvy5EgmvtkUQRl1YLxcww8u3rW5kAjcNB5c8a4VqHgMOaP8
BLIPetDaKX0bE1qs9JMvXrUzKcJV444WZZZSY+9SpocYWhzfVVqSbEqjc77c3sGPUUJXW4jSCpwd
ByPORYoUm8lFQzpsIfypftNtxoO6Vbdomv8qbZJt9Qpt2fCfPt3LhzYYx4dyG4ff0v24cX6wTbyv
ArZRtsOm+JO8GZbXsj3+7oMvZJN5aw7BknPuIFD/51sFCwB+ViAKKlgAqiZuObpcQVYgOmLmT6qq
rl3vovi5O/6XTNyFWMGyR+DjIGYHVZaqI5F/lNGXXtvbxYMBGFj+WCmwMrcPZfH8z9YpRJBlaitp
Ymf8ZPVkPJScN0HJ+mZv/j/SrmvHcSTZfhEBevOadLIlqSSW6Reiqqua3nt+/T3s3Z2WUlwRvRcL
7AwwQIUymRkRGXHiHDVYmrqeK8ZgcShhTeqMuKfU4kqwPCdeUPaXzOw2tcXb6ZEzmJ/yefq6oMXf
yVZqV6vHC5y9t1dGqQW2TD+NJaTwn0znbqEIFuh5mYm7svIl4meCRwAAVhbSvfkIfWWVSigTsOmp
qY+l8l1m9iupHgFtPpQr6KmV6R7MR7yLqq7JJEteY/57/rPH9KOSa5BpuuhsX1ipPvB4N6DBpDLd
gjP8L9fjjxk6GMRQimvqHI0uDWX+Y6SpestuApfwypf33qY+Ubgzs5R7zrUmUPbnJy5JjE5LNGA8
cfmIa0CjdwnYlZdouoKaaR1AMTcw4IzXUj/qtWsBnmyXqWcAgWSI3LFK37Xqo1DWzIfH/OL7LTjX
dFlcerLMtc5ufhx1vLmSadNIwFVKXNML7ao51eFFFY2hWycYDdAhXp4ZUrQNG5XUoDjS/r6we2Of
OulMoEHfmsGnz1NPD8wk20WKWeelruRL/f/Z9xLirgCJOjAw0aJxjJC2rVgiarjiGz+s5OZdZsC2
Yz++uv/lc/8xQ6Wbruyl4wSeuISMJYKmAa0QUT3XyQGjPmaBYSWkPDygIqoR46xJOBAq4GoZ8o9E
WbHZoWdyEgdbLmp1PuAW7vjSHlCRM2DEQuXbur+AI04XI19PXUtislOzSIA47zivtpsKRr2bKS3H
NogKUWaFwS7SnooifM+1oxauUi/fjuy7MD4n7CasV27TGOC93DDqrtCWAOtziwZdAQLGJEV5p+Yb
qH7dS9kA96IU/YcYtJMdsTf6XOZ2bZJIS7s8HVo6Z7g2KFBPgVoTQ78AiMB7quSjwNYERLhNYAXZ
JuGX2gVzsQKtRRakzhNLIs1Aog61wPeZixv84WWflb9mQRfeFIrdfT4+2XOG0GNHsYfXMBJMT125
jNSpE5PZpS8KY8zhxJjGyctuNWbBQRWXvPVMfw8oJxQ1Ib836UtRnmGI8D53W7RGx0yxo8bp+gQi
ba2uNhtB22o5txGCX1r6l1Otv/Pya7NUEPS4WogkXxkuARhCqk1QvEVLnA9zx+PKBN0jH6V+yFIG
moxt9da1h7LsobdnBbFI1OhSRkvRde67oWrKAYUARAY4AG5PIxO4hcBkzHCpfZRxIjz7lBPfrNSu
WfnoFP7tIcHgPajf4P/Q7IbS3q0xTy370PehgikCsFJaLf8h/Mh4okQLceP+Tt/aoa+YGoVx4MEO
o21q5ceovOWYBX1+vJj718ytEcqV120MAcYQyBggHQqdF112w2QDaz22MvNwhxmIp03dH1RT6fI2
xA4HtgVU/iL1nN6rn8h+eh6ctObIGF4FaZF2nb3xwRczvCTSVhm+BlQQcp8xJKAGCjFc+fVPP/gW
AW0YNqmar3hxzWeGh0jTNR2UJha25f783v5eau+BFg8kpQPqLMmOw3iqV5XRygSjLLK3gBpeskR9
gARAFYzLwFKprH11HUmFGXmvmMvT2ZAFWmMBszeDrcHKECBQDsN8Kaa0b08vFsX4Ua9hZVG8F1p/
VeVm2Z57oSdF15xTsAWpVlexpItGAlBJKLI6BmxJ4No1u25anUs/whR8hB1aSmt+aUj9Pk+W4ebR
/wAHmIr2MPXzuhY0qX3FD+iDcK6plsVAohz8wm0Ufi+cyZn7NYUUBUg4cEPf8VoJGadWgPnwF7FE
iO51DrNemakMZ016htRNXhxa2ScRcy49CVOQRMpOOXOqATMKfoXSNvTDn4n6pWDuDZrdzRtEKJnG
s7J64YAs/ExaJ8TjcrgwV+QvrRjxFihpzVopgg0KrtHRH+qlcZDfnAa3kR3xDwCXicp0arZRTwhQ
sMVJBCzrZZsRlNMKcpD1z89PUf887l5fX9/f35+ePjYOSmzkV0di/euvPwvso46D+b6JZ4ceBc19
We5A0ypd/B1wFkS2e0uywIi09+zArreC7VrCc2KPK3nNmdlBNllbCUm8CZ1F2u77+DypkCkT/zpk
N+5G1wPNU+UYmmcXCcAEYtUQnPJAbsW8V6sliOJMqRxtTcQTMJBMUGFaeYbzQyUoG0W+sBv/XbPG
FUhdnlJTBkf44w3mpvBOf+CJbgf0kphZuSvLDawQCkOjyZeMHAYdzOD628Ej3yIpjOPufeOTjrw8
Nvkbu3JnEmNS4JCZ8jealEzBaEQOLnL5Ymz35fFysH5YeyPWB10LyKe1PmB0mlwsArfyXB1Xq5W+
2pimTUIs3jhtF+LqzIMQW331a6j8xx/RNmezXL4oJDCz1qgcAPmCS7jS9WLXb2JUkzZL0KYlowJV
L8aJhhBtjy3Ag/NF/zF8FrEpvAq78QmKZu1LDSXps3de2PcpTD3YdxrAyQYhnuB+gX039saP/cE6
HFLDOvg6Q34U5HPadCuB2hzJ1uWTgX0/h0T/4El2WJ2kY0NWCweB1pVB6jltPYhh8ErRJm682+hT
prHsDX0lX9x987y3yl0cWLtX3tJMG3M/Ovd9Ar7z17BRluCJs4f+yvDkZa9aF1ABQnmYh+GRM3g9
22vnsrWLCO9/qxbeHm/7TJUJqwRB1O+5aBEjQbfGetB3ZAFb44YlZNy1mtONIO849t7efVUCPXz2
ITy2sLX3KTCgwZB4AiMUxgygQ3RrE0TETBf0nnrJ8UUl08ntbLWwrPvYfGtiSmWu9jANoKTcua5y
YW1xA8CtGVqByegteX1FN20lrhahGEsWqZsKIEIjxB6jXHqjNTrdWzFP5TZyuGfeyCwc0FW6dxfc
4++uBHVnQOQKoKcGiWFwLlBHVOaKgffiCqsER3679XXNLPRP3wBfuR4TtP+tzErJc2EXm8Ku9kBD
WNMeJLZHWOs5NoJVaPTkKNklCc3wBJZsEpHp1zf4t9wOjJgw+ivgi3q3ldbxnlnXume5ur8uwJN/
Zix1YUWzJ+NqQdRplJMyCRilVC5GbnknJzsszfH9bhBQWwZEugp6RhCEToq0twdDQZu+TlpFudSG
qAtb98g851ZoYcfMcRX98I1x5W0qm3utrJKo28zytz6p7dqO8BHdZx77AHLvlfvULcfVGReIXg1e
L8BWztA9hGobpGocqBeozJmN+aNcK9a4403iXeJAd18f35GZ0hiwEVfmqDsCc0k8pqF6aUzMpwOa
bykm6kBEMz8yI7BC2zeRUxPFeGyXHt6cHOuNXeqmeG7li6WAZcq2uqnX2VNAetKCRuC1WLd2++Sa
jw3O+NPfaGsNohVgJaFnN8cSQtxh3KsX1w4NYVVv8WEtdlUs+JwlM1QyKkA0DFVTmEEauOrX3kmz
w1WuK++PVzPTzYU2C8Dj/1kO9eyIIfGsFF2nXt7SNQZwrOgEROyzt5d3o91AIUNBiERR851bMjz9
YfrqgHkOuukYpQJfK7VAGal8FkuDeql3xUb+kDexUZqiodjDOfopHR8vczp8tDFIL6B6IQLzq9Ds
O2zoFlzX+tpFKMxAJPBQaKJ5GA9Y0ueYy2ZRff5jidpPrxZ8iOGF2kXzzU6XfOBad5VgRM1ZNjtO
5xdSusmF3S9MhroF2IXgtqdjdBWZKoyu1GOSapd0F57lM28sSZ7N79w/BuhuP4QEucGdDMh7ZgVk
+LO3Yy1x4bDP7xoeGtDKksASSJfvAUrRlFYutIu4Zz+KDf9V/gKRmck/8wtvyllLyBImcA6GVFHE
ut2wJnHFRqk77QL6jOI5/KlAPs1CMxPszuOHsnDsZp3TtTWqxlFHchtIbqOhPDfBxTAkk528E7cv
t8oTG+nlD0hP8glZeuHPBL4pFfpnkVQkDzHA7PIczGoH8BqcxS/uu1liP55zUNc2qOCqZbnCBVGr
IaH1W9J9YCLsUP7KrHqBPGOm16AihmP2B69RDB7RsAMucKHClKTuxYgqEh87Z80fB0OX9GrHmZvg
EDuPfcVMoQgGAeDiUIvBkDHNIhmzbcqoNQyyG4UUto8nqbRtED99dIXBM094KwEGQNAhWKo32+5z
kQVldm+vfgG1t9Ae9iBmhV9QGhjoOhHF9C3hs7Ll9esTb4Dc4z12QntJXPHelwAHMTXPgCkBc5NI
PdQGtUw4kEG5F4UdLZdfFyW3GX8xdWc93uA5O1BLx96CKXGSSLi9gqVcVFWTV8yF1fIN8tCfxegp
K1C+tWbO9+xCgjD9tRsPKaK4wKGKgRcC2Kjo4bFBiCDzkUf8JWbghKOuTI0M6gwmLzTCQr4p3n03
lOFBWYd2FNSzJgTt7cp4H/CYYRSkCzM+ccWGzbdquM41omASzWVeXfcrgJJJuGcBM/HOY3+UMiLx
DrI0XRHs/ov1PpqV4p7zWB8dDh1s/PO7/Miylaaeu1JnMfPkbYceimOu5XpGUxk1hhdkSCeB/y8h
zWsUk7o15QKJeYIemNNHW8FbQOjchQSsEiEUeeUkbHgXc0TIsyTp9KJMfdU1i2qA0KmCMmII4gQz
DsJi5fO5ZxbN4C6cnDnLqjgx/0ODBmTH08m6inai1IMdkCnli9wzmOvuwS/vCXy+rnpsciBpia1U
UXqStGGp0T/3aacJJRRmkSqh2ULFjY4pCw8KCjLgN8BJcIRxobERbaTUETiS7xPfarINiNLlcD96
m1A9pFqkF9ye7XSWW/mMPoIs+VMbtuNoVSXx5CPXAI2Z/+C9VaSaAqiaK4vJXuJfQbFPahcznHYT
v3uJ3kqkiXR1y7+lG0k8sepoBSFxO6tUdwL+7fHlvM/jf59gsJpJKP1huJBaqCyCs7QeUY6DlO0R
76cS2GNwSTZF7q3yqh6Mso15IyqFdl1I1amOZXB1DcXZk5PG4DlX1SXNNbok/ZVMK4ReTKbXQqIE
hBcSgRTgwyNtqvTrx7/7HgAyYe00INOQz2IJdD4p+Hwnj54aO0KlxmtQ/CVPPCOv/Rj6BgEA7G0P
xTzB7S0tx11DSpxbUhL+rbg13JUiSZApxmNwqiTTzq3NAJQPy9G95CGkHGouO4W4smLZEVCYkAJf
MpLro6+8BNyC97kvvsC0ipc7qMYhisHSuaDoykLBlqznJJntdrqw6jirZe2uNgKnqzeAY0rut7g4
ZTUdiFsHC7NYM2Rz8A6WaEkWOcoENqpSzwkbTTVZBu2izmVdc8ha364CDqK8bVWtRt8VN7zPtBbm
SkgTjrmhQrjd1LqiXkon794WIhhVeE2Ctiv0QZD1U36ircG7HlaeU0YiKm1hpctsJOmTWLZVCtlg
NYAUGlFdqLbmsSM00arUqoMwXKsDv4RQuC8S4NeAbB5tdQjXwHVQ8c4L2SAHxYbncGfV15NoP/xi
Qcw16hgoDfHOEo2uM9PAFNwDJ5qVZwGak4kFYZNDnP3kdzzmv/NVAr2tmITojn0NrS2Fm0wyFW4r
CYamvSiOJ+oKs7SPU3pKfdqpWInZHMRpEFtP8e7K3yYSxBmypMOJenFl4nt47wq75NQoT4Wokap+
y7rvYRuOdiKPC37od4X2zjZen+hQ4f/BJHJrexA6HtoGuefw6hOch2t4zwMDaBzx802j6ny7isRj
LVmsa/BG+RGf2OfuRTSH3pDCLacrpsgT4ShdEtXoXKNlTA38+0tO5z7g49Ne/Ug6IDWFpPhF5jmg
S9QOTGX3gikoG28voW9YHzhT3EJX/k3wVsqJgdcvDU5npYXP9LsxRG0VmBFwCycQ64TfuN0qAZOh
XSOpnlN1kZmdhuIlLczes91Ml93vmtm1uV007+kYEkHc+cPPkjVkzlaAC+olwqU2agytCX1EKGsT
Njfj1hAZexwwmvAUx2boHiGUIZYmE60ajXCxKZ2EL3RI3bP2XIfrElQSNYq7zLcon3xQEDTcvtmM
9buikR4yr8E6OEcD5FjSTS0tYTh/054/WjxVRxCZpBUTCDU58r6SLQw7kqp/Dry91urRJghfi4Kk
qyR6xUgTgjaG89/TY5itIskY/Z1XW7L0yvfG8CV7a495FoEMzzbKYDTw2Fp1kN2YCOUzvA1Jewdj
6MM0PaIH3VGRLfDZKz9cca20Thyti/QAlKE/aZDvZMUSx32ab2PgSgPSMmtP1XM0jrOXtDRyxSz6
bWkHyil/w5DK40g4E8HRaJIB0EeKhtqKRBXEB6WqPZaRPaeOLLnQgY0vvDWY8FsDYK2Y8IGt1vqw
z2qMq5kYf6v0FPNcG1nV5WEvLol6zIWlm58zJXVXTiROIWbUVa7nDPtExNivVUVGhya6z5LMf6kH
XRRNkY0MlV+i05i5nTeWKffVxHw/JiLjOUxKkiQGz1Gua5VCJNkCs1KZJgQT5wu7f//kR26M7B/O
fuIQBj3V7XIx3i2IZen5Ts0+MYg84djvfU8lVQ48RTrRJJpRNRAwJ204JM2tiuvoD2tNXaS1u3tn
4ZcI/xpEmupr9Mh1EuZ8ITaC72Sq1IGkL9CepIbv7aJVOL0bqnRXKbF6ybju6NVsvU01rzeyZAAp
mM/xb5ncaPrAxpHBF1z2lTPuEtT7/mmPXwhhUqgM8CDBA/3e7V5hHkkJksoPnMYVVmUQGppS6oCy
V4qdV5bftGbFrNOwhZLcc8i8xOVOK61IAVz58/GduW9SotkN5i2khfhwqiJTjlzORWGQkyxyZDsC
pIl7VaxhD2cViTrvrnlpVRL+PTqAKsh5bPkeIDRZhpqvgAgLCKNE5SotsBh8pfmxIxdPqWaVHjh5
Vll0VFxHkH+Gyj6piItxC/apls1KrYzUZd9y/tKDMcBPJymNDEDTt44Fsjp2dTUPNjAFLcBaF6Qv
XwVXjL/wALwrL1E/eUobrm40J8Yig7wrcng5EZwebsgKu6oCiieGhEgZprrYZ/5CrJ05zWjCIROB
vgaKuHR1gkmB8Q3YMnZKQCJ21RK5zXTUqDBy8+epMBLwXQmcOv48Nzwpw0v3pQib/KlV9aXC/u+e
0K0lVCEwrwMwEmrfqDHd7p5SJm4m+FHsDPG48cK9OGy4Utm7za5wilE0u+w9H1atjtzCYET38vi8
3RdAUd4BwgVcLhAd5KDMfms+4RmxcX3Xd0puosEKOxINmPi02nifliFJSptdml25Py+3JqnLFQ/g
iuJazXcmMZGIb0gscBjAeh9H6ZtBkenxCqcFUPuL4q6CnhfIgkCpR12oPsl6MFUqgSP4XWz4zVgR
NmN1plMi/bGl+6Y+9hKykED2aQK8Bp3ZZ0Xl9ZwShk6Wbgf55LUjaH8wa8Z/o6IjfYCvNE7NwuJC
0u1k9aDV1rgHPw9pKpLy22ipg3sPcMHvAW8kSuhgn56EC2+/rVLnYcgzcejUzL6b6CV4PWGepZNr
MSPJ03VyUNGSHEh1FBxNPpb9ystR5oOsXLqwNfd9pemniCgfAC46EaRT9yln+6TMwJXllOJXnl/a
8lQxRyGBJJRvegGRXQz1h47UGwJ6xeLGhVwf0ku+4aFMaT7+THPHb3IYwF+i94Ngc7srUVb0HQcl
DqcRBKRDWpPapRDWwOVm4ypUithAkrD0fpkzCnImcPrgWyCyUEalqPK5xA8iJ/ZVdSW2Fbvumneu
brdAIY144oXawotppgLymz8BXx4C4xNXxO06h8KFOMeAXR3Fn+KwHhQOmgx4b4gVSc49kvEqMLnG
VJdgwXMXTgJvD0bw2ak6RqVZfNfkIR7hoaPI7bjnwHASJZh1qctxwXdNcYW+2QoIqDgUWEDiRw/b
CE3HDorqRyhwQP5ICOC8FoLMnHPmr01Mn/UqtLnwzZjyDyPHrzjCqRFpRuTtXwKgCy9s+j4IBJpS
VbQLe9IvtKbmTsy1aSoZkj1BQzpURI6aSwqoWXpGD2MOkKRcwXNXyVTQTiWJ/fd3Q8ELH7NLMhCP
dAY2+j43sloVOfUQYmD24gqF4QueHvY57mOydETvo+wkjiQi4ZGAE0Ikp7Y3ayN/zLBGjKtyVtap
PFTU+2IzcuMzRM8nJQclMjzkqiuuyYEMCzGqK/pNYNRMCSoEdUzNCBh7q6nkLyUcBFBbMcE2GfnF
kfbJQd0dNrSbUOjGeBcIdG5/ag1ijDwZOXyOZNtIKLtiVI+owlMFPbhxg9FUtrKjJb6e2fOHLQKv
OhTMUPmgPDibSYMgDlLkaEllgMobuudnZtST9IJat1BaDV7ovbqtWAMzv6y3lAVNV5VeNGbopt6o
BlINmm2mZl0+H/k8dtisDfZMpmKEWo3jYyj6TgQa+0M6QsFNUt1EH/Lu/a/PIuoX6LsBoQl1+d85
+tXdkwQvyvu8jh1QE2HaditIRleYYgpKlh+PLd2PjuMIXpuiXCWYVSEAJVSxw+8xc7l+U2Krds3X
5i3QQSBgxhaGMDd5pCuQ+ksOIfS7Vt5BXuxG3+e0QPyqcGaQopwErakrDzleYYyCOHFQnq6MjOfA
OBZBYvrvA+CNGcpBF2oWJ2EXJU4yhphS3oBryue3YI/pl2qdM++omxXRyS1feD7bqDAlnHl7zIjy
qr5DPFmFCoxemyiBBVbfEfS+zgtflL8/ucAqAwSITGxSUqbyDfD4h20Z5IkDuJmJgvvH4FT70PoO
DxWxQkMFuKQzqqO8hfjrsEX8WEq+ZoLTzQ+YfuD16R3kADDFNHFKNtXIIGux6UVDaj1e50w1BRt8
tU4qr/DEDMj9PEuc3JDdY9MZoI7jodYLLkyL4VfVhS83crpasDoTm26sUs5QVqsSiidYnHL4Kn8m
BL2pyBDfeh2V4HWpCxvdHD5Pj43OxArYBBU2qOnw4PtdaLnaUNbjPXAY1InDRHhRghr1E0EDShZN
G+lBGzB20/G9LqbZEqB0pvQ8PceBqQGwDDVVWvcdHRwPjaImdmKw8x3Cus85hGJPbHQvZziAsaRi
VM9T7e3FY6OhJn2cldIuz7I604MhSl58L2y/Ikar2i+896oBpei2YUDJoamlj/GRAkyyJSfmpcGG
sjLuPWkEj0hQVrmMZkSn/WQgHSxZfZSJGUqKmmRyce9/Cn3gBUbTh2W0h5B3n+pZKiMiiFKddsbj
7Z+9yhMJGKI0AiCaSrcHms9aSSryInZQSaiZ1lArwnmgR3BPiqZ3OwkNa1WPArBBdTrmezHZ+vgH
8DPBCCptf34AdaVFkU1DiGLhoRyuGokFhLQJIE0dbSqosQt6BMbZn2Cn7C0V8FK0Riy/ItKWacCw
XP8qmTf/Bbsc18+1hx0PiJacC3mPbsv/8DMBdQY9KpjnUcGhnHiHwdchD8cY7GHfwQe7CneML4KU
t7SCxmg7Sy5JqxI8kvTCa/RSemPcpwRI7FbXyljvkZxHa9c10aaMeL2M1m2/LgNEfFIohF3SUbin
9kLkE9E+B8YXaE28zG6/aoMCOTP2XOxkw6qQt00Rkci3UB8UMMscCt9NF5g1avttyJE2ehvAQO9u
AiiwRBj/QQOzWKvCizbocodpttchfB4Ab0iMsmBIt9R0n/MAeEPhIY/3/PR0u/2tjF8G3RBqsYOu
fmt4jZwbRTK4RMOWm2inyiSOk2xVlswSO9bMk2ZCCoI3aRrIgcLNrWVoK7lFJIvYJZn1VlUvVAAa
DOOTlBT5QnCeywHQeIT0CLJvcJZRKXGuFJ5UjgEcusCJ4LNuBjPUshe0eTZsVCy1S2bjB5JaqHgD
o4//UZeKQX4ZNOBxcdgEY06cZoUNqUGLVV/kwUI/IHiNRmPwl8LW5CyoxFK4NktFR1f1AzcsmsQp
ZCIXR0XaN+xWtXBBmWib9/ZQLjxs7lFcOOgg70VlGU1XAMioT9hLRcX5kOxzhhY1CCCLoJb1yQOs
XpGGf0UzRD36yIZCkxmMttIVi0UkBahfA5f1+IsbNq648JPm/BnwMqC5VQCdQYf69lCxBccEDcMg
N/K1dgMeWkBHaunMM5W0hwi1v+WywtNZJgn0BojdheflXHlAgIvS8PBCaxxcWbfmI8X1wWkepQ5E
iYgcvikDunviilE2gmCnfW3H3qlUKzNYknqbzbZhlBcnHQjUHikPKXIJUEQtLHcS6YtTxaaGBmEQ
NzSjNtFLNtMr+bWtd5jlJ15iSXIF14i3YG5izH7k0MjzIdIJXrGnPnhRY4N1dbDwPXbjM9cQOq1I
wVEaRM2KvobMUEshl3CpA6VqnRHWXtWCE2OvLeFrZvpDQDDhxa1N5UkZIJHbz1AUjazmkZA68a48
M+uEVDrEs8jzM/f8syT8EpfjXE3wxh516roxbevSh72M7H1L/DUNbTx/j0/HaCeT1xx65k4FtcTF
6D1z42/sUoEmTblKHUM+ddqfeAdE4jb1P1LFlrIclBlQcSpV4kp7cHSx/bliti5+Tm7EkdljdKjZ
ZrmZxQtI0pn7d/OLpiNwlVAyoyi7eHamDprk05RAbrRsglPfE87/rvpFspBZe4CqseCnxFAnzS40
DHGgVDnsDT3GJ1cotpJ1ZvvnHt8cyHqdJXq+n6ZkzLbQ9VVHjK9k61bk5fHJ/o2UoHzvlJv88zuo
65e0GDn2NZyALWhIiEYENIQJ6Fxx7r6bd7sydikgrTnZOOfu83RaKr/OlYJv7FNhvEpboeCKad8J
4KzgICx3eLVkod1vMhfL9/EoDIyT9/l43XOdjmu7NPNQMDRgmQiw7kYfJIIhezyy9diFvIVtCOvH
xmYeSDe26LAqdkGs+lijqmxbsMCG9dEdXnrvexEYM1ciujFFhdJEjcRsELAs4ZBgvAaVGEwGt9uq
w9OWlOJT+KMDRHHvLlW05z3Xn3NEN1Ykz0NS4eNGD9wqK0iT6eyefWHHTfQNZM4YGQxoVzKzOPPy
Qr1m1jlfWaZ8GI5P18UjdpcVTjIHKF1o9RCeW0yOZ33WVMoGySuAEzSbRtnJjCh7wHRKzHbCPEpW
wmHYAQz4awa6w8rU24ms8oN/ZaVGZ1VLC59Qn0zQJNTKJfby6cjcX9s/P4ZyV2nDxX7P4TuH+b71
zR7vGkaH6gLG4GPgdraJwSzVxeZP8R+T03+/8pDToxfkMthnQdpxoVWDF1V8A66YW6QSoS8nOkJg
+7/Sh6I+adn3nTYIdb/jyydAamQdj8r2iU32eMQxrckszMnQTujOHhWOOpeTu06CQFRmthiqDw+Z
g9qF4ZKacJg+9MlXYvh7bfXYLVAh4N9WgQkFfw+KCfSVKTkA6Kq67HdDsQ3cEkTBqIUV72VBBPdL
jS2x8RfyGOoTThYVTB+BbX5CgCLlvv2EY1FGcZN20N0yin1OPjZLM4/Th7k6lncGqGhSCXLLMEHf
7zphn0k+Kd2/37ObFVDhQkDRmRUbrECOerOLQr3JCdgHIkkgMa8gXuRebjz+TNRzj17T78N6de57
0JBEDQOTXAEtPmmPhwHEOBa+DO2476xQMWLwYlfLRaiGAQVoCW+CVX/upM3wVpsuqpHZ6+M10WH/
3+bw4IBIJwr6tKplDerjROxw4jvdP0Laaw1ZSyISya4syRaNAFXSyga54u5p7CHRxmAWNcFw8dfj
nzF30fE5//MzNPrZEWLoS80hZr6LwnU7eGQUZL3AuELbyCQKDdZriDLqAisvpD3TObw/p3/s0rsd
s2XktVh+vM4vnem+N7v8mV04q3RMpDZZY6lgDIKVcEw0qOmpFSjyDa4hfBdMCu4/iuZNCDKTBcIy
0z7FSCIDykBoeHXRUglh/vj+WSr1pHDB1AvCcyz1ctSXSAQXjhHKRrcOxc3SEizX+OMeLxIG2sUg
YzFkf19jqSGjV8jjR8Vwk+fCN0FzNKZWBS2VgsRAKkPZu7Hbwspady1GuT6ONqYXau2pgubG43M2
7/dQRUMDaRKnoqIl8OntUGu4wg1rV4CxYexaQ2/RdDnz/2eIcrClHKoliNJwiy3oXa03zWpJ2Om/
HKo/a6FcLNNDsyTycWVqMDaEuLWcpRDO8D9aUBqeDGh+64/XNH9JUStB8w3aeMCP3H5klfMa0Q3Z
fhdwgChCfaGsSxK33w0AGwrGqd2nsLaaYAmyQOV1/7o9V2YpVz+CEkNKfOxlz541LyPxqye6hPGW
bunsBfnHzl3pw9dklS1F2BG0DzW24yPT2oODccLpBPvvrfejMvJWIGPN45+BvjQVPJMGoIbJIgFA
MQrAL6r0wueSF2JOBl4iYDGzw5hd/gsaHNYIQno+aC2mdxh3vfBNp1t/5wCvjFIOMG66GgAoGIVW
80llgBL0MaOVbYBlkKStB7I9/kVU4jWL++qneBVlCzkXDY/61+eFe0fxSsH8A91C56BJ1fEjB9cv
Jakt1JdGiMzarX5whSWyrdkow7roCpRWDR/UdSmkcCLu3GJYivezdeRBDemHou2b2N0k3kJ4oMth
dz9uOjNXMb8roSgHnjv4NVmyJDcxau3oNrbQG26577Alz9ywziF4//izTDfp7qtMXHBwysjU6Edp
mmSJO3aTWdfTR8+uBT1OvH3JaB9jL5mqyvxl3e9fC72ySJ0DYfD5cmxgUTozq4t75Db9hj8WhrYO
FlKOecd1ZYqOhkkQ+0UPU1VictbFNWRDsp9MiL7a8dNuiYlh3mtdmaPiXloEaQjYc79jOGMYdSh6
yjvmF5MY+SnVl8o5NFj5bh+pQOirWhRg3L7f5am0Hsdm5RVA2PJE2skgt/D3lcjhP70IKGemqAB4
EENEM2dEOCqF/yVfneYfQZqlQXmb+qQyFMSy3OPxUxqbb/cSf8mFhWNzf05lTNJBlEfFaxiDbJRr
zqq8F7yMG3ZvgEaY8IhLicX/kXZly23j2vaLWMV5eAVISrIky7Mdv7CSOAEHECBBcPz6u5jzcGzZ
ZdWpW+nu6nSqDWLa2NNa67NNxACo1CMHin9BvfXj/VvmzinmBgMETDwYinYgoUM+o3CTtpVQjv5h
N8MFX/TLOa1aZ7DBAIed42QyMDHqBXWcg/Myon+rpJAtuOnX9o7v7/g/fNnHS44pvRvobH9sU0My
b8ZAuN021b+QYnS285MTW6S4CpIpKXZd+kclkEBrAUSIo5vx1/0ljayvZwtkHgp9eEz+VYLeGTgA
AvzJU1hg26eMKurujfhS08PnBxwThTLkigXGzzvnbYiythM+9+dDHdIMih9hm1hl3F0kHP5yLu/G
Obt7FaTxFuV686F8MH0i1MaoiXpW5m1vywu+0Hn1H/f845zOHgbD4kWjzWA+TGlFwkSn4PbZQCz3
KqTzNVlAMRWtv6hKwI5Cq00D+3YlyJWiK7tNdtED/+y8fPyeM8+2rSJZWXWI70GoxMs08zso9F2Y
9deDgGISDgNIFs57R9tp4A4bMYjvphpl3nnBLuoLZusLg71O5b+jnPnOEVr/Gt/AKG75LIK7cSMg
LAwfiDuvI0uioKbO5F2Y2efAAOhBiD2D8g9XAffgo51x83CGFg/GDKq0jH6P5SbQ101EI4CRv7/2
XxxSlNdWEuV1GVHh+TjSbNWu03TtdMgqoh4yUDPus5O6im6+H+aLrQLFmr/SQiOuh1b8x2G0Fc5R
1VXLoSlNrFl/aqLDUrTJ96N84R8haYXej/WNwSDnD0DfaD2NS7kcAnmSd+rQYFZ1s3V6gjbACYTx
IDjn+N2FYT9v18osAAIKHELL/1QOD+AwBpXA7MKjQU5ip1MzkcmCIMhI/vSpk9MZtB+Xklqft+7j
qOufv7OVQP4sY+Nh1M71qC33Aj01E/WcB1aWVBfbC5NcHZOP78PH4c5OirvCQjyN4ZYqzfKjq8A/
ox6G8Sq7q/imD4zEdRJjZVnOIWc4/Pr/DX9+gljlQz9R18tB/w4fR3QcSVSBU2gGqQ1LQShRwAG/
VD24sK/n5Kq6BfZDCrEcRNFQ13xp/ef5xUQuaBz/fj+9r0eCvCsQ1+gdCc/spdv1HK+FgWPS35fG
o5m95uqvk/2RlxhwvkjoYRtXTXL0F+Cw/hP1fXdqwmjoi2bOl0PZB3FbFknVFgQProFEYjekraRN
xgE9PsyWcdu8Drq7wGlsfX5/1y+ALJXtrT3K5x3xC0ez7qz5csh3MtF5LPMtetVUkt3nd9FVRu/B
a3yb/6mev1/iz77bOuyKeUHLP/gWzpbYrk1tRgznd0Y3h49+io21QA+BaM1pG1zZd98P98W78XG8
dcvfLbRd97pWIWzRbB6N5b77KSnypwAxFyFplh3yJRceja8XFgsKdnr0AX3ibQVFRC2DRoLDMgVh
QXJUJzQdrr92LsnIW4niLbvwOn5pg94NeWYUwt6ZOjY2y8Gk1h5EaFfeLiCXMhHnbTE4K1jK/45y
zsaqAlYN+YJR+kScbPqwkJwu29Pdr4H8YECnI06nfAPGvtihF9zvLw/ru6HPXuIAWFJdmTABemlp
4aIGvSiQgpyAfr1wXj4/kR8naZ+dl8jXlicxkgvCTpvFfr3E3pJW5oPkL6BVanIP1N8b22S0aawd
IgU6dzvdXzC0q1f6ycy/m/D6DLw7tqoTYTdFOERR9qOIflXThXvxpaV79/PX8d/9/HABiinP23Uv
6+YuzJ64c7LbuHIvxb5fZHKATEGLOv4GizHizo8jCeVlHVc4NVMKSpenZTuRZqu3PA7SkyDOlUVh
CFLw0wAc83xx9K+ey/ejn63jyPpuMEqM7l95KaoHtKaQVDiqbZAUdKL4AJpRFbvHEpyi7h4pdnIh
lXXeRfPv2qCVbPUjEbT60ZkFAv2YJVmHpdZplxgn9JwmLPXiLml29ozcLNohdUCQcrZ5Cj1QSS8m
O74yD+CrA6wOIjcoTZ8tAspfczfkw3KQT7qn1Z16EDf2z2CIxfX4bO+B9oX0GLRJ9+PpEk7b/3ID
3o19dtACj4fCNfvl0CYtmdEDrHbqZtplf8H0eYu0ixujj2jD6M8fDX3yEAX19A1kn8nj5vrxMSQF
jegdJz8Z/bF56MgOVEfEQN9T8vPA6JQcrtW1nXpUb+4fx71/d8mn/MruvF+51Vq8uyb9wgNb1lg5
sKof9L4+QIzjgsFZz//5TUe7KPrVwWeJAPLMf2w6wWfeLbDdjB89mdegPOrCrWGaHJ2Hi3GsR2A+
HdENVPog2Ahku6tVX6I8xJz0+4/5yuoAG4cIBN1lQJecPc7aHKy5LezlULS/g/wk+AXr+tnqYJJg
XUWTBLpWzXOfg6PBL3NzLzxol6KJrD8IEId/P4UvqvVo/LdB0IjjjuzTuYNR2J3Lg7HMDuFj+2SC
/Q4tgpSnEzVTezfHPgELH0/G5++H/cLMYVhw/6Hf3bJWzvaPJ8XLQf3X2So7pE2eLM91S3bDL/cB
LhVEcjcNmXfuM9r9QTkDKhXjZroQ2X3xOGN8H54VLjjMzDl9tlEzZ+xB/nXYR5z6V/aTcV29ireJ
2LvoNTqOsXxobzSIYLutR50b8/oSbPezkQETAaj43dBE17Vz3rKGDqYsa2w/O7AahBzQQJhvPOMG
CTIkNEf7Qoj5L0358dZ8HO3s1li6sSLpBRkq1JIYp+KnQVYaHXszJl5a3IHtMa02fjwRpAXJw50f
M3Jz/YyuxWuL1jfjbkrM2E6HjYmmgCWBEE38/Xn4fJOg9YzUGTDe6NhFw+bH4xDlSxXIimWHXLTE
BWD5ktjKOcYCz8rHEc4OHIgJeaYnIzq4GyP1XrqNfGyS7nF4jh7VtbwXG+smv5Sd/MKb/jjo2WOe
1QC5gjA9O3R3er+Al3lJBK2IoJfaKr6wFEiHgJINBFiQCz1/NMOxyespRPwDWXmoVl3XiVPdulYF
S//9Rn11cSMT+p0YDPtk/3Pn35n4TOpRQw3cONRgJTrmN8PO2fN7eWxM4u7MXbbNr+eD9+ju2Sm7
Ng6XmDPPJ4qK4gosB4Q2Au0OAMQfD4pV+8PUNo5xMJCiY8WbaAbCodGpnI7K9sJkvxoMTgCydJgr
Utlng2XmbPtyKdlRdztxg9dlW7OFhALA3eUClcK5OVjn9X6os5OiZ6UABq3Y0cmyHVTtgNFvjbTt
kKhj0LQrkSUw2aUQ5Ty4PB/0zNGZZtaAmgfzUw+nsIyLo7+rYG1xRH99f2o+OXX/GcldzT1qlOjQ
/bhtSEU6AlJLOA8QMz3YtEl5XMZqj5Quh9MCfdVEEZnWp+jmkgjop0t4Pva6y+9OrN/1btkDDXCI
oD/Uswd/2Yzjlh2L3dT8ZQs4JYu376f75brCfUfXOeo5AF9/HHGWdhZ0BtbV0hvbi9vJJOZLKRkJ
srt5FxT/q8v8b4Ywmqh4w4biWfk4nqxGmy8VDs9S8Hs+ybgdBLE6hrTaznnM63u7eGTZimZu5ank
tzxoaAfG9pVEC/ij5o+9FOT7JfjkV5x90zmJDLcmBXkOrEGUEyQYT9lVf6we5xFWojrIAwAR1/1u
FbolFxsQv7pL4J5AuQ4O0ppT/bgcuR5Fn1cNqOHQTnksfzfP2Y/m1G8CyiC9sjhplxPj4DzOqbG7
pMFyTgmG1wsjvxv8bO+tse3nsMHgLZQA6mTa61P906eSVsfi4OUUzvm8HxLz/tq4GYDkugT8P3fB
Mb5roxNgpRmI4B+fueDShXnsIeV8ZGJT96cuv52yG9u6BNu6NMzZhXbEOFttj2G6v8PVQi9Yw3N3
4N8kQH0LeP4K1v4XJb27sqZnFQIOEgxvOPzICrVjfXUhofcv/fLeJVrHcDwwmaKEAPauc3hWDp0T
xNlDfgQV5aZJw6slrq+6o7c9Gon/1h0lEI1XUbwcm1twwJ4yZGm2W5QbUKTixwg1/f/9wnz4nrMX
gIsQeBXwuB479TSEr6gDEgmKPHCW/Qjbx7mLcXgUZIPVW3eoejKAa7V+9JDb+f47vrg8Hz7j7E0I
oyIwChvLwkG7G6G1PXJuXQOs+ldOtSm9C6N9qt9iFzwUWKDWs6pEIez/eFdVnQOVJ6fimEuIRFXU
etaCzDMBhy/UA5YaTcNN4p6mBAmHv/PejPOWSEA36Pb7aX8qwvznQ5DeBQUn0i///J53R24M+Ozk
/lgco+ne9ohwrkcG+dxiIvm2OiH5efQuhQD/0FhnR9CDCwUm8LUPHjmfj5O3JiDIpmguQDx2CNJ2
Aog/VcFV6abF7SS2TpS6LbDnEBF5Y2lN8vCAeEiGF/bgU3J9nfr7z1hv47upG9BiG5m/FEeH/Ryt
jjboF826U32Tgexs2vfNg93EDXTCAMs2vOfvF/6LtxLIz7WHGqzhqLGd2ctJ5eCiYEF5rPznEHS1
GchjrYxUrxKKawX0+URzkUXnk1+HvgSYFkBybWRoP8GFoGzUNhVvp2NNJBIk4KylHfGpnQw3Pl1e
8J9ff938mGMwCNOFPCtSxdCSQf6kQR/DAm/lzz9FooUuFA3F255E8YjAiMYmnPs9ixskykBEBU2e
79fqPNmKUDlEqI66JxJTPkiyP27U0kRV36MF9jg0D4XBCPSdvfzCRfhketcx4OGviHywOJ0jCHme
DyyTw3Tsg4aMIG+sAFv9fhrWOUwxWCeC3J4ZATLqYB5nm95rY+RRns/Hmb4e90O8pS8qXn6DTmKL
rKdNf03kuSCvNVbwxU3IKRUxGPnR10tPDyfwohKye33Y/YaKSvy8CtDc3946JL46DPTH35pcjalL
fHKD1BACWE63a1PNtbXBv6r470B//u2TCrJ/nI70r39yAcly8Nu3IfXw/1KV3odkoiGpdpxcI8nm
nZCi3xyczfMY/xDk8cBJ0tPv1+TTNThbkTMXLlQmOlFnhhXZLN2DZ8Tm70ngaJrgKNlF4kI+wFkX
+IPl+TjceV3SGOTYuwGG2x9fjyaNK/Ikye749rrb3B3j42mnEvx1SK6ufm4Of9TmZRt/P99/usPf
fcFZbFUXU1mPFr7Af9WxOvh093pK/6TpTRInsPnkPhnIxicbkmyT6wN92h4SQm7IFdn8jEN66Uh+
ZRHeHchzxVJ/dl0WLPiairTJS0AvUrNe2N9zrvch94syGjGAhrgF+hXwyP3t/xi//T4BClPg0O+W
pNu7J17cAiFqxuIFcubfr/lnn/xs188MfReG4Ahv8RGyuTHRnIteZ3sF0BH46NBRzt+MbC/B3wCQ
KEPvD0rHlQA2+JJzd2mxz1xUMWQZEy4+I30SuNTHl5MkJt1X5Ag2F/pAcPkozsBLmt5pvP+HTXJz
tTncPzuU7h9vcQPfLm3/55cYlOqgcke5AYll4Mbtj5Y1G4ZobgoQM9Y2+mN2XffYSRG3r4V4Bqu6
7Mq4Ng8gBBHzccyo2aHbvgOYnwCIEJWXpMjP5VFX8wgRy5VPHZ2HILc9uxuBEZSjZyz8+GJA1S3W
O7YXsXHNT1MsQuJB/A2CB7G1UdtwhwXSGzDaZjCWMXiv4zb9Wx71o7jU9v/FGtmIKuCngXMXTcb/
Uqrv3YTWEJ0l8u5YCIkmZiDoj3iMqjhrMnMT2ZlObI+1G2uedAJGOv3bFXa0AydxfV0FnMd8Fnkq
QrtIRDTXm7GTxtEMfJYshXkJLfL5pcS3umDIX9OryFadnfTJdpdA2mV3bOSP3oGwcn1fTpcA35+N
6DoIdmolsvURqnw8NG0Q5e0QYRB/zdo+AGi/gJQmJP4lrjCQB6w/66O5RH0BZ8J30Pi6no+PY03S
lq2jjOkBXg04Tzha9BZIk0Bd3e2Z9ZO5Q/l7ySduUsj6AJJqGPrPPENadgNoUga91bkWBzWCLzUu
ID7zqkRrXc+zUfyVvPJX7dkxQmjsAPvIG7jjYySz04JU35MSYwOOrtEDLcmgBnRRDsoY2NZBUWUz
GjabNla/iIcchGkeLf18gvRExtFo40FacTMvOEskm6Rh7bg38Od2GEOwYDtqAiB7dPVbO5Xhk5Jt
7uwaUM/2FNSNICi2A748mW3XdSAHa2s5Nwev6UBOREBoZ5Z/cyfIGDB+YQZBK7SYduOSStcTclf0
UT2nRRWONiDPfV/+mnvDgzPnOErHpTcs8CSKGWQ7PtPLrMhcOQWoY5rKBfGOn/ttzLui9K5dGcp6
10UCgDirKcCSlzk9iKB8jy8ZnZcS3ZfV0DlmMqyaYdRpq7De2IvfF1t8CtpvDCb1m2Y4PehSdiWn
qO6Csp2baIkLA/xgsL/4+lmG2YRL7enC37ujAT7zGpQaO6Ccp7uWVwo4fek1h5z7eoiHxupup9pk
z0tZ61/KrW2TSpDqHu2yijS6mECZ1AZ21G5K05QG4bOrx9iaBy/2ZAVOJ9Z0JQj0m7AC/WA/qj8T
yL6s2Auk4jH0oVo8UM5clulcOFWG2M/0do2u7T8tBEeMjXCFgfqzMMBhIsNpSUWwbvfk9IFHQl7r
HNRnhmYbiEDUD1lgAo9kFx4DNVOZKyPWAOsvyNhWo0t1JMw6WSEdR96tzNyjqpqTEDm/9zSXnDDg
you0Vk2myTJzdSuzwir3C6QIMacm15tibDKLSsO0523QRno/Tua8KsBb7E/ly8LYORJsk7tCabtL
JZAnJZml6b2VUgUQDhkljxLbcLhD1ATYs3LAl0HzwcumbQ+55J6otjOtOHKr/Lesw/535AwAJJVG
p4HN9ibAaaQI9ZPRWQM4A/0F+8WY7iFq7tsK9AfhMtQJb0CQG/vuECFT7VbqsarswIRKSwQOfKPu
CidWkc8g8DUgQwjOLGum8zyAI6TMzfyvB5gkKEvU7G2aMrcs6hiBxJAmGqHCAruRSguIh7gvQnTK
O4vVz1cj1J6NYwBsbHjsDODWEksUEhkMb3FtikrM8HMaVfQwZaZ/O2IZb3tTRxsu0MtMQQY+vQ0g
RoRuWoEUObXMBbW4QmrnaXGL8rE2QCfOPD/PiD1FyGX1A8P8ZYYjRoKp95/Negywo5A9/ANshECM
pEDoyMoCV1/j9auIo4ElQve+7qC/lIHVC6wlTcRJ0HEJzNA0Vk9WX+mKIletfk1imnaWUc8FyEu8
fC+CPGqTJhxYRFes2naSEViesIpyxBfMFQ6IWdukD5vgxWgdobZW2fMBedgyW+Ilq/PEbNX6wkvP
OM6lheQDKFXbx6bx6v4whDbHalWFsarp2PUb12MLypi+x4cWi89Dqr3aKsDpUdiQp5Um6Jw0FOEe
0NnRoiCSATwAok0PsRoQ7d6bp7IRhBRjHmHSvl+jGTFT1mMA+OIcIwXh/1KBht+3dBKiJblZVA+i
qKefzdhWOdC5ZQB1knzdVB4VqEkGZQNSqxGkI+shg0GIbK2ujAwoFFIJHwZL29wTyRIsprMtgdP8
1UPAKQDwKzO9xLFaVhzQANuBAGnOULtBPDiS0XQqC1oBMzZiGKPRTyyrnD1IDkUj4mR30Q01Qaj4
4ltauqBF7+VAIjWbUSImZoN5sOjC274U8DHLivU74eflU163gbEJelE/R8Ix1C6MOrlZzKlvNqBp
kxbBnhhVymUdhcc8j4ryFgovzI6NrgaTNQox437qWbnmhwDlIor7/NgtrfQ3y2To+6ipjGukhCt+
P4LpB+RgZi8tdAq6qwiRwwCzg9V/QUF6nIljLfpX1weRTpAiKH5OaEu9n2XZOcQeQu8W7Ki6paEI
1MOiOaoiTjN5HgWq2AF+KajNYRPCaVwSHvXIKBds6uud62YdeHdC1oiNUXB/ICVr5YOqUHjfWn5v
+JvOm7PTZOGloX41YNKGWwe/pk601Wnx2kHTmgNjcG96CtUK18na5jh1TXhsfMgcwRIFMo8dye2K
jmGr+9gePTbvIR2XQz7YtCAJ1M2OEIlgOkIxPcPXUwvns6E+OpiwjGXJwWY4QWIZngbktaBb6y37
Om+hRuAqNwRFua1ZQy0bWWSaO6r7gUbo4E4WY/4DMdtY4oG2QAnsRcWkDt2Ytf22qo3ptkKTZpm2
hQkfiHuRRFVnmY3ENHvIY4BzawQNeh7auONV6O1sphtIJ9mlGT0BKrIYJGTQoYk9ofqBhIZeXpln
YhEyLDT42YzR/ekMjeFQAfQ/lBCb2k5zgTwuySwzm3Zeq6BEgvJgUcBD72d2jzR8VMV134E3b8jB
RQSjIH1+xeaKBbdDEeEUNbUZaDo05gDisbU7O4Y999DkZAa5AFoPh5tmUdc8hcw3waneTQZapDnT
5cbVjSsSkyn2d/KqqUnq0gtOaChaMydOMFYxHw2uSeePLS5ogW6xOEMyVMXGKO0eQs+BYUKY2cEo
m5616HewDbg0k1K5vsJemCfDL+ds31l9nW+hKGGwzZRFg78ZLKkfgiIUJR2ypjPT1q+rds+Kwtgb
GWveROnxu9kbINKjc462Ap81fZFETI/gAmul2+2ixXXrgzTmlR2BCbBCgAYAqU/p2IOVgm59uOWu
Hti9dKpWncKmy9mDp7X9WGsZguMatbNu72t7HvCazyB7AsquNYsnoScT2Vw3Q5kJngfMjZ7aeYTS
DbxUOutFo7FDN/2zBFn432XgjQBtjGuPW3TBFozAcY+sNNMth68HHxSdPLUz5IiSpT+kfWUVULcB
9WcigzZsAD3Wo7dlNhhR7xYR2XkcNq1ArFaB1+M+mzKLxeacgardDOQYMzPj7iEYgqWMl65v2GbJ
lUQHKEgQox0CGgTB1lQN4qfBooDdZ7hDNTEMtIXFYx+OJjysCv4TvIUwGOd7WcnBvhb4KhkPweQ8
a5yOVzvzrSbNFvxjzDWrb2WBEJNEaOd9cSxjyqkDQM1dZ7Dlt6fNME+g51bf1qgcXskhRKwyFLy6
Z5lXgvazr807ZwpRBF4fXbiV3A7fkFDIX1Homue7OqtCloqatXAfeuXlqZmLpaF5b+Wgx28kK2kh
hjYnEh7DEUpc02+XD2FIxqJrI+hzFRma7XyFPVR4xBwCFT4Xf2qz+i2HokCb1rJXf2sus8c2GKwu
aWEaOXUKL4RmcQi8HqpNihVJVgdOToalRpl3FgM4xpRjdrQoA3ZdotsIjovZ2jd4Q3xOqnAWP+QM
N4d00YCgYi5G3KOpWkCdXzOsMgnHIo8Qf/Bh/mPpoLy1qmwB2E/XvyNYtVUVcYBhhBYi6EzgakTP
tvB8eB2GL3pAC5z5GBVdjtjFdJY6sUu8Bo3Oo9t+CuqnZrKyTSVsVHSMyNtUixk+M7BxHwZDDLeQ
eMsyyt0MYmHOoKzXKDeRucn7tsR26NAFp6jnVluoqwXYUNn7+SZgZquTvO0ncWX3ZjMkhQeRNjKZ
CxhIUOd33bhztRqvsUTwv4tQIa3OwcKGalPbGFfMQ2CceFPVPmV2jyR4HsLNJwuHCAEx8gl4uk7b
4ZToqYqCpFIyR3jXgnsKzkjmFrHXS1PGCGYWAdd9QaEICXWguHiQNzk1yiBq/8xjgDV3OpaDJ7Ms
6nIzlFGnYbbw/BwRfkm1UaVX7zymimrrGINrx7apmu42QG9mjYuJN4tvXGYMZQy8N5heAu5wKswe
hC+Di1SKyVZPw3Y4fDRzguIjhUB8EBJphZDVxNvpv/RCeM+OLhFwNO4IzV4jLFv0x+hhvDZ6FdVk
9KvKQw0ArXbo9x8mRWcJ6UEiWbMkHiw1hJ4VCu4Q0vEE0u8jhCKIbzv9nnlAXNdejVlF7igPdl/U
ETwrK7xqi35Cp6SPRluyhEazkMqMJhQbi+CF2QVYuzox92i8nWaw+nuuiE6TI92G8Jb5KEz1XuUT
t6sriEXylbETlZH5d8YCboJ9NuJlnGt/kEB7NOJWVpXxZoZ9gBxbNNSgQNSKCwpuOpAXDzhPkkZF
Aa4yT7m3HR91mLidCjrSGmxiRNV2cDTyyCvo7KJQQgDaRn2k1QU80RFt7H8VSjfggXAHd9/izyB2
N3j8BIwZwvbaqeo/gz1W11aVM5GEjcKVLH0RFpTDa2KUF5UTgAc+8IChKAW+yXOH+cY081Klpg1D
A4vSBg84efn9MOYhcnVmzozYiji4nbmw1WmaJFMJX4BIBi0VFgA/Q443NXPNMmFtVSCEGkIo6yx2
xanpN2Kk/tiL695HcYFZJUhR4bgtDGHsNIAmfBhNaHgCi/CsHV7egVbfR56pgDtsygpafvUqFAJ5
OrOFvBNuA0TrXAuLVdtN9aeslQXhbI/BDOZDGM1J5C/577nvljtdjO4cOxlSHPhfynKPlVXguLV8
eV17CFqx6oFxP9vc/WlJR5qJqUofOEurcvzYRs8BIxbE8p5grac6rlhZ6W0W5LMfh4jsfoQ8c03o
u/n1qS6WyU8ig+c/ZkSrSAv1nvZI28AdApMvD08A5gowEvAZVtdWRhHdjV7vyI1bVDmoF33P7JOx
9wro68EEb2tUUtFZryS3iO2G7IfluoO4QjAhLbiEPfKWRWggXEVj5QIxg4y3Mglmi1kJc/xq24zl
HCSg98p/t3yobyTy0fnWbiun3bZ11zb3TcQ4Huve7CQdB4EmEt7WNYNulVBFGuaLduNQVvWw01at
XsCZHOJl7DyQM9d1s9D1CQ2Iu5gNwmAoAeeU1W5jbRc+tdUGWsDaSa0c/m5YgBeXSpDGLHg8HAsK
04ZlnXxWwnJPwuxOyrYknOvKsHHvoRYFNjtp2PlBKkv1e0/1CBgBEUR9BA2yEXx9JPC3gB3nC3hS
rH61lDZQsk3ugjA517XTEB9HEKn2qcywXLbbDHGXT25IVYE4IEZu+Ak/btoAbIOMU868/nkJpZyo
bpVEMGagVHmqDbNDBkYjHUWiCeiOK8ezpgIelVZhDCGNAJgunASbWsplFvQrgEsgQVBCy4AhfG5h
oTpb7P3SzsxYmiO/dqI6agiCI1i7xRSuQ0eHuSV1AoZ+96pjMkgyuVTgWKlFi/5MCI9YMH2Fk4xW
WS33YpTwJcUKaiGzkxkt7biPGgIy7CjchwhP/piLNH4sraet1Id3rfFoVq4DoWSg24nwex2dmpxF
GZL9VXBqFBsjpAknS8C7rDANqCiBkUQqZodb7nj1a2S1y5Nt2DMQH4Mx/bXrZUIs4/QWyMpdsFWH
2ZzdRa2BEz/aFd6/wGF4xnt0FDwbZTggvvAqpL8ipKxa3GQxp00IE43gvV+t3gKcZYp4ukFzGHc7
/9iD4Atc6DMPIBBiF7CxPSTfw4SXBhRC8jnoOzqWkxnSMgP/B80nX/9wOgGavLxkyiUIr5Htycd+
+RmOvfMmZsdH+kZ49v3Qzh2IyTr4RqA7dXGZZZBLB9TyssIbGjn176HyI0H91cNHclDVMOAdc9Z2
DNkLqrUFNACPOOzYWCB4yurZMBB3DQEQPnYlT9k4h0sSmlPDYoiLOM7JmrJJ0wrm4A9vqsgkg2vK
o1TCQWqwkN2zbXkcdLHmoo9h2MoiniXyNKTIwep6jKrKz7d+MHRWas+jY6elMaAenFe1wCWzMmdI
UesZwUXirdxvla1MFhuD5ZTbAbb9JvJKbsR24SPBhFRSUNB28WRx8majLPajUwpGOssCg4oaoW4E
6aqwcOnc9vq3k2uriT2kVsIkstEQShurLkJwa7r2rxBAV+zNUrUDCNqVayeLwzpFB2WPz+EQDNc1
5GrxCoBav6c2a9Wr0RsRvNeu98DiLTgEPUVeQtZptBr/ZfTWFOSETsidjAw57hpp5i1tZsuRiSF6
bxshmzPHNWABFhGstrZBjwAkiSJeFxsx13VIUPqJYEuZEV632oAAUpvDq5JkmGAaYugLOsCHzniw
jRn5mZ4pftfWFUfKeJR+sCk1WD1pCccqJMMcTgrpfukAoAPoEzRKSjfMqFUzE8nlGpXVNGoVMsMt
4rIcco/gKwS7tFHFaOaskdNTubvv3DZQW8bW0KKt/o+i81p2FcfC8BNRRQ63xnHnnG6ok5ooASJI
4un789XUhJr2tkFa64+GV6zgikDsDqCJXi4Ras690STjfpG++Wl4yno6yruWoXdIa3CtrBr2evWb
G2eJhYNYxgkAYfgSCW1vuQEZs8LhlhYYoBwDWPpAsDq95hlb21nRGT9RUWlcDfYt+ru5Wlw+QrQg
KCBEgniera//pFXKGVha9wNQp7V7jzBMBiaJ6ZNRZuwpusRuOVPbx9QGUjSn/3l1Rgi706+Te/KH
hKu1sUj994R4uPLMICL63OMZ/bPyczEV2LBKTokFF/5aAlX8YiKzVV41pqbdcxgHfzr3xqPKPRld
4dw0nhz1cVv5lx1MEhxcGiyjT7oP2NQ17yYFFrKLTfao+1N1jOQUv7aj197osouxGQ/hGNFOiUf2
o1xNOzw73Vp67k5vbu3v0iaj+8W0CKhHY6yFsloKSndBVXLwlSDauV2/bnvVFkTaJkDEX7Y2TEh9
3+gXarmLr6jaoj9j0Wzyq5WMmU8TV0j05nNp28tWtF71xKc0dIO5U8TVRk6df+tGhV/86F5t/GBy
HO68QYs1l1lX9jnv10q4WZCM1PWQFPKtME7xMIQyfRt1il2gcFfBcOKaQr7aodUca0KQsstoZMtU
593cC8IT0ikmzrJw07B/1KGZ+kvpz71H0FUfj/K1s47HbzGscf3YNk3j7CPGXH5p1dcvXdfXqLDY
lta/nWzmFIAcsoA1H5GHiO9UIKkKKqrNFceiqJws597TpIssa1QuN3PjJD4HtqycvcO0qm+IB/He
Qcfn+zFhgTu1TBHUlam1ie7tptXvskuVxRAuw/kh6FxSEoLKChBstkVW76xPYen5fxIX0a7reJ5j
Y7r9MiVmvVlhqzimr/kSTG7eci8mZYePycZdDfLQx9h3QeBxfk5DeO7M4orzvPbok3dRaubihLC3
9Q5jU6Tk+BGWUNFQs/FzLavjfjPrxs2uSVuXpI9URPBBXrBdPxMN7LkeXCJWRK/5eIuIk1sAu2k6
MJlGBKHLJZ52oadQdzk+kEfezms8vCh2pO5Qp5yje7p5ivFIRHZZnPCHBO9hwpTC15bWzr6eO/tT
0WjKDLkMRbEeNjRk1MvqtWsuczaF8tZ46RLvq4a2vH3czqL+1BtH4qUpGG8KMD7rVd6Oa2KO/gVu
7KKq27z4MpfhHO+yPki/cfl6X8KZBvu3nsuk+ANSZ5JnrteAJcTKqzJRCYakyqNQKuz7BO6q7phi
JUgNo33lnKcw7AG6VNWTb1oAbcEKIFa0BnBMhdl25qRSbr5ltIr8p9Z+E7dOVAl9rIZEPlJmPiKL
c7aAKU1NG4mClfK7vB4Hub20zCEfTsOAl9s47t4g0aFySGztrXOT1dmafg6dTxLSuDFLbARjdRe7
8fPkQ+qKYV9Obp+cYqH76DHTXk2WyNBOv706iFHkWt21u4Eir/ickmv8mOipiXd2mr1D3NA1XPi1
9A9Dwch3CHqx3ZreVfGuLDLkkSHNjn/9qnWT+7UfFxcsCiCMITU2cc6BM1VkwK9KvUS9b+A5euFi
sGxaht2yFSGQtEkFCOecVqwiPq6KVYrt4o9p81ZdQ64PnRMj/1xW6jbGpbcvK9N1fUHSALwguRvj
3TD0bERV4foffJnpExuGuW9nHf+sGT/Wrg+r9ZTUW5HuklhM31uUzcFORB0jVzXGQclTkIyI9Id6
BiDVKn72wDEFeEGc4PoYx9TsAAEsrQY6dt5aIHdnh4qz4LiXlA8QvFiyPmeDpa8CFiNUfJoeN0rC
Hc1bNPr2kHBav2k7yF8K+O6pWWfmMMdVfR5SVnmpO7Cnw2DZ9HKvnflMddipkf7A1f1PCi+Yd+Ew
el9d5fS/Sr91lt2wGvESMmCF+4Wl2xwmX6lnTfoIfV705X0unWRUG1IZHbbKjrQ2XgdM+Iu4/aji
jaVcxBVUT+xXxUfb0RVQyytQP7N4Hwyih5pZdmz0vjJrrfdr28UZ70OoXjM4aDCqubYoCQFSZD5V
Q/ZlK5SVl47h/2HDRPha1iscXuGNtDMVerWPnaOAoD1brb/KImHcr+oO4YYHcnYzyaaNj9qTzaWY
NPnAGKQ2MiqAMvkdWeR5Rp0wO0MBRQw0jYifLBjAB5dD8AedD8xQChsOx1Zs4ZvTcLuzMS3DR8AX
SRa84E7fOUpQyhDJ2v8VL1P6MHXjAIPhjWObO+m8cogFvvqYM7d49kLyF9J5y95sWrQu1M5KGLVX
K4D+bulA7EztqWdsbVFz4HRkKhFlGX0uvq7q05gQ+16FkUsdDzzUndGSAi6ntZTommyGnenDZlV5
zAR4MVkoesIus/lvmcCB7AA/xXtcehIgDNDwhSgIqQ9I/6csb3vrEmvnVVOQRx1DNDvEWvBLVza4
SYh8a3ajqdc/lSvxUXIpA9R6kR71mRlyDQHpobJz3PIC0mwITXMcpsJ9GovRTXbagHPlaW/4fZfQ
1fNJDdT10MKOJ8hoX8Alr515b9ei+U8P2SjzUs4JLFIzx2/SkX1ARFvQf8D200mdaXbgXE5d2p/4
q/2HsgrrbTfpOjs1ARMDHESB8VnU9YsaN3+6jO3MQxXSddSzJJL6xktu+/MwNtRFU9HSvlbjtAkq
NjMjD9FCSFTuBjb9szUBxrNFFPoFgUD7JPiYj0sZaZ6I6cpqsBTPX70z93cAA+Vfu1YTqyNT2695
DLZ70fpAOKmNb4R39a6scxa9BlUV4diQXfyfNJufHdZmieWrCaDaeAbtcFlmHivlhv4nu8UVMl8T
NGZrKfvbcam6CcDNn5iHXP9SdbZIDlMQWZRocVv9yjozP9NMx586sy3bI/ikKXKjA/PLCaWUR7uo
4QuVBFNPWkZ1vGesdMgOBw+40b4lUlPrkox/6db057TC6uHYMPK+JlWwjd9IThcabFTUT+IUOGho
c5E449ExpRpvlymDaY4De33KmnHdzrH2q/AMX+FX0OWuEJdlWGkaM7GhyaOanc0/N10mPhtetRCk
VkXBb7DY2XvHVBuob2bLEnWFJsUH/juojr7T9F7Owe19A8DL+DSbqXYPXa9nvkBlYoc1in80YH6C
uGxZPJIbkEDP0ZOLLoBxsC6G8SbamGT3PozwdyyhxvcFZ5R7kF0bIpmA3kdKzvZRn9nLCp2nRhfZ
cdtmkpnCFnjqlDVeN+IvsyMgRaL7f2kGAQXy1swfCUtZytMe80WuCBfbnBdi/tOlqRCIwzfsTNmi
He9mZLZXx0AsgOA70YzyXZaQNH9S/uvkdqhdp87VQMvogca2dIGOKEWw3yiPc+qdhfpI9mrj//CO
My3MbodiaigCAz/nPCmSp8jG4X/LaN3iMKfe4O1KWyc/KXUXYBHu4sIGw8Qf46hx9Lmp8Ikgh2Yh
RczkEoFsp3ClV1PNPZABXabOdIi04ZA1DvDkEXtyPB147EAF4KpDdHSblRjqV4cXVVpHPAV9W9eP
U9SDjcagJyghQtQ1N8ytIQFhdV8Q2FqHKIgKrlyRd1FYyzxQvmVyHdPo1fWyjfKpwbJKRtPYwtuL
ZNQse1kFlBa4bXdEBoNL3oZIjmA9EwlVt6Tee+t7V56jI2PnYqwukl2frrHHuZ1Fc95VGcvPwkSf
7pwEiFRncLw5cHz6m/fYIBoZlhlG0sxTuSelJLXvfqu48VOhZ+eAdGpoblTtNjyYWwUttiKjiA9r
zNaac6AmCy6p0gZ7ctNrviDbiH7fCj8wj6WePBheBT+3HRx/arbDMghbPRlVxqQaTTBQT1GA8K/i
PF2T5UmDpum9jPqtuumHVbSPKnYr97SGna8vmdLA9WJqXOcJSZWpznXcZQnrppH36dSXM0O4k63N
OwBeu7LoDKp/CZStXQvjEw71m1dEbXZJ+wTSZemcKOIbBmb+LKvBG0/SE2D02ebqt4D1LN5VpOxf
w3erqdsbm2l7yoo+Ab9rHNznvTOYv2jFgMMoEE7WIzI/OvBAK4P+2LZbOh0LC9nah1b/XgNnWY6e
U8h+L/vUmtzZFMUbOuwR6Fk+FwQL292TqNalPK8EuHI/SV2YW4R3M5USKcxsXkUrcIQLBAVyKbTM
8uVavpgzf2h8SMLHJyfmDUQ2ndUwvJSiAqnnotXbwWsjfBNjnV2FRa6O7akd0/mbLad8TkwJH+In
9eTnEzqGEeSD+K3D3Mr1XsHzb0fhjGVJiAKDxVezJjMOvXpIiyM/MkI42cH+0ps2lPN+0EOfoarw
twzoQxbjXdbQu7yjHko3h9r0PExiDgyiMjX25qtDqkhznPKn9WPjr+yfpwJl3mGJRFC9rAvs+VeZ
Om2ICK0gwDvy+o6Z23RifVTYBu5HCprmT8/f1oG8pXjkbVu5fPNirAmPLb2JKNuhJJs02xUUw9Wv
QsDQ5EWIvQAYGHIXUKvainsr+xC6KEnaagePEcsLWkkT3sgJme0BwLo2x2HJ8IKuQ2a8IxNqGh8A
cSQWA37y4mLrUj06kFj92WJnaV6XDDDrw02Hyr+RXD3V30Um6XzrWWzLuyZxI3O2uo3vvD6Zq1NZ
GLHlsrIeKaUxQpT7wnR4tFFVklW1bBvoXOWkG/s2pEL97rhJMNHYkPTZw5w56fIdDkHD0xWW2r/Z
mHMIfC1CpXLFHyv226wb6EgEIwu5UJ3HrdUWSXpHulKSnRYDv3juujlrwUpjprl8nnh/TjDB07IL
hB96R2IsG3sYg6jIeMrmBEFGNIXVjUw1T6VGZGVOY+/G8p83uluNXitA6DYPWSbgxKbeOO9p2Iro
0CxO0ZxQaZh270SrNzxyKndPg/C4BnsvGfRTx5+XnaUyXfEhqWtcX1zy3fnoXFfFfasLxlsj1vKP
5+DLvvPahJM5BqN2bmEPqSnowHsJaRgqr/mrTexT+jD1gTqUpg9hT8Hhi0tTAwyg2NgMjBQHt+kO
m9GdR/9YGs1vDpTOfKVt4PuYN1M0iYDURXVZ6MP8AxKhpbNDdBPYvVS2iHcrHF53WWACYJMzofyj
IzNHHyM3IoLd+k1a3sROP/uniJblt0QW9XZ2bONXp3WF/95NKiz+tHGJPGfBdd7BknBt9zuwGIBd
JC8sG+zHCzarxBmWPcw4anxnnWOuj4zLGnGa8q9SkimZz06/OOqW1xwhQ7qJsP0tO/axnfVHLzro
bPXjfbguETCR5w8xsWlGNrdxn6y32diwAtrZIZZpDrfQUIXY0PbiUs9eHx3bIhgJoj4Mc3+KUPxy
S3KtuoNlLVAFs/TYwsKeerTHZicYetTOXdPZ2QspCb1eCr+C2Qb0gcZAoIXDJoP6PDRyjJvvtp/d
HxmO6wjmoNDhobvI1E7pJPmGIQ5prkp775X9iIwjOzYhR18zjfUDpInQJyOhei6NDK7v8uwa3v1G
mBjaKjZc0yqMx3xslaKfcnPdmcUNB/iNUzo+D8EWAW77UdtsuyG87ldq8QOLbkV66UViALBnZ+sb
KFlRMpA5YRRcJ4iJXRT7dZTtZYFsgjWwS4kjWraS+slhmv4TPU12Zdw08UHArTxvfQxaky3SxQZc
JNsHJwdOo5E99DnIIENPYzGZd+1UGPyzXk4vAPrDY5aOdcEKNNnXmkAPfapHqbZjx3K/oSYcg3+S
pynaAfMw2dReYEMo0y2GXIy1h7ooS+f/Imey4bmMF48/nsyPFnTI1uR2JJHzCxJlrlHdDfHLZGHa
8iVrlMgLOaMoU6W73pORsZK+woTinT2bZWQVztZSmWnm6tOtM/+b7Wx4WAUa792iM7fNV9TG3llB
u/11/LAZEI7HQuUu7drlHt51wlOYNOM9IcclxqqqQeRjIQ7eE4SA/TmxaIR+K+DuBWlgwmOLflzU
N8AU4UjypVjd3WL6FFVZyTN/QDOmZyZAnweuVaMLujDF5l+ydhvFgjS7Ose5XFFVGKrltxNKMvdu
5e1p9zKLNCMsvwXMUxQwvKqp9k8EgGZIA2Qq/IMMwNb2C5Jd7pkwsPW5cHvVAz+0szzJvib7j9cV
Z3USzw2QTlq5ly1IHe7NJOhW4hrS6NZ1M3SKaqCIhLuASwuFganKY7w0qZ+vPkMHL9gkh8Ps+sgR
TQyBy4p11Q/G/mKwpvXolmAVtGdp7ih4wIvVsvAwG7nmPIlmfahQikugOCYIwrAakjAU0LI+MBo3
ZyfLvOEeCj17y+D/u0MSLg46+UnEUb443RZcGuSo5gbmgLfB2ZBVH0StmQV0MEp0rA2wUB7X5Uhx
4JCY9zRmP8pBOemm1XEHh99OmaoPKhahl7vb6sLyiWV8UQ11mrsoSeW3jqMBSa1di/jsLymfWZnp
IZjb9F/UN84rkpzkaS0UWoNhQu13w4cB/zKN33X5EOsVtfmYkuXEGmD/zMkYyS+jBnfYJdL6066N
mzJ6gqwIKoL0hCN8aJYy9PxLB0fHYwe57KHCR2t8UO4Ube9VCny7A4GqiaSeA1JO23BYuuMUb9GD
x6+T5X2k6vHuqqX5BSQuulxsYz3lgezLl6JRTPSCJ+sGooRnP4jYKY+ynqbXipIeWl8sZOJpnksH
tHNyiy/O+y09MoJuxV4UA9CcmnjD82STrXsvk8Ceg20q0draWTJq1zPwMn9563wlyabYPNsa08yq
g7D4mWGCztcSiQihBo+wPUWumND4q9a8Ok4423xNgTx+5Bwo9pVhJICPHFvHI32fkxgoo7XPorAS
jVes6J9IBnwlx8DzlbkRHHFv8DDpHxWhbrx06bT8jGgoqv0YhbxdPvpifa5VIrBIJ5Ndn3tqiqiW
quxUfSahrvSR71ZyDM6B87FOYxIfmpJzOB+7OTI3ui8LlaDtCIM7jZtjRYylAiyOdZRkO1CEbT0m
bZHFx7Vu+yss02Y/yeClv+XimwEVsAzeHKGmr3B0aLekhMk2BxkXi82Xekufp6FtuG85adSxixvP
wcBekjGFgGOAnpVpGxQPCDLraT+vKVFljB3R+AqbEpOx1zOI5omOiZR3hwFEe7bC/VnCtXpqpiqg
PiuwQI1dx7r24GcbtdJDWRvUMNoZSReXc+rvr06PEQTDqA9fS3/M0YcUb5pirAEBbF2XXAkcZAc2
Y3ErkjnlUgtLUGjmKgwYwMndp3SH+S/zc2vu+1aB2SR6XdKDo/y+utT8Cv/maGjbn9DFDgImxcmz
XxcNWhEoxRWaDXQP76eorOZDXE1l+4sfsEKazYa67A0WeNJvuY3FPg7C9tfA9fjoatf8oMFtozzd
IvRLo7dGU75NbvxrMcEYHWdOzprFMB6dd6+9uuSgnrmlZV9k9neAh+GxHdCa/VaqMc5lQhXt7tHr
1eNtQ67g9rqVUJl5HTegCrC84MEHTDSiu4AmF9NfxqDQPc5pbPyb1hg5PDqeUpxrZtPBbg00/Eik
VOChdPCKNridbTQVewSCS0w+zryGL9FgQmI9Gg6B88a9QPlGqWu0eIO/Vie1Tbo9VuE0dudoKkVy
s3JFOxcwYghQWmHh4WMvnL09t2PlHks/gh8vWcbAPNJyfqmnjG3djcLxQ1dDbHdDnML4emimXuNs
rr09l2FHaKqPrR1pRQUdOot05HDf4uFhsFSsM06pcD0iwfb41IVFFk8Lh0FgtwUcGpDhqzyNyunD
Ox7HpDyYmT0+Lz2A8N2I0yI8cQ5uSy7wzzrnzPVQ8c2owvh624HqdFc7P4Q4jK+dmtXynE1dEB56
7Ra/4wnFSd1FXbHXsqj+liYsgl05B3V9bxLrAMhgyarufCKRf4NsZL/XPmEFbo0bpS8d276L1ARF
W3tqocuQGMMULq8F/iekGJWYGD+jyPAubknhHqd6ttVFR8h/OafcSu9dFYz22OkpLe5ct/C5uXTq
D0/Uo1T0ravpqt9r4mRKf0KHXYGHtLOfup9b7+R5CsF7WgyZd7fGG+yPkZsN7osQAczRS/yNQcPz
/DUZDhKTxbig8OkQuIGCSTNUp6i20YCgofcG8IAwSkh3bDbLP8lBZCxFFjr3ngcsW/L2ehE2ZIjo
4U1AOcqjABDY8nEqfM6GTLR/a5439JRwpwnrjzcvB+HI1uGeu5YwNW6jg19JG0yYgbJA416j430i
v2KqNvBnZjGtV/V7gAf7l9lQYiL0CTZ8cYyVZbUbnLQDxhisemub2c0Ywh3f6W9nt205orpy+FSY
3iCPVrf/3gazvinXLsFLZkqqoPphkV++EkuYr2LW7i6iJjb+ollgQDlao+bd+ZURPICbHoESG4Yp
P9cmsukxSAnCwKuTbP3R2Mnc+qFi/UGmtlWPGqTKY2WuQWgWUoj7P+GwARzPaT9TrI57IxCHSafb
h62y9ElgVlLMy36T3LvAlYKy52Iu71a/atIDKq66vQ9dJctnE8gtUIxPWS1QMjBeWQSUvUmfLRLn
9R1i3PueXBiiAxkeTneoZrQuHNNVwkULvqB3pVzIDZFeVL2RNteu59VDZQ3NY4x4DAr/6rfBc6dZ
AOnKOBSdw61RdFXzB2LdBd5DNLBkT7EiLO61SwmMzHkSuV+QV6ff89SItzaB48FJIwSwLPurd5za
LOZpKqrZzxHCzndQv2yvUx+KB/TPV2u1mXy98z0bfavE3cQT/CfTkyFoudwn3iR+wK0CbjG4SLQ/
S9TjnPAA3te4oRU52uoYz4S8Cpzd2tPpHXoEqLZuSSbUUSxhXV62dZtxLw9w/0XEf/sf8G9ZXmJQ
pP5Yx0iVmDoQ2nOKzd64x/jpifuC3kvvUDPxIoJJuxVRZOcGQj+WTIz1RSfNtpxcV6qfBvaa6NUt
sCt7v7fWu6Spxn8mMvFP5Y4Dx4T0mrxZ0/apL3T65WEF+UmcRiFELHE7770knaK9XHrsocrr2x+l
F8e7rSMPnwRS9no9+GU2XVo9R/QVo5WL7oJZ18tXo6Kl2PEKJ3R6QKaqfRLXKJyX0EH9O2QBifyN
7AK48NGkn4zVFIjGmBJIeSpKfGko/tFDZoU1/ELJUpirZ8NWO7565q21naMxx/49uwzpEf2bwyQ8
/b1MAfAgrfemPKfhEOIZza7OO8gkBvrcgUKq8D9a/GU+Iu7nSK3BPWjFvICxdvMfadIEv00EEgrc
hI1m+8e8ZD4MZNtyLIeBcfRYJuhn5Y5dSu/9uOpIeWO/Y/kOW7PkaV1QPzGNvfT3RaWwWciwEq99
FlcD0hERq3xem5HYfm91evQahXzGt8nDlvmre8OgXqR71xmrVxoOQud284Wn9o1ZCvswxZVg9lVD
Fu4zQP6SESzmrOKlQNyhlDd/UqU1xfmSwPgVRNWsMHSp+SzqpdKfm9kAo5Uf1wvSrutjqss2/Adc
w+/Q4L8szi4Np8zevNb8SmYL/BzyMOKXDFdaRUKUWftkDB2yNvQV4Ci266g0lgFO3SmD1URQX7u3
ts6wtvuiDt/Gchzpb0x9hDhxWU7gaaXjLBQSLcsbxK9Ek9PhQQD/r4tin/hK31IP0wCL8k0+sp23
j/FcYCkCiepFHvWLXg5UZ7vrbpmuLunIcaF0a+ye4Q5a078FG1l+1tZb9c6sjb0XLH01F2BRmJNc
r5JNWGj32bh8KQ/rDGNxgVZbB0ICJ/kH8fzAmh5F8oEvsDGgdGhboUHqQB29rO3hGdbQw2CErBGP
RL+pp8lZhm5fdj0bv5PxIQ5RqNJfQbBgNwAKRYUuQn9hFC8Jn6W5c8PzzesgRtQJV2mndgTro5tK
F/suIsEcWDP7jJMs/i3dpuffg2p/zp3r3rHG1lvewzp9lAUjcx7qrcc6sBTt84SJzdulqBZBeQHn
dsjJwVe4lND8DsDMfzh9x/KIkh7LID+JCY6mLoy3i4LO8r6XGVHgTEtLcl9v7vxU1o59qnxPunso
ajGeYpGZ/8SII2XXRDP8YcqK+g6PMbxjQeKaSoOujc7ehAr/VsFc/hFtgWtha4M1OlRx1b4Qq7qy
8o/B8hAN0PRXOQDXsJlG8Roa1fkHUtJQTpabaW4Ketpw5EmXXJd4iBKWfy8opOQIrofsnjPYQfxV
RH6KlsBz6uEnRI9EAg4un6n5VaOIRLDIEyFuvNAZ9V5FUYZxpKRv4dl12cOfwlGm6oaza/2P1IFw
vGPRWqrTKCL5aWhBi9B3Nf301gxh7xxr2aUPNfgkd2vt8sPyhyCqW12gEaIEAqQIQxNC6LGmzuGt
hydyxO7UmVAfhATJ/NhEVD5pA7F3B9TpvrRu2qnbJotBtedgCOoHnUyRui1kcBVmL5lXHTrD9I4R
qd3+YCOGP2LPYbBhDYR4higuv9OJ2Yn/RRH9FyTguvy6VU8tIv8YqN0Z0eFZbTrNctn5xSPhUvVy
WE02PWuHFuVLBFvsfRWqCN7CuZl+baGnR3RKy1Dtwm5gZUWwkM0JAgrROtVuaTN6CJOkiO1FuZ27
3eKG6dNn/NX2NZAtggjTjNjur4PZfDMNSWX4GTtsfrg9YNNM16TOvhnUiICy1kFx8F3BZYGQqjhD
Fazvsy+DT6CXht6gZW4IVp/iNM3LqlQ/W5oGiLxX17o7TB/1L7Vl83fGJMcLaELsKAbx6V+fCQka
cQLHyZFHm/VTO+0ClbdwKh5hfoLwbvIMezGeovmuw/yKRS4rOY5Y4tt9ZnsT7spUIJleASJ67oQN
inAJQhfXBOmY8TF0mfOfM62z7CnBNYTKL9HliwNquD6aWGeEMwSsNhLU3UFwi6GzIJbKkYhqBCbV
OXfHXgXnMKhQorXsFMneQuxl+RiW05tsoxX/3IJNCOY3KQ5rGLjhZZz6AcqmStT3oJxpOq2iw8ta
LUu391Qdx5zehRxR59MnyLjlfg/r5sJHy6EHcG0CcfbAe682NiUOIBPRxPtjNpGvjc8et4R+ddYd
h8UNfvgCfXvdOvqLaUcQuwTZVT+0CGjmf6xxkhCNriAcaAdG2iXc65V9GHARfGh/RjwrZ2aJXeD7
eny1YRai59vQlPJx06j7YCZd6gvZXuvftsKgtEOwNHI+DEnwHUnHPrSu5SHs635oj+u4DO+mMeI1
qbsNSEKP9mfhsv67IlOJr0ap5UlWtTPsyei2Pup+F1VvkproNSosGsJIpcFnVw3Xo8Amhcgx3cmO
34NRDx0g2spdPc4k6cwhsrB9xudMdpaz6CMiawLFlarLj7mo2vo1QM8F/8+52r2OvqneW5Eai1Zx
Xp5Ah9XAo7hhpllKN13PEEIA8VE5i+joeth1dwMA5L/EMmfup2BrHmZb4NDFcTaheMEa99aRQVeg
0fWJbqFq1GKysXX3M29DiuFSO8hVuRp/ubzeao+IVP4k4O+kT+FFXPeYOcgxkNpNcihq/UlCnA3x
IjbNI3n9GeV7qeu4p5kR8x5tRPWJGglFfTRsDfGqRHd8YvFa1ZGI4nI8FaieSoTiUzv+2rjHmcHc
Nnhlz0yrXAQSbb9bT+oZ7Ympb9AtlfzHsTbyEhMu099tnVjO46YUTwmUUs2zG8YIoSEGPknu5ydI
pnl9aLc+/J+089qNHUm29hMRoDe3RZaVykna9obYlt57Pv35qAOcLlH1i//03HQ3MBhFJTMzMsxa
K76XMqDTlcHsY0R0y45St2BB6AFQpIOaojRcvagk6b9geiT1NnFL6S+6HYW87pn9xFQgevRMzWy9
aTcaOQBhj6jZ2NDhE0cNskie0+AtcjlTbCPKB+TTWYBwMsox+0yBjNaP53bpF5xueuqJCUSbOq1J
tFQFzTTm3g9+4QEaaQUprLceB1QraBjLoXWgXqxoO6CwSfSkogrQssyMamDZ1CZhohV1R0MFnYXL
y1ERDQpCqlUQxTicNtYq/VOLLpv/A9qK529TvQ0fgU8pFvVFlI04tGAzcgqW/Y7iSlHsKr9BVkEL
AVHauhwyU2tQRUO2x9zo4AZoqfV7QlgdW7oI4naszE4jYC+G8mGqJf8IEKyIgCgYyqdIky1q533n
m+dM6qriiW4VHLPEnKQNhCCSylOspHW0boxU+1qH3oDoMNHZ2aXzRCwP8OlrLg2QWlo5HWmaC8GQ
MuJ4IEW22qilA5B5cUrlaMJuUIXnIHAVCiiOYlsS7xvFIJ3SavTOKPeEj42kw8Ne4eDK6DmBtmed
dKNLJaK0OoT5bYuqKEjiCREW0ohNFhaaawLtbbTq55gwj690qN4Cl10lpmp0/YZ5r63QXIHjS4V0
MYcGftVW8uUggdMDHzDxnqwBhYXiwVRABpMpkm8p3lqHUa8ZEFRghwd7pvmZAnObNSkWiFNLv/ih
5/ookgGCenKioM0hpqe64W4Cl/E5qZOVsowsaWgSfaMA1Yrp37zyCpCZdK277ihklmo9g1EfzbWc
dR2Rlxggo6BkteGuGkUa/ihot2SH0SXgoMWg5ulLF7hJfvDxhJrTMH3iu4V4k3ip6OdPbG2cvPlb
aJPOu8jGYNG5MeXIQqGyD+JmHwmJMW5TpWP+86QnQuGl8xLvxzjoZbIf8s5XdjU1T+9odYh/HlD9
w2fK1egnTieGRv9cc6cZRJwaug43A0WEz0Ujh+NDZUaae4RhBN9KJkGFxUVPFDCExO2v5RWAPGhZ
q5TbpRG3QiFZU/kohSeKJ1B3+ogG7kFAYrNfiWjAcHtGNArQMYoB53i1NfBnaaW3KzLvbir0FczD
7JIUSJwlSRdEfCOQ9U0vjVCJLdoE4C7CT1pb6j9kSDS8F3lnPUn5mDLQWKbkOdBghCwUJyGRDe9O
SiJuudoqMtzhorqa2p5pUPGGcSPVT5ViMoLT446fWqFtETxgu62DoJXWr94vvJ8RH2Bc+wDDRQoN
VHbWTalXvxK/I3zs1IBCqJHQRXKVjr8ZuGMHc06Vx2/56AnuTo5yodzRxOs/t6nRbVJdl6ttXbl9
e0r7EukVE1TBc2tR6AM8ARN417s5rFPUfzrOihGhftpyAk9jxgv74BsAgABP4h0QDArdNe3ucjcm
Y12ss7rInobh9b1TpP5TodCKc0rZp5cJgSbVbR+7hu13ltRTKdciuCZFo/Y7N4v8L4iOBGQNTWI9
QmdF8aRT42wdq5JmrMBbgFUNNMDoKwq4TbbDvef4LLVF/Wf0/SvFLqlckbZTrqtEMrCpcCUp6wom
5jONfBrUShEL58H3KdyWXgJ13W2t5m/X6TXpKRcoX4egKkjVqRdnFAnhpZ08KKIuwg+Z1Ox7aigP
5lgDne6Z0c4AVTR85IdGyU3A1l4FgkKkQVtwoZI+XPtKXrE0z63HR9mgGAo5vXRbu6uoTaMuIo0k
JBXyw5e4VPpga1amP9G0ikJ8lFvYBTQQBOp2edm3vSMmZFw2+a8IgmIIQWQZWQWhxGsRWqAvF668
SlYyR4687g8AenI/F9gpIpm+0ajbrDI8iCS819sMadFxjTqY9uQXaCY4KHe0V7EzaXQ3rkviBEqP
cxaDevtUu4VKy9iqKsdQqTgDoBPLKwIwAfUsiAvlo4HQ2Och63r3lDF19ospDqUTyXLTfhsUGt9U
0wcrJO6la8/9plsLXRZBUFCOZWutaO6IqY1MKAIvUkgpcg3yBKSrgsQAsAtSMwnGZql9yae0x3E1
dIL5xXqe7C11dD+VogHrmfat9mzk4uBALW/PRVvGmxG4qweaXq9/Q+IHwQM/hCo8On0kGyPFX3FN
Fi+ekZuxJr4y3dIVFcgIxjoUbmktwHJCugM0MkhCkBOQS/ORdruclPGXKOli98GMY6EH6R2LThLq
yAVYksl/W7mGylmndeOxIGn/lUE2gKoudOGTP5aaDJUOcswKHHKj0K0EYbwJJfr8nDOreshEyZWZ
fGKV6VOuetRRUjGt/qZSm//MKA3zC8rUJEmnYjD8bLWkNNamVfTnhNJWtwpSV7H+6KJAI0mhQ7/1
pMhifNMg1c+ISOg5zHEzISuq8zQBL1Aoh14t6aRUqeZ7+0yvzNGxaETla7ORmatjgr1/kCahofWQ
+e0Zx9pGa9pNYNEk3IGwnSa3Kac8aYbuAT4AtIkOBRJpXwQwxCySatCAYlX91A3D6h/hjVj6hfq1
pcKOhdhh9BaCUq0Qc+XgGvpCuNOTBipYoBr+D3gDIbjgyurqs+/1enVUmn5Cp7VScFThUPjnqEkS
9Si2bk/bBEJLEG1AM5gc3C6CGCjBAf4VUAP+YcG8uIAeAvNNQNEayARZMB75bzk7GhAchD1ZSyvD
Dq6zeF3Qi8pQhIBIQ1EiAKm2comlBNtixli0KWMSJ25WQG/QDkpFkB09dk33gJdDyVNThAlKhLge
ajTt2DUXYPkImXPwcxNJE28E91fbWqA2ytmr6Bn4K/jEQcej5sPQKG0JZ508UQMaYWgyekzbdLXl
ZTtLi6An0nJrlM2INqf6MHS03qZKsMzh5fl1SE1H3w5iqf7dNYVySVR0rWPbaqjyHAcGDSJFleqi
i8v0hrp4AGqTqF8lBCVoBWuC0F0pUfnlZzCTPoRqAyyB6oSAXsDEyDQJqQ2iq5J+DoxW/xXjaMCA
KPQojLFV6fp0OuKPANuM2OlKwOhgwmm/bpI8qt193OmtsUWrp6y2VkfAwoMIksOyxbCMchDPuoWi
Zl+GzSFLEzjJflsqx773RM+iSu1Lys8xVctHOaW6/9UA1iVdagCIol2OQ20+hXlduI8WVEmqF7kg
oJM+YmZbQLsVvkpq1WbM8+WvPccG9f6dVZS09OHAyIDwIIlHauLIrldca6FO5X1DbcFEgkmWn0M5
8JCCF2WC6yLqwPcIEyEypRkhHoh5vXDfe9zYnc+uPNWlRJZplTVSA4lh+t9JMPtqi2xmc2llo6jW
Qac3LWDlWvD2MIs90c7bbIDTBRVBEh5MiveIdrmW717dKJd/hbngFfvcLHITfLpFFgLBV/+OS6nR
F6pp2aHm5JltRLHBUExaaBXAmOJrNvIA5rDoEj86+H4o1t9NkXib2gA8+HUWDIVy0lCn83dZCB4B
YTTUo1YahTwGBMehF31BqKXzJqSuJj5lRZVnZ2YAM2KiVNSqulRWAehtZMvEPWwhj5hdFjSleFGb
XKdR3VQUPdoOxTcnqXw1uVA27/uDogP+EVpFhw9gqJkLma1pVSLFXuuOiE6Pv1Wz1QLAuXX4c0EE
973AtYyEIVgSTZR5fuWZuGrUJpIJ/qk+gh5ugmc5TtYJSDwMAnESV6PgvXhjvGkyaW/uattmpxbU
l6V76qSmDMhIZDgIU0JmP6HQUyPvLX4CU+0G5K69NUIiDuiQY7JnYIXtbRanC0wCtnP9UMYla5Ok
twJlcSaIKrCsNja85tjFxbBuSyaglACx6Ap3jBeETQC0wsKrRX3RbATd+JZCXNuLrS+fPYgK7oIU
8bvxEZJsgSll3r0hIqE6VzLXGtR0/CxrjrQ/1u2wC5M/lvcVma6FzX4vNTzZQeydj432jzn70mMn
NTIMpeZoXvv6JbOHfm8cNWFd24b0EqTH0lG8bYIcg50xzfGcLE1mubPTb+zPdIUpgPgyGgswUH+Q
Uec1E021NaS+4bd27DYAzHd0Tnxp41sLH1i6u3KKmBbTsWXWPl+5ETCKT6wb5q/k9ticRlQzSHY8
cYsCgcVDqeXwCv6SdlJ2XucT8LjeD8pfuRM2eRYtHPn334ECnChO2z1Nmn6dBH+jHVzW0DxblMuO
dHfOXrGhhXYMi6ePd/uuEYnhDZxvQ5fmh4oerdLH0BiOkppcQfQ9KM1TqD7/CyOkqrQBiMzk+ejx
KPWUWlfd9oiY7WdLl/7AXb+avrIgkj1fC9eCEARSoGFRV9TM2X3VBasSTS1HSyn4UkpPsvHJLBZM
zE8IJiQRiAlqwhoxozSbuSblrcVkcTk8g0bN63UJqVTflfEOjMXHn2x+2eeGZkeREFqrTaKyc5hf
6+gpcv/K1s+yOX9s5c4Xe7Oc2VULmFkwxqUUnqvypxz8Nq3zuDSka+mLzQSfNT+K6VXyxWLVrpqz
wuM1rIGB6+WC31hay2z3c6F3/T5QwrMRfHK1k6v+VrOFOQ9LmzL9hJsbiRRbr1otn6tzL5p3YlPE
8Gmo/sPbMt/62XgXv1WgWolYQUnQjiXEMsyvqn7973Z+2rabpQSwBVRgoOFZgYASCX8QEYR+uXC8
pk9++4D+70oILBVJlLk5s5WAD8iFXNTD86RFtqJxdhBr6Lgfr+Tuppg04zUeRR2s29uVkMiBamYg
ytnPzyaKsiGSo1Lwu+zyBUPvnodpObKGg1EMCimKMrstRptKoj9E8TmoH6luBNWj2SDnDIpwzL8N
GlU7+lyoZG5G+ewaXyMEvpXEtHs6Mz4ITAsxsI+XPhdTn/+g2d3q61EdBJcf5I/yOkYELdBkWr2e
Uwo5xDqGqXz52OC9b337BWZ3jBEYrl5RFDq31lb+kaIvmZj0NRe/9LRn84Nza2d20UajoGhaePE5
QsU0AbkM3w50EKJv1hZRPQsCZtRvDBgQH6/v9UTODZuKwaunSIC95ye2MSNJhB0Sn61UOEOfBFd3
QWIPPgDyfcJz9GT8JFNsH5OD/pgg2kQZfGnOyL1vbKrmNM2AYE/VZ984VHytGUDwnXPHb9a+wCwV
+P1aurTU6QV5t1RN0mV4BhqTfWbfeJBMF+hhHZ+L+omS7wrNtJgkTfrmroyrukFWC0BfbC984PlM
D0NmchPhjC4SYOmyPnMJERCvkgLTcJGR8xDJYyu0IRjQHLZPevciZQ8UBkMKNo2xNeWffRFfpr0A
ADMgEpbvqHpstDZZ+FXv3qjZj5o5wzoIhh7ht+HSQL8c+pcAOQQLgbGG6oWUbT7+BO+c4mSM2FpB
XseSmZ3x1l/laIBqicsXMLwnKj+rsvzznxvQ+fvTaChkmOaZEiVLIEZaPlw6uniKglC38O1jC69h
zpuzwxpuTczWILS9ZpKaDxfioZVuPvrqb9Z8UqN1h3g3bfE9QiBtYS3s0//DLpmYYWgEYNbsblDz
RQExbYdLlJ7a/BuiiI4wkfess2AihvSzbxCdXJru9u5Cslg+o8GEQAadEMK+3bAKQktBT3+8CEhK
1wkECe4kyJWj6i/cyXuWGI0tkW0yIoPBIW8tmYXrlp1XiBfVQ4AdYSk33KMeDlBqYYL1kqH5d7TS
PlK9WLw0aAycUPsVKFein8vFjff1YJnOxwfmrj1Dpj7/msyYszd6oLhARtyLF7mKVnH9bBE/oZFf
JPuP7bx7EGV9qhGoskx51JDl2VZpHtgkcC8iNHjjXGvRti5evKJEWEmlPSNf2kx8/tii/N53YNIg
tqEqQdIxd2gJDPdK7QbxYmSoq8aq8LNydfNTMtLqSVD9etBUJTtUtO0OajVKv6n2FTuVKqiDYmx1
SkJaWqMES3jlemHy0Ndg3dFw0w7oiayaOv9ew3uBoK3VuxZ5ilVN68MWOuGUmFq4R9nT/wbR3F+4
afc+pAIXBlksTryszU4iYJoMGoosXqTuOf0WRvhBe2ydujzlC0fxzp0mt0UpkjoL7lCaD2KlHSNk
VW5xvdAOj3Jpk+v6OhgPitnbORo7PUydbkTdaRzWH+/d+62b3AgzzU2cpEFg9/a6ZVUkM7ajHy+G
LmzQQEADRNi0ycEHv1Yp3z829joM8a3PfGtt9kkh+0u8fO14KX8BTK+/jb+lZ/FgbcKN66h7ed96
6CCurB/Jo/fSvOSHcvPxD3gdd/PuB8ik3+Stmqa/Dpi7CflVAQEfwKjjpTt4T7QTHhgWKZy0J90Z
t/nnU3BJmO1q7atdeASRtWD8XbQhs3pVMRkprvEPefIQN8YjxJFACBvjxauQcIJh9eDr2k4Nk69S
Qu8XtWcU4uqfzKLYwhxzamX8+m9+gUWhlXMtKxQJ3v6CXtZAw6M+cqkqgctVfqZuu3d7pwu1PXT1
75ClweLrZrRqiGs/Nn7vpBHxMHpbkyZt1plfagJvDCu6/hclrV7MQ2XYVpo+J+NfM9/+V5ZeT+HN
d/bpukNf0V/PdLZSYc7Tjz8kY7wXOnhOZvr5Y3vvPftUNiJWp9Cp8TzO9jVVgD1ZkSdeWOGh0d0N
UtAoQ+RPZrtg6a6joPwL65fHmMd/Zoqisz+qYoJPOhd6BvHjV1i9MBcuhPImuPmqiMV1kRlL/unu
Cm/Mzs4NCoNKEpWYFYxqU7bboC4hsOTHOHRfXFcGU772vero5SVK0Q5aX43QHQIrWudU58ul8eNT
VD6/xLw2VCgNDYk2fXaSejlrM1RaxUvaxcHWavu/jBvqdn2ETMDHO3vvzJIBaaIlMchIm5+kRE41
0KysW6X/Fo3INO8ATubdJw0O88emXkuZ81Xd2ppVu8ayzws1jsRLpzWwvpgsY9N+3qlC+glQxamT
FcEO1f5xLMorTa2HZFSfk3h8DNG0stGZDtdVAhhaQ2R/ZVhodqWSAqVLPHuIRftjffUCCRVDoRyd
jAoiChc0Zlzpt29qWxl4o13I7lpvO0DZcrXg+KX3AT+tWrQvTEuUqX5as8UZRRgAPy0JSmQNXWOl
PjVR80XUxtBO4jS3wU/+RBB5nxXqd3qDx8D0D3GZyfCIlR247HHhbb/7exReAIqlDBG2ZsEYoScV
cLcRLzWxxKrT5NAGW6suWLlzXU0CBI3pNwrpHrXKt/42byzmbUWCdMlW6Loeum3WrcMzeOCw2CB9
9/EJen9J3xqbJbMlTH5BUTz5YpbwJ3L5MTFOIyPWQG6Lu49N3V8YgwN0+kKKKFszh6AgBankEHou
8EI6fRM6xnf/hBwXhPlP/b9amKZYsiwSPFvibGEAosegoSLNzSAfRVPRRz8VoAFUnI+X9d6x8AUJ
YfHkFh2vecSHtFA86gOGxqZCtUUuxm3NdKutlyneQpR+15Qu0ji3kE3R5Sn4vHmjBGlI8oYE6FLS
//4LZSywvaBLf+mB/uvjRb33YSxqSgeA+smWaM63CllqzfKwlALIALJhx+0BOEWCklYWL7QGpCmA
e+vEMGah1WzppkQiMnPNUaxGFWNLZEATOZLAoO6MTwyX2qnGS218TwARBMFnWJAIru4ieJ6KvzCe
/f3Fpm2uk4Xgrk1ahLOzkvowCIuOQSHmAJSdECeh257o/+KgkMUZKqGMBHZzZgWJM4nWdCdfCOpF
kDEqeEI5teWnj7fu3o2+NTN77dUSQj6jm+VLFuMED0JwRdUVLNjHVqT3cSnfbAphWBHnft7jzasx
F1wk6S6h8mcAGylELzWCqmmyi+I/AJZWasJ0dTDe148N37sDt3ZnX3HIqb8rxiBfPBq4aqI+GN1O
yuvNx1Yk+c6ZvDUz+4qKnivdmEjyJc1QNjBdxcmYRbauSqr/EyqUiR51uycLKk+IeQcHBCiTY2RE
weOARMHCr5mMzS4II+stVeXt4VnQZ7dRrVNo/51nXAaQO9QayHxR2Vl5paGskSBu1h8vfrpvM3OW
QW5u8fyws3NzLm0UPVIRAWzD7wqq4tTKbK+/yjkntobZ4zUPflEt3MH3Ri0Rwr2mmjrlPdIMftSN
b4NK00Jji4xLUEg7IV2Nz7Fy6QbpMQqfTP1g6Qv27uwwihWqRSiokMgytvWtQcUNezCVnXWRpWZd
oABSBdci2iPkjiRduSpaYCfNJ1WRbAPOL85j4SvfyWsBKZtQMifPR1w6HcGbFVtQaMxQHfxr0vzQ
rDOU1ZUabiUgcVFvN8B7elQY+eRMORCSK/jFcTgasKYQhCoQD2v0hMGUvy2tcD7e/ntfxjDJSiyF
QaLkvLOzn8GcBsojuZcIyg1QKrEifjwATG8BxvtMVqUwBNn4q74JlsY1v0OrTA8BouDSlGkTT82H
tbejUoO89bxr18if83KfR3bdbCgwooJ/NJp+bSHQWgqIUFnjNkuOWnCRhJ0XVAtX7s6jBICDIJ7k
jJCFJPzt7sC+gSQlRd4VzqSjaJ/FkapK+Zz9ksFuHAHwiplno7XjdPk3w1t4ft9Xkd4anz30earV
LdoZ3jVKzU0xIHOO6IKlfkf03c5B/Unu0tTf6bS/vfN8bMT2Fd4nEcXx2W0IGGYCnUzxrkg4QTwM
QLUhJ2ntEE1Z6tPcuelTcMG1A1moGvM+DfO7xsEYDO+qHxGXVIN92p+MzlrFerTOim+CuXDRluzN
lqaGzFJhVJt3zZupGYW6TPrYMKgPNr+DlOjHl+d9WVMBeALWiGIN+TZR7ttzA5ZP1tFBCa/jcPJ2
sbofvKMa/m3ZwCh8aVS67Oji55tB905xRwnZlvpfoYM2k2DLwtYSHipEkV10VItcsItuC1PQR9E8
DoOlROPdnr/9qcosn2GkIvr8URNes8/+NzbcvBR/ik/9utnHB9Bon1yg6guf512kNTM58/Idw2OZ
XtiF16r7pjDSu/nz8ed/91LO/v7MpyIuZ1S6y99XW0RHzMKGKFwEP9rm239ux5R1qrw676MyD1nN
tqzTYRzCa919UcvqZOa4pEQfroHXCQv79C4WZ02myn0hcORdFmfblBZaVwuRy5qMJN2KfRYjQVqQ
A495tquGpt3D+1yIst7nagpwIKIN3AHemBL922MsDiSmCMiNx8Zmlsm623I693AfgkXY2rvriSWK
q8qUUFOgmYfFiQZRMWg98UjF2un3wimwzY24CxZetfcn462Z2aM2WIafhALTrptD70Q7wKvyUn77
/nBPJiyaGqAqpvjp7TezAiMRBTUQj/We6rQDeWlVOb+8i31Acurx9396At8Ym3eGqFcyN2/ks0U7
37Fs+VHaf2zg/bF7a2B2VeMpPhrE133p1r5tPgIfWNgT+b0Hemtjdl0L0UIiqfPFo/EMLySB1AL/
5ql/5PN9cc+B7bKyzgkuFL1P3S/r6q66PRyUjfHYLFyydy/u6yn8v70zlbd7VzP6t0i6UDxWa4u+
gmVbh8AxFtb7PmmaWZlO0E3I18GuqRAa5YQ43RrVuo3pqL9W8opa1sJ67t+qf9Yze/QQPkuaNmQ9
8M8eQkewjau8E5wlM3f9xM2ZN2fXCglj2MYpO1itQfM4FATxE+mPdrt0HKWlHZp5JHQx0BJuseRe
rV2zni4x/JJr9Cl/sE7yXrGLjfyF2V+Woyw8Wks3YRaNMcAeHTUZy7Lt2/mDsvaWv+PS6ma+Yyza
qIDPJR7HjbVJ+p3yk/DbTh/UlWQjV2rrJ+uCYKvVON7i+u4fSyqaBGSAWYla3h7LIg3VQPPj6Vg2
a/cQO/K+cMCRbJj9tOBV3icX0xW4sTVzK7LsMoiQgQ3HaROHdbQzdq6T7vydss6ceP2xD7vrX26M
zfxLqpnKOBGnjvun3dILOf1/30TMs4XMPEZJ0apQgAIcW05isE44953Tr23ycif48vE67l8zXTdA
j1AEoBP2dofQw0kEIS1EMOTRDsWWdf4QXfKja4cLfmPR0sxFqQKK9L6CpemCVSvXQf/rkB5ce+lW
LVqauSgJsWOxmNbUrdt9tQrWxIOO+lhuswWA611fePPxZj4qZzZN7A355KN6R7Wn59I41P/9p5t7
qLQZMlNjQagj7vt96NQr6a+NoNfTf3kaZg4JPRBLChUWVG7QcVhVK+sU2ZLNdKmF07D05WZeqWHo
fepGrKjhVYwhjRAD2vVVXFjQXef3zwbNGytuLjSKbrGe3pkeX3lPE99e8jx3vDioQAJ2CSdHL3u2
O0D1aY9CcMaIb4cYGR6Tf3FN39iYbcwYqgwgM1+PNDpDzqperbK9sF96de98rzdmZtuSWwzAgmgy
bQuTe22Rx4+ZFAt7/779BtDu5oPps1fBQwMhGAMmeBcr6Pt2/cicUSfEVwfIj0MmiW1zyaTy3qe+
MTl7HBjSpSI3xcKUs36d/KpgpyjJrxpHdA5/l/zCvXePdrBFdkPNA9TY7DtKaAOGWWtM716/z7/l
Dz23yPgROEztW1ja+2rf9DX/sTVHW3fMHjXy+tVWcmpRbn7q8EYV5QhmiT3Kz+5ZsrPf8io+iA/u
06Kzndz27LV6Y372ZRnRV8KNfDU/ufXYAT76epuLDbMZbJ88b8FJTX/xnUXAjiA1+b5Ag/nfb2Jd
WdKlGIk+Pm6wgl/+kK/VVW8z8t1G43jBw989q2Sr4EIpIGqqNnvo64rye11F0jFJIFn7tPX1q0YK
9nXsrpp3qJKrDEJJeWFE7qqD8m0I+tJ67ySYU8L8fz9hOts365X8IojQmpV4zmQ7dqxT+hOCdffN
3dFXtc2T8Oja2U9RXLD7SiGcf+dbu7MHe+w1AUkM7FZr4YyyeOkEjmmPj92Jd/VR/hzYCRLaDK9z
3HP9A00qp1pq4N15JmicWTp5L63Qd9UQtF/49mA9ya01Zvs6/kvwFDxNXpaJS5vkkdltTB7zn9JT
uYqcJUd192rdmJ8/H0IVU3Bj9OjRf9TOtXMsH9VD/RjsNhvptGU47w+muv0dOXrpduGM37tVmqWr
UDwhN/Dv2Z5rXSaLQ8WeX5u1tquOPm++u5vciLySH5bzhNea3LvdvrE4c1mi3g6eEtTSEW095hSv
O9t47rZTSJPuKntYk1hSsEG16qHfd9spkXV3o20h6P6LyYrxqtgs50fynVAYqMv/fQZt9lKEQgC5
eOQzWDvtbF7p7l+bw7hhCgzBFmPq05/VL0bRb3ObuRYk9AWJxcJO3In03/yEmX/r3CBEG42f0Dux
w2wCJzu6F3k/2uEuPTKY2hZelgKKe6nMG5szp0O6VukC87HZhjxfRTvlNdGGM+8AV+merd3CGqfP
+MHez5EGRqlonWKW0vG78uATl/ccsty2nEVDS/s5cyk1s+KTWGRhCtcpO1W2YKMJayOO0jnM0t4v
rGvhFmmzRKBEjMUdp3V16ymvdwkykkPL8pKLi7/w/lUS+mbnZhkBeZZRJuG0c1yWKQ3tHyvbeEp3
gwM2fSmKXjwos9Bzmg+jCi6H039sneTEQKPX3esctIgO+dKDsPQ5Z06pryfVeAMX0fAQtXtoakxj
c2oHraq1vHd3Lk5AuGqE2LltcHiYEU6ta3FX7z4KN05h5qlMDxmDUmdXmcj7WhdCZcpuz5OzUh2k
r+3qMvkByxEWi3nK9NZ+cFPmoavO5EJmP7G/5tU9FCdc4ZpJmyfvS+0Ak+arnynznYG87Szmyq7a
Q/xZL53RZlZ9uzIOjROf4hMDXP9lDfD27OkzT8WYdNPSWg5Dtv5crStqnJetdhVXS8/i3egW1LAl
6fA9CKtnhxyWfRQ2UScd9eP4y3j1GEwrXjMjZLdYyL0X7N3amp3wUmg6vUL95LUMKD33m27b7pmm
i/9Pd96lXhnb+DQ9iyEXGsmY1ccuZDrS7/f7n6XOjjza4Q2TDjDfHNDBtCkc8+iFS4DWpUXOTnSo
K26A1Dt+yiZyt9NzcJ3cImMMzv8qE7r5oPMnFV8voTePLbru1FXbF9dpp9eT7ZNX6r9L9oBZQlkA
Igu4bHYqYyWmwDRI/3tbw0fziGw8/oLN27fcB3Pjrz/esrtRGyGjjh6DiqalPtuzpDO8JGWw45Hh
iX97R/6s1PuXwpG2xaMwrJFb2uXHbOMfMxJNYastxaz3NhPvhDSEISPMN//AzYAMUsI8taPFzTA5
oeBebbSyHKL0pezk3sN9a2v2cYvGFOMa7anjsCVjP1p2/1Sv0sP/Rx403bP5Rbi1NAtJEAXsKzVk
VcYZsfgf7YuxC3lQzcf6b/kjPRUblSaAaw9PH2/me9jGRMq7+Zqz5Ac/g2huywoZDnrNTi0xqfbg
OuVf4+DZyh9xVaM0smDz7g6Co5tQUYz1nDt513WlqNQamXdOWLXn7OCt2cUtPGnx4d84GOvG1mwH
JSRkgmKsOS27qRka/Kn2ANoXgth7L+atkdnmtZpWShGChK93fnKdhPVbjQDv4w+3ZGa2V1pZddNE
mOm7RdTe2wNq8CtQ3AsX/O77c7ucKU65SYjLIZdpWLcyjd32XF2VB2+dUalqt+qXYIEvv7SkWQRZ
y51sjAzxfu0hM1q7cpiXzGlf2qHFNc3e1IA3zqQdL/OmTvG+t57ccm+7K+lYfPl4m+7Vx+FY/XO+
Z29qxKzMTPJYVOlAtjkFa5/2gr8jePsvD8TME2fpiNLSdLiR63+calKT32dRS25w2oV3zulmQbP3
M8ukSp8mSvJKT29atFN/DKcpSUVM0UFZ3xmzrfX7v/uKxiw3VVpXqisfo1PLVaQwk9jjAQU/213w
R680sNnykGoRFUrVJmMB5phpI0EBOVYHmTZhd4p2gBkeFedXDQqgc+CG//jERVsXz8+ec70ufdo7
AdAb27MtrBDWTCBGyMeHr/lFXkcP4wpNbru1MazZqNeuk028Xfq2k6f4aMWzDa2NQsnlnhWPj7R9
0culeM8YnMfk0p90gkzlZWEz79TYbpc5r/RUCNvJWswyjdVRcryHfHPeX9b5qbp82v1e+KZ3fMob
WzOXH47gn9WQxTVrZsaSsEWP4arZaQuX714c9MbOzOtbfR+gx8uaviIe/k20BWAB437/B6Dv6ts3
eYPaJsP9OK5LUDX1zu5JryAf3QDpP4d5VkFUy1Zf8DHV5pQU5acojrYLG3bnjZYl0EsqbAXYbur0
G27egADcj6QM1XTl/7ftEh3zh/o0dekXwRX31/OPrdkjgMK3gszyZMt+LcH6K6Svp8huKj3Rk3Us
YTHJuncgwapOQGkLvJ84W18TDGXTSKV8DPUKCuRaEL8ZyV/dWBSduGdIFoHGgppUJlm1tx+ySZoo
kUJVPqrblkyeLibFtf0T6Ni1vKHW6Ig84Qubd8+p3NqcLU6LVCbAxNiUzu41eWo+p3txrTgvDEyy
y3X6OT4lL/VJWXe7jw3f28hbu7ONJBXJBCYNyUdURhnYsKm0Px8buBeuwgv652vOnnEmxniGGmFB
QItx0kM2HDd/EF1Gs2TrtD1V7bbMfzapsM+1L2bhlIwAXsKf3/Mvt79h9rwjoCmlNQyDo2i7h+jh
Z7T21uJxep8Q78SNdg5tDMZugjZZuvn3sDRv1j97Llq5Yahcq8hHBsauo1O7Vx4lKM3tql3FKzSE
B0ffKOvSxt29LHz6pUM1ezNUKZchEUwv1c/jT4RpVy9P2+2FxkC/fe5WS12oe92R25W+et8bB5Rk
HCRmy5B62fp2dH4Wq/P32NmjicLjqPMyl1M+/dCtfv+3H/n1p92Y9muUqaWBj8wwJ/q0wmrcn1+2
l6kK8oP5SRRvr0tlg4Uz9VqovzGplrLR0z6d3G2HyXCDsCjV9qUM4r2gEzqkqG1MGgBQjZS50qFR
CgFzorTp/DBJ4n9I+64dx5Fl2y8iQG9ek0ZeKhmWeyHK0nvPr7+LNeeekVK8Iva+gx40MNXTwcyM
jIgMs1awbayDdfDJz09hFiaomj5c/XdGb0Y3SMca1yIpNylUwEH3XewmarVor0jXOdI81bo4yctM
n61oTZqgqwVS5haEaFXt5Vig5yEjbe0u7t/V4F/ZL2nNGJnxeHVz4safX50bLzKKH/sQJ4UpGdi9
mAYzEv68+aP9o4yq1gRgnXD+RxtFXTR9M9VxXuMNiJaF/gseohmZk1cdU6wa6NZEDBdQFo5BigW4
ATK/S15d8BI2RvaCtttcMEEh/Hj/KEkYjUKDtCTxYxkfU5gSZc94HqCwWsIntgVQfJuDRT2AOW75
WAgdqf0jZUSZQUkbg290QrVlo4wLMzGxn9F2Exw81NCBUAZCBH0NXE0CAo9luzzrLeGSubcFFUfd
iaa2UmMU140UIbE3hlX/eMaAdqnEGojarBKgTOv6b7RLP9vMdK2w1GfOkQbAuJNOba9ct22YVFh4
8VWamY9R2pjUF114RleGVpuFdWzJcSzULOcki7e3/h/J6HpDgRsD4IJM3XpfYDzQRPuxHQlfYKvq
gD0v5x4JBh99wqr6XHpAk4wAbrwCoHUxcoTPQfH9DdVeXZy/T4CNA7KQzKPES6eZFDFqASZexHYH
Pi91UYKsGqAFJm/2wEjX+584tHpwyISLQVxpi3BXHIoclWbRkkHyvuV+htjkl2W1CfxlIj09Vkkq
Kvzn2zCBqaoS8GY0kVKLNnAbkCeysa1xYApnUpXHtFAC0UGmg2pwrqYz2oi7rcBoOuJ4zOWzNGRP
X3BiLmtSbMddDzqGKCFiAeYclVs8XtYfeCotCCYDVxqyMF5KxWdCH6ZiI1eJLaNE9QmGu5R5wugO
sHTYZ+Cs5YT9KTNg4regW1qHq8KzmMIa4A++um6BsR4lMCLHHGIA669dH4xR6/CF34onjPiCkN5B
4fTXjc0hNLz2+PjT6bmxvyO5/nTqSMC2EsJ11ImtykbbxZjgAWsmidodi3BqwwSrJCfpsj3MJZn/
gGDu9kwZx3EFDGzcodT4IVihXAU20JF1BRwB5BKiebMxngCCpwN3q19UoK4n+be/KO2RcQccmBWS
A1+AxS63vriqpZljpPsC/tmLq0+ifA46/jyv6fBJlWX0pmj2P9ZKflok8KVf2a+4hOeOLYw3LTBx
dnp8DsKU5cBE2/9uB6VCHlcpXs4NiR2s5GP48Sr+HvyTspFX8dbXi40bLCrzF4lCfR2ffUta7THj
ekCPCP67xRtzCUo6cfi3FbBfGmbpMcZ7B7DFMmlf9Xmc2iKAMPMV6L4A2A96yPi1aTj2ufJB12kI
gEjHS5/3k3M9xOwzcObj11TQInfGn0zZDSSpJAGz7niD0HFi7+FnYGBI7bryBost0wTE9PFXWbHS
uSnYuWHxUecp1QQeM1B8RAHpTIzZ4+dX4Y3WKaA9L5XUxkS5uFJ9jrcyNucMhQF3k5CD4zEqInFG
++hHzrjlQF3HaxkdnyJg2KkEDt9zIZfVVWrzkSFLpAhMXMkiXQqnAk06C64/iUa+K+SNwC0V9G8U
KI7MBeR0pPzPR6C+JQLGVRGAY3S7dKH3el7K6tRmljK348FOLJJ8mwOMsSfYdTQ2rkrRTEChVFuA
A82+lNXjizCleTCimEYCbiQqijRYl+i5vOJJeWp/4omZ6/F7eqkwK+F/zsiZ0CnIGYFkRRD93jmH
LOGFgfWwUgd9IlhoOVxyD8z00KY8BBcuSDNATsdJAHplSF24+jCY0nMI0Jlc+k9HG/+2HZ1oHMAc
Rtiju0WDqjNyxQRnX1hVurbXZ8ZYi1uPIEj5fp7JFE7ZfEwIA6SGFVgZaH2jLbrS76Lx/M6V+tQO
CQIThACbAqQniS7tQSFbEyWxMobMhUZUUfGfJcKcAPYbEOQYl74VCv4FhqvBBGq3bNYaTN4rhK85
cZmBL5AwadITpQENWOSpl1ZzncXQsHMlOH7iYuNy4bAReqjsHbJ+w+WBg5uPb3Ac9qXzXeY76QRN
MBJQLwInoUiBNY8Aqr2AZxIlXS1VS2XvhJIGnlKnCUMjxGguqPG6yAXdeV/XwRaDbWVosH3IvySZ
IL6AKhXz8KxXtpiPV3wOPkNJua3bRqxGNL71np2Ml56LpGzQa6gwoi00STY3RDzlyzDnCX5MYDFi
TJpu9YtAhFo42kgXi75G2QSfm9IAFCkkYLjRmfyTf8PnMGteIOlTm4PkiNPlz/Y1t2RHVzkdYGlE
ZquZdw/d9zoqAcAS8D0YUEcYSAPE8yC+LGqPc+2Rg0dB31/Io+lRVhYdOMTWLiZSWpCxRZ05CPvH
9/3v9XZr1DGvKQGbHk2fgHX+s3xXSp/XrqiG4Je2jdf33kxW6BioVgx5T8k7NoIcSoyC5XqKMqa6
gr8nRD8bv8ejvsYQn7HdwgyidBaRN11fHvHPsifnc6KfMx2k6uhMWq/X+nnuPXFvo3BhBPTEoEcV
3077PaBCxrmgOc6Fy9/AHUfKahV6T14343rur8WtGCp74DmppNYAmL4gzWa60b4EhAgAhDCxuxFA
5f74IOghSujArTTK+rhpDscTQprbGr2erRSCxpvfbLvb7SywUKx+vnqNdOtOJ9vhN3ya66SYuBm3
8ilDxDVV0QKvyrkY8gK93jvrs9RBPERW4tPTC2tlREZABbYjHZj/M3HM/YPkVjQV5Kl8qCrhKBq0
hWL2y4WHEGSqj/f3PpC8lTEe9pWeg9LGjWFWnIsX2XmdE7+auUl0auafA5SEEU4HqRKgq9xKYMBq
1g5CylzipfP0s+jWzXoPQMtvVLM3ktHP6Mt9rgTrkRAZQ9zIyUDtGZvLbiMUNXMBdBbpqtVIvdaD
RDT/rOSXVpqpzE+eEGzT6KYU0GDwt2tz+EIcmL6BNAlTB+UiVp4FtIM/PqKJGEdjAfEFI4jLzSKs
vZXSD6j/qwnDXFIzNOOFulXJ+tdF1+9cUnfKgGBfRPS5A8ICD61bQTKa95Syc5hL58ZWl62DUiBl
ucur/zxkxoquBFH7JpRiCmpYCNKSFm83tFCILHhkFeKzX1E0zG3glMW6FkdZrLKsxdIpNOayAYck
JlP4I7pFCd7XX5xuJqa+ljczD+Wpa4WQFMA7iJcAMEbtZCHkQjSIWGCkNaYMsjwJ7/bHajGhewgA
uTE3iAoncL1vDyuLygosurFrR3LxUvjFFqy1NfH82HwsZ+JGoY4K8hQsB0+Ov/bfKwuhKkEbNEPp
2kmZrgGcc3Ck8FVL/E8h70keNxbHszPXaiIrpd3IpA6sEzvPE9TUtXfWAVj7ABvAbx0y8CuyWBE4
W329dPYR3rTnmWj3b1KJcvw3oilzxRWSXFYtRL++svqzbD63OvgelxIxLGulmfiET6TLXYJ8QwH+
t41oyBjg0qsFsoTlcpMZxu9MZnZCe2++aFSEqwNQGEELpCp3bd/XlvIArnGJ3eYdZ8RFpZclP7P5
k+JgZMZXFUilZEqvAi5THT52XTsEqTJv+rUETK5lWG2yNJ65mFPOFfVlThQwqoz055/zv1oa34Rl
1Ymqa9frXNVLFxsqkEQlGC89VE+JITl66ZAKI9vExSyoQ0TnAvjajzYvSPrmlDPfQ7eyj77q5nso
7wG2XsBrM7xrY1Kce90FaI2wQJv3G6BrSHdmPCNVzroTRrleMOxKYQNae7scFvmp2bLc5kNCIkna
9f8p8NQ/sgA2ihku1BCQdbzVIaar2DgPI8/exGQ3EI4z++/vzXOE3NR3uxTm4CmnojYUEv6VR+XU
A8eTGhZ96nYbrJpqA8jDcOM1lgLGZZb4zhL5AX8Aln1kRJ5gCOKm8Q8c+xprK77aoJOJJRmzVhIT
DNlGl2xDR5mJe/4ekPQ9v/5CKmvTe9HgsE3g2ZiZBsehhaIHkGIJwstvd63vuXd+nHCuzJ/L4WCd
tgw6vPXz0XjdbZZn8dM/+EaiLx3zWzFa0pLlXH/c9NX4dwfpDt5EULJB9ELP5qVNwJPqpQQBLObI
ZT1Q1sCmTtc9QI75YsUb0bGXd/ml5Ej3UZ2YRO+VY+bNJOMnEk64G1cfRNkF5EZ8vy1xpBLoDpw3
juFMSVsKTma0lWZLqZUCNVZA7oktgNm9LjMD/LraT6HuwFRPImeuKjbxOsQHAaYAhCHISgBu/1an
AeLT5QCy9GxWV9eiWS6GF/7J19nX1ogNx8EgJjtzY6dc4bVEyi31Ca/FlZd6tlIs5VzvS0yNJ/07
UvPeXA5zertRiBBAaDGCFVI3qEaGt5F6bHcuWgLgF2JDPBd7D/OOmtnuI5IYincoWRQDFgNoo0mE
ObjLY88/bQ4leeSBA/kdQsLbHa5H5nFwgOLIq8UgF+j/EdaB+9G6es4jv5sEq1gNF7yjgC2+1KW5
kuRU4IsqNYAMAdkmwBVRVktqZFBUJ5DfLySS/4KgPiBgjuZ0PbRm/D7dNPNnIbHZyPWAbADggJR6
NwOIcfOk92zM2lpu+QzG8NjxjIY98v4mkEe+a90Hnyf/lmfEZQxW0SXleWbDp2K664+gVHrItBGo
bvDsWjnXqq6pSw7TCh1RU6M/ht6x70uDS30Au1n9iscTXy74GR/417hBG0b0d4KyAuYbcG7UN4TZ
wEVDhW9AKdSKI4OryBuGS/fJ3rbt2AoNjC2QX5i843+z+DGTDPxk0HnSM+RdKamVy8qweHpsKoCY
YjDosmhM80PSv9NPaSZ1POmjEOT8rzzqxP1SEfNOgrx6jWbW4pI8hWa1VZbpTja8j2Ip7Ic1s9iD
9QGsWWuP1J+YJdPnjnzcTnq70UAAdBq8VyWA497escItaj6OSh8crmfwXvtHpTBB7sa7a0Xbx+HW
/WbWwhyT1mSUey2V8n6+JwE3sIFUT9Ct1/ed91UvSr0k1ugHX/EyT1a9rqCzR/bNJ5nIpPdRTNvb
e/B6kYLY5/5lU89o3pR1VTHfDj4IKN4dtqAGYmMtVhzP9rOFV12KepPwbwqGQbuUzO36aKnpXR+N
CnJ7CgfiCSqmBvVkNkQCi/Rea/rEXfc7n6hgqN3zRAFP3H/jO2FYRr5YzHMACfb2kLUCDahCyPh2
WrumJH65ChF4M+uAbaJZtfzEprqPAff0twJG4TYODBB467Kox8Ui0uYe36Mwau3YXTDjiSrqh3dA
biiD5bnv8oGtVQs5WnLssXUWgTQTYE08IzA0jkwMBIxAo5SGdUIgCODLDuymWjOCXglGaPbekzp8
PzYb499DrQbtKooIpUEkgPj2dmt5sVbVSmIiO6wzA93GQJklYr3yd4Ww9HmXoMt55uE9sX8Ciooi
RskAAIGn2a1En2tkL+y0CHbqUK17a3bcaEI5bwRQFrgog95JaghI98MmMfifbIPeD8R76CvWLu0n
Yz3ewukFIdONSAqtIDSoZ54gBKhEyBN70pQvkrJPhnWQfDyWMlFOQWJaFmTYduAo3LF0cXFc8GUe
xDYGQ9OCVIZCgku1bbYAY93iTT2QU0My8ykBqkySmNUzhzT5efn4K8bnO60u1x9BXXwPDU5uU+Mj
wBhvipimSt3PxxImdhM1QnQPsohNBViYW/Vo+Vrh2jJHo1YHxz2sfCCitvnRndHCiYXAaYiIVQDD
CsKW8TOuns5F4kRZn2IhRRM/K2ylWlxRZObjtUxFYDdSqMUAiUn0RHCe25F2aJq1sHX8SAc7T8Tt
+vRVGBZlBwbGuVjsvviHys/V2iifWBegUh4yL0ZkHypnafgth2OQ7xP3wpV4D62CdiYWmDAiiHBF
GBFAXKK5hMqwFqmvNUkYxnYrkboKSRCe+u6tqKyOR+Ogd5x7j9/pCAwiBAGUGEljvFyow2sUHryC
cprYfh8AITfKUDZegCbJ16OQn1GUO0NMyaKOUFSLuOOCMLG5UjECEPN5rBWjBdwHyVHNfj1WmDut
hDAE0WNaEjBUWNytVqaJ0peKj/4gcCVpbvPZFOX3Ywn3z75RxNj4gDkB5PrpUmU24u5wXIM+RTRW
eKgJNa+vHKDiJMt94jcbZk4Z72JyzD3geqHFAnR0YJOlzkrIQNQCEocM5W8YLIx9M4Akc8mPjKnv
AXAfCIYfr/D+6U9JpE4MdXi5CxkhszdZt/kEP8SiQTfwT2A1BGRn+rEm30s9/DLSuds+cXpj0g9O
DaiCLDoCqdPzHT8MXD+38box3rUNoIQci7i88VEttMCYbSK/u3ZYKJopgBAPRyrhsXErz/VTWXW6
NrfFRYpit+lZ4OIYQpL9dDNJzbvYkpI0utwraxnEGtKMCiTV/nckG+eaJee+n7lpc8sZt/dKiBQw
fNKMQmIi9noiLmWN2KpjzDyU5sTQLkxmQr5wuNzOzbHxOEAiWjNDj3Bv0sX3rcfKeN/9Me4csOJR
ZFBhsP68+tWiECdKIL+Vc6i//K6+W/G7Vu7rFTBQzy2JmjkVvIt9IE5EvZ/F0LMIBgNqcXLllVWG
vksbfa8K2fgfeWqVovEiJwSjhXI8O+N0n2gZJY60zTyPQBKG5fbUWEfMSuBaFzaqaz0Z8NoDZw8I
dQ4KslYYMhAvGDFMDcXRm+hcMafoZ5iLKO8TLdQ3UJrT+GBiK8EgZmOaoh6Bw40sJpWnA6Njve6k
GT0d9/AmBqKkUXucKUrj5FpX2IUFDPfNHCzplIW+2VHKYrKlpwqpXBZ27q9wr4mxs9ScsOVbFxpL
4Um5zHIYjiH3oxVRFhPDcSGfunVhJ9pOkhfNK8NDe4L4mDtrrUTbLJlLBc6qDRWjBEomhZUAtRHS
HccYQ4z20xfRzGIr+MowdIORfYDwxzy6pdEYSDgm1IU3tMpIs1fmLlrCcY4TeiODIjKhEuVzqzZE
ByITlzbnnmIARKkJUbj14OgVYBPb42DO1djvO+bhBcHW/MefhLv/l0u7sgmI4fvaD53S7orXEO1w
dvQiISUZj23qwV4lyi7ZgDRtWKuWgETRY4s0Ec+AJAr2CPRzIvDpqbvCso0QRJpW2ln9GtR6Y8jN
Oc6IKs7ImXAZoEIbWwkURDQY8qDsglfHKpfGlR0Ep0FYKrZb7KBILfG6GbQOYbwQlPqCFoZDXUZD
dQacp7eikBPJwQ4oVDZr1sjBfKLPSLHctW9fdkGBCeuPNY/sC9BlADa2cA+Jrpunc/GzwUwtpufm
BhSn4g98DnJRYIIDZArdQzHkvSY5rVzZUa17YP+04txMtv5G6X5xsksAVi4GbRNWK2lY8h5pkW9n
DHGv/kavRTjjEO7TkdC164+hrrY7+EHTFmoFp9p8Y5AQsH9ocyUAkkYYhooHISH60jxTIS0Q6TZz
qZtRm+ijkXjoAAJNsOCw1NFwZSY3TNbXdiGD9cnRhEGPMxBaP9ZpfsLtyeh0xKt47DREgHerAUUb
C04NtDW7GAoChiD+OSpWI5EjKWMzAGzn0gN0k0LcwRTbRY5m6hL87wFpPtT2xVM3gbipaz313h5/
11/W+3b5HBqaMe8/PjHxO+Uq8JgPaiXmO7vgiHxywAe9aApT+ALM0RJsfYO78ETSZ3qbbwfeaFOT
Ew5RQGJ2qSRGG27QDF4ves7Iym/HAJ20qIGX03SG75Af9MffOrGHt99K7WEchWnIuWxnl2QHrUSC
4R1Vg7FzYIQL8M1Lssn2kn6OdEQS3zPC74OyW+GUmiLL6KtpPnR4sr5H+q43kbMMQfnwOSZPLzuN
vL/45O1DWnC6re9fPmbk33dij7RrIzMDHkfj84tKSjGa2CVqLnUI08AyEJrDMkb7YVgYCQgFXEMi
LWbsHX1G7L3hupVK3Y5Y0CpVlLTOrrp9LyE+i0owaS5jbq4zSbi/h7eSqCiNBxOl6JdYnxUT62C8
93pn1eaAUbEK7RemvkWW+hOQjCReYHwbE+MF0dmNDmtN5vLU97Mo1F6P33rl/rQk7uScczo7fk62
wosIGPFheYogyoM9yvUKCud+awExjigbABVjxjPR2ClAULvdDOpWDhzajrgaH+Dm31y1STxSiduw
FgmfvIVBNjZ+AhKczKj4vY2CVA55mZH4G7DCVJKE8V3AgXIMlk24L8s7P72vmK9qFVgyyT4+BAXd
sM7B2QskWrAuGVEpZz7g3iPjA0CUinQk3D4s0u2+S66v8YPq9jbE9xHZYSb3Eq5dcvoRvxenVXRe
YFYQk8ef4v57+Qso3rmi/P3k1rjxaE0C2zBmS9B6dfsFDBMFohPHvf28eT3s/M0n+Hf2B5SqfHLK
NovFYm+ee7Jef5Srvb2OTI+g6fe4fH68EePx0kb5+iuo4+eiik8dPsI+AAGxeFHKkAAhbua4py4c
jhMnPmJboC/8dqloPciUosx62x9Mp1TMiNPMx8uYOs5rCdSVLkonlb0i7+0yBuScFBFBwMUNFy6n
GFKI52Y/y5J8HzuO5ft/F0WdH9cHHTCW097OjOfdDsWClGz64+vr7t3TD5d8d4GLNxJOP3VkNZCV
s3LJRdisYn1BiGnaKUdsD5CWaF99Wp4DsjaTPYZj7d9E/zYeb86UZRVGdjaMZGI8lM4QisxYoI1x
2dp4JOM9BsN7hqnmWJ055kk5aLHG2wHtsuBHuz3mwBmGIB7vVIZc+Jj6VBFcsTIaKKrfxyua0tqx
sI4RGjR6gfDxVlLmCFnTa2Fv4w+1RJIwMCjzLWmQAf3/EnQHo9Ni76Lxkmrxm8NvKtYWuNfHIiZ3
7d+13HE3t3kJqtqgBw01kJ/dbYyHARe+uNlcrW5m0+gG46aWXA3etLdrscMDK8E9TEBHmofe6vGK
pq771elo1GWUqrRnegWCnBZvKg11/rT6L84F/JcIcWE6x4miWwWoVV5M2ajo7SasDS5C86i7l4KZ
dC0NIf3nG6+lUE6iVcBBmyeQglTRNh4fJ6+7A2serKds2ZBTtzmdgBvVmG8fIk8+WGJgPuPxVv7V
y2j7fP0JlOlE70TjiAUUMDNeNylRNJiZnWUdTnBVi2H/JBwTsv0AIcx5iT6KSJ8xHVNH+Tc4I2Au
EP0N1JXueUwO/ul/3aFJPE2IGr4/XuGUVl5LGC37VQBUZoHsBh0WWIboWfAM2X3OuLkOvf/HSWKa
5X/WQRsMKeaVMoIUP1jG5HmXjt0Jh9VJQkbcPrVPXyJpEXs0AHkAwIo+7iVmMGbs48xS/0Kxq6Uq
bQBiVxUfUY32UfuR7Mi1/vPdRBEPbz8MUAJOgroXXNPlteL2uBeY3i4TyXJydZVrc/3iEy9pFAvR
0wO0KqQ1MCh0e2pRGIhCzTcD+l2Aew2d7FYYPjdW4Y6YoD9z9WKtfGT6cm64bCK7eSOYrq6BzC2R
Qfk52AIpvIX84Yeb8p19yhviYFBOXGpP6efjLZ0KLRAkgnEX7hM1PUpBWa4IKiEtBztGE1OfmCKa
AoL6hHfyexjMZG/GbaNvO+Rglh8jqCweybfbmvRg+SlbfrDVPiF1dK65zMgEwr4ywVETsnWcz83s
TD72rkVSJxlUSZrGpTDgsbfpgfGNdiHdXb4DvMpybRLXeoK+h7meoclXB7JuwLIFhSrGqsercnUV
Wj4JA7VRB3sILS2y8o4lXZgasfDiM6Rlt3VtYlp19fgkJ+oPHEKGf6WOrvhKqltrXaLlzmA3IHmQ
SdKYaCJWRL2pfzldi5/AkAsIgPjV4ZePJU+e65VgyowWUZOzfAbBvPbkrzlwl4RvbPrmCYtiHc8h
oE0FpterpJQoVRxJ0ZJRmHtsQQkv/WTpIuqOc70lNHb4n3scO/tYWAEFMSTl50MM1rqxIA32blfq
GwtZpGVzyW3GXGCKUfct1rA5/au3zI9jDBNRL7PFb2DWm+OMk5pcMLCJRcww46L+vbSujpXLHcFv
NW2wkakXVKtaCp4ODui5ysrkIV6Jofe1TGtR6yEmyXbNoc9JC0OQAOFN1Z4rEJg8VpnJFJQM2Gd0
BiGgBhrArbKWNQda48xjbY6sVox5cs3L4fNdwtDo4XO1Oq0ArmK5zGxf8r3HV9DMhpIZcnQoo9L8
aXldJ3VdMY3NDrzNSJkuCXNWTrh3hKMMjJUCVQGBIkspTlq4Xl7UQWsjooEnlnXtk9vAE5PksPpJ
ll8vIDVH/9y6rMh5aTvEW36slwDOUQz3ZWaX76Pv20+hdhkdBpkSuWFrPwtEOAD8g3AWHnBoIYoX
I1Edu1q8vGFGbl8ezsd8rk/1vo8JV/F6Jyg7qDLA/e1DiFft1/4Xs//6gSPWKBzxnbz9ehEPwLbc
7yu9J977L6r1j9c/fdr/ngRlEYdQLOWwwklk/UtcHXJlplY+ocW3C6QsX9W2keKKWGBmAJ/derVE
fRinryqXPJkJyjzbtb5cfqvmLDXHqES3vvRWMnVd1ZptlSKNWgSWJaCnWLxIDc01Yi3UIwC5KOVS
ixYedyikpyjZxNnstPHcB1CedahUdmhD7K1AXsP9O4oxnnERlqsVEY2FyVrrbH2GRZyLMidis5uF
0zGg4g1dyI1yNw1CM+B8Rdbl5xS8ABB/rXvmknlaYlj2sR5NJPdvhVJPpZhRgphPIbTVpZoAeO59
99mcL+Hxkq5Xq4VkvkRIXieEtd4QHJKaG0vwLZnFh5twSrcfQj2YeqlNUv/PtuTmeJ1b8/29umik
GRM0O1m/BMZpkWxIvN2+pZK5hw0n53HsBqC/M15/7nb/xSNXjonX6jxNEyg/s3x+Bd5FjthK1q0V
cJwBpX/6UcytqWDKnyecvT5qxnHmds9+wHj9rz6g7po+jj2cyggGCCQyRHfwH9gEnwDYcZEtnxhF
fzHNNXYg2h29xcwL+t4z3x4GZd76XpXihoF8D+OFTrtRM5sDtImT6EE+8468x5y7NaV/s+NXaw1U
re600ZTmZoyS3k40DyuwuDyZ3Hqv83AkxpzSz24vZdyEMsvqOoNIdCVIFmesvLNLmjEuwLvyhHan
7TY2YLjXmOh/+T4K3/Jpbq5/Io18u8WUmVNChwHl7njbAWqwGRsV0K3ArostDnoEt+42oa7oTy8v
oKYAhIQp9MQET2BCnENG0KKOo18uZ46dBvhGZHj7UZTpC5M4d4tm/CgwFR2Qa4RvR/rztPgiMHz+
E2w+sL2/hdVjK/T3bHhg8/905EoHBs1j4nCUGxJxFxOj2u4sBbO2jnE6dactYY5QBXTZ4V06c9Vm
NP3PKF9JdoCs44QsJAt5vkK+yuqzdONXrh6Eg5U2vPl4pRNtEzc7TLe7FUWZenEGeYXxmn/shC3i
QbJoLZTonrDEs2sZM4c68Wa7FUlHbZrHM2EEkZnh7JyFZPlrZykenE0/Zzdn4sM/9brazCj+vx5s
nNXa7ZrtkJLDIQHgr0uc7eIJKbdEJsBTPkONZhks5o6SMlqV1pWpNt4oOV5U5cLBxH0MKsZhxYSz
eZTxdj5SWCr+ClUnywoNsvqFEfjkFS4qJxbKT1jo6vSk6F/q+S2FHTPs3yPgDTYzaitMfoACQCIQ
2YzsntShqn1UBkGCKEkEIH6N1GauW6dwd1IvfquDgGoVHleeVW2EE6oWKa6Ob+nJcXRWS3UYe/Zm
GzknWkagZ1efRDmt3PXVogrwSf1RDAGEsoMpJytlQP+oY32RPVJ0Zx1vgZmtmDz2K7HUsWM0MM5j
AUcBeCpD1jP1LfYz3ckXMac/vrx/XVR3p34lijr1VJG0qNHgN4B3fGy+xscxi+Cf1z8TTIHi6PEv
t7kU0IIVbvV+zxso/qaoAGJK1yqety8C2nhZgAU15KeoyIlfvdTWW7CX1iZAgowjxgSA2L2V+7lN
Gvf+0ZdTHo+PPL4Txbi1a4ff1yFrM5wwV5+fqImPCoBuXrQwsWON9DZqyZ0k9zV1DJuQkVLGiAXZ
KAe3XzGHPTrSMNVhYoZlmaB4tnE/l/ns+Ni9Lqgsz2qyIiCHOg6s3n7BkPNlo1QoWNZsZARVtaod
ptBZJ97zqkISVomMxyrBjWu63dgbiXShKU8arg28pLcNhifhTxCADVvcHBkDyjgj6t663oqitrcH
TlU4eFhcq7ML6bDZqPpmBywsxCyekc/cqvv3NYShSAoLM+a/6A47rkmroumwLsfT/Zxg3tWYuU0T
3ZOjCBl1IJwWYAypnLdfYtqvH1CIBbzGOHT//u4uAUswkJf+oNZkrx+HxHq8hxM2Cp3zABEDMj7m
CzFueasgGmp2XVC5A/YQzKJoGPs8nIalbJQW+nzTFdHtwGzJbzDLjjzhhdFNL2IwAjBBGFug55id
EC8KppZ6O6jXfWtmigxoon1ZoaULuK9K9QXABpJkc0nFez9xK3b8+ZVLbnje4/0cYpE5NfG3Mwgy
t4GrMzMh3D2WgnQriLp6QV4ojYdpdfsZSbbEOCAfEm4uwMnDzJ+2KfXPcnHwQQbIIds4cjMfVluT
34B+0Abc8MJOLXnZLNbrZgFSo3Ol49c6tc4sYUmP2du5RpYp9QbEEdJl45QxwEdut0WugiHKJG+w
uf6cbPLc1nwrbL0ZFZ94aGBTrsSMZvlq9zmxzLWihbrx6/qYi5ji+IrIwjT3Y6Hq9xyZ+rKylufl
R2hEi8eqPmUKkQ+EKRZVlHtUStP5PIuzWEgG23VcvdIOjoB+tGDDCDHGIdUZYRMPh5EgWOOB0YyS
uCJRr3fNCVCFTFEXSLbMJgNIHlSAwePhpOifqNG9qDhFkFLukD0pFnO9UKNq0Tb4Wjh1mLxTFkUd
IcHrRkv5OZMR7CjI8vK/JcxWkSMAqWaBJ6bs/rVM6mQbzdMaN8aCuW2HEd5sqSi6zwD/uBBIj2ro
S64cHx/olAXBAJIMOj90aeApQgU6XJtEjRBxja28wOQD0ji1ctEQtV1jO/EKPv2xvIldvRFHBTt1
AXYut2MbW1wHBmbigLnJxTpTPrnewqlmUDUmtPVG2Pjzq4siRoNURSXWJuoKY/WJkRev+aFyZ+p0
k3uIyGDs5EXJFoPJt3K0ppLBElC1dsdG0ZMshTu1TXPiOb1k1nnBrNog5ogIBOu49rSFJPZzVGTc
qBmUtuKiAMcf+GpjRy3lxtGhCpppQWtsvzPYYCFlI5Ils45f+FP6mX8KLYk/H5+kPBE53IikVh37
Mpc1DkSK7CIr3upPhvsUfT3zN2xCuNzwQ+JzK697Y3HMnSFluzw5ZsCxTRadtouc57g/VGinlIB5
+xNq4DpN1ipoQftd6pxE/N9aZMqISnB40rF/B3SB3FneYPwf0r6rx3WkSfYXEaArsvhKJ0+1U7sX
oi299/z1N9hzd0cqcUXst3OAM4NpoJPlsrIyIyOSzKggYkFXcbpqoBT/OG4lVCXr7xCsuduUN4r6
xY+/FPKVdg9KY0jdhlSVkbh7Jbd6dRNsi7AFx0ltgNhVGZb0aWYuAUwLnBWamtDbRxi/0fYNaiQl
SiZyvhsfK8Hg7EY+RsPUUpX526YHkbMlUXCz36VowX7pl7BoM5fzxQcwTgSJhyGW0gBpj86UBz35
HfxflKiTdtUoCzt/pr8AvAoQA52aQxB0/e2RsxMm8Xkt1riMTmJhEz2HTHMO8TY7PLZ2aaereLOj
vuHb4y45ufYYI60oGa6d4An7qL7/KWODB4NbuDfmYsCLr2KcTJz3HBRk8FWgt3wlrn4AbHaCz3LW
KweivirYNf7KyE8LvnTG3YBTh6cK6MoJ9C6YYCVRcgV0wnF/SkcFW5Q3Ugicp0gpF2jbC19vH7+Z
Ay8JKrphUZSbyAKYEAwFWBpnXdGf1JoLnlu8TnVZ6d2F3TxTPqCSQMHRB8JLsIiwvSpEy3zRpYDp
qxCsgY6BHbum1vsmqJryVi/V04jyKqr0LiLcxAwkgCI6I+5UQx4elXJbVeCuK7l17luCZN+egWv+
T3C7qdDBBeoPFxhALpduN6SeMESj2p9CdEH1dpnsZZLr94X/I4ILA8VKMArjLV2ZLmcUxcrj9dsf
MPM0vfwA9qgnYQCHDOh48gyGL/u9s15N7zPS73/XqKyswetaeIb41vJ6Muzwf5ZycDMnHSwAE2B6
kuJFz/flBIhFi8dWiedUCew6skVuZ0Je0z6OOn9Ujt0+uKs24Xa9MOqZK/zCKrPz6m4En5MI4NKu
tmMgJvTIKXQJSkZPD8nqp9b3nb3/Ug3AWrvNtj+cjIUPmHsdX3wAc84wFwhP5el1jHtAsEHp05r9
h+gBovVo3h7s3Ayj8C2DNADt9CDFvJzhIeM5xRt4RKDoPyMoVPTP6fg0JutB26h06bDN3KgSeu0A
JIYSBvY047kVhApp1QvjyU8M6bX5iACjQPLtTlfMr5cXp7XQHgvqxJ/HMsJIl6Z1yfr08zNfrvpc
QTsV1uviAA5O+E0JjT+65o76IBkFQhkQu0Rr1TfEJ79wloStZ/A4YGYChhqSNSooYlmIQxxFSpTX
A6BVql0cfEGn3i+AADsfL9nY3XvkOLZrD7KEvPW/XuQLw+zAy04FX1OP91S4FoWtp+gi3atyq2ei
4WcLr7eZ8ACdNNAaASgVnekaczdpRd5wtMSzopb27aes/Zb9k6YujIjMXEWyOKUFqEpAGcK+0wq8
EIVaw+0g6c8DZB3Ja/it/PZ7wQbbvUHsQn8f7dbkjXFPV92HAKWuFaANo5F/4JYu9q21f0Obw9Za
7ffWx7ARLBmyTZuX0di/bbe/SzqsM8dMllWQ8Ysgd4ArYxypmrZ8F2bicIrze9BVaoWpRei0qSE4
g6D59mrPlIUgJXJmjDllJZpaeTWAsd3hqHzEJujWT7r6UK+/VisLXdEgkOTAuS6+dIsOe8Z1Xphm
dlqrSQ0gmMJwElcFwqJA/7R338+HCl1k8bO22n5wG7Lgwea85YVNZsN1VZ66NYHNRC+eVf013BwE
J38OF9zH3GNdBgJbVUA9ghQBu7Fjua64scW0ZkiApWZmKHhzgFKa3+ABWyH+cu3aoq+JWRy5jXr3
TZ5Ae/G0JOczUwrD6p59BnMntm7oDn6HzwBhvAAeX6fG5Irb8dWSj9yp/USvZY/mPXC+bh4F9BOS
he017R7mIQYIOv4oaLEA3QCzxLJbZZgFnLwh+6lCp6IPt7fvH5j22gAeFyK6s68RqGM4opjaV/0J
cI53KFCa415+pltg9xXACWKo1nur0oo2RWmqq9MjSiOa+TuJBIBcjbtr0cBYQz0IWpX60imeH/q/
X8bcy3gCF3zS1/0pUPlqF3mEOoTGj7fHP83fjeH/YbvPbqm602pJyEsYccU3UfSa5yJFdImupfRw
29LscNDuBqg7aNivcqvegMaFpsBE+6H/WFD02ktLF/6Sickvng1GIhVpQ7fpT8/NYCQQgMCSHnP7
DxO0TzZoP1Qk4237iBr17bHNnlZyNjh2rcSeG4U/y6/i9mBPgqLZ6iFYIXA3C9N6E7E/1r/aJkZV
ZSmzNruE/9pm0+VKKtG2aNr+1Cpk3fHPvPbJK6N1e4Rz9+zZAFUmcuNrrgc/ETajl/3Urqn2L0Jg
h35i/gdm0HIyUYugg5ClP+4rEPi0Ut+f8twzaP3pSXabP1Z4et+2M/fYQbzwryFmqyRjBB4VcehP
VKisJEW3NnFLHTso01M0bvsADkcBkmmh+CuFqpGDea9tUZ5yiWwXar/xRPlZ65OFHTxZvTqNZ1/F
bCOJAAyv8VjKEUXMJ7Gike3HJYCSNfAnvl9E90Mrf5YclRaghHMBDiGoeqCHEH2bZDpZZycngTSI
Szh0RVd5fd+JgVUU98P4TFJxx2tLGfcZWDyqO2g1EPECRnsom4juUw6v/gJ5WbcCWCYwlVJPNSDG
9QoieuO3XKO1bxu/1GByAV1H/6skxiiB+XAhnzl7lyPdgl6AP0VF9uQQ0moQrgEKuPhNvFdXkM1Y
srL2EEofqmyHPUR0oKozaq8Lm29K67PLPJGYTUU1KqN+dznbvi+2EHn2eIA9eCNDmvjAObme3Lkv
/kIOZS6XChpL5M0USBwAg8CEK+nQt14qJuPJFF4EkJp8rhoUu1O9emkWfOBMMIYbFEI8KBISxMmM
JSlSxtJNUcsIN3Vj9GYFBBw0nOOHpZcNiKOv5w/oaXS8ErAwyEi0X85fE1VyHeUI+jUolhy0fnQV
q6qRDLZBbyxQPS5q0TeK0ZV7OxZV7rPoZfd1yPqWW/E07RXdmx6GeuTjSBiZ5BPQyLYKl/30kl9H
T00KYUP0SFDZ03kP4HcDMuBR+qAqXgXQUVkgDxHEWR7vaa0GiqXkspZZWYLs7TfU613ehpocR5Fg
pVlgUJnwg1nKLZ8eez8hk+QYOpatqaU0tdMGSFZdhLAwZ2kQhZB0LxqGwOw7L1Q23dhp91LSxtIx
U7M+3slDJnqH0g9KzlR8zpV0aHfn/GrMUEfZgVhBDI9JWpPyVc3UNrtrw6DUNn0NtOSqrGIpx9Wu
BMCIjl0s21ofS8Iuy4eh3IqJ4k41BNFVDqLAF2hO6VxJsNO48p7gA/3+MRmCuDr4hPiqUYLzG2p2
pADhbFYGIV55mgzSc02Rg/ouSro8tEcgxppVkmm0NOUxH9CaMSRQvwtcLgITjxjzjUVcUfLXQkn7
ALROBR+dMjlu0y9CEiDZdX9EluwzEXMRWmaRm3G+g/qAnN8rSafJa7UHMf+9WjQ+esqGUuJ0sRaL
zIorNR4w9WUfjAbtkix5T8FYpVgBEgbVV01Fr/ySqybxwF41Vly6bjJZ67Yex5HwGYw2fmj56IKN
n7IoFKNCLyt00kHRIAkVp21VEpwgv+ChjQ01IDTRa1Gfo95TthqS8p7XqND1rpRUePCyrhnNGP9d
1HpBGvyda2l6ijRo+Fpd7rXeriqRGPmNPSGIu23VxsR3uKZRyBt+TQ54RKJ27Xst1XUN+bpUe4rH
eBj0HmKGolU0SZyZbgFCZkvETOOLtFDtnbrkoBndDKGorLwsDsJ9I2o+dMJE2Y3IHgkaLti5pcun
By5GQmwFB0LxS9FhvpNGueH0pG2z3hqCLIUgfOZWRWJUZUYigxboBwb9VZUO5ZMHdUMphHKK1qWP
eZ6r4z5VCwiOxGIfc4bMoT1qLaWRCLllFZMk6DmSFZ2Jb6m9TQ191RRs3WkqWA1XSsmuyPgUk+d3
NYFaKqIaAa1vdUR7Hc2SGqe3VZcUmyTphOIODASxCnjvUAzD2g24in8ktAdkZtSUkr57naqGn2NW
5mTlDZxSofChBK3VurE2GKIYtL4tKF4kYamkXnZGBSxJOBtNsRX8QQFpRQ6B+lVclXEKxpZC0L64
NIEgAu81HjFH6L39aEjx+DZULD3/6Je5zzlCmQqRFSdeUVscDfrMFgKRz0u95bl4ND00o9DfLk05
C3Qt40sPah8Pqkdd/7Nwycxc6aBLRsUXXGnoBWG5n+SxjXALZ+MpqKGxHWq7Njzx/EYNTqhR6ho5
9Ol7S5+K6BN4HL3wg9++z03N/QkS8LxqvwufM3Pn/cN8JYHBDQVv5nookzEF0GQqdXs2V+sQrRNW
SCdTXSAmLVa3rU2/jLlgUVVH8g81I4yebZJONcHlwLvKn1KFJrbE0WdCAzvlm9AM+SGxb1ubeXbg
yoOMFaIWMHoQJjaWyikAb9HEOISkMNM68CzgZt5uG5krSYJOC+UDAGJA1fIHNjwL0aS6oSHvo30x
5tBgjud4kztCg+mrkZwnT2REI0at4+FVW7EHSg2tNDNKTWWxP5W56JFOAgPfmZ46EzpHTdZpUgE9
dUnQk9FQCN7IgWjyX813sISMYRbyyhYTEPNKWZZiSsUDYvFw/9DlQFbfnlcm5GYtsDFgVXmjrAQY
TY6gBc80gJu/qQa2Rj1fwt4tTBz7hiKBFxPVV8WDcggSBH0jxFMGXfKMYY1s++1hsYHfP+OaiqbI
ACJjyTKgSFCKrDISSockdO3W30ulCepc2x0z+N5vLXAoX5sSWPAW7E65xbOjd2V3it3OtqlSdamW
UNhFMWHcK6jRQ4QiQGsKxR/hUB27lyWgL9u3/I9NwNNQVAMJ2lWNmPBdnAuRLx26wUrWnaJD3VYz
qi9cWeAOEA7a25LJ2aWUIT6BpxL44FgqvwpIKrkJI+mA3CqNdV42U6IH38NTeOrDpaWc/MfVlOJV
CLZXBL3iFVdvUNG4gQjpofkFceC6XXOO5PTP0VNkA452e/1mB/bftsCjdrl8XduMpNNSTCXRAREQ
nhQEpE/ed2bSz9uWmPvpn0U7s8R4Tc6DUozawRKlBmltkD/+5gXChqUNyTwWruyIlyOK5FIRo8kO
p/OH4J2GkzgJWDtbI7ob1uWp+lQ3naorp9vDW5pIJgdflbxLRymRDm1ihEFqFdJPAmlSEAb4ey5E
nPPyf7PHvOB9gFlyN8YwwdiOTAaf22qpR3fhQ7nl7v5vppgjzgdaXPQh9iP3GD2A18lywQT/NPD6
Es/x0hxOt8OZL3G5lhe8OvsbE30WXkBzHAToMxE8Q5AWNv71PQBtAlBh/6k+IFpiNr7fjVEMsmXt
0NcUfSW8Hse5JebHGMBaDmr1XrG0Ma89JWh6kQQAG8H0Mv/LTpyNLirCnALC6x6ID+nhsrYKl25S
AfyIQ2OmOHcA8ERlq3NhBAnjuwZaNgMnL9FHXR+Py69gjkfOhY2XjYl7UMWfIVplKfpUF6KxJRPM
UeBEkO9wQ+weGlm0w3iDd1YnL/VqzRpB/grE34jFwERwuVcETRsQX7buofIqvc3v6mLfaAsIgev9
CDAa/gHTpYwEBOscZTJwkNwZfYdGW/IqHHPJ4sPvSjvG6JipyoVkIBNWwnFdWmMc5JBB5A4wId/x
JE8zmiQVdK6SS+P2YWbRPTBDUR9XIFAAQn2kwq42vp+EuRqETj2mmyR7DGSUh40s1vGsMsP8Gc9w
HToaljbq5bjpJADx1FwH0/oxbHMrVFrLHZYY5KbFurzxLr+JGXoh5lwdIQHihLK2LdJHqdM2Xnzf
pku7n62S/40eiqMgNwBrNpA/zLaJm4k8Do3EDg1qs1Bf8hRS0QgyPd/U7nndd8RA7380suBCWc6c
yS6EaAFNAEUfkPVXb4YxgLxL1sROA6ZOFCsslExTM7S9lWcJJmdVJjUB6NLLVYLKLcCyKwWKTrV9
Er7pQhqURZ1dfQvjAkYtrMEX0sZOLOqtf4d+sKBGQ7HU6mmza4VPIUqN9Fsiq5CqBoUiwVDrXLwG
CFDkXmsozb8HiUmbHcdZXaGT8CVOHxPfFMJQ945lYYbFcSB6/C6VmwjpA/5FW1SOvT4r0BhABAg5
TAijX7UphGM0iEWpxE4RZ99gA0Zg1D/ePijXDubSBLMn/RxkK3Wsxo4HPGbWbnrFRNbsto257Xgx
DmYpZLX1QM0JI2gegdLTWOt8aPXpWjqMlkaMptbF3BqWgr6loTEOWmoDMogDrELEMeJ3VWCJ4sIz
i821T5sMMk4TTzHAAkjaMm6G7zyPuFWVOVxZ2JV6J5SPctQYHYCp6WDGZKOBQbmropXfLJi+DjQv
LTML53Z9I41ZnTkJfXyXstKisTFt325JkW3mzXVpiVm9ShOVNPeazMkjWxVMj1pFCPSD3tFVfRj0
zl8IIWZHBu1XStGiM7mSyzsvl5Ik1OoMI5PfuBopJhX5z/wNOUI9EJcCpBmfDDKNf40xnpLv5SQQ
khyDa1ojDI9S86FmqxK8bQtnYJolxvnDEBC/EG5C6YJ1yWpYjGXUYL38rjAqYaP4WwTtKtoDuPAg
uI+9cgfAlj8dwgVPOL+AFEkWEeqyQM8wqQ1tTBsh44rMccdN6XMm5HR4vczQqXpS+bvS3ffhwkXA
1sKmcwFkAzilUV2F0AybFwMnaN5RX8md4GO007tPzujuZMgXWhR+X9wZzTo+qcsKItfh7qXZaWud
BZ98FVAkh9XcGZoP+SdpAc1yY8QXVsWhIXitdJb7JYYrmR664xBpp5Yaff+mQiNb8azbC84Wz6+m
gJn1uveQ0Fek3OHWvCHZoR2dRHBq9zuoZcRGHUJTZTRAVGOVoJPo9AFFGSiJWtmLvKgrfB3hXU7L
9POzaRmHHPDEHKsRbkYwxgIFghyXka7REPqqHYp9uP5FZyR3Ry1hc3sWZhcExdeJwRv97DwzCaFY
UF5N09zJ8swYCF6ng2dEvR2KSA5ByBLUAv+BQWVS1QOhALqBGIPdUHs+0sa5U5FXEOsbfHcIXc9E
faPKADVaQvfOuA9wXuOtAxV0pKXZHv5CHTl3aMTcSQbfidx0xbmFnuFt3GhLEe10lTAOhMhwiJPM
AnI0Vw2mEp8IQRkUEy2Ma0YrJGf0k3cUFwAtczHcuR02cvYUyRfGEHZaO36qn0aw/At6eOSswmwh
N85ZCOYOqA6Yrt0bH4PuPfoWXScA8kOh8lHbLKlrzARB+B4NyqhEoirwC5ebl1fSEM4rKZwyD40s
C42uWpjaOQt4+EB4CC5SulKGE/Mm7ImUFk4VJMKuV6lvhSrKrrd3JtsA+ucQgOWcNNkmJSdWW0bL
8lYoi7pw8o1oTGDoaM1bskV2vb73DGU9WvFDbpy6CZEVG0u5vflB/muduegyjUPVX2xgnVYlsCG5
cCf6wbDg9f7qL+wuPR8ks1oy6ZKyKTFIcZs+ca/BGs87Xg9NEM/Le2oHUNB9W3i/zo5MFDG/KnYI
kP6XG6RMWwiYosjqRCMYo5IdqpYLToWtUvyzdGcmmJCEeKSgddQXjrYWt+EXiNzcN8UsrWovWO5O
gTLrUuPU7A0KTsf/HhWzXmMlyEFWYVT+hnxJr5jQ59AsP9NdsEFtWtuGD9T2rUmR8fY2nYsWkP4F
hAP5X2XKPl9OZ+CFQeVrOP8kzXSpMpAsck0eClyr1DsIeCXQsFg4gP+DTfBME3SsUoEN+UgKzZ4I
6Wenhhy6aNl3MShVt0s0V/NzqiBKx/g0DRW0y6HFPXrypaErQBKvrKJ1bHMWIiHfNaq9BHmTZid9
T4z9v+GSIP3cC4jAbf+X5b8JOLuBS1C2JcIIy+TYmyWIlMgDUA/H0fjQzGanLqzhtB0vDqEMVkOo
GEOXBxEY8n+X4yR51uQVCHUc9AZlRqn6zVqBmLdV4iVm3t4uLFsbFGwvbTEXru8KWph6UeEk/VMS
fv8M7z60uU2u3g2ap1P5WKFUkt+7oGKpdVIfw3f8e/gs+2178jbVYMeeuLSdlsbPrHNXNp5QUHyT
Ir2ChFhQN77wyPlvxegbvK9HmzZahWAGRE/psBo7QxUWfP31u/BiVpC8u1wBSZN6VZTwBXX3665d
9zeBIltxHKXOrEYbyt3Z+CwUS5T207perPuUdUFZFB2mCEWAkmes5nwdtErTOMCGWLly3wpbUU2N
GArGtfd9e+Gv5hjqaCquZRFOAnoMLOljoEpNUShK6RRJ/JpHnp3m0L9omufbZiY3xwwJZXWQe0DL
F49Btt6f9qQjMcTfnWrwrEx6DNC02mUoiS21XMyN59wQ42+jClObNDAErNBTmOUGTbTDKGcL0zYz
HjR0TMmxidsCksyXS6TKVQ4IUIDx5E4O8VLqn9TczrSlEvPMVsBGQJyBIBfpY9aLC4EMvuVuKJ3h
WY512SjvCtlqNPv26sxM2oUV5vDnStfSTB5LR+VTowrvAmtEzvi2jeuzRLCnQWeKdCIPQXhWAwm8
PjnQCWHlCAqHtt+2kMD1KZStiXeNmYVEMaLKjYy8jQpDE71C7ysusto6WqoCz82pggOGfpnpL4Vx
K3zSll1OpMLh1VaPibzig69ITg1XDdALv5TEvfasGDeuDPAaodkJAERmq4Rp2Ikx9UpnzN9G7ysr
RNS4TUlEoQ01aKnL1lx+F2f+qc9t7b2rvVUN6jjB8fk1EVsDtQhFbYD1BOXSUetBS3B7XVj2POQy
pu9DehLMwSgysVs5KqM25TtaOE2pres0NZQvX5pkNN6FbVgZ0VOu6r605vhtHAU2lTZ5f6h8dUVd
a5APJZRg4+fbnyRfOwt0VCBVCuILkFNR8fJwNc0Y1T1VEeMOxUuhBUYdyQvB5syOV0WAslArkTQo
ozF7AN1Ufp92Re3kwmiKwbZHI1ikLDiJmY2GXmkK8gyIKU1n+HIcQVOpxRhVtZNFW2H8LTTNDEPN
EP1RV6V4ITs745EujDFnOM48QUmVsnZISQ2xOfr5V5v/BMr77bWZfg3jyLEmuJYkGfUd3FCXY0KF
pW9LP2scpf7kgGajGlpvPAjLiQeRPxGUYm7bu35u4TEADhKkESVUJLAhLg1KnZdLstI1jk9XUh2i
/uAlJqle61rUJc2pNsCLBao1fGVP/C7aZE8gKdCiLXaqo+wqeX37c673jYzkGwJPqJwIwMZOW/cs
AIyTeOBiOWicJL2rlR+a7EM1WziRczaQXoQOF3oHUctjtr8vZzEH3pXGKYHpDCDUlyHP1P5v884Y
wpTvwCJO3fxsA2ae8koVNnnjjHaN9wHIA8HVCD7Spefy9X65tDMN9mzC0G5OgIeGHToge8ZbNFyF
yaodoRCzcKSvvcZkCWcab3PAUP420pklX+rkHMWixmkkxTdqoT+K4INdWJuZ4SCVLfAIl8FQBobu
y+FUheeNaBxondS0IwOpZl1eSPNO+/nygEFs48wCs/qNUmghQMytA4gLKPkgObeh9v1SvpxtZ4fX
h0bzxCbAi5NQIOsAA1XLykYKWyeWk0P3pHSI4OuNVqJVMTgl/v3Y5K98n2yGyt3GEP8E72Mv25Ui
G1C89558wIPR/x8fstSQiscsyPbKGNvoaeLch9tHbmZd8aUqAlQRmj9X7a10aAQ8TorWcWnFbeq4
Day2Gn5uG2Fbbv7/fPxrhVnYvCz7Mh+q1knGQ+NBdtmIfdzP8od/Jye9QY5eh+5ULbvr+fQ5/1V8
OxwtT4wX/MvMYP8UlCDhAZSA8Ee2fLaJ20xxc5pWgwNotK61DSj8bw+UJXmYBgoL8KmIKEEnxuK1
2lTq+DxpByQk0OcuvUYP4VPz3O/rO9CmrBQzBo1ocEd90x+taiPq34p1+wumE89scMIjaAbsF2Eg
2pwujxDnR13EVeLgVNCXUBLfELJdXNXmbSvX1yGGibZMGR1DuHr/orKziVTiLMnG3h0cIe3XCkgj
CHgq0vRFXErIXUMUMKEixjLBOiD+LE9Lemapq1OFr6tydAZjNPuNtMsfPbAP90ZnptawQ4fxnWf8
hqvx8fYI5+bx3O708zO7QRI0Kc8Vo/Nq3i29vKfdzq7R+e+eZvfsd8tiWIvoJBkdTZdXn+2uBrcd
Me4jewl1OhMdX84eEyMNpcqBjgGWBuMzWYVmdqAbeZOux1X1Wpkf1XpYcbbiICsN7cnSdK1s4cTN
HAiE5WiwRbUBbV9wMJdjHemopkWXiU4/dJEBfL/uci8hH+jyD+EtyKCgeGmoLmiyHzLxuazsrPTt
KO2OgQsueSQpc2Vct9l+HCxxSVft+roBBmvSCUR1As/MvzfV2TqUPoiXRE8A/B/wfCMb0QQ2ioq/
jvschCxyoticwjcow0vK6vbumreMGBnsBaBjY3MQKs2QoUXy0imBMemAvUhpovP9yttk1WsABerb
5q79HgAuEgTqgPVB7M96JaryITeGoewEpXIgXG6D6GYh4pmJJMGywSOdhoCcEiIxW00Y1AQ1RU12
at/K70IXVdvNSHW6Sn5iJ9nnjsjpkah3+zIxJdmuIR4o3Al2YApGu5hJvPZPlx/D7LrQhf5n5FLZ
Ge55kBIoOwHUV4jCAiPoN1WzppBLfhqfIdc21GvR1prN7Qm/TqJCxAmwKlSh+Kk3gE23Z7ToBnBK
yE4hcwB8GpJwj54bNT3loagrzTb2D2KzjeiWCLo6UoPGdkg+wS3Vfd7+kutK1d+X4OqFjgvS1WzW
mCOFWigjGijVLxoD9a3L9UPkHTkjuCPBMQEXCbdKikOxE7f+VnbCe+VYbuOH8UdwLVEXXwR1DeiV
tpaoARqgceEiuY7HwLhEKIrgGi5lUH9euoeorMQsD/F1Q/3VgP6y1u4T6fdXhn50weFZ/nJ7Nq5r
FJiNc3vMe4cDc1ynJLDXtyt12+0dDTIBpw/n8XthYNJ00V46eVgCnxDmHBD8K5SXl8STGFNEHOkI
sV+KDo27frS9B7S6ERtdr/Gqo3rXPwDfV2a6tyueNcEWD+3b+K62B84eZUus7VG9J8o65Xojh6x0
YXOrQF4S1Li+6i6/lAkZ6qisW1VJCEAyra4U0IQft0ReAjtcX3qwgmwIoN1wE2h9vVxp0Rd6T606
4riDEZWjrsl4RTwE6Cbr/VKXfV2W0cISRfZSRHTdIjCtOWJc8HsJU8sxY1lDY/eQcC1xguKL7LhJ
PNRMK7MF0eawroPjAFB4wz+MwcKQZ+f1zC4TupDBFRpS1QSe77kMnlKseP4frR2denJUOgWdTMKg
rDtuiLKROE1QO6MarVtaryTSL7z+Jud9tZnPzDDxO4qFvqL1PXFITFakixVDHfKvEknZWGsTK4ib
fOHKmrkhp4sKOXOsnYjE9uV2EZLChZotT5w4f4tKMP7bVUQe0Kqud1yw9nvOuu0Z5kYIdSa0bE6c
rJAvvrSXKZEqjZ5CnK5Pddl7IWK3Ct3HFG2TfZksDG7uPp4At0jBIXiGSOylsSRAbyroWokDnklF
50awFmVpqi64oJnoD6DWP7JvlAvxumOuZL/hCNqZRdlRQC6WUrA4Rw9J/CwT9OTIloKN0lsaBOKs
Drz/KripPqPULrSphxstc5r0FgJsVYNzskmsxYTCbMCgUAF8c3gko5uGmQTSBGMjRorspGG8rQuq
Q7TZ5LC+aNDwFVFH17FBwDfnum5mjB8QL0Df6UQaL0lPnrbOyYsGVe9HSHi3zT4OllJj10V6uA00
vk5U5VN/H4tEKIexljqKKxz8hzqRDBEav2W1dk0wZX64JqDRDXkI7qBkaw78qVrq4prdkGfmmenp
ZSTssN0RnPZoyqx9cFIHYVGYlYcGMswmsBHaIC2cgrmNCeQ5ROdUgGeAi77cmOCgVDt1wKXlilW1
QoIrBO8ldAQXztr07aw7gTYW7n28IgGrZ9yJmktoCO4kxIpPiPAtS9YfNGP/4On2u6bbX6tAP/AG
dJ1t1eFMw7L22xfrR//Yf5wemx24pr99sNQ/glHrbb2+X69fn37vH8EbaO5Mz3ndbV1jd78EmZpb
jvNPZi7JnHZtXQ3YrfVYG314UoddpxZ2KxwFwDVuz89slHJujLmx3MQbKzrIsiMBYp+XWwAeRfUk
p7bwyRW2LFvJSdrSfZjvXBCx3zY+d2ud22ZurUnvugpTrI0Uv8lIXnaliS722zb+tD1vbQDGu3su
n+d1r8rODlyLvT0x9oBADTRMIohO1UnPyYqsXqcmFHY89PVvqz2ex5AcN5eeyHMBKFXBYQYwPjLC
7CmP5EaS4gj3jDe8Z/26ne5pT6/HY1DteGKXabIwv3NHDDUR8FrB+yMgYvZ+UdOCmzgTnMLldYIW
Kn+hhvD3tmAnF0la+C4BLwy8QS4PMRAFKWBcseLY0Dc0Nk+j/qOYsv6lWqrx45o/d4FRmIpuhUBx
PK7VTfz6nOhQzHj4XmqEmzvn51/C+DA69LI4ttNYyW5wXKnDC+wdQIiF7fS3SLdGzFx04Gfwh1TF
iBN92IK/81WDbsBnpWt6uX/9tJ821Pz507gxNePuq3uFSJOe60gwgxXP/phovCL7fpdBQvO5MZZo
4+YOFAgvBYiPgEwaidbL5RgLn6ZB3oA7AowdzbBtpXWWtAu7anamz4wwM8CRuoSMUKU4PXwFBcIS
VCgNGEWzj9snd3b3ntlhLohKRba4rjGYxushvqVWaBQpomEhPpqfMvS6TxcROgamrzhLzPAlTbWx
7RUHPEJ4KOzbYS2A3+P2UOYiTA1LAty1iryILF4aATFI6/lpqjgDBWTyGT0J+Unt0SmK5ET2edvW
7PKc2WIcusiDO6oME8XxtN34xYdmXpSGUC0FzXPODIStfyVn3N5/GhBn8ya0TVcqfqE4Oci8Q2lT
Vbwx+IXZ9/cIpnoUEzXt4fbIZu5FrBOet7jGNeAPmN1Nwcrs5bGkOBoZhh0V/h9pZ7ojN5Js6Sci
wH35S8aaS0RmKiVl6g+hlfu+8+nvR2GmbgSTE0TVoLq7ursAWdDd3Nzc7Ng5frGtA2k/5vpjRZUI
Jp5gxeKCCyIWiz62CiXChCe+3jdrUBHkEAgqSgmvUUiFp61eb3/UwnZdmZhVCYwgkyGMIJ5IkWor
wHpVyibjLknWNGMWHN1g3oBHgDj925o5ejwGXh1JGCqKXyBDfKblh35llnDNxvTPL5xirEXDM0ps
1NE3vqUxDlK/AodeXC+KmapGoUMjebs2YelDG9cD7t3Hegq/x/Cq6zzxVQGOr4gxjtu7s+RyDHsB
3NPgw+DpcG1N9tIE2fBOPwly5m9bP4OzejQj2618RqeSwN83mb9ygP/qn8+uGMrEhgFtHLOSbNe1
0SZ3/UZKRD4RguhHA67mL+H+S7npkH4sENIonLNnIzy5f3l6en8yNy/2gGbcg4RmnNPZMgyAnb2W
uywuxMVvmi1EIgAqhOsB77Hq1zroTScyG6QZaMQgqGy3Wq7at5d+yZcuV0G+XoWwhAWFaTgdtahP
SvkSysc4WOnQLpognEAFxLlgj69NdGmfwCgk6Sd1PHfep5Exqs5cOd9LIQSA2T82ZkHL8iBSD2qV
ODl2P3up/ilk1fb2SunTUnxwmAsbszNRK2LZUMlnpOJuuPtSbXlTOzW+w2uavyK7fEMfqrl7U+xy
RxL8+jtzhMmxoHK1GV7InJffxxeOz1FnIChw0KZBbtL17Z7/OpGSQlVFDvO1dZBGEu2Dtnn+L+6l
KxREoJ8AjDI/1W2lDv2QGWy25qk72Yuhk0qyt3zQj3IjJ2edmanNyqotLBo1U8SfAP5BgjZbNPL0
SOqM2DhpxuchPvICylDskrPo3ycYjPsbk7o6c/2QnF87WTI0Q1dKgUEawwiDmCrZJm7pvneV2a0c
maVD+r+maJZem4pTrSw0TcCfq/JTqLZf1F7+agRSbUOHrjk+WrK724s4VzWiCT2NgICkAeH1t+Z5
bdKLTWwGiXF6qxEMLnlQfaGcs4mdkHcW015OfK5s+LR29cbcds6bvEUbWy8PNANu/5Kls0xyhc46
Vd+Pg02pphV9rJbGyRLuBP1ZFH9b5D63bSyuL7AUnRFuMrm5VIRgRNrQeplxKvwxdOiBPaEnT2lG
o6asPI3h/ra5xU9C5Yee96RNNefXBrg0yoFbGyfo4GyNebTM/F6Pn28bkZcuVLqm1MkZhAFAOIvs
xuCrQjA0xqlE1cfv7jtYs7i3hz99/STGdmvuLJPhSPGp0KnQqXsY+2L3Ph0rOz0EwkvfRjZ9DrsX
PHtwu0fPhzwJUa/mSVyDHn+cSpicjUME7BTAH1Nj187W9XVZlfVgnFw/ASqu7Pz6vuOh5x3leqNJ
js54hlPJ1n/YB4NNUKdZL/qNsxBedooJa4dinKQOBWrDqJ8FGNr2LsXGlc7m387EPJJfmpo88CKB
KjvmBIQQU43T7nr+0miWD/D5U65gRAkU2Ut67JGBtsgEzqQBvR05HsTvI7OLsf3k7X97W/shYBVs
33L8u+fnxrH+Q5ZnAPsA0Qn2SJxfmxTQUy2GQeQUjPorSdCrXhqF4/ayuHLe/qZXH5aDZB9ZFtCj
SAReL4ePMBtUjhYxmpsqPkZ2u5F2w7ayz7SxDtLmHNi/W/tnbD9kxxySN0gi6PpKW2KdzYffPil/
3xe3fs3sZSVNlNW5x6+J9cFWm40F1+cvodtr9d5N7/XkFPqVo+jU7CzmcxBWAn6P/Ep1HLKt2smw
zPY7SJZQWQKWLdxbyhHc8ibX74fqoIT3ZshzOnLqOoIg+E3y75I+sJvoXDW7SoAamNevo5u2eApQ
NVOTatPpiD14Ry0fHL1d+1hW9ta3TmnNhSMKIYzgY28QFVqGDSHqZXTz9nIuxR1axfSrpzcd9dlr
C1UU5ZxxzzwZ/VM9wtkZvJoKDIjNyhW1VLFhaAtS9wk8BABjdqZoWniBn7JtJecms9/gZNoY5Eb0
5GxuJWgxLGb/dAdnekGwYvv7p2n//Kna+l9FhXrriD+n9Gewze1ztKESYW9CZ62BslAhQAsGFY1J
rUdX9NlLsy3k2lD80Dwp3ndx+J72FYxm34v0u6UVW9VMVm7Lj2QchNJLe7OsJCz6Qqlz7BnmD9F7
dJVdgWBe1Z0Mn1s7L2yxcJLOVuONdR+EnWP1Ozc9+iSF+vBcyxE8NL0TS1tlUHBAROFB3VM1TT5V
xSaW3gfJGdEaTAQ7L17i9ovZfopcWxujQySsTVYsXgvTuk1DHGBC5lDOvukyr9AS8xQfzf7dhVPP
p9l0VA8t4unqqV/ptS6VzI1Le/OoZES65RfYa6FKHbPkq2Z9FRvf0c9a5njWc24SqSFHGIOtHj1D
X+hq40qmNxdM+Jt3Xf6GeSzyISqYphFOvXsWfcdNP0EzbgfozEgby9oz/SGrz2QwjmLsxgSi035r
iN/FoHwpfXSdXFtandqdXGYeMujbQo1Euwgg8uyarEVfLIMIl+rY/5NSUAHKfua5o+t3sXcowpX4
sTCGMvXZaaGSvSODKM9cuEAiQ8i83DyhBqFUW+1JA3t28vr3wqmTyh7h/8iOt2PWUiPx0ua8B06V
PXd1L2PZQUBD4bPznf4gbCHvsZ9M+2tKnIAObYPA5YlB7E2y0hv/OLbIsb345nk9YtCLyq8m+1q/
qyv9vs17kJctankbvdr7Q+XU1Rmi3CS9V+VNla0Nhk6x8uMe/7Pmf5EoF9dC03thrXXYL6z8ThHe
TMUxxKOoMD/p+ys+vuhPZL5IhNEfpLtwfUGEqq8NpltyrAfJhj3KsapNTEYaGveC/iQrhROtNYuW
Q8mFzdm1B3E1NKsAd0+KslX3nYFeNYtLIxjkg63XX/PPkvvntk8tZfn03nkewijEXMTsM00tLGCO
7cxToImbOn0TQeNk0ettI4v7Rq0WrmLYKwE5XK/lUDaSmpWmcQrDxAnkg9vFG8Pd1mrlCGvCmn9f
zh+cBB+BMZ0KHa/ea2O60IJXrwgETH9vwmN4FJFF50Danq3SJfLsV4t72IcFii7cuBHsH3TBDvrD
U/bQbd4njJRrJ8eHz539K3ZSUjnIUeiiyLvPv26vyqKH8Zaj8MDCfHgv+4IuV2lHINf89GS6ePAQ
3UfNhlfILhr6b1FZQOH+dtvo0k2PLAkoY+CgIDJm6YgoZQ39cIyalWKnEdnIQ7JvLKjXMnISaeV5
t+hdF9Zme1HUZRQWGg6tExJz+Ycq/xp4rd3+pMU3JPkE442omeLHMx8erCRKZcEn9AtfkqayY/1H
Wx2b7tXz3uL6ENd2A7BPDLiNHsP0lEiHXjMg/8jAgvwIrcdhIgpooKEa8m2p5F9rr96XwT4393l3
uP1bF04CGQKsP7CNw4Hyt/h6EcEiVRn9Dnr4k1cNMOe/q+4Lk4N21D2V4Rrh1cIsAnA84OSA82gt
WfOXUmQZQ2bFUwgj0ScvKQ6+vx+Nw1CqdojUa2rYYx1tIop0rd2P/J8ylMCvWrdy/Bfj2oQNhLNM
osg21wv2pLEucqE1T5K39bVtlu2Tl6Z0NAoLPtBo6aVau56X3PzS4iwbMBLVC0N/CmsBb3VvFN69
NNpmbs2M188y6t46UpLbW7tmcnayGjdrwnjA5BBF21Elr69f+/icMaXsxd1WFbSVSb01g9M/v/Cl
hM8bq7afDN65d0kVPETur8J7Qaxhkwbt4fbnLUWrSSKRwMqd+KFTqTWyUpVUcE4JQiVCeS+Zh06w
dVCMEOiab42wkmAt1vaYwJ5Y1Kahvb958MXndWWXgp4ApyYDkTHvel5N3iF/UnYwB9rf1G1h63dT
T0KyXyPIk1r7tXJGg6fvNo1XtnbyltmVYlKisvhs5lshbLleaclrBwTHqQ/jyFvD+yHn1aE2TDvr
1riZluLDpaXZnsZCHsO1gaXY/VaLpT29hSSz2cQR1TFhZUsXP0tFp5XpPS7/+Qp7re+hauwbJ5pP
ZFDhTpWRadEzRxLXasN/gU4flvDviAb4E1qa001xsZtR3o5eUQTGhD4JwiODAKNx1LOf46YV3qN+
G/n5JvqMIkP9Y5Aegmpw4IEADtMclf510PdytNaRXIpK6CkCfaOWRFCeY7OKyCpTIaF4nHRo7Y6f
S+lFNbe+/i0XkqORPSle9kVRvt4+RosbfGF09nqL6C3ofYrRlpgr9L9BLm7q7HfDnAj9y5Wbccqr
Piw6FyINV258KsfXiy4Kip4GKGucxCCRnTgGQSjExRrnx6IbXViZnY5mDGKxHXMKctLdkNCJoxvU
MgXfoeU9rAEmlt5d8MJwr03ymyA9Z5d9p0AGyNVNGeytFjc/RlS8XUh3wgfzxfsSryCMFj+NpeOM
8MJHE+B6AUepCOM0rCjrh+9mTRBXf1TVV1lYA7UsbZRORgZwZpqF/pAgG0GstMlgnHrzNRhPZr2S
ai553YSw/ZsPozg/+47SaN2a6QjjBBezrRXvPSQQVvqlQPqn077f9vApRM2djjmbabkYxfkwEl8o
XRiGjLkxEbod5dLO5E/xSA/muaJ8vRaZl8prQEf/sabPmk70Q2IZ/LRxSivzqGSPYgazVPheCkcp
/e5DquU6pUZk8+P7MPY3eSnB8TPe9XG5RZDdHqOvfYVefHU0/S9Gn9iudXa7Zz9DQMURYLvvKXIH
9xFqKeJxGgMeqzt4J45wnZstB/eFEWHYQexUYHIkfYDEuhlsIXkxvMCWh83tlV24gq++dVazhPrZ
DSC/ME6V7L909d7UBQdIPJNU94z8dMdaWms5Lfkl0pzMeVK6JI7MVrcje0Tyir1MjNAJU/HRFPLj
7Y9aOmIINzAwx6mmkDJ99MXFYLlNM0BTaZyiTFXtNpYtx1AgAhATKkq55xkrl54yBYgP/mnReEVp
AKLPORrKEP0oaWrXOD2+afYGrAtQzC9Thf/t2+OPcPMDVW77jf/0bFrSzlTXV/lrr8dO+/n2py+M
fJKgMzPFY4zGM7ze19/u+x3T5jI/Re23SmMnxibR7yP/oDdHcTy2feR0p7qC6ftOBOw2+rxbduTu
sCTWa/QdSyDwq8fC7LdYZqB4klmYJ6E46HVwEIqtzuNkeMlgd7X21DvS8I+rOCXvq9+QiQxrneql
6tLVL5jdI4XUI9Q18Fzx42+Zsauq5tgG8MVpO0Oz2+55mv0Yf+dxZCfZsV9DYyy9IpnEN5mPpHyI
Q84yFLOJWyFraxMybOaZS3nXJOMnFdxNHX8KlbPsPqIQ74U/6+SPpryG3XH4OcLCrtFtDN/FYHD6
3JaUyi5lpGJJDCX5V/2efOrXdJqXnnX0vmh505oSdcCW117TqAJ6WkVlnlzrjXesl7ibllFDMy0f
tSFxTDWyrfA+qR3/SbFSJ3cPw7hhfmYjra3ZQniw4Bgw6BGTPtE4uP4lrSclQd5JPLxHqEjSu3hN
72HptscCfzJkCBYMwDOv9D0ly/UKUdja3Deo0h6E+lnSHic+meI511W7qO6DNQaIaadnEeLK6MwR
uyaoCjdVzZOVvmrWj6nRVSu7lbO/EIasqRgGkRVqSqAyr9cOL2lzMxOoBIghIOUE5nk1UQvQCdnn
lPDktH4f7npAx/R8+/AATWP5KIaN+awbgm5LufUfqqsEI+C7bKgBB8bs7VHJRZpINbtZC49SsXef
BO0+poSfvNz+9IUEgTogkEaDagB0RrPlreoiVIuI5Y0oConk/XJ031QHWhYe2Zy/Vn1Y2s1Lc7PP
GqRscCvUqyC/f6zl73nwqEHH/f/3SbMjaQlR3owDnxQ2VP8R/Mp3UqnYcrE1HsL/kG8zYM42ScrE
syTOPMeU6zhq1Mw6JYwTR9Kr0tAgFN4aec0hluYJryzNQqIKvVUWpSnsOHL+NWYGaEDJtFT3lbsz
uuo+s2yj+F41POU29RpoeTHMoTxkEI6p5ICRuz4gUqZUVhMU1kneq+M+ip5ixAPcxlHkcyRZdPaO
WvNSW3e58irA6Bt+Vhi0XtP7nOLLPBRMAY66tSxCJjrbWHVQlaDSKuvUMtNfQ+gxarTJS8+pzJVq
zkKKDtAAsKdG1gyj78xSmslBHY6CxUBSutG8hyFp7Do8SsGz2X257a1LJ+J/TX1gI0xRQuit1nNP
iXhXuRAUMDIOMOC2kYXkhrgmU3VkXpPZ8DmoLnODcBBCnCeIPxXaJo0drXmTKh4EwaPXHWOQCMGx
S74ZApCdYmvBi9jswb/VwsFYgYx83EVKHBJZFn/jIpkXOmKAdnWrc2LiXHzPpOINkAtqNEa3i5Vq
7dG9UFdgwpv5X4qdk87w38LWRUYrFhKIy05iJyXNgV0qL6eiq0aKbga5M8Q70Vbz7e3V/ril2GTU
hhck+sbyX4zmhc0uotbf16F7qskMvXrXIA3brcCDlj/swsjsuq9qeRAD03dPVfwnDF+sXZraEGbq
yBn/FBRxk45r7+KPVwVaCqjawBxB08KcLyWD9IPo0kI5+QoQXPc9C/RT6an71v8Vpw/gUv79Kk67
Bv0TcMIPFCytmvuQPoTWSWROcxjviqNYhGtN1OnNdB1S+KYLI7OgWimwIJSKb51UrdlKykOGSoNh
Mfol79Pwube+6u6vQchXzvxCJoVZ7gsdhWSKmfMmScp9XEUjZ6BLT5kc3rmIuqGJYZfHZoIJGbvO
b/elF2xWMcgLT4tr07MLy0qy2jKF0jqVtDH76PNzj17dod+gCOWG+3Rj/rJqiAPanZFtBe319p7+
Pz6cMjLAAL57HocMFRGA2J/WW0obO+1+hyCaHhX5kI7cZiPFTkfxvM/VqK540wIxAlUqCUioCjMg
N/Ws6qJreV0GKZcH8jEvrxAUgXX+aTg6qjeC09ORRORu69nfRpv/SQl7X75shntrA9YKtUQg7rvb
S7F0mi5/z+z8hkWioJPN79E/ax30n54j69uW4qckv6urfDjT1839XIWxGo56ABnkudf3txcAP9PN
msNkorMQ8CAKtH0hvnWutStLH9ninasSrCTTKV36UejyKo9GP/K80yoHcWix+SWWOyOmdgTdZbU3
1mgLJr/7+AuhRGYuF1EKcbo2LoKmKSmRp/ujdUIJ+8kXfKSNS+/l9pp/vNbxAYXoC1c/0OC5QmUm
xXXVDVwGFtTSFUwfYf9SZUjR8rZdJTpe3GA6i1OPhmlIY5YyMfCfmSjQcNAqxYmkIy9CD0CtaWZ2
Jad2yDy3IpzFaB8IvS3IvWPq+ywfGZmKtpVp2Kr56iG6fHsFFi5fps4UC1okhkGBsV6vshqXvmoE
LtchMDft3qWwJqF8UdUrx23NzuxZ0chlNRYiCZTQqI9VkB4YE7xTebqFK3Mba4ZmD4qg9KGfLTE0
9FvNsutk7/vOGtZm0TcvVm2WDgZSluRWxV2rt9F304/A+KDPcntnFi/0i63RZuU9lScLJPl8yeg6
Lig7de/hN59/GuHGa54GY3fb3gJNA4fBZAiBv5ESzvFDmhGKsTQk7imyhU8iwEf/td9M4IxXKNBr
qmzGXoch7MG4O7UQ1dy2vnQSYaybpppU2FH+gqsuTnus9uqE03NPhubbKbkfU6NK+lWswCq3K2Ni
S+nYpa1ZpGV+XhLaJCUd6/aG+q1IngttxcTSWZ/47wzyPfAEc+B8ULmxSyfEPSFZb0AFHEp209+7
ylFS7vS1nZu8bR4pGVbBEp0XxLpn3qgXKcNQYwWsLBEfSE4cJlc2gi/81imEl6b8IHc/y27lRbRi
dE4RWyPpnetD7p6aIQW1TFnUui9FXn6wY9djzAS0AcZc9teSzkW7CB9SH4bOnHmg64DlciSyqCxd
AETqXZ1zwO1xcFxpU91pa+/LRUe5sDW7JBs1zZNQZGG99E8evZrqr0L4Lwkn/d1/vmcWgBO38gQ1
5Hs0HVjvnXwst2gv9cO3MHqEfDLztJWIv1A34Nl3YXEWihWlhhZUxqLu9ue2flTBtoimRzfl0cte
cmrKUOzq0kPfJbtS9g+3D/pCIXkyDwMYPOAT3GTmrVmi5+OQYN6kE2VL+nZIfuTSd8V7tvJPUnKw
asUWFTuO7qJB2aT/4ca/sP436F7EmXGcUCB57YJGkuwCkJHWGwej2yRoAOsrd97SLQHbPv+CrII8
a+aqYammkeTx7KO1hYKBv7+9kosngRl4JgiRmAezdH0SBgKB1miEsYBszjHqatMHmuFkrbtv223/
VmcOMk8rRhcKP2zf9Ecz4sGSzBOGqissM08kvCeonQwuUfBRwqEfNzGiUWrxVpu73HcC71vAZNku
zJyi+NpIq5Khi2t78TNmTizSY470jp8RNQoaTnajfxrzrbcddtq+38B054I9geqvYFWEFR9aCu4G
k20UK1RzyuSuF74yA6/PAoL7EB7q6B1tKzDGdh6XdiU5mbbG1LF4Yv6qEBlTLkzN79pe6Buwy4ts
NNANp9eTz616LCxHdXUnSx/qOnBEWHpLMdrm9GJEiDWb/3CdTUPuMuOXkC7Poc1pPoSiMBLsGZp0
pHBn5XtGU9xiI8sPZr5ysyxF3UtjszzZlNum06TJ2Ph5muAqH5EJ+y9B8NKIfL2mZjwOXiIQ2kk3
3LLcRPK3WIGMW/oauIkjdd4hYcDYbrpxl6ebtI/XztG0afNLG+dhPUVkWeDevP4BbqNUsZ8Y7imk
dhmrDgCcDTMQoJYouCX3dbtr4h9m/pgGyBgFO0P48u+jx4X9+f0NlyiTkrHuIoa5jSsem338UjiD
uMu19pPI4z9YncVYOrPAGzg6YLXAbM82dhDDUGhli3PT6fskOmnyz7H8Wrr3YhbvXbUjdBkb5Pak
+kfhhVuoOR91a7VyPVmZLzw5LqkD1BRUAGYXrlyLdQ7ntUDYZBJk+OQ3R7OAdAzSQa+GWrJvbQO+
gEIJT1kmfbq96guzGVNPAEIcxBYh+tFnd4JsdkVFTBdO4cOkttjv4NKm3MIGoIdxivbmMdgKyVbu
dqlTHNbeLUtvCpNUgwI24wi8e2db4DddVUayKkxur8fRxg92ifrSbqOzxQDd1pWfVr53oZ6GQchl
mQa0EN6bxcreNZI4imXhVBmiUxfCFohLM6BIX9mmuzfyP6LVOcrq6VrY5Cuzs1eglEhqzu4Jpyz+
1EtPcgOpsWGCjLRhudhBY0neWm1Kf405fnmBAa6BH5bgIZkXsyU/8JUxb7jzYdSVAps5qWTc1ibo
cbu+b1RYV9dY/CaHnTk0EkKIrgBPmqRHZqEs4Kj1ZonJQYC7HG0sH10PT7uHfeJ4ezcXLj6TnA0y
BMjkddjar2NWnTWdHgpcum1mHk2qFGZwnyTmwdQDR1K+GjCJ3ja4eFwmahy4SRgYUOZdzzzsq2JQ
ZcK0QBuExhL0cwwo9foxMBPGyJ7RW3cQa9hKGTx4BhTO4NpUKjhk1ZtQfku9T7L3WVnLAJZyaEg8
J0JdkO0Tgdz1SvieFshKGgqnNkapSthqKf9+CBUCF28+KbWrodl71V5Oum2RrcFBpkMz3/FL67N9
0CTPa6rGF06GOyZ2VQEv0k56bhetBlHaGhRzcddhkFDpl4BWn3f5g7iUEY7JsYYUqB/i1klzGJSA
NIMJhThHF0larcMv3BWMsEEcQGdhKpjNnl5p3QgN+ymA90BBT5abTXq26l3mnlM3txmTgMqWupkP
g2p2LxfnNLnP+pUrcvHD9YkcU2cABEWr601Woi5uhCAVTr2+N4t6ZxTBxqBlzGkulV+Ida14+0Li
AxEHspZQcSLSo85SgkqH/7un4oN2sy5urJwGTiBI6aY1sjUClcU4JbG4iJVzjikzXX9b3YuuF3kV
tqhVOPjyQfDF/tgCv9qYcfboWczsR3Gm3XWZPzi+pK9dxIurS6+DpwsNXBpk179AGPx4aHxROLl4
rhVTNfBpWd03MMaE9bsff10JJUs3EdYklIaYbqXteW1vtLqhdxN2s0ru3TDaVH9U3dFq7Yzig6FF
Ns9vca3buHRQL23OdjSCPqpRJGwmpa2PuZ1vG2Y54h+uc/vjltYSqeiJwJqGsTr/tq5s21rQLOFU
6u57WmS7PIYyE+qj+BvDG2rtrbRsl+zRDKfzztuTy2729MwiSW6SiL1rDCesg71wrvZSIzti8don
h9vfthQJLm3N/CQKAtHNJj/p+tEOGhD3a+F06QK9tDA750VaG2mdD8Lpi1/LW92pAmErABa9/R3T
Xs+DNmAJbgsKnFTqZidOL/VaSixSL73QH3vz4PWvpnvMC/jnpYILZOs/3za4+Fmg0Cb+dxpsf6GW
F6UOTc3CagItnNIRSSrBcmoXIRhF3Itr8j9LgYuGOqMXlDkUFNCuj1bRSLmcJiR5ufal0x9S481f
m4RcvHEvbcyOUhHjjSWF25MLf7W7rb6M5sGIHJYwtY1NoPy2fptrLbmV7zJmbt6bdeyOLTYt+U/c
/DGtc96+396kxUB88V3zMKgrAoUUHfdWiEFifC9BgKycRPdAvbj87X0dyzVm1aUDxcgswGHwZMyU
zlJyq+jqoDFF72zEnbgZFW2wxzRdY8RY6iuT/4Jp1ygYoBU7u8GTwJW9Ms8B52wK23foMEJPZmzz
7fvnHJ5L8bBmccnfLw1O//zC34vKzV1JAdJSpBb8zNvW+tGWEuzu1srBWvw0+F7ABVN1BxM0W0Ez
92vTDHRatVaziZiyCsbvxR1TD2kHiD6/i8pH39qNXDKDRAXefdDD92R8WfGcpcvl8lfMTp2W+dYo
+AYQrOR3A03DXf1WWp95foB5723o0EV0QzZ9duoDx5Uf+CVC8zBGa4jXpWWfSBBR+dFlAIqzgxmL
8Ip3cu+eYBGy8wgYaPhYjJbdRvVKBF0qhFGE+sfU/NrRvdFMYnME4oK+qAkVGbiEu1QPD4yxnjur
pRz1EqUwiZvSo6a+lM0Kxmbp5CAQMXH9TLpN88dsFeaVlqa8fyrxcRB8qCRWosHClnIwJ5TZhDHj
gr124VY3MsMcU+9cWdCNBR4BgTsv+uYXPOmq1SRwYessnnEMu8IBT2I/MxfnUuU1Suyfkz/qHcPW
Z0gy7pJt9Ni/MEzhfvIgrA2ZDN7d9tzJI65uQiROJ50NgEMiVFnzDoA3xKFStIZ/hg6+VzYT6kCt
0AOxteAhN3ZFt5KtrNj7G4IvA8Mwpl2dYU8KUqQsv/lybAvD2aq+oIC4KdO7Mny6/YUf9nEScaW4
x/dZGnD12dFspNrLOlf1zm0Vb4tUPZTdPo6eC0v97Aqb27Y+bOJkC9wQqKiJDWw+nZQU+f+xBQoL
qMy+gHasNoT9KmZkzdAsoJt90nhhZHrnxn0qOgWeS5SKE9ku1ggJFg3x3MIhJxzynDjapEJV8mLw
zn2rbEJmhEz1KRytYyb/uL10HwPKtHYcAZX7CZk/bTrwF54RhyLUu53vnyFoKjtkJ8NhQ5FjoybZ
Xa8E93EMtg0uAkZ58BEx+7b6rUu+efkLZos6sQBkTR/5Z/AXvRsdhfau0hEDVJNNVKE9GCcbyft9
+7OX1ndSnZR4YtK9mDeODCWvYsVK/LPI4xJWCbWDPMo9rvY2l+0YkOsD2OMsTP/8YnXbiqFrrc/9
sxofRO/3RLwCeYX/r6l/2USe5/+YmUWxsGBUVq8x03rDNg9Q04tgRosqpyrgYVlzzo8J22RughsD
VaCUPT9veYEmNK8wzNWDIxHD3sOgs13/5JntVvs8CG9RKK2c8Y8wuckoKnq8HXjCfkCQpsNQ1PFA
pIYtbC8cuufwwT/61UnZ62uttSk2zaOzqZuU6CdhECrk17tW5HXb+1LnwzbMkMqDx0F4dIPPgrz3
1xzRmt48H2xNvgHHyQTJnW2dJ2hmO9Stf75/+2bY1fZ8luyzZf/a7c7HHbNf593Zftm+IMFgv7yE
m93vV4gOHdLJzevv7dPrt6fT199QEtoPMOrcnZz30/ZpdE7+9tef5y/W8fl+cA6G3dh38N++Hz49
/4Jl/tn59Oxs71Y2aCngT3WU//shs4AfZwz+GdOHeCf1qbbLg2qPawWTaeFvLdYUSi6OU6SMgdJm
PTa8kNxHb3QSPW8tKfibRH00w9VM3g5AfD7CC0WiXkbQkZ4lLbT17HurBrYfgb4bfqIOPaqBIyf9
vs231OWK7lCPpQODqCNGr6X+kiLA0wkZA2HKBszX/nbgmoLhrZ82c01GYMBbCSWB6w7ppO8rUIzF
9YW7k+eySmScl/t0oY+DUBr9cwRhXxQz3b+SsS8ZYGwVUdkpwePGvt7ApovUtsssTlasEdoLQpU/
lMXm9iItRN1J8pNMANEdctTZo1XPIuDtrklS92I/aY68koQv+cfVnz+vx7gB9bx6+vOZOh39BJp/
aWvUZxoGtnH4nRuvprTRgy9CEkP1bffqJh/sKD+K0h8/jska/gNUlI7Z5SfL1wvb1o1WmAML27aJ
ejZzTToqbrcybb4U+OlB0Ing++AIsGZW/DZtA5pcXNWRz/AQFIEHxGND5RmB7Mjm1bU2Tf8Rojx9
14XFWcmoMxQjllwsjj+BI9uv5ub1x/kpciKnct4EZmB55tn13deH923vbH+Zzp39/aD0K6fu4+zl
7GfMjh1EJnXkK65/VqIH0USrghHMkULm1G8qYh1s+KM6hJvYaGyjMe8lxd/3SFlI94L5q5YyRxt+
5PK77712PYOa+zbcNBpUXX7gECWIQCvJ98IFdrVqs2MWJl3XerqAgxZwD4qbEChhA1uHFX/N4oIZ
8mx7+8QtBP8rg7M8J0q8SkxU1ocW35NvuZtKvLdcfyNkKy64kCxiCD1yOk4wY8xZ7ZSukgO/iZCK
E9+LFkhmulEk+OSqTaIghaa9a+Pb7U/726+chdwp42Ayhycvo0+zaKLqZRqWWRyclfJNMonsUo0e
ti/vZQGicNc6Qk+2tYT+qAefVUFwmvpplAEGdWvcTAvBkzEviUGvqSkE8Oj6jFdBKVaZx7f3huRD
IzlAGZnk/5rhZXL1Cysz36lTcUhrpK3ObfhN3YfavvG/1OkWyuzb67q0k1BJYI05FmhrZvlC0PAm
qZshPNcjU16nzLtz2xTizPZHmvi2xbypw7vnts2lc3Fpc5Y/uLobCImATYv8kaHXrbr1msfM1xxE
Gf69KRC2zOYhCMgo9HRiLlIVvRgCXohZeJZqp500x7cgNQv1ya0fhdWy0GKY1GTqGLBo0ZXVZx/W
tq0EUUGNtUTcCkg4tuHUG+xehXzvetJj0KK9ipKu/iz4uwKMRclklBW89iFL3nWnov3dCcrP5If6
UFVO2X9H4bcIvjY0GnuSn7A6+vrBgPemPobyt1Bdo99Zih+ABFkvsm6eDrP4EehjMwphEZ6Dsd7T
CAPIpicPiQRX5VoHf+kUQakj4XLM0YM8ut4Ytw6iWLDi8CwHvygwh2tl+iW/1mnZghD8Wyab/flV
EQyaFbEVFomp0I7HcHws4ge0h2wwiV39P5ydV4/cyBKlfxEBevNKsqraFVvdUksjvRAjR+89f/1+
7AV2u1hEEXMf5mLmClBUJjMjw5w4BwmK9j9rT3KLKCcxbE9/moBn9S7HRgO7F/JOz7nOyJDS23H8
QGF05/Zs7twHK6u3WCUjoic0sHN6bNlZa/6mUr8n9re5fR+MrJwcm5brktXFz2Lxd8zOmuVK+VfR
vAv1xDaL7/He9PVWrAj18TucA9j/e3724Z5KgzIRzrF1UuCGyVMqxrahwnyU73HSbh3xj4ZWC2tH
rUFoEkOy8VnUmoNk8P4/R0ZzzFX3tu/ZNEUbirhpKaGusYpMCY+RMDfcprZ25f7V6mj0Co5Vf42F
P7dNbaXl8IEB3lMWTXHK35fXSYTED8VOciU50D5lU35n1qK9aAH5yXRI/NlVNIiNHVN4i6I9HPfG
t8O2QY5GTLBQhF7aVlN1SAUZ273yWpZ3OUIDuPQ9hfCN3bywsvJNejAKFpX88LkzpcIuQZ7q8ZOC
YPU466+Jer+zocuPXoUbENmA6qeXzXDaWqRskiM1pbIePXexLD76SVq5YmpAcl/m3SEQ0/SgDcN8
GqUKMt3S8B+NJorPoW74R0arctqcRfF1Gsg8W6OLdk7Wxu1EJIniPz56ya9WjgZ5N8knFCb8soJT
A9EFZfXfrZrZY8YouOK7UtP+QE7939ubsrUn71RNPN4LjHz9CQT0zNWRx3QYyy9Jkn3OIYRTlL0o
diu/gQh9YZxboF3KukyuyU3QxkaSPkPOM52g1q/sbo7RHA08ARCB3AYEfIWN6lFH5FnuKd9uLBPZ
Q+7Q/6XaWr+CvSIrWZX16XMN130yOvr3GcHq21t53UXWF23F/29k9T4ls2EIrdWlz8NkVxM076pg
wzla2fG/hQt32DE83La4cX8wyIQts5bQM66rKbGYR77PPMxzXZvJgcMinhtTsoDM5eE/htRUnwI1
2+MWXRulPAn6cKHaBnzC47hyS6Eu+lkE7cXzIPfgeE9G4GmA0CrdOMXKTtXkqoa+GGN8BcImhukX
aOmlH1KEUJ9bBWOB+L3s4L6WBFsuUbSH3cZ8tgy3l753CFRlou0bkpPoO0259blZ7Gsof+iQAqky
xZtL+6PuW2Ne++mz4qc21ewRmEii/S9GFvYVPiNk8mvwRkbzw0pAjD/XWmPr2rexbm1hV3B1cykf
rKxeyWBGzkJMoux5on8zsH/Fwt0BcfftM3mV1C1bxj9Az5fkg8+32jJ1aOKhldLnJJGOjYnYYJi/
MeCk+nfSgyGdRC2/lzLzqAotSiENjHdIUe9dxXU68v4jYD0EV7gwiK7R4JJUC31nsqUgGE239V1Y
tpzWAf1uCw+ff//+mz0PIDtuL33rZixKCoSnC+XEuoNMWzXIzJTDUrThK0xzFDo5n/5RSg+FuIf4
2bwai3oOeTPFe56zy302EjkUlXpZ4oxSR+n2hFcU/ZYmeUpRoknG+8ga7YqcZEZioQz/ZvAc/w8r
lkmbF+YSoFqr34AYi1/VaOI8i7whjjnwrAaER4fJYPbYLxvfTosxurtt9GpKiI+LmgaJH1V9JovX
TRKYIGZ/MLGqwcYi+D+K+U4ei++p7FgD3B6w/g8ujJ6K9VPUMteeWlQzaHEr2k7F5Op7L210wE+L
JKRJjrX8+YcAV+wKPw3Bqr6YiiAeRF90dBRDnXmaAwpUGkSYRdacbi9+uaUfYxjInAnJQK/yWlOq
eZ+z/WBT0EJhTBQreinaKXSbUJbA1cvzzsNyfbgWM3Dv8V4q0H6sYTxqvRByqZiBuKUd/rRl5SiT
dMzb6KiX0BQM36r2MYx62DG9qPLatN3xiVeV4PeFfvgFa88Lok0bWjN60VOYalJXmB775ElTy+90
w7pesmkvpmOG3tCvkaEG5nofuhKyM91u5bPg3zFeo+z9piUNu9j897IDLy3xmQE6e3XcyxmC+azj
gw+ZVNxHRTycklSSHhSfAe0qqBV7jhsJUKvUwuut6eekLFq3bSL5KKKM+kkNzWVWt22Hh7mVZttK
/NQRSkQxRR5vt8zar6Gm/hQ61OErK4oPYUgx7PYBWkf2C0ENv5/+Ik5Dk9dfFjHYKp30tD13kt8d
clXU3Z4X6BSPMbIRaMje37Z3dVvfDQIIww0zisS5ubwl2hyGgtBW7TmkfZVnr2b7KhMd9fVrX4+2
0f+oB+leyIeT/625H8LHTvuJ+5pDY+dheq8Lffx6yw+BBwQyDoleGr7j8ocEVp+bQ9G0Z6Q97gPp
oR2+IfuD8ncVOkEQHdQKSj//0erR5hbQV+k/BeHB/5R2PwOtP5bBOVf1u6L+zuxhyP8RMMfTN8/T
V12QTsMe4efVwPz7r0X7kx9DpgKX0OWvHSNqdm06tmdKOg9jYVudCnWyYU8pIovtlyDp0Nb9ozN0
Qnn4QcnnQ9NqLtobmX4/lA9ZvZCse2GjOTmsspr1WZvGhdN0B/7ynvGud5VZhXeAFoH9WgNHrOsW
xte0O6dGVs52PWjlSy4torzyHHZgqAIxUt201lPL7gIjfJSnNPLtakTUXYzodJuMzEJbqNZy9KUq
gVHbeqeaD3Hlj/mhy2rJi5OOGc/Kj3NQUYKZ/ZrjAPh6GXTxr6rShgCe7Lo8jyQUP8KkFineynU8
umremvMxVxIFhMCc7ZGxrWOM5Qup1Lt47ZnJYYby8gupagTtlEbVsYG9tPQjV+v/5tKPNpwgE3ky
9yYl1q/Nuzm4VFRmNJnLfXfZHzy/NE+dHhiYA67lV5xU92jzrW/f1qs1wXHOQ8h4HqheHMUqSNSl
ESrqsBDOQeSfs9Tn9NUPhjY/JsJZTVpyJ1/6dtvklUPCJB1FiegTWgiEsi63MZwDpaajK5z1+IFe
7/3QnkdSxEh9u21n/XLyVit8kGVlBkiHtZie1AV9n3ByvMSxzR3fcr0G6kHMhBGP4VTJ4C/X0I1W
ZegTmZAw13Zq1nd19YAu1KEvp53gZx3FL8/yR0urBmlWDnndpHrgzebsyMIs2sLQ/hZac6fPdXXa
VnZW7idtqj6gU4QdtXsi0HTLPHjUgoxR4PhXWu+1D5aX88KL4OAIIheyP6I72KouN3Aq1cQISjaw
fCKYOY++C7eK9kZu0EvH2+fg+ohfmlr+/MM96pVC6cIOU2HqPwyvSnXwu3OS/SDCI3rYOdx7xlYR
gyAVhkrbkm3MowcTsRG48O0y0xiqBgvWzDYkpreXt/HhPu7kukKpB90MGRsW1exzlNAhMX13hv6A
4dsw+Hvb1saxv7C1Ooy93glqUlqBJwLMiAZH7Z9yMo1J30msNg79hZ3VYRyjxujVFDtz8R10AMzX
8lEqd87FVfmGq3VhZeWIiKVHOBWwMgjfIt381vvZ19yXH+Uv6UulukIQvco5M3Da3KGAuDOXfu2d
Lo2vHO9clJZSSz6n0nizhj9T9h9zlffFLcBfRvuIXN8pGz+cer3w/SGbhcBLLagbRkmLPne6PDiB
VJfHvioLr+rGvSry1neDVABUA3BLeEtXbrHPhHkaojb0hlQc7Bhk+0NmTDlPsrhnasuBUD5Zgjsq
KHS7Lm+1rtcRSUETeq1axcIBbgqi2aLJwP2STH1Kmyyo4ZesivFUzVV38MWg3+MQ3LgOS7aEgDOD
byqj95e/IUtxLcEUJV4wDNE/SmSB1+/84SCNreBMZd3sNEKviqp8VOR5LeB7TP3Qe1gtujBSax6t
NvHGHtk92Yf7kdIm+ohBPRySOTnFvu90euTJkK7dvvrbtgHVMeVBpADq6HKxVTOp2qxJiQe/cfo1
tgrxNCkV6m+Wkjgj6G+4IiThUFnCP600DG5VFcHOW7jhXAnjqUZSNUfJZN2ba40yloVRSbzC6qvs
OM6z9rnpa3BAphUW1THUVTF1lLzKI9ePknBvgmfLPs8kGiL8DCYrV9+7Nfxc0PM59sRJQbMtrtKT
1jX9mygHDKGQnz+KodCeDD2T98ZsNo4awy/0dJeIG0Kt1c2qZnGSkq7L4IiXgucCBreT1da+mxfm
sa8r9XT7a2+ZI+vlcsFtAAH56qBNcSc3Rl3lXjDnsJGRzhZZ51S4YuaL9vRZryqIHGtmKNEi5fss
45TLvn/wVXkvmvUQzoUnt6ZrBJ09pPq9H0V3iXzOgtmBVmgQTLuTdCeThGeVXnOTKY+dsfckbHxg
pDOYLlokTsiRVrucNGEbqnpVehUVptKAVCAsTlZiPpT12Dlx3L3KQnS4vdVXbT9W/85iAfvLQvG+
riLGS2WgkbvKqwvzrg/+FaqXKvtm+M8Wsr4gBrS4vYumz4G8x8K/4a3BwxvUu2W+NCyol9tuTgVj
51JeeZKa/22N4BBrA5Olcbrz0G7ZAUmxdCxgagJwc2lnSPyk902r9JIED6mmmW7rX/1U03fsLH/P
Kqak2rBwgnBFFEZzL+3ENJzRmi0qb2qiQ1YzSU5dThuio5p+UbSdeHnj/TapcDDrjKYwgIHlBn04
s0HU+QLz1JTCgqx4kYQ8PwUwYO4EQltLovxnLTefich1DlOAcvcNK6q9UnFgYL4zJ+lUxcG5b94G
cQ8huHEPOYGLzDbP6fKMr9bEQRWswUI2Dx32rrEFxuIfpo4csH3WTtlBL3/481OO9Gtm/IitveN4
vVayQUgQaDEtV2E9PiGKQzHpSlx6ac8MdfBDVAJqkPc8Bq4VKfbtW3f9+S6NrV6zLimEKSmT0stb
lF9qIP57xENXc30MJC1cqLyYkPDyBVcmhDpqM6M3Ew95uGPxID3Cs/RHu2ucAsglyPPeRnm72uvW
Ld/o8hIsVulHqEzQkfuuPHdi6gOCFliVxPQwQiGVMPQVN/5TZpQvt/fw+l5fmlrFzx2ilosSYQJ5
XhNHrmm8JukemmnPxipMFupYqKEUTRmGzJmp78sohdM/M129aNuvt9ezcQAvtm71wWjlDFkpWomX
BZU9F/dVygE0H0WlcGZzhwNrz9bqqlFu1/LI4DOJL4V+1Mav7U/Edp002xuo3MhyLr/S8ks+OCoN
aEUZZ1hisrGYnRE+Fyulvjgp4ecwrN1S+JzFTwNN7ACI2iDtBU2bK+VVBWIK2FJRVl/Qav0upPnA
gRxyJw/qb3EzHMUptNOApL94u/0Nr9MCylm8Zpw7ygsMiV6utjWmWR/FJPXSCv3Pc1ee1MRttTsh
OfvNiyr+vm1uc3c/2lvl+0YqF1OmYQ+aU1s85O7z66/Sng8ZjEs7ppbken2zP5hSV8GJPDepVScM
kbXBQSwes/Dv2CLnOjmQXDMbzUhna1uUh8ux3zG99QkpEoKLWz4g022Xm5rUk6nMCgj8ehTcyA5U
zzSpeea/kr3Z/02n+dHU6l6ESWWodYGpcf42MxEgocYr90e/QBv+rkimk2K4wTzAaFzCzFM5kX/U
m9FuUGu+vd1XKoaL+/74S1b3JvTVudP0As9zX3nDoXeheGzd4dC95s9AtL4H5+FTe4BXHDm/pLSd
fHRA8d/+EZun+cPGr04z8j5VgIJv6qnBP7wf8z8wvEE31X3Jfon5TkFiz9bqJPsp0dlglqlnBKc8
LBkmAc5yrCo7+w3HrNbvsZlc94mWDV7GgkB6MBu2Zg9bqFV8yehSbxaO87Fh/kD4mYEVzOY7aX4V
ut/KQz+fIx2d38yd68PUHfW9MuRGVotHIpcEDKUtRelVRatBSH6KdXY4q+CtOY2P2T8MoWb0K37P
ox3s1fS37eGeUJ7CS3GbLq9SLQhJZrRphjxFrUg2yf4Y2HmMjIQTxL20FJqMqqVL1hV/M7oeKHCJ
Iijeqjaq/+G5Y/KEsHFJqa8GKpt4HFux4oBranMUszuZOz2lj1nxPKbjzkHeesY/2lpdpkqMaWXg
7TyaRUHzlgqfBGunMbXchbV7pNYAOmCJOviklzubKHrZdQ2e2EoGF+1xyg9uaEKVBjPb+N2M9wpQ
W/YgS2X/oOCDxnIVaOmtqM55X6WeP5+DRXbzj67fB/3jpP8YrLvbfmDzmUHuw4BaXQGavk5MozAy
i0kUMNZ8nWI7Q8sb+rK4H6G1lmwR2FmgO0KlHeT517RXqtxaKSSLCj0/+Lwpi1/ubKHUeRT2SeYJ
IuTnWXgWgmNmICfZJY5gHlDSvr3aLXtLsgjkgbBBW2N56kBRolEaGaKOxAdNeATb4/j+a6C6Rg7v
TAdrz22DW64P9qHlHrC16I9cLlBNe7HqMjXjES/12G79lz9TyL9/DZovgbKHodlanrkIc3B2yB/X
I7Gj0c3wpVgZfs+3Awh79ACaj9zRIiod+eci9HdS1StoBd+O+ifa83BUMoq5HuIz0gB8VCPk3jwD
r6BA2RWKN1VvSvfYKl96a3hJTf88KHapKQdmVhz5KaAZDrqwnHsGnzV3jn4J0UP37fa+v0OWVneW
eQ7mj0DALhwOqztrBeXsB35aeGYe30e99li31U/FKn9rgJ8hlRw4cBqz7GojnipBdmoS0dAOQsJX
SS2Ofq07Yj1/EuITNe6d37YR9KgGWCsKQXBgcdEvD4Wi14Oij0LhGfqf0Z+eZzm2TfQpitkNhNcc
Opb6RZ8Tt+tDe/TvVLNzBKrPQn8/+wh+UP++/YMWe+u9QlmJrqkGEpP9uvw9cVarvjAEmeebvqOp
jMaqRn6Ohlh2y+DzbVuba/9ga+Wu6z4XdX9Wl1jAFboTjVCnYuOb1M2MPV7rvXWtLl8WRKlJOZOn
QQkPCoPA8mdBbI/5sJOtbj29HH8G3oAHUkRdD/bE1IzMwsKN1QPyO4laAqQo0LuEVycRnS4R3TBV
jjOjdka2N+e/8f5hGwVQAJK0C9adAtgTpjjro8wLutopIuM+meo3a5cV7ArGtdx0U6QrTf3GgkNr
5aqlpBeMxm8yTwHIXjfjQYyGpy743Bk/08ByW92eddUd/OguaIZ/VfUt3ZUWXO7s+pzCHCcu2G/G
ko1VslB1tTLPfo5709XUkc0CxUNL/3P7gG49iDSOFwZpsD06cJTL2wBQJgm1moVG+V8zDe6zMDto
o/57yscHDayrERmOFuRP2qCdTdFtutG9/Qu2ji0PIo8icED1iopWLntNrdIqY9oOay1YHQSWAmaG
mmDa8d9bh4czC13DMixMq+lyrXKu8LGGdgH3iJJtdpYAx7IlHyR/2ivFb5p6fyXQj6Z8tA6HmU7R
GQpdTOWHMUB9dmqap4iiwY573Ta0fEEkhWGZXa2JTLZqI2Pg+ykqTMlv0QA2Odnpl20ZYWgHwCYD
+FBhrjJmhem9rLAIJAQ4Rw+9If8e6kK09VbfQ29tHXq6yTJlbjDQoNcvP5GfFaVY+kQQtTBQLHop
onFnwzZiFG251Qzii2ihraWMtb43rbEqcq+e+8J/yMaWPoxP8+ZUClPr34eCQq4s+JMVuwIdxBMP
lZgdbh/6jQ2lEk27AqGrpQm4unWwWE912PY5CK1X1aSq2dkWUsW3jWxFBRBB0raWwO5ZlI4uNzMr
0tDUaR96UeZ+sw69/QcSbeeT9/btwOy//bWzoZLYeV23at8fja6rK1ZpZmqcYTRpahc+fDRIRvSR
pqI51PF9azljDxfZwVfvyuRrHT0IEBbfXvdGXAgli0wWCrxYFteb2xcpk0xKknsg2vSjEYX+oWZU
B9JnJrFMpTzWOtJts1LuFd63Xg0AUgxxLgNBwKxXlzGLxkIO+R+Pl6v8txLb4V4vRtVBF2G4j1pz
OVFSfCqnaGRMutKdwQJJEElx9sKEoeCkSt4c//tm0Gc1OGV4Pn7Y5RkYUW1MS5RFvEpIzMe6sKRD
Q1z0IJeV+BBUVnCoh3JyNTUUX29b3jrjDA0pi3IRfWZ5+fMP9VIxnHpYqPPSE7T56Jf9XR47UyWe
blvZiLDoGi2YKzac7HHlmkQrnMd2Lgqv8w9V9a/c330btL+75dAtM0wKgCLE0VJkWX1ZurZjU4g1
21gmfMU0JnQcxfthVp6LftZcihB7Q+8bjooeElHOkt7gKla3d87CMcuTokQPSXmQcsaoIfZKjXOh
SK6W3vUnEU2f25u5dXk/2lwjM/NSaSEaom/bDp/N4ByJP3rztUvF+4yqXKo8q4hIN/KnGWBqln+p
g+JU7tXZN16ApXW2zA3Bn84TcHlsLMkXauaGS/Kq2RHGH02xF7/K/A2rwAqREAgFaFATb6zfGBFI
TZJXA83p5E6KDyKo/JKk8dD3X4f0qzR1dpB+SZPDnhboRqQDdJxYgKoVvn89RdlP+uj7Ctljl8rN
IVPbfxVkUpzEiEQ7K83Svf0xt84PrDbLyBmVZqKey40UhaTosmkqCKy6ubL1SCztAM7eF6mn/9Nb
91Wio2vUxxWCyIK4E2ttOGGCVuI6cPAwha/nzwoK20YcCTQhLcDhTeigm5Skx1q5G4R8ccU7IwYb
x4ZJZuIgJkrQG13jOhR/SnqlrOlDdt+krrXjPWWtjQVRXZWWKX2GOwCCXW5nnAJG6UGbebGi1nfB
BMF6oY3Tp0ZJE88qZFBTghzASB4YOy2uDUe6VKoQQjTpRF7NAQzKODRmPZceVHnUq6z2qe+mu3j+
H1q5+BqmMMGrgDlbDziApu+kYUpo+8+jEwa6HSiH20dyK9sAJgFclZbS0p1evUaQaWSFbAHRCHLh
wcTJ9HPrVIZr+rUd9MVraDSw9hi9O1Sm7bfpsc32hOq3DopMdocSuATyaD23O+lqgEQ2YA0/iWij
fWm6P7cXuWdglfP3jTkzg5VWXpM/juK3sfD3vPRy1FYODMD3AvFhHwlyVsmpVgqhkvl8qDw95gjQ
3kNuo7pFcycfGduSKtvc659sPH8GoRThFAUwkFMri3lYZXE0BZWXLWTVoXg2YGtXD4UCke1OwLK1
fYxNLUNaHBSyjst7ls2laJZFU3mFUUuHoplFJ0ijnR7N1nqITSRABSrp/foQ6GIiF02pVp5a1k43
y66IUIXexDYEVS9kxDs5x4bnJ4UHfq7KBnC3NcodDsvRnPqiRgSa5lcwPhidelLw0Ha4s7AtX8He
kTgtZearNgxFZZGsJqm9JDarg2pVz0PSFXd5tHPItzZwURtbUDvLaNDyxn4I7mZEAsamU2uCu/Q4
CKEnlSdmF2nzl6+7ROYbRwLVI1IYEFYAC6TVjdLLOkxiPW2Qxiu+ztbo5HG10/TYMkGUBWQHTiVq
5atgK8mGaaBHCHas6aErMfz40HfpXqtj4xyYhDWsgsISkcfK/Vk+/i+VAFbJtfnYG7EtzFA06Znb
R6fbTmjDEsEqaBnG7d6bHZffR6DfmirM0HlQorhq9LstvorQE+6SiV7vG1i0RQkEqBhlqjVUTBay
Mld7QND6LJrPo2YOP4KK8ubt1VyHMlihvQkeh6IcfuFyNWIkx4MUEMrkYf+kDnkOgwjakkrQWvd+
DAPCOJolKsGNcDDbyTrctn69l7haYlIAyjgMQNmX1hkqLwtezMJrhhIJmTTWXlTfSF2/GKmRjUa4
s9oNIOPi2ymvgvSgorkOFEcZcvRQLUtPGQLgwLPQSk+NGJt2KgnG09jk8fPcEAqYdQZMWW98/R+9
L5FwypkhO95e/PVF5+Pi8flFHCQ+w+XiIz0bQt0ni4uk6Sv8iU+K+B2tpq6pHMPYc8sbCTTWYCqC
YJguBmHypbW2ScIBXZsF4SgXmds0ZfUdD6MNttqn8stYFNS2hbyCgicXIvUfaK5U+Wlgfjp0hqSG
4VLphQq1sNkod17drVOwTCwDa8WFU36+/GmN1WdGVImlB+nPFLy08UsdOfWwE+ttbTfiZ8DOwGeT
za62O64DLe4zn1ivafS7KSj8k+ZH0iFNYs0V/OgzjFTyjs3NlVEP5QoDvTfXSV8/iXmsxoQTbR0e
RUHIFrXEB6OKS6fSm39vn6frMHopvtKxJ/4iUFdWX1jKWq3IZYw1xWQv/RALgkakYic/sbvEOlDx
3nl8t5wH4TrsKWReON7VhysIn4kBcLpN8lkWf5TSITQelACGxkb9Het7Pv76BWaBH8ytvuDQNZYI
8xVQl7j9hFTS3ah/B1W0J2m2dVAgnVqobU2mJta1bDUOysrIyXf449OQBsdmnM5jT34gp8Dq453T
v2mO936hOma6cV1T60Yh6sqJ028m0ikKwZLPVvdnVsyf4vQrhFfk9inZdIGkW3gBkC3UylcB50I4
WKuqVHr1U5L87Vz5WJtu8qvpULVypLe32+a2vhlN3aXNQlMXgPXl3U6STmj6Ri3BejJY3YCOh1jD
mvZIfLcuGgRsUGrxivHpVmc/DPzKMrqJ1ANlybwRS3fSgu/jrH4WVP3r7SVtoIIYLmZgnREHxmoY
7blck9QYfigkMsaow6KKdRcOxXGUHQYfI8WZNVK88ihPXw3rs5ioSJURvA3PonGeouPtn7J1dvAq
jGQvApNXxe68HQslrczKq6aDrHtN9NjUX4zgThN3DG0+Hx8trU5NoqV+4YdGReXX1g2nOxR2+kuL
bMaf7wvYwJHPbNx5j0VtoyHKVkNnQa2TvAwVhcutjto5KQkfKm9GCVai6Auj431aD/eir9mpJdEL
Hd/iMn2by72qxAbOb+EeJ5hcGnhUP1bups7gpkvjufJ6AH4kF0zs1NW5rb9nhmoX8TmVXjX5X5EB
89Z/TApIXjPhEwpfO3nHxjdeptWIzyh8EyysfoYcpRU9InY+Y4ZROmaOPHBTFXcnNNq4qDhxkAQL
o+CCwbjcaXQ45jT0hcrrZMNrAQxG8iN6rV9uH9jle13m1zi5D1ZW7mAqqlmOGHvz4jR90HUHxlCb
2suhzXcO7OZyKEOwYbS0CXgulzMERaRpUVV7Zt8dRDOFiEO+b5Xx9+31bJoxdFFn7B6O1nXaIXRB
Nfoz60kFxWJUVwbMXqXtKaS2sOO4Nx7bJQ/4f6aWc/IhLxREdGqhg629sOcAJGctDpwwFj5HLSS1
lRXbSQV/kr/X1NteId1JAyooamSrjYx6w68VLa49iyA1vYt++XuA2s0zAd6QDgpkoAAfLhem+QVh
dxUuCW9sM2FxKIh+1dg6JMXOVdqyRB8XzTgyeJzmstYPW9hVTTNNcV17AciKKNVdJXlgCPpYtX9u
H4stv4VoAfkFgzHIlKxDWqtBinsMhtqTCql7SYqpPkrlNP/MNbk91WWByIykPvaRMR9nUX5oo2JP
QWHLbSzwzXeAA/CgZS8+rDWGY7VmxrH2ILhz9Qyd5fFLIBwjQT1W3f9w2T7aWh1NXcj8Lmt7Ltup
1/+Yz0b/8/Z+bn04+l1I75GlMl+4et6FAuZDP5lrL0/eghSllx9gM33p7baVxfmsndP7I8PYJgH0
eggsSLVyaBSp9mClLcqTony//fdvBOjMxoLYkqGcgVl65cl1qxH0NiFIgUIuew5Z5/dMKB7EmP+q
zMg8pG0q2qin/vdZdVqUtEfAFzBHx9ouz0LQN8KoDwyCpd2htL5r4YvZ7DQltrzTRxOrq1X3aZeH
mkh8kNL1yOG2EunG5tOrarUHUfyUige5Ot3ez60jvpTiyOUMivjr4lXXUHHnzyqPG9RrvdurPyrL
nvvOUetgh8Jg80bDw00QS7oDHGR1n8Q+iKTe1GuvLuV/hUiUjr1hBk6tapXLRJN0lBSYDYosyN0m
APDWpYP1739fL5rHADjIk2k8r36ClfUBhEhUBtvmoYysJxKYz0EUnaRAem71nbLd8sHWl4HJS+qd
6ARxdFZXLqZZUvdR1CLumyKQpcFmlfrSzpu2da8/Glm5/qDJAc7KYeu1iK8P8Wm2PgmDXc7/g99H
eJ7WJ90lECorMwKTnaHflQTs1iieZSlzssl4aGJLdcNCid3bn2lrURbIWX3R6EHofuUN/TZn6gMZ
Z49jUEFNAm99K9WDm2rVna+37Y65jQ9F13Ppy73jXdZVfTE26GWnfuPVbcvZ083KoRWUgKAL95S3
trIAmvQWM9AcCpS315mP4idWWHetZ4RlyeDF3zwG2B0FquJO42x5LZNNR3MW1Lu0E5VjI2f58xAa
+THMQhMcbNnvfNmNxdNogOBm4c8BFb1yO1VkTo0xxg2vHLCzwLSVvnN1ZcfRbF1+GjRMfy+VFTKR
VaHDkseqC+uw8/STVT345iGqHlujobF2XxTFUTYibv79fz5G2ISjmjydzGvNwNkYRsygcNp5EI+Z
9Ji9tPj3vx8d6ooiaSyijqRZK4eS+9mIm2n695Cy015LSbHjTnT++0I+WlndhyYNKqWe694bZruc
vnatW0ifBjrlt81sHAWN+HGBlpKV85UuHzl5jP20zaPB04vfQ/gQSo7S/rptYuNmv9PpQr0PYs9c
+0S4UAqR3sLgZfM5jt5KYNV+Ih8sqJpvG3q/SCvvSzkc9A2l+SUhW0XdzSSO0K83g9fFwO+nsHyq
q28UxuFXVIaM6UiGbihTK9ZdkUmvtQHFxfc+cDoZQaKfg/5j1p+LPLYrPmitUqf4lObPev+mR7oT
DaDE2uROj6uX2796a3uA/dFGQgQQ8YzVj44yGDFmXxo8I4rd3HKRqLEb7S3So51zu22IQwtz81LJ
XQVS05SWqW50g9eU2Qk2nL5SXoOo+DQFabJjajk1Vx+CdBjaSSq4MHVfnqpxFscxSZTBm05BfD/o
2okqaqwPdr07730dHqLJxz3UYCehobkOZ6I+HUcxhoNA78HJ8F60j7Ebhb8q6W8p/L39qdSrZUEg
gfjC8qnoPK9DXQWF9ZneD3m4NtojPnzcIx+4vo7o4IKvMiltUkZdH4Z6rvSgyZZqdFrLLkU0e1CR
L5XU/yp2yVljQg95KZgcgVesn9u4mXWCv5j6SKq3thg2wI/NkxjBi5hkzpyK3vDcJ+lOPLixgVSF
tKVpwWwgceHlufBHI23miaRVUqszTII/JCvfcQIblVrgHIs8qrLs4hWXyyg2pp5EhJwdNDJuOkuG
UxjZs96GqWtVMMiiVFa7SU2nSg7Nxh3nzPGhzNi5AltLfQfUMgbDE2itrnVXpqVZiJRSUEE/JEJ+
UP2ft0/j8jdcXjL6tszEUQTn7IMCvNxMGid+HzaUuMqytLNIyehX9BS6av9cqlLrBqb615fBdIrV
ztt0fb0J5WmMLQujuLEW2RF6TaPOZ9ReFKR3GoUVPTwHC3gtCZ4U9fPtZV67LbB3cLbAOUq7k4LK
5TJlFUQ0o7K9NwFuvC8VlCBkM4zdsG2ne0MpxJ0Pt7E4thOIIxhHQhdtFa0hlVBIWV9gr2jvwIx9
K31IfwSUhWx16h/URD3eXuC1B2OBHwyuTkqdTFlQylXv5ZZxJzOzFVauAbpq5oQmvnximux02+Jq
S3nswcCR0JJQQ2FxlaVIaqAMo9kU5yqW4CHVx/xeG1LTUaV4fkxbba9hvfJq7/aoBDMfI/H8M9dx
+QmRiTQ1XyzKs8GEn0rzNKLAXxk/bq9qDeb6P5ydx47cSLaGn4gAvdmSTFOGJVeyG0Ld0tD7oH36
+7FmcZXMRBKaQWNaQAOKjGCYY37zNgzqnXA315IvWL/LYSy9s3MahwyTwk3BhtF4RBkXtfe0rr3F
GrV/xZxnH4cRbUplnq2nUNEnXy3H8XFOwmInFdzso/XXABYCVYnZEFHPtjTs1PQrE1XtAkmfu6Oy
JJ9LK301DcRXnKjQH6QQaa/7K3BjnXluQQXQEWOdtxWLsugizB+1LtDYwZCPpRhp3HgkzFninS20
xfK/TY8XkCoxBgK8I5vF1qtCQ6VZxakpVjLriJ9PCPa2h8DqZIlEkJ+YGdqmXdt+jatssA+SgjmH
W2lS9G+I9eq3vhukD1k/t7Zb9EuLWCyW1hrK53nVHlq0v2Bpl6UcuzCM6526y7YZ9fbr8c7SVjdY
3turmHTk3bAauwtaJa9HN4vS5hxZS+FXlYUbYTeMEv2JqDx2vVmdMmmSfwJ5FKob9410lJoU6TtZ
6h/TBHtoPUSueqjDdudzbhOot1+59lFWVTQqNtvvmWVLPMel1QUWuh4IX6Tth06KAIdN+eJFdt4c
pa7PPcOMHdo8JlZ/mCzufOi3U/PHM8OPWJNk6hlvLFpSq8tTVc0hap4Uw4IlzLBsLNTQiHx1WlaC
cGhN5FlV0n3hfIf9MQZs2B9bsKHCLecp+mccQg2A2SgaIjNlaN7ZxWx4rWGkj4iylBH9EnuuyUEn
ZIDtODbLf5J5GoRXIkhPnjBE2is6uoRashYuyyGf+rBDL2ySX//26CjghtDg06hgrvDky1m2yTKb
2TiLoFKV6lC2nQItmdRhMJzdMvcaaG9XlHeF+JgbmO7HZkX7Zk1SZZmxUCH3wyhXcTToUpwAndD2
qygMP09WBYRSiudzq/UcBHX5jhdzurPB1oG2P4TbAgGXVUAcGarLSUdVm9SSwf6qrMnBMid5Dc08
O5djQqknxTs27f7ucX3bTBSk4bqu1sj4Il+OaHW60Wb6IgJzqVHCtgi7xKKj6o8i8oF9Np6AwomH
+992Eyj9d1BwjiQHJkoQ2zpEMkS4fqaKCHDmbD/QNkyQNSor32r6+UA02J16JdZP8TzHXriY5f8y
POE253jlp26RETISSkXf87nNGhdm3SjG75gtKFhm6L+yoiseTF3qvGxoVY/a7B7aZNuQXWdPO4VY
jRdxRaNv0j5Dpt1th9IQmHKXfMrNDkskXUav1p7MU4Ki4kGbkvkw9VXvRUTvx040kkeY81ED+OOJ
Rm38qhyjr9Yg9rpzm9Dn7beRqYNCBbKnUp+93A5yP0HNUsY6iCIqD7aAxTHolkd2orgNhbsPNo20
93XuaDsR7PVLyRtJQRhaLby3K+U6ekn1QGuwDQbM/Sa3jTrIno5k9vIp1Dn4O1vgOuCCD4SwJIUw
itp8ist5LlYfjyk8kqACAPEh1+F86WY3e7ZRw+7IaiP5en/Lr3/h5mRDs+BmfLPXQFD0csAkSuN0
SZw2kNR0OUrrxqP2vdctuzmttXhErYW67Zb8TNNmBIYWdUE/hWbhCWXQ2syjbFVL75MwX4j0pFAb
l50s8sawNMORa1+Fp1CT2aymmSxgANfJqfMPxQCGBvi7kNDxicROinVjfxJGGevuBG54ZZJs1YrT
kk12QYNJnMgNzzLFwcTEtgevVVvVqSv31ABuRLEEJVQYaMJAUqN4cvnp6rEts6Hvh4CbyfkaGfnX
ycyrQ50Xhh8bGMY5k5Z7A2Grm+Fj5lEPozGa6AY2lEO4J714YyPhhwJJmVSa+3rLnpzSqg47ZKgD
6Lz6x3iKlmM+dHvV+Bs3NKVBtDlxTAYhuSV91zQYmiRRhyDTi3e9Ex4zS/ZnCXWi5aFqkRSztNdR
j3ci9Bv7iKoRTGUQnqz29mKelKUsrbEdgjbqBzcGkKOI4ofcxedGP98/jzfCZagRq24ZvlC8tVsN
xKIiC+9CYwhkRSSftFDqzXMhpYPjpSJM35lpX37MQrt23FjjnvblugM3Ktqm+KVFenYc5cpyM56x
d1GdTO8pfn9vsk45E+N2D20mKe8HDYvW+7/61gLh0UlJFXOelZ5wuRUj8GH9VEdjIGDFjIYzgDoZ
fmpTU3t1m5/uD3bjrFHpXP0xiMnXct7lYLU5akVbru/U1A7e3C6Wm+f5LxGpP+JB+F0NKFMXe3Hf
rVGRiIKOCo/EIOO/HDXtzd7q62QMWtP41BXPS/PvkJ+ykDhEHAxMLe5P8sZG585aS25vjL9tUmiP
aS1NohqDbjDPU2QhLfqlRJe1zg6OVp7KXyGOc/eH3Laf1keWRsXbe0cTlrLf5RTtGcZPJudjYC02
2jfFbD8MuYntCWK5J6HLwwkx2uocJXPmF4b9jThTHBRqnW7hxCdjtvd44De21foIcs2t/1yh5xW8
L6K06MYA66f0CX1UcZqpTJ9ULoYHKV/2GDy3xkPQFVAH5483cd0Df4A6ln5SpJ5nPlD0xa9Aybuc
vJ+RVn0jFhV/f2ZANxLNUJJbgWebDVUIR5jYIU5BH6XfG0o4zvKf2pg/R2azA5N+E6LaPPLU3sCk
0oQi498KMKY8QqnsJH0wm+r8ip7m575Lv8vNUPtyuixPkZo7ftxq1is8lcrLx659h6lXdrDkJME+
OjHSwp3r8rfZm3MDZ8GpP3VM7BhSwXXjNFTdtMqmE+op6nGk6rBz4rf9GnYmbxxNupVZQBayjR+6
SrLstsvGINWtFMUBqc8fSB3sT1GkHbNhSM9RIdoPeWJH59hCoFlRQZ2PZkmmmxTWsY61CblLU/MF
XZNT26TOsXcMca6GcsY/TRF405mhK+f2x7hIJT92evIcmGxewS3kZ3X+mAwD6NNB7Olg3Pg6eJDT
a7GJvsBbbDG8E3wupy3EGDQZnm4Ai5JP6dBFrwk9t8M4Dm3hxp32GWrx7IlFG4+lNU8HdW5Tf+jH
5dDPwEOnbhCPSGiHjzYXlNfS4Do5RmSeytkI3VJOMKTTGvmQ9pW+s5GvX35+/yrcvYpscGetIfQf
p6aV1awPDWMMwqUOoa9KNSpNWIrev52uzyajEEDy6HMtooJ/OYoNp1zOSu4CXUjCLzNleY7Uajzm
ljz41tSrO7O6vu8pxwNwWWuEhDNbfpBidlq3LPEUmMWgepltjc8IWC2uHmvDwcqq2BfCrrA5MPZk
GG+NjNoUVRRg5ODLNnFdNqCRHNbcQt1Uh6dEjT6nC5Kt42CgAC2r87MQ2qnupr169vWTQ8NFWwnC
1G5UCN+XK2wWvSnZY7sEgzgRgfkoBE0fDLN7VKTTXHvdngraWjS4vJXW8dAneStEGvb63//YNxZN
pblMkyUY6/GkJomrKVj2RR8aRfeWck/e4+bs6IBgo0SIwit3Odrcrwtu9EuAukPvt04DjsORNE66
4bjKbL1IACj9uVmrTqa57OymG7uXQjpEpDW7poy4metEbQYwIms7qsd5ekjjYGh/2P/TIGRZUL0R
mNrC+ESt5VU5o5jZKuJHpxR+kv8Yzd8x7mb3z+KNL8dsHCTIEMgH17AJFCCuWcood0sA3Sdu38np
i9F/lrPZQyHs/kg3kpwV58lkWP0Vn6tefrZ4CiVTzp05iFpyFw288SGJ/TTzOooQuie+CpG7rQow
0vB3hl7P2WZ/rrbfQMLZNStP8HLoMKwGoUbLEtBpHTzKdGL0eIPsI7vFeHKmuHElI6E4Z8SFP1sI
JMXNkOykHtsu5fr0oY9EKcxkDYitN/dervft1Fn8ilL1ta/hK5UP33RV33Y9EMr3p3zru/451iay
jro+thudsfpk8fXcXajqKI9GHnu8MTtf9sYtR5pMmYjaJudhK/G4KJM6TZUuB9RdnmkA2CNxncG/
NUT/xDe1bnci6utKDnUV7rYV4s2SbsFV1N6nKmtmJUiM/EEia3jFeDpx61LaA2teLyMjYTGDSStw
DT7d5cYx67juujFUgg4pW/WD3fwazEdZ0M2ao51VvDUpLmtqhkR1tHI2Eavaaq3l5Ika4HMonsrW
jjG/kbRjXwvp+/3Ncf3M4zbz36eQNsOVL7NolNaKjFkL0qGsD3R7em9a7L0JXV+U4MyorRPwrYd+
ywqZrLIs5FFWg37QP6l4b8it4yZ43rf5nsPJ+hkuzzdDcaXA0yLLAg58+ZnILExzTiw1QEXtvSb7
ivyMycoxmuUTQgunlqoNbPedktT1B1shi6R2FBVB1dqbZwjdpzFzxKAhYR8iaUozQ8KeYkAHc2dn
3MjmGGlVw+UhIBTeQmvKdonytGB6tSmUwBjEj0FA5utLsz4WVfRe0XF1bSTEmwYL56RMaRaX6yd2
l6V51yTiLwXSuMhoYgC/ocdJZEMl8HK5KfUNoxbKWlBnpdsWv7Xwy/0NeqOA/dYmWWNolvjKRsU2
otZeOkXDnVFOU1fptQ5VkxDVcH3m/pI7tf2SNMlY+uQZ5DWa0eYgiUHQCa9LpH46jL2YJC9WjSr2
cjlG98npRbFzkG5065C2JZ9Zfaug62x5Ek4zxXU6mVpg1Z3u5llunfqsHZ6qyGn8GSKHZyzsek0L
Mfxs7H96qZ93tuGNY4bIGFuQ9tLa0tlcUaORWf3Y9nqQ2j+1fpXTOpdOcSxCdefWvXHI0EPC05RD
jXjAtpw1h9hjpX2no8M/A20ZcFDNLcl02zqvToZcp4e6mfKjlIv4NEzarrr39a1FtkBZFh2aNe7a
qmxFUp22yjDpAYSlJ71K3FRO38+iO09y8hRlCBhoD3ryM1ES+ggocBsKnrzvB/ze7m/OG+ce2Blh
GeEMVJ8tOMUKjamn8qAHXNcwRJTCxdTlCSL56/1xbn3Y1YdsTR5WvOYmXnLkTLSpWhuBgwC20y2n
GROQcYjQqN8Z6eaM/hhpc32qSWtXkV0ZQda2gOm+JkXy2Mk/70/n+ikln4RwTQeGHgyR7eWl0dY1
TWQxGQEK5bitjtPo4RT6GaEdNAV6GG6z0rf/w6dCwgXYswE4+ArpqpdhxztiG8E0Ut4dZwvoh53r
x1o0e75IN74WvRc6jSS2kDC3Lbc81syO/9ODqK7fmw54ulh+NtpfDdra9xfyOtzS1xgBgRDK8yth
+HIh5zqJnQrn3ADTpUfJeqy1xI9lVOWVf7T2d6ke7w93o6jBeBSd0ICkT8rQl+MBuRvqXsxGUBiL
3PsDkYPKllfmk9IvU+tNTew8RYjxfrOLEiFzQVPyZEkl1P1Zb1AEGpXZeGkUJ5HdwcTF1csNbTV0
gg6ICpch4l+6WsTg8K18rFwpWuTn2bJq09VSK/nn/mxuZCHMhgicKRGDU3zezCZUTDzAVSPAcUlt
EtcKZzeXslMNCdqWvVTBREV+1wOSn8fJZeY7X+9GFrDe1dQLGZ0/bIuFukb0tRZ2AitKPb0KP445
HLfuqxanL+KrJT8W/egKccxjdQ/Dd+u5oiLKdyRm5gbfNv+nJgNwhzJUoE4/k8XwwA3+yLr3CPPS
KoR1rqWeqU419PPT/WW/8XaQVVEABnBOPL1FgxXZyj0wGjMIB6A24RQNh7gQ0rkcHAwiVLk62K2t
YLtST+in0+063B//xg1nUjIlNFwB10BbLr96g4ox8dVALIqisR9NVe4bAIi9JtG6nczrbS6bYJS3
ATlIJCYgk20LBGG8GNocE62lS3pAttZPne9NEr7LgGyGmjfHHXxNbPGi4Wi2r5G+yoyf5/JcGy91
9DufT06cuAqy4x1FFNRTKaYcLYFGhfZwf1FubYe1ikGdEhg1ik3rlf1H2Sa0qB5pZq4FuvI9bBK/
6ZxfdCJ9W31eaw59PRzbSTt32Z4g6A0s1tphfCMcYwnAUm1GXirJTgmciGijs6pFpzA889W+2fXk
hTmwsGe5yc96ZpwsTfhhf44TcQ7L6dga8TmPzY/3V+L6bVp/DpEmrzo/6i0c/WMhEtipRZzPJlyF
w2j70suLOn+t9qwQbo7CWaL+QbPrurpqZYsRIwcb4MxcefWCCH+WtvqB5JVcBdQvlRD7r5/2VTEZ
EOZqOccdvklSZi216zBMUOzslvEUdmHtp6pauMUwp+f7i3h9xlfdKmJ1Gdk0UthNFNHKtWm2QjeJ
IhyvzjW0aTpvLKqXZdKOdtST95lEF+L9/WGvH16G1SAErNEvJ3xztOvYiEGymWYgla9z+z6e/s0j
6q17r+7N2f0xzObdUKUyn+XINgMtrY7U+X8r4FW0sn+XjtBGiEQRK/RHaYe1tTe5zQnl4JZFTwgQ
8K5m58kKrEd7ryV+Y1uygKjZE7NCc9i2lIa4bxvLRNS1adfCTWxGT/FUNw95Xha+LdXiYNdoZ97/
atcX8vrV/n/QzVcT8WJacYZM5QAb0adNRDl+qL5FTSgO90e6ccsxFNQN8mZqgFfl4lKEszFm7MvS
+ZlgPWI5Z24mT83lc6k+Ze3jEJ/jem+/3JzgH6OqlzdcUw8GIHZG5TIHNEysO7jRHipmvSYvn5p1
aitfmS/HHb5ZxVoxpTgqDJPOhq8s513LqtuT+P+/f7PpzVoHsTTw95Piubl4jZQvZrgn67M3yGaP
q3nblVK/nqxJ8VvLdMPUeK71v04FWCrwePRoFSDw20pe5KQmgnQOl68TRYeO6qHXF+Uvqn/D8f6G
u/lRiDYIMNl2pKyXXz4a6qlRpdgKUgNgpamkjVcD1vgfRkFbce02UnyAhH85it3IbbYqCQVjqVQP
9qjQALaJ3+7P5TrXQMqWhj2R/wpj1DYbLDMXgMahsINSLtBOLxrZy53cxt3L6R6R2lncsWr+yZG7
2QmTbw0MZJQu6vogO9uqBs4k8yzJkx2E44J3mVmYRziFBYbCyXKYUis/K0LtTkZWVof7U956xVHd
WtllSJEREhAabUWLNG0EgS6NdmDUr4v8BRfhY5GM56VAkzH5MYHIzZSzbkiHwXgc1roODVLo7m6q
z67TVWcIRo82gliJnDxa3Qpq3O0zr6/25tzjYfMWslFbRRnv8uNHRZ7WViJx7kWe/kbCpX7tJTkk
cAubd7qkV57daJlPGUU/1eZCMRSjEMQ4Yw/JQsm3Y60/NspovKMPKnttqtufU2c0wYKajd8r0j9T
sWQfE1kad3btjVcUTgj6mSQ/pEFb0++6r3U7n7kVrUXx0tnw5dKvhq+x/LBU/4rmvWJ8v/81bxxG
IhJCIJp1kDO2OOA5mZ16DksUpQypPyi59SMUgOruD3ID1EAuzlFfvaY5J1tJYasZKtRiQzPI5yao
nENhPVHIF/iYuNniRk58XOZ/zPB3mcZuEb+LIBqF4ikyXzTabko5HhN7fOpIh1o3Gw+t/drb50Z9
rjrIoYcspqE6mO1O3PRmhLXZRCwKKBKgh7ACtyLnkk5rI+RWDORFqdjbeRt+UszWeU2EKQpvyjT5
pPbWUGDApnPAdTV2IrDB5fyfXk9gXjb0+ZYjcmUJsIa4qb6HrZNErqWGMlLfVl6Cch6Rg4qtTBW+
WiCZFBuF+HdajAWTszFLNF/JFv3fFABH7KtaUspeRxzeoUUaDhD2KtHnB8lAGdWv47QvwJmmq7VP
OTs/jKazbNeQiiZY/agzAL0hKgJqbqDdIWp1yWkIz90jMWP4EStE5ZseZyEliE6lflEZmdJzl4WS
5fa5kqUesqjOKbdH/Wu0aO3oOpPRfhZxIaduO3Tl1xxfGOFGXRWRtBhOjxBmVGc+2E0AHaEqRZ7k
JDyOXTF3vT+P6OE9moNFftm2FGkPRl+ZyQlFJ7N+6ETX/5AHSVEPEoo2+sk05uZHRS38uxkNRXlk
icLIs/pyGc9YyVqamy+qUR/QUy0/yT2top379o0z++dugLBLVY42MCh92hlblBpdNE2SuFiwBU0X
4ZpZ1OZu2IFW9lQ1VSY366mkakgoTa4k0aLVYyd/b0m4E7vx4sxPVQPfV15s9agNQN5cZVDGX06b
R1+Koup2eqnbmBXiBiYwKCzwoq8cwU1gknSWI5ZOorCXyPWpUtBgVeop9Z1qCJ+SURWHMJb/NlD+
76AAYyke4QBtbRIcuVUSuRoSM5izc//FrnR/qQ5KdxTJ35Yr1pGQNOZx5ymCB7SZXivHMOq0mpzG
0dwwNr84Tf9AXegvswu64VyN5E1wZ1c+9SaGKJJar+VCphwkcWANXw3RGRtPmrZHAbkqeq0jccXw
nJCLwgTeRMN5WYfLMAgjmNNfU9e909LmNA7PSVm4YjDeTbZ2kssPInN+ZuOeSuX2zWFsIGeATNe9
wkw3YxuNs0hLSOQXzqvcWHqk0+qWpfFopa2rQPFUEOrrdwKn9QtdHqfLQTd7RQOvleUQBQMt/hnn
nyWs75K/zaHWibH7WVa0Q/nDZozcMbsMMKAZ9E3qxiL1WzglESYzO6/bNtpgHGSegJNSBqGGsAVu
9H0cKmqr2IFSlfYp72yI4qDHPWhpylHthepHuRl5SH90wGHs5VtndvXRHpxvmaX2T3MxKsEcEinl
LdLAsyG0QDKxZpRElj7oA+r6oVGax1CJ91SMt2aJsDDRwaIjjLodOgvsvctAKVkwR9S7NAySPHK1
bCndWCo+D5F8lMPn0D41+pPTWp68KpSE0vM4t4eyngHZ9V5d+Ib0yRqjQxspbgsmJLX3ft9VNZry
L2VCdBn5aWCW1M3vE20WydTTw0BRfsd8xLQ5Kt2H7KA3kV/KC744FMM03jale67avS+7DY7W0QH7
YQS0Fm6MLQRfFRj+aF0eBgWUN7dKJNmNQ3MnArs5R0Q36R2sZ/DKKUBSYqtGUpg4Y2z+o1kADlL1
HP6WQk+TgiTsXo1oPBqRckR0GN/cPbT3Nr1kktiPaFiTUZlCjHyTwsSVSvOHUDaw9dKN5OIoQyTv
4KzcPyV7w2yubM0M48geZilQk9kVxkmqfynY1t0f5KqWsU5m5S7ggkA2S9B5uZ+7HOeILHSkoLWz
kzoOLmK75gj8wPjeDgiD513o2bXw8jnfeXGv2Azr0KuTEokgtAA415dDF6mQIKCk0UuooMtn+ZJu
nRndMN+HikA6uXUXzfgn14ZPUi/e48D674i+sdAJ0aZHtTQpYL9Pcs+eP95fk6vg++2HAeuigM/i
0CO+/GExJfLMbIroZegOyI/g3uFpiAA11TE3Hiy47tCEovJjgck4PgEC/Ue1+riaCOHC5ivFWQGV
26ef0+rgOB/79qim5aGezmk6UIduvaR+tDt9x8zu+k0iXSDJ5FVkLa8UTICjpVqo1vxm6TiD52Yk
Wl99gqRjanm2zNLVNkQqiNL3V+v6XVoHXuVyCCtoX28XK051AwZ39OIk6stoje6MmASmjIesiB/+
dqi3Pi8ibColfoC3l98lV6xIybEafmlC2/aFlR47XVkOUfkDosfxr8diRkB8IVyuleBNjzKncqEU
+pJjjQUsgf7eOSrDR3p9K/dyZ8NdfztUVP4Ya1NSt9S8biA1YXU+5yuDPRz9ap59BymCYxnb31JJ
X46xnCUPkZx25/9hog7BGnhi2jPbwLcJ2U5ULvIXKX2Wo6NZPedt4jv9XhfrRsQGonctlimQNkD1
be4zqtlt4RRp8UJu5vUROr7t51r/D4WHw0KnNx/cMT41peQblbUTll4/SwaeEW90mTWn3up8a/aU
h47AHJdfJj4h6qs8FUamfbi/ktsKEwkPKvrkPDBlEA3esoAapDZsa8JB1hjC5HGiQ+cBr60BFE1q
wuRk7XNBHREn+7YNd7brrbFXvWTOH/4/dCQ3RwN1rHKSMDwNEQscsf/Sm8yLJXRqkKzKVO1DrdXf
/n66gIkpa7F3VgOpyyEbpVclp9cwrcVdOVnYs9rJSr+xzsesE1CRv9wf7zpDA7NCxxUCD+cfkf3L
8Wx1rkptMoqXcoD4TtljjCPJr6tpLN+3U5WqJyezl/YM2iizf90f+9YGWuWusJJl91JBvBxbzFXe
dN2Ca20Bj3CZBd1TTS/9vx9lBaFCMeJCgDJxOYqKtxmYJBmjcVEW3G2y8s6plXmnHHkjfAK7ArAW
riKgc96Ky2GiYpSLTITFC51F1zJiT4xQp4azDIcgjqejZEQHYbpxYX+Swj7I7b3I5kYQDfcHcC9B
6qo7vN2tskWLwTFm7F2habiymYpjYxUvslX8VI0+PCK6FLtZZXEdTSL0Sn35aTXinLbyfAyxkDiV
In9FHKzwMpIxd8UoepFQ+4OlFfoxofX69y8P6BhK8CTqoL23HMZmweM+Q2LnRTjSEWGodxMvfNe+
b3cVmW+9BQjcc4yhtAHN3OyBRnYyp9HXpWmPpvLYnaJDMj6msPoOeNPe32/rjXuZUhowLOyVH4y+
DDiGy40Al0rtZXkoXtQ+zL7gHBz6uIxO78fc0dl5hrqz826dYLJlzjDSQSrqipfjWb3mlGbBKZLz
346TuWB/Ch7z8bGM9pyK3xxAr+YGfJd0jVz2Si/BRPkStLrEOmLX9yEbELBRI0U+G5FTPMfw9f1B
QGeTC6k9OIXELY2Krg/eLD2lZlsdNa1wnon0Uw/AseZZYzL4edRKH4oogmyvdPZ5doTld11sPEVG
k51o376Lmlo66GlZn8ZUix5lbQSOL5rht27HM+lplXv4bTbIrGrtw6x2JLqVZR+p6oVQJzOx87bf
ehUowcFu5z4hlN184CEHz0pJEW9GaflN8P8ay6GrKNmRM+TpXeTNMpje/2FT0fpdeTQodm7r44Vk
h2o7teULSgFPrTJj9POsx2Vgie/3B7reTdxg3MfkmpBT2b+XuykTIpGwBsJim6AJS/hCyX3B5ZEt
1rtiWF7vj3Z9LnnUkXqFI0TJB9Wfy9HChZzSMevyRTP/HazzyhAqWrcd/6NH+RNY9Y+4pd8f8Q1j
frmFGRL9MMAPYGSxsbkcMppEMsoKZihGjPsZkOVZVG4mJc4vgRjS4lbQa0nUNKetPGoOcAhGnNje
afFUfZWzyvisIk40u9ZQL71rVabWu7WcaQ+LKNXvVR/Wn5zYaH5GoEgGXy6KCBqkURs/Ohw9jzoA
zp0J3fpgUANA3bzhVbbP2xCVDbi4sXyRBByuWnaph4NTm18ze/SMPt1TJb31ycji6PWxhPxvc91M
cdRlpF4VYArzYYabHUTlfMzxl41D+exoGTTPPa/Z6xPHpQkuFCk2PCM4c5ffbB5MvMTnqHwxkQyr
nWNp/mjs6hFYQhfHB4dk+v4muRFVM+DKOoe7soI3N1G1XaiJBUIbS3ZZEvQi0Af4VgDQf4zGOvwM
38UevELL7E8xaHOTGC2nHDoNFfJwsTGBeb7/e27OHzEPDgjUL+gFl/Nfltyhzt+UPClZ5ukpXcK4
HDBUHLKSFqJTfYh01L2ww3V2Rl7vsu1poSZLtoKl4xoHX47c0yWR5YwDak+6P5iSl2UnLZb/Os1m
mQn0aUSxdLwrl6OEyoRDYDiXL6NyRk3BzdOPA62esVo8Sx7hhWQHyho7gPzr6HMdFOUM5I6AQm0L
TqqTDbk8L9w9Izol+juy453I89biIVW48h9htlPbvJxWU0ZOGDmrfTwiERWxXxbku63/W+dfW9Ha
AAyABm5T6tgKFY2YrXyJ8EDO4Fg00scp/BSCRIqWj/f34XVosyokoFm0kihI4TcxroimRpsnjSXT
8sMy6AS4vaeVy0Eduj3FwPWbb3ceeDBUuEgf13O4WbxkbkW8GtJnUvUURp/k+rOsu3qEjwuhzc/Z
/tE5e6put7YE6DQ2IRxAbDU2Y0I77kBDYhBOJzM8dpax+CniIMf7q3ijOkhhEDFEjhSyB8Tsl1Ob
B+iFmtpVL0pc465C1/h9XDZeOL+WZ8zg/do23Gwvgri1GeF1coQhn/Dcbq60QROZtajwp3XrqS5e
c+OxlfeqEbfuqT/H2LwN1HHKIR4wkO/SGeHah6WGDI+mOPJxGoTGnd14a+f/Odr6a/5AgyKT21pa
G2FrZuSHPlO90qpdrf6SduJsaHtWK7f2BvAawEKoxPM2bA6zPPZpKg3kd4YBWCQVxHnIs+914G6c
MPhxiAc7BCnA6TZzyielEUuZ1S+RWZaHbrG0Buh7r57mqUjOJfJUO4t4Y1rMiewYgiHclS0lb3HS
vC7zvn7BkiQ+RvS9XdR+/tIumv4O/Sjgw2veYINi2BysybaTdLbxU9EnNXw39Eg12bVk+TsH68aO
WLn0kPhRxmGkzTASoPYMp4LVVYWq7PhaT/FzJr/q7UiCW7/P6TwLbX5Y/40G10FD3STGvgYHCrcq
hiOlfD+M9Z0y2RuQ7OImo8pINYd6Hz8KKvzmm5J3DkbHnF8Gq5++53OWpF6dwnT2x1mvzqLREtnr
aQukvpZkkj+khnnSNSh0vtIXjeFiBW/9zMBG/BRziDNI1AjVZRe2nTens/4BObEWjkLrxIcQuyHr
oIt4nLymhcVM8NkICBKIBv+SelWPjhJkctOj8Tn+Tnt7mo65GY79x6o0xXhu6zbT3Ab9os61RkdN
DpE1rJXLMsz4YzSb4ClqRHd3vtx65V2tESU2yt1s+iuzLjVz6tGpY5MottEezKJ+COWCqnc3yg8l
qEbPWoQ1u0kcd6rbtWiQDI68GguOybONqcCOfst1AMirvbKRgNwArKNscnm34N5ELgrq5oXPJNwq
1x6qQviac1JyDfna6BHx6uMC2SvK0g/LGO4ERFeX9dvwFLtIL0HEboWOkzJX7N7KzZexi45lYyrk
KYkXh1WyE+le3djrQFQNVj9POm9bXYGmSft0WGrzpbJLwDBozuQtGUThtgLSvXgew50zujOgtTmi
TuNowLwq8wWmh9uj5+mgCdzVvmLorpX9lpwvOztrjUk2O4sHHQQ2kHMe223bKbGtWIwypw9g+HDg
pqqetET/z9LD64BMgHljUi36a9fAWBhKrTrW42iepNX55/4vufVNQW3zUbkLGWezpbDb1gd8swCT
tYrfOyddOVCs2/metwcB+sJHJajdhhYEaIWJqKT5IgA2dnQ46Ylz7+8c171RNllB4VCyicKSUbpH
QVHTKk+6sRMAXm8Utj6FcBqF1Dv44+UJROAVbYdK115CKKNwAVXlHGYPaJt5Wv5FSeydffnWkbnc
J5w06CV0UdbTsC18xDKOPa2R6i+EUIUHDnhBmXo25EORfFCz97P+XVa/yJSoZb30BHWrdpiPOFkH
0f+Rdqa7cSPLtn4iApyHv2QNKg1FyZJt2X8Iy7Y4zzOf/n7Uxj1bxSoU4XO6G90GhFYwMyMzIyNW
rKXSPpSs3ZiXhv/pc5ZPokb3B8Wv+RxFuVc9aD71+8b61si7Ibrrs5Uay3lECkyJoAMYwSx3wWyf
Tja+H0eGJhhIgIv6/RBnhu0XwCE9orkdaNPqKKc+dwFXylOnFaNTonq+u74/ziIRvgENJjhOqAJC
aLdIzMhKEIMMNYxjwv1IpWsTp6//boEKAHcwWDQowOY5/xQwmjOVlTXV5rEQBdWJ2ewbMSnW1GEu
rBwpCuCl5GPgaFoeqXVetzlitxypbb8TlL8AgO+F8EE9IHy54Zn+z8cKGREqKAA3gLopS06fLkS4
tRNips0UbzWZFHqGXqua62uKtOebniofDxf+DXIWDO3p7CHEXEgyogYoBnd3Wd2E1OfDJ8mzVnbi
WQgM9v+zneXGl2sKFSJ24n6yTZhQ4vAbYORtsaaffeGSny0BOaH4wJ8+Sjqf/CHExc1uJiLKOBR2
Zlsrtuj7id2CRd54iSccumbybiAlhtnMG4Rd22Yax09mbq875hmPAs9pFRk93heaMgfhi1tRhGhS
MHwPwdtRsHtk19L0WyBvs1R98Wg3LffGtCmLwY207LkYhhfqgzPgNYnLlS85y+7NnWFclnPowSG4
bIrQ/RJEbC1bR94o1JOlrD6UidHfjEoWbwm8O5pPPWlXNr5x8EZZOlyfiEvmaQSH+ZcVUUgznPpY
oJdFZGWYF3oLSlW/3hQGYWAWGWjJW4cJsnE9Q7tWWxn22cPhA1fFEUhic0agLc6/uspFLYK15Nj+
KmMbBIp3N6h2upJxujg65vT/W1lcmyGbP/RnK+KT6HSP7dcucqiT/C3X6jTzVlzcZcDE/mtoPmo/
OTZEP42aThhScptU4bfk7/VlOp8uigM8g0lgALGF2uf090dczLR7aO1RHV0vfNVISobTXzM7eNrK
4+l8ylTyc1DbAH2DjGkJvPNGIYZBrBqOkwWdrtCiozI4gvedFGvZq+Q+BQfu7JXw5vwEwuiM3ELv
DhH4ZVPL2CtBr/nycJS0L+DFiD5g+X/M9HElWLswjbyFZ1toFsHROP/80zLVrYgsVmAMx5LuS9h+
7NbMaNMHmi89S2G5ElB9HCKnXqGS2yLRScKT+vSy3A59lhdTqhiP3YbT9IdZ2oPJGe6Uqt2qdqw7
8NLY+x9fn9vv1V64TX6Cwm/24S4Y7OLv8Ld4Km4zZ+3ld+6qfBSOBC0Keb6ztErhi23t9dF4pEHp
vgfRUQgIU2VrVOuXpprcJf08KpWSs/fcYEaVQGlyPNY13ev9YxCA3c/sBu7tf6cOmN/7n40tbrDW
pAED4ZbxaEwB7umIebWxRP9BSdL3TP1V1fedUNznxU0orHjUpdkk6Jg5NGb437KNWBREtfPiZjwG
+iE0hEMW2zoIpH/e/WAp/mtksfunLKeHWCzHI9nbvaGGdtKPd+29H2wnYW3dLmxF0Nf8Qz5s7vte
hGwDfY2WEVfTUYkAvYY/lFp2RPHNUFaCjgsRMLwZRAFojoDWAiZyuhcrg32X6e10FCraI4y9+So2
9LNtcmJ86MW3WbISt50DRiDU/mxxcdfFvRzDEYJFo512ppp/aR8nyNgc8lFoJw/5/WAWN9lgy92K
5Y9H4OIgmNn1wfpDvXv+SKQXpw1FuZ+Or68Pob17eLrL7Z9uaLuWndqlHdoPw4YQ3w6c0vG3h3gb
z3+wg93bW2nXtmTTK7V9/PL9/iV/dUy72/7w7K+BPdqyXe15QO+DLXltO9zI9tMN221jbJ639pf9
/f3t+9NdYL//eb/ukR/9jddGtLhZK8scjLpnRJqd2+7u7q7bydtxC4DYsXbIo9wBc3GtrXevb6yf
9T1sm5oTus2Tc9Pbt0Df7RvFXrnsL6/vp1leXMJRXA267s/f5HpZuq2KfUoqa0duX49/VU/A8urp
y1qIMf/SxUSgbKTOTa3wCJzFb7DO92MpIREXReTEQ2EbF/HKlfyx55Y2YKOgjxlYHm0ii4HRZirG
npaLR8nOnTdEhfgbXT8nsb9//RXYon1Uv6ys74VjgM7A/5qcz71PN2Uaqt3UW5hUlR+6E98kG8Fp
7NR5eZ0d9ic8HHa9S18VpvjovJtH5QBez9a3LbSN4g5+Dj23uVvk3Y9+jVP1QoRy8mmLw14aozg0
JD5NTJStJhQ8+1B9D6umJk4Jt/UYHpUa3hRVXDmGL84JsGSUnhTaPpboKYmqvzQqlXg0uvaxy2+y
9FCbb7Ha/rg++ecD/BBxpBd0Ph7RATide2CX1VhFvnSE9bdu7q2is9MCxe/NKHdOJilbo/5z3eKF
w5heZkVBEoYzkvaqxXZOJzVppFiXjrCzqVNqR7XkyNF7n8Dhld3p7W3c9Qdoph9X7M5DOfXsuYea
Hh2y0DNF5sKzFa01eTdr0jG7F8ybSZVIyCO/Mv6GXZ8O2CZ7LvVsKxnb63bPg5PZLPEPgDGKc8vS
XJS0nNWtKR2jmpdHfBcLPxs0lkM3FFYyIOe5iVNLi4izK+RGigaDtWwiu/0l+i+y+C0r401w68HM
eX1Yl5cRLBzREKglOthOPUfsjAYec8ZVj9vJtYgU4IzxNKRGIwkWUA8qrD8+1+x1s5fGyHxRoKZ0
rPKsPrUaWnCvaWomH02Dnk5rFzSPBtK5ntOGvwRxZUIvjREXpfY+K4LAkbM4mSoxjKfIzOVjSgdm
32/C2lZpqizNbcpNWj4IXWwnyGhdH+P53p/7/WfWIhKjClf46RiLJtDHKUrkYyk+gDNt43qbjS9+
26/EkxfmEjvz8IiIqBovDrfSS5Sw1Cv5OBS1Y+a/AjQJo7AAfceBb2m3yK5cH9iZpBkZkBOLi9VL
sqGbNKNm9fLYjhOkP3I7614B1giKUw7lvhM2am2hD2rYZPpsIbDoFdnk/LEZftdaeedZ+ya1+xLd
JtysDo195uv7RDYcTaHJJdhd/+KLHgDKk+NiJpbE607XIo9SudXbUj4Wwi7yyB5E1SbbAUiXSphN
S9szaPNf4/K9kLuCBYZQlRwJRyXQqFOrwSgVoFo6/C7Q/qBT5gxWuBWVTcEbWfzD4xUNgcpuDSjq
U+vm+pDn3704JrkS8HbKYzQ4LPtRJa3qp7ZqZYJyU4NCqM53k5fEKxN74d5B8o0AFQ40+G6sxb3T
V+VkpoGHJ0TZszdMx3JSnDxsN4KeQY0gspwK2fB65TC+NLMzAzUpOSCQLOdiPfWg6iuBTPkx735D
TdpjYRTQurcVomLTDjNb+VsL8ub6nF40O/NNfWwzEEPyYkG7Ui7qSqD+QI/2WO1qYdwMemqbw0GX
Xou4+KoLOzm8h25yJVK9tJyfLS9u25wWitiIfe2YD2VF/39P5NKgQnZ9gJeWk2sAphBU3tDGXUyr
koRKFnmBdow8KvAxjfvN+1geBMQR/K7b9k9lZOyvm7y0NYG7zOyBFjEaqJ7TORUnjSoxW/bo17a4
bcZnGd7ZMtr3+VcxMXb9FNvSSgxxPpk8Hgnm5nT8zDe7mMwRFgQBLZfpmMiRsm3bUD/UglEdro/s
khWwKIRGM9nj2Q4cA3VS8qCYjvJEfD+GSMNBGv+vAlPEI1yjpEwoLtDfsYz8Kg/5h7gsp6MuTOnO
DCHrMgclXDlNzu+yUysLx89TSwfswjupQy/83kAfbYvkK9G9bAoHy1P7lbm7YI97k5QTKBF6JZeA
2cGa5MSLY+noRYr+M9escSd1JuGB5gWVDaooWtnacwhwelwSx34wm/4nol0cZLMEaMWzjKALmAxN
Fl4T0HAJj6OQl023ss3mbXRqDMZ+E8lpWqrZZstyUJANIEXRrjxWqWgbI6/2gXd59EXz/07mnRKt
bLHzyTw1t9jVQyn0qQU2HIhj5GjJ6LDhnFr7Wv07IOPU0Hy8fHoBylSe1MYXDeBr+e+kSO6DMJrs
VrZlI7AF404QtJk6unVV70ePCNv1/TZHHWezOtdDoLLgqbUk8jHMQrdi4txjSv/8n9E/6D+K5G8M
aeR1O+f7msza3PxF+zW9WEvfTOowKAW0XI9T5b+l9Mdw0Xnpyg137o8YodUTLASvdzLQp1MpoSg6
mHlqHq0kDR2AvYyJWjOtQU3/vxnPJ1OLaE5PM1MvIKKifGxmtqEW2TYc4KL+X8zaJysLJ+z9Kery
kQGZXrprmgnZ2zWauEsO8HnOFu4HzX+ddT4LkxqbTCgyJwUJ0Bovpp7AyxR9vT6gS7vqk7VlOXCm
A8p1j2mTtKTeWa3XbvypeR4t/z6uxmnFHy4UBnAIatbwVJAWPKObVae6CjulNI/jmG1k+BG9pn6o
LWkrRuZm6m6tpt2jgXpQ5dYRb+MxscNW2kt5+9OKvNfiS9wZf63Ys5Vpr0g8figVBrHkpopuj97G
gPIML9iPNOPkqt3FHSHpl+sTdr48sx/LpKMILLgRF3fIVIXwzYOmg8NymMDOcrfLm2bYqN4hU821
M/ZCas80uBOpURKX8mBfuLU6JIWl0fRB8P09sm7oQE9z5LkEO6ggxw3b0fGG5l0RHoNUtttU+GdC
CLqKZ3JgghpCDQo6pzu4FmbIuVAoxw622Q01csVWI3ENG3YhfKLjwsQWscPMnr+IZfxSEOjRC/Vj
qRR2ViN6vOXNZ3xDh7Z66d0sqFaO2XO/pw4Gm5wJiwl06h/tZ58OeSun48v3KiBSHdIQgll+L1KS
TmL8QyitbiXsPadSApbP0wLWCSrvzOLi2FDbGEKtUAdzGMvbMpuo7MvZHuAX71tLfgM8GSF5bkKy
1CWH1GNfNE2816iFeeFBkQsFopSkulWlbrwdK+3tuktfACTRNYAYDpEX6FniydNFNluJpjovMI6+
Kd31gn5fNd4zDAp2bn2TeQahyb7R6/bGq5MdPMWpeq8pt7VkbqXOldfQ4x9x6+kNOH/N3CgMAn5G
CZ1+TS8MveV5wEzkbwOBhQkVwg8L8nSHVlOtfQt/S71jPRrtzfVZONvYUCcCy2K+uV2hiFmcu60e
yzVcYtZx6rLtGLwibe8I+aMxvUB/fd3Uubuf2lqeuiUwTsox2FIg1/vmvVfukG/qTSDvS9NeazGa
netkPmdjtG1R7gd5AurjdD5polDTLGowpujbOn9GBcMWEF1PqK3kr2sJ9LONtbC2uPIVqfMLTm/r
mOnvzVjbdHjCiPBjVgG+PolnsQWGEDilpXfu28dvT4clVfooJFbgHRN9tEuuYTn4abVrLGiXhjNn
vbDAzGHm1Ire+xHaE6F3NORNbG2A4qfBnVmsBC8XHQJ0LKiqDw7sJeS/Ynh9YmBmAm3wNN00le2n
TkRJq0sc//nfZ46MHgArEOKgKhaeLkatGhVC5PEsqaDX2UjZm5KunCnz7C+cjiZ1xgPGem7pWryH
Zfo/dLHwhaOmp/Wm13LBVno5PVwfyQdHwZmZGRwiQ5YEjmexPE2UqHEbJMLR+1o9Si+qRNHLaf9O
vj2Ou1v9i9ZtaQiG137F7vz5C7sgfMn6faCZIRhZuIWhVUKmiMJRrO4jKvyjptl1/BP5667JbNXb
yAUAPGnF5c+PKN6QJgc1D2waKZbs7OjaCaFWKL5Ll7vdTX+spra79s2QXpEqW7F1fmpQfyHny4HB
5OIrpyMsoy6KhWwK3D77O4TSi9k+iHG7AY0HnaO66de0kT+An6dTii2yYfzfAOHpADw12FZBXU2I
drkq51Na/2qdWHTRXKMJC2KV6b7RfveQUrbtF7qlEKWle0Ro7uAa24dzmegV2SWjgMbcYsNUVFHW
CHouTD6wRxI8czTGe3fhatM46Z4V9qFrevdx4ZMg03ZC/bfwXhEsXTkPzhhnibjI8OJXdPazfZbt
b51GidlDxsPNuuco++H1X6fxfoQw2tPrbS/h0X9KwQ55f9CQnv3OKleGjlP93hUKVFOTaCuI0DRz
f4W/hsg+39lEg/j9TMXLjaEuHENs6LgaUyVypRC4dJ2ROU8Gz1rZYWeaCcwALo7MDZUOIObLXPc0
eiR6IUFxNZnN3DSbRIwP8yuygJzPFx6bvDy0hbgxvntDbpNJkQMQKOBsU5/SXfKdfmhH4H0xFtsx
2jUfYO4BPiVtk4Zr+3I+MBeuC3J8lu6AGQHOqUX8BGrTM4JRjN02cOrsWc2rXTnrOehvrdzfeCly
TysH3wVnBH/LQ5TCE/XYZW9DkMlSMhlm7FbWbVC9SO1j6N829T2g/JVz4PwFQt1n/guwIiK2BBKn
+xI28RKSZy9zg7zbAZu2w3i0K0bay5pd+JVLEgE39Dbx+E3ysody6P55sMwt5AeUoEBt00Vy+gVt
GBtF75XaURAsJxwBW9TQmVH1kJO9uYJYOZ9YaHvnehd9VPO7YLGUvj7GlWyG3FuZ1uzCVABsMmjy
vZdLdHKpteqq7apAyGWjsG4SAYCkOJOmToIpDc1YOIaFhByIGvSmk1m+tJ0SkP/iWNdOQzvTt+uX
2PkJDwiOXCvQCrbz2Q6Tcr2TCnkQyACZ1eRkRajpDs93s+KEz2vPrkfPonoairW4Be+VrqnwXnAt
yEzpeSKJCAoYQaHThSU/lapSP/EFnh/k9pDAAAPwN7jPKA04XcZG7ZI02wjQ+dpZGsMbq1c3hLLy
XmtgQ7s+H+cBpQkAE+kE8IqUIZePtD4Is8wwxcQNxEHaZoI8ONgEElC0a/HDBVMkTWmPBXRAznvZ
85X1ZLirwIrdelCUTTxjS4eKVrdyGNcIAs+5ehgTrFYArdED4FCdne/TSzcXAJmGbZS6BfqRDT1l
ZlnDIFs53Z1OrMK5IQ9f2cf3HCLduMkq46ZJ0n1R7wwtt6tq2I1p+VbTNSyv7LXzl96siUNsAesd
oe/ZjEtKlwRBk6au6FmIYXPVS/tuTDdeQR/MT6lqHUPbKSgXNvvGuEtS4Z9XHNY7c25HRQGK82Wx
2Tld1UbOjdT1xFs1U9lzySZdKw2dbW4aTCBLhcPGnFXOP0L/T/Pvqy17APEr4hr1NlBlp62fLGhp
Ws2lAr277sPnD4mFtcWQNFVoW3/0c3cyu4NZ9rboHYph8zWC7xQCG+0oK2uR4nkQPtuEEGp+ILGI
xsIm4VjdWUOVuzVsNXYgdfk2krMn+kx/VepY77iswruoC2GYb9Nxo4x1dAsBBIzMopVvCi8SfgWZ
sFa3vjTvZNFh4YL/DtqSxb3ld8rYjN2Yu1TO8KLQoEm86Qx6HqKfQZ+U20ldp8SU2UwnkQBTwXME
ElUSZgTpC6OVGel1X+u5m/UINGm1Kh98lV7xsk99Ulm1f2P6PreXIAgbPU69O1Tsf+SSUR76sjHf
V5xhDknPvoY0ygzagtJ1+XgVzb6n4VHOXe3ZuFHuooK0kt3Zw7sCl7sdHvLGpvdyDUh7Xl+eJ4HB
66TzKE1+ZMM+eXwhQhRvlGruDlN+U0q67T9VY7Gpu9q2kGKM9dvWQsxsg2Dd9QFfXPL5fQRfjIji
1uI+scIRYpPJL1yxbb7W7RhtvRIWDFmb1H2UiQbEqFP2dt3m2VHOYGFfZIeTCDXP+mc1AcycME25
G5IZpgkrQmK0aAWnogNse93UWeQ9m6LADAyP2I9HyOlJrk9jTawlFa7h/VTkr7r19frvPwsIFr9/
sY8lIdD0LFILVzY23reoQcfCrkonS/Y4ynVT8z5YeCbdcXMDEK9Mym2LlUpQS4+8xCjc+L04FI9x
bJubsnXal0D9P1qa1++TM/YS+mCJpRSuZrmGeci7TRM7Q/1lfBa0jdSsnL8XPPBkXPOO/GQtlCe9
T+ZxqcmzFm4l7Sn45acvqwmIC0s1N/4RIXGjz/89tVMiJBdr5shSIWsP527/XhIxif4zVKROPJSb
68t1wfNOzM3D/jQs0xJGgkDMTSjKRi/tGpThkjuA2gNGA20BQZhy+vstwTSzkNS/m8iVLdQv+ngb
e+9eeZBKR0cfuoOL5fqIzmMP0ho853lhkt6DMn1hEqbGrvFjnJ3W5al4CJHkgVfpnmTzH+8FKpHc
PEQwEKw1/FyaSdSTYNwk1Qcf5sKsTNKShkMcxMzuAsHfqojZXR/ZmoX555/Wqg5ECONMLNBRKGzT
2IdzbCSJf93KJQf8DxEQqA2it8VZQbQErEXBClyT0kuiHpSaHsGbaNy37cqemn15eVZQCtchbCd+
IiV1OiA9SkYrDvPS9fVdAOV88iSnmT0YKyDnS/P22cxiZTpY7/K6ns3gCE12G8g316fskgFar+gs
gUMJHet5Sj8tzNDoY8GDp3RNs3ak9CFbj/XnqVhMFTsINIbJKxK00eJYSBBb1chTVa7R3iKFQq+V
fug3MSG+YuzE8FGSb7rRGbbDjVV/DQN1K9tRbPdO1W40aUdZJV1rurqweCdftDw5sqhM68GgwCE0
N2Iszr5oZ8F7J/5zPYA8GbQLDB9uCfo6F37vCzmBnmTU7rCLzK9Jf1+s1QwvHO4nFhZXSZS2DTIm
WFD60RG7d928C4lnpchHuubpurPMv2uxkjSn8iynRAk34lJyahD1pCzSonFbBFYcco0B74YouUki
MBT/bgqnpIsTsiHKoYuwotc7IsegbtyplxxVfpAiEg/j/rqRC34AFcUciVP1ZxMvnB+7ozkZTeOm
kGPHKWw4cfzLyMfbsi9WosDztMKcMbVmGSOyVeRRF2dT1NccsahQuAh13Un1fjRwfvVZMZ4NWg9T
NdrF0IB7gnpTC/o+SNa4nM/HCr8A2XmaAAF1wnF5utFVqKkREylrlw8Bj/s3kV88YTMgWH99Ts99
hHczyNwPSlZcfuGPqHCEEYrPtSsJSFFkOYTc8l7I1zKA50c9yDwGRPZvVlpfkv02KDXIWTc1bqZG
di+95NFBn5xRQR9izGjpPFwf1QVzZMBoGwVPz1/LOuzQKErTx0pDQK1/E9odIL2udsT2pXKmUlwr
xZ7vaXj5/mvtrBI7APcNIqlxy3f/CVJ/I9h97ZJkLdqYl/x0O5+aWbikBAE1miFj4+rZ7zGiK9a4
q8ofEmKX3iYMCTU81W6iP9dn8oIfKshskMviP+yJeeyfLpw+rwdLSNXGVfcwCX1p79fAQ+dhG6P6
ZGCxqWHstNo4wgCkYY7uSLa+Ufb5JtxdH8cFPz8xM3/Gp3F4cVKlFarIbohIrtrdzbkor1jZTBcc
YcZg81KGkIUu8MVYpCQtijH3GjcpoM+AbKYnAeploPufPKNYOd0vrMwssoLmJBgU0j8LY01HntcM
+9Ydo+zPBN9SBCiumqSN1q+9iS8EupChfcBqQRDN2YnT2WtGUe9VX27d4OAfi0P3W7xFY3rf3Mb3
zbv32q3M44UM1Km9xakkpp4wRKLUus2uORB5vKiHYku/2gF+23/2i5ORzbP8yS+kXoyKRhGxpH61
/PJtsuKfg//veBSyR+C8yJGT4CJXuzDTanqSE8a0bh89eJGrKf5zpW0F4Vav3vUe6h6fkqMl3URT
Cql8/iXzb66P86OzZ3F6kLqdKaC5P9FjW3zBJHpwYLd561pmAhGw3YuKHfh3cr7ztMdp2kxJ5lSG
PQaQYD825OAK634Nlzq75LVvWBwmspx74zR0LbcAqdrmvlWSe7Opb+qqpDtm+jGJa/oyF7Y9TAw6
yTRQOVwEizMzb+W6B63duvJ4E4x/syKwi3y3MrUXDuYTI4vHRZfBn2/GQ+sm/V1ngLCUnEGDDEb8
ogz7xD9U+vfw+brNebXOZhLQLT4FIOwsSM/lKNVTeGhx29BRUOdE3C/77mlr5ZWLdiAXhkeSbCRQ
39PtMelWkCa60rphZP3qkVA0A+Etjb6P6hqD1MUzBtGM/zG1OGPayUh6UNOtW+wIC5pNY9pFtcvz
XdvbQbKhPahqNsOPNemTC5EeW1NX5pYdgKoouiyG2EXSJBYM0Yry+zB+aNpsW0LYQSlnA55m20+U
w/kGqfMgWxu+ilntXl/MeWRni/npCxb+I9RDpYeIp7pJVz1GcvNVC9bW8eI++GRisY5tZFp9BqTK
RWthW0uBbXX3qr4yjo8A/NpAFkuYtuUIIyRWlJvwZw3D/Z+3QLLDrQzRfGmnAJHuupuE9DFZ1FdK
8vVN8Td/ywZHp38CjUtqwIMT/V3FoaxN8OI6UbwgzP0W1xrlbNNJW6Nfm9/L3gttJi1uAHrRbTj1
Igl+QANROITbZVuNaTEfgk11+C0Pu7azo1/xQf5y3Wku7sxPBueff7q4QgW2o1Cfx3SbHIad6PTK
ypvuvOo3X1qfTCyO67YPRTSRrfnKUF+S8iH0oXxxEBwsmltS9wct0W+z0FHpi6JX6hib2r2v+7Y2
1AexoK6vdrYqjLaG8KPZr2RaLoSNJ9+2iH6SkniuNxl+uS2akvTEk/4kxV/pn7QH/XGs5JUXxcVj
ArQvKRcDwIokLnw7qOO2VgS/c9vmizgCjLHCBy+cEVrywzR8yUjcT+QAU7HeV5p4MwTFGunHpRUn
fgDWSl8HQcviSajD/Tbq8tS7Ql/Zir+v5d5Wqt/qmjLLpbNilmpFHoaGI22JI8xqKIBiS+qJUkiz
kFp/m8pxJey6FAkg5gjzC0xJM4/fqfcq6KhUshENbjmV20i8N+Tt0DwOg7cphu2akPIlX6EtmLZT
HmmU1Bbna2q1gifr6eAKcef0QbTX6M/lRC+b7K6LDLuEJV4cN9f356W3wGejixO3EijDJ2k88Fr7
G8Q7wwBT9arnBx5u1w191DkWpy5BJSJlM5oQ6OfCM/sORv1cx5KR+04V1k5mVjet2LzQPr/x4jc1
+5E1dhnWbkjrK6rce136UYS/cqH7qYfmfoLETa+y7SAlTqF4uxKB3fa5KRHWEdO1yP6CE4MRJxkA
Escwzl4SkhYEaPqwFql40+Yb/RWJSH/YWmPipMlbs01/h/TA/4WzbvB+B6XdrSR25slYTtZn+4tz
Gg7soQZ0hi9E8qE0hGdzyNdC7dl5z2zANyJyfFKgWmZQjSqUEq0sB3fiEkCh9KepHHWteUhzN5hM
u6bfK2/fgctvjUlbm+DZmZfGIYWfC9bAtcnGne6spNVaVfH60U1aq3dkc7wRUVClk1zxXoSwexMV
yKv8RtiHpVxuAxE97NaINsMk9SvzcGGPa5A6ARcn606ef3FDdQKvniaN+BJV/FHmf0WrfUSZ2OkF
Ot9+itZag8SFcwu0I1V6aiOkfZavbwiQNbVvupHSY+FI/nCjFtvO6J0hSOwpgBjVvwXaNxa/UvV7
VVpu9av1vdskWmMuO2+FYMjAvZE3mKuSZ5ojZlabiV9Po9tkbgQXXBvYsnJndHvT2I7NrjOsfQEH
FQzkh7mnVwx3Ity00t9M81e8/dKtRfMouBFq6ChXiYujrzNlw2/FcXTr/K4tiK2KjdXZE8DLo9xt
jYfJfDX8NcadSy5I3YbqAfE8kIHFHvOEaYQUMp3cAlnWAeXgoEUrB6WniVIB4EqTBKNsx/5kF4jB
e4a1lpC7sAI0YMw8bYi0sgLLPL4e5kNlaMrkltF3eE3v619M0V0ZWaVT9jBFeYUjiE4x2rTLVMKN
30IT5f/psuxPEL9dP57PDxxYB8kfw3rKOtAye7ofTWVE4VwWJ7cdgNPq5XSAWWStInh+qp4aWURq
UpxpAfIPk5s0tznMTQUVru0qGfYlK2DVIY6Aa4ZLe3GlBV2vKVVTia4W+U5uyDYEN+9J9/LvE0ar
M+sGRpj7ej5WPgW2ZoR+qCaUoquP410vG6GtpObTdRsXEky0vXNr8t6kb8ta7guhAkJJT6ToBu2t
N9wgshYKD010TLyaSq6yUSzfCdS1tuBLvoCeHhVqgHRzPvx0aHIRIdTjYRUZzNGGkzLeGgDFV+L2
S8sESSxkF3SLzXyNp1aC2NASTibRzfn9Veztge89I+j9qwjC7fV5vDigT6YWA5qsLBGbRBNdSZ22
3fiAnMHKYNYszD//7A3oHytlqWJBHIEWlrltKclKbH9+cZBD+QDKU7nC5xaBdRCFslFpqThjYmLE
/MTyIZemlYFcQDTNVv7Txkw35DIqCPMubQuD3ZN1UNVZvIlaW7mVN9lt85D9LFbMnc8bKSmVlAac
VCB+ljgfI6g7iUHJro8uQ1PtE1SJr6/9+azxq4kzyGiCtgCGeroyVi0IdVQniitOYPWSatvT4ZeC
z7pu5tybiaR4cM0Fb26wZQFiqEjR5s2kumMBw454aOhumrTbMF7D014wxFlAv9HMH8GzZHGGGkIq
d30sqW7WlLtIDx8Lz3xXanpJmvT79TFdWBwecQjCQRFLo8qyWsr7LUuRTTFcbko7EH8WHKTXLVzw
NgBsYKIpH1L7RUzgdHWaUdWyqclN1wCnl9435fhUexKndm/ZddRmNIEIv7SwB3ExPFjoB618wPls
gk7hBKLdZT6LlhW4kDbIYVJDyw3qh7YVUfd40CtSeOEK/nfFzrL2NoydXwddYLlCEDleGNkdWF/Z
OnTJ2/UZPY9m5wGh/clsUk5fRpfDKMrV2MWWW1gPo3xLosD2INxts1+SLx1oSP9y3d55v+/sHvMD
nCYNesSMxQrmupbFEOwIrhY08N3KN7V0K+b9Y2WKNGl3DkQ48IXRM/5gTU9TEti18KfoFQIZ2GOA
0Ib/HtadftC8FJ+OYstsZCMRTcGVn8rEFl61xj54jeO/ZLfdQ/Ug7K5PwIUJB80FAw9VeCQxlhOu
wC8+F8eDRyMXNpPwK26Vm0oot6GHsEoPBG8Vyn3mSxiio5GQgNAR/dU5j/BpgKbW+57sl7PYx7M1
IqAi+KScO0N471FOvz66y7bmM42nEQ4ln9pqqrZKA7PXj62pjbdhXX81a9QCq7IydpGmJCuTOR9e
J6/CmdKFJgGw8sTFvAZOzVUFmrhNpcGG322KFkkBfd9V3bOqe9/0Ll6zdpZwmXuF554QSpPAWcXF
UeoXhdrUsNQcW+NVN753pX+nVXZjlFCjk7pSTUdt1yb0fITYJLZih1JfYx1PR5hUXk46BsqLqpvg
wS2bR2LLfdV5JJ6TUXM0iyaz62t4vkXncbIp5gYzakvLc7yPM6lo48Y8lhUU0Ni8yQ293ue+KN2A
7bhTWi+6D2Kh2cd59iMn5eBAQ1fYWjDpz7lVIgtZP4JG8lxPn5JN2a3Sg51d0iqlPu6yed3hNVxC
ZoxesELYd8xjJDR0A0NJ5rcpNAXp88pUKGcOhiFYyIlsOa6gkzid/lSQOkRQfZj4Hxjvt6nZw1fd
oajbfKUlxg6flffxQE5RbdYyHmeXKUOcedd44NIpDCPDqeW6stSgawtI+KOk30kVjYt0/ZkrMeJ5
gwJmeEoTHvJuYDoX4Y5m+YVXJap1NMRK/zn6LXeNFKjWqyFP9VvZpBzSY+9brxMMFaXdemHs2wJn
TbEbxh5mkjYMjOQmmPJun1Zmv6bjcWkaENBBzhutENKB888/H15+LabtLO1UTf50j/ZVbgfy2O9X
1vmCGZ0bkL4EQMMUOhbToOfwUNSyR5O50RR3E8G/ZUtVDK4GLVlbn/R8HxujuVXjXjtKClDpTC/8
/8fZd+xIjgRLflEA1OJKMlWpTpZodSF6qqepggxBza9/FoXdnUomN4l+mD5NAekM5eHh7mYWtkPV
7YhXuDveGRRiy+UW9+OVz0FjpyLCVtlFxde28HCNGHmpFWX1pTIMGlt5ph/ShLZxkupNmOXAOgIZ
BA5PT0zAZYEZ4/bEXB20D/NQO1U6k2g/Xk5/Bo7qjmeAIbmVH9W9lu/KOcmR1BR/3Q7pwNt4iBxt
FH8NSMNcrvQkcgoqMC87Qxxm+E0rBPh9rsvj1FAN8Jms+3V7aNePZRhUk6tgA+rZuniRl05tdzRP
87PTvFvj6wCNZRBs7vM3bkCwLRP7hITE2uIhu7ohIXkMl4VNBjQGPOxip6UZhNxE6eXn2rTk0RBG
updza+1Kp+FBPtVbKhRX8cbC3uJGHqAox/FsxyjdezE8Q5e0BAjERo42rCCqdntOP576FxcyrCGq
QdMzsB1gN1h6rbbNaINM9HkIIQ539Hc06iMQ+EZeRCPwhILEnIT7AUXRH8Z7de700K7DYastWllZ
fIWixtQQzgKVCxH4y61EdIhPdgBInysbSbka8rxFD5oUy/4HXKr/lFnqbcQhK4uKkM5VyB4FJFwe
E6OzLCI6Ss9m/qDPkOyez29Ts0U4tLZjL8wsnIEuGgtKQxWFcEJ6ACrMrdN7Pc0PrNyxNAkpqt+d
6R257m08u6+8EMK5z+NbRCFQBqOjW5LyrEFc3h7vC/pFjGDSO6MGFYCU3yn47vZOWlvCzxYXG2kg
ZWvhcNKznJ6ILyOIiaaPhO8ltOZvW1pZO2S0oSSPlL6Lx+tiUl0CFUgjN6qzJZFQ7/NDlX81q+Fp
NprotqWV9cMlA2pRRSSEGGtJUuHJwm9no2TnibngLrNDzGM+hpD4KqoCCkdhDTSRXQAUt2FYbfjL
A4EuZvRpoWYBsBvcz+WBGCTLjcGdQdnTtD/FGE5z0CBt7++NbNdWJ52KQGoHPadHZ5NN73p+L20v
VtKnLdjANB22x5cMNIG0PlZdGk7fNsZ41a4ExA8esGqj2qgYLnmu64K1XlEKdib6ubFBUtukhzF5
KPx7ZIyREwVTwtkm77etfjzEr2f2P6vq5HyKT6YpH92aMXbu4eDKN/li/1PGxZf+3orAUhuyA7qq
H9heuwd098v0wJ+KHT3MZ+3ZeJ4O7d4+bR3Va39/MQ0fe/DTB1UqddB2DTvrLYkIeHns0QoredI1
CK3MMoTK6I/bc3DtHC4tLm40mY1Fqs2Y+L6JUw1ufn6sm73Io3x4gj4hoBaH2wavghJEaehFwSFS
CXvQgFzOeVvxukfEws7gBgp7nUSpZxyrekOpZ80KLg/8hzsNmUD1NPg0kX4jPF+wmZ/NJECURX5u
9u9cZ7NUuIn9CpFIpLPQwnhpIknHGs/1TJxJAvYkFCH6aICgamCajblrBf5fM5ZaxEZIr1JzrL4B
71OFTery0+0ZXTmjqGiCxAJY749H1eWH1FOSI2qx+Tm3BrzXlNrpHbAkoIjfIqxYmVVkB1A/BnE2
6uTeYu0YR6EWaTl+Zt0U1Np4luhDKwAcuT0gNXOLY4m3EzqFcR8j5bHEiPhWVdpzX4mzV9N+LzIN
RNXdvKUhvrLzAThFURa8dcgJLq002SxKmU/ijLL13k6GO1BVxMU9yacfOvF+TXQ+iHTjtF3XPhFk
fDaqPurTvsyGdOqY14jzRNipLL4KiayYvKtIH9RyDFy7QyP4aeRhTchbKvPz7ZldW0CAbLFlUVNA
j/viWPSGO2ZVr4tz0tr7bmzDvu92LWEbd+WqGZVjQWocRavljZXMyGn53BLnjKCgK9BnR1pvP3Hn
9+3hrLhLdC7/Z2dxO3lZbg/odxBn2z0ZQgIM/6rXoGx/YPQLcPkb7V3q15bb0lNUcwqcCrzbYu3S
rqvKzJbyPDZ1G1uscL52rPRDVA0hR8UMviv0Yovkbs3NoGkCDw6FFLymj3IpUq3CquTZLrKj1uJw
i8DW35FbLc1nsHPhfdXN9YHQLe7KlckF3zfKqmhQQuXTXkyujhYFj4MV6TzbDDqK3msvPBaNdRnb
ALTmreeGPkEl9PaSXp99VRwwYBTvEORQ1Nb6dEBKNCFUlDTNeXIlOiZ0mn1tHKeIb1tZCeaUTCoC
OhvZCaRyF56sFpVG8srC4KqpPDbZ5NzZws8jk9gpqHi05pmJYfxakA74bacj+xLv3+PGR6i79XJD
4SOQH4JwHTQAUBm7HKtTem1Jdb85m1IYAbTPkXOT/i8ddMKneUJno9sr/pDErkJGO7ajqfSRjS3+
GsCpUkjITuI1jdoMWrYuv4M1oKpH0qQ5d8hE7NA80h7nohIbF//ayn62sog0ek+iaJUjuQgK2mGH
NwtI16am3d2e1OtDqsaCi1dpnoGoYWElAZq7ySvMqd6Je7NNClA5Oe+FkR3SNLXDzOk2WnyufR0M
ghADJtGxjfNyOXmGyCuT+DBoaxO0zTP93dATBsi6dDe86vU9jwexgzeAgcYl1Y1waQkZThcQRtme
G/m7H7+aENqs3mSy4VNXJvDCinqNfDqANTK/oylYe0bqDgolYCgMMkgVg+UQRLy1VQIWUrtbhDXL
vYFwBEVhlJZwH4NRfpnBmyQQf35nyzP6ZoaQcyGRIM+sjYfwlS9dmlmMzWh5PY/CQ0O714ALCmRI
0MUe/k0gImo0sZv9O03NCUgX9pd7ZGl3ce3OAx8pUsXy7Dtfh+LQTm9j8fX2vle+4rMv+TCh5hCR
KEoNS4eWWqgM0yZtzm7502ggPo92Umix7wBnAZc30DWWHUC3ecNbfyhKL83Cc6BZRXEcIOV9uVvE
XEnOkwnu2toXX/I344fzmj/2d8lD/ccN0zuGjBFU6cPmRNO7YtxwKcu9agCYAbeFCjmSRaqsc2l9
gtpgkiQoq+Q0sN/rITsVnhMJ3Y4cy98Ina46z5fGFt6a08zIqlRvzz5FEmmvgSkAUn71BNhZD7Gt
YCbldDeO8E5Hqx5dZ0eMusnCtpPgCLVdO8kPie73Cr3ODXpMRON6IS1zoOOcHILdEe8bbT4aDkWf
j8mdhoZi7uc/t/fJ0olgFGgAxUqhqxFVkSVrFt6VqdPSuT+bU18cCMo/h3LK7gFCKo7JJOutO25l
idTBxlWLZB46GBZHLudsMCtKhzOQgcZjXrXkrZkq9+TkQ7ZLSN/AvfAZiUWt6UOz5CTi3ASPr1P0
IZ53Rshm41hwjlwjIcapgDGEXtUm4maZgMC8KEJGByh7RFlw5ZdbKSWTNYK6eDgXXeIHjsHubV82
P+isywdqFmYwIk24Ew7LTwDt6HcSAiUbjZHXR1h1f6nyOtq/cMsu/Hs91CZnzBjO+WANd0j7PBFQ
KXy3JG93ORnZly5P3tzUfNJ5v8XH/lGKvDzIqoQEz49sOl61y+Z3akwUdXRzPBepIb5Imox72zAn
lI+yOUSMou1LE5DATif9gz9DbNep+uyINm++q1I+/CpoUT+VrWmExUBAz0ntAQkMKL6ZY+MG5QD5
RpoJ+Fku3TuI5AmwNvXlE+gPh7D1rSTAgwgksyyxQ0ebnp189ve91qdH0jsvkok+BOBzRxAfBkPV
QoWqrtnGs3PlekA1FvS9oG5WMf6yAa9OS0kzLR/Pmf9Px4wonSDGmn2FjNbRK43zmKAby9gjEHzB
F94+livH5ML04oZAkRh6NBNUdWvDfrLL5EU6+vfRL5+a/q4kSLnfNncV/6rtjtK7wr2jIg5u+svt
3nBw340aHc96UUCVzIoKkPqiQzakhhkw0oZmy06Eo20ltfYbtq8v+0vbi31u1X3nSrcez707QV1M
AJgzG1FPDx35VSVuaPhJNNXg77Ca8jDke1fzQrRMm3Sr9XFt0j9eN2CjBbJkGbr5hTb3YpRY76IL
gELVEAf0wPRNzR90XGwEH2ujxhWFj0UGAEXpxYy7k9+YTT/jgBUEtcfE1o+29OXf7yPQPKocjYn3
E7Ayl+vqmVnle4U3np3KjvsMyrsWAIK/LR/UL28b67gyfSjCWWjqhL+C71R//xQpMjdtUURypnPe
imOe2YH0vorpZAGYMw0k0P35zm78LzU0BDPUnTHWyc8C5h4b971G43ct6eH2Jy1jcfhuPFSRdEAR
C4m55RxPo0xsLvL5nCYWXqfd2IA1F+3H+YSL+Lap6+VU/ZLAU2DwuLyXr2Mfcp5mPVfzGTquQ5Aj
+N8lzKyj21ZWgg5cRXBH4L5BozySAIs57u2apLnUz2XatztK8/bENYsF3LOGwzARI55QuAcpdJru
U2G6ETDxbgR2XS+y+7k/6DRxH0qf1fs0q8Rjy6h+cLXBDTPZQT0y0zsz9kHkuxHwrsSFSJTAtdhI
9QJlseTW6DmdvN4rzPOUVhEyFtYuizr/j9UFDt/boF+bwiKAxiBoMPIIBIv191mdOxnwrWTiiqu7
/BS1kp+2KeriLrErfIpz54T1PovO8hfUZfdiK9RRoczlFQqtD8TRaMpQmvdLehTTH8pBN2vzjOsv
qHbiTo+K/bt5l9zXYflye2Os7HTYwosPrhRUt0s4w9wxLXV02GoR39f8KwRVpb/VvnQdK36Il6iW
Wmw/NAddzhwoUvusKSrzLMs38Pfti6nZ0QGCktnW1Cm3dDV1COdsaIerosDCUm6awmsdZp7pD4cc
3Z04TMWhlnvk1MjdzMLhaOtBtUU2vXKGkQc1AEhCT5hKh16OrxhybNJ8ts/Sdu4mMVmhbZf+7q9X
Cn5YqX+qLh1vyXhuGkNujaX0zq3ey8gtWxpMUj7Mbb4lKr+yJ7DvPhRtQHmESPZyOJbRU2NMDe9c
2CSPbDdvI6uzqshnoLW5PaiVmQPiVEPDPqjeACdbXGaa2bRVVrjemQjLgZSJ4UGtc9xSRlsdkPLl
oKBEB93Siksas+Uj8c5VY8pTjyg0xy3SFd9aSJrEt0d0ZQtxr9JmQb8B0igob1xOnktSTnlO/XNj
aCwuk5SZe2JAEz2QAOdtUolem0OzDGq6JuiL1aZYxEA54G8ed12CWJ8GPuRy/OSnaw6Q9j0MXRWY
5XyexN4CTtuRIkhlcsD/2vUEZcl0o1v5ai2x/3HucF8CEYQu4sVa6oNv501P03hioL2AkNWfck63
RAZWjIB1HKTEeAECb7BMy3kCqurE97L4y27Dd2z98mLXa8TXce3jlxFxhFvX2JUHVG0wnz5b+a1P
d4fbdqwCrjGLp/wbPMnJtr6Q7yX4sxtwytF5b1onu3zl2VOdTqEhH1NDux+dUHr+RtC89iGAGmC7
4GWC7uPF9tT0qmkKOOO4tYpjllOAaGTLAY1166DMt1D2K9aQh8M/PARRjl+CqkiiEwpmhiIW/Rzg
YKKpsI+0DLTtu9unbtUQpFoQheMCQY/a5fzC5/Kyk0kRex65n+fh6FfzP4VXhm66yYagpujijjE/
xG5QVzDRRYGX7qUtu6KWB5BtEedFdh75j2o+aP1LRw/9+I+NQFFzgkKH7BOgHDNyZugWRYkgkFCF
L/51CD3fHvkVOQO8DRIwWEvc4iiG+4uh11WnT43Wl/GE4O+QN0VtBr4/8IAP2Z1f+PXzOEJl3PCR
tS50BuyxXWanobeHe0xlFqZ2swmEvrqGcW3o6FdW8ETF/au81uft7nOIIo9WGScDfYWs55fS63aT
1gfGK5NmaLJDjbIyosfe0zJwrc8B3XomXYdrikUPCSoNNSeUfvVFxAtRApq1UAWLmXOPJ+xTUcai
PGTWibmnxsA2JOhz0crg9nKs+GO8AZGhAj4ZucyPuu2nkYOJK/WQVSljxM9BrpQC+J8u2+qLWvFV
uKERbqAOgmBgObY+SzVpo1UyznVvDEWt4dnZeyS6PZarFnBsLVdRloPaFurPaH2+XEZeuFZiewON
E6OCyvde2kjfZ+2ptg8mqUE2NIW0B2MGGwO9zSPp3ff0N7otI4mGMIs8Vkm5cc6v6t4fnwTOO8R2
KutoLVbVyWxuJy2aYGlGX/zEO/VMvtvD3q79d8H7cEqSgEzHyfwXgp1tOe1vT8naxCOMVUTWqiS9
RJ4RMtROz7Iqrkf0AesjRJTsFBy8t62seDPwU6j2MKgaIom4ONJFYdWDXrVVXEHcyhT5aZpf56p4
IdX/ajzoPQGIHQ2wyNxdrnCP2mWfWQ6ms2aQuT616bixidYOBHKQoNtAMQ1jWVyruT4PppHnVSyB
HAibwXlPxg6846TewuytnXg0XwLjhsnDTbCMW0uK9qNO8DqeDhqIXAZnX07H0YmT/LkzzmR6Fdrf
n3bQ4aGJBcNDN9KSrBjNr3NVoT0+LnvDhthkTwKfmCfNeLu9Ia4yujjlkMzGlQ0ZEt1Ybgjus3Ri
VlHHlvnagkk41JBQ9N9aMBbKZ2mIjWGt3HAX5hZBZSILd6ZTXceazcDuMZl91PH233wCKT7tfXln
ein5+z0Pm0iCoAYDLVxrYdPpGz3RZ9gs9H/nju5ti4f2HOd/3QqtonMo4+FcIViAhNTSqSVJRSza
1HGah23h7/VpN74BblYji6DhEXx75T64kRbRAszhH5Rr8J73Fm/DpPYKyNVULC7onD6YuZXvkrbs
z0ZTj5E2e81hSLUxalNUESU3rL2QhhG6xIHSSFqOewvJ65DZkEuTxGz2kK4yAbS3/HAsuHMS46gp
lYgsMgbHDoqsYPda1ehHPxlAeZdC76t22m4v4a/2uT9OO86n8iQLXjw0IreDHuiBN6rPbphgUtD/
OcCJp1n9XAqdHmQFnfG+Q7GRiDZKiZHdIbXN7wykt780s4Qgi9t1h9tTplz4csZMFN0h/KIhXeAr
H/zpCpUGbhv8kcWTVVUHM9HrPWL+MbRdpJjHiur7Xrryzafd1r6/Ttxjb1gaSloIkBFPLaPjbPbN
prLwbutA22DpYa8bB28+DXk82odSFpHQ1HXH94A7n26PesXn40YBuAW0l3jKXd21xJs90RYsHjwP
8Kmvfc5jV/nkjXO25ko+21lcoIbdGQzq6ixOxN4s3+ovmkUCN/nuKcrw/p92izV8zZd8trfY/y3w
7Smab1gs859e/zyAqN6/Kykyj9g9t6dw5apB6gfNlEo0QbVsXm4c5pYpuon8OhZGbp16L0flxYOS
8kDbf29bWp1EMMYixwQq7Sv1uaSvGK0rDMrqH9hohx4K5U6RgV7vHWnub+gaa7Yyocba6JCOBwIK
MR9o0hcLR/wegWdP4CCzSOenNM8CT/7KrdfB6AKbFru0Onp2ufdYyJIsGhBwF4F9xKs0KMld2oWI
so08av2HSaN3Tg+tNxvtJd7r7am54uJU/hVpFoT/WAtUAheOvM08Pyt8ODweKbBuiAZSJkME2ulO
OzXfgW+B8lsmAwB9X26bXluVz5aNy/V3u9nLE7tkcd16IZ+dfcPLaEbth3jDnidip4nsK2BwGydq
bYcDkqaYY1HEAN710qwnKj0zC85iD7CIpq/CrP6T++8OfS3859sjXHONn0wtw8+Os1pKA3NrS1Pi
agA/nU6HR89Bo6c5G3IHdgxohNNqi0l2Y4zLtMuImlNNGgafPNYvs9MFk/7ABY/G/Dstf98e5Ooy
mnD86tWmxL8u57M06252esniLMkDLr4wIMDLL5pX7Aw/fxrooya30jNrJh2sHTr40OAM7cpLk3hp
GdzpSh7P4McHdZo41nZVBboprJBm43Tv93YaoFJPDtk4j8c2y9he+FDBGMwZ7KRO/nse/C5qhNUe
Pb2nxzrh/dHAFZ/oWRXdnqC1qwIUTCjjoEkB96R5+bW9ryVIKOKWSka/Bwivqk4eBS44ZSQFNaPc
anBe8zzquQWOHwAwAYNd2PNmTmdS8Xjcn8bwb5H3yl98/vXFqZ0pHc08wa+bXrPXh5ey+kHtU5KA
iAd8k4eO/eq9NOIekCrx7Xn8AGQtIw0InEDODp33kNJevLM6XvsTDhGP25nvkvIeZE0vremHVu7t
hNG9dOVv0OU4490onwXtAv880/vJpiGeyoj2h/tMO5ASanDDHSjRQbl9lxZBRbY4b65OPSrKaMdS
SX90hFxhELS5cFhWEB477gS6fhGOyaPXPzSadhSseEVyvd64Sdee2RgD0u2oo6CYsuQnyKyx8X1t
xMz0aX/I5IhHPwU0CbJlc1hIg95luPeC0RjFsbXt6ckopuqQm50foRxobO0RtcOuFgrOAJgplV1f
NtVYndC7knAeWzzdCf3YiCBJT7V7V5NwfjbdCQqIT+X7xvZQy39lFbAMAxVIEJqYi52JDNnUzl7N
Yy3X92isZyCpSH/TjAdeav8r+ViFYvR+lvW+rMeAeOnjMAzhwGfc/uR7Clo2S6RHTv40JuSbNslj
1pwWwOjoucBrF6Rsi8/jUNZytLHj8cCHn4hU/ZA0oI+wvKo9GRxUKGbpoT2sJ9aOdKzZyIR8xBvL
2cFKoHYD4i/F/X3pFVqvq4lXCw5m0hmUoWKskHMsvLT74eO98zAIJ1FolhnqlDhPx74XIEvze7M5
tUVh8GByU36vWU36jdcdyvzYUP3DaFh8UNUz8IdXZvnj9oquxvcfTehwnoBrLHkUnEJLBbc07CNj
umP2eHJEEhQ1wt4h3VUvpnOfJeEsrRD0VRtRwlp2Ao8LsHIhAgTd/JL6SwdrHitHA/P1vbyngYf/
TNSut1IS/58x/mdncX225Vi6hQ87TvXHTR4zTyl5PFP+Y5ZeiP6Fne8Eutc8+VuR/vU1gVOiaNgV
NQ6md+FNBW1E7VY4LjnaEcG542a/q00Uw5aRxV3kjdRH/hq3hRGnMwv61yZ5TAcv6CWPiuJY0Tfz
h2s/lIg30UgWMQShZCNaUMHA5cbH6xBtPuiPAf7laiGFLRKrnQZchxbdm1X/2mtbpF0rmwUvQege
IAeIHgAc7svDBSJxrR9lJWJ9ysISuBfKrABQklNePWQpCP7cKRTaV5ZsjO06zru0q/7+6e2tZeWA
/krYdZz7Wd6N+sHyD4UbmluNY2vriKygaiI1AUhdtshVzPRIndYibmwfb6esS0JimwJ42HSzW/va
j2NQuObhDpHygZze5aDkSDpQ5EoR1xBxzVvrkUMW3lVovhTXleBHXpB7IwF9rV+fNzyOisWWmwWU
nSA5Aj+i6mK6tC2SeRIjwGGxj3ZZMAsg0HC1zEHvYRH4wGSOYmJR44Cot2gauqvHXIbeNDQn1kiw
E0PEe+NqvwomcJdB7daxUB5BV80yxZHA29nToInYrI0XdMc+O32N+XffmT2daqs+uuOW51MX0XIO
VEYPRsHji8NzOQe20YOrYmAi7pti52YQgXD4aRpipNENMUUDQmsUYsISjL71BCnQZN4Y89pmA4RM
pWkVZs1afIDZAS+C6hM2m9MhsqQOOPcdRA4QBtwa63VsDhqJT6bUp3w6QEVbsbnUoYnSs/nnOBYI
Ff6kA/2Tcv1udmUozeEhd/xQs6ZgLKv7prfCNHMRv2iHyT6OfKvza23sKBTpqIWh8nJFy9iVwhel
S0UM6pRAo1qASmzPtwLGtWGDE1Zlb6HSjTfJ5bBLi0IiArme2En6Q8ONoNH8f7nFj2Ar2G0cqZXj
jBwdWtjUgloA5V7asoRm5mPny9hLyE5oPNR6L6atDMYK2bm5J6+MERBFi/LRyfa3ja/4fvSe+xqO
DzA66Ji6tI2qA3NBDCnR6/bKnPfJ3YhQVuYROR4AuQw0A+IKVX//tH24odWjNncyBoKaGOjomB8N
+phuNSytbIoLMwuPmFldx20dZuR3M7LO3evtWVr9efTAo5MBqTjUpy9HIZvJ7OZuljEFCEejuwnU
5BD4+l8YQeiJbD4qzOA1vDTSaG5OObpu49mSocggEYQS/PC3kDYFgkF7zf+zsthsoks9fepgRUZW
sOGWVhf7v99eVnW0vG+hcYBVKKp+71ISauYfYfzysv/NpvpkZxkzpVou6AA7c3vyEhA3pTLwiwMv
t/zsSi+Cmi10+UG+AL5+mbondVcMBTNwNCm6H0CeY/aoH1RBTtCCFPhgagavbn1A9Jm99b13uL0j
1ufzP+uLbUfzuhwEBFJj6PCEpokUowMS5B7MACCivm1KLfviSgPEAvc6IENIGS0fP/Vo5QlraIPN
52h7UxB6IEYPVm60m9BB5+CCNDSlW189Omho2922vna+THAxoQMF1ylEuS63Pvq9mM4ACoon+Qys
zZ72RTBPbMPKShJAwSzR0vUhq4SOwEszRK+bznB4E4tcB/xR9HtmGnvodt3bRrf3U/LAqyMokk6+
00XFbO5tmxxvj/TjZX810eD6hMIjgNKon11+g+GCzkr3ZBODP/wH9x5t9PVrRNtNPg0gL9kh4cJr
EtmDERhuUwdCFw9kNo+ZTPe9/apnW8mY1bnHAwchK4jC0Hhz+UFZ4nhsBKd2DKjYbOdBDwB1Nm8k
PNSorkb9ychi5lM2AQuq901MyHyYHBF405Mpf3nps66Bp2VjobeGpGLYT5eOlxUGoejZi0nLAc/s
ymBy4spgW4dm7Xyqt+H/nbplGEY1UiAWb+I2Caz61ffmoDW+15tuSN1e17MHaCukscASu4z3e41b
WQfodYxXEtSNjF2anUD5FDS6tZvsjclbH9R/xhYbNK+YXdkpjNXOH9//kXpvqFqbSB7fPghrDkcV
q8HPgV5ZZ7ntRsEQNIxTGwu8j7T6vbe/92gVHMaDVr4a6X3Jvt82eH36VYMl3pnotUGi2Vs+53Oz
nw0borGI2kWYD3XU2CIQAF6gwd7XjuVD0YmDXeaBjU6bvwVDgzlYNaQotB+6x4wlRNmb0jQvGXJb
1H9DQFfINmh642/nFHlVENcDZodwEkSXi6VL28nWZsdBwqJ7Hk/pqXP2bnLQyb1J+yjb6ly9OmUL
a4tIgpakKyfN5ujTi/WkCwcrD4Sx1VB9XX5TZvACUZgJrJ6/8E9u7SdF4ns8FgR5GHdwREhdcTem
GgnwBrPOg1kARIGH5rHyanYwiEF2Hu3MvZzae9yWIkCKZ4gyVW2/vaVWZwDdZOrVj368ZcTmgxC0
zPqEx1lolb/l/OpsMc9dnXw1+E8WFnM80QIqbwUsNDnek7zem/CX1A6gM/tophvDuc60XVpbxm+d
sFPZNbBGOSCooO+2ijaEGFlYMu9RY30gkV1siyyAdxCufrw9m1dPkYX1xUKTdphpO7s8tkkCOkxn
TsLc5VvtAuoMXPhSWEHrFoo/cD02iLUWdwOCHK9PMEavOsz8WNjHngA5eapQ+nM3zuPqhOKahwCU
g7DjCgRu8qno/LEUsQ0aDQDPf7vyRQz6jpfQ/4ykq++aaWhVzW0H8or49nxe59zUUCEzhFsDzLdo
w7gcaj2BWKySmNDMgqYJ+wPMQ8Ss9jWzWTwW5LF3rTvw7jw78xa959Ud8mFZ4ZyAGUZicRHPzYxV
ul2mIm6FdmhBm0V+ycY/gJDudHuMaycQTTU6FLYg5QbK18shFpkEG5FEIkSjUDRPhWeGmSfRJoFq
4sbpuN6eOFsAw4DpTomVLKsTfTf1lsd0EdOZzuHoCgdRRbulhbxlZRG6sJrYfZs7Ih6NKCGBENHt
CVvZkkhPflAQ4gmIOuVi/xNKHdxvroiz16YrAjZ6wUAPoH6fMjN0kv0o9l71RMnX23av1AZRc4L8
JWJuxQoGro6FJxtbyy30JsdbRhrolckQ9tojAqZc4+QAshcD1WinAOy/HKIB9CXA2kINCcAIRAc9
fUPjLigZU8mfTSsbd7LWXmfQUx8nqKSGgzZU+4qIvUg0REWW9sysNHssJ9cEyRIdwBRj9ftceqDq
dInc2Bjqyy89ihoZDjgKruBUW+KY5ln0nkkzpFBMuStktgO4Zc9ARX5G/q+DsnVgdP3u9nRee7HP
Np0lyBKSUdDgmlMZk2/VW/nT/9oFFd4MG/5rbTOiIO87IHRF4XT5VrEBcii9iiPtAb3EsNfARtDO
mth4G1yxq6qtARZ3IIzQb4J3kfqMT+E6qSUDsRGTsWHfpxn9Nk5NiG5sRY2P5NGh5UXkEB90akOk
QQ86TeenbAZIEtJUXv5uOhX2CkBwLOTI9pb0Cx/ARIBCNhffb8/6tVtTHwp4KxQnEIsv78fSrDhK
+5WMq/JlHu/TtwS4PH0DbH995cMIIhLFNAsyzSUAHe0K4+x7yMgZyVm080OR92GXWXfIOEd+tsGs
cO0/YUyxAII6R3cg3HE59XXig/ellEjPuWhsKsVRKxKEVlv6EqtmUCYE/FoVf5bFkazFATUaTcYt
aI6imXk5Cj6mdgS3wha18+r04R2L2jp6LZGwuxyRNEEUNVq6jBvjLvc10HIdMyDJaPotbTcmb+3g
o+ID1hCA11GIWbjSPBciLcDGFXc5+V0pHQe8nIdAk2jt0JEp1/g3TWw1k64aRfEHICR0TgMxdjk+
NrMUEAfkhNzukCTgrO3zAORuLDQRw1Tuoex+397014hlHE/crP/HorN8N2mzxgxSO9iQB/1ESfTN
DK39tC+jPkgiFo4hxAJ28mC+eGGy4ebWFvOz6cX2TAan5dVMsJgkIS+2L35lehtxKarArYYaBBum
t1HgWjUJGQtkieCKECpezq90RVoXKj8jypO1o3DhrQ5MxiGtNqGOV3l/TCw4RkHpDOobtVkvTUFv
RUfZEEmRafyZI9gOC2tvlE6k26fMs/dCe/bllm7OFTO+crbQXVDcpvAvCGkujfK0QcYzz5rY1iP2
U7yxt+mt+JKcSOjuwKD73SCRu8WOuXaPoHkSr18E3tBkWdj0MqM1dSaaGF0XaLZpI/1vyVo/RgWX
CYYapM4BkLocVSVTVlv62CDUfS7qn2NzpMBG+NkOSPBdltahlW0lmdauYFA4oosJVhHZqI306dby
SFlYkzSRN0vtO/d7wbqD/kzB6Qwimq94Mm5EGVvm1N8/mWtS2rlJYjWx1kxBAuWYXoBqqax/SfNR
N+458hi3z/2qQZRWUf4DSOOqY4qmzCUd1xtUpex5n3olFL4hnH4o67o6+sPY7liLulgCZcANv7p2
WyBCVIka1FbxuL4cqifNAsyGDma26VRAmjX71C2qiKUtjW4Pcm1nKtCVoh1BKXfJhttnYpxkkrcx
nZjYtYNRB26KW+O2lbW44bMV9RWf1s7UZ73U/KKNnf8h7c16I8eZYNFfJED78kpttdqWbdluvwju
TfsuUcuvPyHfe76pYgklzJzphzHQaKdIJslkZmREFpA4UWw5eg5DX66bjTVbNYRLdsF2gYaWrbap
HVWMLug7r+FrU+QiS6J+LLx3xpahlXmDhK2xNIwBCw+GsesRxZXRpJ0WUU/Mk9nm07540IIw3QBv
rDgCgiy81iEUuqCRmQOSZsEQhRSyEDjnfWCAvDmC+qYSufeXZ8UMknJLExzIf9BPz7y58qwwGqnS
Oo/GBUFZnWDWJGGLSGrlYgEGGK2tEGGDM7AtpJSXg8mI896LVAjGc32RmNXQ/qWAVzo5mhBP1aC2
G4fG6siQOEP0tqSn2N79NMlFoeYi2Ix/dtGjlD9w8cbDbsXlcImgtgtaSbCZ6MwxCOradtQBePNa
HoWwbFBEi6uAH+0hbGi1gKRtuPiK50kAeeC5j2osKG4ZnwB8yJjESOm9ojVqZ+rUGSxJoGG97xJr
i4U9BPpj1EtRt2ZcQglmLVDToUeWCCRfQXMqZ8WUnoW6cvSseL5vbO1NjiYxHGnYSEgNs1dJW1E+
CmNl8IxcGB+iLlcsg2tED92Yyo7De9aMagPMoDUnOhkfiwcqqtRpUjBx3f+StWGjJoUOZwQ/C/fT
9bau5QR1bi0ZPKFTC1fmgItvhNFSu+JVVNPHCe694aErWXlA7JCLQ6s3espAqntt0mirtjVkjnrq
HOPuBELVaoQ4dowq7VDrrMqHvit4C7EF94D7pjrmoYGUBY+mEV7jttTUV6Lrq69hrh4OyaSRDir1
xo6vLKkMOpuqBmeCPKqwxlSKD30loY+vb/uDQMMtZNHKnQtUEYIJYJUXwk/GvFF3cZnn+eAVuGi1
Rv/U2nOXq+bc/Z3reRcF/JZM/eqALywyBzkaMQ2IbMNiFkEKi/6o/TRodksnFYj9tNMUvd/3sJXj
AmlXdF8jK4hKL3vhlug4KAK1HL0ZdL6FNxgjCSbkfrYE3VdOPhk5OrQ1o2n/tudO0qiiQJdi9BLQ
o/dQwENV7lAIH/dHs2IFpVwZvUsK2o7A9XntvDpwd00mDpPXKNpJ4tBrHMqZzXXtFlfOyqmH2xby
usBQoiGYTajyQxfOYIebvYSq3AE6G61VV2K9EXjdWlmADga8D7cu/s/sxVodphpks9Tj4hIAzYbI
W3Cy2wmDBeBp8XhFawpyGdcTVkchF4YB3K2datuo0RmhaYkJ/eCtY2V5GV4n5RZDiIEAK0BsxzOG
UoSlVBi7weOnMydFp7oEMeOcPC+FPpFU848i+hMMv/phi6b71sFRpVreITp0x3AhMm8dOc5EOcja
0Rt/xYZNgXrqLUHauATXpnHpJlKR+saCKcyulUIaCWirHb1mqqHQ3aGJuTQ7/e99715xBwDxUSSB
pBP4m1npqpZy0COHNLrHh49VlZB+/nnfwO1xB1dApwp+OyRq8My49gaB0qRRi5D3Gq0c7CrhZeRQ
1PEJ6D6ryBfxQwiB2eOg5Bs37pphHVlNvN6AusPFc21YaxUhS+eYB9RfJ83kqCPE0Dhz5M2YApuQ
bXFvr6wX6r9YKfTDItPJdoDFepAOMo1mrx57wg87NaVknNz7s7nsTsbl0c2EnCEOiqXXjNm9KVJU
OBPy2SunXd7+jCTZTKHLjReUUm6YWnHyRX8KYR+410FIzuRlpqoYB8loZnRq6M6Y0ed5UK0BYoEa
N+/vj2rFCWUIYSL9jAkEFzYTkiAf3OgxT3mP5plhaj0fWU1TbwkwrywQ6nNok8aexaOezeEHWgZh
FmPkvTAfzCLz5rA2tS3WrsWdmQUCAh6Mv/B5kJCxytVp3HBdwEm8V+f2ND9yqW5CCgrK5a4kgcU1
D2yR/7o/eysLBaJB8NeDlAx8RexCAQsepKnC8V4/KpBjanPwCSfDTFK13nepwW8s1ooLoqQKPjdw
k0EPhSWsCIRalmu1Frz8oYECWq1pTiAcdeCZxmKL6WPNFsh4RAVHIHIFLCim7EWjagNV8JCJj+PR
asfYjNPosRKPw8v9WbzljQHhB8gOIEYgGyjmsnx40iT0SZO1oldxshuM54gLwffXEBVEnRX/c2oJ
OPRBECM4clGeMxrYfFTY81Dt+0h4qELq8IHxfv+jVs6wy29iKT17Bc2z5ViJXlrF9hxbY+Bw6qGT
3Vz3e7nbulBvk5VLeg3ZNSQNsbpsj+YY6TPKuinvceouC3MSSK9xk1ngYtPyh5TzUeRFp6Zzf4wr
mx/XA0TFFuXWW13suGzkodMKwevyKSKDRke0zAbSxmm24klXVpZNdJGe0XKZanObCN4yrlJB55bQ
QXRmNkNxIlKywSq3Zg0JdcyjiJcPekWvreVIeUVpTQWvFUBGX5licEZb8NhZebvhISubf3lXScuz
aiF1WQ69i3GJSlrxQSgLXtxotpLQFHoFCQXLOiCsRbaVzl7xR6RORJw2xgL2ZktJtTIUgzIFgmcM
rRWo4QP4OhLlVaCfAgeNu8G77xorD0fEj+gpAi0haq6IuK5HNzRamhUZUBMiEmo1fZ3Lv1LRmYUw
7RXFHkvO0QOQVacnIzVONNhi2F8piyzxKxK5uGwRMbNXRqJ1maqHNfZf/ntKwvcJVI8QT9lznXqo
NIlMgCGljeQicnISgf9qx8kMVbqvSw/0hn7sRKfqGR3n96fllhcXxy7mZGHTgpYQ1v96WvoM8lC1
huRB2TWWlMGm/NTonjA4mf4jSSIbqX8dhar0T2+QEK0TDWDamU/BaN3yf0CwfkrQYxYYWx+2gkZZ
PgwgX0ALDRA0MeuVAdkQAjKG+cLjZYK6UxJOVhJXRNN6O+x1MskgeMkmt91UVls5RjSEKsjzokgP
UAoTrgj1kMmdPohe30MAl3K0BjKd26pyrG03NGSBFApkL0sT6fXMD4MiFIAviZ5cv41DYintjFSG
5ATFFlvayhGy/H4Aw4ENuz2L2ySWIl3KRa+YJSvNQwtoF1D9hCQG+U6l2/ddat0aomRdRMiMx+71
uPJwlMB3goXLE11zagXPmhCtsM4IAlIyImXxlxui4t9HElCTBZEXClXfyPtro7GqppGmTSJAFW9K
oVmAR9s9dx663lWLrazPCsYQtwuepAifl/cOS0UiN1HfQcFe9ARutkvISPbgkFFDyZ75yQKRghmo
1U6NH8L4y6iSQz/8roTdIIGCZBo2NvCaFyExAmoCvL/RfMrM9qgOQj2Ls+jp095o3wf6mmgv05b6
xKoVGSkLDU34uHGYU0Kgk6GNHUiy+SR7Euh4lpq8dBW9+xkY6hZY5RbzjjNp6WwC5R7qEjctW5Oa
5GWKE8vLW2S+G9dIHSDCHaVNDyPfvoTxc0F/VYbd9TKZDd4Ws87Kcg0/a5ZWb3VqrowdOxRs1Ghc
RmqAlbebi2EskiKTvTJ3jXEASVBOlPEVPFb3981t8whwYpeGmEkOA0UqsjGFIfnIDUCohKk19ZB2
N8aTVKQvk/4MXpNG2BcixKzm7C1vuQ1ltpV3DVq0EWjgXsbrhn14JhqdK9ApyN5cBKEddyXdBUnD
m6WMdoL7w105ZC9NseAYyIrHfJ2MspeX/Ikbs9cULIr3Tayt3NKbArwf4Jt4dzKHAgj0qzyWZY8v
OuW5FVHizYeS24/QbHfk7SrAmj0sITJJeBWiv5SxV0BvTRmwezw6FXajdJaq+ZUiW2G3Ueham7tL
Q8uHXERqQs+nCc4DzF0NhpgiJoPu3Z+6NUfAVgdWEiccmgiWL7iwoPdNRkexVTwUg2qIkWuATW8A
l9a2OQoA/9hgpgsSUZXG540CA6M9VWbU7g0uPQpB60z8vhKBJZ6rByOz+vHJUOihbx6r3h94p0HT
y/3hrq3c5acwE8ov9OU50BO4ITO7FFtzmdQYkizG1q2/OrG4pBDIQ10BOLnriZ2UdsKbERObZeAC
K0AE5YvJRl52LdZFIhtRHSrVCzcFY8RQ6xoEAJriBXmXZSQVWsSZlYLUptZQqwyk8CQK9JnKuZYB
7R7vpQAtKWWvVSddjrbaDFYnFxczOmPBUHxD0KsYhVQWNFC8sXeL/kjbk+JvOuyWEeYeBHNdMNWg
O/RKETJZ8zGInrIgMf/b+l0MhkkFxj0wdjw1FK9JK5InnzIYEym3Ec2sOsmFESaJhUxaHqeQ4ACF
hSuOkAR5hsLPfY9fO0JQgv3fojAbvOzDIowajANz1cq/Bv1fd0TjNsOKQ83MANGIwF4lgQGIDW80
qhcZvxphBhz0xyz1eLX+vT+QlYVHIeX7eAdx5g2lSQCyLBrLBexEoK5qoWZkQ/+xscs0rs9oHdsa
11pyZ8mWohaFVk8g+RgP0Kq2axI+Vr2B/yG2ENfRHrThWLTFQxaFpgoy3HRSn2LVTVSSK9pO7/bU
l1PwJdnFFsnz6uCRX1qiE6jvsinCXi7npADnmxfg9ZaXz1wTWFrzYExbvR4r7gL13n8MMdurb3q9
AsAD7qKGBJVX0Hn/+9ADjoKkDTBEyLSzJfQUBXx+DpZ1FEdSJUirA3MWPP8HZ7kwwni9suBJo7BW
vUY8TdpJy4+gThn+dXc5yISBqUHGFlVxIFIYK2BI7vSg6tVl+6JMT7B/wV2+cWWtoABgZXmF8Ki4
ANK9vMMurmhadZEyIdfh1VkynQYl8Dnwl1m0BthLywoeHPoGaAbxWqr2AtV1N51TkI0Dk5U692d1
5bjCu1IEXAVXzQI0vf4SCWjdqaSZ5gmGrykQ7laderNQtmpkkb8D7QwAe2xwNcXDONRapyHlvgff
kyQeg/bp/jjWdhMaDv5ngh1HH1apUMKEISHDFglfffXRZ+h9ETYg7FuGmKWLhGhEM02teVLzI410
a6Z+2Hu03yoDb9lh4wAuUHm972Gn3c+D8pKH00MVx38ovxGQbi0O83RRCj2jTVBq8Hi0to6kjXSI
2/y9vzwbRtgXQzwMWSCUleYlPErNaD+m8SEPrPtGlim5Lrog94kCMB5AKOHAna99Weu7QM0mA2lJ
6KvaOPdEU00nyW7K2TBjdG1EcRjtIr3byod+V3ovLSMWRMUAD0zU45AkZCtXGfRvy7ELZl95nHsS
BLYOwR6SvWQnups/uNpt3/Q90L7HXDfVc3tOZHccLU0BExwIBQ4dKNYq+y1yctAge/3u303L98cB
SbBAnDVkChlPCsuR17KY8n5Qq405UFTUSiFVSVVFHBHHoCLp3PMkHrnavm/5hmdtMQ28Lqpt6ARC
/pS5bw2oy4MNfuD9KCGiN+vPI0gUvqaf2qFJXUNwYpAI/R2RyDIliIQ+xK9RvBErsY73/QVA2CAh
CEYSdO1c+4QMRfQ0jTXez5RswGbNJyLWgmZWAY02Ir8bvPViCwcpEo9AMeJIZe4OXqn7aGxL3rdK
8lmTz4/e/mw/KnKo3PvzetNhxVpiPL3t0Rgs8Tnv54RaCklJSZafehuolJ3qGgSdVGZNJMuJKTkU
5Elx+5j0r5O1sa9XV/hyzMz8xpkGjm4FX/JRfn/EWSB794nMZmudDolZbKrRLMcRu9UuDTLnb9WF
dVdI/5/BztKIRSmxanMZH7VD0zTRU7Z1Xa850aVNZgclbShKIdTG/OPZ+fnTeHAPoWXy5GW3cRTf
pJHYdWXO4njQ+n5pl/eP1LHmY+XIezO36NnaSBGsuipKioAgLr1NCkv+ryR5pVPUWv2SgEr+M2rs
5n1+TkuiBsScSNRbv5M/952WPZ2XsS18pTgGUKNGOvJ6J2ZJAHKVduR9R+FM4ZmbzYMnbrG4bBlh
VkoVKXZhBiPZ3iDjCfRsFIwDxNi4aW4eEuxgmIXKIMs14hnO+7XslO/ZD3mvvwG0HD2CZkCzs2NZ
Ei02QWzd6XakEfm/OIoK5TuQgi39K+xVN5SAMefTIPhWTvD8T2VSy2TKHP3jwTfTraB4ObjYPQeu
QA1lTIBxURi4XjqkJHQdfZWTz5UCyN2OQs47953jhiF8mdBLE8yJVmvQ6pw5afLnlyAlb+nXpyMQ
Z98cKZmfAXoixhksPAV5sHc7gJTI7w37y010b4jMOVamHDpo0eXhgwOjsXNifb7GdunqVuymw0GF
ZRwuOw5nS2Arv7fY37cmmNkbvDAOeaYrk19l44Oulruea7fUHJYR3BshszVAbKaKqKROvhg6UdvZ
PL/Xq9ppg/r1/lyuGvruZwQICtgQZm8oTaTIs5TMvhD50Iw2ur/l7Mhb3dPfDLbseFBpAPvF0tAI
BfRrp4Ra+JiXejD5bxLBPSB8TOZH82F9PArkdSS5KYTkefgRm7ZdETMi0/HFb5/MrSN77Wq4/Apm
5UBPlydNwk3+0nuvnDn1OGxRT6zN56UJZuGyWMjrvMDCQdyBpCDPlIaJNP1pFrckz27epcsuXFh5
ofghqwvf4fWcdrEklmMRz36yVz7ynXAEd0nyM9/nFckgCfXzvqOshs0X5lhGOqUe9ChNMXm0J715
PI+RNVpOYe1L09XMkz1Ytv8jeHz/hYDNtr9ePPBwbTjrTa2aGTLLDj/kcZjLczT74nSuNQohdo/X
QUc+k6EXiNJ+IffDpfEWxmZlUUHXgOsXx6mxdMtdzzQofsM0FfTZzx/UNyDQBKc/aM2xdJJ5D0na
h4RwUNc7pRCEDTfCmRvqcAwZCmdQ5AE5FogAWdyqloEYIKl73qfh1yi+lNk7iEWxT4k8f+Vx587D
U4R6XZTKL11M9wkXuDVyjNpHr5A279CJvasDK+++6qi0lPCvMs+E/7zvG99PA2Z7I0xAwQr5x6WP
kHHFeVYzMUV/tC+fzx8CAuoj7oXx1+jgvZIhVikbq3gITZGYL6Hlvd23vuYVl9a///4iQTOF4GJp
i2n2x/bQPw8aybV3nnNGCY1qFnYft7EmN2n/ZU1wuaLQxS+vSDYPU5Q6pVRQZz8YwS4NrZjQsIM4
AP3gA8hvqBxBKEE98K+5aIvSFkHTTVH827qACjwiQihCsaRsicrHfdRxs98fWvtjdKxycjPOBsWz
+WLRgWzRs62urnRhkDk25wm96Dqop/yxVkgFOEM3mCUtQQxhjT97sGrpmdkU4Eejv8IQuJoHTnjk
Fjp7K1TdQXab2DZ6ZCsMEJBubM3FNOt4SHxDSgGU7ehhZyIRFbwcHZd3+DSBfOpgavtq04186aoJ
YHeXNdeQeWVMNF2QGA3FBswJyA7mneGPb5l/34XX3ogqLt//GWHuxxQ4jk4VYQSa5JZoliYyLi4O
VtW0nNmpTsVeOTmDCuSbBYfqXBwB9Ut04I/FOXa2chDr/o12OKTfASpEx+L1eScJFRVDreL9UJN/
JX1si+2+GVKby/7Kwas6OAn3p4fMvTCQQrHuT8XaswqpVrDIIyoBkIbtx9PKYkykueb9YeTI2H/E
hO95E1qXaXboR6h7ZgOJCsEpITPDVW9ZspGcXHsuoAliIT0EQBf4JMbd+2wGX1WEtQiSl179qCpP
dfs3PTSjyJFf5RdpBPd9y4Pi3G1BUgb1v/4RPSYbh8xyZLKejV73RaEMx+oNNQMOgUqNM5X3IWsj
8U/1W2NY8b6NLLmxmmkjT7oSGAGGjHwT+MbR18t29mp6O8tDFgq+oKN+gn0kyaRvN95Ba7fopRHm
kpjqWhwTCiNG647qW9IQMGPn9GPDf1hA7HI8XphhL8yU1q0ocxz8Z9JMzfjR0bc8OUaRpyvnbLTp
UBJhf9/m6vQBjABaeoTQEksUXI4a5GfnSPAl0TYeaLjx62+k3b6H9M/vZ4fUAZY69nwp+lIYgmm0
5eXYAyK4Ep2QV7MCCsszFGIAnpm/hKHJwbaN/CcJKWjPrQRPxZHIBsXNJIdxbDjDVGV2ogRjRgYD
72+76IHEHKWyxQ0GLiDQR3Q9XjSQqIHWIK/X0Hmtgg4qE/nApb8hjNZ/Rqh4AqHTzLgRkFIC4zOa
1fSvbppmDXRAUwq9+nYQCldQ6NCZAGcgxTpzeAibRZUrjzxFbGLnUia/lUKhy9YE4HqLMh6gMG41
zcDEq7OSQV265j6aoRlH5/6SrQYNC4Dk/18ziTnjWlrmRg4UuG91gEMQbZe7ObJSswlAc+HeN7b2
YEaS8R9j4vWByg/SVHM0EfzmJFhOa1Ir289OvNP/OKLZPc7PIukeppPu8FZ07F8Tkm0gFW7gp6wL
MZXuHjTgqlIvLso/6ZzNgZ67fVSkU53Z1fwU8vZY7XQoZWaNw9cf6BG0qFpYcuBNkZN21C70JyPb
4ulcHkM3Z9zFtCwv7YvALYLaYF2qOBGy1sbBw89mFryLpN7dn/61G/xy9pkbfGqhujNVMBNOJJFO
WmRTw5WQacrbjZ26Gq2jzwxc4QiHQUnETLMBPSnI12ChFaJQM0ZW9xi/0X3v5jhQE1Kf+JO8A+nb
Ljsk3vCzMrN6yThvJkEX772d2X++g5nZtIqKkg9ywc+p1T110M866qdiJrapN+/3Z3c1Hl2AB0vf
twDOcsYWH2VjP5WF4POTrbphthOgIylYhhd+HIJf7WM1m/nLxpKuhiiXRpk1DeY6nya1FPxoj6gM
hFTqMsVAL7eW/kj9pnKgOH5/oKv3FxDlaLNYGmkMJkYTwwgaxV0lIOslHkpQkba2+G/JPb636YUN
JvYIw6rNKwE2OMnkPbWw+cIvrRIg7GkjrF29s4DVw22F9xqag673HtasUFq08/t65gbZT0U98uVG
VLFc6DdOCNowHj1paIlkJ6wrocg74rnol6WNTl+UlZLwVKmEf4IgTqxs7L0ta8zUTVHYZ1IJa03g
jhoRH4MlDZJ25stWU9rqeXIxruVYuzi2+LlLQ5HCkp5ZHULg6KlObEp/Aktx3+PWzkc0pC3EOSBa
RYPxtSGxmcKoQ9jkx3/TkDhqFxMh+VHyUMFW/8t9eGmLGVSJzNhQ9I3oz488ggkjJpzwS4JyugGZ
x8fmUG1lVdYc8NLgsp4Xs6j2saJNBgymMoU00k5SPrI/9+dvzSUuTLApK30WaAneMdHvTTm359Mn
PRZvumBFG/mP1dPo0hATTFTDSCdwtIq+Us97LtQhgfkWiMAQf81Yszp8GOWX/qWOejLG6obfr0Yy
l8aZ4EIfS3CxlIXoR8ZhDqBsAnAWHIQUXmHG1cae3hwqc8MFxtiCIBlDbUEH35lltg+rJ649VKe4
fJ750cw6J+537VZvxeo1gyoKVKmXtil0nV77i9zKdS6i18/Pob2xZHcsXUNb/66pHsdXyDgX+7EL
bb2yQHKiOvMW/n+tCoduaOCMJDA5Q5GV2SBiW3IB9igScZ3ZdC9FZU4WtIJtqTwIicurp1bej7Jl
PBnxxsNpLXt+ZZrZKpw4NV2HB6uv/HLSneLMe2zP5sSR2cochzMDtHSChdgM9pon78qIZAfxKPJE
xB/O5Vz5NIOqEGmD+9tr7UL8Z0aAFrpekURp8wHJad5H3YAg/eppG7mAtf27ANWgs45OBcACrg2E
XF2NwdAIPlo6J7eC1mwFuJAZviLpuhEgr6YdIJuEfghkYdBAxizvVCpdFsojYlFL+BlYD515QAXJ
C8wtZbG1QeHyQHUO1CrQ02M2EHitsjQcBMEH8mRIgfs3SgsIcHug6dJBTeLuKas26VyWqWLvYqDL
QQQEJCVUwpngpQo0nk6Vjsf3LodgBpCLdvukvAUkf7LTl2N53Irt18oT0CwD3SMiJgMVH8YiRe/0
PKWG4Kfk2JzOg5tppHbM0JKf77vh6smAcqQCtRwMDp2H124CaZY0iupA8OPpc+D+cNp+CH+r7b6w
K7dJTBGMNLzdNGb8IxmOtbBxSa+u54V1Zpyc3E5GUC7W1WNfuvJXHb6n+r4JHxVkhbdU99ZeGNrS
QIjQDY948CtfD3aMW/zVFIv+BJyhKQLOb5B6/pAKG1zvpE2RJ7Kbc5Hu8l9tbb+A9qREwqysdspe
QLt3+LcIAfSYf9xfgxX3AmRnASKjGAIeKOYCbGeIr5W6MPnQNSdzDZogqJjeN7G2Q69sMPdcP+VU
FdFG6oN5yRm43JE5+aS2/tDvxuachOeRsyJID1bl4JT1o9D8P38Bs3WLZhL7OUXdu5zsuKVuA7bb
rJXtEdEZ2Py7IDzSWiJgJyLtMDqyke/rdgMjtTrTgohMNAAFeIsw7oam7HbsR37yJ4l+jmBr5pJk
YzFviH/xCtGRgf2fDSbu1DWA/+oZMz25k5ucon20b+3Px5Dgj9uR8RnJpb38qJIfhxdIglv3F3qt
3gDz0BEDeOF7X1+7eNIrwpiNKLB/nD9/hqQ0OTN3u11quijs+7h3yUDaXeR6WwLby9wxh+SlYbbO
N3XAaUBraPL72W3VB63/GoqPTN14eW1ZYfaKDqrYgTbwIojFQaKu7p/aXN/NCVJufM85/2kyDWS0
waKHg5jZNVX0fyezNzvrfH4snNYFLwF5JpjNHzrp97Xz4v3eaitec1M8/IBKMnB932iVJyOvTND/
A65APaThs6hutQd8H3TsYl1YYIN7QRrRMCfDQk6GydTPqouOG/L4CufMSPJmnI3zaHbkV26O8NuY
FJZoj/vIfEVZ5c874Q6dq5iCiey6yUlk2Mrffyd9730fs8xc1ilhEeP7ALZDfhFZv8xJnNItz8FT
sM9N137wEzt1Gjd3oFxGCnMgnFOYCDruu8DaTYzX4//WgmX/yPXBAOxhnn3gDWUTkOtP6JWe54cp
+S/OdmmJOSBVrRHa2kAdOMeQ22XSMWR9H4GSGKCcHyFqlC+IEtHF4Wbm/VF+B4P35nvxyIv3ZIrT
JDfUb9ufr+CvJzVgltEejMT4CYs+kqdfvVPZlHS7P6d3KGeRF6R6TajeWe1xEyW0el2hgAN0Mwr3
6M1hvkeWW0kKonnCXDSvZborPd0amgdZeskFwYqdAq316WRq+/vzsPYcBOvZP3aZaKhQlV7vMtgV
XQjLf7R/AoOYubPbOKU37SzH3MV803iQhhCKzIjvOoc/WOhHMP2B/N4YztppCRIHUOGhDol3FzMc
GkixCAI0HmaUX4+Pr7W7h7xkYs1vZYF7YBc8bLy2VrfLpUVmYHOImoEwwGJdPRVKB7CeOWRIJ+4V
i56is6E8oN9tY5QrRStQVSBJjaLn0tTK3LgcL6tQrQYU8kwtpP4+49QNoXZG+tTcog1YXbhLW8xL
J0ZeWBfTCc+2npw/Bh1c4dp8tmxlq7/8u4bCbsmF+AqUFwgJEa1cu4geTYFRDwIw1rxu9m6tnUAr
+CQc8r1LntHeRJzWMf8WZz0kmesdpdc3+eHNsMoWR+HWqi7b7fZbkIeERABISdi7PWnnuRBkjPqc
fISeZgoHs3PBXUP+YvNvOO03pdc9Y8zZP2hgyA2bZTmPs/Pz0/ns3cHVDw5c9/nZMCnJjk+vf+x3
+6s23xt39DNzl9mGFb5svzdvCFGWaA4JWB5NsGiVVliMxDDqaWZwqAV0VC6OU5pbjZFBsQmoHbsF
sv4Akb3IMuaxfOS5EJdVMGnHtFDLt1gt+L2C0pyb8LP2QMs4wz+rBleaZe2xxX9otguNjRNsNf5b
xDbxNoZyMz772m24OY6qGTq1yCtYgavxRB7MgLeSnYW70dh75c+/nLU7Kvue6OYW2mXZaezSgREd
/GlL/HsDtq6LSo+GEhn4drZn4ackvE6cExE09W7s+S1Di8NenJ96AnLhAMl+n2r+p9xXoLjzKkxo
JWwYWg3nL4fEzGeiSiWGhDSKVhDr44h4pEfp125+oHlIsZFTUdCV8KQfofbNkd+7t42zbW3nLZ2j
S80EKtzscuYNNcIsh/mqCSERdlakP3KSkj6OTZn7G0D3hedMmdaoOJK2Ogihncrz6/2PWPUp5AfQ
PIeqNcCzzKHeFVWQ6Wkn+EXopseZGF/vreN2IXlybTv88XA4eNoPnDpQ1LxvWVi5wIxl76GADZpp
+BSzzjknaXMD8GB/SMkZaZfBnifMd4MEkyc99WQj3FtbbgNJF6Rdlkm/YeceUz2TIYYi+Ecpgo4Q
eW/+FujxqMgDQSmkMA2rPhamtH/b7e4PdRkJs3UWBm08NABvAxsEc9zXI84fqRF5vxgco/isw1/d
cIIQdA98vZRYVNyqjyyOe88gs4UUsVD0EYk2P/kllGdNaCxV3wL7rWxTPLTRFAslOVnFgXS9fLnI
c2pZw0ZOzxO1ZzOeraLbomjYssK4p6yWbRXFsDK3Znh4jL10x9sSEX6JBvjrLHWHO3GXD298ZW+4
y1pee8kkIEUH7iK00jJ3VaxGELygOG11UDGE+oshnMrczlMbwJJ67K0GQn3jHw2qWpyZtX75877T
rMCtcDgI35RJS9TKUs/GlSzkdO5EYEdFT/u1QDFS2xW0B/4D/Gs7oBBaO7Dnp/tmVwAR12aZdZ3l
iCv0Emah6KNOoSUWANWdDUcfdg0lOroeK80xLHxCHn0pzzzyHIoln+ibkVp1sxGd3J4R+BhxoZAA
lSFSHszOoeHQpnjLigj/9jGJjltFm+XfX2+U69/PbBSk0KUh62cMFiw3qraX48hEatFU5mPRvMiQ
qOfbs5FY9bQv53NHt3zsdqNe22cmG0kIkPks4wNxX/k+PrXKa5BaQf6cBl/zV6o+aoOp/S7JRIBf
vb/QK+HutW1ma1XaRKVawdizzETNirYV4cqn8b1udw1w0rbcbpUSlgD6ZrZBhwNifzSYQlnl+sjo
xW5KlRq5dintMqA1eQrOJK3P0ECpDar8kgYi/9K3MbUg5AX++qGIFIlkTaqqBKLzgBbSXJEmKGzo
8XHO06oiUzSMP9N5mL5KPp9/l1oIrtL7E3V7BGGeLr6aeRbMExiSDRUIoQaqhHyr7iTgttPoqIwt
tCa3VFpWPAJNCwtud8F63sjdCEJX6SWapfxYeZfrvZ685r1zf0C31xGa8hftMmA5QUXA4lL6TB+k
YqILBiYHmjEzp7rdc1FqadWblFlDlptluZUCuQ12kO4CeBU8HMq3bPP12mtGb/Q9mMn9OW0SN8qz
r5FGW1qZKzEFrEDabuFohpwISylcDHIeBnEk+moLeH92aBsSy+cejDJpFjiUgpurbWZL7504/wAX
ap97eVH/H+a+bLlxJNnyV8rqHXWxL9dut9lEYONOiaIo6QWmFfu+4yPmp+bH5kDZ1UVCHGJuPYyN
1UNlpjLhiIBHhIf78XOIFLzPYauuFF/wKgL4QHCEQHdkyhXtlmEN1uSYPzqb7CGnuS4ZC3+ZrUrd
UMlgJCIRZmK5KyVomITn4DyGci/KDpdzzHhqX7MSSnX9XUpK5IZjKurctqPbUJf+RvyGLDQaslGB
RMM6PuylNVyaFMVvI4AIIpxEgDFmH+wrT2PqU5UjjkfqJxl/eN+e5niJr9zcUI3EzAJxxKNvcDq3
fi9DXgvBx9FLCepYPfFtZ1GtlG2F5O2qMpaf+QKw+yOujjN3sCtb2Lnl79Pz7HKCtsw4cvlMOHIN
mIkzi23B6AXopjFEuuPN7Dxz4+QnIQjDD2ALYzBO9ivT862gL9xlTNEN6uwKQ0R7mIMEYmWFHsnn
6mlXl9LZHH9fHM5GWqmDGDshbGf7riIgTtLdlYCeO8p6BoUCbb3C/NL49DdSPhcfdxotV4jgocUC
w0qmh68ijXZSt5Yo+4AAIwpmAoxrpyDySmAuRGoQzWJTYaCkQnJN1TogVLpV19BGIx+uZGaaDmx0
670O5Rwk5toGf2ZwypjDD5w2eE2DYxcA/p50POERx67R4i4t2/Wrc1pGuIPM3d7nrE48CYnurso7
WO3iNZvQsrZq+W+NDLQRoPTAJv+D4JZp+boKAwF4G/6xYsQFZKT0iguIxB9zgajMImbVFy75Kh0z
4k0+sBnHbucUhK4cbhK4gwE1xSkKDsHx52duG3lhmrF+Ihxb2i2it3rhmpjPudiJx1Mmkcy5lelH
zNIuQv8hrIibmIgvnQ4ttZf8KV2gjD+XwL9yb8V5j4vr2OYOls3pFb2vcMxE8veQ9NgWK4TktLtX
H97bd/X9yBONI/KK3ww7NPx6ppAR8T6Zu+1d2fcu3mESunXlIIWphHcI0X4DHhJ/Lywhet2+eXOy
xVfuXZfDnZwrfsQGSj0OdzcQ+cNyLXIiwvIrNTS7nCtGXVkW6CABaGqc2jEde+ktTNE7QTfa2kjG
x6yXXH867nAQRQVQ8RuycOaLNS+7qSakwrEwoUdEzdi+961SZ00jfYab6LfDOu7KZQaD+cvc+Dpn
5opQgfKdOn4jUpjlV2sBWI3jkN3V60NtN3OUhdfCDWyaI54b+BlQrI2L5MyepHJ5Fia1cHTigLTL
RjB4dRO8+XegcCHivinu2WFdJuncOK/6ooZsNTYaQCvEiS/WAZJpbdjyR/2JXw64qgR065Hu2B6Q
OLqbw+tcAZmNOSqcAiDlAfGTOEa2Z8Os1LDuvSoDsCQ2MlYPNerUvh6xEXoYQ8ONVD1xIszBOsvA
g5lBCV644xQEYF5rNP2Ri1besIxSnpapXQEEkq1DXle8Q8tRsaDyi+DheqmzzUeEOkpkzTjFtcka
mYTAYI0kBijxL9/ey4CabqWaPz7qA08aexHSxmaxOeKGl6P79J5f6aWCfDEIdW6bvtK7h4k7Mz1Z
yEGbS+B6xpnT34FJF/17le7cNbpGJJ8IJ7YwjGfk3qjok+dna9ts7GS2sf2qj+IiADKlUdsdV4PL
4Xcumro0Hse7QAJkcVLqcKSi6Ae9m+V3v7baz01NZlp2fOCEB5h61PUncZm7JGQIt2ERoNm2OIN2
+Sb9nZ5AYCaADBuoB9F2MrGG7JviFiGOVumpfGUflVWnNw/CNjQeFGqtOVDIgGntrjgeDsLxWBBi
nBJ7TZDPPdy55syKvJKlAfH1X+8y+dBK1wuJwKiAY6PRFJRMpiTic4tzGYtrrgwldnT2AzvH/lC6
baRcCXt1EI6VdB9oJE4s1+gQGiaGHx5v++61yFs6tzU5GHqm450+ZbF162iO0Q4iHd78I2P05jp5
VclyaWf0i85YvZZ7u7A62VEbVDvKoOWF41gC6Am3dpbysnkgsr431uuC8ObrMFDPlmj5cXvA15wX
fDbICsigYgGa93Kd+E6VDHUo46ah0qZxSXsI2ufbJq55ifDdusoD+iJ9X5jP9tFi8DmfLzG4qAco
FwqfQr0O4qU3E9Ff6Skbry0g0xh1OJBlmngjX7mqEjMYSot2sv7RPaF1eF+CkKGxCYnX73BQXInf
G/LJGG9CSbze4mZmU742nefvMIlCS0n0XM5XhWMqpQzamsIykqxEGLSTlnv5sQrT/sGF5sanDPry
Wk9rB93iIuMpm84d0Auo5U0VQ961Tzh0iOS9QKQQIQaRs5B942MRwJy0QVGJ5DlTQujRZTws98BJ
0HfLBRHyVK6UvEeyGEem7MSKUTD124CWk23v1VlD2mKon4HHrxcD19WQ5NIY6ajwpfyQZkm059MC
kgN5xWc5TXpwOVEhkQXXKIFocvFrr38OUqVArpTLMpsRYwRmlaIBcO4F6iaUhMjOIgX6f5nsfvAS
ar60FqWURkmVcGSIm2qpJjyziLJE8UnEZUpDMz6qoaeQRGxrJAXaMAmoBACdTrzilYV2DUvktq0d
ikbd8C3GVJVkFN2cUz29emL89el+qIe3foPGTlD9H4OHHALhVDpoPejWUsIsvJVjaK7pejMJuash
77nN6W6jymWfoOR69NYy9Q67QHfvOIsDL0RkRJY0sxCv1PywQlBBRgM1VvuPjgG1hYBskDjwTsNb
64252YR2DmBSSp6kHRjQXtOMirkuR5QyqaXPnBbXRysjt4maykjfMVkckug7vdzF4lFs9Ia5G9K7
8FFEo1BB2AV8ShFAWFRu6m7bz2HjxidPD00Iw/1pedov7KZ8nA2SLx61Jz6jIREKi0/XaWOVzf7u
9m53dQdAbAHucuypEPO43FDREwqN7y4RceF+0vpN3QA0MFO9uL7TndkQL23EWc/7EgsbhblZgVwE
nEGefv/pmO66ocRY2ocvW1k8qrP336uDA2RS5ICpxt1p/PnZVs4IA9Nz7iAeVz7M3J64MXD58Y3O
nj2J2GoZPYbC+Oz+aCyPHgCAt59/fYGfGZhETorUBbKWwYAa2I7lAVj4lDYo6Yko5ykZGYS7tJaJ
lq7baiZo+442b41tcjTlSgwHzGE6NTabl50JtBZpc+B9wDa4XueL7XbJE/2gBMTV547Fa9HTCHP9
85tNVl3nBlngeqw4th1s+q8X3EeIaKBBaHEfrazs6/QcP2yXRyBI7mzkEP7Wov/L/BSVynAZK7QB
ht48cevdeAFw9HuF9rtDBfSjFcx40dVNBhc2xP24ngJkP5nqbkhLjvOxpYZAO256ConiyugfluDZ
+XDm+Byvze25scncQpQjcIdeQhpBNMKlQqN7m3uecdvxDJj6Dr4ddpSRnBpsh5drLmlCF0rpkYhU
hZmtWJPadx92PXdnu5ZDwJUe+QpIx4HmfRqBYl2okoId0i+o82W+5SQBLz9501a7xXNjePdqoW+p
EJJjcwz1w+0xXosQR2l7SBJBIhRvcDnESKljIW948RjIb3n/2qcPMfPaz0llXwHE4g5xZmYyRkaA
yolcCti9nsZd06PNPgBiKidvDy7xsB5EQtbMHXi517QC+S7IK32zJ4yu6eDuqlFxuD3sq94DbAjQ
qdyooDPxnszjc5bvFfHIvjC7qLXkegGhbHRQyDO1/euGRn1hDddGfN7L+VX4nNNS1ZOOla7KpvDG
OnaSGE1oZ9rX7SEJV/0IdS9Qso86jlNUIURzmSyOYSo1SkMhzGEwB4FGi5eNCcGQA5p2P90xOQX1
h7voy0hI+AAqzXiPrmRfB7Xf8fb7XKtmoN4MHqRRZwxInPF9z04sJ2Y0zvXgWvqmpRvIoxOU9Wlx
ilbxWlp6Mq3p3Irlr51k5zYnx7MqOR5TQV0XW5CA7Afot0ZC3e5gws2I9U7WRpVTwx4pWO/0x5kB
X/sAaDoCfAVoJ8BnJ9tFWYkj0wH2W+aQRZopRE+qdy+AJqhLDPCeBV1G1dxC+MXAu+eS8FfP2HPr
kzNW9JshFdV+HPpGL/baSYEkPPiwAvoF9jt7Zqw/QcLYLpAOHHHCyI9PM3SD6nQc48viMUY7TLXI
LbegiafoYdCgL1zVu0CvvPfbRq+e5edGJzFQ7fdJmSG8Rcz++ORsAOUim11JFp/tfr8/peu1QLfU
tunj3HZxxa3AGQB8AOJ38KzJk1Uc5oETyGUsHfkvkJS0SPPq4KrpGOv2AK/EeBdmJismFd0orLoM
m4U0ZNYQqJhTxg9o76ACcdvUtWwLoN2IZEEjCHLd6ZXdlcNMGppcOiIXSUbG1Htrb9GCeOQAPOvM
0hiX3cVBisMN1rAuRpJ1ZCgvt4JwYCGvJ7ntEZzxru7VGFjderUxM6Yfm+1oBiIdkKAbj9NpP1qL
TLxUuGpz7HbhltMFO94gLf4Jui7Lp9LmVBmiXupaczczvG8W+h/jOzM8WXuSLwUJGG3aoytvnWLF
HKqFEC98zwSqtaleFf4j7qlH5TWablIz9Mw37TUSjRjXcw16IiWBsud9rvub/NjXi9A/gZ8i4mm0
9qzCIWWD7oxSLxE2G+5Duksj2qy1Ixec1Jh6euySItp1mSXltPRBB2ZnBznfFxAohXRoz5DATl5z
cKCUmunyuOeKdoY236UPEGiwjjm95fWYhqhRkgQIP0k1WgFwFL4i4bYbu/c3uRQTNAah2F4xJ7CZ
IC8gGt5GfAvK2db2cSndmsrxG5+dGprjoxitKs1RQkP/Y5lToQId8poDmR9eRrmTGKP0DPX+tutc
9xzUpDgUwiHVOT03Qq9vlPEDcqa3U5CrclwyR2U3Z2OyezUpivtFBhsr0UL3W7bi59b0j0352///
GsXkAOq6rFdzF8sMZPV6sqsAVXgM4SIkXzmvtyfsJ9ZmYmvi8m2fJ1LDjbYImgWl1BYiQ7rbOiQj
HM3NdsXRgxbPtCtenUJAYHAHRvAGzvxL54h7OS8rNoTRqqzN2oHOVc+FnZG2iyIG4qirusfEY+cY
q37iQsfBopgxStGP6iuTiY3TIFaSBp8uCF7YAf1qPLphtonPjXjikiUCGCc7S/7w+XX2ye4KVYes
ABHrmWByjEp/rI2z15jMOXCTfcImQTtW+xOTQRm8wJAdw0c9J9/FimDe/sjf1dJbBieLMZDSQewq
zLeYm5VHJA2KAX6wKES9ek8lSG5BQCAF5RuV96pvxItQsdN37rNpdQ9XbIP94IAiTE+332r2a0yC
99Lz61Txo9H10sgO63uJo96bmz1oNE6JuKifWn8dYkoSUsp6yKz8fma7+FlnG48XsDMg1INwB4qr
l46Y8HFZx5nUHkt55cvIEe+TvSbQKsWW+yw5CelsKSHRIpegrYCWkYBo95x/6gSzV7GzGx2aXyTk
cltoR1tCu5HFhTSLs7m2lY7n4EhgiSB8mv3vUR0T+UTGS0KFfBl0+IDyXSIu5MpyOyvyl6H0Ump7
STjMfKBrxz0oEEamDEFhcfO5nB0Bt8qSkasO6h1rzr8vh44OUDYWcn8fCC+dzILSZ1nwJucEBgNd
KVl7KeoZ5Ov0KoAmR+gTqOjV43D5wvV24rsh4yilVKPJ6km0nuAhakDUZ1wsrdSCQlNNgVTrbYiM
ounSuQeySpc3CaAk0vd/tydk3B7OltGPV5nMBwNIGdD8A3tkAWsXwpaE7BZgbieeGfP0DjA1xE32
RwEUDE3IwFABhkOf++icvZpn0CvnDamQzCqm8UqoK5DlvPR1MrNbTHanH8YnQZ7rD42Ylix7rNKH
9NWJDwO79Bvb53SuMmVmJrk2OQp+WBud/yxO4FhGrZgenzdEMUd+gFAQZHMgNVfs4nCut2N2XifL
3Yk0tksltGEmC9ZwSzNn7aSmHQh3ArR1C4kNMfFZeo3vrzV1G+AtQKzAyeBK+b7wnw/RL3oFMr+g
vgUWXbUgz2IGoNOGWgTQl9zbHMPN1VGOlEbYKiC8A5jn5ZTWAQtSVEDxj4FoSBGVKjtYaIKd93sE
kV70VWpWgROXc95vL4+pFsz3t8TxyiJtCDYa4HcvDQ9hrgROj/YzofacR7nuW6vjUVFLE5cnQuz1
L73fxI+MKgQLjlV6O2Z6tOFF6XM8FF8hF7dWqYjpXQQs3G5IeeCWWOk164PUvv2m1xYyCuHoZBJ4
WYT48uWLdjHrpZGDF/VLc5QJ9zgr1QV1VhZqsoF+T8gYaQBBIo9YqUk42jRO2aKcAULQQkediAZ7
sHTu4zvZCD5aqwLNPWNIxlox/YVktXq8YM0cpTKQm96FuraAaAHidd9k5gLMcQlPPfL8vaYeknK8
Iwh4L4X/lOPIbsyq9I0OaR3XfVFaXGOEhEq/rP7He/ef7me6//X88p//hd+/p1lfQEurmvz2n/+j
hsDia+S/Jr+Ruvh8rX9Lv347VK+VX1b+e/lf48P+/Y8vH/VP6xMNS/ibr9Fv+mv1+pvx4VfTf3Dx
72H8Xy83/v2L3xhJ5Vf9Xf1Z9PefZR1V37YwjPFv/t/+8LfP76c89NnnP35/T+ukGp/m+mny+79+
tPj4x+/g1AHvNOQ6ZY2DsLogqfC2/zi396+/vH2N8Zz/9T+jz9+2afGVRuHsYz5fy+ofv+Ou/IcG
Ng5+FIkYU9zYY9vPf/8EnQpI2o48OpA1/v23JC0q7x+/M7yKf4QCJhp50cOIzjo4Z5nWv36m/QFB
DWR6NaQVsGupv//5vhef+a/P/ltSx/vUT6oSA546G5JLeNLIgSVAIm0qaBupriq2Tu6d6mVfgEej
fBrmKhaTCxOaMC9NTA7mihMqyJTChK4e3dfmKdo1Ciy1OuhJzz7GvwZ3PphxZVysnEtLU7BHpChp
qKmwlBqFvZ/Dq/48KsbHa2PpE5lfJFgmO6ib1Ekoeq13amkBva7tcHJM9iHb+jNn/Hdi/Mc4zgxN
diaR69Qg4zvvlIC9AyzMA9hECo5ob0jiN8CMSssKDRfOvkYyvV70erEVDLAYy7pqhhCyS81YMznF
uD2508vor+949laTfSkKOlceot47FSCvqWhom+mnZtRmBSWQ4rV7bF46kchzzcw/z63JrI8efHZA
e4XDi7kCs+yS04uHbjGsA+hvnMpjs+KWSNzsy4YGEkmWS+XhbwwZjSBjVQHyWEDTX9pmciaQxaDy
Ttx7gh7BgqQvKa2fVY+IDwX6NHeh6SPqQ6z5dtvy+OCpB5wbHgOzs0Fr4FssWG50td5QwDVVkOHx
fe6g/RmLYGrPrUxWZik0HjSsGu8kQ80U5YtnNidcTHCrg0ERXeMe8RnazOGHp8jTb09Cfgn1OF6C
qsX3e52NrvFThFic5p1A0lkkZWW6bj8YraplJJN46OO1AkuRJbiLpQBdXN1CAH04iQsZrTAgXqe1
r+RgO6/RSO516SbixK1WhaEedsohYIoXNHoiJaMGRuxANdPnOgugnK+0VzxbSaEXyzWMDz5JXg+T
8jT0Q2lwQ+b+OlEvDtTzzWhaqf0xysl2kXCe0ncs7514i9lVe9CV3fuU27qkeezfuGcgnWai9SlQ
+ofFyb6RBG6PBozBOwkHUaWQZQEDvBEb4GrfMR5Vn9Q5AfJpyfGHxcme4PRR0RQ5551yI37NbfDJ
g/fD6MxozVIFLTWa0ewHEumxAQpbXE7RUeUaGqB4IbS3Rw6mFrRe0aK0Iwu/D3eMDvXZmY1rXCs/
1hLauFAfxM7Nf3+nM28b1Ib1kgrvWKyHlbaN9eDl9mL9ZjacWlC5sbLLQkoT0PHL1dpXaNkSC98/
xaSnsoV24k14n94XHxVgFyRHHPneggv8qD4PK0/vd9UJ8leM4b9Uq77eVKopL/o9fwDjBUEu+eTq
jtEFUB8lyoIxuUO3z21WIc4nVNdBWSB9IDUUcsYdq+f7+iPcOwQw9VWPpGDME3f/2s5Wcr8pQ26N
cOLLkZdzbOUxHjCHteEtGiQ+QUZq5qCDBScpa7T3LKiXl95BXQC715sDdQgS3qb4JpOCei8scfB/
KJgYKJPpc9X9aZ3l2w3PP8DE8XuoECQi53inkb2uX7IeLR9Du7Yau0p1BfqtldUtuSW79pbCXlvP
sm1+96zfmp/JOkiarGUbBx4QkmwtLr3nSB/slBardh/SB8UORj52PQT3yxK1ETo6Rb7MabUsN55Z
rLq75G3/+t7dRYaPtp6APtXAeArPKmi1dK8jwSY98fflqmVJtmlXczyHU+Dcr/lDsy/i0BFgOu2c
9fjQBzDY808VsOzJouB13IPfJZPTRz4vxcCenBnyYTDqnf9R0erozkqVjh70YwYR1oIzA5EyXuVy
DfGey/SqHPgn/5F/5D+Ze/FDBoPtMomNcNCBu0bHdDsrrfTjroUTEMq7/7Y6CS6G0gWoM4n9U2Bm
O8lmyL5cgyVo2a7mqpvf5bdbA5zEEkWmZJrDwBRy2hWJN9gRHFwtE8PZYuOc64ubZpV/fdKzkU0i
iFzQ0hDSOv5JtJxlp6P5fuuAELBbd9BjZbbdGzDfz+wCell6QdpFeUCbtO6fbu+M1xfm2VtMIgyl
j6NBiTFoLEowImX2YEVv3s6DTKu7RGbHyDbo3wk2zpbF3mndtj5tMPs1B9LYNgyAxEiIc+lTSZR0
XOxgDmoDxMl6sIt0fxXpns6glzf7ap9zvdZRTAF5sqsXYEtUKcQrb78EChfXPFtGmpQH/Af6QpN8
YV9rboaylH96WrzFoKl7OmzeHk1/CwiSDo+DOAjQOm+LzZtCViXQqhwKhQYP/KGVoVC8X4hoPd7x
lKXxMiZPsvVSksCMrQfsIZ55b4TUXnu6OcLBoM23R/V1ZN97e3TNQ0x2zgKnMDVXoIEpUIMWyMaF
iZK83G0Uc5VaL+grQj8alhcxFTB7ihZL7jo9WnfmZtforVGiF5dGhFq9vv8098/370a/Q5qXN6Bn
AmQAOCUI9KvIqtHl5Q44sZcHD7jML9QwyObxRQcV3yM4jsl7ofd0twEaHAx9dkoeIgL7hDMF8mQ6
C8aIvyeAMwEU1vHUEk8dyOfuZYSX3KVQUj1se/KxeRkwBH3F6Mb9Dox+axBUEWmhm3fLR7TtkQ3G
84HmePNof7imipeLaEZsEMI79OPJMR5fHBBupHQv4fiK6AG1FYhv7TCXo3d0qzd8DxfUhTHGjAQQ
WUjkbgOVNX2zqMiD1ZGX3npZ0Y9OF/BHaJDsMb1oB9Vxlmt489LaAa6qIebS0BdHrQEjDDcVuZfx
Vfu9jKeMzetYdyaeXxF0O6MEPP7iHckmw1IJ7ZYCGnmM5XYsqS/2ZkeebXQkHwRqNXRRkj3Kz/Db
9Wl7WEV0S/Yg+/bp2l5q4E3NdWO5Xhr3a/RyaPpTTlZ2TQ6FsUAmC0YoIi1CHbjX1yvAyBQR6UgU
ZD2LRITH7V0DCHaC7X1Tky3IV21InuPj8oARbQ88sQ2PfAymhAkVlu+ebrUmsxSWY/8G2R57PQQC
CLiz2JIxccY9/gd9bXf8dgF5BNGLjuo3KqUZWX9CMxI6KM7KWHJ0fLPPlJo6OzZ+U3m3XcMQ3pNm
dLPzdePL0JfW5xjoGNuPTU2XtaGRIzY0lrR7IzGsz4EGdm5s6uVdT0Gp15iNzpmVbofE3gh4f375
iNXdw602u4dGN3vaG4V+fNzsJPJkK1gRja5arGXYo2z142Z1hzcPdURkBiiUkOpb1cbuMdRJqn8J
5PD0AU8el5FCvmLdsI+P1NgvR57arfWM6YvJ16P91BLMbq8H21f0uKhkCz7MZ7B8GEujuuv1kS2h
MRgkNz0SrByCsx3/gaQVQZxpY7KzpQe8LJ46Pq8GjZMEPjS80NE44u3ABuDQw93TG0isOhAVYHoJ
Vp5ZkmLx8Mjii8nWiPMH/WZ0ZAk6F7bFMqHL0r69wYlXT+6z/W1SkuAZVfZB1e+fFGwvT8zqadDf
NiW85hFfCgsWFKwbkY6w3JS+PVgVSpjvSBvki5NK1mPs2hi5KdDD34sKNVXAFZdHm/G0nzILHE5i
mMJH5uC7pOBTx8oWbogaRmBWSEC1O9lWU5IYEKmCw92el2kF9dfpc2Z+cgJrnubJYlKOMSF/95Ju
u4WCfRBcvMLWseWdbGbLcDdHz3HtsoO8O9gjhLGjbDpm1gvR5yG0/qks/MzwJGev8QEuG1z+mqB8
R5IhS6nbFcpclu+aF0CeEkRguM9Lsjq5A8WxmrYcA8NgO1uwX+qX+Nw+8U+4kWQbZc88/Iu6+f9l
wnrM6f7Iav9/mKQekRD/55w09SCmfJ6MHv/6r9wzI8t/iGB5QIX4u9D0K+/MAIj2B0JsqAOA0kBA
wxr+wZ+JZ075Az/BkkE+ePyUo7Lrn4lnSf5DGvPVAJ+jZxh8jcLfzzyjYo7U9uguSI2j1wIsfZfB
maBEQsBw3bDiPKlMsD+mcnRXFWrkHPkkHoWe3GCWe+wy3v8u80CgYEx7IROArPwk3vc7yY0dtDYv
FQJ28/vTenuYbaweY9q/Av2fNiYD0/pGzGQpVMH+9/SCAxF73H9vsf00MdlaejmL80GDidK4e9o8
7AN9P9BnFsCRM0/a/3rpixzWZe7+p6FJ/J6LRdRLPQytxrgUXTgYTKzPleImOd4fZqYhssN7HBuk
+Cyh0+pZaikx1OShCSjzGVF4IPaFWNdUW1MOXBpSNm4I00nUAcVThf5CQVyGsUbqrJ5J4c18ySlu
X+z/nObB3O00am0LXMdvz/Ccicm2mfes1ABhpSK0R+D0UJEtjxDpto3x6nzmkGNzBUqpoDNAqRPQ
1+ntPnOdoYs1pbJSRWwhl+14uuwLAmSKGGV/29To21NTUFEdlW057CLfwpZnubaMcfgu0vLKYiQn
fXAldQkp4cBuGTdctlpbEUhbzjH6jGv23CaYISDjgtodr4xJ+u/45Mxm2IvBEMpSbOclV5oD28pE
Qm5Yj3k+Wca84s9cKyfJMOxXMAgKs++aMboNpyV8hwly5Od5GISeJOELUTbEpJBpKoWKXmdtrodh
7lhV4GkG5LyUlSQVmV1yrYr2YDc33bBqX7OMBXC04jjcTLJRh9H3OxSV/G7Qmc4J7hk5VkkpxdpG
cVzwQsd+artFpgKh2VSjGAVI/TQuXjFBmBvoFhZ0oc5zU+JLhLkKuIzkUODwqxh6j2CXM29/58s7
LaZAlBFbAKuHhCcoJKdd+mkV41aPiy1YWTwW2h9RBMxt2/x3rYDFjYMIOjpEIbMKeAa+/NmX7RlJ
cEJ2yM1ejnnaSk5jot+3mLEyXR6jHh4ovVCIEMWxo2MSvw4FE/JSH4tmVWnFY6YmzDLKpRZSwApn
3562K6YgxYOmBZzKOGanpBV8iJZlL3REs3eVRA9hGeQbVW2Ak6q+/++bAus1irpQsAYsbZL7SONe
TcEvKpoD50qGkreDzvk+kLe8p83sLz+cAfToOL850JbJ4LOcsnkFPIJKkNPJJgDjkjGoWatXEbrD
bw9ourWAUn+Up0ZIAuY5wJMnCUKnrAFTaLXaVhyO/0oybvBoAeLbr8jRsK0NpZIdtLLRopkd+jKi
hpsjzkEPHBhGgHVDCX/iHijgsHklNo7lum6KAmcTFU+RFLahmbBI+FaSUjz7iLVy9HuX/Nz5MN3c
sNkgFENDM/ABuMSwk2Aijnkva8QSGpshm7t0cFNOsrsyHfkzi5C958G1PCdwNJ1pgIMQwYN5H1cI
IBam2j5q3BVxlTDQ18hT38au6z5lchuDTFMRVoM6pAZgFtXM0pg6kTgSf4OTDLwqYDpEKeVyrUux
M8RI4qV2nPToVmOldJOnnj8D3psuwG8rYG9BLQi88BjkpRVIyrs9FmBq51UZr5AcTIkcSZUZlt0c
Z+OVAYGqEM6DBYETeBo8uI3E9Z2KAcmFNugtCpeA8g5zlPtXBoSKloatmIW2GCgDLwcUpHmnDF6S
2W3CpwiSyiHyTVcTPV7Pc+xDM7zFP83hTMe1EkUCEfeGKYS/VlOnC/mqs1tWRIJMEryVKsQ+Teo2
mmkq/jl/oH+BMBv8EKe6Mt1VhpqpUk+Se5t1nGIrOVFhsZnWzYTS16yg2wnNCCy4nrhpXyijaqyr
xGVvczFo36vWL2wmT95ub11XjIC9EscFOJdFXHbGRX52jpUVnE1jghYtIdxgBG0KAoDA9+qv22Z+
7BWYLRZxkDaGJ7jbTXwhVbsuF7motRn45E6pc2fNs0W+QcPCQMu+699v25vErvACCOfh67DobIVo
35TEmJOizIUQcAfKZtG9k8OKMTghLEgQx7mea22oV1nFG2rgIO0p+HNqs1d8UQEQEcT94LEFoez4
87NZDbFfKh7ftHYp+YzhZD4DmioPWqlRLjfH20O98gUhToCDG7Sy6K8Sp/egno2jpOFaGwo/Ifoh
Io2nmsv6c9CIa2MSEIMA+D7SNk6px5ysFIJA0Hq768XkFTOqlFDpLn1AIGEsXdwe1aQmhbMN7qjh
w2njqQok2cRjSr+ufEWIGBuE1IJqepGcq/tRE+IxcRlmCwWNuHwOYk19aB1VvU+KVFCN3GNRuE/r
SAtmdudJN+v4PoC6SWjPBs2rim86foazT+p2ciAGLcvaLuahIbzfQbibURIlMgFrEAs9r3qpNHwe
Qa+O7Z1Fct2TG7B6BHymWKHTVYkZSQrTkZgZApR6gop55Fwf5fUuASX97fn7sQDwuhAXwK0D+CAs
gcn0dbISoLN76O1A4ZSPxGHAP+aBLJJ6BS+tWt4NTC1WQfmhtKihsn07sxv/OKhH+0Dfw2Pw9X4Q
HitVnYGRKu/tXshRb080kXJt41tCHBdPTiP66wRjn3GaHy4Ko8jcCFA4YFk0IEwGPdRD1fEJ09u+
HzQvodZENXXDMgWvDZeUw0xsedUah1wqwj9wDU+1JLI27IpGlno7afxmoQQKmu/cMlcg8sizM+53
bTpRDMbWyWPpoZv60vuw7J22rrD4oooB+AlXLmzTPbRttdRvjVTh0Y2qKK44E9hOgHW/vB47y9hV
CQYpwMIv7Xqc4A3K/+bszJbjRNZ2fUObCMYETqGqVCVZsjzbfULY7m7mKRkSuPr/wetgu1CFCHes
WCfdHcoix294h26az0vdS7wdk2K4M3srerZST9lhplfnYh5PTePmX/RYNW/tSRzjysoBB0p0xKcx
fTRIW4pQK+Le3AnMXrwqrDdhoIfd+y8k52ZWtNTVCqVn+nm2eydMqm7+WAwxQrla38sHSy/2Mpdb
ywD21UUBES1v6hbX0xG5WerpqtTPToFST15W/mNrdfWnxm7j4yAt+65Wu0yHm4NyEVLctCmdb/2Y
9MIaNScxF8S1VYGVcmbLozOa7Qczlcn7xNLRocqa2nJ3Fv/G/qZ4YVnmGuOvos/XHzu1GNNg862f
U+U3dpgnfqcdi2j0/hYs7pfX76sbHwlNh0AHWD3x4pbroE1+VOQu0P4k1zV2UQ/RwEnF8KSSrjry
O4YgaobuTwO59R0jYkSuBDU9bCyvP1GMVl1YUixnnbooLmyG3bahrjI3Pr7+eS8e6V8DcRuvE4kG
02bjeEmCniwV5XOZ6cOBhCo/F5O+B5a5NYrgnPJReB0jx3v9OXobuZPR18a5X2Q9HhABq/SD4Trl
LjhlTUZ+L2ytAQDKjtTsQGiTF21OXiVwcYpyzTi3Uten4yJnFM0a344XhNHW6TOoA3/s+tjGaA7f
cUTJpdnFoZZINwl7VQAa0xsnT8+plzpyZ+femgcidISS2L0A0jfzEPlR1aTYGZ2zwkNWus5ypzsJ
O1n2ygu3jsjvA22WlVy1iGaLgZxqqjARq1qNVunUFu8N2Vp7GPIX6T4YbwT9IWDgYUZ0uzmQbdsP
tcorbh9Nc8M4sbQvIuvNSzdN5YfS6dy3Kdjcg19aVrozozfCCbRLUL1cbTv1F8SXOVL5XLjcBXPp
Vx8db+n1UOKu+J53wcYxrff1N7EWzfcoHYITHItmT/r2xpqS3vHtcA7IU7aJimvWQ+uLTj+LMito
jOpdp6Cwd42/wzG+MRA7m/yTXBzhnW2duJqLJa/y3j2j52cfiqKhgz335Z8/XWQoK5OdM7R2fa6P
amcNqvexzD1HjgbE2S/V5B9GlZY/uYiSPOyWyP76+h10Y7O6a5mI6J09K7a1YTOvk6ZNCii6mnIP
Mna7owWB7p4UMNpJXW88zFiWsf2JlMnJt+8kkZFnFL1hU4bu+7/KPK6eLRBmCNG2ZVMFEiHDYSf2
21AgfoUqeGysZFzqpWjgbM9iLZvZMBA3KM2lxeJ0XjApSNoSdysjaR8WVTXv4zYe/rV7C7SegB/5
rh4LsauVvEFV/e+XkOKyT9FjZqY3lyNFeKfUl0ycx36AGpVPRCOn3ujbd5oe2+LJ0KVV3XlO02cQ
UX0pg3wynZ99jHPnycx7geLHWI3OUaRe/hkFsbY+dLwg9SXNTKgwfSET7zhmVv+5qlI5IA0emUj4
jDaQdL1aog+1aRRf0Gcpn0Chd+1XCwcQ6+znxvS2FK5Ch6azHHEYKWyJuyRuouakFZllhbOp2eoh
ydveCxcbPdnQH2fEnh2vNP6Wcuz/JQBt6zeJ6WiYyCoz/9xqSamxgXvXPaZFV793htF2g6zT9CVo
us4dj2hJ2D9H38MbF8fHvoSZbTAlatb8r4NfulPo2FMO1c0ZNe80cTJUqI3ZJMMyt6K39IfG+n2G
6l90cK3RXwKNGpxzsrIW6QGbJNAIytYzcWaq7OkvAzRw/zZLB/k4KgfdLJE48i+k2EB9F9S6vndR
rXuXuUwVAEPfmT/3YzN8bPoKFr+FffhHK820f2Zp2j89RH1apAot9U74RWOymFljBUtk+vMhysns
CMPxGntXGELGh3E2o3cy1bU5mJfef+6RqzECo4qjn+C8JzcYs6h56vVodM980/ipHgYneiuGmNfD
EZneHotalk9DZTSYiVDPmkJpKU0elVOVfymdlsSd1XnFp0k5Rn6MWjX8bevjHJ8H/gZAO6NLjNCJ
dOenFxvgOK22qaqHpOxxIHCXqQW2U+e0RIQ9mDCQB37QqStjrz2lFVnpOx2u8oDOb2uY1JOnbgi9
wtIBwZXZPIa9qSszSKwxB4qG4MI5l02tQ9b06wjFkLKzDnGr9DyYxtxCISCGI5kbhnLD3JVjee9p
DSY05TD9JIRcLrObA9erDBO6smO20jpJb4p+xJ5e/7CtvjROtRwK4PqRrlXHeva0r1qsi+6Atqt8
1xBGEEUMOj+DfRYfPb0HhexolurYIRN9NlWgeXmMeST//X9jPqmpy1qL57Nb//RM9TOI57TZY2Pd
eKd93jlnJdJSwbDXf/9bqSCzGr/Vos4+QxaRSSD1os2P+TQlX5GnVEMQO7I6S82KiWnHPtpL/W88
YBjeUUSm3oYZw7a9UlpaVCm9Mc891+STpGNxKIsiObz+mtwI2Ml61+8jPaSNs/nIaR56ZPZL82x2
2lhjIjgXvPyePkAJ03lBocKgA/ADoklX//v60LdeF55n+mJ4+K2v6PX82kMdr6GCeZ6LrAVamjrz
XWfpy3un8dy7qRPfXh/v5aeuEDJ9rfuQbZrblyVqokozEuWcl6js8yAZNT1FLlg1w4OWL44I0ANe
plOyaIS/rw/9ciuhTkcNzKOGSL9s+2bTdDLSVpuySzPHmX+s8aX4Eae5noWtrjxcpWu3Go4DRFIV
mEni77Hsb5ThKNyuVoMkLeRm28SlnxNhzyIrLwJzvvg8Ci9Bnzit6jawYuLsY09KZwRSSzvrTB+g
0U6jjXU997/ef7L1qsp3puRlGEMrj5oWaAFCYLbB9ernWtpaU5Hml1biVR/4nfQf5s5w7keZet9f
n/6XO42xOMs+bTYX3ZlNftjETouiG3bLlWdBLrHS/IjgxPCY2Mo/Od6Y7Hzby51GzgJkgCmncm27
a9r1280xjqmN29/inb00y+9ABHmBcJby0cpm4y7tciOYdavbOck3JnQtECKRwTcCx9gMaukT2AzH
8s/c3MUTDzmGCbNYjvGg6zvf9/JqchEEJPykbaK/bJzIOBFu73T+uXYa86TZQ37fZ/Ne1/zGqrk0
Z4D8cVjXCuj1LBrRQrLQDIBy9EzjCYm0DxhDjMdU6YpTaiQ7VYQNR2UN+Ijk6afRG+SoUI2/HjCb
FktNZG3Uhk3EuazE4/qjnmG1D5NqEbdtKyUuqs+7MlRGFEV3WWIkbzsl3edUs2ucetREazGLpPYR
x+MuPhidVRaPmWlXToDt+DLcdY3Tv8v0foye3Gq2v/XR7H9aYkKh0+ub/sZ+AAiwiuKTnmDptv77
3zZhOpuElk4fnWEITgY4EDjYR0wRXDeYY2fK/3z7QT8A4sCjhbDCNhPSOriVC8ifc9MO3hx4VVXC
/7Ba+dEuynrPVOfGDgRwxEWEzgUuFNu6eDsbUnMTIzr3ZUd4GY/i2yBKuYM1uj0KxPpVLALaxebe
8CUjFMUcnWuhJQQjuZUNn/QJa/mdgW68D57F9KESQo+aC/F6rXIXr2JhN9F5cVN3ORAum0R/XhdK
9IkQ4Y+EOjbelLxJ56XcKwrc2ihrOYD0lW2Pzs/14AX1Ym3szOisa336kYioN79iRlV9MjVpNx//
fFdSGgTjSQ4LYGxT/Ig7L1b+NGpnTfZagKugnwV12+qX0fD3WO43LhA2PvVdgBVEGS9gN9MCm96Y
tXNc+OWhGPv+oMemOqHj8GPmeOzcijdufZoV4D6ppNHw3baTHb3vJ780tDOt8eStqeMRIxZRvOly
bG+rZtQu0ijFzs5ZF+e6ggdOhZI+zzvlHJht14vXj0k/8XZrZ7MpEWSKkTaJwrw1Ouc4iG4Ch1cq
4QdWWqnvmhl5d2bXzfYOLfjWl9Pno1PE/0FubW7qvJpE6YhBO1O4LI1zUkcAw8bYUQr11HHWD4sf
x13oRbP88Pp2unVC8d6w/1dNAjtz/fkcxWQculI7F+0iHsps0cKYdHbn+26N4nE26X8RrlIyvR6l
05C+l17NyuZz4gaKPpx1qAa/c3cGurVjYZkSoNH6pkGx+Rwx+na+at+eC5dqUub3Tein4992TM1V
xuUe+PbWyedYrKocHPIXcUrvp1nRWJ4PIqazD7ZVd7SfemyZs/E/HA566GvvFVgaW2WzRTwHHKo5
FNF5yHvgYYOXDe/0pMQrIS8HIPyV3fB5Wev7O8/gjSnlPkXHhNgXmsaLS6Bm6/cL3zhEfX+mLAud
2FjEp2KkPkOxtTq+viNvzClzyXuLhQbqwdu41ikoqq/J5LkwnCkwIyM7zIlnUXzsup1q7o1tuXqV
2tSQ6Xu8CGtp5VeWUbT+ucmc9Kkwq+R+EOOeZeitDyIEIzoCusje32z+GGiAQjCIqCgvpgevy/pj
3BrxPz4+KYfX524jF/ErAuNtWJ1uudKQb9jcZmbRSEMVmX/O/K6+2NRXTtNsZmvyLeJQj+ziUPRR
FRbxAEqvG8egQZDqi7SW+C4qNG+n/nnjWV7VSLjQ1tP/Im0rKGyUclrf/67JaRR6dXNXD3K8j6mj
hakWQ6aWOH1TJ9Hanbm4Ne2WRaMApDO5/fZOTYGPIerO2PRaZPZGiQk4lFfZoHKFNk175i03hyNH
5dpZrX+2q5xaaTNUlkO0qPnNJRGT5R3YEupZNbOzx1i9dSYdj6geQ2uMcLfhjooWX3kjy7y4QKmN
adICIh4riABfIEOq+zsH5UZRmciUziAgZZP/bWNhoY0Ytzg9NojF0sNF7U2kcQczsZfjHOlSO4k6
irMHyvxdflfG3Yi9S2WlOLuU07xrLHfjueSnUIuAiU6iuL0iMmV3Nk580RnHqtIOfYow7b2syzp5
K2tJuTUpMi86Ros2TgetyPOHscymf8Qshq8JHtd90A6FQHNjSjODd8FAvFvvB/d+pqyOvWyk2j2F
i1srtkYXv0rza2fy+gWsojSe9CWJzn4m5T+Nb6Xf9Dyvv4GXK+ZDlY3Ongruy7NHKkanfE0qSGm3
V4HLOXcSo/QABSyqvbO70fgWOVGrH0BXFP2xa1KZHwDl2B+WrvP3dEde3q14YNMi4+lAL/xF8jk4
Xe4vUe4RV1nSDxEmytxTPgHw23mfbg+E9RL3HanMFvybgPwdVt+tM4q/3p2WFNVl6O1p5wS8PN58
Dq8EgDWKLey56/XriliKvO4YJU+Kk7GMNhKLVXIClzjdvX6J3/wgUiDIT8ARAT5eD5XM9ZCAU3bP
RQSIxocfcG7McY96efODCCMoHFLVISq7HgWQrb50s3DPiSurQ+cbbShH3bq4mvzzKIm5I5WmGIn8
ygsArGnFTjo1ilI/V0XoVfp8bPwELdS53pOiuvlVHkiYVSoORPdmmaqSANsGkXhekumLAVgIILbq
7ry8UTtP28sDvSKsXB0yyyqG/OJ5cUAZLmJyAXbV/SU1Ku+klznmln5lwnWynOPru+LGeICIV79z
5hL06GZXRIllVqCLvHNVC/2+1qM8aAtkkSoLbS1DqL0r/9Z4RJscKg97EOCj1/ujynFaM7Oe68PN
9OeBVvc78ra2exOVo/NTj+rM3MnEbqwdHAjAmwD2VkLUZu1i1ct80BrvnGgDwp61qgM6+O5hbubm
j2MDD3uENTgg1Fx9eq4/zu3rHvyYhUhatXj3idN3B1pA06Gyq3FnqBunmaohB3kNgdYQ8Hqo3G8t
0fPonK2RKm0vu/wwSU2Ff747fhvl1/v9W63KMjJwvHPnnTkagC99c6bnN48fZy/tz1MpxH/YjWx6
KuLYrKxBz/VXKcK3mW4ua1XjgmtXtf8OXzVo8FNdnWw70/+8xsKKUTDF14Wo50VpUfNGlxpf7Z3d
MYqPbucPJwEgjy7XtMcmWVfkuiJAERjuK7QKQRV469cyOFlHQFAxl1I3w76hMZXb7Mi8XPJwQffs
3Hh0n1uYCgcnk+bfry/ljRie8YEnUAUBXEe/5Xpu+3rJE0swt8rN7Abd4Dj/x2+XAUWp1HPxvTdF
Vz/PbS7VnSdNtyUAsroPpTC7+4YSGd1mlWTlzj6+EU5wF4DwhOcCpmobc1VyzgY5WS51J2duMAiq
jcdMRu73YWg7FdJ29rvAs8bhX6PFfGJn9FuniC4XRBdKbDAJN/utXKHRrU/AK6TWHaZCpKFuG9rl
9am/dQOxuRDehccDPmSTYyexa0+pRtvBzdv5SQ5VdszG2Tt4U/Pz9ZFuBNQrOZuX6hdjiXxhs8gc
qYUCj3cG8jC+VRVgjdCgzyHCCYeob4gSZAjK+7G66DrJtm8our29ttdEujGvyOqirkpPj4Ri2yIY
rNSCYDP758pP8qchb8ZgnKs/huajNYDgAfZHQNnBjW92tBR2bipp+OeoytLoV3UEFPbs9cVOlLbO
2uborsB0KBZ0GdZy0/WsJmW84iri6AzJoI4ORadZ7UEWMv9cFJFI71VWtI+WgXXCzv688VribAVw
UsDjfNn5mCWd96ou2J+oFb/pme37yU3iRzuWPTamnrj7D/tnxRsC7WNW6Ttff6lbm8SIuUGVxLbG
b7kXNY+iw2UlsugdJCqajk5KjArd1b/r8qw8KaPf2zy3Ppr2AfsHeQAc7DezPdn9snQpXaxBOvm3
KasRxhZumaFEViFvfeQfLPnOw3PjiBKCI5dAw513dfvwUPZQVunz0Hm9O4RySRCSr/3mlMl5T5/r
1lCMRelmvYaJkq+n2HKQhh+chDcOIMOnIvVtNIPrxQmS0on3pNVvXK9gVf//YOtB/e0B13U1Vc5M
FiMGjBJDNFHyb8NSdJcJ+FgVJEtsPAP28NygBiE8nV/fTreuAdKNtbGPDou+vY1Meo+2P2veWTNV
/ZTauXoDU8DcCZlvTSg51HrRoJbMGm6+MSeeaIaZ63V25NG28MuY5tVBp22inYvg1gdRKaWFDFD0
JWsGC+Rl0QuirmjI2kseLenBq6z6P4wCBHPNrtdG7gtQQJ/BsatycU6KMrlb8rI+LGnbHF9fnBuU
G89c24KExQhXUj6/njcK2FOziFKc67Zo4NoZ3fvZ0vyAA05Nz85F2ERzcteYU3roGvT3NahubwCP
0bS0B+2ga8oIXLeVT2UW10G0ZM7Oym52L4EgrUQdms2K4WTeNysrspmqpG7Ml7QsqCdENKX8f5e5
G5K7PEeR+JCUsi2PGQr/UdBaubnXu7/9A5ihtfkH7WUzRS1S6nriavNFE3afvV86De42d1P7CHhV
3KV6mj25uerezk0df319fTbX4PrxBtcg9xEFKQOEyvXypB0iF0tuLZdY1VWou3l60G0wbsop3NOs
xB+m0+t45roNmGqbvb1lrUIPSFpPt/VLYkMJSMvcORKp/tOPw15WsXlOX4xkXn/ZhDpD6jSWfunB
Wx9pzoGCa8f2xEuXnoDZlCdnmtudp21zdP83KJVR2jikuoRH14OCg4DJnfB5ZpQkoUot734EFLkT
6mFZxN/5LVb43zjceSweD8qLrm1VzoqSnyMucswq9dkalZf+5bd1bn1vXGLwB502pLrL+Y/MoE8l
XlKUz7KaeCKCrm9DJG8vMVAY+zIhroAurJh7lCHm0szv6rrkoSDSaOCcJ71thcvQNNlD5hc80qvp
HG6emCinB7xph/bSNXYxPoPpWcxQ4Nz2d2NHjjgmVLHN0EioZAZOYRhYBeeTOx7apDP80OgM6D5G
EVX5XQzHbbyfjdkanjEoz423lLqT6aPfKO2TSLMGwCNF//jBGUEWBD6+6P9GwkUNw27cbjm0Q5q/
j2xBl35RaT+ES1al2Z3Ojf2UiSnFDHyM9eVkFql4awv8NQNh9dXPOke/wHYi453Xlu6z5Mc/mMo3
kkOcAFEMIqlkd1gWHp6DNmRZ+0bGkYPxTVamn43e8HLoeJEkkSt680n1xpJ97RYRp4ErYuLDGhiI
jyNyKZu/aHl58kdf1JGNQXvhJw9OXFXz06Jr2ed+npMIQnWn6pOT2P7daFZW/9O3xvRDMZRlfido
56qzF+PP+6zXHJmfVebChV2U1sSQ1QDVB3W/mB8m2aFW0KkhQ5hjaob6OWujYQn1yfHS72ZX1OZ9
50kAfhoTY4VGKU3EBJ1qBNBj61F64fAuMlzQa72362ZVD86lMd+Pre552ENWPWar/ShUOOhVTn7h
xkP0TTSZAIRu2s1BAxZlIJqTZF81R3Yj6Rb2Xh+LpUG9wOvc2HobpSSHR0wVyjx05zr1PqvYHdSb
pR2U+Cws0Mnf4xxqSmC6sj9b0mQr+q3uTiCFzSh+o/VRrIJpGuAtLEkT2Q9ySe3sHJe1nC4NsDVU
2FSkGQezmkUaOMvSdqd5MqosLDwJ7lfPHKv5Mnapq750gEmxjG9N83vcWkn3gNmBzrbsErsNJ+5f
KBOtNkzh5BYM6AOafAupnGuSNNjVT4lb6/WpFsP4biq7NjmwEJXEO1P4acfRMnBp7yX97yDrl+Je
r8tyCZfGMf8a8zTKArlkmXGwC0wrcps2V+DFuv/DX/IIUFEspse6zGfkPJcqGcLc8c0fUNZFG9Cg
ypqHyvOnv+lGp7xRqmHZncierIcmcR3t4vbGXAYFbPD0tAhfa45F4qL3Qqu26MLe0cwi7EavN9DO
9qwfEn8c7dgaoNCDKOp8REHx+SgPsSn19FBNoNHPRjkYoICzqK6CtPGzz/VUDw/CocgXRl4E/NgB
tAot22mMe/Bx43zf+AZmK+7iRhfu4Fy9BXWTPpKe6vVdoUQPiGeuOFhuMg/ucUrmMn6jG72yzkWh
qw9FHCU/0W7oVWAXk0S4E7xBclBqjJtgboDqHyIhhxzFpqZw7nw9WR5n6bUPzBqTPhSzMQataWho
wHp6ZRyXzJftQUAcHz5Pei/dvyFlD+LodYONwRZNP0ok0uTtnR2wj1mHuMRhMnmy/gbKIYyfk6mP
n6e0r56NwjQ+OUkXxSiMF+kFeDJujHPdt9ZDO7RS3vEnrMvopWyxWjqI5Y16ZO4wdTdi8Gs1y6TD
TjWQcN8CErF57agRO7TzU+8S9SnxfWon3skuTfu73c7iQ27P1l+N4xSPkobGY5rG3qmLTaECVzrJ
X/FYTdFRrY2IoJK28f2PYwwMDtBmwXMVuNaW8qSJ1PSmQaN1GUVtyLZvTpPvTw+VLucHfayc8PXx
brz8q30GbFfbWpUr1pjnt3Skj/tK7xvmIoPY9k66EwrXvGLFOWIvJ0CNhf9xrqPh8+vD3nj74cvQ
Z6TRAqZC3wy7kDBqSz67F39I08Ocd+ObSNfn0+ujrHnp5uWn3rHqIoAVI4Veg8nfPm6wdNH7kYFy
e2H5RUB4H02hmSnribQ1/yzbpHqwnWZ80yater/Ipf35+g/YJEK/dhqDUGUirie33HymMPXM7EHp
XhZT9AcoKCpo4mn6MGlqz0Bi/VPbb6WUCIILQhBB4zrjv32r3mYCBoDJt5LCBJEO65Cr2gj0ovOf
aAIth//waRTpgIBSLHwRvZlZ11WE5+7FMJPvdiza+6XwxfsiWvTz6yPd2iscVZrteAPRONisYk1F
Iuc6QWMLBmAIJ9h4cqh5v399lJcHARExGFxokNNOMsTmUohmYbYjZi8XBx7PQ5bF2sleEpdJ7EnF
fL0OlcnueX3Ql/sDMS1yVz6LeisJ+fWiicUr03wcvYuJjXlQtUt7JPkEANuMxk5yeXuolUXAeaAM
uZnFPmvaSFfSu9QzNr11PFlBYsMjKLMo2Tl2LxdszcYBm4HeoYTrbraiTcM5IbDzLm3ikgUO0/JI
1NvuXOMvNzyjrPJBlBzXRsFmlKWATgJAwL1wk0f6kR51XADRd9wH8GeoEvZtin/Kn68XqPhVHgDo
Ga/I9XrpGe1TD9TNZczMNabiFBghD7EWir7dazy+vL3oWAk6BKvaCZoqm8uj67qkt1TuXIapBMXS
2lGcnFULBSSQKjbdwwT05N0kiOzAKSMve1BeNcnD65/8q2a7uVjAhkJ9/rVPUSO9/uYSI6d0dj3g
3K0Xa6E/RM4TCmSOHdqt6X8cEAD5N4UZWQZG69MwaIuxkuhTqUoEXSVa/DBE7DanMeu0+k5EozIO
YxNn+Wn0hkUemrbCPjb2RSOfFXiTgYRijqsPseZn7uO8LHPzxh9sgQYAFf3+PEcJbDl3Ed5lXDAM
DJsM6tXSjoO5c3u/3MfUOXzSU/oRqyrAZrXbelxmlfB89G2VnZF3iB8WvfpDYcv1jaDdwdlfcQco
6Gzm16fq0/gaF2ndqPr9QIX5Wzv6dRNYJnZdQTe4CcYL6FAEpmzru9Qr2y+vL/Gv8tX1EoMQ5yTR
KYX2Ar7ieon1LqXBU3f2xVJuZR4kMoDVB5U3cnhAymIaQjUlPirspEgfx7pOurvJ10uyl8ZN+2+J
DjXo0Gt0BJHyWsroqNdp2j60mXLxwtKU6E7AU9pqRyLk5fKwJtBOobsL1Oi25wMzAw3qsLQpWqDk
BMCnBHxiTDv7/8a9ue5min/UvTj266/47V1V2iB8mfrOpaqcBYnTInWDJmWHL21h/iHhnb2App2/
RkQgQta+5PVgWRPbfawXgupW3IcDeKev40J3ENOUZH62CVLbcEhc/U1q9ekfiin8GpwvpLJOgwNs
4Wa74+sUW7lAH6p1KdvFs0AKH8/encfBurFsoPUIOHmLUKLYTugSl50r28G7wAPuH71p/TzEXbt3
nanB5CYvmTUKa3pvtmTpHIpTqedkBXkFzzGwIh2NvUYTy3fbzRu8bOI55pTUGRZLXpbCtZXeguts
Aj6sOHp5Ju+b3tVwSo5q7OZ9M50DJx/kNzEScWB6nnjDeICA3+rHrq38nx685fuuclsLahBZPumf
qWEPILLGOlpL5UP2bJT/x3cNfkig4elIEiZ62yNYjmXEP8y8izd0+PTmk3WGNeX9+fsFnw+qJA8L
1dNfvJ7fNnPt65GIJ7KLNCmjcOqx4+n5ordZO++9XreWGWA2sD19Je1t0VqjCfNYmAQBhtmhyaEl
ziEhWN+p7t06nb+PsonaKOhlrW3nTJuZQuCqm/IUT9H4MUuqcWeoGwEiUSjiTpBciKD8zSUZqbRo
8jjxLgNmcE82ZBcMgdIRJyVqQ2/8tnODJcvdnQjxRpSzaq5yWGBF0n7b3AjRAgN5Agd/sZM+OznF
ok66spLQmerpKLGCen79Lbi1bIAhXNRh2F8Uu69voFKX02gr5V5y5vJpQQkpHAd3Dy58ay7ZF2D4
uG5Izzaj+IWl2nT03QsVSP9b3XexH6B0HlrTYt43ndIuKP2MzZ/vfpDJNnLBANzBXWwCKo8SXyGJ
JC4FxOhT2mjxZYZlGpg+6gKvT+ONZeP2tteeEdk1Cdn1NHK7q8qvdP8yzUlFzpk75k/N0qYn0JHF
I1qx5Y6IxxZnsN7eYHRoEPOBpLzW5vae4pZJpMd/ofobPw5L7v6t+bn1hfqU/3FCAvaAxgcX4pL7
h9wsxbs2Qz9y53K/EbK6hMeITQNpfPl+EczWUrp1fF8LSuuH0s3Uw4JeAB5lhig/JwRUfki9JccJ
3qxignQD4ZqdZb4x9zTLyQtQtKfcvw3b3ARMjzW52qU39GUOfF0r59DLtflflCK4UhOR1Du397pf
NwEUJRtkqFHehRW53c+2kyQymXzt4vlLepnGSTzXKp7CMZ0l5nrtFAC7WIKRjOLu9Y1247wCSkSV
CKUl5n277CouncZfKF46bu8+K4E1pl/5xU7b79fltv3AlbXEiUU2k3vwej9nqJrHCyT/S+RMunEW
mrfAQysRNcqVP+eB63X6P7rm5s9ZOY59QNU4fasjBv7dNBZn+VgmeRYhQVJGCVkT5PGnOi3rMqhB
vmRhY7R4lfra2JuBHmsoI/e94UahNDIdO5Ah9il0lpmFRwss2DcdQEzv0AyFoYJOFFrPks6eCsc5
VfmbsaDPALhF6c65iWPjIxISvjobGqL2xyIerfcARaMvUtTp+15WBc6TqQOfh1ZK0t/Nhdm9WwxA
kUGvlMH7SO6Oa+Lc2jjK5FFnBHCWpw8iH9CdyBtbnw6g0o23/qQJL7Cdsng/VkkpwBmK6uNItAaC
yWuINPpIE7Q/EEBpQjmVcgzctne7Qzn6TRn22lCLoI+NuCc+0dL3PDMjbnlNIocgGaaWXk49Ve8c
hHibg4GmRAvCtpjM5yoTdXVIbKvCjCr35vuKZPTfEnLiv0NcmzDpmeOjiofyrzxvcj+YKGfjRGWl
ww8AXNZHWablD1qa0bdBxvKnV6TmfJ8N2fLJqDmgB49PlUGcDN6bfHDcOciQoTsVSU7Ohy6IYQex
kTdFUJRg9T+VmiuSnbf3xjO/Rt/er8YzKmyby20ekG8xhkG7WDX2ZZMp6A5IwzvadpXuPIC3hlrV
B8BrAU6l/XK909sawgURlHeByT+9gypfP8PPje7T+E810tYrG5qVZ1L8AZD14q2lwZdFpkdE0dMx
OedDPz/BJ7P+PILwgAFwG6PpTCa7mTtRQ1eplYsZ5GhoX1nA9iFJfQQdrNnySJlqD+W0P76UKBlA
yAG4tBayNw/tnHUokBgLCfpsTBfNHcfHAmL3zii3VorYj3lDpGKtal2vlJcoo03hqV9UZyyH/P84
O68euZFzDf8iAszhluw4Go3Sake7N8QGLTNZzOHXn6fGwIGaTTQh2WtfWIaqq1jhC28Yiulg9uM/
hjpmO9tv45KVuljScVqFH2fIZ++HsNm0ldy2Y+bjpFp6MZQkP9gi3OuHb8/n/0cxV/NB+X7AJQ+h
HoqdUKi8Oj/TOEoCQGx72vdbE+K9ouyvoheAnP/thPqydrMh9qhjab11bCl3/dsqTvr3T28D3l/e
JWiTiOetH+K+ctxcaWLvCk2oOBp9NZ+0qtqjEW7MBYI0Ml/sOCqB6xcwnbltwyzyAP8krkaGNobQ
NNNm3FNF3/g+ZEwUmSBjk6msb4ZORQ0FDj09C9H3v2VjClBAN4Am00Wv94hfW4OZ7DTUZtAk4BDd
fiE9HCi/dCQ2sKPCQ2p1CiDHYfJDU9tzw9wIXqB8onNHK4YIch2rRnZJ5KLTi8kpfyhBi3IsaTVC
RYY/V4roAAQM7t9lLBDmJu/+9HiTbERrUjGXc0xBFcDLaqKx4YRAKKi7z+NU+ArYNBGMsTCv9Cvn
31rTiC6PB9yaLqfZAaEPeRi5stuVXcBRaingjKvu5Nk/CMGkBGxtuBxo9+UvSj5Mxxm7pJd2aMJf
yL+prgBspiNFM2Ot07jYSpn0Mrty03F56mx06U+d1TjvgX+Ye7ywrYOBz6b5VtGDj7OaaMsFEi54
bF/7NLKPjeEVL26h74Ho7zcqhgx0TWhgyBrpejkHo19QPGrDqwfcAX6t3fp9G1cfJsR5d77cGjDP
gwkrGe1S/EPhc6Dpd/vpwFhrdKnj8FrWFHoOZOkzLo+UjRLKGIaLV1XUgDeOHHs8tOhdTEFVhC3e
8MIsI903TeLDo4Ne0nT82T0lfxhFYjSTkCFdG66pyHvabZnI+GSJohN1z+zvoojMU9WGmjikatvh
ujdHTeLnVW3tYWXvtzTDSyAVnQku2/UZmtyq0hJVw00TdbUiiGn3DX6TSPMGJWqrd8OoGq8RdOvk
iKo+Kdjj2ctlv00OZEedD0N7jtrVevZVE49lKfLwuiD255uK5x1KVQzHMvSMz0WU7bXqNnJdHhTy
ashfnE+2w+0+aJq6prNahVfVEEkwmF2h+jab/Dz3Rhn0wL6PlgbhUxfu+DGNMbXvzVF8fjzrrY1P
wgWChCPt3PWf+CADbMpGucbTiI6gN2WnMO/Ko1461uHxUPcnWT6glEy5M2AWrRfYyVo7giWlXDF0
UkH1kE87emH8wiamRw2anocH/evV6XIWJMzL0pWrms4nFb78GeBXepwyPLz7cIBRno3GIXGmPc7l
1gaivyudEqQn77rIFfdoM4aLGV5FYtlBbRvm+6ivS8TVFLzN6UDsva5vJLrVltVQHeCsMuZ9tzeD
V4zGW+ddF+AhMm8rMv3PReRR/dkagOCeyqIvX52uM762Q2libGsj1hyUoYuyb4xk4X+DKKxP6EBQ
3Xn8sbduOfCQ0iaZBwpli9Xuxq1uydVGAMnA2qY4DWOWfVHtVHf9pnS713FWNXESrVX+qSpeZPpG
F5WfjMRBCXfsnXQJakVoe7yH+8oOEFTCEU4dTi1E1bdHrs0czJ4ax7mmifp57ovnChLjOfFa62mO
tPxIePBv7+rLIcrr/NvjFbmvFrIO/IscRpcCJqvA2C51aFKYpl0jzX7fl9khi5sAIFL+klcxsLcB
mfjHI26cbdBBwOR5Nl26IcbtbKNoyCCU1N7VC+PmCLRrOMLCUP8V2vzz6AYquwSVPGfu2wtyO1Qv
Zh3NTIZKHHy1DKXpD7WO/s4vTAjRXdlpxNJiHXhkqBZ0PSWYKzA9dCNJ/Mgw8rr8As2NZOPnB0Oy
GFwIrDpgy/I6+yFdiiSWKpxIoSMbUCHY0/LglKHl23q4lwPKbbc+x5T5cFej8kmzfLUt1cpVSlfp
vWthWX2CxCgakX44GSmllDidqkC1E5Do+uBGX9QmU/YO68bNBRjcA8tEBQz3jtWdSe3DJcTiHlFd
ZTm4CTIJi9HVh8oZctRix3mntrnxEgAEZ8IODVsEL1bjxcmka7NM5vvWGt+TDJkY0SV7Pc+tWVFs
geVEQM4Dt6qBzINCH4DE5BrNHmQqK9KqL0VicA2rwgn7YzglP4915xZ2JcNUUqvukBVj1rmtHpHF
OaPxXVfb5lkUS/ieSlze7azh1uFG5EJKojG3u7MwK5jljezR6yTU8TjobXZqqEkGatxEO9XZjaEk
Ge4N2gNpev2kqgsIGGO2jWvsgKI/LiOdD0pmlvKfiNus2HnAt14OSrPSnYyLy7uLjxGzWsYFCtkV
ZGf931gYaeODO0aeNs3Jkc/zUlXTZ6MZl/maRY0wD4M3qgMWiXpDFbZdSmSNVKHusfU2di2i+eSx
HBSOyV2KHnZ1VkSLdc1NpXld1Oh1skplJx7bGASTZYIXStTYIK2DCNS8DA3hUvuqCT0KNCqFV2UG
3f/4brs/GrKgBRoHHDvv8zr0bMNa69G2IqlC4uaTYvceCn5JgjZLvaR/JXNk7lym9zccAyK3SDxG
nww+yO1lmqX8UaulzrUF/vyps83iNCWe+FIBDUK2Mh6+LW1RBl5qtTtF/82pygdfmnFJS8HbkVst
7IxURUXHAeR7BjUmaCYZdqAbWU8n0khPj5f2/gOizAbdD0VOXkLa1LfjzZln0+GvgeWGw3SuplC7
NANiEo9HuT+SgJlkMQo9KI0YcBVM9PpCPwBMxbWJ6DzNqhE9l83yt6cPe55YG+uH2JN05GTX03Ff
rZ/p9ANsWBCZUbHoL3rvAYvu2tFvGkXDGjWxdqqU92ESnUaINNIBjBhtvX6NM6SxDfMKCEHVB6md
NMdJWEMwKOH0pKTmHKgocO+ch63ldMn7bV4jnuE1YgVghqcvraCn2nj2Iami+sCGEkcYo9XXx19u
Y3+8OcvKDhsU8TULFbBPz/gTwkt2En8aEBO9ukIbf1LfiSID4EgwGNRNAC7c6WHMRmcLOzKQsnJN
RQSKplUHHTZFf1D1bM8mZWP5UKyS/i8SVHBvUaBVJldjEV5m1c7PbY/UumrX4SWGW79zkbyVW29i
JQNyK7Q5CvOUy+/oa1pptW5hN/GTAv009OO5RcBe7TM985vZ7P6ZCzFOh8pqa9tXm7wCG2N15V/l
4qXlMXKs0vQXXO1eS6sqvo8lbehTv+A5R6Uhr/6OGReuWI2iUmBaPfIF6VJbYCQNV3E+GBHfTPej
yIQIkS8pevmVkvR5UKFyYuNgYA3isPRZFB54TOdXPLTq7+OcpeAJAXb1gVEA6OBmnzGjHty4Dbjr
ncJ3s5nNVvZONwRiDOsPlrJQ4iqWKC79djGK16UcXS7Kphz+W9KouYArsrRDXHpaD4yyzyF8oN79
eVpcaDA/uWHlguvgeujMSgb3KjiFgViUIQ4NT+GEwC2tnvJa6gAcHo9yt4UA2XICOYPSe9K8f/cU
Ixm6Sbm2YMIQoBbGIV+0/iUOedMfD3V3At+Gkn0kgOYSsnh7Q7uxiAkvQGc4TZscjaHR3+FKtwci
2ByFd4B6EgW/OzTikve9HVkLxbQx987ajKFgCX9tZy53tzM6UlKyiisDosVd1VssXpMOGCxcaS7q
x9Dp8kBT9ORb6PXpk9lMSJo9XryN70SVG3yfBL7xoK8Wj1ZYay8iiZ6GrFKCplWdcwgWz4/jYS8r
Wr0EklNJ8A7Hm5iLJ+5OQmjgkrNjzGm9VO8DKFQ5hvFHtYzV40Q6szOxdTnubrjVQ4fjaZGoUWRf
xDBof4XQR/6FUD8Up75qRjsoGjO7wEusfsPOyxRPoI8G8+iFS70n3r5a4rcfggcgaGkp5Yx2ye3+
rEx95u4e7Isypt03L9aSwNLr6ENmlfHx8ddcbdK3oai30plBoI4KoHE7FPzs2C7d2cF8VTEgPalU
PujU/9wmfRuF3oxHaklt904MB7OjMXERA7jEMSFn3Lr6wcBSATGyqvxYm0O885pvbBxJbgbEIhFg
RBK3s8KaUnTCC23Ed5b+XUiL8NgshfLCCkDos6wSl5n2F+QXgB9zV/LeEpatbxU988LIVRjU6PLQ
z0qhw1ZTrIveW8kOSmp16OV68qQjby8VTqHYr3dqvAyY3sd8Nch4AVzD5DDAEz/HbpsFWG3+ZNnl
brzVeuZqv6RDmjoXnr8kaBJdf3Eq2hLeVKc/F9f+bygKczKQYC3Xe19At+xxxeEtFWnhRxjTfBhr
Zfxa2eHh8dbfWkTgVRKiDIQTDZ3VJjGMtsZ+IbqOVTL4YTLWx6Z1u3fL6KZBCpR6J4lelR7fZkaD
n+oKuDZp+no73pAUikFRJboa1B/zaxcO5de0JCwLMpKgP1178vIj+Ek38hHj1t912ZDuhNYbpx0B
MgoG4JaRnVlr6HUxoKcSCNS1F612tAQSTSCy6p3Tvkr13iYKI5FHibSB8sRqt1hQrvO6NiKkQDrx
bIh4eG9TXnrvNLb9HIVdBSUYmFfkO50XfX78Ud8qZT9Eh/8bnN4RXCQiCQDot6vcobpVKFMZU6qo
PJi8M+5IaLYWrvnctyNGQFpNlykgo2hw7hnaOHyy8gE9YopFggg57M1zM9nmcpKu7Itfu6nTn0fF
dbOD5YoGv3RN+gk5o1mb3x7/+K2Fs+g+snbyP2uVtx6vJ0NYHvLliC3GvqMrzins4/hjnizdk6di
KeBmrXp05mIP6Cm/yXrZeASo4Ur7Bc7f7bKFThXmLtHXRS3U8eD1i34OC2s6ZNU07mzCrXPA9cWR
06EE3SsBcejUogRfWPZx5p1rdNmXIGtE3v1ph4b+pzsY2h+TYqITn8QmWC0NnaId0tXWdGl+61J1
CUnWtR6tkXtdYyZ9fHW1KTl6bhMeZyf6p53jPX7hxlNEcx7EMyV/6QO6OvVplka0dxPk74Fb2H6c
gD8Mkl5pliAuKKT7g+114zGpYe/vnMONCw50MIUqSW+kUrgaWh9hBBlDq1wMVCb798XgplCuhgpl
roo/+9yacV/vvEwbC0vhStoKoL6NpvlKkWyKEx16eKZccDL6mtdd+VXNi69F5w47X3BrXVlNAkCS
QRCjqw2bO1avaHoVwhZvptgHHIvmEI6rT/XoDI0/IABeHicHFv3Os7E1Q4kql8Y6kvexejboWnV9
h87Apcq72D1kQinhVtgaMBNnapadrGjjSsDRg69HzwpbqLWKutMD2XJsRKGbiXLg2escTGPdGfb+
pUqtpjoDTrK/x04efSnpkc87W2hzeHQngVdRjryTuMyUIea4uiEy6rryVfMKXPcip51zvyXMmJ57
/Hari+mmVXOtl3FQfn98I27cFbJRjMYmXBvO0Go70aiotLlJ4ytwXGf4F9ezLn6q2H/DYdEBoATC
ddISkzJgrH6PP5fwNa8VvyC/KU256OpKFBhgs9vbEbuKes4EpgMKGfC73O1hMuU9hn5OtAuA39pf
lFK4hzlCdNPkn//QdapKN88WxVEuTW0r0XtPGJF6oo5LIWCYDfNaOZXAJrRXWhzMY1st2leviNIp
UPUI/Z56KJr07OBq+mRNitK/GxVlfpnATto7W3Pzh8r0jP4NrZx1pGYVo1C9JlLwPBp7y+9hlfyp
DENjBmHWVHuO1luXGZsQgWguUz7G6tgVWahnYYaNSFxSaFGsurJ8040XA0kbEf2VcH72aPcb0RIv
oqyTk3sCz1hdMaRn3aRHanI1Z604tTABTsto68fHW1yXv3z19BKoAPGn7E9xfO1sQ5s8AbxqEbE0
XVz8W0eZlrxrLQoGfqMvGbg8Q4+8p7nzyuncqw4VhaofLTzosFhIr5Fu5Okr7KEY/llDU+RdWA6U
TcbE7oLOGIQVzEsK2hkNhH5+0lNHNJ8TNLXs7wpRWOePhZiIajAq26scb5iQgVDj0OClg2bz3fEd
TW3KIBvQwaBh5F01e0HNRZEceb+egXO/71NVNIEeepEa9EvLCheW2eonw1DyF+FlGFQ+Xu2tb0rh
nLNs8vgBOrw9XbamtPCO7OQKLl9ck9oWQZxjuvF4lI2jQVxDOYYKLyiDdeECWI87NLabXAvHSp9U
wuGPWbeIs5OU2h+Ph9qcEI0N/gG8dhdNLSBEk2Zhiek6TucJefRAA2W+s2wbr638uznmgCeIEFf3
cK7WGYxhK7l2Pe5LitPUuY9OEpa0AldHYerd+0iLxflX5sYiSpET2XG7/Vj5Mhhl3XEAdegEsNRm
U0kPVe3mO2u48cpZAJJIzmg5AiSWf/7DlRuOblvZUZ7STIxJiZgjUoIAUQzhF1kZTmcPvIx4AUox
fDWLOv152yLJdKJGL+3IEKBfXTRRvYjJzCJ50TSkZQD6g7qoxUvZqOGl7Lr48nhdN+5Spmqr5IDS
42Itb4ozeyRoYMegDSDjLZj3XMyFemsyx/OrOqV7jNyN8WCQGVA1gX9Z4Ptu17ejSoNVWB1di6yV
YkSp5Y9pUp5DkUwXtS5/4WWit2l42BeQhAK3uR3PMcYoR2AUWtzQoNre5eI0c5WfMHnds5DbOOkM
xQsI1ow65Toa5OpOx7jOomtrJx52Frb+rlaFdhVjsqcAtzkUoopsVSkXvw5ClinVEPIiOwQGWSJ3
1ubvwjpyn8ABjDvGeBvH3abmj6Kzy/Ld1QmWSivGoc/i6zJbc/kOWLHR+IKE0EDmYIGbPMdpGn6z
im6JXx/vzTWJXybwkgdGPZtclNh3deg1K6t1Cw3pawUNtT4D08RudXK96l90JPR32UTgScOmDo0D
0tZzHnRe2tgnh8ZMHthp38+BYggTmS+QUYe6753n3uZ/ONpWmrxEIJrjnSB168MgD6Jhw8iPpwJ4
u90yHATRnkdLbaytKIiw17xQBULzKy+UnYdlq0ZN7c9CA5k6I8jR1dZWTETLkV72pNmQ/pI0tUkg
XEn4R1QFRQ04YwQvfKxD5IjqJlaDGoL9Tga0cV1KcDACIgjNUN5ZXVdt645NqjZSHVkM/wHFGJ5w
sjcPobuYwQw4+bNrFd/DtB529sbGW0e2R30CZxdSvrX48xJbCDJMyDJnQ9hdwtmwPzrTuAcDXsNP
3nYgKQfnTKPxcFe/mmbRG5OKrybhdlZiha2Y4WEGeBafQKs2f3j6nL52hTK8Wt3A/8GEpU2uGVdV
dVKWOLPPTrd4e4IDG5coRTuMoiVynPVfnYtcy1v4Tuyttmmy94kTLf/ZXrScq3GOfTGH4tvjg7jx
lenkstAsAETYO1ePEdE+20aRdmzou3j2f46WfIgb+30d2a+NZvxVleisPR5z496hJcd9Q+cDMtk6
zGhHrLuabMImKDKqP9oQwqvqdvoxAoV/HRfxr5rZ5s5dt3F6ObokFhxcJrsOMmwDtTtCX7g2XvoH
laYuAIeCInSDpsvj2ckvtAr0pQSO/IfjS1Jxe0/YjWVXVmYiP52YQxIond71ED9TMflgNE3Xr+zO
Gg5gQeu/o2Zpw8ArGuXj4x+xNV1qbxJWBcbo7rKqmlwZkpqCgiYUvUBOULVfWgc9zGCAblnt3Feb
o0k4DLE/UkrrQNhqp2UwTYolo2ySa1YV/Y74XBokxlD/ysR+GEpeHj8EcUOiDNFUDOEladPyXPfK
H4ZIx9OsZePp8RJunUQKOpBFgAkBUVvdf8VIgpGGPc52Be1qocfq89JwObgoAAbu1Jrnx+NtLiIx
N3tTmtGsX0RhGBTTctAUhopEsF8Vs9ofdYgh3w0NndJfOIPkRmRsNEbue2eoYNZq29k4stkWnJNu
Sor0BTUuKzvo8ywosKS6hmAiHjl7wtFbEyUM99CHh39y9/R7xmSPiFBx/N10OOJ44b6UVaEGBuiS
48+vKRU82soOFAzq3re7BR1UqNYx7oR1FS2nnj5r0JqRetF6d68CvDUrXHyokODeAr5hNVQXD6qY
wFZcsmrMPxaqFnH20HsaFrFLt9u6YgicaAvKdutdpD06XpktCEtfhNk7H2t8za99aKqfUELE2ht1
zfY9aVZ7xf51/GOkNbOXX2+9Gh6wNIB2xCh3/eTIzJRlLCwSwzgMkUSuw7I/LZRNvqsoev5Xx2JA
k2fMjVeihXzPdWNrqaFUgdemsM8vWL2RHj082g6ec3GKufjQFfZ0Em5r+xR3rJ1YZHMoF6QTwQiE
rXWTy6nqOLFo+F6qfghPDaT+Qz0k2ZPa6r/gpIQIHfV7BuKbruNLQ5/JrRSGaj13eRa2MQQdVhRB
XKeTP2TN3obd2EQsHi0osD72fXMkstKyTxbXvUiPnhaHBmv5WsNGa6hEVdEfs5XxejWlbv1DElE9
AfxPvj8+nRuBHqAEnmRuWelPuDoyc9Q1i1Eh768LywFj0uWHoXD2sA8bnxBlP/qU1C7f1D5u7wDD
nbocSoZ76SfXOY21GaNEoE/ntMnsnUv1LTRdvf2E7eg+ocoIu/AumioAM1rg/i5Dr2bDxRqTzCj9
jt7G33Wcj96rBvHMPYAZypvvkdJZz8tkJi+gwwzx+2IKWkTmIJzxZTRGZTqNXT3nvyvj4DTXrJsd
LVCGKireF1pcfKkEfReEBZrlxR7aXgnmscmW50Fo6hcawF1zVCYHY/JlDud/vVQMcZCErW6c9HGu
Dz3OLWUwzl2cXKtciyxZdtbmQwNUOX6ax9BvvNz7pjnjPH2y4Ny2IGkTU7uUSZt/0ZYWpeEWa+fh
oLde9V9rIsXrZ6IVXZAWpY6ssp10fylVrYeHJurZSm7dxp9tFB8mX9iZWV6Rmq4H+gwmyFZReo0I
1D7tsAlQaZMdtUKgZOEK13xJvTnNXiuQOurx8Q7ceOPhVJFscwrYgOvjPTfDkvbyzFHVUoJxTMVV
MVLNL1BPu6LUbf98oMR4EuhkoGd1d8YTQtDQGjGRtUbV+VR5qC13AnuEQfV2ztbWrucOROoT91UA
ovLPf4iTukFJ6nqJo2tsmVl1cvoyAmaeRW570pO03IOLbYT0vHwSgQqrlGbr+ijXgB3InZVLDzDo
xPMY/WbNk1T4iO1DaprmgcrxuHPcNufI3womjurPXSO9tpu6BTVHF3IY2ysfL3zRvcr+gB1xd3y8
UbYuS1yiwbYDjqZRt0r+W2cy57Ft6EsAWEEIyNEjihZWA5S+UZrUPRj5XJlBkqvmk44E1RSkcCnq
y+NfsTVhcEey5QrQ/e7dx0C6mO2JaqGIx+grnjZlYC6N+3uh6O3OTn17RNdXGbuU2jmqV3BrVjMu
kgb5yrSjQUUgOH/pvbL6k36oI3yRo4l0yhH3mk89JKn83ZIo6XPU0UDz0z6zv2XQBF+w3PC6q5Fb
eF44y2TTvbVANGEUqJjppySyvTJIJstJfCXum691juR8MLadqvpWlylFUNIb+QvsRvo7oWqpnCRE
/gliXR77SIeW71Ds/1lijywKgGeB/CIlWhEpWu3jiZqcghCcckEx8muWGd5ZQIgBdIvC3eNvufH4
IQSBByrVRAm3XaUXHZqsHrbqnBgpdBWKgru3gh/8eJStShKlZsmyYSwqfavPWAlhek1h8hkTc3qu
KwPzeqtCcchDMz1IS9P8G9lzaLN29m0c4uQY9dr3x79h45LlJ1BFgoAipShWa6r1FDJLT+GY4tl9
UcwsH1FSEssRoJB2Qrwo2gENbBwTrj0K/FLaiwqa/PMf7j58GrIxR5fxkpnG4JdwgQPTU5Jzr/D2
Pp7b5lckBubae6uTrZa3XiDvWb2hXKzIKS+JHc+X0WusHaDj1igk1hLQ5UgW8CrgTcpaj8GLK5c2
ghfRNthX6R1OO4/nsrlXJEjujXkJuGq1brATExfjlOiqhlI3BOPaSzkZ5ofBpvJtedPyHz1rzDPM
wbOfjcJa4gMIMPvT45+x8ZTAj0TnhX+oJ6zLf5OHrG6uJJT1sym+zHjBBkPfpEdC04XqzdSfaRum
O99xa1CJVQJ+gM4nwiy3W6amM1WY0UiXO0Z9IlKRUDK0tnyPbFR9GaKy/qz3dbdTYdh4VDx2qFQ5
gp11Z/fZtHWCHHIFEAyRrN+1ODaOUVcDUlyM5DApTfFuQqIqiCdeTq38FZ80iTcxAeQDHLqr2qjJ
rIvIQsuppMn5vuxEedA88T10qTRKa9ydJb7fxNQ1AHdIvViUidb15FTrIEToLWyRxdF/g2gYS1Pa
eefs32WmZKVoCtKoobLAP/JX/HD2Z73u6o6uxsUTrfupGRrxofcQiO3z3nmpC8MJllEASgS/9NOJ
BkMjukRWSn1R4pVuh4anGaaW7vSXaYh71V/suP4TpRZE/ZzSCveMrO9PK1cBJQ3E7A3atbQlboeL
ZtdcsMIdL6Ax2DR1Xym5H83pEn0YnKm2D5qgEBospchmvybxwAdFH0tiakRk0h1A2MayS34qPUtO
D4HS6vykaWerUVoOzL30Fj8DuF8cI1bjNa1795ur1r15ilrDGWkqWSQTj++MjeElyUMyHAkCqL3e
rkW/xMYw0uG/ELYYAXp7MkZbEHcps2R4bktQnSLPnSe9L15/fmQIljKz5C2/a1Z4ECspsjQjD0DY
BJkr8ndqaSKhaBbleNYWfIca9IMPQKvD6+Oh3yh5NyEaGodgGwm438RF1opVoduGA5rz4yVdnOEp
azozO8xlqB/0IV7Ok9YqzyLtjT+8uR/oGuHTgkAhEvd2u8geZuO3wor/6cPS27nY7m5Tfph8Dvkv
kEO2ISOCHw5hZWBfHKf6cOlHxf7dLW3PL8XinOEgLL81Xmx87c18/Pp4Oe7CDIpviINRUGBEKnCr
PSAA10RWq/cXkQtVPRq4X11aJ04+jF6lNCcsRTGAeTzk3ZUm632Sn0bHRrpur3f9mHEAIzFcvJK8
10Ks+ahSBj/+wihgh+D/8FjcQcW6tjFLHHuGS9P01t/CysQHygt7eipbcyFH4xUCLyB7JLffrDZz
t2ywd7g0o2udEe+qTjQg9zoFW6PQsEfrCD0TWiSrEKOdLVPMwzhczE6ZA9GgiDQ6cX5+vGL3iCQ+
jFTqBbhJd4+y9e1kRE2lwsYR/GKOjnvu9SpqDmVoax/TqLYwNwMc7/kUQKyXJamqj3XRV+6hpmUV
B7PI3b2n725rwt4AR2LCjJaefLa8vn48D04XCwfKtbQQz3TfKKm6+F2uVriVeZWu0Pie5n8fr8Hd
SssxpcYS5xDMy109WlQxFljhclEITz/2Zte+FCIcd/bm5swQ4YEJw7vOg3Q7M7dKLAuF0YUQJlqC
yvT6S9on9Wfat/pZS2JvTy737qanH85Ro69GkEbUtDrl0dSBj9es+YIyWnr0gLM9O2WTfpmMWPiT
FjlnXavqS4RX0s92EOXI9BL4N28MteTbqWJWh2knBr4XRakFDkxG8smc6SVgvdXtXSzy77q52eVY
vGd8PQmKXSeHroGjaieU5QK02Tw2oTc/d40dfxkbs9jzJL0PJBhMyuRIbqGUjVzd1hMdQqez9eUy
5kr9aox6jOSmcJNTMTaD5w9mm2h+11rdP2PkmS/u4E0f0pSK4E4Mcb9jZYNWdk1B30J2X91AbtSJ
IUoJ8vVaLz9C1uhOIMF+ludKNQy5VEA80Nz5b5grt99xKLrKSh22LBsMh7aoxp8+8LRo2su9t+bz
40Cr1yHT9EKpc2PBVk0x36XNUB+LDGOMx+f8/gTeTOcNd/rD3SLpogZGp8sFS+DWR0h++STM9J9Q
X/Bj1PQ9CZm7p12unkENDM6P9H6Vk/5huGbJqSpi5n6xZ3s5VoXVXhPTnM4j/Gm4zqpxHQuKwo/n
uLmSPwy6WknMFFE1Nofl4lqTdl7auXiK6lHf2X/3h06jQMK5kwVhNuHqasH9FUG4hXMQ6tP8Mdbn
+tg5aXWJoDrsDHU/IQL2Nw06ZNdpYK22uqKk+JWZg3EplSw+mDEIHrNv96hv9xOSo8gjTcUZJ+DV
jSUrlmAOa+PSpXGNoF8+BqMxiS9JT/X98Re634UAVtgYMAiAjt6lsqmp52GWqMYFBxzVd8NMPc5L
6x67okgOI2jc18fj3W9DKb9G4C05EzCa9Ntt2LG7c4wCTQoC+XAeC7X+s6rS5VBEIkqOae7hlAeU
Vd0pxGytqOwToILA16O+dDtsBUUYwXakIgFyxgeQekOQazTLK8VQd/b81opSi5FwCpYVCNbtUCWZ
XK2WqXmp86y+xuhhfY1qe3leUn3+7qF0tFf+kYfo9s0Ba0bQxGvAywPr+3ZAyyu0RMSwP0c9af7K
k8zBJC21ICQYoqh0wttWsc55UzgBNgLKtTT1PWH6jeWV/VyiJMIJIt3VSxTqY5vjVuNcllBT/N5z
RGBmoXZ03XQ6P95AGyeQ6jaIf6a80djFlZUuVYR59VIZ8RlSnH1YWJvj41E2PiLUGKla7IE/uINt
QwG1CmT0LaKV2qE1Z2F4L6z+AHFUnMcc082d12A1LTqxPGxoIhJjgvyhAHL7ER1QAGiXjTn6prP7
bIUFcaYZ7+V3G6NAgeZlAUECwHi9VbClMLy5zXP4OlmJXV/SHJbK3SN5rs64nAtKJYSuNFzoYt3N
Ba2RTAD9vJpa2ft5n2lHrOf/dgZtET62l0RCEUiInRVcHYO3UQHEkNRRQ6aPu4poe7T8YVk0+XW0
kvI33CDapyE0UnzByrTy/CrDCsQP+wTUuGZFxscML5f0V34DrGj2puQwrEtlimHOE49qjiK56n62
DAKuKXQcv47CNLCTpXmvKF7t23NafMvNRnx9vGu3Fp5ch3YeyTT5pvzzH954bEe4VKumutJm1oJm
Ho0/QseufeKzLtAVvXwPOYxb76dHRQ8IPAsAKKoWa87GMjZT6811dV0gm32KOlU/1/bU/t6qk/s+
Fdn3BAzGt8djbmxk9hcde4cm1331RqvKvFuaobx6VW18qCul9mNFzS+PR9nYUsAPeIB1ajX31uED
ZYkJ+Yjyija8+6dbp2l2HGscyy5ENk10KPSorPwhjdABzCrPao6iDZtkp66+ulzlxgbHJuX4MMC8
b9GOnev1mpVXV1lM+Baawz9zOVs+ujb6b4/nu7Wqb6BDIkQu8vUrGWtiWToMM651GHYnL4+s02JM
2c4Nvjkf7ri3p4LS8uq9itskbsxmKa9tSupJC7LxKyN0yFSUn4Q7vS0dEiiUFCD6YJiyOhCtZVVp
GdfF1XEm/ffRQI/7gOutbry3lUlGwHo12NcojVNxoBCJ0cTjBd04kJRmqGSAKHEo16/upBHdGchM
nbiiOaQc2n6Yr7kr+uNYmcWhL3QinqkzdmKdja8IQAGPFqroQCDXKKsxrXAxT4fqOkaqcTLCvvK9
adzzkNv4irBi6IHIPj74udXUDDEo5PpheY213PSzRIizMPQFzzRlOD5exXVVSH5GxqIgYpJUy895
e69lObV7VeG0Y+TdTGejCevWT2qj+IhLq2mfBMDz58huhvkwCH3KnnUYe8qxmZ16DFLVK/fUyLeW
2Jb5GcgVykLrLTwVcdQv2szkh6n8p9bHDjK8re2hTjaH4f0EYUXhjdbI7bz7qc1q4p3qmtVt8yka
M+caDq5yeLy8q8rM2+ry14NIlH2QO7J9neR6M3l1ebUGnJywECK+OxhFnyIaH8XjE+rnk+Kng5Ke
K90t9hxjNybpSQFi6uFQkNiwt5P0RgWSars0V1ofxm+K9X+cndeO28i2hp+IAHO4JSmp1Q7tdrZv
CIcxQwXm+PTno6+m1TotzMYezADjjSmRrFq1wh/q+d6KRjt5+SGv7SFc70jId/EJ2qQXyzBpmKlL
VHfODdf8FBld9tB0iCMZndUnjXCNpBkKI5mmbTjKwYow01raj56hxI0S8srBgUkKYZqZpUU5chGT
ymXs7KHIuzMoEP128j39hTZRG4dOPt2ItNdeLZgTIMkgCfhr/yn/ygeqptwWq/Lb88hM6zBpyHPs
of84gt3BSiTjuw4UpBMyv4tIAN05M6iUxdkM9FzHkp3G08zRxBnl+jSPtOL7d7mdzbdk7Z49HyuT
6ezYBEjAz8DyUpMKVTjV4jOIUokzwPuGnjreIFJfWwXwEBcIzVjyyosPlkXdoENLVHDIAmThoD3G
em1vnfXnG5SH2SVRYL86FKiXG1TJvCRDzcpzPrWc8VVBQoi9TkXN20moOftkF8Nm3s+z3TvHyZxK
wOwKfdMDE4BNoC0eVZV9vnFqnsUGftQ+Ft0JuRQol7ld1ujeDoq+OutmdRbuLZP0cXVzPEmChQ13
MFW2npuu3oK4CKvol0P2m8Xww8zqVVaU+yBrEAKhP4uSafGd/pu1Qk46YnJSfOy7RmgEkUR5i6ny
7JDxu1GBAIMOYZQU4+KbuSPmWFPliDMqMMurytfYpdUye+ykim5ct1eXIrkATY2EyLP4ZUQMiVW0
iTNsJHG39YUdL7UI7spNfnr5a1xbifi8092BOz3j2+aqBsKWDxUHTSE87XTDWSJCjbCCNA4vL/VX
xfNfTYW/h3pXjyONoFgkaj4NHVPX43VjVuJMrmn/rl3mZFDXnOiTAaNrjeUg1feWb/C9qkxR3eO/
XIaxlY/mN0hunUzabnQdZtvCGN94zeQ9DnLwjEMgy6BOFjQKf5oZJjPx1C/O5zqcsi22pQJtOufO
eutprr64v5150EXPY7/dguRn4F6h+lzLBAxxFbdm1yYTg5UbGd+1YEEJj7QshG/O8sWVnS8zRowD
IcktLfcO3cryNdCt/Pjy57m2Clc2ODfEqixaRk+/DoDcIZJBUJ39KgrTCkXpBPdsP/3vq3DyuZsB
uiBmdnFl9qiz0cwfy7OnVi/dvX2O8A77//7GiOBgP3aw687aefosJXyVol55Y7Ow83dLOPSp54/q
vwdxViGPBFAOSv9yyLwa/qydMWcVc+0O8JDE0c0w1Hj5jV3ZaMxB6IChkUk6dTn+6YyopvsniAW6
XYNDkIu+Ric+DHXsN2N4S8r4SnRmOaATZGTkUJf3u1AFEozDVp2Bh6x34xRqSCQSVl40RduXxSr6
Q2lWzg9TVrcqq32HXcQH5KFQAP4b9p6ppfUFThVcV9W5jjonxbO8NWA+WZtzt4Rm/cYqlvmzBur2
ZzCwCG1N7/fLb/ra+rSY+B8eFvArLk6An3lC6y4S50krDL/I+sIO9rDE8NmPhMjfVHbb4fVcUG0R
sTqdOlso6hsJ1n6NXL4FxDMBLSAo+Dx1liZEwqwdxLkwJ3Vylp5A7ALdej9Ylf6AGWVp37cuxsQv
P/yVbebQqt2VkOEqPNtmRh3OdURP8uzPnrMmWahbLy7pfoO9hcbw3y84ikgCzd5Som6/zO+cADSG
p/W5bmfTjq3N7d63YZv/XtCcv5XSXXmjTxazn0YD4Wat53UZFfso1CsjrPLUG3oz7qtPRmV+rTOv
vhFLL1q9+02HPACjFtzICamXh2gsh7mNGlecPdmJKRaymj/2WgF1UktphruSklpueMpfcpj/Lspw
Hwno3V0I0OTTx6x75DynphBnDOu3x6jdcqTHlvUOrTsnzX09HyfZinSpfOsOa6UpAf/QHcgfu5/9
qm/RX669dC5GcOnhnjW5F4g0dk+59HZIYuFVPLA5jfdLFDavx7yo0oy6Cbi4qNf/Hvj3QElaTcs2
IH96+g7QcRLaN2pxzga1PQ41ALDWNMKfL5+Va5+XSQwUwl0gBWvgp6sg0bPMw0AisxWhcdRG1h9R
JGg/dKAP3otyvMUivnY2OSMcS84LR/3iy/oD6XkfGbxL9JLROVvqg5eP4cnwlfofwsD+3nYjAi6d
y/vZXPzFaEIlzn5ne7HXLj8b19rwiPKsG/eay0u6iHNAemFjRfTXzWchoOpLw5CA9s/FWOnXZmDM
9xm9tRvt1ivX2a4oSha9s8owOX76qSKz68dgptByK7VNDxpPtSVeonJrD+Woq+7sl7ljp1G2tMG9
Luriz8tbxbry7dDtIBIgiERudVk1bG4fBP1GKi90iJjj7nl3lxtoDZyNrRPzV8cqA/lFt7UWSUhT
fY5LY1U5o5ooqD+tZeW7adVUXZ9sXuXqg9608I9RE1m31OOvfBB+aQQ5gDvgOf8JnLF2io6z0/dU
NUKW6hXNjRtH59oi7GPGwswyWeZiK0+ZS/cXdPW5ZHx/orARsbetzY1+yJUDuteWbGLw6/RKL746
CkJ62mVBz97cBe+tDEfn3lvKH2sTyk8tufotm5BrC+5aSfQL/k4sL+6zAESjUagpPxt13aZDiZbm
sOTrG6x1vjkMvw8v76q/qeXF4SFTZzYK0nWv8C/S6CYLO3uup+I8qLZ+dPytcGOofIWXMvPWH6w5
m+o3YWb6cAWZeN7N4zbR3nfn9d5fN9s7OiMumXjdkQ/9qCrlKHABVbGm/qAmhPxX5OyTodKLm4yL
bYEltpwiP/hR6Qi62qFDHwaOjxFrVVlGUne5QEB3l+A5SlPVxyiojO6+zUIHQ+1FVk6qqqBjag3+
Mjh21lKX/z1w0RAnodgtEHgpF2+ktrUbQmNFQ2Z11wPC+TPaA46TZkO/3ljq2sdmqkouzrHeG1RP
Y4rkj2baq/ADlmg9Z9rWH4ehlt/hLppJKQz7f9ld9DJpm6AZxcV+sZ0zeBWuykfjbrbGIM1r521u
udSbbj/db5txS/rw2hll4EmvnzyGdvTFq9yUMEfAO8ZdZpp9Wjpenjb1pm9E5muBkR4/vmi8y+fT
aRMd8rzFN+XOsgcTaldrvepV179HEER8ePm4XHugfy+1f9B/9SwhiKHOHCKj1DtySFxDqFNQI0b1
P6wC04CmAJAJRJSeruL721JMO2Mml10XC/riJ6Z41Y1VrlxoECYAHSL9tjOZLwKoLItFWniCnrPA
GRItLOMAHbw8Qqu173ePjFMeShMvO2Ley893bdtHf1F5ODVEaIM+fb4R+wl4R5ywcVnLpOfIn+pJ
WnEkeNx5UrdcP/ZdfRHjaF1izLlriZBMX+z6CFoYdWiAZJm7Go9uj2mHoP13xLSvTdBQkRBn11vG
F1cXxYtmnwrxj8se1cCwVVZeWJxny84OYt6mZOwK74wkTZBOtTfcRfRUb2StV44C8k62Q9uZJ8ab
6embDXp8UwyjR+8m1NbbRvgDxW4wfjamyDm+/BGvLgWPCnQu1zxH/OlS2Cj7Uyi5f3VZYoLiZzJW
hsrfhu30+39YiRoPCDkXsHepbF3pSHmqQZEt9Np2TKwSAwUGbLX6psZsvoU9vgSu7tUPBB8SPM4e
d/Az/YAlL5pBFMW5H8bxtRsa4hi4UjlxGOb+h35Gze/gqW1TiZv17ne3dtrX7abUrfHs//ND9uEX
h4XR4sW2zZs2aGuJGnlptU5aWK04NVk1Hme7qQ/FFBnUgO3Eq7DqMEE1i6iUjd3h5Zd/5azu0YE7
CvYcRZj99DPD6tGzt6DH3osRKbUq+K0cu0fSSXg0Vvzgf9jADkM/OrsA+ensPV1O1rNrZzVKrcbe
30vrBUPDPh+KnwP46FvClFeiObuJORddZBrWl0ONpd7aJqsb465U85zAzOvuV2Ga55ff4LWDsoMX
d3XW3eToItqtqvVHT0L+XZqyn1JMfry7VUDriqehdL69vNjVz0UdhP7OLnZ2Oe4qZtOvaxvGYQF9
y0v0UPPlMospSFVb6bxRF9z4YtdWhIKwe5XtLZ/LnnLjBgt3Cxx2mAjo5IeuGoExVHn2Vhr+OqSe
VIGZvPyU1z4cjRFG+Dso9BkEtW0MCjU55hixVhxD5UaQBPxbq1yL4KRl5BV0Hp73sTO4RYz2SMU7
bYwAMXynbE8dhLUjKvPDq4EphIw3p/BOLz/dlQ2zj5rR14TxB9npIiuMZppLhTbZll5l3RdFXR6E
MwdxBmzgxsezrnw9fwcu7KMoWM2Xnqiofm9rVE3leSpyZZ5shU1hqjSm6ck4253xOZu91j86ylbl
nfY9o00y3YOMsbcMaIxZmeEHMyyYo+bCqe/EqKZPUvWVf6y8zDNvJA7X3sy/f+1FROyMtZJDr9AW
ATiSuuuEeN082DFG6dONLXbl44OhYLaEWrvFNXexlOwr5nfMqOn/bNNHc9lqbLoYHTtG3z7UI7aR
/TCMN778/mUvEpWdJEUGCbZ6JzM9jX5IL3dt3ZEzBDqqHofZWmPcYzGeFo6dhL40UjQw3G98HjOd
xkg9vrzxrm0GpsgED3qN+zX4dPmpLvxhrvLi7Nva0WneSQanoTco+5QvGHPgFBiMt2qgK2ko5QEg
KBJdqpLLOl4hSAYQEzeFCOepV9ZY90dv3m0dDWmxiWixWqKZgAoW/5F6s1/0xC0wdBwxuvSXj7vk
TSVsMJhno8n8hzowGwZ+BY7pVRfc+LDX3iykG5SldjAeY5GnbzZYfbB6ap+FVNme0reOdVK+sE9+
Q+cyN9vtxkm59lbhUlAV7dIIzzSXq1FVDgjB6lzkU/5l7kUD4KqtDp1nrcF92Y9RHRMyoyPVu6Fu
LP636X6xj4O9rtiNSAG7XraqvNHKmGq3vNmxqEaIo4bbphIeR3HvIHrSHfKqnph3TnmROgMlL1OQ
wrTjzgnxOi/6+VPeGcBiRW73+gHKaeclTW5l94EzDuIxy8rhMerC7g2avKadNE3YbMcu9Gp940Rc
uWigm0JjIkL6z9vvS1e0btXSHWmbannw1sbCEBALquPLB+/aMtgn7/UJA6NnXSZoTwIFQlmc9WSs
r8MRUSXtBrdEQK9ET6RjkcxgC6KlfJlP+r23jf7sq3PjwXpJHRgo6GIbDQg5l7bw95efyb6yBUM0
uAD4MDwFQXVxjU2YPDViH5ZkTh/mx6xvlikGoWV/KJU7j4lfNDqP2aaDfVrttali9DkjGNb9ssrv
uCFW25HnKGW6Vuv420HzbUvcxe7kXVAH/AcWZaBAP0Zh1p/qLV8eZ6gZ84NrFvn8YfD9XCSuxs8j
GdssN+5RtG25saZRvnLzUT/CbNraGx/yyiuGyYeIDtA7miyXwQwhFDUGo6PIlrXakqyd5pOTu0Vz
Hiv+fuOOuqRq7xEspPonelEicH9fBOxN6mHaShCkWTlZYYLOlbSSEd9qFWtP5mNS2IP6PpSuaF6b
UMfNU5Mb1Rz7eUCDCVxpH8bG1OEC6RGREMDZVNOmL++Da68ERhy4fnL63Zj1aejTpqW2ZQJvr6uQ
728249FY1j72pPyPWpd/XwekUWCf8MhAfF8sNbh1UeDoIs8IpVpHxNCGX5nKdILfrf7z358K9Wi4
Hvt0lTnH06fK9+l2gwTM2Rzq8LgKx08HdE4SX+iPL6907RhxPwGQoz2LpO5F+TBnYhRbr+SZbsx3
qcrwEKE+GZuIpjy60TwlWLmIdLaa6kYpcSUo/XX/QaUJVe1nyUg2eLmpPN5mXQ/NwVnX4M0K+Ou/
z2/JdvYhAUJfqIZcRAnZu1L3Xc/2wK7tbhNGcygW/L6M0bql7H4lpWMp+pHcTECULlO6cjAzZZkV
DxTmxX2hZp10PhVZOa4WF5BRJFD8bxn2Xtn+EQgIdghwhOd452zYDVAmqDPl2vWAofrsVWVh2FYH
5Q0QyZWNsvMMMVAix3iuszOUdtQRjcV5XoxpO0c2cr33BcG0SVpngd2xVfWyvJ2Amvof8jy0s1vh
6EqWs09jCMpcMM9hD8PaKTOvTQg8plv+ygx69neo7VQfLV/KNu4DX31ErItOLdJ/lf/eWBuINh0Z
rx+Pnls+2IP069OEIsMrMF5hQHaPW24sM+i1h5eP1ZXNQNHDYJIbEWbwZVOpDNxprATTtIaU7KTs
xY9rU2x3tedsiVTk91m5TDfI3lc/ESBNqkn6S0wZnkaNsKlnMwsmccYa2PlmRbX8tNZ6pi53i1PV
D+K14v1yvZm3fLGvNZPIMDjFXMdUzJdL0z1aNWaQ4mwHa1HHpYKKHcNU2apEIsXeptw0UiIoUjc6
mSZhOdjchQ4U7am95VJ/7UxAAdih4ySHDCqfvoZBO9TOgSdRn/TbMKa+t7+Wudvu1i3msNz40lfi
GCwZSDL0Yvf0Z/81/+rZU2Wrom64gID+BdAceoQY0ZdLX95P156JfJduxE5fe6ZDlJOv0DgcWUVa
wSMgWicuzBXPaO7FGw907ZiRjNLQhoa9t0SfPhDug6I1Bh8Gm5eJU69UUCbOUgRfFjEXDvOCUX/6
rw8HCxccEXgqkjkym6crIgoMaT+q1NmWiLfHoYu7IdKLzeDF9bb5N1a70pQgE2b6SWPZJ5xdElO0
SxvQyIgj4RSiKj7WFVrSWnnis4AD3Jxd1YdtMkAQbB6jei7yOMOx2E3XzjPWk89FvNIfzqfsoGe/
Kg5+68760Gp7yGJsKFr3P38QFIuRZtqzDshtl9Wd3aNropH5PEMn7w5ltHj3yKk0dxwp8TBEw3Zj
PY/X/bS8AljOdBKMDtShZ2Ye4Oka+i51dcbd2klIO7qkCrF10M4U3L385a3nLYm99bU3SGlGQfO4
uJ9RDsMvzRrkmaCy9mkxTgiy+7ssdYyKhPmxpmz/lsm+rU9b0JVjskLXWGI4qlUOV7ptRNwOqvBf
gUpf7uWSR78BMXX4jkeLCY8hn+c8herqz+lUzdzGN37/3p++eFcMRP7qawITZZj6dOsGGxq4QQuA
qgys7l1Gu+3nnJHXQfW0Nz/pMs/9h8IxggWlIiKQCNzqgxJCra99LdFILuDTlDeSnucnGJka9jfA
GBpvz7TKeZ8jTnP7VW3VzUerNPzYmaPoMKnJ+tSMy5eXX8KV5fbOPQGXHOu55nxpmPMsp1LCnKMe
KVAtfztWG4CmyKep427VLdbM88uVo0tWDCAgvIKVqVxCvCE8sD/lUL6fCzDZi2mukPfdEGvQdbxD
7ry6kf88j/NgmhFkx5aIhJWZ+tMvDRughsMmpnMjzPawhb3cdaaD88vvcj9iz7cUI1OKWrIc+HOX
ky9flZk5CRmd+7xziqMPiyV/q9fAO0TWahSxmo3ZSuZiCb5Zw1z3h8Jb+iBFNmFaYxUa029MWLS9
09L8r8Pi5Q9NJgv11mt7vNQ6S03ta1glQ5/MellrxsxdkQPpsfP+lK0ZYmdtPizTu37W0o/LDZ/x
ZBGZxH14NFWH4n0Q/ehMaXx1W0+9U9yyOW08O/sa5nmxxb4krUqBHRp/NpTN1lRvU/3WUvnwY10X
qV5H27L88qxpqqBGeJNOHAGvI+FRChmjuIdmIICx/vN+hIt4oS3qHdvBK9Zki4JVvEOpTH40tRJf
g8quv1rLVnWnwpb95yKkr32wym3bYtnNM25AYybEP0jEFPV5pDdkxGEkizluPDxdP8yZHjAQgRsp
3NM8+4xOImNcmx956dAjXNfWe2+YdfiznKPWO5Tk4fPJxplNIKMghu61MBiVvlbQpfJ09BYpXo3K
WM1XgMYd5+cko9KIEVeat19ENIHaVitt4OrWprOkjFb5Rtm+wY3XdY31Tuqs/aA8I8sn2CJLZP7e
ljbSd4bdzs6byqmZzWIFvJg2oTkwtOzOeGoDTP1th8XoJ+Cw9EK+63i/mSxo/xUF/HoS69b2ybh7
5dwtdJymOxlO8neR2eNXBsZkKgo4w6fRRIL7bpH8H2JQlrNOq2G1lxiFxQDjIDD3DV54xdwmAIjy
P6FuHDeB71ht8aiV/F6v+Qy5W+UzQ4s2DN8jbGxJEGGq+NJ6WdNCMevktwFFV5nYYU9OvnLZRWDc
AO4dMB9RbQyax9pitUmgOrLTEZgrGPO/sxz5tcSyAHsAx8/XPAWnFsmUdu/yOVsL6y1pzPANENGg
D0XTi+4wyXzu4g6vuzH2kfuXSRgh9Zt03tb/4Yx76QS84nHtI13G5Tr4rw09hkDtAgaPqraElVCJ
iKTKGn9MpqgoH42+Q/bXQ095jAO3HV+JKpQ1Zpt19zlvhXxVeY4+GVo1P1fHV9HJFqvVpD2+GTKJ
ECF+LIfar2JD29OSsP1FhU0iii5xt3nBP9bkZF83nPLu62oplwOsGrzBtCkdmQ4m98zrom1tyCWi
ce8L+tV1bDZz/2osqxXkbpBnj9Zmll8jrlCJrHqZf6hFVn00vXb7XhhVvyVeWVhrUtlZ/gsnpMKI
S3uSZSJgWeaxgQ3ZmmYi0OFdYw3LZ8dunXdRI50xLutcfF7E5n2Kcneck61d/bejAlmaFmU4/6pd
Y7XjcarpX3ZhWBcwuEYH6n/fVAh4B6o006Ke1jGO6m0y+PdjdKjCsctwmqirBwRac4snK4O2Sse+
9trUWfty/QVtj6PcR6VXpDXzP3lnDK37WjEye9iyIkoVDHWUTDCdXGNgh+6WoFE81WnNcE/FCu2+
RMl+fm84ften6zDbD27uSP7m6S5VzRaqZNlmr0hUNOqvpejkH2xzHWjDurH4umseDOxCrd+1K672
ibeW45cil32etEuuthj/Ew7I1C0DytCebn8KD9OrOCOYqbTHoTY7DoXvf/bNav7T+6H87OhRLIfB
nwYviXq/eOc1hp+fwJNDBFp1O+ZpITtvBKJFIzAl4Y8sspw86+M5N+yT2wuVH52aIVI85X33ZhG2
KYh0av6U2TbNL+2SN8d1UDm/SrPMi8PaIRh1FGINae0wffnmbLoq0pBWGXatiMB96o0iGxNV+t4X
+nvdcKiMvKtjeJnbH4M5705jW8It3ixj/YLxtu6SKDfUXedSVCdzKyzEJtBlFanPnoliy2j0Ozhu
1VcAFmDApn6YljiKzOF7nmct5km6Nn/gFzF8kWAtkDDobfFdeqvfHnJk/fw4mgd0H4OStZKqLHeO
BWwzL66ysvkzl0CI0s7zK3WYpiUIkjY05YMNHeDRgpWwJMNSFAOma4XzGSY3PUizHMPmUzaY/gAi
bdI/th1gwnG0jO6w5RrrRDvAadC11GCmOL0NXRIGxfK5gaVDaoplrYfbk8aiWqCtiR4KLgZWvHU2
wpk0bdH49fW2BYfQmAMwOIEBfAGcKiKqrtus59rMvOzU183O+AvckpdiL3T8E08I20h0Y1vqUM2G
/Zn2QN0i9joD0Bvr2vndqyh6A/sIumGwwnGJW1WPGm9LuT46y9S89kTRB7Gbd4CbuCLFw2p36ye3
FtunWrbsVYTC/D9hRh53qDfSaWKHsO+XSqD5Krs8bI/ugm1dHDXjsAKrRA40NirlytdOO7nnMh+L
H3lNWMAdsShEslZT+6l3nUIcqwmSy0Sbv75HimdrGf+4/XlpeusH5oMV9hgN/4URtfeSMD+a+UF3
wfynmTYHSW2IPXSTVU8YNPs6egPJIcvTdVyDk2Xrvk2czPN1gubn8I+nM+nFW2MWxbFah0BxyvLo
DyTuDgtZookRbzW3ZaKAARaYuZZYgTKDVn/G0p82couiphddS3eNLWAFQ2LlXS5ja9bRQ5EXiKaY
q7ckq8TcKnadtvo6ybH4p27seUqzQIUrXW3Df8wds+b8e4armThJjwQDVVMASlysouU7x+6o+4ct
tMc+WUmZ32cGdLhjT+w/j/6SRemiMpLjhpvIple4jiFw6hLlW6h63Lq+n3VfbLe2N0A4ufjYrVsk
D7oGABvjJhU+NOgNTGmwZOzJ2h6W/k7AVvvH0YZ+JwyNoY6nXDUneRg2IpmraFrSVexRiynG+rjk
denfVXZVvkGqCvuKHrs+8BxeN70TOEisp7WG5H8kSpjvQhzhF5ICaz3Uo2qit5Tw1SP2FtS+ndsG
KtXeCtRtNXa4BPfNSkTectkczNKUQ9zkJtcOjm1FgCCONMvXhpE3dTx0tWySGbIF9+O0NBxRov0/
ehuqd8ilUf1bboFnLK4km323DXr5HVljfup97UWcl2H5WPtr/apYneGjaSquQST3mT/otm+zuLaJ
sAl+EmqOlWty+RtCIJMSBuAO/G72v8mw4oSZW+fcZ5UKB56A1mecdQTlxJJzg3+eUUx1nNu1/4Za
rlziAAHbJnUrZzQPm6htO1mKlrjYOYvnpYB0gBFJ1BlsjkgUPgACwpkjyIpMxMa8ZprtVxive0Qp
VNy0/cQfllP0UEvmdtwzAa7C2RzN82kamBkyP5MkXhWuAf80tjeWMPNJYoFTKoxKZW+zV7J1FL/x
v10ypJIL64NSTf7J8Mboa9CbXPK5JKaPFTZPp7kosu7Y4ZKJNJFvWx0d6saocbFZfIMNrw1GKL6u
v06ROTV07sR4h+9roe/kUjofVTdKh/rDKp246WwwjdHYWfpotoYLoNsDo5Ey1UD80Jx19uCGu6Vy
4TIpBovkIXVJhSUx61ztYj4WjGoGNMgMZKAX6GVjbPie+DnaeuvutFsY75UyESnqAap/snaASOJ1
CKjFlQ98PAYdYd9pZSzM71CAxXpsmccPUdm0ZiKGcPrem1b+usBLZk1E58j2jjrZqhIoFdwkBsWO
ID1U7tvOzTSzwbCw7ufVsOaTAnbXxzKcx4/IpHj8atOTGH2tvvldNFV1P/vZLBIdIFaaDG2zfGkB
7Q1xYfX+jBGwsyxJMXbTECMDkzU4js+iOFgjiXgSaSqblK1q6YRRUverEO6EWlFUBlXMLWOYbywD
IMgrioNAxjayaZRSk63et2VZ9zHSP/YvaOceKUikEasO2kYd5kqzyVyMWuYYwY/2XQ6ksY5RHsh+
OqM1fN4a1S3pQvKheU97JdCpRXXptIqBxnm4iC7OGFqCvmnb8kNfbdEDhAXu/81fu/nYkya5cdVG
+a+hdbIfjD0tlXhha06Jn7kNyyIj/LZmjvS7cz0y7ML03ysEA7tYG514mzcmA9hVe8sPDIVQho8s
eNCJWzf9nK5kXj9dz+q+7ApjxnEmH/lqbNb4B9U+JeCQjuEepNU6xILs5YeSE49n9+tEdxkewNuM
ecx8tA1Z/qJEW/7IRhY9AwHJFnVV0wmqiamd46pwCcLZ4vGD59lCtEVSY6ieFlPmDG9ANHhuInQj
f2Ee1f1y84hbQ7oIvMVt0W9lOlSG+9Udqc0SdwnmrxS0BDICFjjJkPD8WuTKLZPVKqciJc1r9vej
kBQZNrl+9xa/bWLse6gtPXtzvkMUJfMxymlYUuFFsoO/NNVfy6ycf3ujAspRKUqnGHCK8UDG7lG+
jq3MTlOrrDkex2HhM0uvLQ8YzfeQF8BZDtyKy/pNlYjQxUPQmUbCBV/dZ5ihEG06sf405rx8VdtL
Xz1qCyhQbSj/cwFRXBybeY0gI9RN5LxCAL1s0rBX+SnMukGk5J0NABZrnZqTmpBniJdudXLy7KzW
wE7skcpZuTbHWi0yMTN/bxirnGscZ5buH0xzQxHP61ZSA9L7k4f90v6+Ge4yxD7QIJESo7O3S+uU
f3x/cKvU6w35frLNUqf7pn5V46VC4t76ZpvAK7CxdKgCGm39AHpuJnv8EK7+2CX9PC9mAiTE4Poz
xPhbZBuctMjYai+myF3udBW1Vkxq1X3KwzVckqBCgSI2us74Ibk0fmaLX38XTr6huiyjkdjv1R4V
sU/WZbmLFRL+GiNKKtn0X1YZeCW2OksXHLn31w+VWZc/gMm0j+gvqe+dv1nBaZmsdkgixODzuPfX
hhtD6bFOik0FhH8FHDhWVDgUx6Jwf4xjN7x1StaNSxxBfi+NUJKqe5szdAQqh6uGu9pLzHaZ30n+
7L0sjcg4+cpav2VKRe+zaaiiNDMAXnES2o6b2aWBH/+lCMUFsIbzVGVbkRhydICDhZtnp/Osy0+C
3PcUqTD6Pm++SxyPdOUR75Cpj5smi/5B86cVMclg1x2iLnPlEV2EsEqcsCCgrtmsvpA1Wq9n9NPH
2G08Czf2wOr7Y2224Y8lq9bv7mwP9561a9Rh3br+JlyzV8LBY8FIjZooCWIwjy1aAL+H1QsfxmBr
twTx2PIn+VHkxmto6HtIGUNAl2IEcUA/oM3ORbPRR+pbc5tPVTRXtOzNitvD37ogoqB11KmiMl/u
OjzGDEjxnmEdil72b8CtrGtSDmFZ/x9HZ7JcKY6F4ScignnYAnfw7HTa6UxviBzKICYJJMTw9P25
N72o6Ki6vhekc/6Ri2kCghqdml+/nZa5z7U/9lxnwb6md45a3belmZcnLN8MQ0c4NPcMzaxre9PX
IyoJbSmktj6AnTicgLkQpV+fN4r8/dMQ+fU3l96Q6+j78mU9tHYos6B2Jq+8dJPlWjWJyo/UriMB
EWkqiqbZeTsWLBXAZdbfT2nY9H8O62UfrmPmlt69zIOQnY5syW26+3WuUkDyYllU8Bq4Vn60Jtso
OZ3TdQV81sq9YW9cVibWdRYF7XauVzQAy3UepcSu1qFi34jt1Dy6TtZPBRNd45wxJsJ24IOMXtom
9say9xeydAMArj0PvZjAkzbZ5L+4t9T01TY5uOuzVP/o2q16WbegqkpIBv8/zV/z2GU+fsLE69Nv
mzAbn3Fov9zIfvJRIcka8q5lKct1Baidh3NW/zbEOdbFICfFDVM36XRSbO3/+cGaNqVRUnKtGBsc
eaQCbKESYfFjFQzcqRMAjT57Xw67W3NM9snp26FBD2iyZxXPCwe04x4AG8kcmNIBbR1PRyQdHgYY
by93h8O/lYuMQz5wFf8kywU3W9rb4ZsTes0D9SBbDKK3yfdkX3RYuLHYXtfWr/m+6j2+dWbpJLfI
j1MPYmmpN0Ju6yS+pcd8+1Rks1H7gH7uU4U7sEwdusRZD8hRmFdMv/xT0brM+W46/57JbF8uw5fV
L88EGE+xjWp7mhljP8YsXsipgYx/y6iLa1jIdSvJg1zSD3rr+ldLtwJXxUZMKjrIlF2sO6R9zjLZ
Nmza0vdO4XAMMZaqxP0OIejMN6Nht86zyo8f+6gKbgkazvw8tfXysdXR8IcJzv8Mhh0uoKFHmHI6
FRDko6qka5jYDm++VKNw7/CQqhlhdSW3Ml1r9VsEy55CoWW1JsQhi/XJHPX8w4K1+QzvdadOzAJA
i8lyCAKjh2b67N3J1XBA1fDXzjXHZw9mm5ZrKh3evGMbnnXnNZ8odNix/Wmxr4ent6c9bNZfPB/B
S0wJ3Z8GlLPLN406lGjMavoYyIt4qGtZ+5ejs/XvnYkxLeZ2hwfMEpax/Oh8+V6vdvx1dJ77046e
+j6TFfTTGfQcX1b0g0/49ZPfQtSVIhZx79pyAoEby8Pxtgu6NFSFDJn+fwcq8F+aEKOf/bgNW0HU
EYsrk6r/b9jB+UuSpGKeuYWXZEmDjuA81+te47AiPq/zK0QlIfe/m2dEM2f5PvTZXETutm2XbAZh
YWyR5gfEtf+tTTL5fYkaeedNIumuZnDdpuzIBgmLlctky00TuLSg+PQk5vsa1q+VM+01PJzfvq9Z
43BsbisVDlLO0X+jk+zAqVA+Pw+xkLjZ9EKFQNudq05wPuutitctQfWQmB9e7TcTh1odJJeRCOk0
57lE8sxfR9TAvrj3HEQcb6KSFcyr8uwnUkJOFXdv6I+EXJLOme/ri+3jMX/dVbKxLxi2nJtAbWuU
7xIeMVdZt6U5o4f9mHANjDm2lxQsrmWWzXtYgTGflAgpNjGcMPmAAFtAmSw8WEHt9/9pAAbwbM9F
jDnrYDyHaAu9IjSUrpd7M2PHxSbC0Tg5PSvxoUhVySOAwr2UoKc1UpK+f166icrqZh1iyZ0rs6yo
22m+XX3i3fiIrW3LgQLzh34asrigrMn9UW1z/KmhL76PtWXGMB3P54LSdwYnjGTI8aSdjL6+fnz3
DWHl+SYS8WaXwAZvFLmELxNSMjWeUwXp/Q5nrf9bJt/hjNfpQjPqRXPXRRf6ANRD52cL+8w0zPee
QM9xJYDPDqfdyupj4ey4YTLchnOr0FAUfWzkv1BULbnpVZ/OORHqQM9U3WWsztIub5NeG1BWzuzm
YhOzPGTG4AWnBd5+NtP6tbGxIH6L9k4978JLRpIO5mBl+G+Hh1V5/nNnN1ecJgxaIk+l3j/bIQ7u
ZJPsr5HyuveBpzQi6Xhan/ctmH/Ldop/jBDtIGgiZt0cg3Z565Fby/uE3pyZjahfWSsnn+HZDl4L
JGRtxC7BQSqmRwW6OnvXXqaB7QBhoj0KgPbdXRoXNVPiDzFgwazrE6zAmDDltDuTu4swuDs1s1ex
c3mBuFX0//GPR2rUcifdPLecOV/fWqcLnlOQU8YNpDj/raSBvi+ddn7OfBYvH8nw3+GFtIc9kW39
X2KCEHqFFTkoUBy0twZMS5WNVl84IKfMI8GyvcSF5a/Tqa34OLAaW3yLNWIMz26DQehf7+FWzkPI
b0PqXGWZZDIGShK52Og5HJChGTLcqlhUj9EWulth9yH7Pq7TNl19onr3ix1Ief0CF1x19VeWuFPk
D5s99cFYv48OOlngixlIhxrFJi5cYl/bstmbw9y5cd1Wpy04kqwcxzg1udAqWUuJFCNlLDHjC46N
vYWY3yek2MnKF9Fl8/odIELqos16N/3XuH0EK5g2s3urF++I8oTbsym0ChjPTFr1HS8TY/oFYogy
BL2wOEyxmoZyGoZpBz/FunEKvNFlARS1SxpXtiPwOFMXu3nPtOFYpJvcce/+XqWA/2P0leqowmBw
T/HQbj9sspisXIPE4GCOobLyEPHF8cTPN/mFiWHcSmNTdcelPfy08xpcs7af/nbcYM3Vosztzum6
D+05nqbsabB66EpeFiCE1k+mhjUj7rKT9HCL5mKJGBAFALs6f12P3k29Cpk8tCwKf6s+pLxussEv
aZpdlm3vjWO+kc4ii6zHq0Lq3OF9RmPIZJMDh5n44iXKN897JJbjJ6DHph8OIPD4FDLGNHnVr/V/
uPjq/eJB3Q13A5VHrARLkww/JBmk/tmbiMIoAQXD6QZpcVufbTI38jHcVbXl9Xok480KnD6ziYY0
hfNeMASDRov9dghC7f3k2GKjyRQuBJGLdV7ivBfcwY+b24vo2ckIPglyJ9s3c8I82r8yVVXxjbsN
cn6S/pdArEuj3S8HVx7/pAAK/L18mTcvhgfN8Mq7EHeNcL1TwJHXnkSN36+whsp0Tt1x8M5TWi/s
pjw/UKneSoibIDrY8P+UVXhLGlVs7rKvofuN3pB0+9v2zqJ5gzl88o71ke9LC709kr26cLRJt53J
6u2D4CHZtljcsu0OXYE9ogVIX9eG5NCKGz/+K+NIZReg/KEu+lTDjzRRndkT3ET2o9kzBy3gdPh/
gz3U20tfxXo5ybXrMjqSLSOqnmByi8GTwr+sap/WBwJmHe/itAJSz6FNRZ4556bPLXBml17oitgG
Axd67g9v/afqFhykq/ZtZXjJvE/Lv9zeA8FN3TkAxDRvScMZdNmPkeWR78d7ki7us0LhUGDCJYYn
KDziRcy974ziuihLwR5xPcu9R6vi/I+LJV0LmKfRe3aqKQ2KJlWZ8xwywCnCGo7FPmbVmkJR8v6v
3zy5zOsDWHUS/vQIBElOetMhTIvc/fW23dPVPPAOeKZgy1TkdBpeiDKUuORza3Xk/vXguecyFUDz
N8Ha9+oGWJd0AfT3XCIGP4Lm3OKyuM6RUU0ZxWLVF39BTpTjXNn91x54SOdDt7qAOy5QejHtchsf
xkRzF/Tssbpc5xGB+kZ2zZD3JEH3OUIJ9871bAvoJIJ5L3wVZobViIDU2wzg7d+hdjhmtOnanFhc
q+BcTxVJgDXnhb0fs4nnCIr72ErD6CO/t1/mCe4qQSzOtmyLU0oqpTs+5lK12QlNQLwVlTT2w+8O
GxYZxugj54Ez8bXuk9acdXfEbBEZffUnf7SjKeaQ7tpS01C4nyoS5vyyMeG0v3fp4LuQleESv0Za
ecltBrfKkkiuYRE4Ix+c5jvzNk9bhcOFmmpZWEymW6Hpdj5K0VtL+a3Zjdluv3K993I7QtGecNX4
/FnxgZ+mceZVPmbrGL3wL+eClPxxP7RZtVceZsmIt4DX/8cmpR8JQar3KyRf8x5WX9cRzeKpe+82
m7ueVbYyWUQr8yaMncOY18T1oG7b2nAvdo1zxCUKkAP22ySB2gtg1Cm4pcMo/B6y3qK+aw0Bdzlg
ZTeyNlTL8UPu7jTkFC+mFfTCCPMrs6Wqzq51Q/UGEaH5YWw71HcAGagAtDAGjBl+Kz71W4MQEd2Z
hsque8/+AIZv6vOxVaSN4pSIp1LR/YPOO0rN9jguifMQIa9Ib4ATYpU7yhXeXQT28bbYKgIsbRCE
waFqhxNszkagubALaUhKUB4W/R4Qja/9QYHQeUPVnE1Sx0PeCrbJW3VEZALTCui9gMyyYgz9TLae
yUaQ1GGu9EcTevIo5XqIqhjiQ2mq8mQoynZEv/NLDQOTbwA91eZJ0I/9dZZCu09Zh4fyPNghdR9c
8u44wS2QAZwmPAlTD9aAIDoxQhDq01drbC48jAc17LPG2tO0PSCvh/LXeQwq5Offoq9EjvfONE0D
GWxha0+qrdh7Q5TX0XcVC9eWiyVg+F9rqnSCLOAc7ZnPwW8AZ10e9MllCbuEM5Dl4+F7rSgdhK/B
yURrZq5jHerlnKEPbL4v8zYzTuCKG8+bQ5K46u0uryttzK8DedR3MxXXc+kLc8AqovMog8aLxvsk
aKW64ZYbUBpuAohEGA1ROIvA0l4fiOEneFcVF2JKq4ZamGj5HA4TCwIC+iW8UfVMKJPFCvJPKU8/
rZBfP/G2b//HTVyIAGP24AxU7PjUDAEPvFLclu5Ut4XJVPqqdSqyhBiJN0KQIb1QFwTncSQ68JXs
GiTrCV2E/7WL3o7bkUNwPTmrSFGBcOSRg6+gbVZeN/8F/YWUbjF0wN//yX7t2wuO024oZnjspPTH
JLbnKYSmx1a2Ocsk8+RoO+q/Xdda9VATK26JKwaiuUfzKuw5buX0YWa0UWBUiwBZzNyR+AyiPStO
xJo6du0fGPR7e8zvbBODfZqjrLnHVTzXl2bebXCWgMSgBLaDt9XZ4Y3IbMagosCu62geX02Kuiee
AQX15IZJHuFKG/LNCdYHAWefXcTKYVJ4GsqwiIbN3ynXmtnmFkeL5Tx2k7oYxFZ1EVBU1dz7kGZD
WS04hq8pAVmocPex20uqlhdVSH/3jtLUkVwKOAZubK55EcBrh4tT7FFSP2zUDRGkPq4pyF7WNY8G
CSdKomaJ+MOEd5xi4Zngsmfj/Ksd5/rR4lpGCyP43B6BwMP5YI/60TRT/Ljzucciq9KF7bsW8n3d
ev83IQjdSxj16qOuvAHlhT3C4/lLeZM+eIEFdEW7pAmxAfRW1Pml8shXEmQ/RBepJg9M2msgEIdq
ulrH2XE5Nmf8zxO82Od+q8x4pgcxii68jCY9+U1i+zPJEYikjNx3dfGduNsuMYoCXWhRJ9EZQ5Cu
Xu3CslzOYfh1IYzGfedf5s33hoHV+03nbBZdpHQ8v5TNejRnlcY6O+8tZSYvS2XFW9iGvLpCztWv
Ls00CMYWBh/QPei4WmLDvpsdwPC01Wv0MddYSPKJBQ+umKGFV56D6YcGc2uKqpmnz5Xa36EUcEOP
IIIdsprYJM9EA8yIG9LItmfY9Y03yW8qN3cDKdAbycUdCQusY5DxwR3fGrllb+0eq09Uw2H/EO6u
QLw84HzwreyHIpENGFvkCoWnbeKTfTfRJJsr0i26DTcLcv26JF+kBZP28i1ep/2PhxZnIGwyZWdN
HTn9g6BrxT2liFz4VRzr8C7YjdY/V/SSybmilyu8zA3ny63vAPFe6kMHSznpwKKZ8dcBC2rFYtMC
KW03i0jMd6J5eUQdJ1YfA162PyvK629ORpJzMdaEzPBG0iZ9bTfiAspmsrSMqKNywy91VkBrKZrY
8VIpa18OYwf26VkRCmNg6LPST3e4o9rpDXBdI+gKUIr1FjHHuusrQqZlLR07uc9YjEDLZDPN5Iqy
7zbngXXwP2nTDXJqTyCj55pH7283bnOdB/52+KCYdptuEP3xJTBIqFxTETKcg8Z4TRlvJvzFfoFk
ABBtH34s0qzc4IvlTqKIFlY7xxsiyUdWvm5OCyBs+9DJVvxo1q7vyklmnnvqkmWWP5OpGmN+tAAW
JaAl11xdz4QryUKD+8dUK8IdxPjRgaRqtX+0cQ7SFCaxmCtKISoTkiiiTT1daeMpE7+Lnlzm4fVf
Tw9xmC8B9FyxuhoHcT86jUThNcfi3IQt2bIZmXuk8wVK/Vh9kq7P8zrToMuZ1AUn/reHN2GFG+F1
PJ5nPQ1mxY8qjp9e01bjhYRfss+Q7YXmVPGgAvuitH9r+9pNHqa4qtEq1MarT1tjwNDdzIlvd2dR
gEVNMvVwOPPXhEooZlRQBYdgpMZ4DrhauxWKJAiY8WbsqYQp7ZjWW4n2rWmQmShgLKtqQ3uuSkEH
PZk4P/ZxYJPi6/rlOinFuovCRgazD/1bbraBJkJr6SKC4ISm6LPmVy6PpU/mq4Bc/31oAXyWgB1b
5ri6Y9AQzfRqrcjszdZs3n+xbuLqNIN/f2sPjciIq7LBWaGS+IueHJYTtuwYS8nWhCV8YvQ6IaeJ
T1gaqv/IIkSb8xWi83zE/tBesmpwk1uOT9uVjNuBzxWhJjbi6HDRELHPN+easTG9RPzwny7f18R8
axJx6REq97/1TFJ+zsgBJ52LZPSv0AL1Lc54Z7nBVJp1XzqYQxXxsLHf+0CQ04uMQdNzf0wB+XSb
etsd52a7FlGm0lP65R3LDYyCd40Ibh0uLEYNbr+6a/pblMvdhigz0hjTE5C2M0/42D14CEwH3kBQ
jhOG/ep2nPf5oTH8/OcjXtzvkGf2JUuD7MMffVjvRnM7uuDTLg8PQkX3U8yZ0+UGYrMpIYK84Nxl
G+QGKHyPImwDCF8mMb8ka+iuJa05G5bOZVRpbhDOrQiX9eqfQN07SD9P+OjHwejFXUenyYxdzjM1
RD641s9kDKRzLwIGgTKboIGL0O2Iq/Mb3zm+odkAeTNTlcXl2rvRQ48GrHnZJdlGLT3Wg14KVCni
oTebNz4FxzpD8um9yS6BI8RXkr72Xlx8mITzOcLfvk2ZrDEPu8r8t0nTrncbGLB8YiTZvzIN0op5
eHSle4F6ZRwJYzP5zyBT0pwcNmnF6Zq271KvXZgHlR/Nrwf4L+NUV4MNM4Rvzrs3TY6933sPdu7A
XBI9An/19kybQBS+ObI/ghJZ1wZ0HIsg/dpSVrwbiJaaUjPYirxbW+PwNansuWVBA76GGHWvCJqz
XwHq7/ZslpDnJsv6DSljEOx/F5vt3IHdBPVco6ThoapM/emoObMvSMchXkNo1fk5bNIdFSlg0fp8
BIv9QFDbzUhaUe7lkz3i4RIaxFCn2mSOJtV517qQW2Kfj6X1LYNsJX8ZBqEa/4l0fu3KYVjsIx9X
UxYMdn1N8YGYvzGgMFLycDWYY+Shtu8HxSHuswEwQjLhL2E4XcVquaBqFHHf/GQPQ3CQKHsfvd79
PWVz8iNAqb987XnTr6Hu2+y7X7WIx/1jaLP71VV1/7wdwRdilYp0uvjIbtH4BtxWhfIhe78dAmTp
fp6nKbv3VAK/EBrbfY/wmcaPjln89sIEVPknv4NIoakosw44l1PNbLZxLbb7NgKPOq1LbP9mXLW2
0I1SHNVauiNFsBOrfuV5Guyf/LenFk3ikMdCLcgvRjbh5x0ASZZkfY1VzqQx0N2qjt7myGJn0jGp
pAO7377SDNi7LFOLOug9nhnGvhrqjsoUybxLoDDpL0FR870TXbVMq2S6iFNVuBy4XyMsvsFS7nDf
APtoKG8rXsGs2AUYZtFNQyqZX9Q0FsQg8wnTTLnz57G1gd986aOX/TRnfuQXHrD4L9Gt/ZrjAQ38
05I0SfigZ8nvGGrCmx/ItUBCrTJf6dcejPY473SUfD2NGaAczoy2L45Yj/05RKqyI8Vku2lJ8kAT
xX3NJWjj6KenAJoKJl1vuHSOVvPdajvx6s1q0IXV7e6Uy4ZKF0Y2QLMcgl8/HTRwOGfKzofgNKq6
VrerN7XNXZgqy6QaWDSafDXMn6NY98eR0AQivqZekq66tbJl6dSjZvTO9lv8IG3/E8dzciUxdHmZ
ggb50DYp9XuNkv4TLjJ9pZ0GSHzxK+T3FKA++G7UPfU4n5/XUZr5tMFUoPBcdv+lZxCG84bufgkt
lxCcJhFIzEbrbIqq95E/u4u253XUQXYPTOkl5ZI2+oO3YeIqBQKAGvdWWh0kU+ivIbUWs8Q+I4fb
6yj9rLfMr0+t0N1WIIzT6po1U/A5OMhbT3GPqIJFks49onOnVsXw0d32Z8EC8L5p7ogvTjvW5/CY
OvfJ2znnC2gMf74JxFIdlw7J+i9UUpgg/H1IXz2aj+cnhUjPAFkl3grOklbyaUl3DmmdWmLs7JZG
vxvRtckFqAO2TNZa3AbJnmFqIMG+v3KpG6SnSe2ekiiZhxOaVsRzGg/m3cFkuaO0I2DwdvAy75s0
Wl6rUSJo8qeKP2oXa8UgI93wNk0GTtlglvqXHRzfPSdNy/nO3s4hy4dkSepEH0+/PS6Ut62J9Vw0
xOMEJzdqgvQ6CAb8E26oUDHljBHZUFUtE3wvCmVZG6/D361Pl/d9d6bl1knc9aYztQ1fUnOkewix
LI5/rlqx9YSjDxWwkiX2a0adH90dHFwlAvN2xJWrpux8LBH7F9jt1gxnz9k8gYVhXZ4bxxn/kfjB
Pry77vwhRd/KM1It9MqttUD7clQyYj4f3Xeq03Tzig9nfWNDwVO3pXtW7gf3JqqJwMVdM3MP74zq
f6g6XLfSkQsHGQXZyLPcIEX+PLBiPrZoLt8IFYBuC6dm+pugVTN52mXqLgkkLdpptQDm6KMTd0Af
PD8k3m66SBs/+qA4vP2xi1QkuYYwafJ5R+aB91ocNg/7RqDD+iIP71O6Z7aTV2nmysR4KMUxXSPl
WAPHB0HRO+lfhiSN1/AYangLdBJ/kwW3801i1wMftXvE8znxEYoXlbsF0yVgTKu+eP1MFBYi4zQ5
DdMXCfbyr+BFbG7NiG0NMNH3+9JZAw7YxZHhzMXMSHs/DFAaKPkntCUoChHQjz4LwanXqaNPKqu3
R5KT1vjPwTdJzgoTo3unknDAJdUuvj03IluCU7wGe3ftky2c+L4izoj+6A2OH9tsomStIb8+3xgk
NZ0ncCGA9Ep+kL2F6YufIhAl3OiX4Ei52R9XobzKUY734vFwdT+dnDhF28VEEoZ8ueHI2TxOtlrO
M2YZfU0dQHeo3APV7Gw8MGaN9lWXNIrIDMXNjsRXMH5j3KupETuR6O0jbWnMY5es6iFJjK7LpDF1
ch8Hu/cn2Mguhlm1a3gBWNr2ixbZqn53OtF+ISwa+dsvtZgqqcUAAwHiS20ZOzUuL0aLNL1qb23b
h2Py5F+W4/2F86wTF5w04sHR8aIu61aL6A6RePZKPJX4O5plJ+QMlXOILHicqf+So2hYKYnwzofE
cjWjqhoFWwmy0wKzAXYk6NsakEmyJp5JTKPObxIBVzNCvOigVNua8BljlSfOlW/ae2KYD3PSjLrd
o2bDOI9LQO5W5kwzpyUViJ+U+ITtLcJD+zMLK/EYsmlsJXJE818du8lPFWC7ekyzdZbXY3bNt6Tf
gu6XCwJxvB21XYdravba8IziIinHZLIZI0KX6Ju2TrhbOPy8t80j9bbow55TjmGfY5cbcCFXlK1J
k0brjeHFWZfQKfEqjC8A2OJTOtb5q5DxsdctsIlIB5fhtzOMTIiJR3fBFc4oFqeo6TvGp3ZrTjSr
flFeaSAQKDHN3s8gCmM5uch08bYHXXjqvMSJQO2P5M+4NZB3nsUpxPQydUe5jbhMT30i0BNaYtiC
a+ygILm0y+H/ShYUVaWHMLu/uHFS/YlXPuq8VAuJR/BxT7hGkFotG7KYrzQctDxmGHdzE4F9n7t4
3yYUDzxLA4a4cX5vWuv40DxfCYRzEK3bZQL7nDgUhvQ3HuLgG/IK/w+nuo2/tFRdfQZsnJrvXuMu
Cm0/d7T51nSrhMFBZVqd2mHbV66fSHRXz6995ux4Z7lE5j7K0gEe/ymnJlwuwc6qBadVy+Gh8SlR
wdtXyeXZbSKlSzvt9r6z3YjeFHEkq1MAE/iA8UK6yGLFAfk/BIpmydCIZbs6HvB2DsLqXX3Vxy46
rw13D6YN3ZYEAo13UTtO4ROdE818jp0vGEbbTDzzgcYPdMZ8P/kBT8a8tnsNkAJNy+p7UG2QHsth
DTJfIu1xxaxy17dtIrPhlLko1Dr8dmjxCStPL5xxrr06DQJWxBGZ5nQELH9FoL4zP0eTXz/U8zKa
xzU7jgUfZHKgXnCxQ0BdGDwvesFqfwHTr5IXPtQIfot1pyrWyg3eKgmxWyhPsO4mTZNViPFGDuOs
QTK4uwu2c4t84L7ynSg5j5ge7rqOh/5b4pKcdGVPR6DPjoWILp48p/rZd9sCHjrK9TNCiHDcsHbN
28WB5g1ukcszaMZjF5yRuvc8SK3oHhbprahT0ci/4p5C/cVzKvsXhs/sL5LHDt9wUi9TgaXLZ2Ml
ILR5jaem/o3OKNnPiijPiE2Cbj4cW2Hin6fh/2snSXkB7x2Y+19/VfOao6dtH8CIZnFL08NgyePq
9OfmN6DcgEHo/idCA3mAppFfWzC4H2c3WtRxK3mV67IPhXgW9dDi0Eh4lX9wO494AVAG1A8Naun0
FmG5CMqlw46KWBIat6x2M90NfdBWBQhe+j4ROtVd8A4yySxD16qbZPa65tbzhaRdk2IIDDpQTKRn
Un0ONlvBexdzH2r1vsqOt8z3W0ItiUujBiEaXWNOoN1p/4RQl7T9eNtxp+y+qp+ojpPcurbfTpAA
YXUa2hWIWzlB+kavukSRMu1r9cBLhsTia5n77taht1z7I2VyqZKUIyKOMCrFmH3TUnuaqz8LlIzv
ly3BdpAAA3D4emvysHbx8VPMEXo5DSifFUNQwbplnctO47d2fx747/Ct4FQQvMCKTaTzk1EULvKB
6BTQvLGehgBf4Gn0QhAKWYPr5cuM0qqIaz/sLshxuvTsi3QIL5sDWUom1zhf3FQgr530HohrGFci
PFvRBF/6sah9MmatJBq3LlZPxzCL8Rvvr4xvKs9ZtxuMFMDFfbg8NQlO2kKqxiIY5UtkFie+yneV
tzyQELSlt5max8d6x9B+k+2kjiB/6Q52CLGnqF+q9vPA6TrfQG+yPgFJZcJ9HpwoVTkRa13I09Ye
fTmYJpLlDI36Rw9Q+adEO3IupgQMiRHrqL9pfAHb78kEcGSCia07VYhD4ouysF1XZeeEyZF6hM+A
KxKPR0I/U+nGfjte7BLa9dl4sosx9/X7j2Qlx5//RDykGBaC+S6VW+1eXIPuNV+OGnqCyAcO9rHG
rwgONXHzDB1SmHzrYo8PWrXwHoBzPXJl14n/ZU1Sz0Xtb40o0nmfvNNApPXNlnF8FqgtiTmNDj+e
ub+2Wb9pWx8xPBXtSpKhidF6rpf9TXdV+q2G4vEYHZD0l25o6PT2ECahd5YNtueR+GZcHX2k1zyq
kuk3VAi0fTZmATts2CA15MsRYBbMhd0VMbnXnfwgOYBq4iUUsGCYik/E59TJ2ZsB/292pDSAViPy
U0awztWAgcjryilZhVO0neZuq0h+DG+2A0H5NdqG9B+cA2Ys4KD2f5ydV2/cSJuF/9ASIFlVDLcd
1a1oWY43hGXPMOfMX78PDezCoohueLAf9mYwUyK7WOF9z3mOvxdDOYj9lKfjJ75i2omYMceNY4y5
cRQZLFqACp18KdEf5ne524/N2S9V95kPfE7o61p/n7p5/ks0YvwXuW6Ig6zURjRhDodnq0Xxyabh
4H8qIurtups3dLwx1blHbainajv4njftKyG4PzHdn3I0Uv/SRHd3aABnLxKV6errNHZTxB9ncRbu
uW5gLen88pEmVcnxcEDzcuLk3jucy6vK2eTexKonXBAPW6w3Wb4nxEOhfylZjXZDABZ+w6F2/NK5
qvkoSqP+NqT2eJOAKQrPJXXqWxtS2mxi7THfJASpoOO14f9T0/KiuxIN3FczqJyMo2VuFMiwWbiZ
8nY57GFaeVQ0iVuxb5xec+LdKAKsQW4PeSNwEDscC4R+IB200kGR4PjZE0Fh5Tdwt8FzOMbaN6PN
aOykNrvJHWysROwpVHZqi/DdubOjASMJiTsSIZROqJ+IbQQSqWf2N3MTlNYeonvq6ijs7ms5FK86
8cf9vh0kIAKACnjGbSf3reNAfodLRRDJ0XMzWi4XPPaeDZcl93ONFi/EN+O1FpghT70o1MwRLRpz
eLHTqfxiyZjYKWHkwY+GVW/YJ9SfX0sNxdcGkbE/HKHS6z+YEpBDuabo3IvsfngEMCFnYt6kJDki
VRzva7et6ydyXipE1WIyflrllHEboQ+X7XIbmvbOn+ziYwj9R+zLovWfQhBSv9jMbWuntclocpE2
BMraLEleMzp1AxL00uZeM/USlZ2IaWlVXY6caBIc5qcCzyraWCdWN7bJ5WwboLuneGTCYN5YFXyK
rWkEdDTk4LswKkJwRg0NmvYY+3nnsc331ldHN3r8LSJVj77tcxcyIld87TzbNI9tbg8fojDxk1sL
4cq/lt2FX2ut4FtO+bZ+l0indgfxLrW3oJGCz3aeR91NGU74NWzfdm80V5j9A/4wcr46d2jRU5qh
GM+OheqUw2NHNSSPyTDdxM1gfRv7AZnA0LqNd4xpS98amPbCQ0F6is7RqJ7Lxhgi5XHSpvGuLZu+
PZlY8NydFXNpxXHYu/YtXdI65SMs+Su0NqcQjU8ziumBwpTYKaOJiofM90BcMHv1TzGrRXZEskXW
kybisX6OrTZ6iutx+mngdjgNBq7KuU9OIH3T5aVPavyoJsxJDgVr17NccysLTgGnzCqljhRFgzkn
wyD2jwo2A015JXN/N0jOl0cq8oHxfaiH/iWXnVYfMDVa91Pjp9XRAgnxLWy5WVBeLdJnBJ1Zv+kV
L45pAKlgy44JbaP3rOk5T1o1bigkjKh3Kw0Om29YqFlabeTKw21/9G98apR7Ux/o8EdhakgOLl35
qzEdLgkN0oJm0/TWILntTN6HtE2FdhAYCH7qSSKsk+xN8U87FSqltGLpT94Up0juc6f9OkdIIxbB
+M9RQWauOk8ILYl6hxrymMGuQspMM6k9j0WnpgNm8+zJoQDOrgGB9EePgZ6iuaPqH66VBtqppbz2
scSfEG2wRIcPDSriiB5QIZ8MSuHMslHQCzDHPPTu8R+G+Dzjyn2sjSQZjvgyCeE1544MCpryo2Y0
FKb0zHSDvWqSks9Hq5r20e39wd+PfUKUWA35Pb9heeLE5aYGgb5Mx4TooMGJE+aTDUskzNCOBD7d
MVaixhHHwpQK/c7vClE6O0OpbbBNbUf83bcqHzpmXIqKiYNTQCcGhkuLNNCgZ/UaV4H7GLG9QYdh
I/luYe+qzmHg+eZeG2zqDxQkerG3YYyEO6y39rPpTQaSd1EEKXEVlf3UBCWrfN1yyNPSEncsSBx0
exQuaMht6Cf4YjfFXkF9zSzsg05fCo1TFgi1bem9UH/U9fyZQxoHuT7XDaxuNcvUcVJifEwM1tBN
N9JG61UUzkfoinrz1FkRlbE8DLbhgA5403mEKd2KQk/q2Y7CUfKVO41tQwRR5iPvmb1EKZ3EMPz0
4wcJj+uLl5c18IVAoMOfQlaQA9Supjrr3GCe/d6OseGrIkQihKGq2+QRcvR7yg4Uwvy8lp89J/ae
Gn/y7nU6Nd6tzK3J3sLc0Pq96/ZGuplGwxpvC1/CTxsaPf2X9MHimxa03ucR8eh0iiFy/UvzIyTQ
LEMCsaGq2EEFLwNqY4bnpnfgoVl0heyCV3hGgX0EKkdY4jgmo8X1ByzCSbOL8tELSoMKvMXFa68q
Wn38DEGGj0lZnrixNUT0+PGtCTVjVVb0IHLH2MksLbcxYYPqhrYYrQrUMZG3k5PtIF5D6Uz2Rpy0
2TOeh/ZpjNrug0jzmmUaQXuNGj8YvlRyvp/gH+nOsBiQjTlxave3rHGe/pHZiJHCGkXWIVlTytj7
HsUSjKDo1zZcTGfwvt70t54zoJVUmoKWSfMu3VqOb+j+JiZi6Z+SDvssWcNpvKFo331rDQcFOPeU
6jloCiT70HBuc1RSau+NtODgNvn40Tzhh7/8sjWGHZJx0C8zM8PcTEg+vIOi7tIADBDuF+WZwWdQ
7fnHeAj5cEKZNTejles6bZhA3mLQ8c1NxKQB/c95J9qrWECVGEPdPeZuJO7oyjYZadyUuR+zNkGT
Q6FavTSu09WbohUVHwLyH49ygs+OKTk+1g+TF5buxgdWpba1kc0ubp9zzV7zjeirVUfldChptLRP
/KnDc8XmBJhfK10qqJYSzX7CboCekr3L4nUpOpypnOrPIJ/o/iSJU/ys3c6uNoZvOWwVSYtzAxEH
mhFZNSgB/TkcYRsJLw2PlT6g9AGKQ3QH1SBRP5iTG75Q6rfUAxMxgRlqWq23N0rFnkbxn9a536K2
pmipSn+vxz1EGP7VrtyDP4ZbENkTKDz8jED+ebd4rigfUXgF7WBHu6rrm+hQg7QNuGAF3YNpdvoM
EXCC+2kSmvPR9+T4ks4fI+WJiFtukbvWi44CBLyBKuJbv3ISAWHHrb92ND2HY4rH/iFlQyBOLSMW
1qftlLM1tP33BjT0PxAT5J3UUgnayHY8Z+tLRNRnnGw6BOciH07QidS5qohc3GBsQRUxcbJivnLP
V98NCqJfDBSaHJvQHFHQxL5pf7TMRBT7ruosSDdsyNsak9EJEEVXHvlnQbyp+wHzTWJahb4TOIvS
gyPb8Xti91S2py5w/Z3JDTj9TlHW2WPxnUs6ouLczPVOEzcICttzJzrqSJpTKs4ltnJ/0D0zE0z4
RjDvD9Ch8UskvXiBxKZ/HGoz+akxT77V6ZDfB9IfZ9uIxwqqvDH7iVFfnx3KBuUyF4jdP0GqEWZH
/8UaNiP7163LTB9vE5kmT1ocxWo7oQuONspGavAVMoaP240cYtxp4Jmp20/cFNlnaDbvmqHon4co
mprnnHYdvim3aj6n1CSRhpID+xWFRe8ckY+JEhVQxkpJKKStNmXJxfOm13Ot/k5jXM+2Zh+WxR11
jfycc76ajhWyGHMf6L6GpQEJF5CedAg+cA4xvxu+x+kzm5CNoNlu0MBNelQ24HRIftiU9JVyysqi
iI7T5I44yrKEw3Nh6S5zLsgkx2QWwOGQcoVjFchro3hE5ho/YKaporu+SBRSID1FdBX7IkMtHEl/
r6glFxwhu7kPWkJh/AAFDeu6MkInO6GSscQWXZb3AwKXHz0VraqiA1EYZravTLdHlOmY5QMBzmW5
MUKdvxqjjWmeTQf5NyptJzkmRpoEZwqkOec24ok6VFn1qH9tnEL7xW084+32uf1htFKJ9HKMKmsD
NrINP5ZIvw7CH8Z2n5gDN/7J7GoEsMLLD6jqoicD0hGoqDwvpoewLAWxs1htCIBDfeunD/+DMtDS
mrDpT5bTBWfwnIV935mh524mexyM3f+Ynqgkotj0NHkdSVlGmhUZyB2ZJfseKvBwQIWu5/ynJkQJ
eVSMN0U1ZvY+admxxpYfDuNE3F+he66ARC0OOOA1obtyR5n/+R9oXJqfI42eoj0BjNa3hsoFuhD0
uyb3zGtw6Bm0uQBxAgmhxmqBouT/FiDRaKaF4uhpTy2YhJ0H9GgfWqbzMAKH2VIhsr9r3sR9wuUc
SE8b7VnOaRwjYCSu0DfXQJG2IDqetpBNLNMCCaoxpSmX6e2ptqfm0MLDBJMddsfLoMgVBqZlA4dz
TDGnOogFjlLzKeOOXENOrVd95Af0vwgU5nNvUTtRP+ASVSYYsi8Paqy+ZQD4BnpmwoOWmSYZFsje
o+h46rvOeELG4BylaWhbSUPmwKkLchH6mn1aW9Ou6ONyQ7ipuy36/Foo79rUAtv1/3/IzCT9Y2pB
W6rsyuIld2kKfQ+ZleMY4S120e5KROvqz4lcg0CoGez+jvBqDVZiy6o9WfSPj8IR6sECG/d8+c2u
jmJLm7clBMK2xc/ZoU9pDRSiJ5N0VqpTUt3kfaX2l0dZnTR/jLIgY4vGt1BhDe2pwBR9IqHC3zt0
h75A4srOUYWQkjNfd+V7WPmpiPzRCTE1dJtc4cWjESDvUmiU7cmGh7hXxdg8tHHvAW/D9nf5+Vbe
IlpQVDUWciVo9QsAegtsCT1I1J4IqjPxzzaWc0AqSfP8b8cxmQ26IP3GAEW7XGyCjOUcEQuzL6rF
Qz6ZSEWnwb8yJ95zdRmFY6SQNh7Jd8RZYI3owhUzzwO3eHDy0vzkuYM2nKcwMk/UAT3zSjT7/Pu/
XUTJoyJSkrXLBiC/nOsmUSc2PKL6xBGh/RworhlalMT7IbN8kMoz6z+2cuhvnmleAd/+DupYjG0T
muBaMMelQyzO4oum64IRLJxOTadZxilG6At6SWouF+AiM/NTZ6M7PFUt57EbugJWyTXFUOe2xZ1w
iHW35F7l4SmmRw+3RSX2mG6xRHjqJsNOi4gghQNKp9Vx/XNqK7rwBfLuTYIlP90TB4VCNoV5glIw
meSLXU2iuLJ8vp+eUK7ZGCSKGUl2zSJ90HCTPAxDczwFTmy9AIpCxzAF+ofLk/P99zaPMs8XVmjC
kRbfWxVrsaSnMdKqAjMQaH2DuTAwT30x1cfLQ60+kGu5jitBKIJlevub6VhVJ8e3GYq87H0sqczO
0sErX/XaAxFyQYKcsKRFof3tKACk3KpyJSGDiIm2Y61AH0xc6vAsXEsbXPkAqGzq1Fa59dh05d4O
hbY5w7foDCefC1K+SdIePlTbz0gjAIZmcAdmNfjRuy2yWzPRxuDKwjL/9xcfgcPwhrSxrNIXWCxg
VFOjtJXlcKJcolFCTOnX5j0yPSoOt2WpRztL5NdCyFfer0MFUJFUxjJDcvPbhy68IozsphpPkRYS
6WH1yd6u2n4vwN78/U/JUHNOgiTBgyDJt0P5VgREPmZuRnL4Ks2hxd1Fr9cSMr0y0uqb/GOkxaRp
Sg2ETJuOp4ZD6DPaLeshc/MRa4zZnUooJ/RkHetw+XtYHdSlmygI0tE5cbx9PPxwXKAdDB014o1X
vhj/Z1pweXEy07hPjdb8MdJ5fb086NrPJ9nzJC9VOvqSF45tzaepE/cnH4/LuUzxWGkSxwMl6urK
S10byrFMiRbPNUyIhG+fD/Y0V9S+GE69BAreyxLzUdj90w69e2UnWr5J+O7K4WMnEoJ1RV/uBhQT
+mSgWYFAkabZTpktkhADxyMdHNiHOyVRxOjNZH+8/DKXC8A8LlHAJnnAwsUkaL59QrpJGDwQkVG2
zmndmQWlawFYlpu/vqF1WR8QV+qPGSvDlVS75btlZJJ12HotYZoGB863Iw8p3WeuUMk5a9ALKh/z
Rs2ld08+QHNllfm90fy5zMxjsUM40PrZ7R212IhqC5Qxio78rOeBBC9HC31fmMZwiDJyzTYAhcpD
a+X22cTDmBKTi5X5lpJU++Wv37bFgo4NmyxZkAKLZy4gtPpE18ZnlwPbPai2moQrx6HK7v0Tm2H9
olsBxuMZT3h54OXGNb+AOS7R5GYq0V4sNi64uGIsLCdmepnuPTFo8r5BD7e/PMraT2pxOaO9TyCP
4cyT/I9LSkbfLNI9PT7Dh69fDL2FUYgk4U6qIbvyZa4+0B9DLZY7ha4KGKyIzxR+aGoaaBdAal6L
YFr5On7HaJn2fM82jPmB/3ggbNrQ1ZssQaDdpz9CVDSfEA84xyIxpxO1YfpTDRbbalda7bWQmOVp
eP7J5giv/xt7MVdMMXaVrnvxWdJs2ovMtbfoiijnCh0DIu/2yhR5d9f9PaDi/I1rXgehtRgQHX09
ovaIz85IeX5jmj7JU03sfFF5jkeobyeYenhCKihFHt7zxk2oQvv5dK8smV5LGlmbS8xDblAOxzu2
prevPpITv77mRmdEvgWqK0wV92x/OLWkgFR6eeKuvWuOdS7XfOL/5PKgmmjmINxhis+jUXzH0+8f
sLABo3KqEBz5kB8uD7f6bHPJRBKiRHDkYvIiUinpD47xmfJucQ4kpprIRoYZ+FS+Lw+1NoNdV7g2
V2xhu8vXCIbKI8Soi8+iEgWVf9cLPvRaPt3owdyj6G2fAmUVWt6wE4YTf7o8+sp7tdH2cGFkWWA1
X/yIjkDzSDsrPuvhZB3ipPxHHyncK7No4XMBdLk83Mp7RcTMVYM9lDVouaUYvXBG5OfJmcp48+Sq
Vv6L3bX8VnQa/Jb/MBYeXBZUbt8E4L2dn46aYjIoCph6thruQFmoEwUydaIX/benED5MahhK56jz
O9J0MVTm6crids7i3XTBw6T10wFaRPeC0M48Xn6qlWXVlhSZbEey4pnSfPtUMQFPOsiYmGQhFT2h
aXVu/LH4D78T4WlzkdS21crv5AHjBl8fgTwqg29j3cBAS3Rx37W1uPJA72JTeXkUE9huqWhZXLgX
Wz/N3hTeJ+tID52ZKwYtrQoEDUvJYYCrS9RXlUY45Vv8VXgfbevVy6QBw6sS+vdmanvIiHk+xns6
ifELnQ3+lQCxQLJHfwvWo0owYkNrGGkjQopOz3YKFHQP4Hys91j5o27rBq4GjGEEILFB/EtzEQ9u
hHjTq4maAPKUX9kcV74Dl6sjVRS4lRQ4FhOmQ7PtwlqIzsCWAUUOybh3s8l5DOr+6fJ8WVlesBRi
cqLexc6xXMkQRHlYTd3wrGoz3NqEax0xX8THBnTt1o7TdAsxDgFPjb7z8sjzMyyOdC6hbWB6JMlP
xvIZWy5wXmrm0ZkWKTECvI9NiVnzGDV0eYlm7a486cqX4dKtn4tTusNFebFm+wEdeS3XgnNr0YDJ
qUZ9nezBvXIcX/vlOI9T6EWgzAlxMVtTM0CAwsHs7E2ddoo6s3/W+grtuF5cO/mvDWUxOeAeENZg
LKsMEMw15ft6eO4ruotl6FcHpDEJfs/Ov/Jbzee+5W813zM48JNc7CwvN9rY9qNueuEZ14PWH61G
lF9NWs6wynIvPKRDlH7oVFX4/+E7oILCE7oc4DhIvF3Nyt6wJwhRjBtEQJYsOXxLveEBF3H5fHk2
rr5Mdh1CBDlBcFZ8O1KeaBXSOBWebc1HJWL6clt64JdGyFZXXubaxJ+nIGR+nbrhcuIj9XKASo/h
OQAuQBO+TH9AYcQhiunmzi5JaLn8aKZY+fXIHuNgJGjAvNvpsmayfIz2qCbpNH0VY2YiE4/jDzp6
qC+KvKOXISnJ9pndrR3RAZ6JiySaPjr0N/WtDikINSXi4mKHvSZDi4vBc+MQF3Om240FtY3s7gfa
DqfYNW4JSzYeFKa2yszVrcSB0FyZFXNnbDkbCVWleMAHTR1v/tL/ONSzV3TS8YboDLqww2Svpb8K
7r2vxMdU3VaSqdZv/MpEwEFL6BOA3Xq6simtrSWU22wKJ+bvzf3tX1ArZ7CrksS2CdDuF2GRBZQj
srwS4Lb21TmGnOvbLo2j5Z3P9OKmQ/AeAeAd4Slj1jwOYfrJdcEfuiZ4C9cNzZvLk2XtO3BMQlVh
yRqcjhbr18TNs/bkEJ9Jg3mdeeP3RRwFNyYmtSsFk7XPgLanNR/B6HwsD7aYoGoKm5xUtEnXvjug
iH+QTBKTgJ5N+R0moWvRjWtbnUsxm0xSZo/rLqZNAFKLLTCNzhA0ikc+iXFL2lmzKzRHbnBjNp9F
jViaZN50d/mlvv8hha7TyCT2XVFqU4uRa1HnPS6g8NxABKY0ikk0F86wd0oPzXULsa9McSBeHvT9
4zIo93ihaI0wgZa/JCpxJ4p8Zg8y0htTk6898LYtFgBzq+FdeKy9XO1M8P1X6kK/a75vv09G5ss0
+XVN8W63gNwiKhyq7OxEB33VOok0pf8dcRdYItyTyugffcTG4aGBCoCKDWXKZ6+u84cyG3sTHome
gxvuMIReWXqNecN496fZpsWLEYZ6V0ZBLQ/DxKm4z6jI/myXaL42Csm1h/JiNn2jU1WbGN/DI3Eu
2WvqTxyIZGOKb7HMiVag4wrP/vIP9X4x4XU5VIyp7nAaWn4IRj7ksOw5TOspRVDRRfKAfSe9sgu8
/7ApK1Cp52wi+QCWdUI7i1qtQ9VM5SpV504jP2Rb4OmhTyDdtLky2trk4wqn6OsYJr3U+Xf4Y4lu
DXLZW40lOg5CDX+SAviMy2XPZVI/proYD62fS6z2QX7lJ159Ti5TBq0BizV6Me3L0UnbGhLDuUel
f5NB1ttVJduYZgCXvvzDrT0kdxMuxsQbU11enBlKUUMTS+eznh+kJ7waeN0yz9Xkzkk0gg1H5B2f
S68ubgkXhUN0efT366fQBccVB8/afHtcjO7Dj4okv+C5JHmOBKgw/oBSHTk9OF40DnFwZc/73Upa
fjsIRKhuO7xXx1wMGFruCHgCPU/dieg+hOoMgRH4KVierEqJGmFzqvhxq6zeTrlTFMClbf+HHbsI
1GynHfITHpixetZ9/LR3E8IPcDF92D+AvW+cL13Ya5jNKh1i1WSbOasiCXFix/1OaTcVODDv2Ex9
iDbOGw13F8jaiA5D6daCNAQ9mM4CkT2AdQiCYjM1XXnfWzMNs5o8CyOFaXi3adyRgZM7k/XF4s/C
ngSPmLizJJf3XtEGsOnk1BUbH93VM47WCFQMarp8D6YIxwxqJLI1bCwo073PvgixWRLtcmykmEyU
cZbQeGhcVduiqKtp07X0TLFnWt2r0ijZ7Xo1QC3Wqi7hIw8dcLRZPZFnZKqG1iD7D+HnWLnh1BC2
Tl8EkGJn7pLaQxeANCuAGV/o6cD3G8jiDPtzaJGkTxUi8iIVn1BR6e09TEMPtszQ6U961RMB2Xr4
ywGf9IZ4/utJyLVAzkI7SgEU+t5+50PhZ6hM2FNjUAWbVG9S+Lq9fMBQ0v2yfLt7uTzeyk5qchGZ
S5zEb0PQfzsenNmp0cowOid5SwSddO9SyyaE1dN98avL9Po57Zziyk66tqQgaqD/Z5oKydZi4reN
Q5BLUAbnMUKWTu0KyjZn4GPZN82Vk8LqUJaNSIqaFKXTxVAN3c4ytNDt+e6UHlil8cLFyruFD3Pl
Tc7/peXXPA/kOqhO2BnmXemPFVpNo03YbReedbdQeC0qK3rmpmUdm8FpXhVyyCvr1fwffDcg5WAK
mZRy3p0s0VV1fU5Y03kEvqFwvPmk6Xga68WVZXntyWyuxLA+jLldMi/bfzyZbrXACQoZnhFyAp70
JPxPA+cEZUcC6LpxuPJga78Z/TedAi07zrttYPCkGQwOkGXCCGZgASCePO7q57a6eg9fHUq6YNIQ
S6C8WrQzIWBBFc6C6GzpbYeWmUukUYh6P47w6y9/aatD2RaXHIRzNE7mf/7HW8xQYE/EffMWs0zu
YcZJ4JBBtQ8kSum/H2qudMGTwWFEl+btUI1lDeBy4nlmkPi1xTgb3ZSmifYFhJe4MtjKCmJQtZ9b
3mi75LLsG0qDPErdYsUSpOWKyXXaTQpUbRMhjD024BUeqGOIK3Pk/ZV1brBTLrcUzWj8AW8fsUhw
lwMiic7QJsNX2lIl4hMDVHulhind073w6MdYHYyAuRb/ydcwgO8vv+aV/hAZsvzryMDoWqjfdYI/
flJbr9h32D9RCUubklRWag8aTqJsUwRlcmcDp0mffXQzpLV0CNa2hpYWn0jdgKE0Yh/PrvwUKx+q
iXCEq8lc4KWJ/falDGTk4TnG40l0kHWi+jFtqig3Nyqo4r3VeNPhP7wAEpppkiMe0dGivh3QZWeS
hs2RCaeMuWlGd7gp28nZREVg72JVxjeWnRcHiVkZwQ7mazdqvfPkTH8bzY5OwOR0jKKKszH/W/wh
yOT0MHXYNqMkaW9scho/kHzg/ZfnpYxM84i2Ofq4xYeFscCvCWmLz5HTdAfdSd0Z2kMKNqFZt3WH
0hw8ZrttuAeRM02soV8DTpUU2I+X3/zKYmLyqTkWHRD+lOXzwjPPc7zi0XkYyR230YVssCRMW8sM
r1W7Vme5JehMKLogc8/37Y+c1oTRpTFZFzAOBQGbee2oXa+b1S/OiMVjlzvRpzxs1Q2A67veMzuu
epl5whZfny4/9cpSw4Jm89is1Q7//+1fMpgWh5Op4KlVrd1wBEs6vBFV+2S1IdG7saw+U3UYrq3c
K8Mq2nWozxz0INSh3w7rNw0VOiqqJwD4wNdJoQ6MrQjM7FC5AgdCWtsZ+amFA4rvrx+YDE66hXNt
jP/W4u5VgKC1Oji5J6kaG9F8lp3c3gbPIcP8NgK9diimLLgy6Mq5AlsCklzKSLOqb/G4YgobO8gY
NDRyQqZdmjlWR43j8qOtzGCE67RkqE5QPVpWor24cugT5vYpMuxip5XggCopDnWve1dOmyvP41Kq
pR5A6ph8V4n2pwljfcaCWKC62AyiMvELRuaVUVYUNcjweRruJFT63t3Q6yhRTQPV8FQSo95ve/Rn
z5HhQDrryVokl7gtLHmPv7MKcdIWsPLtoM79u5LCTnRlZ1p5ufx0rFCuQjHwTmaqjZZne3rjn4nd
cg95mlufeuxKG8JQ+ytVx5XnxhrKWYPVlwLnO20mp94ky2CnnazMnsg88KaRfc4wXmHZT+U2ApHU
EM02eR9DH2TTNovq7hGHp/h1eUKt/yGcFtmQxEpf0ym7oGtZoc+5lXu7HHrCtqqQLmxIffJ2wFyM
Qx2QHGCiv92l4WDC4JTWP5f/ivdvnrcB5phqL8fldx/PCIWrKLoC27JeTHjzyFYZWFa2pSIB4PJQ
qw/MRGOFYAdmyplv1yUIhjh+fKWdYiQArEh+GQm4XYIc6gT1BMEjjdkc80CHOmJ7nYLkrPzqXFaO
Weyu/C3zJvD2MoKck+elMEr2gVxuEgznxo1SPr2zOiAINC+sj1GgJQ/khXY/Iw3UC60n+TwS1H0C
H5BOe7CSUmAUC/zuypt5fzh8+8csX4yhc3meRv9sZnr2HCgbtx5eGfsO8iLRJaPh7C1oMRvX8Z8K
kEB/vxRwFDI4mOq2mGXL4u0PU9YF5NYxCM4RV7Qd9cO42WZVL14Hb+Tol8QkaM9ZWwffMMxnu9Hc
M++ClMHLP8r7hY8/Q3IaAqGPlH95SIDLnivfav1zrOzmJlXWqG1xkhM4c3mc98dO/ttc42fdIq2V
5W+fN9hHtR6Yci0HEOMzSAQVZXuYFPkhPvXKD5fHW/vGBLcoSsvolV17cfYHFcRMcgdWt7TQdvVQ
DMdq6loCU0F3/v1QqPWpxaDI5FNbnDgykMqZ07OmRIo8S/z30c53JgCCmS79K6f3tcdSs2qf+wQL
iFzMGjtSGWkQsX9u8CVDSkIUqWp9QFsGUu8/PBZyegqPnKa4u72doHMKjwGFUzt1iR58AAUqP6VW
3z3kBMZ+vTzU2iRkW6RROh/PKce/HaomQXDKYPGcS1BHe1l42sGGV3LlZO6sDUO5jKqSwWGCmsjb
YUTqq9wjXf3kgoILD3Yo9eZ+DEbDf2qU0X4Jqxj2MKRGus9dUTY/Qp/GwLHzvSzeBrkL15MNYgTq
67rRSzoSjHzwO2rFm7IZ9V8Dpv8J2uWAYSm3gbltLbtJ4Ptzsph23TRSuYR37v8byqgiCBpGJKIY
cn5AVFWJ3e2aWsPsPZEQDMGVYsu/GUxArgZKDU/gQkmsoEKUDI8lucvDkaQ+kn16FwL41ogqcgt8
Ry/ltgsCEjUiIxGHVnID3itqM4R4N8PgkrwWwCRwBrRE97o5EUJnxEN6N9Zuc6Lx35T7UUYAO8jE
lBAzsxR9iF0E0c0UW+K7lUiDYKGs9b19PHTpdLSTHhKn0eRt8VjoReIQ1YNt1PeHjCR7WAgPQsvR
RJNS2X7GBZ4SuQuf6BfXW+Aaml7E92bZlD0gkRTyr61HDcx3XWvtPfmYUOeq1CePpNZr/yMXpjRD
7Rea1abGjxtusoyAVmQyc3g1MKD8B7X/8JpndOWTQw00N00xp1EBXVS2vJB2sBnk6Epkn9yyryvC
vn0kHxPV5uDK9/2+u8FdePZpslUTCeXOf8wf1QKvwpHszzA7F3I1ROuA+MgwBBaDaXsPvGaXpQl4
D7B+VwZ+f39BOUMFYq6lkf6yXFhaM4d9YDvBeYa3f466SvvSgwklfN10mhNQPfbipvCtK8Ou7MKm
gcaRjhWqVakWX74jAq8tY0mVN8jrR4eXcpOJ5hFO1HQbufLnHEhxrIaOQnzellcW7pWeKeU8ysuI
3ZAVQCp8+7ZdNRkybVoSGtXMRszyrjgS4Epdqm2M6aauZJefRe2RZFOCl/yOzqh9aoXLZdLqwCMO
RiWOYdD+rSOahZ1Kxdxocti/3gmo7dRPpxBU75n84GDP1sn9MWqH3UBT7MoxaO13F2zI1nwLYFtZ
TLhwIuh7iqrgTAaFdYYE0G4TN/1HFz5ciBbOHD3ja535lS+KNoIj8Xo7s7xpsWEGEQG0veOxN7uF
eWABMU5eJbS7SDPaK2v+2lBSUHWzuJ3TgV0cA+IG+RkHLKa1QbtV0fvZdZXRHYYYGu7lTWzlhMN9
mE4y43EPX75Jr3cdxCmSTSwa4fDnievf9W3eNbTdo+YIDCjUr3w9K0PSjpz7kTr1JgrGb+evn5P7
1eLFPQcxoXgRLf8X+k8ApgJcjrEatCsfzMpkmZu8NC+UuVLayiNYcIWj+efQBeJut8PHrEry7+iy
re3EMrlR/Qhb7PJ7XR0ULxgXmFl3tDwoJ8jBbWtwuTuGAMurzrQetTHj8jzUyXb0nWY7kFJzxfuy
clTgmkKtGjaroKCzOGdZRK85ncWZblB5RIYKJUl7i2UYpMvlp1v7CefTCGdU7qTI4N7+hIYPt7Kx
Ju0k6gkij8XWT/CYMxvexiN0cW1/ebzVB8OYxfqC8Yzz1tvxvNhLcfENOGTjqvhuOxi0QMBdmygr
nx3HfCrvs5V7Nkm+HUULYRXaMYwB+HVEVIKO2OZT5mzrvFJ//9lR1sWfYzEpudIvhhoHiPeJO+MM
TD+/7zUMH6lwv0ZR6exB67r/4ff6Yzh3cYaM0DDj6+c+3QYukJ5AkZJJvNMOsjPg9hLe5+Xfa+1N
IkZjc1RsCvZSxdSIoB5tb3BPo5z6jWm0YCL8QW7bTmue/n4oRMkKYAI6Dm7Hb3+0scDGYVTSPRFn
MD9LXtwA6+EttkF3ZRb+bmQtSgF8yrMAjf7ue305AeiFHxNLcWJ+ZOTr9fA+hjLqTw7N+/tB9zjX
9RDa4n0CNOxXJckH3fSUnhEqtSNfpBSjM900mSA2IOHybH0kvmtqXux6IDmJQFq0nSbtn3IHRVhX
T4FNHJCTxepLJBugvAptzm2QZNZHO5/UlyaCsbyxrCkRDxTlbO/ANp//KhIIultQrc09MVyW/woi
0SVU2RuKDLEAwrLtACUx3Nlo2IGiaZ7jwklHIg/rEuTbaw0SWv9f0s5rN26kDdNXRIA5nHazAxVs
S5bjCSHbY+ZMFsPV70PtwbrZRBP6dwYDGPAA1az4hTccQjDDPxHxRJ8oNfAX9ew6l/u9H8nie6LG
fXeS6V99pR7HI0WGksauFiIujacrRvLCakawB6MV/8V6SaVzdHvdV2JOyhD8O+evPCSLK2EyzRi3
k0ryQjUx79M+8d1RGeTD3CAi+SBplgCJ/Adttdg4uyubm6IrzCFUBBC0WF4TDV7LtYzEtFejnnjs
+T/cNGyo94zG8Hz7I9cKYTOMgBDXIown07zc3W0pteDMNMmTJss847IyQBGTkpH4mh0opaO04/Hq
97ix6R/1XHvtlLR6uv0jrr/XVGZ8Ou0JiP0wey5/A7pKWYe6c3SXtaWzN4Hx7nGAmF7w5p02nurr
ex7U+Bwa0Awh1V1ObZbpOdagtKp7GkNnolvpnCZV9/f2B62NYuv8yxArVRZjAsNT5oTvQ2krD8XY
654u4a++sUOV61cSvQcETwCfmDNAdhHotKgRIX5nhaD17O5JAeLymohhQoQd+XaxB2JNCV227PYj
2Wz7JQ2D6TRG0GKjSTFfIa9Gv2MkTQAry+HL2AzyGS8q88vtyXhDb1xeapRZaTkZhEiUuZfhGFE9
omh5H96JKWjuCmo1GLR1YfZXSDZimlKHLjzWD/bDmAeCvDebXrIJgWysPi3XEJZ8FAj3f8QZdvJu
/7SVjUe3xkSfbo4xdGPxSIbdFA12rAV39BrECamw+mz4rbHPZznQ9w8FawDIr0q+rC0jJ1uyaYOh
HnfXSp3symmHxDcuPpjDJ9HGttBXth9wdJgYPCNgOZcNfqzPwGK3xKMBpO9XQQk12xWUGZOTr3X9
q2mEbbnvSF7RFDP87iPwF4G+ukFpx6Ss0T60gTyeBr3BRjlvqPbgXuyov0ogXsbH0IYss9PjcRqO
YSC3lPZwTUIiTWjNC9qA0Te7znpMN2nznkd1iFM3xrVzLr0Uw0/HAIzrykbXfUJO0UaKHb9d6j+S
UmX7DPs4XPMCozQgT8naa0sPhvJvWhg1Apm283foixBV68oMTBoSY1ztVax6fKrRBVJh4YRD5ruX
bYZUkmFTjaYlNO+gfwoPEh2vpMG78C6zMchShyk/qMC2nwat2ILuzJttcUzmJrxCkYGLX15uxg75
b813SP+mPP6pdFqIHi9GfnamYcNrN/InBzaEm8HsQ/etHTf253U6AR+QggPtPpl27TJNU0Ac2Dgd
BXe1lshuVjutCw252geO4z+q8EKANVbxxm289skaET5wNgJiKp2Xsxv0VpZIeko6Icf2oab/4rVm
M2Pput5/zn1/BJTiZ/4pLAvqClVXAxG+vcDL76Y5Ty4DQpymOPxBc3EFVKNe5EIxe4/WWvspiCkP
jt1UfEEFv3ogGcfpKZJ//w9jAkGgtzDX/JfKbtGI+KoyK8kLDbyiW49Nep+aUetGgyyKQ6nLKfZH
VhLo59sDL98LzWFrsceA3cz15OXA2AblSRLjNop1dYjTPL4EqS7SP0XWFf9pcYnnyu0BlzfR24Az
zQfgPZv7Tbbon+MD7wVBObWpPKxGGuT1FBy3k6jZ6KOuj8JLC4EPLL25eAaVJi8kaWgrLysGnDac
QbGfnNh8b9v97WPgfkKdIKW6WjYFlVld+G3t1X04BSBpofKYSK/2bqgFYiOEWD5NDAYgh6YwsRkH
015cPAiBj1YVha3nhK1034ZxdwwHP/swymW00XNbnsJ5KOp981ZUZw2pxSl0esNAe9lvPHDCVfsn
j0ME59RuTD/kYMWGk4CMJu7wQ/U/pb5IEQVUUEV690aZn2HWj64b1+0iDDUBMQNrCBrP8MPuQW47
nEGwZv16e5S1SQUZTEmIopBqLAWCbMp6Le5jnYdwRXj0p+wVk/PsYOkYs90eaeWkzWf7LcbkPl1+
zyAj9qDAy/LMeJJP3WAHMXK/upjl+UV3ah2l3SqZrHwc7agZ1gSCFrDG4hSURdAC0DBaT66l4RPC
OflRNyfnXsXD/Hj7666yBrYMGTGVEo70bPW1WC69ckKawAbur9hkZ3BrwrDGXIDocYcBpX7XGHXx
Hy7i/WuZtOqBe1B+UQP8p27/jpVPZsMQwfET6BUvxXswgRtUKtBYPGB/9lJjyEGtKALfNFLr2Hir
VlaUjwauAUiBjGlZULGsLAUqFXVeRNf7XupL44tfdRneyA2amvumz6stZMD1kNS7Z86SjpcHGcvi
DsDUJM/TKG68tEZwfjDMA3Fp49JPcvZ5H0cbIcD1NcpwgH0QCqHTYSxJyVOPMmjY2rUXKmHntYZd
nCS+dWOU6zWbi/hkecQYMqXuxYObYsGm+71fe1HrTB9KhJJPaeDgQ6d07w7eILpZoInml8ekmr84
EVKl+6HTSXgN1KK6awqt2QFNLI6BEb1bVWEeigCC7jPNGPoTl5EMWtUY7tSp7A1ymJ/Rd/oe9WU/
G9gGG/O3XCW238VI86b550lVRs1JkraQEaAs+2MPncLVJX0Lubh8E+ZRIOIDTKDAfC2DJ+KRGBWh
Nk8hGgGTYphfyTMsD3kz6yBaJT4UAu2fITfQJaDbuHHYVj6SxhdFbZADM/xs8SQlSlJmSVLKnoo/
xV0u2d2Zdt+WXt3yfPGRhEPgUWkSwHKQF1sx12JTj7hZPOpfwsUEHTF+eerdfIowwMuNauOhXfuq
/xuj0FwjjFAvl66bJKIhX5I9NNRlsSfJjb/XdBejjcdnecT4LmaO+GGW4oLWvdj3AmOUUYILg9Fn
hz2e78dT5SFf2ivYkdbGu9WTGA4WzCwbTHP26jEwisqURqwaURg08Gut4viBxbW823e9Ns/ORX7E
MLQegK7I9OOQ1LicPbU1Y04ghkWc+Mb5GhV5iBakXjQvFazZ8WDLIfrwfhqEx1xvxq9AylXKotEE
CRyrLwHTNIiU8NjanRUdA0euz+xtpdnXYDl9JEjDMd11XKvBvkD6/Kmo81ZyfcTnP03YmqBymUoa
TKk+iZwfgyOPzc+wVAVWdVgvquiH96F0NyBYBYjZmKGlQ5rI2OxhjjUeb8/F2gJT1EV/BHloWrSL
qRhIBLspSVUvlO3Ym7Bm3sVSWqC7iC/v7aFWzgjZINNOI3RFdTOO67iS+nHy5CEU36wIM0Sce3u3
07vyv2EUP28Pd1V0pewGhAcSENBshX11uch23Xf5JDNc7cSqvJ+C7K9vCftLUOrFXgkH9aOaJJlX
Zrq2ca9ed73noWEKz+R2OADL1zZLg7ipgOAzn11g3FO/i75jHeE8U6YyvMIOIGcQnAYfp05CcSLr
qmMjEPQHdqJ+61uRfRTdNBxuz8fKStNa1IBDwl6dWT2X85ENihJEiT6RBjTGOajbBlWppviC2VC8
MQHrQ1ELho4BsGn5hDn6VPaIx7LSLeo5aVFjbGJE+WMh4cXxP3wV34UQBOkaSoGLrxIqrVG0670w
rLB5DcXQuqkUhs+OlGy1b1Y2MHhCGFioAdMNXopuVyMhSNzYE8jJYkq+BsR2XwZ8Fx671M6z36o6
bnX5VkeEbkyrCFUuEt/LrwulLAqUJJ88pS+tZ1S0DBeDINmlVItkbRpUGwu3LGFw3fNOwqPhhELF
WuZvjZBKq6Kl7yVhoLqDSs1XlJjOOKLKMNUKflN6N98Zeb+NyZ7kIp5rukvVUyfE8grcGBdwbhXP
QWdjfY1b2qno0+j/c6j5Vf0n4GkB5RaBsEdvUm1EBil99U9Zgo3KTkplddzYmquTacyAH3jM1zGB
nsFuDXHM8JymV+77tExPnZ6mf2efwXMwleVXmeDkvS3GeQVBnM84PwiJy6dt9i8qwUSMHuJ48oeh
DdNTW9bRaU7pNmKQtQv2rcdNtgkLZHnKY5jABZfa4PFmoeccFNUZR2cFZ+lEJakg+ulA1u9yvMo2
qjRbI8/H5t91NI0xBqHAR2LihMiEhVGMM+pHecidsz4o3R8RNtgvICCUbwytrI09y91z2IC7gHW8
HLsySoFXQcKqCqBkvOStLzB/GiPh5o0OnKtXonBwc9Kifm/ixkZfGZmfXW76zh19CFvZyXglhns7
11EzVDCSb3fqOPgzaa5qhl0/qT0W8r0o0sP770qqQAQ/oLF0XvvLn56Fma+MsKi9KrXTY+/QEymn
NCV6lO2Nvb92cRFQyPB9oWNA+bgcShY6SMZ+mjxRV+MxKMLm7IihcGXYcA9hWGxBg9bOGv0QIAoz
zgoZlMvxcE7TgkDDu0Y4vqMe9U6DL95jEfJJaIVqe5kvKfVeSZr2+facvnUUF7Ek+qVk8fRJSLGX
VV8z4J2T6S56hTQA6J/aSH+tHTmKPfhndn2Cq2HZxxzL3ujQ10k4HccKp1AsqQbje++Ucv7RrOtE
dWM5wvnVL/Tedssx6oK9PSVNcmyULJTPRSXiL9kUJ5Urcij9R7kMa2BChjp9iSsho5Y4GiZuWxj9
6D/bAOf6Pfat7e+pnabCjWyUOV2MRquXsYcmsJvsakD/rBNWfi/LoUa3/fbErOwAqrV0YKGFzqi3
Rd41xHljYm8+EMp3BTp2pZJK93ES9j+1Uo7TY9N1UXV8/5iKRYmMRhwigcu4q5QrIstWogJfyGXv
VmU+su24GQ54g/kKvt6Cosf/MiZiRvT86AAsXUbqgOrwUDPmqFs+i4CSCnJRoj4a0jB8FrKzseHm
N2qx34BU8lQSYlJlXV7wcMw14fv4M4Fg1MnIWhmBO6PPkOG//WErR0p/I5RiBQB5YZk4OyFkQ1RH
BlhvTRU+yKmsSLuwyWTpMA49Db8gnKYHtFnj19sDr0SP0CQQIKHtPeMzF9cUaq4o5RgQVNSQrGcf
mtHoHExf18RBqIa6gUNb26fsUZBvAAtngOblzaFnQzlWeM56FaKKdzjqNXjBoR8zuBCHNfVgaunW
PbzyhNDCQLAMMMhc5FlcjnYRBqCOqgnzFlBwj20yO6mbYWLSl8peTUl6tHILgY3cbrdYePM9uNw9
4I/m8F8Br7nM58cRjmRDeupxp1RnLn/kIhHvvKttPfbSRNfPZobQdF7HEkB7UW2h/tbWFm7SzGAF
nQQP/3K2KQFnBOcKt0KbP9lDn3ng4H9NbZqdbm+iNwnk5ZfC+3mr/dCrWkYniWKUfR5UrCthkvox
jA2Kqng0SrmLjA4dkR1SFOWjZnXYqHehkv+smio/42djf5WzXMOwCRPoX5yCyryLsPhovVS3qSPd
/p0rx5nnCuIl8CBAHs5i+2HnAfg4G1BtRpfAVTvA+VqDYfvGKPNtu5gN0CowZ6grUuVeRi2SqhS8
xxFFOF799OSLrCvvcagLAEAbA57uoq81LEiV+N7SMYXfAYKaflDHLaZ9OyS4gOI1mJ9kK8If0cJ7
/U8jY4K3D2GXtrtmUq12DzFZyk9p2ePGSYqZZwc/G3HGjOFyWL9MqbH9fURdX0U9r0zHs91UfeDC
TU16lH4zC95D2Y4sUpSg7Bq3XNYPYhzjX4Melk96FAR/1dLMWteH5YTRuY+w9r5y7B5GiRD1nRbI
VuBmkjnm57rsVYQrmiz/cXsm3yAmy5mkeg+Xj0zaprl+uYNTA3mROasnje4i9TdRQdn/R4u9/IYV
fdh8knX4dI+o8Zv9fdUNEyZsLEy4p5A2/rXqWno31psiLr1K+l1E+zY6CJc/yFZK20wrRfe0QlYh
fhnKF7J8/VOb8/7c/viVu5KckH4X6FaoZsZ8sf0Td8tOnfdFaeheJHG3uJ3fVvqdHVto8QQtFtvP
tBnC9yc0lFGoQSIuwJDLyzIAPBYZg655hpOZ5pmwwYmOvYp66/cRpsdWt20+b4vltZGCQuWNphTB
5GJ5wYLSXJwUzcs0uMoaBo+wi0bCd1XNvuF01x8zuXy6Pa0r7wH7ieIxes3cWEvFU1JHS7R5qNPV
trDqggimNvvezvpPSNgSPVeCMlUwJfe4xQdbTIiVC8g2ZnoinC2u5CX5ps+mptCD1MTAK8W6Moiy
UxIN4/uvOR5yOAJ0SmcB/vlX/LNz+kg1p2TMTS/pDFQsVQsoT6hs6U+svC7QHYBZUsqcyTbq5Shx
azi+TkDmDQUOLY4CykTLWumgFXQOb6/ZVd+SsgU5oOGQa8P7BTp3ORaWhWiTSZgw18JCPcnMjAfd
bqNDJBnT2RqtkUpx1n7XO6G5oWTH7qQJbWNWV87jjDhh5Sjc8ksWv8HErjFAW8XykOIqvqWx0T5b
leIfC7s3vsE4C7Yaw2tfDS8SRi2MHtSqlqJ+dpOaJb6o5hzt5i9ybuAsOuWQyByjdOklSft6dJp9
0g/QnIMIBG41We7tqV/9amTNuPVg1FxR3ZNRHocwlS1Pzxz9mGgqo8Tm4OJUKtxCs+KtlH+exsWd
4MgUraHUQIW4kuqOBW7Hsd9ZHvawAKOHFtB0Veu529oI3lil3u2jxI6eAT6krmTLzd6BTeyORgzW
jJKv2wvVPkVI4n69PRNrP4y6J8hevG4siqCXe1Ap0HzsZcng7Nr6M9B2ZWd0Itj4/pUrkZn+f6Ms
bn0EqXjy5Mj05ASJMJ69n7bTqt+GXn8VuTrcNX2rbZSW3rr+yylHDO1NTBgpmaWoKdq8hOw2r2xZ
Z520Ky2E8o9FPpSfNCttgl1bOAaWpmnRjB9zNE6wdS39pHtU4y7XHhK5FT/atoAmaeW++AHJQ5c+
6WqODtGYanGzEyC1amylQinY132fPPtmb/5tEpR79tRHg+GUS+nwlR6OZJ2GAL0ZLyyNxnIjECun
MGkVhNPlbkLouIKx4BZ1rPgukiSG/4yGL7ikQpvrigGuhYHb9FBv0f809K0W7uqBRAqV+BZgLI3p
xZVnDcjDx+iTUAorRucYxwRvJ1gScnhWEh/7Zyh2jrSDU2udFbMb1T34di4nwwp983R7O65cv3Nr
h92ooZwH8PByO8L5VYo2HE1votNwiM3APlSxWqMAnckbd8DKk8lQVMZnV765Y3g5VGIkOLKiu+WJ
IAr/JEY/7OysbA4Z4mGPeAQP565Lxzta+sZWKL1yGcyohlkKZk5SFx+ZZFXlgFg1PYgH0yE3VKSZ
h2irV7Y2lfRAZ8CoAUZsSUox02lMIsQ+vH4a0l9ToGD+o8XatyQMv7x/0bjZcH9EcXOOIC9nsh3b
FJR7xsvs+LgpJ1HxCiFVe4xa4BS3h1q7SGZpMrRQCFZpBF4OJeVA8cuS/ZENlnaHZEb1YmaZ+hCR
dD+oQ2/8tMx6I7Zam0ioxTr1GQ7HFbsniBE7iVHi9SwtgPIsEYRl+8gQ5UGTk3gjOVgfjLwAIQaC
VnVxGPXaQfA4EIYX5dp8MxSE45ISn42u3FJDuh6KtFUmYEQkiPB4qUk0RpGBiQKXsqOm031VjzK8
eGP6XE6gmm8v2/UrM2fI4My5iOEHLI+1ocMMyJGA9oy+kDGS55HP0sY+3h7FvD7SM/GRIu6bntZV
8c4RoR+qXax5fWBUzmmga6E+GV3Rh/cZtPR0V8hOdz/vqz85blhnvLeFep9QIn2B7CS/ODq4wj2m
GZUidkqs0jbH5cWSUEmMkb72m1ap3dhv7a+DhUr2TkE66i/Ub/WzKLEyPPqFqVOhHHz/t5li+7yT
jBBbJUUqsgf8dhL01Dpqj8iuapKyt4Vv/gZ6b0BPrsfkt2UMdrKz4SH9h9q89ruepvxjnOn2r9bp
qmJPCivGXSLUEsngympOIRJl1gvykZS4EGWrxHMzpHF+nwTR+DTlRp8cfVFOf2wtqbMzagLO6I49
kKA9VjXqS2+OMwapAuULqj3KlSM1uSZ09TTvtV1Q5vHvNPGhlRVjDMKbu1R/TErJlPdaVrXynYpE
5aukyHCqOgsl+V1qap258YyvJMs03gFnIS1FAndl2xK1sjy2SaJ5RMFTwwpC2f0lVyGvYd+kiv4o
Sq0HR5HEarILTSe1T4lq9Z94spRvk1069UbEdM0gAacDRhtwPJtZsZbppGhR68yB5hAyhZ/tSm8O
MU36c6pRka8fYS+3h672dexWaV0Vkj7r8Yaxm9aaRo9JStyRqvLL7a1/Ld/Nj6JQjlgkuQQN2MUd
PGVFVQ9poXp6OnY4Fpi2lD9Eeexb7DYn+GZNYFjOQ46cxq4REQIMmSNPEmqxUZveZSVGFUc9QiJ2
4+Rfs4L4YTSVCfQBeVOqXPww2l/gTMdC9wa8ZoTnjHiAHNKxr5zH0ZG710ly4HeJJrGLvd91cruv
aGRB5tcbKfuqZi08ICmaVNSOLSUtIcK27Svt+fFjGSniz+1pXLmnVHA9UH3RwKS+Of/9PzmmYY1V
I6m1RrM8kz8neSAP+1Ezx61i2lxQuYxNca/hEWNqqMMzMZfjiA7PWjuUNU/uc+dHKgLZBddSfkTQ
GdDoYE1xtu/UPq0O8KctiDExJs8bqLbrp5TXBdQ/zi+UD8EKXv4GyVYrE9sq7mT+8Jlfb+8qGd3J
XZENUnCopNE5p8AiN1KBtSnmIaCrMwvNg3++HDYqM66udqL4NQn1iIxJfEfioG4c0pW3DeYKcAAE
HrVZr+ZyFExDCgn7Tt2jC1BF9G4a53fnlMETzEM5Pr5718yqyyS0pHbYSy3ebKJ6McCx17yizAxv
RFTsaWrjYKPLsDJxJI8Ya4BYpTe/zJur3s7jxOo1j7ASVQbZETvEBqsNU7V5YhY7E+QGaD2IKCZK
qIvGQj61lq/1Ve/lke87f51eNRMXXoFu7saGA/iIbny9MebKToSHR1VwNma/7ofnkznYVlENnlJp
zc9entEpjYSXpSgit4Sj/jDC6dpYNG3+ksWXQvZDRoVbnJO4hK01mg4neNCEJ5K+rh8ztQIrh88L
vRPgTPUnpkdSPTus2mNijgE9btMSxiEw0J7bx/N6H3vUYSs3yrJYcYOhqYOPA0bsX3B0oM81AzUe
rRQR9QPqxKXyEgaEPDvA+Gq0UxIu3FcNLlfyo+SpepXaUCnOCRdGA5BLjaxjnyZJsc+IroPn1BaI
/ITFto/12tyzp8BlUv6B5rXosVqhg8xN1bZeHGvjZ19qUkwnJrkCztKqx4H6deUOStU/3z4yK9ts
bs2B1qc/h/XbfH7/uWjDvNKSVAe/ruA3+ykNjGlvFLa1xx3cfuKy2hJSnm+V5WJTo0TclgSXMuI8
Df+MRwmsI4AGSB4NofHU50rzOy/wecD2ZziEdTv9BmhT7ae8yTf22cqxnZVzLDhd5JpXzVajVJvS
r+mBdnpj7fQKIT8jMIbT7flce2YZgVM03w54Qi1yymqy474qTex8oy4p7lrDl5uzGSuqZ5a9GbBh
MUrdVbYtSW7aleF0bzTsic+d4tMzFJ3mt3/qACXCIxedkD/5aq2C+ymk/osqj6G+8XtXth23JZjq
mbt0TShK+16LuzqmiYdCLO1hs/w0pqlPINBqCc5xtZ96xdCmjnt7ntbG5YoGTwDkWVWXoJIy1iJh
T/7oSYVVntOujZ70GvKkEInykWey2YdpHX29PejKZn+rjVP5m52kl/19IdDujmerZc2eSjeL5cSt
bGEfhq746hfC3ijpruw4E1kU3gpAjTON8nKv13ki66KORq9pOi3hFnXUcIcfxhY8Yy00n72QZli8
wz9L3s1kVLQDUez2cIyxJ7cPtOg1p8LU70ZK2/5hCGvdU6RqFEA1kuizjDWDehJ6ZTwMNCjH19vT
vLK2WHDQeLF5RSDEzX//zxkf/FzS7VRuvKgnwPOKNLKeSvbxqUU46z6RokY9KDglv7/QMkeKHAts
jLAKXPZ7piSREU3uYRSK2EcRzQ93mDU1Z0FYcLj9iStxo8UFxrtFXYeOy+J1Hp2RXDUqG6+YUC5G
E1LZVbXs7OU4ao+DVvonBbXYY8RZOoZ2Mb3cHn6lVIjV6gxE5C6lRrEEdMQT2PZILVtv0nqkWFWr
y+xd3gzZp0gqM3k/Wg7GI3nMbj9oUYqyYhsrwTc5NNV4I7FYifAsYkgiWPiCoBHmqfp3tcmykzGF
uTMk3eiaYHTMnS4NXe02oqi3euwrR5gbHAYD5woo2vKZJN8FutU2cLuwqzpMbdidSbO6nVPkvtt0
cr6R9q59HfoT6NQxHN+3OMNh1RWl5sSt1w4N/vZVrdnVacjH4Ieww0bd8KVaeR1pypKe8VCxtZaj
0dAvG+QHW9hkXbvvJMXZN4ZSeF2soCA1jO3doFjGU5VSQ7y9o4w5Nr58mCm3zGEznzn3aBfLCLwl
9osUAhEMv4SjKgjVXcXo8PqjjCHTAoM68mFK7f6zE4cw6gvdHr+lky2hxyo7PlV22/bNA+LQmI3X
filrvHJ+L7tt3zYhNjHVEO1Gp68V156oCB2aPs3jfRMAljnZSTFAYNenyNgHmq/8zRwNfLnwg9FC
aRdjSqVs8OKZMEf94HeK8TexFCk8GshHjp5GzeSlCPxM34k67wB6NN1nZL1r+YgTihnvUW+QNBZv
bO2DsHpH7CkrJIB5laZ3DViJnqmGfv+3CM3O9yDttRhh95mRu3XdBv5eMaNkCHcGvk3qPqhC09jY
Zm+I/YvpJ8pFr+utcgvbbpmNFcqoVqGMbtcU+tWXyMq01kWRSntQWhTZdnnWCeFGaZf2O0qD+Byg
jdneQUYKnmM1Hp7VfJA/D4bWhnBdBjT5ikKFPJ9Ocf5LGbK6Ot3eL1dv2/x7LSI48CezGOAizFEm
Mx5avIQ8Cw/YJ7nuop+ZmsgbCcmbms5yWmZRWo48FXoyrsvLBUEfKa1Mx/eIl6ISuZmgd9yh1dJ2
N9ax6p8RNrEn3JYimj8jeHrpHPiS2Z5VpbVfs8jRwictDyQBlkQY38EYjzXhe+No5yRP0NBEUqC1
Dr2cFsG9IBdI9kZo1OGT4g+JQRiamZheFGprnKQokpq9P5rJaz7oYtw3wpDTAzX3HFwItUvtYFhd
VR1DzfALl5tStnZcmdNfEMjV+JT4vrrFPV9bBQCrKv9Rhb/ykZGMWDHARfmQU/QQUl413ml+VW6J
yl1dgiw2pOXZyBUYBVfB5SqIRu2NvMt9r0JS+XdnaOEjENBB35lAY8r3vicMBjhklgWgyo9S2eVg
iiB8kPvU99JYJMfCnHDbUNPswUinLWGtq+t2HkqbI3XKmbO13eVQQDQ6X/ND3xsjRMJ6kxclS1L7
MMqTeGhQFD5JOSBd/EK3RM2v4gdGnktbb0ANgqDFvhYhZXDJ7h2vckrgl+WYGOcIBXWXqnC1l2yK
vaqJvK6WGdOhkYrCe//xpc+MgxPpJs2iRfGnVyY8orrG8YzcD+96NHT2SWJuaggzf8vTSzSGoQuA
H3rLi31DJX4Shi9htmDVFM9AuiKng/bbjzjF9FuS+le8v5o97+5Wmrm2Y5GxhptGQYPW82JlpcIJ
Jzj8Pn2OSTuV+GyfBiHag52U+cZNuDIUxkrzyQDlOjuNXW6iRhfUDuf96mPa+JCrcn6fV511rEt0
ct69amxVGulzmxRhlsVQoz/QzYsQRgGr0HytNBwYQfWKjcLgyqkgQ4ZvpyN0Rmd+MXdmEYTjoFPa
0oSd/A1U0Z9yEWF0Wda983NSMo17zcjDU5aUW34wKxcaY4MTJKhe6ZVaiWTbLdHVXVl0xknWOq13
ZT1KhHt7JudvWOxMeqQkKBhwrXT3nHZKcgPhqbupDIYDHZnzlImDE7XDGbTkFmN/ZUZnLRu8m2ex
wKt7ZtTGCAOuAFMfraxwb7WcY9mNJnBdM/6iVWrlqXZWf2/7QN3YnHOqtfhOVMCoUc4sMKpLi3tm
SAqH8jYKySmuJ7tBmY0A0zR50UdNu0+n+m9Wq/5WfXRlcikhktoDf9MdwH6XJ2LMzAyPtTS9M32z
9A+ZqkskJ3YRNDurt7vh0DZFFh/bKC60sz8ojbjLcGfMXVuEwbcUpjDGlNSffjd2rRo7oUd5eaCM
ACZRdTpjlzZF0+40wTbdIfIfnBRpMLVd7dSGzTVmyB8HFO3Tu1qYbXnXhLXf7gqrRY4hoq7+x87G
+ocpOZEnyq5Wd2XhRB8qekTfTRi93/1A7v9GqIwUqNPbdGDD1lF/O5Ka/siBQQUHkzQj/GAg9PKz
TQz9uaXM+MFiwwb4YsgmdhjpVL3c3q+r68i5hxBGpwtyyuWUVk6udH2qhndIviTqz2xSWmWXIett
7Br8IExUQ6GF7IeYBOV4e+iVpwqUMQPDyMSOYAmOmxopAiSRYb1gdWl7SkUSVHu7CXTjuUia+pEN
3/+S1AQNMJF36gNdI7XeOK7XXTWNHHfeU2heUMJb9kgiRUu7XovwX4uTNnmaNbHCYxpCNtyhkto7
u45ezbSX4GX/ajJl+DSAhJZdjBobpMMqS3yecATd8gu8TsP5WdRNZ4IwqSHx8OWyoMTpB03LVVnk
TSMODNSUe1GVSrEbRK4rOydTIuOkKKJs981YGekOXRA939low2+kEGvrBJ2VVBWFX6ofi1Ond3mg
lj1SXSoQbbdo8uEQl6P/IU1tBfS2CfNTynPEpAbUjnPb/317m8yfurxpDJSJ6KdBCL9KYHzcN9AM
zIK7XIcibEuj8eATVG+cg5XHFugCEEnwEmzKZdw02rGwzQAbnjxInVPeyM0MHAuOfTVtXZ3rQ1G2
mwsbdOcWwQtAtsbyHcwjpkR1Dm036E9arPRuAjb+cHvu1ocCgMpnOcjnLKKxMuiIYuIAT4ysR+4r
knUXE4Rp14ku2TpJ889erhMdZrD8M3f/6jjXfRqi3N4iNoxnxX0adPlB8jXjRZPy5sMQFdQe5Dzd
y/Qeju2gALLT/PTr7e9dPc4waWfODJVn3qfLc1PBWcAolkCmw0PmB23yiBi4wvK8kdO4OY6QUbPT
gNJ9uGsTrrdHkHrF5BZgtn8gmCg5O9VEp2NjbtYu2VlbiwoMGG6YNZe/Sk6yyeIWCe64h8QvQB6D
Bh4jkL9YftvcU6w3vV7toZjcno23euhiSejBkom8Qbep5l2OC5tN4HwkYdLcVqBbKiCZvwrdyF6L
YZR/5GpXPYvRSvNnNRZFvPMruZN3wWjGI/WYmqTUaVvreTDs+MtEgy7dYcohvcI6Evk+nzrlRSsd
hMajvKowm9N6Sd8DHlE61zbDkaqCVNZHgbL9Y6k7PKxVXzaINXex9Rm0VWrcaVVnA2IPUcXah1PY
/ISKkaf3GXSqP5CJBZl/apUHuCaJsxuMCeHxFCo4f0ab9zkeq+qPFGPOuC8arQBYE/ihsYcJGWuH
JC/8hptxLF4bWymUHdCYiopPrGWfSA2l4jvWeMV97+Og/DmYhuSQ6c3U3FfNEP+usIj/LwrC/s/G
glwfkYv10C/XowxGG+MbdmdvJK+qiKzDWFvVPteT6fzukSx4HpB4YfPMEMHLkbqRxKknDrob/w9n
Z7LjttGu4SsiwHnYkpK6pW53e0xsbwjbyU+yOBdnXv152GdjUYQIZxEkiIOUqljDN7yDCRDW6mEE
FEPvHIpktN7fH2r50atNRhmOCII8npL8Ok0pmprWrtImlx5rlqd2DkdoLLLcOUIbNxl9BXIh0CS0
xtcPIp5YtGgNTETtOuz+NsM0ecG/LDkV4HJ3wszbrsdiiMAxpdGPGjwJy/XihUg3xrUVYaOuePWP
ZlDn7xPa1n/hfkI7rWqH10FW+Q+t7pPqMVHjAQT3YHTVcTDd8Pv91d24Onh3WVnSeo+fs9oysQUC
rK+JTyjXyxe3nW1fB/R5cijyHhHF1796VmbvfNLlRV9/UrRcF4NO1ebyWC2A9LBwr0stvtRRURy7
FnHvkNbqS9TJNgAdGX35D5NEnEOlTEnrbr2F1NLq5ohZXkSSUGNacBCfIq3A0B15h/Bbzp6afZMq
1J4h7tbexbCRwA+Y7GJzff2luQspjLusLvJyiPkYhYsOIODIj/fnd6v1wo4iXyFxedMcXL/DE4oH
raNPUCjjMDJQjEz7zyqizY9pG5qJ71RR9l5B1+9XXYTjuekrZCXtBt7ncciHOmhbVWineu7rnQ+9
daoWsC2oADY70fj1/CM97XPZ4X7W6lr6MijO8DCge/uczume+NXGUoPC4J7g9ABFXW/kLO7R/a4w
EtfjXv3uSN04tbMy7tR1N44Lco58SpPLAjbC6oNCj8dNzlvcP3QenNGYD0kXBpMqpiBM7REYI4CT
+x93Yw0hkPLMUvKjRbS+aoexoJ7fQpIsrCw7mHakPtgamHpbz+OdW33jXCJ4BaQFNBcjrj+XLlWh
qLgYX6qpUZ564XYvc4LIRZAR9benQin1PemcJWBaXQUkhUvrkwoUqi+rBa1KGWuRxglRjUy+q4m8
PzWOOz3RsFAvMaY7T5bduEoAQFLZM6vbWlk+5KItxtFBqeR6d/b6bDvYVVNGrIz8wXSSb32tlO/1
uv73/ifc2puLng1lDJ7KGz94fBZUEDkcz5Iu5iuovh+q7IedNGprEIJ+wNHoK1GlXc0mhG9lzBQi
LloDgndswiY+xoYp1Yf7k9k6AjwGHqIyi6/0epMollag48pkurb/VFOGfjAR7DmZbZZIvx3UKkjk
SO37/qhb32oRNSbeQFWGHXr9rewi9gY4QNwkihm+l9WQB64G4hRG6x49/O22XO9JVwfGx8UFH3pd
YxZZbDSRXWWXgochPOldU4tXADjd/yQKUp+Ano6D74xtZB4M6o2OTw+jfV9FefNJtef4mxA94F0n
CasfTRwav9Qo6j4VWdv0fl5YVe2juOHsBeO3nx+l7AWXQjOUMGntAMoRQiQun7JLZbiAnLtQO9LF
rP64kAvcjb4ZSpcL+Gq9NK7XEew6ERWyoUgOYkb0BiWR6vinH5ttjJsw5VRA0tThrz921cVj3LZ1
dlFnOzux4bMHKbXqnEp72Lldt5aNGj9VRmIgrqHVvsIAVejNMIiLozjWocqa6ihx09tpj9+emUVq
gQI42HyK7etuYD61XR61QlzUNtbxd2nrGU8IO3Jewzb0SAqrUZPH3jNHa++DLTnY9WamI0VYsPSJ
YL2uc0ObZCp2INRe9EHHuDueGt0Ner2T46ECcBj7QsNBcyDJom/+QD3Wtn1FHdUfVaZ3X4oMOfvD
IDqIhrymNs2mvsl/1XmrAU+vowimMICo6Nkrkzj0dVXx/qUMOb5aOM3aQeUO5qvpxcnHWsMHw691
TyJpW+bGiEiNlkEoalvXPjoRtnSHAb2v6YHmWjEFSTaDCbHwZMkCOTamDKSGt1fgSsUYKKTmZhKU
lWr+NRulCegLkzfdF+VEAmhm0n1yC4t//efbEvIwHhjErEDOVoUqobshNQGd57FoBfYKc3XUyyrF
BTL1di7zrQ1DJWxBmEFRAtW6OgHhFA+KMSaXsaYlnrJGP81UZgH+kfKTrGu4H2Mz7pyF2+efrUJa
B6COobX1FYKklGbUKWGyPuvaYzNVSaCWaGnJUVcOZTnuCb3dFv4gZZDQodyuLqqly9n8DYAjG9kW
hVUI7CpKKzskaWz+EtIOEYsvlTTF8Id+gzN5xXDUSNl+6VENAOL+N72NPxYYH+EOVAxEKdbRVS1i
lNzDnvijEkUY9OEUfaYWnT0105A/261an01dYnEB8XGvK3b7pi1jA3/jEzsosKzuHuhS9qQPjF1k
KCALtXd8LxxM30KZc2eaW9fcwqHAPp4dekMUT5WaFCdnP4XqLI+jW1SPpZe3O/f2xgYiUl1K3QuZ
31tvoGzCMD6b7fSiK3lQZnn+gMlx7Kv1OAXALnZi8Vt1FfIdLFiWyhf1R30dE2BukCqYC4tLpHeo
lURTZD8KVH0/u3HRhMflNhgPVtR01tFFARiCeJ0qz30+4ESUJFlQKJCiHu1BGewgjBPvSahRvsOR
eBM1Wd2/VJaXDtabNu9NIyvixgNUxlsWgTl6mIG/gIShIwDgux3c5BkH10g91l3VvUYhrlYBNoe4
JiRdlX1efFX+B8k4n59sNSkhWqjtiB+wNKE/J8I5LrJE4qD2iTuy4GpVnjPqX8oFBC6GOa67IM1D
JLzGI0KATXpRiE2aP99b8OUcbBdhVC6MputjbFPJSKaOz6AVXvbZzE3PN4RZ7T2hN2j7JbtdzimS
5YDG1ws5G0m1eMMoZ8+V43RJQGdqPv7uTuu7qVLIJ9qyVRQg6GVpH6yqNJXASGlf+I01ouOuy6LP
/UqZhjAQjlp8CqPZHPym0UjbRlhDlHQbszsM4GpLXwdQlZ+8TuXOFVGRySAaJ/cd+Qgcscmu1HkR
Nkt+pa3Z0Yqc7Z95NxsfLbyRDF/DeC/x1SZOxDHVR9fG/F2xmkOTuUl51Lra1mHj096lyuKMf5XS
yPHzHabosSytofXzRFO/11US/ptXof2i2RP4MDR17M8o1xg/Qe669rktvMp7CosZyZqKwmd4mtK5
/ybnOFd8LvGyP2SRIoYjXlSW9+xEVAf9chgUefAgaX8hwlLS0wyF4TylmfqPGxbOgJevbH/mdT9x
fpXJjY4jqjaZT2Uj0d7hIj7+pWHv4Z3cMHEt4oLJ2Et3N6pjZDF8aWZBkf3mlZ3sGIyzK72zbEbd
L6mVHoQpoyBS8/F1qRO+eI0o6Zi1xbtcaTtgevUcOE63p67xdvevjy5opyWhAsd1k3NQjTPydJgQ
7ktywzx6UR9Xh1o0tXyZvbHmZOlxEj2lnjeIh7wlOgjIUtMEBcpRWn7beoP3AEwrnE6GMYivTe7U
aI9HbWH5FqV595m2ydT9q2oyabGxsyl752yXL2pnNRnc0hlzuCaSPfZzSq+WH6vO7atT2abDzzxz
MuHj1q2V71x39t7ZM6IxB2zN5HsMysVXt4I66ovMTHP+s7Hhl7f5NAVK4wzCV3Sj+ZZgmZeeckdt
tcM44Q3nz7GZDx9tA501fwonWVz6CSvCoUk6CMtcMOMh8ybtVYVI6UIeYp/tXCYbgQ/JxQLt4ZgT
GKxirB6bODGPpXfWVfi3Nd5+nt+SYx0GjT2gpE19iIl0d0bd2nQMi5QKemQ0mNbtubCcRYQsknuO
FSRYhQ16Y0hzJAurjm5WV2b4FjVh0DaEo6peDU+ONsgHo5n0ncBvIx5ZtFRQ9Vo4Jkh9XF+mTjzl
gtYHPyQcjcNQp/MLMnDtkV6U9dJ2KiZVTu6cLGuvELwRjKDdhIUPNEva1Otb3AE34BnVstlVrziF
jVADUSNtovaR8XA/5tooV/JQ0TOkEsKnvilVjAWtVjMbAEemY/vBpJ6AnZY7TAhFGDiKHmx8qD+I
pDcz36lVOpmJMXbJ525Q5u+GLiujRt/VgS0bJaFa/DHCDBYMUQwQbYNMel1InMZooCEce2dXkdkx
TfL5YiwacffXYGufL50z7jfY5jc4L/4gzyc0imBNCYXmFsDZz1PqyeX16LzL2KUOXG8rTvYiQW0j
6jaYIb12fLHUGwSdBWXdaetYOUdh1oxHA5caotvcs8Cu8EemD9i4sgDr9tPP0UrGf7mL2o/sG5qr
WKBo0IFjo0UMUQut+pFoE9nQ0Kn6v5H+1GnmOUI5uaOkfy/ISfcq3Zu/fslmCbcR3ln3aSgnDxoO
sMoZg4rhIzhSetqWyBpAAlpuPk9GZLzaehidcNhSn8YwwkWevNjCGEoxXwbhZUGj9MqrZ4zKaXY7
9VM0NcMjWBTlq2E240OcKenOt94Ii+Gr8qKROwNDXWf/nTc7jRcDOeYeyc5izuOHoTLzf8U4pp+T
XNF2FmnjKAPCd0muqJ7clhvjtAaJ3jKeDkXuV2ZHRh2UfSffRzz66Z8nxSD6uH5g2CP8tk6g2jAm
j49t5TyNnThQgooPUaKLx9mardP9M7ORxBgwSjFaIRQEabvKl8p08EoFh5UzjeQx0Ga9O5STtSec
v/W1FowzO5rp8N2ub2BmSDgVF+QIGdCTqsZe0qRE9ICnYHaIS+R1789q62vx2lEFh8e4UU+du1RW
AhjmmNvdwSKyOiooNPhYRv95EZWbHdGqBbiAEcoajGSGoTNm0TI1fA+evcFUPw2pC50g65OdPb85
K4C6lO/INoEPXq+i1g60WbsUv+aqT951Chq8VC2b77kW7+mB7Q21+mAjGJR4jATHSy+iEyLJlNY8
O/kShYl2/PNvxbNg8xfdUrAN17NywAAOOKKEZ2GqkLS6yZBBmovhcXS4RO6PtfFCUBZZGC2sH/2z
5Sb8rTqiyFYXYEq8c47Q/rExZ/ES5704ONb8ve7if80GEaj7Q26s5O9DuqtMbihmKwUG4Z2hjVT4
89r6+KnsySUJTps9CMHW/ODtgll5QzuvQy4UUWnIT2V4RjqyeFHcMHtK68Z8KuxGnKwhGngEZ2cn
vNqaIaLMxlJ1oa62Bs7zL+e26UIX9qaaXuy4o/ZazjoWSsOem+3GPQLLDhgponhElOt7ZIIZqjXo
F51LPLwPc4Xs1mC0UHLMJAlI1e2dvbk1Ho6PlPDAj+P6sdqbHboYXV/UHuqGvTgl7TD/MzTWN7Nt
9Uti995OPr6xkmRnVHpogxKurvUREi1BnEwuWJM4zp55HGCaJ23x0JGS75yEzaH4Vm/vJw/aaluO
ZZLmOWyDC5fv8GwU1vRC1cd+37lwje6fgA2AF1JXVD89XJpoqa/7AZadRcZsh7wxYAZP45QrQTUW
5mEEl/GgaM5EIoJDu3Tj6kUaVftXPqRFoGuV8hQh+riTl2zNnLYvZq3cpLedKKNm/NLTIVchj3Oc
ihyUt4f2dUSldgeVsnEc0Z1g5yzPHs+ffn3d9LIPB6cflXObldNzhWnCo5Yo6kli7nSUjfV+VErx
/f5qLzfzKsEGFcA7RLue+qmzIqOijJtl+jwpZ9EUiPpNRfqBXoTcKcFtLuJvo6xmVql5afdup5x7
WyTk4xDmfOHViV8nPeCl+1PayiTB56OhQ3Ns0QlYH8Mwm812psQIxd75gdwC8mno7hz6EIYAoahn
vK+heD+14ej9pdWp6QTJbAAlq8M/VhUhu4BwsXQrSDNucmlDkrwLg9CsmtTs0tpOdvFQ5t85MpvL
u2jYqXCXbzNWRRVOJPIqujSGNV7crDZ8F0fmF8/L/0OzjjWFEkCYBJhk/fwOIApFXQOidccYCKbu
FY9Zn3+6/wU3DwKqL6zX4hO1fiJaQ3jSDReBFGlE2NZO8gjl0jwoAvvgPkuaoEvjHeL51hq+XdzA
dxbPgOVu/+2tB5ykjQ4yvxdzihpqg1irVzOrmYZZvrNBN4eipKVzv/G3dTJScn1mImJTuDDwgmlK
8yBr1PwcKlFzur+Sy1ZfH29AHe6igK7fArvpoMlSRX/u3GoztjOdq56doUtPQ6OJQ46s5TcSMOtL
i/DJzr25dbFgHErwCZJlYXNcr+cwYoE2eFwsYVx5D6WZpwcn6aadBsTmKNSj38JpACSrr5ZGsTZY
Lkcd4LF91iROeKmupztz0bY2JIkjGmYLTx3W3/VknE6j3eqZ4VmR1oyVjR7XoGjbftJ8u84G+Rg6
s/EvDTIaqXLWxuogm6mXD3k2W0vdauwrn05A6x1Q+wFOu+yN2C+zOf9HLWaJXmWS63utoK1tRhlt
KfNQSSGEvf7Ruj7Ho2bxchW9Ol1mV2a/vEI3jrYzav/hwGJOZdPFW9Rg1pUrbVIlqJOMgkaZu4cF
RuUntto9oO7fn1IEn/28LPf0eLc+CpovGtIjBECOu9phIBu9WCIid1HCoQ9KmBu+GRf9MbWUD7Y7
QVeAkvUfju6iKY3RC3ftTWUKkUU91lFDuDhaZH5KS5kEplHIX5Mzf/vjk4uQEkVvRiErXe/sXMxa
1QhgbkqhRxHtBFM+GbiAvaAe4xV+gu7pJ7s1q/kBaOle4rNxrBYBOkD2LuyFG7CEI9p6QIAkulgj
4Ftfk7jM+CJHXPL+JDfHoQZGJWzBmawrF2YZ2nHdWNGll2k1+L01IJmEIMTP+8Ns3IK0xRZpPYTh
kGtd3RJxXunTbPYUMTMcOGk2d0e6oolPvze8SE20gRdBE0yyai/d35ogpUXiWaRVlnrQ6gzS7LIb
vGnPssv7jzS0augmeB3en99WxEM+vIjRcdVzBlcTDAtRo3oHZTWOhQ2tJakb9wBZYcx9pZpmyphD
UTnHXHh56ENNQSYXEtRAs2Q2OicwZGFUO8Hs1syBwKGJvgiN3BSzS3eMLFHCvs9NdXppqD7ACBj3
ovPNmZPgkSwsYFDmf73AVjZMagVZ5QwTR3scqUxf3AKDqciG4mFkig4eNI9eQN+MPpLV/VltvfrQ
DW69U23Z/CUcVdDNi6/yDc1usDql59C650yZUh7XGAgDvHArqQ+FPTn2I8pM3XdVUevJR3tZ2MdK
Kyx5MoAauH6q2IPY+Uk3DwDVbWR0CNMIonAxWJUvSq/g/ucL44BetkeN2O04DLqH3okd7+zAjaEY
CbwBk0fZwTVWnwGsekItG83FwgppsA1d9pDWnT0dU2LEbOc9vtlbS4cEvZFFe8wCtbGaWISPp4WD
mo5Yj9b4PNf2u7k1rZ2k5eZ9YRRI2ZAGkdQHiLj8+W8RIfUlq87qCEtJXU3eSStu/IQO4bM1jfOh
V0FZTkam7YShW1NbChbAR2mpAYG8HrSy4tAxE1XFckLNnxqzTs+l1+3V67am5lCAIZ2nToGE1/Uo
rmhT3Zwd7Yx3m/uqF9J4Rh2neZ+mkfkZYWs19KcYhbKd635rWCpKtJUXoqHrrZLNNsrbZE469awZ
lfpBSYR66jMkd3tIvyaubEWMcKUn+j0Lq7fyxFUYzGR5xqiDIoQHBHDZvr99SjaSbvaQD89pbTsp
8n1SI+aW7vx3I7J2gLYkLSSAVMQsq2ScH1utzXOYjo2THO9f1bcHhV9CTmgivEFRylx9X6XFFkLL
a6xTphll39SZabM2FvTPptqJ/TeGoo3/Fq0AKSdCup504bRtAkYPZba6egEs0L6kWqvCDlT22vS3
m3ax1uX5wW/D4tSsRqLGBquaxPSsI+BUH5TQChcpwHxP7XRrHI+wixX0QLrYq22rY/dALxDjVWsU
5fPUtsVh6vU/1pTHRIOkjDLAgqkh0b1et2hghSx8nM82gkn9YR6l6ClDCaGfXFFXfWC1nfg5RSXu
hX1TpHuH81bUkh8AzJqPhngNHdDVDxh1YXaRPWnnFo9pwDNFFw3BmBay9G2tzSrfUlGA9qG46QAF
sF709dowfylW5H317Aq0czrCRc8pk/kSfeeXrm51JxhjIjp/oGH1PTUGvf+ho+Lx0ZMZsCy1o+2D
c1AWvRpeIX6ksWt9q/QkroGwYNkUOI3TfZeWmJ+MJm0VHyrwqOBPaPd7mmBLrLI6qx7UDh6spW/B
rrlefku4JTrCyw0YdfFh0sfxoCoRhiKZNdH9rLrHPzuRS3pMI5O9iyYbkcLqbmhyQy9cG7hD18fy
i2PEc2AqaBQreVztPchLNPL73JC242pHY44YdMGjLRv8t3sombPcpWExcg8JtUN6SGteMsUZEcdK
TcMJPDm2T2Y5Rf3iLB5/Kxt76C5CaUb12Bq9rQdigHj3VZjh5LzUmZoHEsGPH2NYe8k/0sq8ZxXF
LBUXBISm7EubDVZ9yHtLSw+WHlnxaxOjbupDbuvKAIolcm94/oTRY0EM8W2ePMhnVZlkCNFlSxdH
r1CkPiiNnTWBMmkIGmFPljY+EMY6euxGdfzbUvDnC5ycfM9vc9eNDrEYquL9MAzNyRpJkl/MMO8A
Fky8KY/m4CXU3wiAeE6jPnUC6P9mddadNIkeyq5t7McMbml0VNxWuF/uf+zl6Kw+AO/AYpNDE3Op
MF1/ALV0MoVz0J0Tt3KRNVS7+MEIwy6DajO6/aMkVfjqlTSz9pDLN28Q335RW8J0myvZRSftemgb
+1tTUeweAUkZpQHV62T246GMvqtlSn8nTvCNvtiguvOz1iraX5xORKYoITjzTtVkYxUI1DhaNLfI
oJ1VuuB0YmgFqTnikotVDvJtQNCF/cszRR/YVV4FptNEO+HUTYDMAgA0oTwJeBDYgLU6aGSBKVjt
sjsPTcgy2JntvWp51tcHCE81/nAmDiZ+PIWl+i4ne2j8Oqpbm6pfBY8m0SKx1x9av5AOzablPdEo
ztKuWR/9uEhEMqQIiZpF6b2CEBRnVx2Mw1w3ez369dPFUKz2sgEW2TM03q+/fsbFAEdgwDOcgvCj
2eawROw2fbi/vbdGWVRRaSGCB0Sn9HqUPPXmUNF79TxnXX6IZ8T4NJntgaY3tjLdAtBOCCSxePi8
XA9jORnqnClXdELtIchFp4Ifpzvi1J120NM8/owks18m9ZOn1KAni2KvQHG7g/kFi/cTnZlFMH8V
CZRDg8eeOalnlE3Cx6RpksfaaZNT4oTOOTXkFJR2NB/ur+4NaGr5iGjdcoJppy+J9vW8jb6Jy2zA
zx7Qghb7euiUcaCMfR2fOjT00IShTPOsACkLNH1q4Aybav1EkShGcgb1pQs0EMXxURFU9jCbb/XU
65uN37YIEvGSoSa13stZ5FEsitv5nGmZ/lSKwc59Nn/905m9GXYGNFCQNdU8ghCBl4FOvOXNxVnt
JR7UKiidIlAMrE79Cb/MhCJBk+uPNMA9O1BaPR59W6lsGRgteQlQ7cH+2zAacLuyovqIlWbdvLcb
uxsDNY3Lb0kuUTMZq7qP/NzM8x8Dp/91hLcvgTURvviyrfPCVxfBnD5MEgoVrSMS32qjqPez3ojf
m3mUf1O7FquB+99xXQ5aPqPN60uaDi0Hdc7rz2giLJR4bTOfpaWFL6pVOM+5iEYRmIgQ/INlS/e/
ugsxmnJKaX++P/bGLUhd7Q1OwL2LQtZqD1HK0BvOz3yGaQoU2Zl09Cgjqzd8YKIOyPLUDV9r0QlQ
UlyOVDEJGv7O2jEXFFZbuedjtJzV1b6BrgvqEI1E7o11lqtoJfVE2MfnihJtcqqjSfR+XdjZUTMm
gM0tgph0zPF5yw+TSQXS79hEP+6vysZFTDWKgJvLC2jA+mkYkQaMwLoOZ8io4hw26nRUlTREbDiq
dq7IjZvDZEa06Okx8ylWr5DZhCHB/TyeZ3XyXus2zY9TDpB4iCoVtmHdHPJUZDuJ73p+S3seXQNI
RAsqgKrM9Y6zILnKyUrDczol2UnCl3o2xKidFhrnf6i7wQ4k2CBLgjy5etvzuQx7b0ioODpqfLTa
WhyVsd6TgrkJ0pnQ8nouJESugHVvYZyK0GjqWjnbKVy2uK6ix17VUshYMsRMXvz6s/2xrB8cRJaO
egzA9OXd+y1u9oA1oC/rgFa1EVtUJSKdVUHmofdptqNgt94fb0NB3ly+FTJvawwHSJFaxUNeOStT
Ej40RiMUMi1ZPffNbBn0BGPN8FMrnv+6P8XNcZf6NE0inGnWtM4yzsM2rSya1nhhPMhOkRfXmaKn
ULgaL4ZhXMbG2GsR3aaaLCzSHpRoKb6T8a42ZlwhNKghL3cJK6Uwj0lVumaQxF6Hdo9b0BjnLusu
nRuNhi+MWP7qpOv9ch2csn1EsUJaLmpqKgfkQJzpsSWvSP0OPbpF7VhO3dGNs+HDNHsKLCBJVupr
STcKHxcPjBMsY4TjkM95cmpLq/kaVuiDBSivyW9qiwbI+8br+3NbQkd7FJXEWaCnmBwF9xd+/Ros
H5zisUmphIN5403kKATidVUB/lPiciSxxaqinirvVDsCDGCOqeA59lIPJG6V7FxG63jt/8deBKIJ
x+mVrtoDmYWcX6HVIe5denLsaqN9yJNwLzbYOqwedQAVltsy1LL1fjs9ZQ7TQR1oQii1yB4tVaow
hqV8CCurQ9DWSHcQXjfx4du0fhtwtatkFWcdEhCoITuY58qkyQOjnKPXaISqyT95vjkp8SGDekgQ
pSF4m4BZvf9ZNycNGItbagnY1qTbKnaqekIhiCujql9HxZOnZI70QKkNy4+Q/D7fH+/2iqf8BayT
ziBeQBAZrhdZqRvRx6j3ntWirwOOFRrM6ENgWJ/ttaNvr4qrofTVrikFVC+ivQW25xQ/53weAm/q
3AAUtfHSwBhgjfM90eZ1nGAu2mnQQhbwNLD19b1Y0+sEZ843HYXOeoYezFToQEeXuj8Bm92UH9II
HJanNOUhz+y94Htrfbn9F+F65PyAhlyvb9pYKH/rXXwxjDx+jce5eHa7uprPAppxuLODNwejk21D
AEGMaD3Zpm8GXZmL+JJGUfZi4Bl3VpxwfJ+Vrdh5r7eGIkJ2iQmXhusa9DWa0WQKmUEztr3qQMWj
OmiIRh6b1Nxrm2wNBRLJov7sEousaRWqLCo1atEoS6ZEeZo0JfunMfr24EzG+Pn+abg9faCRQH1Q
5MfKjB1z/bXIPpWJZ4eMBxSA0vBaWMYQnRYn0gP1uPl4f7ibqHrZnXS4qKxBgqQLtxpPNmJKosFO
LiSL7meE3EN/nEN44UquHfuum+AC2sapE9F0iJQkfa6qDkpXqhk7pZXb1wTQCxoQYFKg+tOkup64
nQ1xX/X8kJASy3uvtLzAsEEJICDpBOY4WX5SK7Dwi976sLMG6+Lisga/D706IchNZ1bfTemlnlUV
J7+uqVrrqFpp+m52h7D2KzknvU9nBim3XJPGpbNdt7p0WaieGh7mltWrjb2LY+M1wAUW9VFMWhdK
+xpZNXbAiXFzgNNeTPGhKBr7oVXm5CT6kcZ7nlVPJNbi0Pb41o2zjB9EOag7j/zW1uctACa0ALlv
0BSNqTW6wh65pK3lBGEh1W9ah02CnQtj5ztsbX1QNzDaeXOp9Kwev16NasA8SNqk1fw3opaFGrjo
AlNExYmgANOxc4Fsri8BDMEqriJ4tK6eAyM2+5rAMb6EostOeqyBNUqm3PAXWyDsYkPzaEnurVLX
4lerBj3XLx4M93ff1qyRZUKWhAb4YiVzve8buFJFE6FbhNm6+12Vrf3aT2lxQuC0eTKJ4Pak3jcH
ZH3xroGpRavgekBHEyLMPO5NDVPOi5Wr2cdJEfkTtZX4Q4a9606otvXokuggfEkjnRt0dcOUcZca
lSuSS96hGeoMA35D9NdTv+jEBMigDw9SmMbH/7Cs8Gw41+gzsJ+uZxlHRP4Cb+OL9Prx21hRSCqU
WLwMVghsPkr28IJbrzyg2TeVEv1W6U+vZa62hRtfnNrGC3RAtFfL+2+THeL1F+LngcZIGkzgFvwi
m/65P9mtnUzPCxcSuj/c5+sHyupLqmReuWQjat76MXbH40nT0H1+UFp7PuW91l3wtHJONA6Gd1T6
jY9FP8fO+f4PWW7K32si3KSAyqjVg3ziWVm/XnZt0Wkcu+iSUbTwM6QuP1WDou4EGZujkGVCqDc4
NOuk1mWF3cwFtTsltfEPGKkvNeYQf9+fyluosp4LgkTcegvn4oblaIBAqbsiUYhLldnyAewA6KIL
377r1AoT2okKwUV1Y+crJzdLYSGPILKLHp6vn3Wwr30lDmfpTx6b0deKqosCvP7K4pCioNgeuqKH
hjOWaarsPerLW3nz06nPcYkuDdF1aJQRZ3tJrpGK22btBcoQz89ijBv3IekSU30UxDgloafefo1y
tbcOjjuqT1qYVj+itguf7TJz8wOxAN5g91d14/KhVAWIQXeh+N0AygYUMbLCUqD3KdFwGuvWOMWo
GvyjY4LzYcR/ced23doqRC5UnMGELAp719cAW8VR+oSDoaMQeLH0EBnoDjWz9/en9RadrFecN5JS
ABWyWxd5lJeVGDxSdMkzkbk+ckXxD/zhzS/NjLOir+QhvhKIxEQ/9M7RxnfKZOSPqEfLPpjRIWte
jIle1lHPl5wEoa3xW+zYcDUqV1fcR8fKXIm8cz99RW/B+Sl70aoP2siJP2CuViNBOef5p9INp2Tw
aRy67eOAtrt3LLuyoTSKIJjrzyoya6dhNC35iCfPRMXaLMsneJYe3e1eSz8VU6Xb79RYdBWAuC6S
D7peDd8d/ifp/9oYpUBIzjJyjk1FiHREuaSOPu2s5MbWJf7VTSJSqnDrm8zR57ScpxatNHUyLvDo
7ZehaYrH+6NsvEnU/JcuCFV/EqPVm9RTQKa2CwK2EqX6JKuhfrKLpLlkc5q/oAP1xStD7ev9MTci
KdIirhIYOksTb7UV275q9Lxk66N4SYWf4v65Bo1/QMtjDyuzdcrY68DJyDypU62mx6MvsnqGvjXV
5a/Kc3u+aTp9wunJew0jr+j+/FSjoELNYHkAaQ6vIrcpdCPoPTlkjdCYkLJayBunmoaxwL6drn2A
8JUqvtxfz41J8qgh90RissADVuupARCvp64Pz22iaMd50H86MRbZ9lRhklHNf16Jht+yrCXNOy7W
NV6ydpIGqRiQop0sB+LtaLm9+a9pWZWJsddp2bi3oNVSueWdfIsNr++tyDSqSK0XJk5Zo9VJ+/0M
e9PYeUg3lhCcHoxkdF4XWv0qFDRM5PAqG6C7VIGznmqd6sQne/BiyOienMtjJcvIPtz/bhvn4I2r
Ra5JuRaA5fXU6JJYuEwDea8Hs8Z9YlZOaUX/OiXZ3XkIN4aiLbQARlCloGO9ml/WTCJGPh7qUN2X
J4f0dfFLj/NggSfuXFxvEJTVE7CEuSQvi8z7TekDMS5gRbORXRwcsIpjH2oIY9mzavW+ZfXS9hPS
yF+yc5LveOZidG1q/ZgimJOZ/6apqN9x41bzwZBoyB2rVMdta4xi90TLUfsLVRXXDrC81z0kcDrU
WhTgKj81QFz/GG6Eiamgc/nJdcSc/PkTyol2aLrRhIcTvVpEc+yoEIxKeqkSTx5sztchdMtq50be
2PCI8BN3UPUwEFRbxesmL5EFdiRFy3nOHqsBsWHPmPZqYf/H2Xn0xq00a/gXEWAOW5ITREu2nO2z
IWyfz8zNHH/9fei7sTjEEDobbwS4hx2qq6vesDcKuE3gBCSopB/rvfBXQXeOlCixtQHL96LqHhMU
cry27I58Ko9G2YTDvmaYUW3zIDEgdWiTGZ9Vs5b/w+Zew9GqAEGKs71PEEpAUxCZjwDrSckbNepF
IKHLsw5N+CBOrD/45daGtUGQwJbo/2XGX04b/J2pbZc0C5QwShqP10RzCs3C/jAoZhH52mhYZzyY
rpqVxQeP9NsjTJZP2fRP5RJQ7Wb3OeSFpjzpWbAIXQQGpoiupg9zEEv9fPB42ftK+KM0sKyV8rxl
6GFmXWBBiD6oFiM3dInbtO3PjTXZkZcLpAx/qdaAcqReaGHQTTNSaPcD4+74IP6RnyOTREbo5Swn
TTbCCWCWu8oQb/RljN5SP5VduzXiaxFP6VsEheQz2j7twci7kwz+HHUFHg03CntgHLsExj4jL7Ky
eEA47Z/YLhqRa6vV0b69PR3oM3P8eCky5E0eJMYq71s8FYMEWTwXgan4EUB3f7k/mbcZHhhIyGDE
LZQW7W3USjUx0ucVSNdhbiDwUZiMwkcRsi3xt6yJrXXchU8mhZejptFOSZWhwQWsBmwkl9t91MiR
6FstK4ISMdDPYdlMT3memvKpQLf9V9wZw/uuFZaP12H/JtMkMG2ZyMvcNe0xO3oA7S0tZTv07UAU
3coaRnDbU9RNc2qb1ac6LqyH2IhVH/23+NPrZxzaysrXXfPAbcUFvrfa9WZcBGgE5CB6HPn9jHig
6+RV+6lxenG24KMeNJ13Kh9IHaPBvTYCwKVs40M71NRuwbsEYiir82xGqH0qxvQ8Umn2e0v9d657
55I1HfYYeStO1DyOesF7G5qVZqdRN1nfLZtzK40hypFWFjQUyC99bWteCoTyINzvfimoBEi9gABv
O864O0eKHBpZMIE8fq+BQnRcWZ2c1M2VKl75/uP8WHZRfLLNpChdUZnj50UNxRFN/DZrXKnFKp2s
FUp2Ey1CdUQ4UMmw+moTXNUrzRp/VhkCXG6NE9JJKNl/Ocx0zwjK2HqvbayXM9z0uDr15AWrmJte
nWwu1zdjS9Pfy8bQrF3stYfMa9ShOQL57K3t3yOvf/8rYaD8rdQGVIfALqXlrT7WZjDZZXNQ+d4d
hdcuJQr6dAA9X44yUSCNijpkaVvHEAHA9hDHmSTqHf/+Gd1dOkAnQN2gYd7YK8XyyGvD4YoLdbU+
G9q/aIL/VHtH9YQD7Oz+YDsheMULsWVJHwkJm5Su7+QpsjItDbJRVdNP9Emyryrepeq7zLTCC5aU
5YMs99P1/rA73wj4n5YWcQHg7Lbk0+mzTpfawH2vxfncHRZeB16YUgJL1Kx9o4p+eL4/4m3tFxsZ
LDpgpQCGv7Heg7QzVElDrdkUI9V1d6xHtX60oazAT7bL4cMiq4N2rkWSx79btMG7czFGnf7p/s/Y
+3Boy6uFBOX9m8VF21rNGDoJbKjpT4iLlX6lNgOExTJ6jK3+SJ57R2+E70bSYEWFm+qNastAQKQ1
ggawrfXCzeOw8odk1h+hB3WXxoLQUscZ4tez2nq4FjdeLzKc6CPlO2ndcLDse7ttvXdBV63gre2t
i11er+sUdoIyzqho5r0uFWejdeYvdWMn/tDr7YNTKdHrTSBgnoMcBr+wAq22tY8IPf0wK+haRVhh
+/oicr+xz0qB8EIyPA6d86yllji49nYCBkkqEPS1NnDbkAYoBIJhcGiVySFCulVnvXWW8kiVZyd3
YJSVUAfZbfUveBmWYkctHB5KWM8YUuIhk9GcF2UO/bmwj8xm9oZaCW7sopV3tS3pCwAtpbUgp+0s
I0o0ddfgv511Toiv1qAfWeTunRTEYpA6ocC/agu8/LBaQu+tjaU0KOSp94BmqtjIpPbVWZKfC7iq
10dd3meUxwAjUR3Y5ihRupR60qhpoLZF/UCb2/bFqLUPPBGzUxoa7UHuuzeZPNnXcjQv9htEnEDO
tVclxhvGNg7iMVxOHfrGfgm093Q/5uwOtSIzV54n1YHNTObKNEsJhnWBVJCUVAtM2Wxqla8djtgH
s3i75+EuAfZndxDfkIJ7uWhtGzlOWk1ZgD8g+SUvz5PaIUx1/4N20iyGoY+1giJ2akaIIZhsfJVh
sHry1CbNLutz5lQ5kY3AomY/I+ReXyzMZVxJmXTf1Jvm4Oa8vVDW32Dhvc7LHv+DTUY5pR2izjMZ
pWH0bBii+HUapPkxZb29sXImwyWely7+66gcz+kRkW79/1++9xkf/QR8gtixN+VxuYtMvB5s8hG1
bVLXNJs3md02p4j+nteD/HGHapnfdzCPzvenf3eROZiU0LRVR3ezyJ3S9hjeFcx+EXenBQO7Syt0
7dW79k9hnG7pCjRBd+PlVoLdJJI6Q1J8iqUQwoMie2OjWH7UNpJ7/4P2plLBbIR+KJnrDc1+VTSU
nK5iqLArr6NldefOmCrXkhcHBZtJPoOiHM9G1xpHajk3rAsIuyvujMYwwQ4Zrs1ktrXeKRJljKAe
hPV+KvX0F4w20L9rJ2K4UJrEJjWPpeSJzltVX50O1i4XQe+bU5t8apcYrAk2G68u6fCzaLsAOCK1
vsF5RNowCEkzyAsjs55BbqXhhwWDjtaXmgbQ8P0F2NtREGyBj0MgQuppMwlTVOVWlhEMQ2zMNBel
cvtTbXft680Y+CoO60qyRe5mu6cSi8b7kpQpr/6+Gc4p5hqfbWyaBpRT7elN2RW87QHW5xHeEFp4
8IJQlZ0jiwY0zj9ANm9NDS19yKvOKdJgWZY6+6AW3QQBVouWyFdWD4ivxVQNEBiFkozMQjqqs6+B
ZNNcVUGG301svYKSY6aidKUEZKA/Ga3dXvNlab91k1ohjtFXA84ac2ieq2KekqssD1roLrMeawcB
8PZaoWm9ql/wHGLvbmubBv5DRSmyNGhktQiKDCprZxv5tVu0o/2xG/DBjnNM4ERRAtsEWzV0oJAP
QxrEgKnelYOuoRmPXvhpRin/lNTJ9GQbI8LaSA39z+5iEHkKBtav36WQ/JAUQC2JPtMmIqVd0keG
gZUPOMPu7bQMEsTQwjqIe3tngRxVQ6iLzOemWII5VCw6G9hCkdXDg2E10hX1dvuoQLC3eoyBfgaL
hzLqZkaXwR5KhP/prjaK6cdyYnpth3aWk0fWATfyNpNb1TOA1sKiR/58mxQQtEckQkaynKXqnpRO
VR5ynZLlNCgQ0DV79u+v0+5uAStJ14w6F1WcTT26zyZcMFZP7HzR5J/oMs/DqbPEoL/JFUsofkMx
vHZzfB5y1xFZaT0nvbDfyVmHmMz937I3zdCw1jInCdHNy4OabSTZM+Z6MXItvq03YRCnjnVOC806
+OzdoVZGP3VE5RZQooMiQZYLWG8JVnDwlVxulacRxXUPG136vvc/bG9ReVdSOmVBb0EiMWQ32ZIy
nlSdIeDCoecRpWAPnCTUfwHCPIL37i4q+BCYRrx3UEfZ3BFqhbcdJTc8iMNRzV3cJvI3Wqfr1RXH
qSXzxpLqATrh0adZxGl9qsImumZTpR3VZ3bmGcGJtfgP4Vcn/3qZmLTMyqihnE7JZJm8QoFW5wK3
Sq+DGOuDK2N3LIIr7wNasTAcXo6l5j1LjStwALxZvZpO2pwcC2WjTIGEcn9Bd+IOrV7qTYxCC307
v9EIVRJBN7YPrg2XokCxI5TDIz7K3h1IrgNhlmoMV+GfZf6rWKfNEwJqECgCE98c3cUaZPqFw7fy
D8Am+62miBIC/xiq4k1fDgjGuBod7x+43qXOCd+86nPnzHJ/0jFSvJZNF8n+WKVjpriaMuf2SdFH
/GdSXt6Ni81stgJ4bOukz1V+pPeytzYQaqjkUFFGqXazIfVS0GHGRyqQTC3zjNpW3LyIsmtm5sbB
0d45bKBtCJ1cO2BQt2+NYki0QR2TPChxentSpL6zvQY60vekl6azhl6CcnC8dz8O0iTQUwqetGJf
bjyotuimFmTfOFrNT32r25daijrsK3rn4Dmxk33jpwrolPwX5sP246q5XAZofXSB7Ch5loSTPixN
ZpYXJl9/gjJnBfQ163OF1tURsHdv0/OIIY8BZUTuv078X7sRVW+gGwVjJyiqnmbAmKfOSLqDL9yb
TEixq/Ym4ZL79uUopTYoYbd205y6qE0XWJOBW56U/jYXPT2oK+xtlRVys2oQ7ZCucDdByqXt8iAt
zPSUqHH1ZpKiD5U6lL6w7PFApXlvOGAUa+oOKQAW1stPG5GBrkbgdIEoC91vuW2+RD1Cc5I+ZJdC
M44aWHtTScmYHAz1bhrrm7TFSDKr0XX0BRYcAv1MHUOfLSl8oUmvbxnh2Eg5iNIhaos3GBjeK6ja
gtIK5HAI3yjVUJ/SqDhqKO9+ELKbNE0ASd34TQCv7nvdpszVzREqNtRm35aVo7sLTkmf70f42+or
HwQVB344NfebUmE2lKCjqjwL7KZbzhJxkR5YbL8DOltc2rbNHvI6lF9dBWVQ2Mjky8TJG4SuAMFX
11FGIKlJlY1IGbjLqn/vf9neLoSUQl2STIu21/rlfx/jopobFcpsoIHiRQywQWirns/RjPyGpIiD
eTwabbMH9Vq0XAv4kQ1lYjxWefEjrbPsuePoeVU7Z6f7H7e3QwCzkatT5sH1bjOco87wKkSUBfMA
z6AHcuBJMezTqOQE3B9q98tQcgSqh1fPDSbZsQHnpRObES0X55xoan5V26jzUBKRT008Def74+2F
X/Y9uoKgjG9pd5q6OJawKbw4mZKfSeWrIFz9re6PsjeB5E7IjHJN3/a4Kr0tC6cvkeO3B+dkQMM9
zVQqr1GvNv9hregw8EKl3UKSuFkrm5IxEhqEQ1T8knMZJrHmS9MynbDhGoqDwfZWy0KkhMYOVbKb
YmsZLVYTacRCKZYhKSrx6CUWllryQr/OKtsjBMpe/AB1AzIV0iAAuvX3/HXKQJ3APBFcY7NTiM9N
0bUuVkbIklSt/Bml3+WkJtIRbHVnUJJEbhhewqt+wibLYh8WTbbWyZmANihz/KvcvDM7bza7yDOl
wpy9vmm/3d8yu6MSI1eNbi7ubclcslQ4ptaSBq0YLD/hBX3JaRGd8ya23iCYLM7LUiqv36erdQq9
SWRnKHpuPrUanGWo0oZB5zZ724sl/pAqSeYX6qQfgMV2jgTvfoph8It4W2yXUrVi3RnCKA0mK1bs
c2jm9bsoAzn5UJo8bQ6eFjsblXiyYj9gRa56pi83zoSvaq7FIe/xLLf+qeM6vAx93V6MZJRal17r
eHDp7C0fTQieaCv9/QZ2zCQuYhgmmjlSKnlJgqurqsfRVYvV4SyAx3u63B9VVNazvSnIr8+Bta37
JyHaLJ9a2/1ghmUS1EKpni1lessz1kS0x6o9K66TyxyJ6TJhm/7p/mbdW0zG5HmAxMhtXUoRTZ8B
PKEQh8R66qGxhQlTMcJiGkwz/A9ruYLWKfsTt2/KU7NKyoBPXxJoZhl3Hm6FVetVWhVTDEM+KH+2
BRf9wb20c09wAXKv450HWmGb9YWo6awZL3S4tddiOiJ/snFDd+/P494oKLrzwCLjI4ZvFjA1a2hR
HTXvujAqP5vXcmM1iIOovQM947zR8kMCZyVhbT8mjfKxwsQMIJ9CEuENvPu+OXUlPTccw9TLUK0Q
yCLWonIVmEB+FOlG7KMs6vgIY3UHFYb9n7OCU1dg72pK//JwQk4oCxCMpBcaWI9oKAtP4GT6qCzC
/FopZfVN4BiHhJpUXHP6bn6f1d1TNOHfcX/6938JldVVV3+HMhY7U87JVXhQ55nRePOkJ48o4SZs
aTN3gjaMureN0ujnuTTmd3hoyU9xMyc2fsbd63mugDRkh+1A/xn16c2sOHFsLqKk1ttk8a8czRle
bWj6YX+jXsZUOtJw3dt6ZF1EfsL+LU44ylsgKIZJSqmkywfDqrN3MVCFg7O7EyhQ/USLA+20HXYL
4hvmHOFgFwA+G0+tZv+a27g7kypXB/fLTiyE8U+Q4BitvO31e/9OFYbQniwhQ8ZvyuqHHpfp9FDY
bf4WLS6nctu4EGBeauxHe3sypcv9nbQ3OoVfjHZQzQawvklUosWu2pxyRSBRe6UBDNwmrdvyrDRT
fM1q3bw0OECeVALZQQjZm2HKkPT0CcTcresv++u7+yhSZnQnKXXL2XxKLcn2YyvMLlSqyoM4stN/
BjwAPAIqPiFxu0NRciEKt2MUZEvbBbLcNRi6FoVXtNH0ycJN0RUY11+seNQWlybr61mCPMDXS4Ab
h8C8repj4DlOw7rE85CdYKgs56Vb4Nl0beKzsgcTu3OjEzH5mVAPKPNu0SCWtZS4YTThg0gd1Jgk
Y3i08TL1GrmZ/Yy+7Ske5ejT/X30B7O4udJXWC6EEXJAyvebKNCSeZdRzo0g4986nZbIoitsLmZR
nJa6xGt3AC2Gj5iWlQq84dH8kBpdDAXfMMPBm6xK+aooEQaStj3+lsc4rxEQxBTTa+pCesyqMMrh
WatYBTWodVuXYZmi94kydTq+zl31JiyzRXaR5YjSc9e05Te9KZX5wlsqy12a8N0P2kXo89Hsar5M
mKPrLDreNf6cO4l9FYY5J36hROWzgB7Y+z0mHfkvyuM87tByWE5L1+vRdarLSPmqqt38qaDJfYSU
2DmOePdATaG9y2Ruu64ZUskQHJM4MPKwvhSo8Z2HHkeCXKrS/6UVDZk5FDFknES+3l/AnV0DHYEC
Dt4BZJ7btmEcKnUjRppcahWXQaPgEoDMcv+eqgf6GEPUYE2THWHndw7mahuP4NIqkXDj74Nurbb0
DuzIoo+qk7Pksp9hXPa1VrUclZ68ukyRGLzWAn82TGX//f4371wlVAscWALAmFbwxMsQVFpDmkEL
JUFbKv2hTazkLOdLc6AEsjcKlRZAfOQx6EhvAnxV4FbuzNnaYhvKyLXsGanVXEwH5cX9YWhHrOUI
GKfblKxduB5i0IvGuIjCLeao+CHi8ki/dOeBgrYRAZuA9ifDfDln0apTw85Pgip2jKfKxhk6aTXV
bRFM8MtxOepn734WySz6MZB22CQvx9NGPLsdQRItOqkKUrvLP075cNRr2R/FoQ+K5DT7cbNGWCwa
fcRVT70Pv0U/mmXDi7I8UV+fVhjc9AC/QelBZ90sEsKWmG6qyCpoo95F7oDoIo41VgtteZQAub9+
fzMS1SJoVTLglJdzF5eKmhY1mLlcYETfVCCy4+ZQaHAvZsGygQVMWgYqZTOK2fV9VYNACvRIk95y
nCw/RdztcbGz1m2tyfKJKMJTlOn1dmd/TMLh3aCPDiBxk0IskgNXLAM2qiw0MOdSzr10kfr3sAa/
3Z/JnWSFDvmKCoaTQStzswvH2NampiiSIDKr4XtpiJovS9pPE0Dpg0XbO2Cr5yFUYJpK9IxeLlrq
DJqddAsfZZf0IRon6NQ890yxfOni7uv979odjDWjHrxu+22uAOHelrRMj4Oxj7onx0hit+hl+1zN
mXqamIuDXtnOOVs/y/xTwqfIvdkryaKr+aiVSNQU6XwmkZix7mheT8ml276Ka5O7Qbfb7osEtfNp
VqY46NVkeTe1+BKbdAMf+3Y8QnHubH4TjA2ZJSfsNtkyZVycsaKNAxotjh6kcpanvrn0zbW0Jcdw
S0qcl4ZN+sWpF/Mg5O/sSlIttCnpVaykyc1WEVqJgy+Oz8E05k3mh2OhfAzTMa18OVbn8/2tsvfm
BE8AMoUuJ0XN7RmQ8igUZm2KIEfD8KTMWuhn8pS7qdVJ58FSkV9WnE88FHVXMoQDKVmJfbvPDo7i
zpaFuMmvWAsctArXv//1bsD1rw4xYiiCXC2jB4ESjjeBVT8bhUOSNqRHOcrOCq8kwjXArRij7Wer
cinpdWKJYNQmuUFaJIm/yZOktr6lhDOZS2K+a7M4waEAetb9Od85LoD82MxgVWivba+L2h65zEO9
CNoCiB8LHBrPkWx1RxpKO8kf4DTyPoD/+KJsOexqsXSGBEszyEd0mtNxgBrLfXwSWDzALGxkr23a
4vofPo6K4yq9DKxz+/CN0go9tEYRgR7K7ZtCb4qHZkzrg+f13qfxJoEFSxkOvM+6vH9tF3CoepVJ
swjoDBm/2mFRr6FiZd+dqtRg00RIOeEClR1h1vdWjtoMxQPe1uuF/3JYYCrAF8NYUBXP+lPWWAmi
m+p4ABfbCQB0eqAZ0BFCwmFbHwspfEM9ystA1qpSdoHxaN+btC0HD42YQ3v5nZNAQZqTR21awQJ3
E7zrjgxtkEJOQmg6/dW2xvaJbsvwrXWUWPiWBnTS61OpV8BfzlNpXO5vmD0AMD8AIhStSx4M2zeK
HioZu8ami7NMkFOWXs9wP2nC5kcbO+hki9qolutA2IhdK4uKf7WmLL4scTv9rDvVTqktd5HiSnCt
w4Nbe2cluLE5Qgogrx3IVQu8HAFSflqElqoc2fPZ0nL9ystHPpiGnQBICkIH/E9UuiGESUD4TWpg
OblcXfnGUg6PXe/0mNQv1YlU8CgI7U47kZYgBPRjZS2+3MuSkUewi0F+9E7YvW1T03gm96/tc27l
s31OJllavFaaMtlvkXw2Ay03m4+oreKnZ+GlgAtBkWlXMPjIWd7fEnvTzmtnLQdCS9O2byupwjdD
mdgRZWoUv6RkhtsuIfERjob+epg3M75eAGCVyCw2l62k2vlEvoE+gZb8NkLdebSbfjhrFB8+v/6j
6G1BQ6EESUTe3HATjKEwUY08yOas9Gc5QYXfRGCuUGfr4D3y54m7KdvQKV/BpjzCb1PoVBqMOU7q
AoeYMP1nFM3yvhvzJXTHzMkelNHRLyYVGNPV0wLtHbs0TmNH+ebVx8chsNBis1ejpRusSqoIyUlL
rQhqTRl1D2Zhn/lg3VZQ26w2RzKht9vGoVhPBrE+91ay38sdXWb9YMsx6HJrDZtlNudfZtP8gdCr
9upLjpHoUJKPQoS9KY4P3OoixAYwUPEyx68pXB7qMj/C39xecoyCDhOqlg7JyjYwUiYftcFOaEyg
v/uZfSJfSeKyXxp4O8uVY7M/DTIa8werdhuJgINhmkLgA9d3UzPKuLPTOp0QJVzM/CNKwCqM5rJ9
a856HV0GLVHU8/2jcXutMiKPWWry8AJu4Mr4MPBAM/QkGJPI8KkNFL5UWcpBhN2bTnYFLIsVB3GT
dmklwa6lXR+0dR5dm7JUsAbo7bcJLvdnngLdx1XO8/VHkbY9Qrl/Hn78s8lU4oSHirLwmk1SobpZ
yNFbnD72KBTOHxuUbX+PdEsflL7Jz4gQRm4FZ1wcLOneBBPlACKt3RySwpcno7L1kTmhmUMlvbiE
sRO+IXk5KoPc1v1oGsKLpFJlglDehm3wHbOCCWcaVJI095c50Z2rxOX9KVLR8jur3SDL8N/j/AMA
3KT36KQ2z6/fSSAMqbSq7CTizssPRbYv6go1hjsQDtGDpkmKPyKWe1D72zshHE0wm9SvsC7YXBo9
k9x3WAUHqh0t3lxM/XPWqOihR9HPNAfscv+j9uIawdykhgVw+AYhJ1BxwSMZ+oCsENykRtPwB47t
hw7ZsYONsndGsKdcHVSo4II6eTl/Q6FqbD8LaHecV37vGEDM0SKFYWJh2oXKchddFzH3X+5/4Q5J
m6oI5N2Vo8y1v33z9rNUjXLJgzsy6in0bIA23jSF8mME5PW3UbRN58GZVy5GlM2Oy1tRD0/1stjv
cD+XaO+IyP51/zftnZl1cVcGLlnx9kVaoIBoN/MQB+2YaD+zyBbP+hBbBxO+s7Zc01ShgFgCod6+
BSVbgqmBg1BgG10YWCMyLI46zE9mIx9J5v9piL3MClhYJPAIgLSrbvCcvIWRnHII7GmW5I1HKl0/
1sVYzO6i1S0YDYxqIi+ykPU6p1yhn+SiLKKfTVTGsEfU9utgVv07ueuKxu/MetAuNj5ia4muw1du
iUtdcZFw1OjBTKBiz3bnGCe8i6v2IvVydapaW88pJ9TJt05zxtnT2oE+gDItoLccJSktbwGvq7mT
IrXDQfTfWc5Vsot6KUpUt0KpiE6T60kgKKbS+aT0ufmUI8x+8CzdW016kghXUNmmwbz+iL+epZGW
q13W4QQFuajzDU2lJ6Au9RtjGOWDO3MnBgHOBROyLuXtqwlTvmquV8yLPsoKmvLL+G7EyOnJWhb1
h5Cn4WCj7o639jrZpztCXoMlkMzHuxZsAiKJSWJ+Q4czvw5UL9+h4Gsf3Jt7y4UuB+9C3lK3LAmp
cgbUMWJ06hq5pz+nTCcY6t3BKHvrxfegRUyl7bbIXUeL0pYwLwO8EtM3Sm9Wfimpigc1rDp41K+R
c3P4VslwEoBVOpwb6uXWwNZxxIUEgEPcGPOvDK1Jr6d/f536vPcqyU4fLTy7n7v00D585yNRTeQ9
tXblKeerL0dWOoXmooY4mUMZyDij65m9TYq0+Z6nUvfP/aC5s0sAKVFHgPHFlG5VhsxGm5FWXukE
8pycsXEoO6/X6RmLrJUatxG6evCA29kouDzxqqLvAsFuG0AzTVvElFRFsMRS6ZmD0C6r58zp/nft
zSF0AsoTa+X5xqHIlAw4iUtSBA22dGec2JIgQU/DA5R2JNWxNxQ5FDBu8gtq5ZuNgu5V70hyWgTo
cC0/BnmOQo+GnPktgaP37/3P2rnuEYQBdIOTMPyFbbo0EJz11JB5aKtj/qRM49x4YdGqH5NQTYQ7
qUqJWmqZH8Ti/WEpomEuiC3jNkz2Kzu5msHRNvYkercnrFTuEOfGKcYrzPAaVMuCWR6dI1/Bvbml
CwPqExw5WepmbmdOyf/TiMapN/0kVaJPQtPwsJtk9cP9qd0bai26Uldf2YjbTErKDHXC8Y2roBMG
ijMIzLtWpeenYtSAO9wfbC+4cN+AwgV7c6s6MXaYuRUmfhwy/r9f23xS0LfVWgsXzsZ4SJdKuyqw
h55SkepHpOC9D6XEDD2LScX3WnsZXnSQs7PekVUYNrSXstaXk1wn9TlJ7OjgrO9Fl7+H2lyvOW6Q
UTUpdI3tIj2L1G7PI7fH70VL8Byq4/D1rVYQ0BoAqrX4t5IrXn6bJrV1lQhcCHpl/J3oQ/iYt8kR
WIt7hv9mczesFx3bhdIQtbhNhEYIJaHNAGgqrGJD/1TwvFlKF7a8BC+3V+VzviSt5YahmnUeYjpG
78Uo+PNchliC9YoQhWcpvTRfzNo2Ma6PDPk9LjfaV2weI8uFWYMxoxoVk+HLet6az7iTN78zKEqp
a9uN8ynKDCGujoncxEWzayU6tbEoW1dCoDvIFUXqfKfIQtmLxTT+NmVh48BS2vI3xRSO6kegJN8P
wxh+yAZzaU9joYrKN9UJAXcnjYZHaXLa7lw7qfbNFlhq+nrWR7Uncm0p/Jw2jeO3Rj30binXkhRI
4bK8nVStMh+qsQfrPkpA7j0Hmusvo+Vh+SGk0kbMCM1MuahV00J/nBfqtAOSc96clFnudSHWy+5s
dLTkF2CLk8lTTbRvIRzlWLTkdl6RXZTTzwLBQRSuqS2BTBHR9GWKpuwzUcpa3rWORV/KBeufG/8i
NjkhBdEq8fc2rZPxoah051IMcEYeJHVsMTVeWiX1tEy281Mo55l5kotIx0VCj1SNuJZokldqafJ2
AS+Q+3g9tf8jekzmGzWfEvUUSVIDLmpMxfA5nXnk+IutF+J5Kev2Y5XW5hPyelHhLuY4Nc+zWcWV
mzfm8s02MucX3qXz2ZnwsHL7BKGfq6SYjXURcl2gcDgOw9s+E2r2NLbjMLrwTyPb5105kt4XRhb5
SzHAHc2cUV+uMt54kRvJ3HonZPqt3FfmXm+8ajRxNqyoTbXXTB6Uwo3yqtb9pnOSN2Ie296FDep8
Q4NstL1uEsbn2jFa4VqAdewnVRrHwKiUMUdZGM6vJ3PRTNchLrEpF4qNoz32Jm2huB1KvDVEn2rs
/Bx8VP2gZLGJ9xaXRe3aQ9T9W+vI/LlhLpk1dnV0nL22ngv5TdUtxpdeCmMAYEYqvLwXiCqaGT1q
dwblFj0PPCZbt7DNWvoipkY1vQh6dSBV7fJRSxG5fxZylS8uORt+maXszMPDlNTN52Fujc7Vq077
WtXqopwRWjXL3700qIWnYqZxVEDauSt5F1L/o5NH3rF9GVfZFMH4g4hh9IX2DBA3/OTUjv2r4G3+
sW6Vf5upOjKzvgnpKwEDCSguSJKdG6V0/NlHq4ZBgJ3OnHjtirWrEik9zZLx8/7FdVMyosKPWjNP
UrQxGWtzIU+U9WVjtIrAbNX8uz05xftI60wwR07afavQ57z0WVty8ubpC3jdtDrd/wE3n0rLiXcU
5UfSVVqJmwg/pVO7YE+NbnTtlO+neJpxaAxHnm1Ndv4vQ6GdAbSbK2WLkkgHISJHhggYjvA1CxEt
0BMq46xK4ZFN1fqrtxcK2RytQxRsbjkKSbwAdrQF/d56rP9d3bp+KT2dstd/0KqNyw25agZtq4pR
grYbYH5eT9rAsW0wH3Y8206NH6t87PL6HAdJSJABJDlUVLd3sd5V2uwIHlAZTP1HXObHy0CDeLqY
2kTaWjvJ9KAPQjmVsjIdncK9baJTxKXPRjfopuInasB3lIg4hS3WkUWnN7KrMu6DkLru9Wq4yDOC
C0CXF+jaDZxGmIncxQt1VFWB85+phCi7my4tZiQHc/oHefpio6zQRa5KZhTf2pt3jWpKZokkKw3t
NE9Hfy2Yvpkbp/256ML+nxnr3FdyYWeqWzSNeMrMJrafZr3SJL+LJTs/h1OefJdDIdOyHXnY3t9h
N4nR+vOwW4OJQG/0Zodh2Tnr2JUWQRw2whOqxj3SLli455XzY4gs7WTbU+6FoTgiUN2kmozMSwF0
+QohRabzZeZXKkk8RnVf8AwJp5OkieKUV9VwMTJreVQTYz6qr9zssHVAXnwrfZdXwzYSIj1ch3XM
gEJCX76c5YljVX2AkpIfFKn+BJrtosOi5WFCI5KS4Drrf1WpcL2ZQehadCLVJRxcdYxAbE/qaES+
rnUN92JY26VLxrKyKmtRI2k7p80/apaW72VMnD6pRqLP/jLDiL8OPWLZrkiMNr5qTm19LtrWHDGC
qLJ/gAvk33M1BLs0T3zeaVBLZTmNtbb8EpOE2Gc1hIAbEFxVcqzzmkb9wp7vOzdtl2l438RU6k5W
C6mULhsMe5e0x6SoBkrvex1FxuTyHLASD4fR1HG5CofOjUrcX94StrKPDTJQoavM9vj1/sa8CbCs
FrxBatYo4MGP3GTsQsTmFAtk7RO+9WQuYffZSKTstbi6dRSqYLQzYeDcBALZSnG/kvMikPNOJc4l
0lNT1EeqlrcQMIahP0X84hFy2x1K0jQ3czClwWKFySXPw/FEviP7U5L2rL8SenGu6u/ipEtwmTOW
f+LG0t6N9K39+7N6k+usP4Q2IJkfJEJYUC83pjmGMpUs+v5Jps8nzIgI9lJLb1rWJj+zJfYkwfHg
OOzFGIbjKOj4j95Q6zhpzrICT/6Ps/NajlNp2/YRUUUOu8DMaEaWJWdbO5S9bJNDk+Hovwv/VX9Z
QInyu7y91AN0P/2EO9ADCYtfoZH310QKbculvrTOgV7qz/DDkocAUe4jwt3eoUfPZ0F2gz8gA375
wGytikNWFTezm4b7Ws568GYB1mi9cyT/u7sUIse0VFlto26TSBXl3gJdQozapsEphTBVEAsY09k+
SHR2PqMtM2BFlZWm3AZZQhURahN6PbepccrLpKfVrUot86QwavAqEZX3shUUB4vuPB8NJdRhwE0y
QVonI7UmTDLzOb8htd0+azhSXuK6azs3VmfrCFmn7FwP9MuQCqIdvmN6SeOMCqJn09SUjW7dG8rV
rOvcLZsMccJ4kl3g+smpTjv798Co0K9iMHepKTd3CSSai1TMxpUuWLuoVc5uIOQjNaOdzJpxL90g
hJpksIarC2xRDlLGkfskNizgUwg85gRLROrOWDuUHzEDar7O4IfPY4pGFGob2XT3+mnefUfLmJQj
u0ycVjFS2MBdakrt26ym5r3cGU8YVKDMOeQwpXA4Ochl9pZjrkMzmLHlVtqwMkUxM3HKb5WtSJ/s
skF4wMhRHq367DRbUzseLLhF2dCGhN6C2SQYpe3QsumrwsnyFsxqYFZvwRGFp7ytInSXjDT5hjfR
cM5EW1meVjjTx6BN+itcp/IgR9rb+LTcoehTRW39QdVRyupcB2STm018n8N+Qre3F24r5fFBfN59
xThnUaeRiwEeexmu8kyehZ0O+c3OzPZkhbFzQS8lu3Oq0Lpv59r69voO2ns0evs6wDgQKTzjy/XU
aKyGwezgw4ZR88xKxuyhvKx/Mvq+1g8+597DsX04dEyc0FtdHZgOs+kQC6sUrSXctVMlnS+KUMWl
RJjE66wx+h8ejiobR0xamuza5eH/ysIypUitYMYpoeKkXOageN8743iKsUT9/O+v8e+Vlif/ayVQ
JUo4kw7dWobMPrCwlL4XfTf8Y48apntfjHoCa6SFEGmsz7za4ALjKJSEU1OVbgmO7yFrWlylYL99
+h+easGM0g2F37ZOFiZ4r5jxgo5K5KK9xRaH3S9t4tuADZt0UOouO22VMi+QbY2pwR+9s9UrTGmV
yXSJklsXhZ032Np0H1X2fJCK7L29RViT1NzYKfyGxoz1FjgsOtWz9imZo/Q0tsZ8rubmqMWz90AU
OJQbVFbLbPDlnugzh36SYFDXhBmqRLSTb4B3jhBsO7kVG4HklWuAafd6CIIBt5mMArcxCJvoospN
5Or21FyN3oxOkU17NhZ9cyEhPApVe6+SDB0KBzjALZ88NzNQBVxqyHIlMXwNebqjC5V62ZiW59c3
4u6r5IYDJcLAdkNdaMwRk6nIzG6k17CdpxZNzd46Ajfu3jZkUzC+qImZD66uU/S1o7GxlpIjcLpT
0iQzjVI5+jBpc3ImucwSF32k9qSlM526oWswLLbKA27KFjXMnbewUqAvcPFtMtagQ8+T4ifDS7xV
w1OiBuZILz3Rz32CFAGgEjuHFSxBtHfLwqm7S1nmKBqnKY6tVNt57gIl6K7k3EdNr73NRszhl9Ez
2YK16z5MikBlCFAAl74fTMEQw7SkpzwufwzBKH93EGt77hk5HNwcexuA0EDxQJ22pfeqgW1KmlNl
t1HuzQerHeIvSJUcSVPtZdXc8oB34Kth5LH6/phRqEVa5fnNiq3wv7wbw6+O1E6uMkJyB0I0us6Y
Hrm77x0jHmnR5FkAoesg2+pY6Ngtck5GbsgPuTLllRs4Vqu7QLLUH68fpL0PuCjA4Qxi0+9eI6TN
urFnOWcxfgyUWi0eqgt6EQH5cR3pFzSBorejkAef7nRzUGovAXwV4BesMvUlJHc6Poty9V93ZFRl
IaKcxEMGSvp7oUg/0zFzfmPFFVEDd319MMrc2TMv1lt9zToK1N5ZRuBtpvSZW6jt9MOZ1cR//ZXu
LgMXGh4JKc0mByf8Q2+MtBT+fik9SAK+MkPcg0xmLzQhwLAwKYF+6ButdL6mzNwSG7M+Uvv+DqEh
WknYtZu+GWem4kumGSuuUXSm6kZ1WxcuLjtx5uf4jf3zOBrBKuRbAfhSfnJQVje1bKU1wY+cUZT5
s2akuAjbnemBOi3//bbG2gQLBGIyriDr0YEc6LWWtAhNdl1efm5Lm65VUcIOzCbzf8gMlo+IoOUy
qNgAeHuG+1qX0Yiz0Zn4UFmp8RglVeBbY28dlG177aClKUiooSnByV+lBtiAFJLZoKpmNHoH92RS
u995WpU/allUb8ZECc5K1ghI/HionaBQ9ldVKzrFxctOO9i/O/GHHYVbL8gzVCgc5+WxnJq6siWF
JFk1o/BLV0+KZwxlfcuycDq9flReXwqg1MulSmyO+9kBJhVNQeyVXSd8RKvyt5JG4fz6UjuhHN4A
Sob0YZwFf/NyqUbDDLhZEvIoVcAsWfATxiiJr87YpheBMvrdFB1hJ7aRAOQScEH2KwUcN/jLNUc1
Fm1S1LTSxwAHtiA0PlI3ykeawNs4yjJsRhpAS16+Ltm0KLSM2aGX2Pf2dIrDWHtoBqnwA6kw38RN
cyQksLeeirQhlGA2LR3Zl4+lpqLUZoW2TxxVittUSvCgDlH6VtV6E/wSxjmvf7q91wjjE6AGQ9ml
B/xyvcIcnbYR8FSboLc+dJKSvm1lRRysst2LmERhPMFIUiOjWZdRsU4tbyKKcBtI/f9DMzc4p100
PmhyeiAUt71zWYkCdGFvU92s64BUZ541RcDnoJRU/80Orkme1crGxQ5GhgLoll4Ng9lrbGMYeXAM
9t4lay7UDyoefClevktwHLCNNUB1JbZK12YclTfxWB0hSfd2yF+rqKsvpgdRlE9qwY40WvkpVKf0
XEXTdDaV7psE8Pny+gbZWw5/xcW8gIxwg4BMOhJzhG6ROp6q1isGyUpcDCzC+9jsmkvD/3OgX7b3
BZmLkvEqwM02E2yz0ZRggJV4qxUxumZkAbFBQwGpvzH4IIHdpinZJ98wdneO4tgfy7+XWRM9J3BR
7J+l6N/Ud+D5Owqq/DYkUws2xCKDclvcwBWvZz7ysRKpQhSVQaJoQXdLx056A2ofIyvMIL+Qz5nf
kVhNa9ce8yRHqCroD/b3llkAKZdhKieWlHKxIHi5yWw1NQaGDRD8wIK8D9MyPQ91H3xEw6h/g2f0
fAfECxPrDEsRkduyi2az5oV9Yz9kpRUdHOw/e3r9xgD08IsoionGq59jyKCh4raHbQuhv3A7Mw9q
L0k1/Tbkg127XWQUsY/5YT6dpaGsSt8eUQB1Y0XLbA9Yk567dlCbtgeYF+fpUGmj+ClJ6sby2j7B
j8zKZ7BXcWTT4R/bWpUPHmE5lesn4E4mByEkABtdDsDfmbKwozJ2zPzmUPuddJpI5w6FITihdv2g
Bqj7OBlCcVM1FGiw1kdatjvny8BgE33+BSC7qUgw4XXwS1eLm93X0uMg9+1ZMTLjUpeT49ETOpJ7
3EluOcwa6osUJnTS1xGSwyUVYYjBi0gc+Trh0+cJQ/uij04pPGOaZ2ySqhIEAmTt/q0QRv4ZHtT4
r28dhC6nbBHpQQFjc6+WhYlPPNPMK06yX0Wt50/Q381l7Grc1VWdP2pzDQpMnrMFj2VcXw9qm4SF
+dRCEYaSu2jEr4crPJiJVchoXh0JLkgJbuyR2VH/wOhhPOcqFqc0T4/I13+ix4udhmD2AqDlgrKg
Ihqrmmy0ndlO5MS5Ojqyg2801YSk0gypnt7rxuh8Rm7aRuQp62LXrG3x1HeVbLq41ieRnyLr9Ugv
T5buAmdicjgHafihYPO+lU10UWe9me/JHtSj+mOzP/nRiBIgtkxnF9GtJVz/dTxoVI9jVkr2tRfR
lwSDuYtuhem5gervtY0uDrLWneXIi00Ip4Dft5weTAGbYDFMvaLWOL4PrKbxmBDj/z2F0g9b1B//
dSNARgWcQFNtEe5cbwTbCuVex//1WmqFxkArDbo3Wq9+lbJAf8oRrbwDCdoeXKmbbAhHDnxn8Xyl
c6vTs3z5Sse8Ej21kXMFbDRdbV3Ynj6hLjgMiBu+/nyblISlaNPBsmOYCNBoFdz6rhzDoBnZciY6
fr6Nulx4p4MB+fn6OtvPBlUBmtBCBuGFrhXheoPTRK/Kuoohs/1Ez6Sr1QHvCeY4PreVUA62ySZo
o0/FZ0NQiZky7dTVrmzVwRa52thXowvrd05atncCQMVdaFTlTRmd3pWssnxrj2idT1p+1D7fxg9k
Oih20KKjr70Btwg9c+S5VaxrrsnBI9IO2TfGlh2rGoXxjLAhl7JjidB//S1vNw7LIsfFZUGCtEnW
u7pFNR6OxTWypPmSgi/2kBd1zmiJJwcbZ+eDQtAkCaN5xOhjvXHCPER1UOsljr38CYC2eh1i2Tpj
x134fTVmn19/sp3lFvMP5HqAi3PyV2kEaoV5ueiiXxOzHnIXulfzbbDT+O1Y5gjxD9M/46FAR8Cc
4yMy1l8mui/P4NRAoKMT4FztobA/SKKS3QTNx6/AzpnuKPXv159vZ8MsgpNL6U9YY9+8XK7D749a
VXGuwVLRDXBt305ppzxqkiXc2lG66yxr3fn1RTeZ9PKMCBUw6VnY2utUERoK8JS5dq5trjvhJcTp
rHKdfIF9zKCM0isijtKzkRXK9zKv2yOn4m3sYXngGYuq2xKGVt8ULdZuME1Cec1DnydbS+8CHvKg
a7W3Cn8deVbucQ7jsrP+up/sRNO6oLWdq6iF/kWgIXor4/Cf+44Gm4WBjwGoBW7/up2ah80YOhLk
WSsuaMNLjXrqqvQom9453y9WWb0xu9b1kD4/omqT05yEU4EbDjTZpetwdK3vvDZwwuxJ7gS+zjpg
hyXbXg9R1LXaWfhKN6lXrbODg4C1uwqfBqi3Sv97zf0ao8oZJDJ65rP5fFXGFKx8OP+zbyEfh2mV
xRwHYgUXwsstoISKkosasUctKT7PbZBd8lqJPWGZw0HWSgXK33qZw5GnL5gMtO+Ii2vIgJqLQR1j
LJObwbYerVKEX3v0Kx6VWY4St9NSJIbiItZHdyhzRNbAhajZ56I3oNQHfWeChIwicL36EN8h6IHj
gk5T8jGSsuR3qoZwQDjSwH0XJln6EJuoh/lR0sn/yWVkdi5UDfW91VqARAvaejhLJr3+ENl5Nrm5
Tv/ZTUlpMXGW8PewQN3GntPGvXrOlFaoH0nKc9k10ODpT8iPWySaWS4nfilwCfQwfmXWNVml+WTO
aSFT80hWdpIGnZvN6RT7p26ncgV7IeS+SetRf7KnjtqoCWdndqNBzNNbklzj3mhqFCP70Za/l6OT
/I4izXoHxTcM/EFCb941cT75pddZ8T7LkJy7FET/RzSSgtIfTAv8pdxJqeb1uL58SaSifG76Lne8
wTBy28/6KhhwwLSij6kNs8Zvod+dtMAeurugG80H0Utjeyu7uM58qQm0r0kLB4NWvbZgdqJUOg2d
NoauiQ6jdE6VWLzJx6GJvSGV0ucYwar4rkD2a3StRqmdM77YUeHZjiTAj8aIPcB/GZEb61RDPOJv
pgg/GFu18vQsF/p1bhB1Qs8p+VKiCy9wYIyguEjx3AnXaFrbdM006iUfRpnVeUnJf64tGdUjosVS
6osAsrBvkrbJfCRTogPRcgG/nWowUMyKJu3eyq2xfpDUfGreNaEm/yrKWdG8VKC64PZCzOJJDdL0
kpgl7hohPSvJBetS/1fxnXtvmNMg8URTwBnR7bF8N1vjYLlG4oj6TlJV8Rslgiy61izJp1Ah07hG
bCfOk5lUqvzY9yatGQqT5g2xFgkFkHAVaCwrs75jjhKlkKT6PHkfwCstD7QqtiFlmfIvJEQi8lYR
I7DBROmIKF+52I1vfRi0n7lV+n8NXPAOAV3hrUTqvEXqVNEsMQTHLQ1noPRtgoDUsxUbzkEWu3mW
ZRViF5kcIx7A/S8DV96nUmBJZnrrCb0gZeruBponu3s9DdisQniktcCsHSAQU89VqmPGQpGh48W3
qQ2He0VrgpNhFvVBSb13d9lcxFSJpKYbXs/EvTXi64IuTDfEPnyomcl9l/h1MByZDO0tRceAVs0i
8saA/OVrw9QQ5dE4Qw1+lvBPolYDVhKnF+rG5oDlvrMUSSn0b3pbO5MNWW3KwUiEdA2SVvMSUefn
SpjhG63tnSOs0fK1V1cLPCXcAriN8TpdXy2tYeIjBwgcTwy9O5mTnJ6M0si+S3mYvRnwQawPcvyd
jcHlT46G4Pwyk1olpRlUYbXsi+A6W83o5zhU+ILAdNSx3F1mmQotCv5b8a4WdHWGXSwZGrmnn4nO
8Zwa93YbcRDXHFT9P6Ov0ztzyjU/N8PyvhfTDw5n5oezWdwNldp5bV32B8diJyWnb41CHdUGIIR1
4shMCQubObSvjVlhXRA6Ech+IZ9ayy6f9ck0LmSwR9ianf3EomDCF9vcLTM2IITPGUDsa0eX2Q/Q
Djn3cwgsoJOsg0C53U40sZdBCEnMIl6+fJa/EuNptpEVNCr1qoRh1rlROAbx51qGOj0UURN/L4fg
SBNi+3RsJ6byzAoYt9Lbe7lkWMDFHZteucbjYPs1upmnQAXvnhTiKEADaF8fFxahmOLf8pAb/EiF
nPNkC2ZKid7b4oRjtHlW5TAwvTZCtMGdxsr6nRaYsZ/TrE1sV9Zzyz5rZVAlHmr+1ieVcV7o0/yL
A38cQjilYIVG7tnSKt1UUxvhRx025jjRlupjDL1+xFe5JMNDHlhPz1IzGE9OjeHwJSum9jkDsv1L
SdL8s+FMoXpx6M47VznETeCNRsjSvZxhNBeqM6o/zbY2mjMOGsNXC3HA6a5CFcg6BXQCvxWY/8Tw
lrNmPrdalp1nZeiZBtalYV0X1nh1Vpxksn2zRwzkXuoaUpUQsR3dN/QsdjxZGjqEKnCBCU5ROQIV
VsgOn3NIwyUuGblIXBXygOHHttSqbq079YemgfBMqmEDZ0Dcz1K8MuhoLiALr1mof/d15JJWlYEr
OeakunoWpsq3MS/NEhB8k0FUSbXkhxHXceCRBaT/hUzD9HMRO85XqbLhsDhhkd03ihPUl5pMp/Qy
3Wyicwff/keaK0F27oyxfa+kVZfgexCXo1tASsvcUuu0N8M8D/O9VjlR+OCkkt17AXiur8YQm+Sx
kYX8dO6k830kT0Pm28i5tF4v13iX611Q/mzxo8XOr0Qi0FfiIJXgaWvVG9vJ0t5DYGbS3WQMtV9z
lufPadtq93irlMNJzcKxcS0rCcVdkjbyHaabcut2Tg4GZCikn6qJ9KGt1MbzNDjSXdqr2Y+ubsTX
usCdAe7De7Rzyi6I9bss0JwPU6pNyakJyU9PSzSEuWzmSeFGc9L/4qOLh0TrZuUJkX/TPNlq32Xv
cL/CxLSH/Vj7QpWmj308wjbKs76/SMkUayc9yFt0GarYeUTmSRLwz4eYGYo5t6fcVpPoWnRaUHqk
PNVzlkGKdvW4Ntpz48xyemeZgf6rHCtH+FSNEqi2iMzHz7oZBuuYGsFZyGFVeGqrd7FfNF3IFpCl
sZ7cQRmb9wE0/sX7u9TEGzmkcHDbojEsf5ADLXWxG4R0Ps5Se2f22ezcMZpAuHHEAPZRSJHOaTCH
93MZOA9NqcsfpojZ5l0Vtlns5r2ZfWIGl018TT2sT6K17fDSWFrzDK0FYlcFnbH/HqrzoPi5IxQq
j3QyxCWKIQbkcVOn7tyKMvIixa4G3676/G6Mlar2CcLq+1aJjPmtI43Nt7o0nR8WfgTSPW7wcnsf
RSHlhRTG5f0QmZF9CttkAO4zapniQoZoH+tUy+AyQiOXLpOEohb84sD5hOnaOHxATopXqSbscM4n
Qf6xJIVoPyAGGjfvZrVoQq/LqG1vfBUVSP3cfglQKjMuejFXH6uyFrP/eja4ufbIORc0EaM64Deb
bNDOUeqGYcbAX8TeCN0RMdZOP2VxDTd/bsxTX/4zf2ZZkmgC0niR6VqTy6yS2SAYBmD2+TCc2xib
jKqpI5/+RH21Ziv2ez2ZDkr1TdaxLAq6cBHsZLC3ThKLqvwjSg0pcGyCz52a6u8o7o40yDY33p9V
FnteoBq091Y3Xq9oMdbGIZSJUeQew1DFg4Iv3nd6eST4tWS1L9LDP0vRYF00v1B4Wt3nlDv0wZFR
vnGt9LE7dBVmJ3UKdBGRhcBt8QUC21Rm51SLw6//w6b5M7JiLk73Y7V2GdPGazogVJhnWV5TtRb9
dX08ZVaLqMIYp5LHRSA/v77qzssFu8iEknEJ/ZY1cCvPI/Q2hkUFo4rtNxkm2a6wpOQZAdSjhv7e
UsxI+IDYEfExV503qL9tMS4vd5711OsnlLYVLS/8DkuKf21Y0gZGBRX9A3LO7chJs4NGHzNMLtRC
eYzJfO9rhBcOku5N8kdyBJxnOXQOUp/bmg9McrEIt6G3BlErlJP+ZBvMYmJR6K5DKX9QS2xfIA1m
eZE+YJJON3ZVSwxyhNN8C0M/TNgRrSRr9wivzl4I0/ngBe4821Ir8/JIbbdqylYfSDBi8bfLQ5Hf
ibRIT3XWthdRypWHOMnh3HbT81ua5wQuKmiKTeDKL9Na0BWG2cZDetPbOJt8gbajhFO1lr3LpWSu
f6lKSm4UaerAWDaNpqdixPWpjyZFcacpQfrGYHPdddbi0vz6EdlGOUI4ZC3O5iKMvA4KgR7lfaRj
JSxldoORlRK8a4Kue/+/rAJCng/M4G2t5+NoNe2Q1Kbp2amVL6Gz/ZaMpf/5+irbLcTBWHBbi1QY
o6dVkDFaiG7cHog8NFGAa2IQumh6Rx/bbqwPYP97S+GPSCClpY9s12qpIMWvIIU6cQtaNXmYxsx4
F+TzMLptOg7xwdHYfqPFJpUeDxNmAKhrgAksWM0JB5ROVTOVvUGL4rOm1EfUlJ1H4v5ZVM+4idAd
XjVFJjOdS7r4CY660nPaFLk/Srl6RYN0ONgN25VwJl0QkYxfUVpYN/X7ThhdVaAYpxvl/CYQ08/M
mjBsj7V/NspedhwM3+X+Zny1ns7ryTA3SJSmSLVDIu4LOrRw2SRXjaojWMxmoLwsxcPQjAORvMGj
tGC6ZOSguV1L9BnDrra+OTBOzxkqm1/K0jQ/8cj9tYpDyLcSMLSDan1LRFl+AIBFenUMtLHwfRlk
+t4yyrLiBppaS4yXvIhNx9WE7FQnqwqKwNWY01nvatwWf9ltpaR+6zBtwNozQKIgS200bdrItNxQ
kYx/5nXz45itgNchAGxNMBC7crTGoFGph4lyq2ZTv9CQly4lBp8HEW0vP6U9ojKURYSNDf3yPaDs
NJHW8SFw3oXbmyvZW7MwU3cYgIC4UcAUoGzmI0jG3ucHMAryZJmXbtjFLW4ByK0jm49PunFCZoFI
PgjzolGPX1qmcp/QvJ69dIguSnRk27S90EjpcBihRQbMeBPELW3A868izxGSUX7CM01yQ6Qs3SDX
0tTFPUc+6GruvWPQzHC7gJ/Q/1vexl+tIXwL5UBq4TeMhhF87qNQ8nDMCdy0HfKHrkrmpe9RHSTk
27DBU/7/RUnoXi4KOZ8QmcSkWEiVXwz0we8HsTDJxaEy+k7EBfIAPHIJvHCIV3sIDLDobJi9t35U
aYbQ232Ug/ToEln+yjohX7w0FrHORUdz+ax/vUUt6uBJBzwQAzL1PUa3+bnpjcJDO0tX3HLMzUsS
DV8lpTmaG+zsVnSKwNlwSwKR3RRUAiSlmKbwJlK1/xGifDWzXq0w11fB67pohjniXVVY1n/aVMj1
PRKmyREweOclqzBT6I0v5rMbcQul1wTU6SLEA9ycwG1G4VmXyiPe484qUFEWYBEBSNnkle1cjmS6
9PoTFArunWGMDM9KKvtod+6uQxsR3SBn8QpYbRkQGWNrom0HWzpWsNPNwscMRuDBGdjZMgAeMSWi
x28uM5mXW0axU1Mdckm6ql1eeMxoHWy9lZmekVDf2lWiehGa8k8hyLF/z3ioDs0/jBugGOtLWzUi
uY8RN77FYYBUnSEFJ5TZbb8L5+gguuy8SlqyHHbER3B2XcNOQq0fVII3lrkIFzzVg6V8hxyXHKyy
E8PoYvATWeoPOfvlq5xjEXdSF4S30sZP8qSIUP1lpKaD2s+Y1fYZwko1XsuQWuegttoJZP+PjcWc
C4jUGnuWFX1d2ioojXagW+ZEae3H01z5YyFF139OicmDbYILurLgh1YhZlCaOAPHhox8FWN3Sv1Q
gFEM4zP+Rur/8FhcCMtQDdjXpp+e9ilS54EVomYYdjirZJF5N8FBZawcF8ORQefeS2ToQjkFBhnS
+7KJ/gqeQ204tRQ38S0VXO4W+kz+IALDt2PpaNCztx+XohSsnkXGuu7R2KrS2pk6UwsXQfhAe3G6
SNrw+/UvtYVV4wAPkJmMBVANw6PVA5VObQwmWduN6qg6JVpav0MxCuv1etBOY9IKn1kvLqSJZJ6C
eDBQ5pz+GQjDb1iEEdBzQ36H6PzypUax1SVyQGY+yLm4ZppQLtqAmroIm+lgt+y9VE73osWncAFs
dqYUO3JSIKaaZlF7Z4/JdBlTOz5gle6+VXjIoMeYZaHesnoiGopMQGEQ3ORKUf2oVK1zOeeza0GD
9zq5y/wBQTGvRITGracufycC/Z/JS8tbhQ0C2B7Ztg0UMp6mPgvlKoZKW5bnmAYIgMtycAG9ZAdv
de9UUMcTO+HDA7xenfcIF+yqa2r83McQu7Bustx6HOvnqTlEOOwuBcsbyBy11SZ7EZYW6QYc8xuk
++Skoorma2MMDzrW/hm2iroKIEsOB80DuCmr/skiLqY5mZLDse/qDwBnrM8IkyCW4JiReVCcLm9o
lZQtcAqWY4aOjsbqhpU43ZZeIOkiZW1/lmW5c+eFgq3WiXSRi8r+8fq533mNrMdyfzBom2MvS10S
qjKaOV015xHiw2r7RqMcewKuFRzsjq1KE23DBUFK85BUBWzKy/NN/B8mJ8CYpeja1HAZkedXLegD
5/cEHEH5zwFt3bn9pOClwsUc34FYnCR3NhpJOi1a9U9Dmtif1bkwfutDOdAjsFCuoNSR6svr72Wb
opokqBwZDfwMxrern+oInb1lYe+emzOyt5U9BDqTl7ge3GpRL3XbOFYtz3Dmsb6rzDCSPylxox+J
KG3DFD+DKw2jIMD27IuXb6yI5dSQMCe41pozeeQl2ZNetNXBh9luumUVwA2LRBhp07JJ/rrM2jS1
GoaQ0nWqYuj8huRE78eQNpdXTmWtnhkaVR9ff787S4KDsgwAqeCYaY+8XDJE1I4mdRtctRQqi19L
lXlp8n5yThYD4A9481qfXl9xu9MBi6BlQMzngqE2f7liowRdCFMmuNZd9yS0vD+10NEhmqVHlpt/
eh0vDzEwW5U0md4cVCV5acj+9T6NVARpPLXSdRhN6UGPnMzCvxXQlxdX4/iDDTczDVcTyC56VeTT
NU2U+McgrKTwpaKqvzN41lCM0oTzKzAZiri6ZCoPRsq8HtDLOICjFInizYqMVJiUS3JzrnupMG6T
WoUolTe4CPxSGoKUp4a49LpyUIUOI/qxfg+8CYKOiv5jdWlTtUIosQlN1FOZq4MQmrTi1PeiBw6H
uMgPc+i5/xG10j/2yiyhKls5xZOUSNrVUfJ2ds1W0p33zAzkexC5iuKDDTXLB3Wcx/Yd2HxMtuwu
yWc/UDKggL0u5nc6zHXJswsnRSMyL6T6Lk4LhrN2ITCzldRaBzMMVeDioIOdvYsHSUMWs0RQ3K9t
ZzQ8Bt9W68WdKndQOjHBEXJb54zcLeuNiDL5U9eY8gdMMs3alSKpf4gzUaE6jkiz6c0j4vhl7tgf
NC0yQzcDS/FWS6ros437iO2WM5MUH/cboZ8jcE4t2nHJOPsFsoQC3dVeHn0YG2HttbyX3p1DYIau
KILI9tGdsYlHeZB1PhirpPM7aZTRk6D9Yrgp8ps0hdVQknHOrIpv0pgANqRPmHx+fbNvqwuILHSC
kEJbFNjWA68eNLxdgBq6yjDXT62kxl8zRg5nOe9pk4zGeGbmnvmvL7qT7Sz0GXY9iSoZh7na91Er
Mbc2avM6kTJz9etCJ3nTy8lwQ9Ej0WuiBPorqzUAvG6Z2XwSNaqn7N5OQCYcvILteX/5Y5bQ+tch
5G7l40iWgUx5HvoFGPtTaQr8tuVDmPjO215Mi0la6f9DyFqC3V9LWWbOwQIIdlWInF6MnOutM8oo
h5IxO+eZg/LQaqTMr7/unQek4bew2hzu1U0Km7Vo/3R5r117wuYlMGXhM70pvX44Gp/urEQ9pS2+
WAsxfd3TjFuT0VsCLgqPgMwXrZG8b+VIvhedEX19/aE298KfUlFehHC597gfXr7KbJDiqldD51qp
0vuZ13pThuaj08QUxrMWHl0Ke8vh78BmYMtiO7q6FJRCL2mmQmlMAF6d5qjVEbSTFM9JAs3T8/mI
U7J5kzwe5cAf9Tfq/nXnEvhLZATy7FyVwMo/BX0bwFaV4O1UxSzVB92aTQ6zLEajzYTFwmxlfa2D
eg+NjFr5aqRxHNwVKs1gLyvU/CSgbnbePAlA5D2Qk5AoGWWPTTcXBxXQ3gsm38M+BxrPAkN9+T1R
0NFDuDrW1W6U6SGcdCu79I2iihPWqwXOAOp4kFlsSfA8NukMrnkk6/DMV6mFTvTO07JyrlFqm82d
UJps9jVgw6M/y5bV+yjw2KdCiQ0VFFRXaL7S9sHPphjUa2t1pXEf2Wn4qUJxunGNqkkbNx2y9p/V
FviZf8TlqLuZBq/BhpI9c/1IsJuEBTNfZRTxy8It4/T6edrbcAwFGAoBA17EnF6+f0cVGkPPFBIT
Wp/PVQ5H2QommvPhEB056i4R9UXawxNZUEJBpCL5uTlMJR5ywQzv5Nr20XgiJ+7u4ypWD26ZvSei
Y43WM8EWVujq85Ld5Xkw2ezqZEi9FIDXJS8hfQdOeUSX2TtAsOop/gBxcJOu7jNzaKARMIe9NkqB
E6hl9NrXinv7HQpDwZfMqqIIDF9Yk7oGowaILykPGbB7BwicKBN8Wgj0gNYRCqQm6M/JvsJsnxeO
iyksN6uQkHBpLEjyFYbN0XPvfEhg3JxaSgJ9GWO93DQTkzpSc9W8UtLYPm424k5jkn19fWv+6Rav
9gsV1jKZA77NuGz1evVasbGtBsEcTklYNX45N0N9Ir9IPuStI9pTwlja9pVGNC14SJO+FEDSrH6i
LTeB+o4NGP/AeiTjuQbt99QFoHtcWgZh6MnK3E5vnWIwo7eBFZVf29JopXtU/NvUmxwr/Nnrer6o
shbzmR6y03iyAeZVx6RG8bBlwYmnaBB5wPCmDD63hZX8tLv/4+y8kiNXsi07lbL7j3rQou1VfUBE
MKiSZOr8gTEVtHaHmkGPqyfWC1nVXUmQxuhsu1/XmCQCCIf7EfusXRRvGe00XMxprMW90E3Eb8HU
d+MX1VkG1Z/Nafo2CbM5h7R7YdFvVX0mOois0MTsF/00uk4xocZ13L4/amoyHGrmtg6NKM6Bm58F
M8z/4BnHKY8HNwfj7lJ1uaS9rTBZuhBrBz1vtT+YaR4CLF6Pll6RMqlLfGab+lVe3K0FCo+41BGt
wozeL7mmhaVnaYJNW0zKgby8Jh2gjP22wff5MiOUTPCrHtebeeysN+tQVDdKVShvhF3kJxt02+oL
UJBfPGrM6cXrC/WF18HiqSOuotjEp9utUw4ua81bagE67gzfYsVa75dk7g6vX+XF5046oTNCTEK8
D543ezCRdQyCKlhUnnJGf5sgLlOzv3bizpBA0IfmW5cXdMlev/ALuxyhyHZAkBBsKMOnb3uvlwAr
8jE+jelY+KMnvHCdvThY7LyOprxRLwXovUhoyfzA9Nn451EK/XIEs9sCh4W1W28Mmy0F7WKP4NKS
pxbbokDJy+qi7GWLLFErr3uvktEgJ/3QlpZ+pg/z0t3Tg7E2XhVamv1k7AIRtcQBlQgQ460PFNyM
N5bRqDx6R2OQeqjDDrqaTwI5BbOjVmfu/nlNjNeNdh2dyI3cw1N4+vS538WN6zI+mSiQCQbnob7L
3TLXQiFX/W5edaUmQ+y7H/k6pSy8wvncWal5ledi0ugErMZ8IbAI/hLHJkFKbWbJ3TwzfHtmmby0
BeF9AJARUBpvwu57WvqCqU2IbKc667svs547kG/yhTx8MpLpzCH/wisH7g6rHDQlWw67e+WcZJ6V
PiEN0Kc2CSxHWD/tWZWfX1/5L5yt5E9b05SpaM663bOvU61UFaXhACpW+8KbK+09uFhxACWoqIHo
8jPKv5fuCiYaYRiB6UaNefpdF4bo26lPvdNU1PFxoDuWR04l++r4+n09hyxRD4cUSMuBs5UKwO4A
X/XFMuKcwKXWBFKQUltslxqENL4gFFWat168jF8H3aTiy0EgHvUyM5EleWZXRU6dtZe502Z/7Kiy
+1D607tnWMVhfKNzmQDplwMN0PheZwou6iCKnnurtr7K7jhhbH9r4244BoKLp9fqjBonuVZ1T7MZ
y+OUZqqPBx0wpsZrLyp2m6DQBwMHPzNj3GamSCXrsjiziF94Y9jYEM0xoEWPwtgtL+zh1gIHMyJ8
jtsbE9PScOqb+LJcy3MS9Zcuhf6GUuMmpHwW5tdy7RerYmU1pkh+DmKUEfO34oNjN+9eX1svrGEW
7kYtZFydHXu3hmE7wecqJ2JicJRRFSfNA47Zzpl2/wtv5qYCpPCO+8jz8vDqWvVi9US9DC6vH9RU
5BcTIsS7jEed4Ign7TN9kO1j7xYM2cTW6EEeSsNst+GIvBKwdGoXpsTIuJEzddkXHATy+VOqVZ7j
m42XPq59KR/mUnJEjV5JTfL1R/u8fkZ8z/6wYaUIi5H9P121Wj44Q1dPzmlKjelLYrXxsWfibsBd
z6hzPyYFSKFtGPVKQ6Lvr8zaWC8XF/3Omfdn6zLtn8ZWWuI8pi2A6OnpB1nWGNwQhosnL6X8mUjX
8DVrKqJcS5ewaktxv8hVCawhbs4cx89ppzwDArWtTUQcSAXo6aXxxigdnJ7sk+u0QLuBG5mHjsEf
19dHIJKQMs229w2lyy4az4jfpcKJ3+Wes97CI47PvcIvBGUIsOhRbJsIGtjdao9JsVIMeKyTXuHD
lMJz6vxJwLOykTceGMFpI7fq18fXF8IL7xjjwQ76NpD95Je7iIwNfTZAndqnStpfGIavrxza1Gcq
My9sGbAmGBqAaomObn+ek1aWajVwawJflstKheTs14tcviLCts9hsV68mIvanY1j64Xv9uM4T7ax
0YV6dF41p9obDPh/zAZ5w2T+ebROBRq+EOO6W79n95X1amXHpT1bJ6o4dmBVrTgsqlWceUNeXKcE
rQzocCwiutx9R7NaGVO85NZpNeeuiFy1Bku7gMx4iDstF0G3avm1zJq8CBhzSG9li+uKj1srY361
Wk3ngEcvPeHN5mErFaj0LHe37TnNMJRLwUrVm/RqpLDU+FM6JkWojq4pzxxtL61Q2tS4CKBdel5a
pFZpzqs72CeF9h6uonG7DbeVZ1KiF+9psy7agLIcpbt7MpHOjbje2icmhBEOGdYUFGa3HLTE+WOX
b7YdVICcZwwngRXafZ2SgMdqay7lGnRkSoR6Jy+fvTBOeu3MNv/Ss2NpsoNu8100Z57ucGnWK2vL
gMhJdRQoqFwv6rv5nA75hcOE4SNKjEif0dM8E8l6lEpcr9laQFnlfRfMh8ZBvAoBecRewCNqsNS/
EyPZkYdBe8kEalMXoWFOFLVe386eH+Z8EmQTbJ9UBp81sYeEjrmbadbJmbvmZiyKsWUTtZORyUen
utYXcGhn1udLl6SopG1vwlZf2q0ce1icLCFGPsHoTy7UOc77gL7nfEjQtV7OhjxXzX2+VCkPaAx4
AJDeijS7E5Mi+lgZbuacFE2OYV71yYF6khXVveGcubcXL0VBAnmN52LLtruUMatGORWWfcJntzo0
lYoQOVY5JYdcPZOwbI/paRzAXdHzIXJnbA9V2NOlSgRGoxmV8MloeyfCeXE8LGJ81LLZjIrcoSSa
AviszK65VJdcP0eUeGkNoylnngGhMN37fRyi5oaSzgYw4hm5HRqIpH+LDFS7UseYAbdOm46r0TfS
L5ATZr5Rp9PtWtfntAovPXD2OqphSFaep4kYabS5ZSbOSR206qB3zHqaxlJeaDr9+tdflRfqYMyE
UeHbCiIsqF/Njd9aiWsDlimbKb2mA1PlwUD7/1uZpwtJi6u8K1EwHDHW8d72PfTPea6Z4Zaw46/X
UsWwzgWfLLMxf3BkMf98/aNhHf98NWzuw7xOWweLvPnpajBzl1tHTn0C3emNj4RfrXk/WaWmBIZi
AAoyV1sghoyxIrqGFMBk/rAoy+LHrWQUZU6ZSsGZ0urU4SErZje379tWqYf22ipMq7gj4h+yqKv4
8/7Yz03mj07R/dSa2W1+LLUtkkOnVUZ2LdQ61687j+7uOysjI/Al08ruJTSQBLnQojbr57T0hjqw
BzMroBrCqI2ogCX5I6KfbgpHY5HGUXGMSrsQrgYbxWtj2wzSfpLxTwftaIXiYM7mMaCTneQ3wzj1
iZ/HozWHuJxbHEdmIx9LO82Lg5hsT4RpZQ5akChWugS1KysREt/Sk8AkJl2wB9BHCveKN5SAEPLu
Ui7ZFPvZWru47thxzfjbbOh3btbQQemHDovpolg0XKwNOO1+2naKi9JoHr/2FvzXINNTmYZqh5e2
D7IgvXN0mPmXBbic+CLBwU6PkGYPC45C3jR8KKRR6XboUBx3Htep15JDbQ5OHLVQEpeIgW5M6X1G
2NbyI/IMd3MWyLT6asqtpTn0JSnBV5BgsxoMs2lDHJh1s4myWhamD1V46u/VslXKoFzX5UvfWbUZ
xkVcvhVLWypfGUZtbpOmMNRQNk5tTacBZ/YWDIGdqOZNuXRSDTrTmK/HXuN46EZhfXWkbsV3mj1Q
7a7qtvto2d1YhHpjIR6DyoYKq2oVXcXfLdbnUG9rdUTFGesfmtZOf2iG9Ii49Hm+rjrdm452y/J5
sJq4eqTFAbiQan2R+qOaap+WWFeGN4VYZuwDNUZPr+nzGLcYI61TYKxm/l1adtJ+SJOyXI7Um6dr
4bZNdbdyJKSA9S0993Pm9gcfEM58WVXKGB+mtRk/OJz2Hj6SyvSgxZZ1paqF8sFb+C8w12XhDM6c
KpBLGn9uSOssX+3jYgwnsaxK7nta7XibfXy6Bp4sm8eKXm4SmHj+3vUUOcYru1JF4qsL9+gblTTw
dDQ69KQp+8t7Z6rFoxhcqYdeldO5UNHryKsi7ivjCGXNkBcZjrE/AA2DFqiZgP1aebLo4LBZveG3
pKOHVdjZY2YJ8aVyGM7ybbV0Cxb65L3PhlTV6HsVmvSTUc73SqsQC+Z5mw0+llZr5csOs5GDmTap
d1Dox4SeQhoeznFMjzUdHY0cD27bSTB4u1wURoWNhirM7CZnjOm7mFzoZJrWzu9BNthpCMjbvbNj
paphjPUzXLZZiyszMMCeWQe660mB8KRNwVC3UlM/GnACOCrLDczTQ/OLlaC3hbOExmhvwr7UQmlV
t5sesTcd8utpSL04TORkEflJHJgfHLOtnCvqbeJ9JejzPbpLsbk7DTJOb7Q+1+wP6IeLC4LVClVS
kw4iw4NpnsTVXAAReePoWdbf5FbrNEGSCe+KTrnIo0TxlpvWU+evgMKpgeE3n49BrnXmfZsWwPFX
x2s9tsJkXdlJS/ObRgukCGLZefOl4Q7meKQROVzPFAJsv0QemvgNymqAFaOjirssn1FSxmOHzH/V
tdSPDe0XhyWvP04MIDSHyZQrvt0Jtbk72Q7lrdLESAXGuC3GSFJRSlh01WJFqZk1D21Ta+9g/vLE
cMns3g5d0UwftFTGZZSwvbxZpcidsGoU9Yvduh140Jz5fmMYVA2ybiOkLylLLb5VuKvju0I4d85s
ZuaJw86R11q7psm9NS3i09orvB9GAsO8t1nbh5TzALFoX7iBas9dHng6nKXAhl5hh7XFi/TRUMti
OSQGcrYreHIZxkTJnDUfU2UQ2tHU8v5tKpfagY9O7njLYb/IAAnv+KaNm2QO0ARO0027OEjRBr1y
RGhk/VpAvoDCDThvGSrf7NS0DJymHLtDWeh2cmhrwmmOuM0Z2cC1956ARGsOVoVkN8iSEfXXWOjW
N2nOQvNrqZc4mpDF+RTyWLwLyCjfWcrmYUb58lVTZPbDcXrjrqwwU/Otqc6/gwCZvqtYtuZhOyaD
409LtqrhBJbjLZXyHGUq/EbpK6y/jxzIQxV6slk+e1oXvx3tebhqUOv/nF1I2z77l3w/knezT9Qz
ZulI+ruPE0ZdTIKVytofykqr3zvG0H5uYy17Sy0ZomdWlG3UTQJnOCMb3S9WQc2Yqa06K0KMoJuf
tktf4DJW07E5aRKqYDiNqfqmcZWiO9XLlN2u0p1sIH82aHL4Y3YagJhO35dUFB2SElZ1kKtO1Z6g
HYo8pO9tL9eisa2PKZKg2K9q6ahQENv55+TSsbELwDiBmzvipodZbvpWb6nHqrSt5Nos67bwDYEg
6qOBF0IYjwP72WYXTilYCAz8YuSB9xX9FrqcIpnXQKnz7NvaxqsZkVRkzIMJc/gyJo3Wfpxnt/pA
b3FSACE2s04Yk7LT4n6pOCe5tOnJBRXQsG8Y3pdpXNpvpiVNM2IrqtTPyzh31iHuY60/EMypZiS6
tr7Vnar/bKxuxSE/6eJGKr3+iXqCWAPLGOTsGyP5i9/o/L0jTPvMDrthRvbii3Jt3UsnX6URcGcj
Hqd9CcZHgN8zfeT99f2EfaZF6bsqZRAPanwilHQ+2SR7uO45U/zOrXOaee7SDf0dIaTO+VJmG1TG
y70GuygFT3BnBBbZSCjVYY9EgdzRsRfjElikm4eOCyIgwu90Vo/6CGt80IRjhUqTj+l1qTvrQz82
nXncuCqJj+xp/tCX6CkDKXTAkanrFdiIFx0Jd9EjzUWKhFHrkXihxVdMrsuFJRyOX7Cb63uRpNyl
h672oWqySQtM7Klh8mx07DSAcbDa32sxdP3H18Pe56VQtCZbfQzwPVPp+i7oHUfeBjMttFPlVOap
UHI5hUItetU3FlIg0BRxcjUYQ36dS0frziRgL6QeG56K4SmK4Uz/7PJYCylhyYmmnbzS24K0JLuz
Gpw5Wjuv/rjYsokXqfXimEc3bJ/rsSFXpSLYi2NgQCHMpDhw4ni4WERbR68/0+cVENIo5hs8RkCp
Lu8z2MZQsUGZOutUD4YVxRppLICB5P71q7xQA6B2jVctFDnoF/vObiMqqUrwhyc0xMrqq5ZsP8zs
SW+NeOoPdqwm316/4AtfFmRzIBv0ReBy77PV0QRYN5UegkziykgbhX491c4S4KhyblLqhVXJpRDp
gGKhz7WXS8zjtCw68wZsPY3WRauduVHcLnF9IWJlONojI2OYH081Z2OrpeKPKzpbe2JbkVQGNpvF
p5lgVQxgpJsGQahIzIOjZvGVXqKtNT1s6hniXM7UdEl/X8g9mezbbIm2ptO+PlcR5q+jq+sn00qV
x3a249hnpqkGgrv2Rhn0vcRNVNTjOAaQT9XVL4ZhuO7AT6PLqqepipbEFM1p9ph45HPn7iNWDUPv
g/M1ct9M1LELe5UzlaPCaIRfwS54XECHZAHqk8YKS6dImNIydfHRTCD0fpzqTi+C1qytT6NamGxU
SlYgbF5b+2poAPv6KgiZnLHiSgPh1YuWuGmM44xkoM2UqNA9EV/yV+L1qjW3nZ7IXutDnLM0oGMu
iOY3MbqT5WHoHDeLlLFq3ePcleld36qL+aXXjNnw2VMt5YKAUks2PJy1sVw44JKwbD3oXaqX6fHR
TvqJ5CjWhgfPG5qiD6AdwibIK03OF0gt9DqosnqmzdJVih2oqohlaGYGDB43VxXtSBl5LkJ86i37
kHmzVocEQbX8kI9211x0s0PIneh63t6OtpbZl0wzdPl7xyLF910Lp8Mr3Vu6jQZhtlmQMvsKH9Rg
/OO9SQr/Zp3R2Ae5LQwZgM9bQe8YBaJfe0DfQM1nUe/myh3LG+Tc1lvsk/MmSD1RrBHz/xC5NC9p
mGG1xxxROc0B86Idm/VxnlftQzxVPUdx1bbJtaI5Q+3T3+LsMaumGvwuq7L+iI6vu5PeJt3KVqYD
iJP0efuHs9FHuqMsY+BQ7E79JVZWly5g0iqRGPtMBI45Al0ZpZUPQd16w71iuBUnA+eYOCii4xkE
RbMY7+rWLmXiV549CVAtsuxuqzjr+p/52tcfbTWzSR8sc3GvMs1Nru3KBiRDLlXIAOVOfNn1RZtF
Xq24xmFQy2a4riZ9wJ1OsUlcTEWrPng1FEfGOHSL9wARwMdxAtrdtoAEjsOi5VclG+2Cy6XVA57L
rHg8gnbRgMTZbvlJAr6EHLGOZuqDlzHeSqv1PpPm5G9nr9OvEhqRSoAnUlVety4qWb9varytNvfi
m9JcJEFpsTr5BYy8IQ6GgkbBQZQ5gUOFGLkJNauWIG/VQgXV2OnubZHmvDglM3ZguLukbgN7rJpH
01wVfqcrvW9mUqUT783amhHBFujCJEkYTxFGqq2BziCMBcyoGR+kWpvFtVrC/whQscUfzapaKyyB
3OwTMaJTBjaG5e88yuI/x7VT1wheyvyuWOdWHhVtVkUUK8b2N3OIYIeiH+2HZBXbxIbqCApBtVXf
Yl7fNTQ+LeM7KcCq3MBMlG+nWm6Da7WnqFHpZl3BGM/iOMfYlRnlno00fWjQavxQSrtdmHBBKOiP
RmVUvlNay4MN8LAOACE5Ojarq6xOXlv3x2yoPC+A77c2gbp4iRoQwlf11ZwhVAsmT834sqQY+mD1
pNH4Ka5eUQZ5yANtaHcYqw2lQXbHiCRfqmIdjCmVdDe0eL6S+ijzgMbDDOBPtLS0nUZMcBl7lxan
pw/vcjiieoiswLYDzSL7ovMEiHWdy+4T/tumfrS6ZA7jfGxNv6OLkwYiGdRT0RvzGFV9r8igWFA3
nWY9AdWujXF+R85tf6l0mfZnjojnMQX8Gdh/VKqRcnFKPD2SSm1S1ZES3wlurOXTCh5CfUy8c/XZ
7c88rYhzmc1dDbUWKoF9nV9zapKSLjdPKGOBfE7WMLzxaowceZ+n+gcsoPrNMtTWsUgVTWNCNG/x
46iFfqkMRv759YDjeRSAeBY8rooJNaHp/p7dtahyhxrIyaNNdu3F5KfQz+UldT/nnhJfHqylJ33X
rIrj61d+HlttV3Z+KU5e6MyJsht0ZxiME67D7v0sZ40cY6kOpnTr20mLz9lKvninWMfQxrJgHu9D
KzN1p3ZqO+O0hXp+4wl82DojO5Rx8yX2KvsTKVJFrbL/Y1Y3fQ86IIRzgPWQvu0CcAUO/Lgwq36C
qLEGVW7JcNYLl6qWupwJwJ+HOFyK8pVjI0jD4HmXaVDaKPLcSowTcoc1LKshuRFsZm+SQcuBItLy
HG3HPhPJvfDaoCTdolXq+kj2twf/W79htJehkWuunoTZdSdPxt+sRU3OxPsvrBbGUHh8oBChvO37
uO2IQx3eyupp1oTdBa6cqq+4XIsbEa9eFw1uZp2ZaH0eiiP8YhSArg1fmr3XtG7ejpaXGOtpKdhB
VQumwMwY/kEqbnVGsfK8R6ZjioZSwyMOpti7+9rwnNDHxpLaSfGaNVp7W/+KPCo+MtNmXvYYmATk
d31UGpIsfzCVMzvSC892Y7G4hMZItmHNPP0Cs7QonZJ2zWnMUhn1IxLews5jwtIVwsBk/n+8EOhS
tjCcS9LT3Z78bwsGTzEOZKGup1HHQaJdi+ZIc3c8WdZYnhGBPWeKIR5gcW7SGx4w2/rTa/WWPdWW
tNVTFTe82ariDI/DyJSor01p/80DC0R1Ljfq1s9zT8kDUr5ZMCnaa7dSdJAUC0cdGxgEXv3HySUf
jaxSJUSlxb5/DGYnBlsSe53GMrMeesNYvmrjnBfh5Lbmt1ajcHLmTX1he2CnRxcFXmHD5O0efFcy
5Wc7BUMZqC1OowryflmNhdi6xXZhNd1AMrb6a5v/r2/z/0h+NHf/OtiGf/43//+taZc+S1Kx+99/
3mTfKL40P8V/b7/2f//Z01/655vxRy9k/+NvN4/t8LeDrL8/iqyp97/z5E9wpX9/kvBRPD75n6gW
mVju5Y9+efgxyFL8uhyfefuX/68//NuPX3/l3dL++Mdf3xpZi+2vwTqu//r3j07f//HX5lrxX7//
+X//7Pax4tf+1//s5KP4Ifv9r/x4HMQ//qLD+HeKM9hhWwydYD+zwTWnH79+5Ol/R1AC8tGCIYS5
0/ajuulF+o+/tL9Dz6fIQnHCpLXt8V2zzW4/Uay/qxhKo7uDVcme/Nf/+WRPvqz/fHl/q2V11xBA
DPzVp6cmhxYSHT7VhkvG+PDZMKUyQ08s9FWJeEsPkODfGWIK+upnTXZUzohF66MsH+v6Q+lcuw4Q
IpswZm5OnSJJM/VjqvcRYPHTbw/w3x/z94/1dMfaPhV1pq2TTgGDHUTfHTllM8cuvVsvkioYrHEu
6mACNB4NqSEjZHVnY4dnjwFhDwoibAs2BtG/SPy/bVnUc/ORg8mOsrXE8BpUnFXdAha3YyjhRWv4
iWH2/cZCd4bAVrGrBAVfK285d6mya/EwQpRn8vWWkmTW+1XC9I+vSgtS2aQOyr3WpeJjV8xxHzE2
5FJ2RttOD3M29U/tvJKQJmO6fkxzYX1RpDMnRywwlzYcXXfK39YAzLWo0q2VWkSDKvqw3YkdDaUc
NNjIFDyO9qT28BG9PsNgE1VxcyjzGjmzteriIR7wmYHUUK6HdtZG65it8MUVG3FaCHS4NA/YtclD
WiW4cTatQWrelPV0zDqrs/xZ1vnHxKoMg7Q51agX5XW++iV54+cOzTJN76FLDy1hPs0lTS8H6hPI
isOsMLeRewt/JN/2YiECL0k64aOXBXSQj00t6PohLwlMhKvf3LibU58YtfMuCxRBbZBVRAo+cy8N
HYRkWt4Mhou/PbwDHq+5DeT7q1I2GAK5TiWihO5d7INOtlIQdYpl+6paWu/l2vVLMEPR+jCTRJEW
lZMmLhK1zW81RR/PTWI9Pe5ZvYRKhEngQ5HqElhsIonfFhO8lKycqwVgfWYMJ1qh3q1ddmrrN4pm
KoyNzPQv8IiqKCBAmw3Qq4hzrpjPFzSnr4bvybZDELntqEKDnrRuCdguanqHHliZiaEMtvIYPqpO
TWGjVabK8uNZxeZodlxvOLz+Cu9OZlxQKKEgdvo1688mtvcDRFag9HIt1GjKJuMd/eLhLk+HKVxk
1V9LGsoUrJP6QPvIC9YY+rUyzRPKEKhxK25SYToK58z5+DSS5SORjxCPkB8wR0aouW07v30x+BC1
2aIyN5NixHDjYUb0hvJw//71O3/xKsTJjJ/qzuYw+fQqyZzoeS4zLdSNub5asrqMyng1otevshM+
bTeD/JplxigYbCFYOU8v0+WU35qYm2mbwr3zRtd6kL0wf2hmEsrVNW9RD3zaPB/C1kwGRlWKc9OZ
uzX27BPsbtTVGhXqBXbh06z9BEnUhg1jBUGeUeBkBDWYknjxwYXUZ4K+3fv17Lq7MAdJbWNmWaWF
Yyqny7W1lcu8M790aUfljApqe2jzZPmOHChLg0ptlrvXH/3udPp1fZ2XHEYwfRBe9KdPXqmVvE0Y
/wlZ1MkhNqs4SFNL0qceykuHVPDr69f7laT/p6Lwr6+aiJrEltEqDMH2AXyjVDjP2mqoe30RKW7q
hIPa6u/T0lYD3Znzk4Xbxf3YKuPtqlnzj8WunLeQpYl0X/8oz9c2s7G0uSgeMUWCTuDprTcqm/NC
r4GSzhL7vGP6A2rb4kzk/DSO/XW/vKGbGxWPF6TjLqif3EYzmnbUcNlV83eMv62nupidd1a6ej7d
DJPjMi3Psaee3xvTjcTpOgJpAAz7PF4itaCBzXK2WsE5SxksWgFKntmDtsX59LvE2YAnRLqyDceY
u9CmaRJr4etUQ9PBF2au5u7YjOyIlZaXn1//sp6vU0pdVAu2gwjnhn27bnVTYixkxuGajtNN7U3N
B2WukUK2ihk1bXKOV/nSrVELYaRqOwEZzHm6OJSZ/LkeXTXE1qY7WqNSElVOeSjn6hyAczcTyfgL
bFFuDW39r8Da3J1vqWPT3ygSmy75MK5RotW2hMRgNV+NJe7GoLH1ovc1txuRSVE/vtDVoanDJena
5bpyWiq5IunmuymhiREVrUBiNmfOokM9UDiTX/8mdk+GT0tkvTnS0zqlemPsIgKZCBMdVq5HWQli
whBLExYinw+qQXfq9UvpT+fatifDtVwwsgAWSBH25RptlausiwX3VluqXyaaJkipY2t439fS64Nh
qV19Y/hT9s3m2WBUKnHNS83JpyVAZav2/gDta2Z8ZfUeq5zD5YDhgCuCajbMd0wQqLVvN0wGhqtj
xbQ/tKXUTq/fxAvPi7DJBMbFIPuWCzxdSUVB84hajBFpi+Fe66XhXq56v1w5Y3EO/L/ba7bHxW5G
bM+IC6LTfXGk7tKh6G2OZ1Ok2nHVzPXeWuOBwDLvhwioQ/zO6nJ5Zof7RYj9bRv4dVmDwgAHNzVx
ArGnd9hIV2UpVkYET3N4yLsuroOCevhB62NqRKLXsNmhujKf4PVrE2UL2hhBHqdMnhXGUNsXYu01
UAaIGi4zXD6bo5RZdrR6OgnBOHhZDRZHL62rOSmd+ogvfJeHrhiBqBda7k7h69/YbvP8dT80XxlX
YP+E67Rb4bUrpmFSyVL0PhE3nmy90MEm88xVth1k/9TsbRCdiU3S5l8x0W8BXNxWmwunq0WwVspr
e5T298bO7STKhJteGnHVHQo8ca5raXrvJAfTmZrhC9dH3GxhnwIuk1mlbd3+dv2KQ3doEHpHTVJf
971x1ermZep0twgYf1TSlH7tOh9Mo/32+tPd7eTb0/WYOuGl3uw5kHs8vW5XQ+eqJ9WKKqS4UbH2
w0lty4lGWJeB7nKcP37O4L63ETtm+1yYMLvViVrf9hIgA1Exy/7aa4zyLYPA9akgjUbglqVG5Cm6
cjQRuQZOZgJYfP2G9yEPd0zqz7uBqIZQ69mwRJxltHydjjtOp/it41RuHyyo/mxSXLFkpJkOIrLO
BvbhN4Vt5IHaYPfr28ZYv0fOyRzQ65/o+QKndsN4w1YF4OE8mxlLicKV3jAjfmoFblf/RJVVnrnI
r97Qfxb4BuDhAhQNaSSoG0pr90U7liIG+sNqpBZ5vPp6Ylvf2iHV5hACgGMeKjb3u6zWLHJH4bh6
OBQ0oY6TWqdMv7flZ3RCTek7cl436h8WjX6jOsNVCjdzOBh5VuuUcBok42aKinsoirW6SPA9yXyk
12rqZ8h3lcPrj24/sbDdFV42fI2ActjszN1y8pIYeEdm6hFKqcOQ6ASyuT35mqzsbysUQFqPkP++
ZMvsAOMbO3kUDZNVvrZmczSgjQ7MrLbuTXSC71//aE8PGp43OhHQV8yN8OFgLO3CCE/hy16K3gkZ
qehCJDHG7OuUcO7dRLM+/OG1KMzSawDTuRXdqFo/fYmlnLqBcWYndDiZoRQmVSjF2gWzo85nXp9n
t7UlC8yUk4QjSOOPPr2Ul5oowxfphtSTkKnjfBxRuRmPFvbFZ5KhXZ7PI9yuRQUTLChDyc5WK/19
TywR4Kpry7XQFt+ufCo2JDkGstKcb0zf9hETJwgEx1UeVOnplylScN/rCtRxMm8PXZGYZ/LD53dP
+M6hzsm6ZU3uLsTWRV8b2gAWKFfM5YDi0KKgNzG31y/n5rHPXWoX8jpgKvW65FJZ2vTRQlUjcIaS
jVIAYnp9+TwNVLbnTIESks0v5xtGuvZ35eaVF0vXDldmGO5wfVw+NE4CAW9e3PtxSLSwwO72zIH3
/NXdrrrh72ggg97Zn3j9Ui//m70za44TWdf1L6IDSMZboAZJlizJcln2DSFPzPOU8OvPg7v33qpS
bVX0Oncnzrro6BXtcBaQJJnf977PG7sjiu05muxPmZoqniuN9MpdOn0PotXxUax3nojnamMh9f/A
ml7dx1bS/hy1VjeBxZjj44Ly698/ZI41KxWNMrGBi+942pEWmUJg6olfdKS7rZt+CWQ7TFt8Lurm
/Tt/5iFTiufGQ/sHhHx63p+qqDKmwkK1vlTqHjKldau7enYHOzX//P5Qx1+ZPw+ZodZ6//qdYdU8
uSqtbvD2rEN1SFTMnBWZqMlLy8Nx4eafUSgerRtemI2no0CZaGsDEH4Qk2eebvVUM78iiUc1Qvd6
8UbdHT6iD15uHEx0F6bxyZf978Gxh3EzV+wFCKnjS+wAqRhxNNjBYonhmkr6sI2yxvhoFWFNSzt2
dxHyyQNljXxb2E1+xc4/eSH6tWkurJLHu7l/fgk8DEx79pojtz73V7s5tYyIoZelTZ16zm878rJ+
dFYj7wrpdHtR0r23K73+bE/q8FR3wyXu4ZkXGvAq7xRr/p9P/vHwGfp8SGMKbhdTkTcQesVBolbf
pkP/xM5/2JrZcImdefaSTQ18BcmTa9v0eExihmbFkYUdgJkl68cl66zi8HtVx47ync/rfLMYSMSm
bpa7tLAugRfPvUmUjjClctxap9/x8EOmZakrGzsIsexsY0cMKPay8LZHkvLz/TdJW79xR1spsJWv
xzpZmtW6mlonX+xgNIvW4whuXldpJ3aRMjQ32ITavZ3ZSOPzZXwwEbvfkWKcfS1FZd0O2Rxv3v85
5698fbfpDZD3dbLRmEl2GhKkvgFGFdThDesoCuffbIbk/+VIJ494UaKyzBRGKtGD+yGFthVkqdGu
gf76/kWdf5fpNP/XVZ3sM3JVC8c87+xAq63p42IV0Qa3iv4RKxD68ybdENDt+nlD7KTfJWK8bUlH
xWh16Vx49u6uJwZqk9T19fW/v3qTBwqVBp8DG8fW3AaLiVNKn3qxlVriXLjmc0MJ5Bhs5NYS8Kng
IEbDBOyL5UvE0tjlbW9i95UiyCnv7N+/vcenvr/XJ+4s3mpseNgKTmawm9eOYkk2p1NJe9GIrfKb
q7bDjeEaBXAku7/gJFhX3tM3hm8PCyLIARRGJzMnwu+aJngvA2zTtj/QlfIrXZcXPgDnliCUSywC
1O5gZp6MgkWi0BuNUZZF666baVHu4Buw71cx37R48X23T8RtYYjyTkzwVd+/qedW3dfDn0xZCUPP
bsd10Tep2+dd7GDSsopdPJmqn7FfRsiop7v3Bz17Z2Fl0ufHIE4+0vH8NMdIrRReA56kkQa5Ueao
jshUf3+Us1OTkAa2vWz8qfgej6IkeVEbNpeW5qqzc0q8PWo0kOsdmhdu4tnFlXeKAgHVcgqOJ0Nl
LfuTjHMOTiA00L7SUAexkl7u82wApJ1gREHytF0MuHND/dyY9vJCM12dNzX13Asz6ux7slIVuGiu
+vTtr43W7lv070E6csZUgW3eGoUgZzsVTTBM/XD1/n0++zRfjXdy4lHjeU0/Zbwsdmu/wd/g6Yx3
4R6fG4XSIKAph6gUPvjHTzMsRjJgVdbWLleKRzykUaCQavcfXMvrUU5Wzp4cES1Zat559OE74g/s
bVcvyeb9O3bunWejjnWI6hnH4JNr6STVy1LhnYeR2F7PdpQoXtak09dxpn3mVSJpqN5xZvbsttG0
XY7y+MJPOPNy0GwxoGby5Fi6T7YeuZsSI1KUTiCnaLgZ4mHZhtjKsOFrxuH9qz2zxBCwhp4HCwH1
99Peu6WGrSphBgaImsuvY95KuOSm33VV/a3lE7bNq1Ddvj/mmdnCmOaqNuOYxpn/eLbgmFWUfGbM
KIGZFKdkWAI9udS8OjuKznSkQwaB4vSLRJIK1v02J1OtK8vA0avfohH5hYl/9vZBTOJ/CCj4xh5f
St6JAYQETyoRhR3yXXCyDQHB9tcFt/9H6svZw5Rq4sKoZy+N0htWM8p7HPSOR2UnLghZY9SG2sQt
9VbjJosvdnJ1/paTTyx0ECSn1GZWZNHJ0tGR0QWMWGPpmGS2ywa7/dLjP946cbF8qJW+f0oXsewa
Eg19RZ30XVbr81WHPcz0lKa5VJI6e6sxwKE+AwREdfP4okfglhXkTI6bcenO3oS7BwOA3uzyeu5Z
uovpdjYEAp/3J+uZ5YC78D/Drnfp1XYtTmJbYdNkB+Y8dRu9HsNfi1Lbmwykc0DkdTp7tmhdb3LM
2e/hTlwY/0zNSvC1WDUga4P0TVRg0smoz6vICdpSZgc+cAhvtdbshUfGtP3ijOb0c+msZfaiXtWe
Kr00XpScNqrX4xepNvVi4rQY8H9fOpr/wQ69mSFUNrApaGyRTj9mvdXHQmKsA+4gEI4gbc0wX+TK
Hadl5y7JFe1ZDsYu7frcT/UQh4o5zF47WPPTMhnGr64Nv9p2HkLIxajZuFG6VRMn/Uh4Dw4kWDzj
hRLRuReHFh19CZauVaJw/DBnnJNOAWktQO0ifCuy4ys1DC+J0M/NVFBGLj1fupug449HaeKyoeOZ
8sTyEeZEMilka9nhtNVEJHduOeuRH1XKv01jYDsMjwrPKxIqConsjI/HLcsoTW2XU4SjQZmNEfds
WjvOt2lfR8H7b8XbqgxD4SLGi0puJvXL46GmtFYGF8FboE5lcd9NA47AdBqlRK7kiGIDGQVcXI/9
/ZudjSAS3h/+D2DveOYx5dZ0RDpMoNZPF/epHuaicKIwyIZwMIhEbLJfmTKwh0JtaNylue5GXjKo
1gczLeWysfrpkwIfMPbwNteJZ5TxAilMHQonMNolnTxdKYhA6yxkxX5o9mm0U5vReEmwU42+XMKw
3/KFJBYUZHHq6TbRWZvIVttHtub6w1qYfOmwUS4+xBly6Yqya+EJFI38WIICqS7sEN5O5BUtLuh3
UZlyKFQf339onY5ephy3MjOZNl1lp48tVc5/XbdklFWXwbvCR+t0H1IPZmJGbkbtrR3o6pSkv5jL
+CvTC3nBdXBuPuGbZ32je8gEPplPDjJDtxsYCc1qfWWnQv+sDovYiro1F0+RQ/MbrtpmUkxxqSdw
9lY6lNQwHDCj/1SVXy3wep9hrDOpGnOo04AMyrrb8F1NdkKd7ecQeOfOturaixy7244Jn8KWXvUN
i5q2SQtEY0oWPsA2nR7en+Nnzi3r8ZZTwqrc4l9OdoF9Z/KNy0cKUDP+PNpOnf7JQg76RB/IuJPk
ghZoI7T8xxwJcpva3kE8uTi8hD646ajxC2uYL1A23y5t/CZQWhyFKVjRWz6ed0loxa7lznbArKzu
8rQPvWEYl5+aUVWBbBbAe00RXVLQvN0PMwkRp9LUpAHGxud41FaPeQkhjAbJUkx+pJvllnPUT01q
zoXj2YlWhzoG5kfwqEwFNsWoQk8uEKRF52LDVYJGdfJrB72yVwsZPbLcDB8SJ0nBksST/i3vu2I7
4J/aVeSEUQtu0kd9KeofTmPEP/GnqveWAh/Qy0F2XVh832xJ1t/IxEAOxbuindbnwihS4hoBXdCY
ubwfzFb5AYsjfOkya+m9rkxidQcxSv4e+GnPs750u/en5ptX5uQHnGzF2ql0YtMolWAYcuTmsft5
GeNLVcg3S8I6CAcwNtYa1GttnYqv3ssU9kZKUJ8SQIr7QCuPaFNR+lIRH1pzvOkN89Hs2gv7g/Xp
Hn1W1jFRwXLmoq7Evx2POTWQliwlUQJ8qXHpTRFRWyR1tJxmmx3ufOX5/Rt5Ioz9Z7oRJcQum1OY
4Zys40QTovJRMLrY6rBSmiIzSDtX5t6cGu1vORbN97JyTcR9ANxm2IW3Fl7u93/Em7drvWg2DKte
A3L36RlGMs9izMxKkKCS9WIWPDqgqgnidag/vT/U2YnzaqiT/Rc9zgjBDBOnLKUBlT1+XAot378/
yLmHSDw5IA6sRSsz/fghzvjXZUSkX6DreRxuyqVeHI/8eXUXFp36BUCT+P3+iG9WRU6z3CUgx6tc
EjvD8YhKN8+osBqXalLY3WhOPt/anZ0/5DICYkNIS74tF7O4sAxcGvVkqcrCPhrzuXWD0XUBNCEw
+q03EVDBzh0DXK71B2Xuwgufy7dPkK/LmgaJQWhNkT25uU22LJaM9TAw0sS+MdTS+qBpUX6h0vP2
3WcUtClr3BWbS/vk0iaWF2fRxzDIXW323HhEdx8bdGyTaSGr1J2LaFdgxp68Ks2TC/Pn7YnLXEe3
kN5TO8eAvf66VysPUJxS5pUZBrOrp3fdeszyx7JvnizRfYAnoeHHb+qrGU78J7vJ3BeOaOrWopcP
vRwTsdFAK3l/hp27IWz1MFnhBljFksc/CbJB0pZtEwZp6zoo/apsL21hHcKWRATfgCF425QWCbKl
vlxEMYu3Mw3fFXHBrBJIWd9IQietmLFojNEmFr1zE62qNj+S1TJs4AyrKqd/dj+VXZsf00iT8BvN
XmIVSaZc5cXTrZTNk9ICdTIby9yBTEgERhk1/8LXPv5CA/a+CgXO7prmj7GJuxjLe5wJMnPcsGpo
K1fKnBDTXRnP8TC48W6FqCLMqLr2nrgFYXilok0PhjmqHwfRZomXqkWLXZ/yReW5nUIWQtM5o+XR
NkMvPRQCUVINbltdAzDFT9wW8neJ+v6Du2Sdu8nsNv0iexMffEmXlzq7XIxPop6rQ4sEhuup5+Zg
Yse8JW0TrgZkh9L1GmHyzxIX8OwDZlvR2Ajefyy9BLRhEi3ae/iArASjS2XIa8ycI+CMsJ1j8MVT
LSmGJ/3eLfLG9G04WpyBrXoA8mHqMzJ2tW2+EzAQRYHVLOoVUpUBkFc5pJu+FokIrNqp4gcFhoZf
OGnmPGWCmJMRzFnTlj61JAeajOkoe7WJXDQY5dBCyiAoubX1zxq9Ig5GNtdXNIGDXICEGHDj4eck
ErQ4EketnrQ4chxtN9h9XtAYJP7BK0G7x3iiQAVttDhzha+G2DoD0xq0FmhITKdEaVT7pZdx9g0I
hZGCRXOb3Bc50G1MNI7JrnvIYIiQO8m5fwHO1vka3NhfoynUh5qG9K94yuzeU4FDwuRUoqgLHBwM
y6FzimjaWkBnsn1nGQ35pYva156UNIaCWlMseDeDw7atmbvxEwE4lHK0nGJWUHcmp1Y9a6BU5AIY
Glm9Q7dcs3d2ejoRRh4DEJ11UJOxiBSgmBpqoH6Ryu+5YQ5Ic9QorxhRe0+lpaVomtlh501sHZRt
moc9U12M1p1jLovh54Pa6n5MfrrX1vRwqtwCnVrHyvyTdoCdBrOwo8dGsPZ4GmT++xE5I/RNkHQN
JwCB7gpSbvY8lxHbg5GYo49sL52HHgjNJ0QJNeyMBuBmMOildj/XTYo4WpctrBFhTiPoIMjj28mG
DOJpiAlGjzzdjrTWECzLxjWl+lXnZftMpWecNqZORcdfIqu9SlpIFF5qVkYbsD+S32k4jy/C7fiL
6AbiMSS5ahFY8cblE7xK9RONT/2bSV0wXhGi1eyRrtA+lXlnyg1F1NFAFRxaVqAPycq6rWdoL5RL
kl+9COfrdFwJal2exPehocv+WpCQd70mj5S7jq8+ibZmLNtAjZUJ3eDUpLTJI0TgDV3C6AMYSfmo
tIr9bRkz894khireW2mMgTEPMzMoQkfPPOIIoltDSRfpgU61f0wD9nrm3zSqVwpAz8VDG5gWgTNj
VoIIHVsLdfHYqIC9iG4I5lIYvxpwPfn9qIgo8aM4VaY9aEcNtCJnOuGt6TDJVdxm5dcGlutXLYzE
oVPiGbhp0+L0tvH0f3PSCETNrIc1pYsagItfFFNI7Y4I4d6n0hjxjetN9mStiHdTKqYnS2b6voMb
hY3TFYtXL9cD9MLvEi5g6WmwPJ9jU01mGLtZywJsmu13cDX1U4RUXvN7x+qftT63tD2M+tleF4YB
juGQxZ/VyLI+6+mQdVvDSWUXwDks5FeqZgJOsIRqvJmTWH+QSTjKHS9FyK9OhDr8AJaY634xo6j2
ijTp7JskIpfxKjTIBdnmLZUpT+skzW5IOn3l6XNoK36tIFCCZJVnyRaDVJX7ai/Va7gQYCYtyucK
dedM/VYb2TLsZ6MqNG9csW6UuDjleKk1qnNgd8acB3KoK9itiY6LoiQhwfKcure/jbKLDoYJadoj
2CWEJDAOWMxmqSpdkKUWGIcKUg2sKbgI5j4r7AnWgZU6PnaQbNhruSUOujIOIchCqy2uOnuE+aMi
dwJLI9QVTjMBId4OalgAhbKksovjTv2tw9pUN4ZUs+FDbhZTS7wUO2p/6Iwp/Jz1SlfeC50+yA76
YU+WDwJa/iseU7jFQHznACzt9DwQ1lB6s5lkrq+JptP2oIN5VPBphuJnn6XTFNSOTEqvsLr6Rhsg
A0fEeXxWG3d5NtiBig0rqAEHSoTJF0u0OHrTCWvEXdZjXdpkRlmm3yHQ5nAIdOzUKBJcGqPqkFOr
FZCqvGypB9e3bVBlo9K5BXUYShNBnqUtIaR6nHxD7yfvloIIy0em9lQFcVRr+1RLlB+tYQzDlRjC
6kWlV5L5OI2X0uutMGLtcHt3EdcJwYOVB3sJpChnlcnYTgh8zA0iTNQEeA164FqzNX9Jil47gAUC
yhslGeuEwj7kBXomiMwka+FYgtMCEmb0xlMEVve5gSrLkV1IzgNKN4oRqA9RY37aZvEXUdpAxqqs
Kz8XyIj0oKlG7bfSjP2vSSzzV/zSEy9eY6Q3dtgSEFaDQRo9dwEJB51IrW+AtclyW4bVHO1yO8mv
TLOzZk+WpXFPISX/ptuxfteaYJuDea6q/rNo0+S2LwG9BwA2mruOPxV6NGdra6PqcfY9FhqRBUla
FqY/zyPbOctJx1+6BgYnAM9ofUhrtf42VO2gkF2oZf1mnHsMyE4lzZueMJL+KkmWpt8ZdaY4vkZE
LjqTAb2yb4wx66e7LGa7xXhjPBhxKT+FpTO3OyKyHGBnizE5gTVRBmUbNxAVhOmIjQgWENIp2wFZ
u8cpqIyDGctY6FvKOL9kPZR6tjaF0vkj9+VWsSsk0XaFZxyreV6NfpPK61BvJ9LVil+CQNXErxtD
uc0FxPEAIRBoWAt3c8IU4mtDDWncxX2V3RCr3Thb1Z3Sr4SPDL0/DkqeBGVbD4uf94byTBQvL6HZ
x91LO8/EqY+c4M2NpYAULauVfdcqKu5KDfncC0i4HYEDULdGfq9XFLq+S6tW7b4XksSkTVLkeuIb
ThHSt5Du6kjlgGD6RdOF8EgXe7kW6VSpQQrR6wYmVHyHdoykCbW3jcccOjtlRvhWlmlw1UWWsj02
Gji6waTXOY7AkWRcD5pe1aOBVSa4rZLomI2A2EtuuKOGu1RBOLAhNQgINSs/lLo1tmTTFFXTw/dN
mp9GIYffjtqwIyojq7h1sdqQSb5SQ718Ti0VW5SjFD7Hplb4rb60IRsiDNhrQlhVeVpjRgNkZyWr
fXa+LGcuzXv87aZZdps55dashyz9UtX6T1vguL6CEYYGDP9ci4in6tSiRc1JIKcS4EmJsQhxjiHp
lmizm5kqkhdawFgFXC06JSL76Nj9dG8uThPIPAk/JValXCmdvezdIbIfCyLoKUzDaizb0fTMcRS7
CvTGDlCN7k8loESYA4jXl8khubxbAMQ1n98/lp2p3+AvxdSMv0YFTnFqn2+WcZnCXg2DVbe/06zB
uDK0RfPr2jBvLRckGXSy9I4Ndmz4EuvWXTdY8QUt1NsCDuZ5DvScz9abe1ootqU7taPM3cDQc+IL
1XR4ZK1hO17Ozb8/mB8NdXIOVcD/NVVKpaMrlXgPR7b7pES5RnmjaHf5jFFiqZsnqNLpl/fv9Jm6
AwYfvFRAgVzMResR9dWZ3CqMdqLv7XKuaPVNnmXNRgG1ceGYffZOImfmhI1OEPzQ8SiLWmZkVaZu
gEOs+FII2yGsDAfbjqrbRZfO+cE4TiPThjt62iZ0+aIbbUL9xkhlFbQVTVJ2no/uzLnp/Zv39vzO
BKGY8V8jndy8qmjhr9s8NRpich/bYbV3ZrkgPrRR7kb1BAMxi5/eH/RtGY6i2KoewEPKy/6nvfHq
iZnDFMY14XJgfVoNRKidBYl6F9cftDC8ZMFap93JusJHh2YrZXsLE/HJBbbQW/vOLsg3anTj1+R2
5hQIszc+VbJXg3xMyqe4FPmzPizaTlamfnj/Ws/MTkqnpDMa1KtpiJ7Mm8kK2Xbr1I2FPtmHJsfW
aIMV/7sd9w806P7vCzrhFZ383//n8UVrqe9/xxfthvml/PWaXbT++X/YRSYYIj4rZFOSs0eDZIVZ
/MMuMo2/ULFQuKSmiJSDTOb/ZheZf9FlIC/VspA6r5gi5s4/8CL9LzQXUOmxN9Bq+ZMA/y/wRX8j
O/5nlhKCgGiFkrSrMQinrje1016j2FBOOHyicATaq4C78WfDqaH/dxnH4hkGWQdf2ZQ58U7N9FW0
sUHeZ5/BBwz5uvuV5EQW4MQi0reuVDLaIhFFO8DamrGlUZ9tk7Tvi01vLtO+6vXG2HTkTrpeklnK
5FNMsl6gnLNx7ts4+th2SpVscY9yvoxqvFB+qNecq8CGLlowkNhxhTK9++06XXEY6wJAZxrWvblf
7NCQ/tiyJ9nQGQvVnTF3Sr1rUzAqxPzEofwERdG6nrqxkz43v/0KIgtyM35e66GppHiwomws9sVc
pT8zZW4eM9XNYPxH47QChoBy6j2QwE6OqXJnl5PcT6poVthBM/8q9ErVg5Iy1Y+h0uPnHorIoyny
gjzHyl70D0aoKcInjmYJ/aozjc9U6MiaMCjusgGelOKnpodWcVAjSLEHKknEcoQK5tCNo43iiegL
NpKRbVOyUxeTfC00jjmHZ0tCRh0g1HKcw6Sd3KtFRERH5qI/Ii9PDDzFeARjTMlJaW6zLi4K7jU2
2N1QtolLMTtqrmGxNT8RdqkJIFSRNtvWnh1gVSktLtKfWn3Vni7VXTGsJTaCNLvhGh8ZiIyhzpfi
OtHoS4OKHhq4swUeGRBMZvaxrMeOx6lbRR00BTx8n7zR/mfsSh2MTcZxneBH0T7PquK8lPpk/LTi
Esom5+35YKRK9IXYJWpcmVMWzUavDWvwJDCWiCAWd7A5I09dV/uUfPVbw26MX1HZlMVHcDmGto0T
BbUC0HuZfu5RWRhBL0uTb1ohqLLow2q8hXKS3Wq46kovoXYE9jevB+vRtuuWI7UCGg9L81qZlNRN
A7Is6gJOdRPFTxAJOAWRYD1P0mtq3jN/NFHrtoQPGmx9I/mdoEAnZIMtky5A1ds+I77QaEq3CJ/a
wnIeqpgt71aMS148aGhiKAS71aRcGbkx/W770E2u8y6N45e+nXuHlyAU9g0tI5KSipk6eyDsFZJF
9KMVbksicTgbdmOd+cUiS4sTSE6ZUcvjnpATuwwJTeyaHFZyGkXpbomq5Jl2SfyroeCEltOya81D
v8jBF97eVPCsRLWXZlQ+YJc3ELfRZGA2Zcz3ILGNpYeeQ+dyU8vSEQEHpTEOlNE1fisAqGpmSb/6
c1JH73Cbx+WLrUG68iZDtJ+ySRCIHIsWWoSh5M7iw1cwmtshrnq50anyaoESqXHhjdUKXCWtquZs
RByIptdqspdEcexkahKnEOfq+LBUTfhcx1FL+kzeO3eF2oVU5Fytf8rbIiavQxfZE4HXGQnsurS/
RIXqPtbwP+9VUEu3KTHffh5ZQxXwc+IhoO9fwSun9mX5DYWggZcWsi4rZPLF7Tv5Epqz41w57Pxz
n5W6KTwhE0hZhDKVHykWjPHGmnTezahMp/s5rxFdwgIPDWpSWVZ6FF85FQANdqGkFZOjoQjNBrme
s+19tFgZB/pZ6eR1Hg5yDBxys5j1o9Pnm5b0mX8ETP//U/6KRKivqq3//Vv+VJXRy+tP+Z8//8+3
XLPFX2xXYWqsndw1w/K/v+Uccf7iCIDbX0V/AmGIXtk/HEJFM/9a/zQJF4jRORCt8Rb/RSLUjb8o
NZqYqAEyYOlQ3X8FIzze8q0KQhuDOFiFVQKHKOZky2lnSQqGVZqfSXNzP4Di70jYLOhsg3h4RJcx
7vVMLZ9oNpMEUmVutTcoAl3NrdL6jTq2q59aI9VKa5cLhxhuzavNML8MvZBK5xQBIm8cTo7jQ0wh
a5UAJKX/THgNQTE99a/GarT7xhqzbatcjDV9cyfW8Xgc+qpSYviTzW88GtO4zNH4OerKYZNPtBaK
tLsUM3py1P77sjQc0jTZ2aZhSz++rJgMJy0s4/FzbWfZBkx7hQUHK+AujN3p0WED4Mep038gFk4E
vd2NOD3a4UL7+/igwY+AEocRdVWosY1keh7/iCRLjS50HeBEpjLvO11XnueG4rNTOMOXuYXUUznF
cK+zP3tojVAEr96Qfw4Ar1mTb28CLkzOUwAAaHRQsDkZXzGonWqVJg9l705+WBG1M+jSuRdqr90h
jx4DsP36DXVieZdK43nI2kvt4DePG+GXiiUS4gVufYqYx7egRBy1dHnUH1pdD3230Lugb23rwpF1
vZBXe2VuNKPw/kLWod/8xiUnZTo1Wkzke0PF+kpPsslT48Fkg6lcOjye9PvXhwo1ZO2sczE66rIT
OdNSj5NWGfN8mLXOJCpmSLdUW7RPaua416NuxjHNLUL13F55tqbW2uUUqveJUiZfwijUCz8RuXWh
prPO5uPrR06CvhOThGVhExLHd9mgCZsWQzsdIHl8G1Ayb1rSUFJpPsicL3lSX4pgeXvDOf2stgyU
eyigTuVWurMYo1XnGPVl2m+IGnSDiMOsFxfJJWLLm6GoUUF8xI+F8gmd9MkM6hsTQSNF4UM+FGwz
EgN/ncsHXBqdfkHPd6yb4NEyFB4zNMJ/QMOnHgZaJXA3w2k4DOxgttJ2letwsFD4tqb5WM0AIDS7
tT2lgm70/qt67iJxZ6gW3WkEyqcikrQfYrpWrTxgJzL2Wj8ogdVVOTXWi37dNws+F2miU6H+t9Y+
zJP7KaO4TAjEk4fQCD/YXfasjVHuSRuVRdyJ7+9f15uJyWB8P1H+QG21OOMcT0y71u18HMPhkCHZ
TTwgBMCgUrvb13NRf1gSpbhBdlgF/3pU2gmCrz6rNzK19Ra8Kia1y5IhqIjVAxkB4XeiCX6QZYdE
N9GVvTJ0IrBn5ZKqa71tR68gGwz0BZT3iVxCD3jyweFXGOPoNuqBPMHRh9aa+Qt/wf79Kzszik7d
CHoQOwp6Wydfz3Kc0JMBjj9YBDVuYrPrqTjKcPv+KCe61j8vAvfNxMAP/GRF2xzfwHCuxFibo3VI
a+e2IOqhxhSCUOI+TwZCSjea+Irg0nPTfZwfJMj8VJ33EtSrhSuzkYf3f86Zl2PdKYCfZT9msIc7
/jWNiMlWrQrr4KAO6WiaLBWBp0v5n1z1KmzE7oGU6w14Y87saaE5Zh3iONCTK/hL4ia5dT5NxkY8
cBP0q+bHgnHmp8sB372w9py7yNeDn7wpUJ9yt2g761C6t8bwwbbvoviCHPvtEAjmNT4TVLQQr5+y
c0YkUmpOKOUXIdV8ly9tsS0yOpRpbmb/ep4ySVesF9o/VB2n0lgIvAa5cYN7aCZrIusJswRBSZfg
g+sR4eSl06kVY6RjZrCDP43iAu0HFNpW3QNipQqdRl71v6IpLwl7T+20CsJK71qYfktzPeV5sav7
Pv7dlPmao6PJ1PZJ6DO+4utwc09DrZ4FlWKUPwuzRNxU9hoJrqERN5EvnSzpd7GZY9tbmgxAmQPr
8Maom/Eeh1IJid7qA8oIRhVMgwJMZXUrzl5n9CEFsjF2fztVUlxa6N4uB1w/uQtYaXH2gbE5fjNQ
JDXRIigil12OuKgI6d/V3bR5//17s43FCs3ave7bOcgQQXI8SilUnaCTzj2gWxVBFmrl6KHKsPVr
3U2mq7gx5v7DACPvPg3XVovW5cXd+z9hXbGPV1cQVmsRlL3NmvlyckpZFMfuZKJEB3PSXaK/BwJu
1CzbK1NVbujs5xfWgrc3FmcJXRb01FR14XocX3JlLAg30REcKOdkgb0YKsFqWRa8f1Vvbyyj8Ndj
N4dy7Kon77xOeK9M9S47xHypIb+K2tymcxPus2k078tobG9AXoRo96TuzVFUX1gQzo6/HkvBxHAE
/vMZeP2dnE0DjEiZHdAqJ3d1P34FIq7fJJC1PatQXPDHJJt5okIZEaN9eP/qTxgb61eGy6dDZ1Ey
R4l4SlaUJIUoMeW9Qx4b3qQqeGis9oa+erORYq6f0jgivm4O8YYJ9g3IGPN9Q+n6wtw686wdTsDw
luDV4KA+fQoh3dda4SlotrPsJDxx6o9Ezb9/tWdHQROELhZlGWeI4xlFIKnb0ILPDvTlC/j2Ul7X
KkHu/8EorLdQBgUmrD8nwldPlHwz8sWdLDsgH9W8aYrrIC0Qzrw/in7uYiA2r/Z9SLW8J8cXM4Qj
wcqjmh5mJaMSnVXdLb16zSOs3PSHhGDwuJ50D0GE+6Wamvg2L9zis1VM6g/V7RK/CkO5ESVh87Yc
f+NmoDgKys1FobeQ1atlir4zpFgyyqTtvEEoYX7rwoycpVFrau/9qznzFrAxBce6Xs16XD++GF1G
riPCIT0US5OjVuVdJyow8ro1w2qYdcNXwup7UeoP9TgPF5aAE9/Wn5fAIfGCDSOGNnZb4nh0MvjI
neXcfSjz1txw7xBTKLV21apav81qLd3NQtr7iYz4bWNO5l01kokoQzUBLhXG/8G7QM9r5V9bIIZO
74VF5ced6AUc3Fy1rzoy1rZTbJQX3oW3qzmfE/YGf8Z5m2c5urZs+3FJDoszkeidyZhQxai4Ssis
u1oqU14Y78xNhoJFtw8LPB4PKiHHN9myRct0bbuDO41fa9tsvSrWTW/SrPlqkcJC4Tg+jwaxkWM1
pSQ4qypiqbG7EW2VXfiavqnKUIdR2YGxzcQaYUPtP/4xMdEPeTqX/SECZNV4ath31xyUik3kdqtY
fem+cOPKrRUZRYTmNzqg4lEvTPoT/B2HP34F33KTAgZnpbe2Y4XnnAm7X0sGpOfkTf+F7Wl0NanV
sJnUoSFxGkElMRfldibv+ns/iPkpVPRfpUsoy9w/zmbrXiiY/UH7v/rO8y34P9Sdx3Lkynp1nwg3
4M0UKG/om2RzgiDbwCVMJmzi6bWqdaX/HIXiv6GBBpqdON3NYlUByM/svfZtvgLwBPM61oXov9wN
6NpZJrG8fA847S/Z2JXvft8Pc5x6+D9iFYQ4m3rVW4gcZ+1ds5A8Ph9w+8BGY2VnpIUj7mQzph+5
NZg9HadAWhPkTh9P89S76B5JIYzXbLJeahcRbGzovL0nEEW0xBFG5rudRYRPr8PcvMioRfNvOJ7A
tNxbj4zbamLNncJ9sfsOoKbjSZOlRpvJj6wQ+Y+WE/VF1G3pxHLtG1TftGmarNa1JJnJS+XTNBvN
R1Mr61WH0YIQaWTPROAHKZOJhfD40zYHsqtCtPHklvvNVbUq+zHVTsOp5NlAwFfdvrRW7vwcAsPB
GVHV9herh0IlqEndL6JA5aOLql2hP8TLH3fo/5DJcy1dCmIjf3RRwJKxQcP86njjOsUyitSL0bfA
+OqSRWICjJ5U6Tbvyu9mU6f/3hr8bywzul/N86B+/RrIVfo/EKaEDOgvJ88trOlvaUrPoyoacpX+
usX480/+Q5Hg/INRNbsBn+k4BrEbS+Y/FAnhPyhEAcsRtncb29wwS//cYvhEJmH1uU26oQdQqvI4
+ecSw/oHkyz+PmIeIAYYcP8nKwzWKTyX/nJvUh56N7kMTi4SyW7j3L8/tzLbVn6JFwrRVoFuvbNX
RIDErrSKtBc/zHehJTroimbaJkSRzW+13yxnL0upBHrS/dKDS0rva86+GGN90TfEFLuispFaWnSi
dX37T9uXzbb0hmJXTjkxLvksjB1eJqtI0NuXH6WxUgDUIhidPT1BMcUMP02COGevPmu4wZ8uoT6E
A+H6GmNnDXJSAWzCPDd9mtp2Qm45SssI3Djq32Ls7iONVSXRHSTMbdkuCsORMXM+FH1WxqW9DnIz
+AFWmBXLf5CIULlfOGOWYTO3a27tRt+vumPWB+hrkZcLSQ5zs1aPbgplPh4yT9fbMOwRczptGc2M
a3zKmlbk2AjCMH9tjHled6Ya6iVhhB09utmS/kYEnX1LvRm2vdPydqIwc97UmOVP9kLbEMthrLej
Y9coXP+sM7GVN/dlAwg26RVKizgc6lwkNtr78NhlwfKporJ8YyXsfxRF00FSL/PFT4zIx0vQWuDR
Nl0E2WpT3bat1m3vGq2z/dCKLH2ab1vZNhsFPXZZiZf6z9rW7IvxpfmzzAUrHd7JPyteZwij9+K2
9xUoStAtZxONd2daxaG57YgzsP2k4N42x4r8OAJYyfTFr1TJcdmuGEpgXIUGS+fizwK6jzKW0ctt
Lx3+WVFLY2o+0z+La/vPEjsjjRjD/cxuu/yz5pZ/Vt7yz/q7/LMKl73BWjxAc+LGuEtYl+vb5pyd
fXsgNHupE5oUVuvlxB4BVNtt5R46XfELHXPxLv6s5LUu6i5Z/cwYEN3c1vb+nxV+KprWj/s/q/2V
xTkn+p+VP/cR638sd1h1mz+ygHVAQnfOFYh8dM4WD/vGGo3iRGjb8rsO3cU4dkaQIVoJ16Z+zATp
0bvJF9Gj/iNLYBuBzMY11PsiSOY9Wa4wy6OPm/uZtV1L6Cv+gcX+hkDHk199BED+jJ97era6eQrf
GtfDlxEUvp8llmd0y0EqI30e6yobCJVC8YYSXgRtDMpKdE/EKtcBIV9GE8rEJDNhPuSend1NqeQ8
BkGDd8PtRZDvG6t0ystsz/PVau1g3MymeTPlZENNmz62VrXFrLIOD6lpdP6mwy404Lnrb/wL119Y
l/uYKqqk6Muy2UGQXOW+0aU1nohNRuVgGq0/xFXduAuSDg/3xVRl04X5uNElqSFHmTR5W5b4kLrO
4ytCT8Iv6JuPVpvL5zIyq3wrK9cbjoa39C9+nxkBSpgh+tnMtIWbMqqMTzE31X1UQC4FxMF3wYdZ
Op9uUE4fc5dzSENIme8Ce/JK+oN8eenWqKgTU7aU7LjYVoMpaTkZoGdbUr87W3bfFdIomTA78b+n
7cIRLz1PfwpbpO90pNkvCQnht1j8EfALfFqXI7zDu9gO7WzupS8oMfooyC+e6JQ606VUP6ktGz69
cp3vLbw3SG7QdPt30i0sG0/EavlEda/hl9cIx0qcLAh1wnRIlMcMKOmjjPxq3UelVZuJ4xUEL9dF
PrCyGhjxJEbbdS+ktol0C6XwXA03F8E0BdWKf832vH2/FsLdDsUt0ljnAVvslVjkLaO9+o7qpFNf
Qtb4ihBoQ+eMMkTZcQ6mr95KtwpOczWqYJvn7WRsebglBY9AHxi6Uh8zYyyG2a6SRqKBjBVb7c3X
ykfLSwhbZh6W8eZrasI0z5KRFMiPKuwnjA3NYqJtUssUC6mLr3SKkHGbpRctcTuLnFkCNWOdRI3t
dBjlpZb7UCldkd5dyjdSD9pfk9+sPxttmPekUiN66Uvl640WtsuVv/RGCWQVO1gMOLLv6WpvHs4K
ak4Ti6K3ftOVjcSy1bPnbVK+rkfU8N4HgSh6y6bgREhFmIDeQlafgwDZzZqg9rif9PTiDgXE/xEr
4rPND5wO5uIh2xqowb+K0SdUGlNq9FXMQ8fI2c1ttH8FoLLYoL9CWwRZ2Ih1IcMj9mfLjSekKa8T
o/kxcdaCuKyOY/ya1nkmNrOqx2fbcOwgTks3G/cUnfW7n/L+jj3u5kNl6SHfG9inMScaM/ktQzCV
XozFL38hAt58m3ymx/QFlAGI5fw8fHTLkQK51t1T1tSkOKSelSOwmnyPM66tOxAjeGT/ySD43ygh
/88mczLS/v8Vkw+f6jMbP/Xfi0n+yX8Uk+4/cMLfQjbxT0L/v832/llM+vY/bhIZVJSUdPT6tz3A
f0pion/YtxgDkzrg3//wP6tJww6QxRK1zQ/Fd0loR/g/qSf51f5STfqcNTe8PhIQAvSYBvxXcChl
WGjPiDq3TiaeG8seY5+bL+nwef2LEct//0q3eS7wE8Bj/6VudafKtwwguvi0tb7rRtN7mNeKpJOl
b/9FV/3fvdSNwcOaheaamuHvJTKC73GwB96UmVsPuWDShQjpSar0X6CW/j5A+fcPzwEgyAgOYBqf
4d9fB1aZJDgyKkkxsUk/7BHbxY2dW+cuxNrjlVn19peLixpOZ23zVynJ7TP6f7X/P1+QVT/NCdBe
UrD+/oJTmbkFDAd8dY0S91EbfpRzqa44Pd0drFAj9vL+X00Z4Une3sffXvamWuE7Y4cDQehP2/PX
RS4EDmlEvZNvEdIHD5jHxK+m0+kWu2t+cPI8fJ6Wbr7TlQ62ztB3BxoTcQL/E9ylwehtPOWIjddV
9VtkkRJSZmo+TbgrmE9mYeLWyrvkelTHiMLkYGV+8FxOKxl/1oIdiECoNFnrCMJ03XbDuZtEePKX
tvoubK/eYtKJRIJEu+0TVXXDBplWWjOAWKz3dJ2GRDlV8H3C57nPHWNwY0YIxj1+5vBHaqbuh8tX
h4N+Rctaq2rhaTsO+sJROXwGrfiZVxPJL05wN/VBeS7sCFdcV0XWZnWGks8jCOKl8KxE1g5WMKXE
gfbLj6uhMN4sIuPvvEDOW6uehp3vj7JIlj5ACERRumdNVdxXc4iRHbzA0VXRcPDM+tNspX1I5e3J
L4ldeDWJU/lUoM2fO/qYNjbBIYyIW/UPdPBksZhzKHarN497w03DLBY1ZlrDH708joqOD1hQoNx7
pSkHtn8LIyTYYUk6+PKS4+Ask340qw0nnHqfRF89Uc/OL0HO8DO8xbfaBpUcxbj9hRPKIHyReK6+
waG6IVTTuIAgDTdGQVyqmsPxRwb/PUZJbr0YTkcvFrapVyR6qMuL36rqMNUiPbItNLf2KrNNqqL+
lGf4xkqhsodByPRoBQPjEIv/eRhr07CSshYCq432duj3XD9OwyVNChCuJ6TTw7OuIVQgfG1mJt95
HZwGRH7fM3SIVryGdMHrJHyEuhXq3NV0Tki1mk8761EIt0Np/+DIpn6r6n48zMSQwW8YlB8LW4UH
qyjKMpY9w286QWvj1u20JwfoHq/02idyHX8OPAJO9RIxqTP9ucdR6SjraWDw84vxZX8u08w/+iYf
7sridFf0K+QFs5pBPTaS2quzSwFCYpDvSP2yoz8xtMIOnaPmMYhhdAB14YVpGgSwxbpx9DQfbtll
r8M8tQ82DPRtnjVMb9sufQtvMyvKUf/dcGvzFNZ59eqZEyQdKcUHYH4MiRA/9uUa/hqshiK/KYJ3
q/WJJPQH/VJEdfbUTJ6PFtmNvqWMApD1++Gewi87RUPeXE3uviXRqWV+c9b8Ru7o0jsLCjrz8hVb
ap565qZq5/RnQdD3PYF9ZbLqoDpHQNgeDa/v3+noguHRHToptniHm/6HkYNw2to6qsvD0GiTaXcz
4QEKqFowWeucyLInVfWO3GeTLeUhXPylfpxMu8w3kq2F+bOJxCx2znSzfDerDJt96oUFauDIadtr
Tnd8INUsKr9VFXkfcaaF+bOnRg12Gie43maFZYJaDtsKxIDHip7Z5FKFSaoH92OVBmvlhUlLsMOr
PA4bI63cGSB1F/SILcIHc6gPQYk0BbKwS0emos6dEUhpozw0Hr/sZxjo8aWYWrfaeNRiwZaxv3sN
wxUpv9BuPZ9yb07bE5jU6Y0izp1wJjrLZ42WzY+l23sykXa//BiJSFnxJfTOK3rnKDhVQT78rrte
P1u6zp2XEsiQl9Dk4wwJanvNj8owKndTB0SbnfPSsQacj454UlkWxkYBLCSt1N5E+RQjMiM/uB8u
nonHjeMKnXsP6WocVLpDQZQlKgrwKbTzKWPUJNnXJDgW01dnKmC31GX52831mkxdDg5LRp1A8e8v
/MUuDGLXaIc9veRJ0T8AL4jMszH6PC/4PI7GZPwqEUNecBh3DwPDrcQUCCMTnF+H9ma65eJ/rri8
2sEk+tWqDiavt7cWSvAhj176sb9Xvn9IGV13vFZo7jAA77vMPyF8AI/S4AhpYBvc265+HW+fEURq
TqBtKNl3DvPZz41j3QVnsYjXeZbvXgtRcEn1D09an84k43Jw95aaLpbffQtNZK2cQ3up/YPpg1Py
lfLofm5ek3lAsmBj98iykYjzdr/aHoMpf32tAGdg6YUH04EsF4W6tFV15ZTcD5H63bfWvnXce9ft
NrXonlspHhsHoQucof3sk6jIJO1j5NkQ1yQFbNhBHgNWOHHV9O7dxCovd+eXQg33gcVFEjWAWMa7
LiBEvc2jN3VLnozQFcUag/gu6/vHsOM6mtZDYMpzLuQ+1YRbrmX+YzEjrEfobKJf0D7QE3nRhkiv
V3rTIRaQq2KgFcwDCoFBmVGVbC6et3wv/OAAsI+EwCUh6iIBdrgVmLbdYfhUE7/xal3ySt/jDT2p
vJcM/i3qzW7lb8hdD6AzKIP7oZ9rLOv+XdbanPvOePWIIXsm5HLLSmcvp+UFhEyFY1u1VxmmB0Zh
XEd2ffBGa6e7CJSH0N9T5isJuIjTPA+EZYcitiF68LA0MBtPESIRhCb7ESYLClLDjzWDiMSaFe7y
UMZB4GnGYippQ+SbSED2cI3Ao2j1YOQ0rVYIZqQjt/1+LIIHZ3LxZKdQji5iHfMYG5fYTWNxcosp
2pTks8cBM7vCozQ0q+bqKyPbk6i0G9fiaK7h2evzT9FWPxF6yCfoFlsd5DpGP3RCnc4dBbQPxu5z
VIdnLTPnvgR5lYSzER14Ad582WyDVG865Zi7YDDUzljCN53qXy6MDUYe/piMbcZuJh+hxPTzxOTM
Ch7toOzumLdg2hHtEpumuuu6egBTYoyPiM2iY9R673TffGS9PkdBme5uAA651uYe/9nwNClCZdpW
zrvaSA+IGudP21jyqwzW4DTq+SEtmoM20zFxsbVfK8M7ytBoD3DBjirrl80SGB8OZ/3BwsYR16F1
pYN+bJa5Oig7g1jjluX3ykQrbnR3Io/695wOKZkVqKqxt/c6nZ+auq82w1i8D5Hf79SSv2ufV5x5
AWRDy2M/Fa+tNT8x4DtHM/L+COsRFzeEkNm276zAuLL5lknuM1Zrh/x50ead5UxHp+4eI0efxqK/
TJZaFgxREDSinPh6WD5X0LHrNjTrDyGzs++qQ7vM960Ed6lHLG0eEypt/a6K+RA48knm6Stj+ic8
D3dZpS6ByB+qaJx2xJdtLb2agGhGPHB6+eGbBfgJY+tW4TEa1KGfMSRJlxhzkAtuqHeQgK5tnkH0
rMpdGBbspK0vZ6k361jspwHPXKF5BFlG+GG58inTpPKxuLhndLzFdLlj1oGZUFQJxN+Nxbbp4mN+
GFbzq7HAEYAx3eTGUmxa0RImQ8ly6h1dUwoCKwmjKtYLjGBfwNvKQUEBz/Jvfrn1Ihfrspbc671S
PAtbBjdF4TlPgRzuLP6Q8dJoAf9mgrsobI5d58DO6cYgjjr7m9Fbx6YNu62p1iCuzUkfYYvYiaHs
n2bIl1ixR4sMnIzoE350wjVxQ4/+CcqOyUOx/yZa97nJR4PcyAm1IKxjmEpelMfKUcWjpySrNdY1
MZsUEopakgnHcPoxZW2aNFN3Hf3ZOIF/3q7c2lwq0Tt5ax+LajZBX67P6yJYujgweipYl0mPrXPX
zZG1Gybx5g2T5kfO33VtXWvBeRP4Fp9tBxbEsMHAuGvfYrHry5/2FHyB3d7jwDxr1X7eeB7bxU7v
eUxtyTapYpGJYdeRghFL31p3Zc7UXoXdzYk6PbNK4XDp/CPvn7fiN3dl0f0SS3+GRpFz0iyamahT
MM2Fs2FnVX5eIpf6rYQO4tW9EQ+26M8pu9gddjLjuILRYk5utQ3gparZt6tfmgBlupKaNZNEtjgs
clpcnOvYQcGYMAY6I+PHpmu2tpByT86x1zBoLrG19ebyugq9nJjxej8Al1UvVaTu+r6Et65V/byC
c2ODZTSbOU/tS10RyIi01R9fTfguzNuoj0E/z18NA9Essevc2tZOGz4XCPAgUdDz3e5FrrqMQTQz
lvaXteTrxYC6h/bXi34HNxrJMDtwvH0WqhtdAM5goTtEW0R0awKHMX/K0aF8VqZYDsp1riv7391M
HMCd0HbxC1tsMGyAZuFp8yMjYebvcTxQVsOjSSuorTI6QlVFFQY7SB+L0YIdWy52uF+bhqYps2r7
gqu2PA3sXRJ3lnLTFMP6kIb+tPNnb7lTVTs8D0Pv3eMDrq+qir63K8jUgrzoX6mwrDROC0JJWdn4
SVZxjbbR0F4UT8E9/qXq0qnKfyZFr9yazujdDY3ByM8WC+ETSm46Fi5JanrTPfGY/queCCEjmXOk
idJdf/XnKTj3hdWPLDv69LFD/rGprNZIwA5xO01yfCt0bp9ZDVmPDAe6Ei+sU12h5hYvALwof1PT
nGVSeWm144oNfriWgQaSA/Rt4SpEWjSq7VTO9hfcK3ExqxVekq+7c14rNMTKK6ktohJ+INf1DCfV
494/VfOc7e1sCg7STYerl2LpE4X5awS7tsvMaNi4aR6+lORL38vIks/zahsb3c+UZ7V1zElYjqsp
/DkpK91mPEhOPWHTFWsZzJBm12oWouv4pLz6NtUISkLS+9KWzQb0gFWcmNka8KGg5FI12Q/C5LrV
F7MmbS383fTaCdstciLDewhyW+vxarqysOaNZKlYboJ6ME1oNdoPZ2dLSHCpEjFjXN4uIkAg2i6G
de2Vl7oPfhVab4Nbazf22HMwOnbb7Kl29QXPBw9XCEdHM8+mLraLttqzyWOBpAFLD2uRAfCb0RAE
PsmI/PYUorkD1kjZO8sS8tKFNv7KIrxR9yZz22o5bj0wp1tL1umeaFRvhx5wPkwjYBygKFvlaJnw
MzZgDZsdi56AEUzpJugWhw1zwvCCuCeMiZB7kDPVkrVEqCF0tOxbDv41KUtbxawPrl7VTZCVxHIi
PLbb0/I/4/AFapfN4THVhR9Pg9yWw5xdy3757obrL79YylgbgPYmZzC2k5E7p7xLEb6sTyEriwrQ
1ykjnjmJWpZOS6aHDf5vb7csKt9O3TiehqpQ124I5/0oVnHOtStORcki0dCO855G/o+F+3mf4WDa
uGbR7KD5jdsiHfW2bdyX1KYI1l6/G4syoqOwWcd1S0RI9pD658Fme+B5BgljhLvv0q5Rx6H1kLpA
kuesBDB4xy7Yx6S6Wwa4vEHHbsPz1q9I5Vx5rAThOzr+TluSG0vbBELUuf/oue5ZQcnahs564ffx
Eg+AKfybqpRxGwHo7kLzuBZtcOFWBhKuiJQzQLjEdpW796rr7oj3iI65bw67zF2ik4xm8KsMscq3
vq0npPrg6I6jEl8dMMGNL8By+aE1bfuwaveLhjaA4grfvOnUm2LuPwuNpj8PmzZpi9DY5WkGEQ+g
z71sxyd2sP4mUNnrZIIBDPRcbZXUHxjOYW6bEwsru40O3O8YdBefzYvEbxJN5q6tGUNMjeW867qR
u3TKVbIwJ4jn0Llj1KnZW4t+Q1dZb2gxxrNXLWvi9JVBScS6bodoNG6pOJLa4sLMzCqNYasyusMh
f6ZR+zTt6rfym3Me8mie11pgptPhtYjS+9ATtBPKnr47kUG2qM5vPKfJ+U2IYSpjaY3NN2/iKSjq
7LEbzOISGg0PtdWJdugr88PN4Pjd4sF87CpTbYZGBlce8WXiSaIcaWPEloMAZlkYiGQpC3urVeAd
zd7DXGlby/vKeHXbkwV8YQ5e35fLrGl0yubLSMGwkm3sIXOIvPK7NzTVtgut9Jjy5rc9a8CttAd3
jhnhp8cRo/bJBnK/M9VgPkWdV4oEf6pMMgIev4Vy5LA0HB8mVjM+N43hnOnFuy1aYvkGcnFOLGJe
ruXcREcjBZcYu2vJYLPsRpqjMurAZ6L8uoMwZSW9lK96rNajTisnmXAxJZ6jug3emJpNv/i0C4tz
GNArdFb5urrOnZV15j3cPlK8g4iqLJBNeeNdzOC/Kh0Fr3ZpCJDwdrZfImWcYHyIeDVEzRCi/VZ1
jNnXjdWmbR5gHmhdikXDSGagkhu9OGFsees7l0N56NXKBnQu7Swu2whT/kQJCmKS6mbiSnEplHvr
o4acdXAGi6GzgySA++nBX6aemJI63I0V8/oSrkYShZ3/MIGAuXOVc6c6sJfxGmgTTqLpH8FtfBuE
9c0Ki57RZ04j33rUf1p6cdoonhJcEqGCo+BAq3AG/1UarL4bFzxCve5WusS5ao7R2GzdpfselOGh
TJ0HR4cf9TJ9UUp5lLjltJdzOBBtuPx0u9Xd4Vqtt6kb0Hb0/VeekepYdfooC4MmT5rD0VKz98A9
p65rWw0XxRF/qEur33SF0Af8EsvW75xqlxWBYT5UdludAJFcvUK/OVJ/GqUc6dhm/dysZv/kzgw4
yBrLdAIOwN/ag33fkUCTxe4CjKuerZlg9vk82oTgNjBz30gqXN48p6OPckLj2o4Uz6Jw46BjeZqF
QFyBxT77U/hKfMQZ/YHYibqCQOhxwqnMj9UivxMYKjd2Ou+7CbhukB8oGjYMdC86cMMPbLqMGHIT
an5zmILxeVbk0S/hBnrpE87HDuRssPNKRiGF2V7DdbKpfRs4QuACQXcUj5BQNgzAN4p/1Hpci+Uo
j3NTHIPFuwuK6D1S5rmcvaRzbXgP5SmT7iFc65fFNUnuu0kLivEwtjwvo+KxN8aXKe++qWZEbxge
mKnu8gUNEOOQqJ5OWV9sRA6yNbV+DSwIepKYtN8/NATHfMAk26jZ2giLw3btEGVIY9tmiigQvb6V
QX1YASd6uZeI6cYSCRB0GWcluXub6OwE1q5OJywvU7hbjCXhyngII2cXefVrV5PJVajvhCjHPdOY
+dbarNkJYhuCrW5XWebONfTwfar9narsZ1/2cads2MZIy0868r+liJGIVN0Kd+QqWjdRJXe6glBb
5ilpSUbio4310V7NjN/jrP5ZO528W+qoP8x2i+lmPaE96d5nxznVntrn03x0c071Il2OWeZs8pYY
O9yVMcPdy9A2expTrtXUuTTDfGRgkCw5KEJ+0yprv3el2gB9TDg/NnXTPbANfQ8MHoNhxqFNRgzu
oKemZ4AUmehYgoaHN3EvQWuxFbD4MsakDPzLEvT73J8SZh4PjoMBNwOwInL2RkO4M6KqufBRXiMv
fRkggVf2D2e2L31R7JaienBn9ywBq5KQh1wlFQ86RGazLvwQps80O5E97cYsu2RRy6KpqJ9TU16F
ZvrFie4M9gb/yrRZfLND6ek8ZjkamTX60LVBZimxxBwezEeNw2KXJJCtNsyd5VKp/tqHHc+L8GqM
3Vn0cgNdCDZie2xS2v6ReyxaWPzF3TwCDG7rx05kF2cqP+Z+fNBZU7BCGE52uSY5GMInBut4oDqx
adNx2PoeAbQjIh7DuA0wFWqOdloencpmrI1gAGhJ+cCB/yj84aooKVezYoBgM1rj3VfTQrEfDeep
yZ9k0Y2ogadzJ/ptPjKIFShmipy8bNci7Jm08n6OmoSx00Pj1RfXqQUJTvPT5OnnXJCggO+dxJ8p
aRz8UqOjBAxDnqapgdIib51xNxTmochTek+uK3rbrV+6H06Yhkwkxu+tO74ql0enIUCjVRBsXZug
k0yon+YMficafy/5cgRDd3TbaLM0xfcpDx7ZGH0jkATqrx4/hDOdV1zjR3YRLy5PrY7dIDvO6xDl
X3rSp3yKdmnpP2iMllmY8rhk2WMVUb5RabQLLPU0ewwV7DkqEqtYztK1jl5V3/A+38LVuA9s6mSi
o/AyZO7zWDQ9VuYhcTNxnaf6VwkTYZH2vluM+8jPPyMUWQlzFzC8NH63Vq7lrc8G8mjT2jhmdfZE
fk6j5any5dNIKGiCA/XUdP0d599HW0RuQhLMN5Hly762B+qnINxmbAVh3jT3gaouyh6rfWqsb2yw
47kmHJpAbpEjBR3W1LyEq1k8Wxl9uDGWIGJXtnJz2EJx0ZM9Pq9F/VKV85Jg0ja2lWlkGoKPou0C
4HQMojyKLbPSl9kyUQNF612nIKSHPfcF94c49loG+2xxwzvBM+QwyMD6pm97QRNTdNxYIQ7WwB6i
o1hQ/tjjzQUYqgaSMuXsu1HqcuWii9ZzYTrWFT3UkFRDL+SulUa+tZS6lUChv2ORzBJZiupQDSJ/
rte0/Kocu3wQWjL1qSItY2dOzc1YFPbTpAvvwQlykzeDDeJQp5X5Cy8xkxg49SMPorQokyxdu500
8y+RL6k6pAVR6+QZZON3oNZEG7hzOz9YcgTPt0ThyGFlA37mZ3+NIrWTtG7Uo2R7eGhxYz47WMDf
IEGF9109hXdGRG5twtxIbaMiWzf95JrbXJEXw+jQ+Z4aufkxM0k+oKhCV+WJtNv5sPSTkjWcgHV+
S7cLhnqXBsX8JPlmtjds2DbteooqmzOs6bPiM5LBzWS+jht/GWBXt51DPa55+pQDSuFxcXasE1AB
t2n05KVCsGPu6RsFxQU4VcN2dhZTEh7s03x1JxtzrvZ8viPoVK+4PpckpXM/Td4cfuZ1xPlsMwXN
qtGNw3CcNrMrlm/mOKBqRHyXISDbtBr5VDzMHADwqDogHc14Ckd6ornof4J3+ggGb7gvmB5srbmS
L2PtmmPstv10iZaqPep1rJ6Vx2C1mwuGMsxVNyAMrSRoPbzurFJMhIZ8EiJjKckAlcDYL7K4239j
77yWo0fONH0vezxQwCTcRswJClVFFn3R8wRB/iThvccd7XXsje0DamaWBP9lLXU8CoXUrW51VibS
fOY1PTK+dn88SHWyLfC8A/U1mRvTKouTMq8yDhBXW+nLrsgR66Dmvhkou+1teYpPQtTiASZc0RrS
9hgsEgeXFX+7DKrHHawsW3dE2/dDPUzHiYbwpVo3We0Sw3Zr3Ud6uw/Hbt1QQnWhQjduh97FZQlU
+MzLTel8zAMgrWY36zrpIerpAPaSC3XsaZllwj8R1dDzdvTe/JqAuHD6wm/Pw1rTkGtWohMPVeor
OTefykotN9R/arhKRoIJx2SvJFNHIVjOedixLm/O5c7MQ3ZATbMpRpds1+qxfY2rkg1Irs3r10nB
y2Dlt9CVS7NvL6xCTknXDFSF20ltt3Di4emahG+k+KbYTqKuZi4uID4kX4DCOqCTxZlXYSJTW36z
E3GRhJzPCe1lA9nzbpOiIHLU0gCd4cqRR+yvVuIGhB8u8jqMnBUdQyoAjT/ZFwjYSWg7jyi6dPSu
z4e4pasFGvZBqZX0KO7CwEX+M6Ci0+hnIY06/pmScV54ON7qUkSVEkz4hORbrjr/NmUgdopWoZRg
qyMoU8uXVY/72iOVyBMPHREjMoIHxDpRPR4Q/SILNgZZO/63JlBKpaQVufY7AFa0NyxfoTfWlPK5
UZp1s/23GEnhGkmUgLoYijwogTDWamSPD6uoGIM739PIiT+wQv+NzvukVgVW6ROA6hvV4/J//y9Q
3F+xefwf/gObZ1j/gEqBUANkCXzIeCv+C5tnKf+Y1SPgdyF1wl9QQZj9JzZP/geoPHi6tm2a8AVB
l/EX67xtgn//H5Ji/UPTQZ6BzlNmTB/um79Qn1zgrj58zei4Q1NFBAItSxCCn3FXAcYMko8v87qU
cVsocn3aosXuHfDPmkFjn9Bd/xwF+CE9f0uAh1ig2Cr6XzlygfQbq2KP0uIWiZDnYDDPBMVPN4y7
S0nL3z99h8NAtn86tiFtAcnGQg5MXdBwM6vIMrq/ktt7I4rxkiftfav1TlFKeh4QhT4bMlgiP4+5
QAV+jInBJl9bU/iXthgTQU5/5L2QKIqH94odNAgH+pODRsMh2vrfVpRaniEjCYmGrzHjBj/Rf5Vc
D03faihID3V/l2cyGrO+nJz30N1omHjKkSb3zYZCWHL8yzkynipoX6G4QuAnL76lPUWaHgu1pOJu
dfRJRKNcpzmGwegF4D1wYEW/7U/ODgIvsgLGchY+WMxTr0u6q4qo1mikkECHNVe4Qgr/85z+Ogoj
mcDZAD7KCzRnM5ojuHmjWrfJ4J1ZGS+7FKjF+nejIMStIpHBSdNVQS69GEXLCtQvQ69aJyCQLu1O
lTaqYmQHVmy5B+dRoJVhjSeIS+mift0ZBbDsOkv8eo2QHHFjqvTXObYqu6JUvO2vJ2QyjCIQNsBV
yl5gRWOklHUJR9P1SHa/wikFw560Mw9AbZcfhwmhToMyBetmwWNdTKgah6S1Qtw3i55Sh0RU5/Tj
5P/+44A7lcFQEyOgjjcv66cDlVTAbNWirNc9cb1Tp2Dk0pYezO9WjIuBu54rEFFhjTBzcUGMeiRg
TUTDuizJ9NDMHZSt10il+OfL/Gf4n/5b/pfLbz4Wny9cNBawbZovB1WGfGwshDz4CFXXolG0NuV6
WEObq49USY4ffWFRz7bw9rj8eWILiQdY5Da7gHoZLxN7Dj2mr+sXpHnWdh2gS7g9uFuWGjmPIsUb
Q5WjnTCKZzjO9nYilFmP5JInqkjCU8wMxgMzVyB6LyaPHyj7hdcRjiRx8NIUrRbm1JkYI657H+0a
FEPzrnKkDv2L4yJKiwJ4XKHYmiuAeqqbPq7s9G6O2jFN8lp/JNHv/bdRhvK0o+s81GflAHPvAdaL
aC6pF1vpDu+wgLqVllZc723fm+GK/mO1R3s+Cl3ok71P0iOm6iiJ+uKyVuK+22R9UZ3KeZfWzqAF
A3rDahHfIFMm0qPAqAH/hD7wktUwhlbgUkZTGzpYLT7aMrQkUgR8GxS37nusobwqmtZoM0ziwVdQ
9SuwBMNmRqa0GFMrwHrwpI6xjsCKtMeJhoytW1Gp64nwx2Iaz5WYgq50ghxrY52aYsQByfel9jQP
c+hNuJZBBat1Ob+FxB1C35HrYm1nuoe1G+jwkygbq8iNcQ666UMTZGbv+eOp12hy8ZpZaWo6JKYc
WSMOTbwOKCDLq6lV8npDYQF3qTxpUtVpBkNS11rfmve1WYFHU9WmstY0BmQaMTCfLToStX4JedTI
VyYalSeClw4JXlKxyJVRct/kUg1NKPPxvXFTu4Spg/iXjj40SEDdhW4wIWRbD+ZeRjCDfvow/1Pk
eLCqtcS836Wposoii5COT1d79Z+oKXsoiWnQ+mtdHnzo5bW9B1GqPeHwauKkFI1dB08xTmhpi17u
t3KsKgUWJUoPCKgo+sfaL4b3SWS8zK3wH9pSVM+hLOeem4Y9tVMPhmWNHPZgPIhoBFBderYIqArV
5qlRzfUAqgvSBSo9xZ8YWFZwFGEzMW0aoxqTVU4LAxnmKKp3PmkPSS1GxLnj5WxrAGBBvdHGHGoP
sM4cIxxTPq9Ko7qrM5j1W60zfHDBVVggfhF59pbejaE5slrg2eTxUuhOMXRh7HZNkG4lJNyeGj8s
HqD+GPe9VgxJeml1+CDlV7bs1dNZayt5264bU822IS19CEOBau/5ZKqgSN7D74oJi3onswf7zoip
W6wxhJk9XXqKkieWBKxlW5kGLcG4isENhDgWZys11nFq89qarmjv6+aFiD0KIUklQslBlVGdTv3A
jwByVXjdeI+xNVUXvj/0EOWEb7xOalLcFM0ARr2eGqhjlt0Pc1Zbdk9S3+rSOivApiEzjpUOLj5U
PCk2ZNdBTz3HwRGquMhzFcJc0Sj0IVUw0ABRlaC7MduIUkRlRfZNDGtZPx60Nj4PqlR0VF+EVm6S
JCvjM623xKM0daXnKM2gyCfArYcIlJGhamtPaiJj1U4oI7hBFuhnapoqb2aIKSnMT9Pb9QY+pSs7
gMqy0VEookVl006mM1sZtX9WRooiraxwavEk8xSz36i55QGTVxETN7Kso8wQSBQ7ZHBRJ2bMfUU7
FvjZ2sYhDIihREUF7BNeIKsW3cr3XgwWMHouGXAemW53oIWBynYdzVfkn2xUt9RequDa4b/1OtpW
2SMPV8niTC+K4CXnKRtR0gKrgivVoL+1okvvtIrG77ZqVfE4WiJ4AluLFojSaI/JNFCi8/wCZsPo
p0bkon8xXKPGThOopIMHYHGGqkIQILZAniTJ1vroS7ozYsH3mPTa+NKPZb4HbxNF1Cy9poQGOJgd
kIoJQkBZdxAYtVz1bmTNDtXTXCLtXxXoLWBOLUz5Ty7oPq5bP+XwJJwKtCd8HZcoI6yNdxK0BPhu
RcvuyBNot+MC55vlMahU7ahLTMKcLg3K+wTSRgCOkxIn3HKRv1VhK1HsTSwFNLGtPOp4Az3MvA97
FRFhFA6SNwDiWj/E4C0SI6fR1GIRHFtFJ7bsZVOskBccnie5rxWYFdRzqCO0aJS0mjzuLbxI3u2s
LGCx4zkB9yIIJ8kFa1S86NwBr1IUS7UDP9m4UkuMgla9iLUZh0hf2ul4g9bQi2s6HHkXXNqKConT
G2CnoEYMb93pOy14aZtamu2OQlrrXtW2/VqKbAWEL4YW1x573gcMqkrdNqzgZDutlrfpSaGI+CKm
WAfQWDNyC6BH0iZrL6jKdyUItc7VhZ8DHDVDoDNDWKL6jRjglabD7EkQbP/TDF1xGUmzFRngBmt0
prGqnvHsqUKsICPpph+m8WEI2gYRdQ/XDidVC+3V5w0ajxN5hDcSeWnRUbRJ4XKMolAq6v4ynRuF
YmC9i/1JVA7Wf9Fll2QxgImoVa7kif61A4NOKjdIRzX9jNkr9vB4aWGpcqCLlYf167tdArd3kjoX
2QqF4fG0brXO3KgkfVdq08W0t+l3B2AVjVE/MkRQ3FshCARnqBQsGUoM6u6SPFPpBps5ba5g1MZ3
alia7rZZm1enAhEO9UiCCI4czKRrtmtUMsoHBram5UlN5rK3koCjPVaGuVPAExcOCN7sQmnw2oKw
kyYASVsgZGmTaMZZmWjmjH2XI281NEp3kgLrxlsiCDy8+lLwwmHTymeVaUIpLWOvvuXOiTWHh90+
j/BVQAuScttbKav9Nimq+s3QJhsViBFdmy1wxva6AwmDGmzSBEDM7WCgDQGVwnYASklPlUinh1Y2
AWSNoq33HoIqF6IcsHCb6KM/cVsk1FU73qnMUFQQ59x0T6MxynPhGEU9FrQR94aaq38m1CaOWlqH
2aqIVfUuBwwarqYqlC4AWwGFQ9c0AIhc1heEAfKLoNuEtA3/bHrHKtuBPqCQX5RaKJdF2JRvxHaI
yfi+3tziV5hkDnYV9ZnqF3W1bizLm1wM36g3loAO8AXwpBspVUB+2bQgT9vKnJJVC8fmZUqtvsRe
s+eQgV6Nj6HNWxGIY1Q069jCtq9pKHISEyvtMVJvFP0o/MV7EkwYaEZUiGtaS7P4LO5f07qv5Jjw
yZBGILhIIGduUUBpcmxNLXvH6O3ouK4CWXHQ1agCx0KWt1/hlmpdJiY33IooyyjWk7Djm4gyMMQ1
2FYvqM3OgGuvhq3Yl5M0A09ocAVVP1Eyj6IQGKs2ZrI79XV925SpdVYJmhjbUiq9ZC3SWqEiPnl4
yEYpOOsjibgB5rYx1gDIaRob6DrU2Ft6HcL9BLJFNqxFZ1MAbgILOoIf12Hq6jm4yDUMkFZfV60B
FETPwBc7dlOJksBDsgDsBvVw52tm0ajgKr0SLGSsxqgB5TY0Uuw2M/2xsRr5oplyul5WHxGIwe3j
ALD60ossFyCFpKFPb6kk24hTKEpK+wsakIssb3dppj6QPZwTCeO6LM431WxEipBymESbLBiCfAOG
EH1TrYzxmSdvQhuotzua/4gYqK5mKdWfkrYldwa2zyB09RH1aQBJtFelyg7JsAo7fS1xhJx5KkK8
5vRacDAoaZU6OZA93mKjh9hnmFKXg34AJ70RjQZMbpxqbDA1n6LtJkZHbk8818KlK7PwtiM7KFES
n72k89TDPcMfRtpZU5z9qequwhBYhnEAxYUmp47UwpvRD9lFl1f1g6xVwy2rlr7RUS1V+su0mZBU
CYoX/C+rPTB1z1h5QUAcHCaZ/UTfQs2deqxqGKejZp+T/cjNChgs5fg+jNRuhVkUkg6qGFB/8LSG
1iFaD9lt143pjWxSd6NxXpp3XmolrwPMCQOktl8eY53KJRxrjZ4c+wDTuDaTnnmE3E1naltB9ENS
1LwuoEIoDvhSsNu6FCZgtUIve1Iq0UNYg1KBaQX9GMuplcR+wV1Va1d2MkNz8qgdbjlfMpaWUja8
B0lH6BvbU/1saIgRrhCazbliY2RJNmXZR6daZc7sjngYYS/Q/3su2t7qwHhF7SNcr+rBxLEVPdpJ
HV/9QS6aVZBBIsiUGIKRpo43elT0wsFfVM1PmkaKzHXW+darFZfpThPTVPMaqe1Tq4+Zzq3me6cI
ESYX/qhrN8Iu+osA8ibQXzMqLwO6Jc1KA2RFXE0eehQIPX2ntzBgqtvVuQfQLB/ug9z2YPJlWDMC
PAeP7hRdrf1p2QlkI6FqyY4pq/5z6MfShZQn3Ss4QWgcTZsR0HYpZDK39iN9nTYh3fusr/qbMWvN
my6aT2YaSQFapl16PShtEuzq0Uf8oPd7Qepiw2J0xyZPAU0pdBxx2h6zq0jIqQfwPx8QUvX7Plql
PchBXJizl9gawZhas/Dc7BoMdDGWx2p0FKgjHeQiLxtXgWRmf/QYIir6GJVFxGQ0Mu3D1icO0eFI
Pnsm8h9g4Hz7QZNCgDewAUaxBmVr0qqJVRRkvLAAbtKbBBERhpcnhpV1oYM3qPWnT2gwYfirVOTr
SiLv9AKImwunJX/Qkz4YT5BBFjA+IKao67ibXUarDhKOYxQNIl+FZSm3xZQYV1EejQnzqCuUZCtN
eizMvn6zQbATDOZxe8GLMhQbLur0Iiir8XHCH/XWBN2ODE46hO9eVVbFuhuy5o/WNP5b2w1xzTJM
WeNavhRiY2705fvIkoK17wwTmKZn8GRWqrjuFdKaVZXl/hHGPUqwssyxezINO7hvUXbBh7zyqbLX
mR1AcbMaA8EQi+byxmhrE0psZGunTSaoWhiE2/Tgxw8JW02z+11TKMUAit03eR5CnRjBzgxKFlWT
i2Jt8LiPa/CFAalYDuCKs9timq1+GGhXs5c2dU78bsoPi+1+oHPlamUBAb/zap2D/GHJXX3Yc5vD
bNUdf9h2o3CBhTeEK7RB8tnZ2yTDuZJnt29JKqJ6BT4FE/AkVqaaPe+Dd1E/jMK7MMU0vOxmA3G9
mqInr8RVXER1qTkYFSmz3TXGvS5CNZiQg+/tknX+YU7eksHwsz5MyzFb8sfiNLRr7cyY3c1F5PWZ
dtMopWeot6ZPzxa9386uICS0gwUyfGr0sLqiBgGc2Y4yoFgmf/XenD3Ysc2DfifJVfmCAAF2Q+iA
1f4pqiKzZ+qHkXs4e7rLH/buQwCxAECPRWmz+LCAF9FsB2+g7TlbeQbYxKc4H/0xYPImPMCAPJHl
iDCVD4OM/7S7WagE/isWq4Cw7yR5NiJXZ196eZjEdVSneJU2xnxQ5QG73yEOKpu6IM72XVQN76ot
qa9NlPHQqSOuxJB/hhrwT02qj5ZJlMTEM7PdVaKAIlyp4PrsVWrE/SVCc5cokApi7jSowD1oRuz4
0AeDLSwr8TC0Eu7Q8mAm0MZzqsUrn+cGEmM1BigzjDCTqNi0SXbsm4lRPihRa8mn9pTpqOOAWucG
rOlewVRT+FKOWiG5hMcW6nXcHUKVQ1BntdlztSRolmjkhJ4VnaZR5tHinRCEsY4xTe5gCekf5q1W
G8wIX5wAExWGgg/YPuHVW+UfjrBlFFi7vujt6mYI8Rs6j2jgW64OXZOqJjCUutl5k6W3N1XQY9BK
IW+A1jbFVACdwm5EC6fMnryTAjndBsmBtKtCV0bETD+3k4lN6eRFZ3gePCRRSHdVA8n7SkP0pX9C
O8hIzv2ibzpv06uYTG1FAI/eHWVflXeFSUcX8dQs9i2JE4DcIILXSTaFV4AKLFxGk8a0N62pKSSW
zWjb9KEa5It4ICVRyGV6qhRTh2wYOGEPLyNw06ACHaNrbCobak1BC+P5Fmk1f6XL1BX+4DRv+3Cf
QuIJ1ZGDvtY2OEYXGBO32jCzfGKpCjZ2YspIKspJ8gYfsD7rMhxfFDKuHmJOoEZi2o4t4ofrAdAt
rlhY/XYrPRQmGTcTyKjQhGU4QrntclKDW+7ACFMxaUJtGkJC3Abdh9q1jcv3oMV6+mr1XWhS7BzB
V9GDyNO3tJt8v3apnWX6CehtOzmR1TKCI1v7Of2iqGYN/oRmDRM0kzsklNjQ4VCeDpZf9jc6cFuj
pYRG3f+yzfA4oVCmJjpcGAWZAGAC4DLa2OkRDQ+veawQEca3zlBXMRbwgSsyvYxuRwnG39bTSqs8
iStdD/cD+HBWwhg0VOFgNVgnA0BMOG040NYp1CJErYSLWnuuYqqtihyPGuBWeeY5ZQl18ggUgKQd
x7RW1JWOtK76kKICtqfFk2vqeqg1OwnhO1dRjIeQUg/KtG7AR/jWFqpQI3UAwkJfo1Yca1AoqSGT
JYEf1+S6kUuUNQ1uWGcoiqQ67U1ErIiIJaCxMWz1oK2ntWGmdKH/2aL6b9zAJ9yAKujt/L9dru7e
srepfUueP0MHPv4//ynrY//Dkg36Ktbc4VCxrfwv6AAeWJowBa4XcyuRlhh/6T+gAxhdGabKPwez
S5qlcIX+CzggowVEsw5QAY6oNPpnOdpfAAdmfMKnFpOOgDFtOUOl06ijWAmi82vDR85waeGx8dy7
C8owzutT6FyGzoXvnAfO+eXb9nb3/vC6u/60SH/pa4mvvZ3vo87yNZ/adFPqeXra9Z77VDp3V7lz
Q+3ceeBPXt5OQc3Mf/62XT/eP5+f3J2fPt++X9+evF71zqHfcWDyi84nNK1BwnrEc/P8TpFfquDq
53l+GND83wbe93kuGoUqxQ9Vn+eZOw93V6mTO093D3cnL2/AmZwH/v2UOpNz83KxP754ujn2neO9
c3m83x+fnu/3p6vz9el2f7zd73fzH613u/XJ0/X56Wp3vVs9Xp+vrq9PLq5Wu/eT6/PdlXty8n7g
93/Yvfzw+5ddaMsAFCZh9euePZ09XO2Ozp4unk4eHrbbm5OzB99Zn+5P19vd6Xq/v9hfbC7mn7i7
ur46uV6f7w409z8E13/6LYtmKC2tuKhBYbKWL/O2YS1fXm7eLn3nJmc1J2f/dhOylkCa+UNUEZ39
9u3mjeW9GebdfM/feV84l4+B8/78eP7++vh8FTi75yt21+PlO7vr6vr97v01d6DzsSvf76g7OQ9X
p6ePz68n79eBc/V6YH0/bOR+mtOi3SriRsVFgTm5mzP36Myd/3vjOOvjzWa7clbOesWfOEfukfvz
xlwacSyPvaF9PYCop86m6wOdrI9tePX6fvJykTLfl/2b7+zPWavMOX3c3T1fPp8f+JLzqfpp0jNS
4NPhb3oBknNk0pJxVBr3ofzkx5dEwDOz28nlu5+nCpDq+3CoVGOgRA9Ws7TFGuux3CZ+HHnuVJRn
YX/a1toRtT4IlO+lma57LX6ahudQ0kj196K7FwKfTLGTpucxvu2Bo7Y3vhYe0G3/670LV0sXM8xD
xsnv6yLEyZRRWwnm3XzzknP77UPn5eXy+fTy+fHy/PVadu5eDx3nD2jKcuU/D7pYiokSPnxiBq1l
6gf6vUndJwZ+P15blKrxSMVz90RpDoiffXtiDA0hd4EJmzI/actG/iipLT3pcnLzktjOVEKaFFba
+xQeuunPz197OZZJp0HMEmu8kaogM/m6rFXXN1XeIDQVTGZ3Vvej9oyBobqvIkwO/oWhDEXwPsu4
nCwNInJkxWUb9JSLFPt0rU9+E61GCVywgYfv7c9jzT/784ebp6XLQLVMZOhVgoWv0zJzGguC+r4L
k1u/wADdW2OTmhzYlH8bxeCczD5ABBby4lLoKsQwMJUxgcO209ajsrnNzMl2f57Lt104TwYgpSmE
IYPu0BaTKfQQoTUc46k2DMYmEJp230+JT0Sv0zAN00otnNxrIreMLVTFQIb8iTKAuM7Pv+Ovs0WG
G11/hOqI0RZr2gaALHI4IKgkGW4AkMvpaTGvfjkKDqcgkgjvVBmjZXsR6dR6UGEW3JIP1FW4pbtN
DQd52l9BuGZolRCyDVhMs3TAmcriYPtk831gmAiklLKM8lKG0EBg+we+3LfDxSgK+PIZiTQDnxbh
klFDHtdJS1wE1OxdgPXEqqVw4CpkGQc+zqxp+XXHL8ZaRE62jbsWJgiDC0LF0YJ4n1omzeDmqG29
Ywzp1omU3udWg/KdufKn4oh9tpZKY6MM7ZECWR1S+Vofpmd8ZFzqp9A6O/T/NeV2iH57Ecw/VZMR
WuRZRVRo8VNljKRBDfFTtSzKN42lPWhWQG4foQTy283ESIJPrXF0ZguSr1sWkE+aaDmi0J6Wgh/X
hUyvQDMPbNmvqLN/biY2KwkBc0Gacj44n97n3IMeP5RicEOrM2FRhf0m6Tv13KDFR+0UDurPs/r2
rdEmJceRNVTvZVNXxeIkho0EnE+pRlc5rS71i/YOF4UH+1VAWHea++okuhsvp/PgeXoPL+2dt67c
/kBIos7P7ecLdvkTFnPuhzIBL8ZPyO+0a3kPTOU8fze2/k676oFFXVowtm/lywjexnF9pF1Q7T9w
+S5XffkLFrdiF2iobcyq534ZIQafHVW+2Kh6v8sRsvh5wefJfJ4sEmCahr6qDaadyGMJX5Rw+pYb
TDpcpaNbooC4ua78TH44MMpfhoHsziHV2Knc9Is19QvNUwpzGl0RpMfQZHp37JQHC7SQE9Dczyoq
1jHaDbeUurYDgputfWumCCsVnkpvYHJMpK7s8mHqN60eOkpwklT9USpqN5XOVBTDFBlWBp0QLXq2
A8hY9UvTPyrK40Dl0yuOlXHcTvKrygeUpXsTufTYaNYmdLQ4fM2b4okXdKPDcT1wd/1l3oYiG6A2
FCrc1lJ7NY8ENUKP6ab5ZL8MsS+e8jRZH1jd79+QmEpoOvcxcGR9cRdHioFyLQwfV4ypvOmq7grB
kOGATe1fZsIgvNfIwkJwWNIKkGWoKLjVvYvWAF1AjCAc/OCjf2EqrNdMlGC38Adf7xvD7nXPVKMe
raBaOwWdOq7E2FoHbpn5blxsepxzDG4YXF807MO+joLmk6EEZde7Qxy3TgMv7trWouZsQJtzm/uh
torHQf0VY4LHANiuAuqC9WMdudy+Dur5aZ6gzte7XW3lOxMUDH5taC1NiYRaBapAMWLquBhiS3/I
Uftv304xibptHmwkIhchga6leOLGGauqa+id4RzgUidUD1ycfxuFu0RgvkkgRSLzdYKaNYbyVEkd
qrC+uYn0pN0pvLoHfO+U5eU4r6OYy2FkS+j32Yt1xE20q/I67V2gvhp6Y7gGlKPqX3b9aO1ib6TH
FQ/ppjYylb9FU9Z1n9eP9pAcia7X2E5YHUdJelP05joUygETt4/warm3DMMgPidCV7F3/LoKvtpC
KuO1dBXs4OFuNlX2og9KcVGF+XwXxd7eMLrsaCI/JbFW/PqqHqC+U8NPgBFJk5r9+fl6mBdk8Yts
FZA9uGm8yvCW+/qLYDobSIMgrA8BD62HUaPKD2V1k7T9oeP7t6E+fB4FKuWUOBcbLcCAbOYFtm5L
XwXhrDwf6CCPGj4QWFx0658nNv/wrxPjHsJSVrHZD8Tti8tCLywfgFrXul1ooeXhAS5pwhG5YKPI
VojthKeTJh8Fg7ovZHrOPw/+baqKjDU9atoG/zUfq6+rirRpZaGqWrp2mk3+yhQJr1Bldom67YOk
Ug7M9duu51SpMnpFUMcUBp0P36dATEYfWktGGUWyqLxIpOah0PrB8czxCab/IYOx+cH4srAKF5Wu
yrbgP5F5X8SWEj09NPbMmLay2azlEQGjrJ3aY6Opu32NQh7PWZ9svci3Nj+v6reb+WPkOf5heWee
w9dpJpLddlVtx64xmrSDpeK0agt/BZrvCXXcoyzPDjlZfru1GJGA3YROxg0J5+HriKFWD9TVDa7F
EkR7MeKnDQopcX+e1+LzGXO+DtzN4gjC/hMfMeenz5ciMEovbypmtx5dO02tMKn3RkoXCVQFecQ2
D4a4OPDiLLYog+Lkwo6Zx4Q6soztMh2XC6upUmSlivpPiIbTNuWFyx1UvrXnnye4WMZ5LCyn594F
LxuWVotLpiMJ8bQY2cKmCZUrLyq8m3DCc+f3o6AWD0gOmhy8q0Wk401joxeovLoaAu3bSQmi50rT
gt+uG/sBIg/RBbwT7szF0aaH6GM7zLrRnkXxJ9Xq7B71pCLZtFVZH4j1l+kGRQ+ZWgDPJrtMZkqL
DThCg07KjpYzrAvNOjYLQSUE9gO6EFalJ+JKRmOAlnpWjpNxUfRV9jgV+EY5pd6O0TpRMmRE1BAV
nKe0SqoXBPay6M3KMIHCqSrr13jGw5FHhkcVYBhREaxPukmtLZRSYvvqlx+IyVj0jvhGdJKUZZBT
omYhTVByXG2K7FWeAN9No/w/bOj+P7lQ+rxk9my7qRJGcXC/RYmjXXaYXCWubZcqMoeiGZCEJIGx
VvRApSeF10f/XfzLmAoebrPrLdhy7ozFpmgkC+ionqUuJbly3UfAhqHX5wc2uKJ9vXo/hsHnmxiN
+ZHhL85RjGgELjgIKpYD0mfIg/nnvRWhttqV007preK6TMAk+kHob+p2CMC11oOjoJC6NcvaPwLO
rNz/9pvOsTJBv4DZNV8kX2/I1GoEzqYorNlgJo5C6EcbAN3agZl/u0BYX8p3xI7a/Kiq88J8uiFB
cOAgWjJKVOnhtRUEwWUfob71+7lwfczFDCFj6bFYXqlGog0GQ4LalYoUSCu1W+TIsn9hrxARqPDm
OAVEq1/nEge5LiWFnRBld4jsDr3q6iY6D//CXJgJhSYG0pfk0wlLjZIoMuFMK8l7Djt4jeYq5l0/
D7N4kj92JG4lgi9D/Yf08utkeDdrBPcZBpS8dAUVAVmicELbtQmaLXW5+NgMUSv5edBvTxe7gWeL
cgHhHVNbrOAUNpi38Wa6oLZbV4kH+UjEaLpNUZXe/DzU943HBUIMSbzDLNnlX+cX63qtq/YQuFRT
SYyUDE3yaEriwv15nO9TYi/MxHyCawGNd/F2IYMt5DqnEJuhp/FQ9CQBpVPXoWqsbb1Rtbefh/v+
2VTK9/A+NIqRiOwtpgUg0qh5rhkuR1al4paAPdGPCHUUyNlvY0QYj/Bzlra/HXY+x0KZeyGzDMIi
/cEbF828MUH4S8apYm0ouPdt9XLWIWor6EkKd1bk+mlaHai8LpIBtum8ZdiNs3c25PJF6gEfo4MS
FkjclL13EuRmehybPuLXwzjCkwT3LiWxdF4qGjRDbD8OzPtbgMfwMI0JGyiRyDzmX3cRqI5qQHjN
W5lyCL1Dtadg9sVUIpwoUo2CcKFanXJgS83f8FOc/jFnwBp4QYEYsWxl3gOf7kzI+rjdAT1bYVsh
rUEzocsURcOBUb5vXKbGWKqCWhY+tYub2Y6g2VCpg29SdVN/ilEq9TmohBJ+kxEb68BD8G04oi4V
7iM9jPle+7Ay/TQpvx2E3qKAtQITLqM4i8U8xtBHEJ/CAzfbt+Vjn+C/ZFKQpKGmyItvJtVtW1WB
Z63kJsABFSQ4UtZxf2D5vh3EeZTZJIuwgWbasjrn+3kJTw1WF/6U2V6FRftUEkw8KqhAzRwuYPJA
e4ybn8/ht1VkVF64j9SUE7FcRTqSNvAwbAFjb8h2mYH+eN0p8VWP0NWBnG2RLcLJllUOOvuPrA1Z
snmZP30wI+R/mkQO+Uk1K1Qb1aG7MtpECkcMjjXZPyOjRdqniRofpWatw/HltwE7ScdcDaKwzD/J
VBcRSlKLil4V5D6t56mVCi1D/h/ppru8tMRvE515rNkvcc7jOA6LC25E3CzNLaTZg6gtdm0s5Weq
CA/li3/5fCbnGfK9QiDBw/R1TeEjZ6lEHRHKuRyXa0lINh7jVHXlVTlrrB04Cd+Hm084oC+Vd4nv
uaikDJAuJp/XEU0wozuB1IjYXDYoF2Yq0vVvNyZDzcUauv+U78zFbeL/H/bObDduLM3Wr9KoeyY4
D8CpviAjGBEKTdZo6YaQJZnzvDenp++PcnalJbvskwdooC8OUHXhtCUGGZt7+P+1vpVjayjIxwlK
EnjmzWC1GElbBdxkK3XlN9uIH9/w9xf7MDS1tMFhLGYTFfowho1ejT4U3vI3c//Pnh6Fd/YrNOZ5
7da//+4FYBKe9VkfTGIkHZSYmeicqzhxIF93riX+H54fgl/dYcPCyf5NZvbdxcjwpDsteX4Jxm4c
RoW6VVNTOdVne/nNff2wpr1hWmherPnsnIk/DMIlmgGEZ1xKc2T/KVkMF/l1rhJqUcxEa1Xlb17j
n3xbVCsAdkCjIavuI7BDekNnpHVvgpAWWFZKNd6Td15vfj0Af3oV20R24FG7+6FA22teU49ZbgYp
qXgXVVboh1Jm2d89CK/Pjmo/rXhq4hzv34+JKRF67TkFw9whHyXvARFq4zL/ZjD85BsyDaL3kMvT
FWUf8P4q/Oqlh58A3FvEzgvfYLOVNmDFvO3pl+pVP/zm4f1kqNPHU+nMIOKh9v7hgiQ8dgrNBPQZ
StVXAYZux0Qq0aqvqz1H/mZa+nHp1EyEEiribMj1VLDe316KKduC/2AEcNw8MHMJ9L9qGL2zeGyA
89rexTCq8W8KMhzr17t4t68igZXCAmuKzkaSBMP31xVDtuhLvtrh6lbcNFrUjnthpOIUOY8Bgbex
iGyo9F55MKq6OFMh7lPpnxsXDMKSOWHuVSClnVqkV3GGZdzHoTohNkM3H8jOcsdAGnF5nQNoMLCL
EmaJk4O4w5AtqmiCoTWTa4y1NXGQQtRHt1EKIHrQ5XAk2DbWWqlM+q3eWv1DKbIFgGiMozSQotbD
2FkilDTCNJ9Nfvgsb0z4A7nhrAwXaAEo2+MGX3MuHTHAaa/nGyCf2qFLVoVFbcX1iQqa4tVTPCJV
SiMSu7yNslMA0DH1QyPy4iDprewCKctq/WjHYt8pYx5vYdfZX2qTYpYvJaViX/R5fdo3XdtiO2oV
UtM6RycPK8vihzZSG7mx4p576tXMOM42AewnYyRdKmFgZ5qgmbP6Pk/ID+MZRfKGw27+ICGkFHiA
6Wf5MfkSV7JushlKOMs9JlwtBeri9gv+YLueQ22Z+pdYU+rMt8Y+v/HcwpgPFUyD+05Zqk8omsgv
K1PFvBmMGhNNX4j0KBu8WUEGcQZnWU/zoojXHFyIICXA1ghLu48hVbmEO5bBamEHF4ikdolStmEU
Bk5mTYKmNRk/xOsq49nS22W7c4j/wF5aGOPij1OcpzBzm3FPuBYEBjcxjXEb20n6MGt28gB3nKyE
rp9066CsYckbidritUf7dco+n4c294RYqVY7dYRpLPEplHZRbo3McZ8yDGM6ju/YKQNIF6YRkGbq
5L4wC/HFaUbcGWWam/c4R7Diz711BgTZfmzpozvHemiSkbRkp73MdTnqfunhKPOxnPVXcUTARaCb
Ubu6S+aGzHfbgbhYN+1CgsU8lO526BvjYKVLglWF0wGde3yqBAXkXCwwctc49LIpv+T6VFx6xBG+
yKTw7sEKZFOwUOA9xk1XPmqN2d/Tt1NuU3K2n+NqtdZipnYz/G0jjAfHGfBkpSYbMTsdzHmLixxf
tmpgYwmqZMBL7C3kcvWWod24Yh4sArY9cUmiU+MEbPBAvcJN7TkOJ3ZxNBhAXxMAj9FmipWeVGpi
9fi2ciO+Hpjhb4bZmz+TDidxNveS9BFyakYcSqaLVztxWn2rz5lVhpyM4yys6cXCUBgSuPOUmsdw
XpR+5+mzsmpNc6dipypxnI6mudyVxdAeY07K6Zb4S/NldgZibRxtcvK97Q0tERsTtpWOvRvxzASx
4aGOO+9KSbxFnqiUyu6plC1WWA2GctZCFHlU4OeLA0qJ6qhinsTXaRviU+q6hRn2kYgP+dKC2KDx
uLqzCY/KQwUt0XAYdXYU4dIvxVnvDNZrYbvTld1Wi42lfOh0v+MR9NjDRaduiEIqbpTWTe6UwTQv
9LHXeSkxSMWIVkphB6JI3cdFm9rzMuN99GeSErwtHdLaCksACieDMU1O0PTK7G1TQ2eiMpy3ZD47
6jofnEWVbTQKJYgd2Yfw7KzB+oIvaCQ9KlumOxYh29nJfoakPmn4gkNN0a3F1zFkVuHk5tklYE5X
xednWTdSI8lm0xhzAq5JdPK8X0ogDgPWmzxodCc2gxzQBjBrXnotGAG3xODPWk3duK0g7Y9QlRfw
rS7E0iIRD7Lv+8vFaOJPNZkJjzpFhq8EILXMGgDOqC5qZbFh4OS45QqsrkFqRtVrmrZAb7p6KZKL
VkUNS79pnq+zkuBMZM9Z/AyMtvxKRpU7byY25cNem5MKPhHWMe5bDHe6kICCLKgjxKtP2Y3Z9vYT
G/g2DUlEG8/RGmhfo6msLmB8AAF357l+Glteal/mvfHFg9477SUnatglY148kuE3qkhpvBWxTElh
kxptXZ6INJXPRkT+MuwKZfqCMmpSQ4/nfWaRnxDx6EpGrY2aOrRLhAHbaAJDRAyrgsHbVbwx3+ll
OnxKskj5RFdWeZrVZTxfz9uPY02OlC8wu95Vg1tKGqmppJOB+coApD5R+02siS6IubT0GguSS06M
qpTPbKbEzThJBttqBL5WgX49J4nBigDVi4BWr9Dap9geZqbGLGIlsYhUYmmuIMdCj0+qYFBh3Qac
j6M7vJ1epR6XKmUd3gmRl58MlZxDjIy9AalhKposyDMvv+zMXrwMRhUdpkn0z7jHI3gRFV8c443B
i9FTFzcsbPYX4o4AVnW9BvZgMLKHprCbLjRYiarAiXF+K1NnP3oFiVjQdZtu8A1pNhiiDWV41PIU
au2kqPaW9wpcBXqH4jR3SFHxE2fUyAiqx46ngz/Z5cyR57f54jLfeEIB+hAhtoVH0TLzBXoC6hzo
tDMSzs0n9Yk4yhOIXYRg8XGXuD3BIt2SLYjzccGWCJIiXOwYwIbrLDhACWLkql466Elo2g0cXeZ3
6y5yF2ve24qU10DoPEDhSlKDNEDPtyDlBwngR/DDDHgL/fBouC130blJveZelk4fmMPk1Uy6pnvf
95HLMIgTr8P5DarIN9HIEuuTDiW4c/YjBOW0nryd8sV56ekLdxslBvrIY+m9KfCy0X0uxkq/b9sJ
kvswZ49U3boLBU7n8zTWDUmxWtwF1FwAM6B4j7Qd63521lYKWX9N1uSKj3U1OY9MiL/MajKdwwgW
sBfq6ZpntgCYu8np0KqboVMazP7QpLGsm7UCVqfQv8CTquWmz7us58FPLpNOYd6rqIrBIIsimnd2
DqYnsEADI6As8inxUYVpkQsplVeeux0HkT7rXm46UPrbXAnzoa7rB4/zV7pRWF/qDXlS1jXop9jz
FytO+CE4/USHpDz7nYBN8Dq6KjlO2eIqS6jIsvzMthNHEweEYtn1AuYGEiPadiRV12m0nwhM5LUj
AaoH4yATouQMLKyMZrd7zgZLlSE9RiANLEsEvSRlRgZompZKdjJQXTY3RHx4kI1tplGHwkRfWCcU
SXtuusjU7CjhhmOOrgDpQxFNiSWAugYbgHTCUVTO56kt4xsnn7oxoDTc5TEZPp0dH+jfKMudq3St
fSHoJy6HpmqX4sSpClSneSrZXQQpwMLiqICRU7ZSkr24I69qzj8lRkKiRkZsxSY2VEU9ge4U6ydW
aeXixUzYZBIT3Sl5QSSQpRZbWZdyDipYQvNuhEqJ3pAGoBdtFYzI8SYZmoE0zhyXykO8LE007Wki
tUCfTCOavRPEPmV/2mkg3wKmE1NeF+xv5HEaiJLCBsw6qfop0p5uy+82snCu49G7JWgIadtoDa63
B/BqmFcGW54oGOk/Ztd1E3flrTvq+QygzFHz+N6RLsAzOEuu+jmryAJUeU8ITmHxtDgy8C8t99Cb
LXEsFRQglSMB+iQ/b0p4ZwbrqBbYOg5WmPtlSQwNi4EVpg7L5Q6iypjfQKMGiy4X8qVOnLTvBuJM
BZj7uU2d4VaDLrhcYl62teYQw0FA/jeiyU8JVaqcZHh1owgkE3GCYxW2hlKSAjhCK7tzCEovLtqV
iLglAUpay8ZurEg94TC85iRJwk8eRUP/u2RPxLEF+LoJNplEq7i7q0f84ttYIj64cWODbGJI8Yay
SzoSw89IMG1gzEzxoDAbEDv8uZfY7tklJFoeGtHSsdOzrfVABoGFx9BMMRfm60sPDTnjbKc8J2px
87K76M8btRqYXDF4kAowkIK1HEVEDeGrp3pzscUWbuhPcNg696y2SzFcNW5hGTvRpWRSTHHfDnd4
KZx1+R/LYr6fNTHAJ3QcGXUXhCjQjgAYldXwq4qk48jnpbV4UXOSpw5S0OqnImEl4OLRCQaYgYtD
PaTDctAzxdJZs7S+nMnWbKsiTBMQaaden6SkfoyZM1xq6lR3vrBN+eAMWBkujI6mgG90nSpfMHJY
1da1huF+ynSmaNcZzXZjuh0UiLhYvCsaYFq1NUhZq1eGlZlswQ2M1U62iUZYkikcThSeaXVqCOZp
wrZPZoWbbLMuahu2dCTBOV/hz2vR+dSDaQyHeTFu8aSnY1Cxq59DSdIaIXV66RgbAcJROVJwx2Kh
lgaxT0RzkrLTt9mg3wi+xCqEI1oCCySgFsKTV5j23iEJziAlWwiHaOR2qotPcw+4BzhdL8qzPAOE
ekbqBOqhmVgvGPnKuDTX9ClIDJIKjOOjNTSZuB3NuspsEoI4v/kFLA9t5yFSSw+xzJnnUmM0lFCM
XfM1sqb+s+YsCyxGpZPOAQpYXPq49wmTGuIxvvK8hCzumDysLmhVYyyOsdLmdZA2ayyFpOZ9QrvZ
gLJTSo5RVNIU7RKyxgwmRZ84szbwxJhyKqL+NtJmd8R/4RYPhahXpsIcE3GQeJnNJsPSs5Rc4Wke
vkxzXnmXORrD6Eu6aFVC3G9huMce5EQOC4KiBvFc6lydJkavW+cDH3w5V0x9HM/Kurc4fXpFR7YU
e1qzINwRjei+USfGfz82pn2ZlJZDVgxud8Nhb7fE5R1JLkrzuGTt9JpOo0W2UhVxnStXFcxcZUpV
fAtOSz1x3G5h4mIP5M63Euw90JNYNfJ4nwoPXJWtFuWdNjBctpNUo0uzqTirp7KKtrLJ8G3wwLKv
Ma+Ut4XK4hphUk0NkLcEWtKGW3ePhZq54kgKE8f3wvDME/IyId3lkyVPbauzeBWgTFbb1koIL0aG
on8Vo4asiwIDK0OfN+2zBc2Hg1jvTJeZg5KOt6cAalnbOcTMvCd+JuT3obLTldj6zBG3XnaLnIpb
eMPJsi3BH5aB27Z95JuWME/nLK6NbT3Uer/rV7+TzwGkkLte4eVBEOOQrNgNufN16bIdyRl1s4OX
NZzWco1haDwyulmby9FftBFfP0mEreJPeZYfnSqFOSFTLx+3qd60W60d1C9Gn1aEnGfre96p0Ks4
ojleGtJ9nTcplq0bvhGqCGwboitBTh6IO2vUuyBr5+HZHjX7ZXLiqgBANC1XjShnamyq1p45HbkS
AZHM1r3oMtIFHQvxXzuV2hIIaJRPJOjBfW3TYXJ3nCmr5rxT1MaO/VSdVDiCRTq/OE6PunblOxF4
p9hW/mQtpXWqexEsVm8ilGFrqdlwTYWk1bZmpnXXBXGGJM7rSzoFo9bIu0UxCiS+I1LizYiA7gGA
EBgJezQ7PSCatW99zWjUr+1UQQyaNHoWwTyqYtlnikbZVemy5pUvrnB8MpHrIcBqFj+S66dQGDC7
EU4jKdGftRTmYEB4DItn7DXVYw3d1wibQZnB1dmD8jBWC+gkGIK5RgaxJXWQx0bMLiTjkCiDHjiG
5g/ToPGIp96kgl3VzRfHyOqSVKIo2XpyKl97Pe05w9byszYm0glSzut8YENhY55wZLjFxzfmvttT
DN30hHUk7AXt9EZNuyjxhTAhvujz8DWpKPCApiTXZOdlsfnSGWtkV8HYuTCiCQWjzc6Y6qUrAFxR
jJTH2bS0F8XK5AT2zJE32oiwbMpng/1FS7lvX0iVeFtLlo0GInlMiKka4/qlErlTc1jt0s+VoIa0
gkVREiuZulTs4s25JmrGGx4iN9eIA4CBUqIWQuXsDng4Ct05LkZnNGDqYsJzwG5QO2NiERyAS69+
mHStq0kkVRqaJ2kRcz4zBOCXvCztZdONCpOtNrGrJeAsdnXm2dGimNnNYxdggEptmDlz9DLJlvl8
iEyvZFbPFI5ClmtcshliN1u40bT4bA57OGkTVwa0FpdB6rJuI4qDh4JmUYvzQ24CCvdhLmf2tmui
9KtSSp3wQjezPk85zORNVErIr2YOBmUja40CcdsOXXI+DFFKYA5T2niWukXB7AMgDeZk1+jsu/Km
OWWv2CZBArxGC0CqLfemAQc/dOZODkHKpMchU8hWbgDZAUmmuuS8xjIaSWJjTtX3pDzmxtHsIEsS
2VP3T1DlQHI5Q0NGsDAFwZiVMHpy72iukdeowtUMEiotVGQss7hu1GIuzxUlcfOtnnjpI4OxmAOX
JVfb2ByKdgDUMnkYWghFW5dCf8XEwR4CfaoW6xunbsp4B6+2WbZwt6IulJDvOe6oTgVoWkxN72dG
C4aWsjoxz27lUbKQU1cn7GBJwfG6UlcJcwUL6GN1LyaoKJpZbRWFnKeN4wmQxTXQ1G6vRJXpHUgA
hzibEhy0LcEHoj5z4/hqhCBImH1JqJdsmw2/Hk0j4Tc9NlGvKzRyZq1Z36iDVnbbRveGeaOD4YxA
45hDtHHzxVa3gzWnX8uhBY47TYuRHArsfCSUcloZpusO6qFcSctr2ag3nPPI5QQTIHlUX+ENFZzz
2S4emxXBvjMWAOPQR9k5boShD1dCOsYtrwdRXRCxLHLZag0or1LIc2yt1DGUMh9ocClk6wKYizfa
mPL6UPW6zWBi6owFV32IcEelWw+WEuZNA8kVeDY4UbtUm/jpKavIc7WWjEq4VjvWRFROSlyEW0SU
dqmWKNddVqYxi3utPmtRuvKCqMwkh2UUxbRL6X64vj5UzcVUUQUgvZyCCCcGOYM70AfvmBFWthzL
kQ15wOFXrfaNsMqYtPaauSp2e/cWXpPC8sd+Kt0sqBFFfEVjIykvO04b56nD7n/jkB5IDPNcPzeQ
ueGni3ZFrrbLjUWXCsx61RsatbW0OAXdqKEpm8zVam8ln6noYWzOZVftIWFaKQsaD5ma0txfTFIu
pJ8BLF8LF0l+7ETRwr5ybba91uScMHMun1sL55y/xA1WafZ447CjpKrsBWjnxK/JEaVwpYxd8k37
9/9JON+RcFap4b8H4Vw/lfXTfzyV5Oikz09p9dp/T8RZf/ZPIA56zz+Qe0ItVIHOeKS6/AuIg//g
D5UG7SojJvAFXde/gDg0dQjTQWTloVggfAHB8b+IOBzZ/qBRuCrekMyYq1737xBxPrRXHRA9BtZ3
DcWxytHtDdnxXa+9E+iMTWtwrvUFulRMZ4Y20iy2OWjjQ8SZ8fDdc7r81mH8j0qWlzUaqf6f/zBW
8cN3jUfIFAjp8TZhurBXM8IHcQR4SK8tl3q4cbzZiOiDUUH3Ow2C2ULXYeOOpn5qsc6GKjXkfe2Z
8a7HnVFtNIb8SRYNAGFlSiqwwfp7MFJjfq0a+QAqLh59B9HeVWfOxSPl2XwXRxoMSc6OytaAYXeY
syF7goEfUzsgfWaT2KwjlmlWJ/B2Qy26W0sQDvWtRd82lG4efn3vHzrLb7dOZ9kyOUXiNn5Lo/ju
WWt6VEa0DsRNjquB1Rn4v5yNz0unWb/pYX/oKq/4j1WQRXPeQmWGjeB9d9cTatEZkPNuKicV5+w6
iB/kmLuJHOFQfYyb+ijJmQh/fX/rOP/w3a5NbMRJKIfwZDgfpMdGktQTKNrypmsNjcqidDaFoOhp
0o/wLUuHOgkrMbBFclo50zP84+nm1x/ho7n67c5thIqrFYzsHe+DoIPw7bkzodLfsFDr53ELhWBy
hefD2jyvHW45NjhhNLA4w0RdPqlwaskYZiCqOT2MHJ3sVuTKuLOLLn/ITQoOM8TJQ4ba8cT2Higt
62GfjGSSd/PfVAQjG0Ngg8pRNZA7oMH/oDyIF2kYBe6C60yFHh0HtXJCnsBvhsbHF369COlEXMDi
Yj+88ANFHGVlq17bJCXY6asomx2zwG7K7t6+iv+JVaJ5ra5F9/oqzp6a/7Ne4Llu5i6NE/Gf7//Y
f/szcTJrptm7P2zZnIv5k3zt5iuaxAU/+s1ssf7L/9u//HMBuJmb13/+4xnMiFh/W5zW1ffz+yq+
+/drg//alfLl/Yqw/sSfK4JtgjRbc4dQNlGZs1dUzvjaC0LS+CuX5cBdTQImTdv1r/5EpBn6H2gr
8XBZqz1Bf1ss+votW42/QkvEasHZCFqJySvx37f+53zMU/v3vpMPU4eFpGdVDKEXx81lI/B/P3W0
8NFscqq7cNLyQ2LluwbNy4gA12Tjq+Mntq5w+WyGfD6P3XzPdLbjQ9HgG4h90M4yJ9/VClz2+W5Y
8kDr2wC2ZADGlK1Rv4/w5BBcftLEOFuMF1M8oiDyp1busYHcN3l3K2UVRhRIqP7vNexq1YjaoA6n
ZtkI0OkkovlxJnaJSO5jvPGTDTCzpn7Epg0Utq/Yxo6Czml+yAxv39lj6bv2GHhIO3y2d6tiKLuB
zPA58oarJSE7NSWqldhem5QRIPKCIG6Oab5G6Mx3o+AnK9+HF++HB/th4UNvNNhl1HehaOuTBpLw
aF+aMtsOrfWbedh8Pw3/cKX1779bZ5q2yZOp4Sv09EtFfxi03/iTzR9vZTU/24TFORR58Cq/v0Dr
0JTGwd6FbnyWqvCS3eslJ0s74ggBIPkm1uvAa4ikbvPzJjkadRnmur3JsgusPEG3ijia3O9WPLNi
bezhXiI5UrW7iYGTAIruYeiDFPUzUQfr7xLtfMrxxbdF7DvGJ2UGdox+IGPzy857Ozf1tqcvRWoN
QgI2xEqOjTL3jYrMHusEbXLw66/yjav03SaGJ8wDQIjPO4LwWNfXB/TdE0ak60A8GLqQXg6fmDXm
OWNT4cl7AtH3OTUSGJ6mw6kF6mjFQyn0KIz4eL/+HD/9Hr77GB+W+RJWk02yeRdmNKqJXfTpN3A4
pf5g/W5t/7B3+eGOV4X0d3dcN+bgEXXCtEBtHaG5H7EFG9Tf3dGbjvnHJ2uzPL2hmT7q4bykazBx
8mR7/SZprEOmRmRn04lkmVKS+847tdcSnXlC0f9qUc7rNYB+uddpoi/0hKtGBabE8f3L2nn/9dP+
YL/48xH89dE+LM8mXrShz2QXYg+lBuZsqK6jMVt7t/GWZXU32DgUhvjq15f9+Zf812U/TMieQn+z
GfiSW7sgigD4nw68vxnCIvqdL+HHiWMd1n9d6sMUBb2Ymr7kUvNEaYSIlbh8/PXN/O4KH2aORJIT
4XVcYZwfO+eml7+Zmn7+sOBPWdyFAaHo/TDF4sFx3WGSldqFmJ+lw+iILd+Lnn99Hz99HbCNwwsC
LWPqH16H1BEe+QFcpy2oYA47Krnqcv3ra3yz6v3wMrjs463V92NoH97v3opxkJeMOJJ4mOGQd5PM
naTuQV/UjchpQLqRT4/JRxETpvaR7DOqAVQhHeNuoq5IYeCrbqUX6Sh9t2uyVVR5O6CsIS2o6+lv
8U9d2ld5NOyVwjotp9ssx4ZWVCHtRTRmyYVSwJ+R+RYGxY6YtFiMoUoDSZJeLpxntX1RTH7eaU6U
Rj3RqBNS53dpRFqcrEySlxcEXy+9eUt+99IdhEUJzcw3RNIcBg5glcPb3fLWKDhp0yqMFyDSYLD9
pTlEE0Hq0Nkiamfdctcq2okxZHuUXHsx7pqG6lJfnOvVq3qSavWXtHO+WuZwZ1vLNeXQK+HshH4+
ptMnWThfM+nRV0TaQRxQlKnXSC5pJSRHwYPrE0q4NaeUBKSz9FB+qVQHnY09XpIT5CvjY5dbSCGM
nTVaO6qDQMPzII/PYVFvGSKXpcjPiRE5zdsXyRZi2TufRPucw5RjbVxvYaysMNIWMhrQcj5V9nO8
PErzvss9FqcnC1ZfNFHRnuXGnLxNTlDE0nQbJNxb4QERxyw99tnZMrlHOa3shduxbUNacJxIEB+5
PoVCdMrZWTYTqCXq03W4KOlLm5bhpGY7x0yu+Ho24KBJio78NVYmrq3TOdFfXDmFxCteI9ekOas6
NEu1/BQAxlkN0I4gtvHcGEZSLca9dPrd1F5HCbEu87HU+03Tplupj4Gu2scSIZmpUNq392pp+eO6
PFA8zRBvEjUeYDMhqqZD7aUwNr4oZbaZE+ZxJUjbl4l/lJakFlTzxv0iPGVrx7SBUOe2wjw48RGX
NzX15JBlT4aRsTlTQ555RUFzEGem+m1HQMxYpsg9jrigo5yop7FfNsa2pEEhBg8J8AX89A37EG/u
Nz3bPiG/rP0qeoCefl7LcFQvVfxKS6sEWZ9c0R4PYT1tpqbcIPb6TBuC1Y+cDlQKS15uaoSSgKRC
HQNcJD3mY/3MS4ZNW+ihVRfnnWM+5Wr2mJrLRWXX5/UyXvWje1qylVVNipbxCZ46Wn7JTshnaXo+
pPs7Qyk4pt8OLXuXpAni+ouYX0dy9lTkzyY54AD22AjNZLb0FG2qLcfYoOCQnVzKlNiA7EWLTN8Q
rIeaBv0FYrjgxB3vzNHmOTQ7jbYDffnzCa+plteg8wMbalWGZqVIltOmyPeIvI5lS5tcb86muHps
+G1S17dufVFjYEH4nWlQu2JxUedk1BO0RVq4D/MlRKgDvuOusDg7tOWeKHIGpBXmzSPa8UvAgNvE
Jv5wxFwRN4EQ2ZnrXhPZso1UK1AAmA9TRLNb3/YKnHg2k9h07Lj41JXWYRxR2MwrV3zapl0Vgs4H
+R7dGWa3J4R8A2Q1XPCsVwmNy3RLYtOpNzuQRCK2aKpvNWWDxo9hWfYHz1l8ZS73y0o0Qf6z3mHu
imsqErtBfxzGeJtV1xYacr4cgr76urpE6HNIqvLR7ZRPqehOpj7CkkKvI4bnpZwqcNUh8ZPb95hR
6UBT6FtM12LuqMaPAe+YaOpQ40Ja04RmOR7MqAi73twbkTxMqccrPISm9NAXx35ee1tXvWSjuTFa
1NQ2yYMKHcEy28fKBnnoKZKzLb7sXZQ7x6SL7z0mKCUXp6X+VZ3Q46uXiUdXbEhoTQJNj5G3x58c
fTg32kdLj686OR2G4axx+w36/S1yIZ/k9bCDp69Wh2qlUhb5zmC6G7PpHN3wXRdVBJAkx84eLjSn
PFvyfC8tbAGkHuhk36U9YLVh/+tV8M00/G4R5FC7QhAw4UEVh6/2fkknUQoNCA2O0Errkwylhg1+
0aKbSTgISpYiLCuOhDrch5kAJQlXRfW2ppsc80E9g75Gk4Kk7uQuH53ffLQfNoQfPtmH5dkBEFaw
IesQD6Dq7aILlfAgPVt8q79DxhV6fRkK8Td9c9QF3j+PD1sPA8FFN2M5CIltDTzzTshsZyKT/fVj
f6vD/vDY8aYwMSMUx8v2/rEnTo+NDjlVaEOpIeRnbynstqW4lCqJeoqzob+w1cbxYt0AZAS9zkQY
odY+0nT6HPNVFAbdqZaAkDxw5FFHwWXRulnP6MlIVhLjypTmrdkaHBqRvFjzxuC3tuqLlVi8NfZh
tO/ElUhvcOb7E5aMvCecUNsOe4Mj4YDDJOoCCxaAWudbzfzcRFvDZHeyhkg3JhITJOmJtUNOeU4t
9JJ83dA1XtM8vkyU/nJ952xtuEPr8hk99AZz4GWBGAMO51k0VKEXj3eJrW3J3/zUN/rjWM6Bk1zb
MTJP1EFhOS/XvUIJeZD7ao7u5tH+XNAgWjiaqHq3U+hzodrwGyf7iqYYuwgwEmh/os43fclGg4XE
yHihk99RJj7yNb4NkL++ubcj1ndHNabAqJspADMsz1XmxKS7NpVwLeO4i3s68IyXO3ki+xphw3Xk
/WZn/EP9CDvit2IUvAYsaOvO+bur9607WciBuhAlbJ/KsDkk5yldQoF27m2I/q0C401d8r/3RcK3
atdfFcSz9BlYWv1V/PJf7V7r8yf0CR//0btq5P+O8iOV2+/e5bW8+WfZcr2Bf/7j8ql4qvvv65Vv
P/Ct/Ah25Q/q88RBmZSAMYUzm36rPnK8+GPFb8HsBR1OdYdz5p/FR/cPWDQY/zkcunSKVmDpn7VH
/Q8ohlQrof5xBgJq4v2d2uM6c/015VD+xjy+IoLwo1HLBIvxfugMehuVde1Q60lLsdE4x/kJDgFs
Dymq5mZGSWbggkmNv2fYXS/MUKXmDoXK4jY/XlhtYhwMVPxO3WTJ/YHNRGAoerWnmfr3WFx/XsrD
kI9bHtjIR3ruULTJLMeqO60jj5RDMdjhZJGa9N03/pNao/m+E/N2Geyslm1T6aH/8xEuksZ9LNWi
ladEMqJgQJge9qpV3DqzPZyIFLuOlRcavY5ucreCZCSMBUR/Et1reuNTSrbTdjSJ9tksestktmAJ
C2ytJnNWR+R10aBKQBZr2ulL4+XnjDcJvUnM8602zP19PrTjy5AmyoODvAlFfutZfjplwzniciLs
QJHMV1mp67emHNsHEWvOMU6mLxaa309dBcVRHyZ213OktpT4jHJ69BYsbr9Z494XI94eEk1IB4A0
GBYT0cb78aajNtU5SohTtgYy9MZVyYSIKfj1d/G+JPHtKrw9DC/+vxJ53l8Fdb0Zs+3vT60luRva
jSHPk3ZsdoYd9ZtfX8r52R3Rz7XprBougOyPk6+Mp9Rqoh4tDhGBsxroK2YpMsJsDgr5jG2r4Rzm
5T1ppMQmW9RJqN/31FNdiIZud6nL9chySNv6NVbMbTK6u9K7MOAvjfq59V/UndeO3Mbarq+IG4xF
8rTzZI4VRvIJISsw51i8+v1wbOBXsxvNrf9srwCsBduqrmKFL7yhcbdgb7bhYOys7LNjZbuuysjx
++1gPGq1B4wcs8USy1SMvEL1bzN6i/v7pgDSjOojpEpb3QeJvo+NeuvE3UHp4008HTV8bEfx1vgv
cSFfkwRgno8+DYim+FWKn377WU7xwxD9RfhxSLV7v8+2pfac2cDLxQGNyb3eD/zPb4jevjilfso7
FPDX6vfvIpLn1xNtTWvu5dOsp0GzqP91Ef7UwOaaR1yhtCP/9wA3Rz3ECYQn4MhbmWjRox7GRKRu
UNCh6MOPWpI8RxQlD5YPWzALffFQ1OAfM1/FXhuUnK4fevNnr2H5m8Kd3UH7rF9jKKOeHxflFhOk
hxEXyX0bGgbdlBHFtEH7QTWmRfvF6h9cpG+eBJ7QeBliWldjCfvBSER5h1UxQrZZLo96XoZ3tzfa
os3636ae/XrIMFAycXgSfn/lk1hXgVKJ9tFqHGNn+xEufcKS9xMGwHSKjP6XO4xc3zZUhLjPjC+Y
a+l3uUHqDDdAbHufnCTSAGZZODxBXDGNjab2LqL4cYfTfFmcsH3lT+6SbG+aydrHXLSq/50AzS3q
Z6CceMGWWUUXYhJoa6RLckATog2qbRO4gmQPmGXjgAtPHZk8DM44bkoNg7xYl8fbizgfxuV+YjvR
SyCS1pCUO1/DITd7Fb4KbFeHcquP0fWDkkzW0bF8sXIHXR2KZxWJK2haIALOh8rNEAzv1HWPbgXB
cTSlts/0RP0awt9cuYO0a2PZdCR1HTAAqcpiLFWjx2N1ZfOYlmr7nDlzbhRnCIv37fDAYmDUHE7O
1h7q5DHU1HJf6XVzsHBlOtlhZb3guiYoGsTNc51m+pp27eVtbBPjAL9QiTPovs4P52/haWBThQFR
Xz0GtU+VIRTDBmgMJa24KZ2tMhhoyAaOs3Vb44tfRcbOGGL/ZOXDcMghFoELGKaTgnj6hgxPfcYJ
Vl/5VpdREHRhHm1boEKNztIiCjL9IBS6NMrHYmyLvygJgT9NxvReTHV+tGVIZ7OZxKNmtPnKyBev
B2gih904xwuz6jAR4O9rg/+01tlYMz7IpHH2tkQfLOioMN/e9pejEODN4oYQhPESsRaJZQmjpa/G
2HzIVPIoNSMhjO1cOdwe5eI702NHfgWJVSI7ruvF4RKBKqZUwm/JpEYRo65P3QRcnUC22inDfx3X
P0pF/t/yjJf/z7AOxk2sw4dvaZGdgyPmf+C/XMNW/4+GDwiaSXOi8T9AB82y/o+l6QZ67jRkAKPw
8f5LNRQLTJytoqw9Q1Q0Y47J/ss1FA0MBB1N/hJFCSjl5CELYMMtoMMiTXZ4xZHmQQuIuwqldH25
Q+o8HX1pZ5GXdaZ+35RqdhCQ3OhSi2BnNX5/rzUI8wGB8/epPVn7pI3GQxIXxiYTXXcEQ+GudK/e
Gzr/8yT8+5t4DWjCIc0KfmlxO+HxPbYmLjselEn7i28Wmom7/Jh+NIrU/znIFHF6eGRPljni3Y23
RfCKLH+obiBxwBvMKZUcSyDoH/H5zXFCNaOKKHqMwwJCVj58v33G3mXRlj8XlUkyfsQsLz2BDCh2
ItFl5KVqi+VnAQH0Y90XVbONsHX3HBmWDkiQEjNlcMd/jdIqgq0RiH+spNefoeLon/rSGT+ifTJZ
Gx7P+mdK//+ojMJ/lVBFf+l+H323zHD6JCG0fEBS4S98UZXPtydyfiX9u+yzLSF71EXoeqmGq4VQ
GIFlR57Qh/jOCTDlpTKvrVxJ5w/j+yhsWnjShBw2/1k+jLx9UdWObDi4mbve1GAsj1X1gFnTmp/M
+e3331AO7wdxKiA4e/7rv71yfRK5pSOYkBJ1v9IeO4mW5kSjwH2qXevT7dW7Ni8EEZFGpkyL+c/i
Qh8qC4/w0Iy8sLSNRzVt232ex86TljXjyvN95UORrAM6Abk2q8cuzge40iib4BZ5cR5Gh2EWFJlk
tSZnd3UUbgbwtejUEjGdr57MLDUahRp7aZDFB/6Oej868C9vL9vlKOAz5wuI1574E2PLs2+ka+hv
jJMWe+jaw5qEGHHABFjf3R5lEejOWwEUvw2cgj8GZfWlXn07mhG2uwlbAV7ALtez8KRwp5GOY7Qe
ZCxgpesbWzoonWDzujFQYFsRvTqPaP79Cbo2i8TOMuNUis5nGls444oeoYoh1H9Bf6uP0AiAcIUB
fh5TBBNh9htuoVaunLgrS+wg7c57wxLjgzH/9d+OATQVH7F6J/bqvAt2qLB09FWqcuVDXh42JMFJ
7ucCEsHGUu7NaR2df0Wxp1Z4dVu99U2X+ZuS5rsqGFeUm64tJQ8mABvQgQYY3/MZ4b8WysYsY6+F
CbKv+9ba46ynbCqnDHe4G1ePk4mmQZqJNU2xK2+TNSMQEbXjmnw3Yj1bzD7sHBicTeo5499J0z9B
J90P9FidWL0DNPgxJsnXAyQ0c3/nkuhn04dQIl6uUTCXKMUkAGa6H7d39+UHBuiMShfBBGJWoFnP
l0P0VahbxRR6LlqMn8mg3L9gAtYrido7MPv8nRM2rwJFO5xnLqV6faPVHcQD4vlFSxAOcZPtMIj2
NLgwk5owtE/2qMRfRd0VexSm3ROsouZQmsWaI8Pl58facXYrYLvNgmHLq1Yza8fv49gLwWecytIA
qN+q4z7N1HDrq7lJk2yKAGjW4UpucLnJGZl0jtnP0tLLhB8JExBYIxtvxMIb4RAayxCp+72budYL
wiLqyprPM1ksOV0nXi8ce7nBluNRmxsyK2CmEASijxN8ZUS0RqVsNzhxW8rG1LEfw8Omyu6UNII9
6wfTypSvfXZiUQRGdR57/BUXr2gpIReYbRZ7dqm5D0ZLe0gQs2zKrtG5s5L8DkRD+yHGk5tevRBb
p4/k1oJlthIXviO/z1djdq7iKTes+f68KD2VGuaRMmu9KGp5LMKihJ5ewKbq9lCuEV6IlSzttnDX
ggfYZnshe6fawAiihDT70TfbKlN6j4YzBOTCz5Jmk3cUJjdFgKDeCeVkgYhvY0Twi1vfeazbXP9a
gP+BERK4zgapofaL3ZvjXxlO97BB9Vr+VMcp+lU5bvJxQC4H9aSgrH+VCEeJP75g5woJLwf/5rAv
BZcjtw3MLEwar1B6fdukhJqNBiI5tCYgjyTpH27fKpcBDU8/1By8bWZfTX2ROxp27yBxNNIkrKvy
hJGERRALTDku1D+D6s5PI0NxcVEAwhiB73t+gWldWWEhrzVexFN8ryQQEexYFX/8Ds6xjDo/Ui5Z
8fIdrCRuPeN711M12Ctj+aaYSf+/GYQ2PVk9OQex9PlUEIIJBQpzNIjhfR/SKdA30p2i3e1vc3nj
g7mlum3NkpDcR4tRpFJRwY5b+rmBnu6ho/6ThMbai35tEEdHNdHGOY6a7+KVdSS6700ZdV6qd80e
MbyfvezqlV09x3eLM02NnuM8A/zIPRaxbMvr7ra27LwYVucdhSRooa6a3pF+BvtpMrIt4m5rD8i1
mc3JNWQBvhHy0+cfSdgV0u3SYFAVbHVi9R2cwnTNa/TKASLmB7bICbKQCljs6izXassd69pLol5u
3SpWdgoLQJZqrXlEXknjAXtSLXNIdgyD7Xc+IyNrnN5AsMOjdwCYTE3tPTp72qHsbP/J11v3UTfD
cYsLYAXEUMfXIqiMD2lVxHvR2+MnfWiNP/JGeD/UgkCJvBgiD2WuxfYRVo87V5i3Xj5N7tEO7J++
4hj72wdhUWd9H4X8gQoXRCuSyncTsd+C27Y0g1StrdZLijj4rMg6Af0VmPAlkno4hgVCAagmYo5C
mVmrYPUNMtvCUbfgmINvisHdN21zkE7+hkkEbaHKLbJ85Vde2Qm83iiQO/MHujAHjDIs6Er4eV7r
ztKbE2TvQHcRPncauXIzXNsJZ2MtdoJtl3pG+aDzNIQ+DxbqBS9mqABEQDjtTh3N8FD0mvVYWq7y
YqtIbmaUJ7Zp4senWAvGrT2F9sr0F32S9480O3fpDqfh/bI/3520RENfatbglQVGT3FGn8aoSxut
B78fvgstsgD0TnmDfgSK6eLgmnntUQEq1W3Tty06aABUmp10QiyiQpvK8DaE4YZ3r9u19hY5D3Bi
leiaQ4hWHrXsPAW4S4Wk9ESBLuJKSLRgb/47H2JAYTpkcvO7dT4fJ59G1N7dzosqo9knYR0jg2No
sHQgYNsZuq2ZiH9Sz0WXrmn6e7+9RyCvnUU241TUe5mnwWECSbqrS9xsDalTNkpTHZCH3v8YcpoF
qC4Dr2+YaWRZv9BDMT3H7INDEcX6Y47U+90QD+7RQepxN4RNc6foCG0gqYjSNtDylVftcgNzXQJL
oMuFELq+TO5K1abRF6qDpyqNsg1hM74JURewXIw/01Oe1xZrGNYUky5SLAKC87Wtxq43xWQPnlJL
4xg26c8Kxvjp9rVx+QAwiE2X5f2/9tKtUzGqtuZqGj1qbMOuUEJ7S21vzRN0jozP3zYqXRRAuZoA
IFDJPZ+KbBO8QDUxen3c/Ixa5z62QWahnrvpWwBft6d07RPNhGKSM6ylqA+fD+YPppVkhT8iSVen
G2Sa5CFLVKqfSrVmQ7pwZvz3G/HaUPGcRwMmcz4WNLLYl1YivTqwyq0bONFdhTXMQQf0u+tpwd67
NE++aZHQ2y2fTzw4tBBzEIFFA753yNwW+YPacCl8BJl+bO1k+BUbyH+sLMqV74ziFSrqpIv848vc
ZWhg+dF7GT1Dosqndm64FTWaILeX/kqKRE2A3NgAPkEos6xpVpmu2JnGekxTXEao/yUo/WmJCXdk
EDV2FrWt1idUg1AvNZtG+4b+VBAc0EppPvgddPOVR+DKxqMeN7ewSABnuMX597GCwEBgvZy8YYq0
b9MMOuBQx15u180uHbGjWVmA+Q9c7PSzARc7HfabUmUVA7YIirzIyU2P8I+jbZqK4F4Ch94MXel/
yVWpfmjT1Dj04/hniND3TUmQRY3LnDUGLnAsYWDjVJ6Nk1fZenWk7ZUhKKS0u9wIzJX5XjlrRFlz
3EqGhN/rYn27CRWYKBsmzxewOwe3crZGh++AOTRrdKtZ/+ByaWck2twRmesA598SYV3aQIM1UXBy
jGOvAzQwAzN4SJLaOSlhb1J8wKc3jGS3n1y4Bb1RR9vYUsqPfq3FK1v9siCB/jxNesw49dlI2jj/
NUpZO7lMusmT3A6bRuutT8gqxtD48+Ye7cQGd85W7lm973XdKysh5bV1R0AQ1QcsFjnV877/LdjT
usRqY5D+HnrEX9oAVPiYFZ8bYxXl8h6bLzf07yMtVh1BcojzAwpumZDpE0AeVztoeoMYvau17ctk
CmQ5Uz/tMOIxGs3rg1qnClFm4ji1DsBzgwLcx6BF23cjVUvvoUfV7Y7CvVsclFyvvztRD4fHThEd
fuSE6gLkhxM/5lWBAn5VhkG1cilc3trvegi4+2C4wL1gLXYtzJEx1yzF8GonqQ6oRSvHWdPOC03k
apGcKKW7c1UY6Rtj1ItXl2bgm0wKFf/3yvETQPnWdLQjF/2/BBkwXrJB+ZAovfb59m2yvLQBWju0
/emOg01w6Y2ff+UoQt5liovG8zXFAmpvTMgRNX/mCTSzx21KAdjD6YxnsaHPRxlElhiIdnaeKdro
VBtyBjLJ/uvtuSxvYkZ5x4o6OIHyPCzbqzld/nJo6sEbh1Y+BuSzmxKJqU9KlNt3EpDZh9vjvXcR
ft+40OMImmicEmrT6HAW0ypTrTUImlQPxwH7e5sQ2G8qzQ4U2HF9HwCvsin9F7Mx0ZY/Q2+RhTRg
KUUE/z8aI8GJpm5AhWz6Poze7KprNCS5cxe5PK3RUgRpZ174nNdlW7sNxYsGdIEooxIoTfFPY5dg
KLg3iLxr/qlrLXhquhJqxqAoMeVBS+1QkYUxuxW5T2Et0uoGaVMUEE2wJ0hub0o9mVX9a6unJY1i
/i4cTKyeAZJCbm1BxRe70DLKp0hx6gSLgbH8fnsJ38Gn50vomLPFKfID+FuTWZ7vjK7T1CTPm85z
Iy2kpomB4MlFcffZrFAYNpRPVjLJrxNuy3dOjmijigdSsaNdERfbzIzde7WYyh85Wo3RJpkg/+yy
OAIAWieF8iZ7W2tQAbbV+3AmMDxqtjHdRf7cvgY13/4Thk6JhwDUyhOfly+TDW7oqbWoP4YpEnzb
IHXEtpvqRN3EXVsaT12MFtLGR4j9PutamN/QoVUKkTKBCQWNLKj2ndGbn7suQMgjaGLlmCVW4KBE
mObVXsT68BROlQHTCSnsz5CD4BYXNUWS7cxISbZN3nXlZnA665UGICqgFq7q99JqzYrr3p/2qE3l
MHNcicyn2dr19KAM2K3c673ZftKTHFJd3zWdsw1quEEPDgoAT0ow9a9F4Uz2Jg3Uv9lhHXqbYYfM
Z576qrqVaLXAkrBBX24TIym6o6UjNc1WCwqIOX3xMUqSCmWvAfXFbeaWybjPgtxCjdEsj1meyfDU
RfQAINT59WfdJIWBMB9KVLomYE1CQy2Ou7l2Vor2y/uLaBPCiEvxj3RJqMs+eiOzSO9KvfNUoIF7
DRvKPbbUxuH2Nr0yCgUz+rJIeCGIsbSeLNPM0lGjJwY3HUj+RgJxLcGx8/YoF41TJsMwggnN1CPY
/ueHwS/arPOVTkILacqTKtppn1B93MbGNBylPX6zCg09V2lARO3ItLF0blaStTmbXpzHmfM0dy5n
J5qlSQv0Ox87Bb+jcappO3DR3+u+CTcUiPNtisb6qUL4Fx2lnytTX5Ym56lzE5A7EEQTWS5igKLt
bUNxKhoGDV7ncN2V5i1jGdrNoLjurxwx418uQUiyje1JPJdCQ+CBWpcnFMXcogz8WcuBN246YsO9
1GTdbpwhwDOwRRVvpTdy9bfSkOLeIgcEX3H+mZq8h/namb039j0d7VxXEeuJ073ZYqg5lm5L7mX/
mUkz0ei8QJTr5/caqaElOQqp4dHpUtF7HZqd20GNyeoo3m5vf4dlyMkoVBERfRGohOkEwudTy7Wi
tStVGbzBUaKT2k+wQJ1o6sEEEU59bVHBxj9XVuGvFsHwautXwL5XfsOV5eWM0XAEjIRH0bL+Efdd
WqdSIZMfnAlChBsdA6lHr1be37lp7X/MWlv/eHveF5W8eeIEupT46VWAYl9U8lSRCr8PNOlFqgsb
vd0Qvz2TOH7U6eDLSt3y9n3rU3MHZdMrudWhMsC2incrv+PKTcPveCdUkVNyFs4/QFvVLXduQLYz
tuOdE+rmA0LZ5j0m1PamMCTO5nqIfmqplWjZAuHOLWnTK1KwPenQt81yXdsC01mt/c6xzOJiIMdl
4813E/nuYoFS/IO1IuGHOX03wq8OfzkK1ZYqjopTo3MrVlYLI68Pkm9pLJzDVKBy2eaErrdX6Mru
4BRggjp/KG7yxQK5hY+4ypxuB0OHwvOYdy+owqs71RqrbWAUeIIqsry7Peg7yGEx+zmiJFSm8j8f
kfPPIqw0Lo1SkgyBBjr6ovcPokya4zAp/h3wsHyDVtyHSku7vYnD4KaOUxaDPgEU/9Z5Jb/CUCXP
NVr3SfVoxpbcIInVPgAsUg51N9l3fSLa79KNhjsjRC1/RNUASopm3veqCRnBCPdcyOQMfHlEJgsF
eqOPuMA0wFrP84wyZ40Iq2rTXGmTPa3EFNNdaTyZUZ+vQKLmS+BiMeauMGpekKaWuU1j2n7cp9rk
NbJu9k6Pmp6LvdAuzHCOALRurrxJy0yUszmTwUx8KHkj3rGbv2eiVUtbPul8tp7eDV4i8KrAt6Td
x2FdHG9/6CvHj0CUajOaeWz092vit6RXCVDN7aZERQRcE6dhCs1j7ypr2eG1Uahn01bWAZahqHi+
m5Ax1OLC6lWvsQhm9by3T73KObo9l4tqxrxugodjBsNiAfheSfttMvlkELE3oeb5Ke8rKJk53jOI
p197kSdfg3Hs3yw3DNt71KMRHwhGLdtWqWVXByUx1WqbFjWc+Nu/6trcKQXP2mEgC5ylkFPp6xHw
UVf1XNcBQILq8Dbirl0Z5QI6hG8fPUdCGOpy6NotiVYF+sJGxNPsJSi6Ih/uBnIXgPxG/B2DmM9G
EYdvFG/Rv/CDoPLi3ujIzpII5vEwYZ5A89CMTig35/8IJ2yejTGFG2ij7+1uTROrlJVr7XJZ+L04
gc+pMijlZdwV9y7lNGlR3FAlzyrq4ztN9u3K03p5cinFg8iDJfvubbzYeKT4DuYkhe7ZgsujQz2R
PMtoH6cmDU/xMCFddvtrXx2QmvD8koMhWZ4nnrpgks2ke8J3wh1eHc0GABNMP7LK7Yjr5u72eO9h
0PndxAx/G3Be59/2PExSrMY7Q/dyQ24CO4p3yJ/fR6b9SLE4OmhD4Zx6pfX3sTv4B3yWzCOlGgTY
uqL6i0pIvsMVTd4XTfVtTJwYpogBiUhMCpzJlY9xea3xU9HYAatHuQIa6vlPzU0rBtnCT20UBPh5
XiGbApbcosmbrAx19TP8NpRxPpRLxDONNAg815xprhGmprhoahsxyPCAMMpaGHltN3O6UfMDaaBS
GD8fLzAlSsl6pntGZAZ3QaQyK+yVVmZ1GQq8n2y+ADbFKmSv81H8UhbjkOhsLqsSWDFVtpeLJN6a
xCQH/BzsPQgy9+32DrtMkFzV4vTgjE6UCkDtfNBc1Xo3cxLDaydDbFF+/qWWlvORHrd4bFTc52il
Tt/8CGPG2wNf+4Z4ZyL/NsMOgTOeD2zA0OGExYY3WmV04taWO1rP07OZIfjmSr37X4zncCFxducy
9LIy2JWW1enBaHgKOtCI6yjRk+3W5TYLTYkSQ1asZFVXjgPbhZwDtVCQ3UsIFNXuSI5dNnkkOQRx
sdSPTmf8RM07WRnpyu6kHwk6GYAS4y3rhD4OC0Nk1ZOHtLp6zEP7CezrGoDuynQAAMOIRVB5hiAv
Phe8Q9OZ3Sq9rkurEzFZCLGZ3oxf1MHKfK7sDLow4KxJG+hKGovT5roZ1kulMvGlHP2lHQvjKUlE
dkg7iEhUAdOVc3d1vFmJzNYJYOyLqc32prMFkxfHk3mwSdjeqrT7WzHs5HnChWulEXGlLOISxLAF
kSJl3y9rPBIGbGlFQvVEqeK4Nbj1qxFmWGP5Pr55qhUeAqfSNmXq9AerrfP7ZkiUlQzgyufkN0Dc
Mea4BSrR+enLYc7KjCfcww6nPETYTdBtjA0o1VCRbx/0K9uTyA1/N5KCWfNy8YShh9cKAdoWbrPu
P8gRcakAw6GVe+yiQ0GENLfvyAVdYACEY+czKip8TPo54pC2U37HBYoHGQmCvYX/zH2jpuGD2gbD
vY5j3dYw0RASQ6scjFLox0IU2V1qRD8xhddOgyzzQ54Mq7TOOaVcvOXUO2b+1YxNuAiTnTp2ZKNm
qifdDg0iewgfrSHuT1ETfR2hcB0BgkX3aZq96UGeP9oSwbhypAScl7H1pkjQ4m3tAKHowYZXg4VC
WV7XuzZPqCptbn+0a/uDr4awukEFi6bZ+Wo6eYVXmG6pnt06qBeUXfZXb5tzeu6vUYeuvEAGPUrK
dDP1Bde086F0RCdFagWaB+2F/jdth6exTvPnVsQNUGBXm/laKi+E3v7480nyIiDxacHDNsQijBgi
vQnjftIgdiCXGkbT3401WKc01vr97ZEuuvzz7uSZnVsDkHo1dXHeHL+dMIdrdG9yyueCJsBRC7L2
H56G/ENqpGJDjahBYCvV/tbGQv9kNak8GXa0cvdcCTG450h1VR21EkCg52s9hlFUTHWve4FeIw47
mc/54GApRaVkN8UOkKNA+3B76u/X52Lb01XnyUCZGaK4Ov+m30LYEu34ZPQtw8OEpJ55FmH6aI5Q
qzY0LtNkw+12j0kLPDenSHodOcXashE4S3OsLoVMvLyyftFZrMOdTj9l70rVfROuIv5RCDSVQ2gH
KNU6UQkQqrOT/FccD+OAom5TJls0THH8rBXbiPeOreA07FSu/kXrMvksrXE4TrJVxJNpNeG9Xc3S
i2zzCiGzLHvwk0HQjMXLqqU/YZXNLip8zLlLZegfoCQhvSCmRsJBg/2c7aQWTOXG0pRKblH/ELjs
0DV70mypAWEgUSqAP6OavhVW14zbVPqz0QRb5WjZAgteJc+/I74v8GIi3HppdAFITa1KbMyoGRbb
qnWKN0MZVH2HWZqDSXhY9m/lFGUbJHbjH75VF+Vd2wXWXO2r3XKTBeWs9OoWCBj6frAGKr+2qQEL
oWE8V06gky6u3IkeFNaTjeGBzHmxp1J7xEF6+jTlY/fLlOpw30Jc3Nm0+77mqq+MgODL5lmbivR0
e49deWJIhECY8XxrMHsWp2swE0XR/cGgxJoHd7QQYR/aTnD841HmI6yjYEEuri9lSHK70f1Y8Q0v
rSLn4Osi2aPe9O0PB5ml/9EY0lRkgeCvL6YyCh1xxLYVXtQO1b4yhbubomjtTb643hkFdjeoPNvS
YaMsOr2dFpqj6mu2N+IIt8E0FqF/kpxTZZtrV9/F9U4fi5M/c5IJu2d9o7PjPwyJiZRioniFHRu4
PZV/JSo6RGmSK/fYorY71Q3HnWMWa8iqKwPPgEASDK5eaKmLiNVC/kQrBkPxBN3oV7suh21aZd0+
mrIfjopCWpxM7Q5h17Xd+G8Z4OzKA/lOEkyuqCKQwX17PucK4CmuZFHy6jQ2SSpVHcSD8HJ+6hol
mnb0vxR6w1rdozuixyerscp9GU3gjjNIpmagUrgQGC2/mKiXfs+K2P4cYbbzgtpFYiLt0hTFRwor
ETqqicz9gxYMojkQ/hR7XLgzn+QxrJp9begoxzXNWNxXQterjV0CuNlxvdoviWa33cbtRFFtUajF
BL5Owv5UT2VQogU4jZ5ruUGESn0avQrF7V/TjAO4ldhte1qVuc8Id6bf4kJLubgbF8HFFGtmL1FE
8haHUuuRPh6Gn6Keugm1zUb/qdn+iKDjgOBNO7gPIfKozRO3aKwdG62Sb601BAaOckYWHJrGmtXK
42bEt8syfmR1oP4qoP2SlcYNyoozmNTFaCKC64wQiX4nrQinB1imzc8kS+8Ubiau/8CHxWO0bIaT
kiQD9nuu+aG1Jty/gigVp2qYBA5qQtrTvnMT3JAy8AmbJrRkuKtbo/vRh6NVb6OhR6G6143+gPxy
3uypmUcnTUn1APH8jmKKU9Gyt3Mq6X6BCCSe3X93Rpq8ZbOXBt+mcJX3WcX3VPdMj0Jh/GY6VYO4
pB9ayMr2YfOlRYam2rvEW57TTfHBdMvgrsIb/GtadwbYz7IznkMLxgsW3yk2Y2OSN2sCWxdBwrx7
qULQNeIbUxc4370DDr02oUH0qjZhgG6gquy1qCl2nVm2+6ZE+rbE8H0l4Lys7tIBQVRmjpJM7r4l
mVdVKjMXnZO8KjGNOGuoys8wBuW2UpTypMshPjqYmh6RCbJmW3f9ZNDMnbCefrAbEf1pCgoPmpSF
Qgwd3Fmp6HwJYsHndRM/e+V3hHvd9I1dPA7mpulhwQbSd1eelsuckFjaok9JE4Ix4T6cD9ilKR6D
2Em+anHSbQxbmY5xAs88KbLmZeod+aAmmJI1ZaYdI3xj/9Jw/fr6p08P9QqT1J7vwJN+Yfzi4Pvm
5LH+agd+8eDggfwg9EyufOj5vj+/G8WsaEG0MBO36U6cz1TvsNTDvsb0JuyFFHPENDXUtV1aQAQN
9fDZmaoRqW233w8SI9PbU7x89xic546SKpwXfUn+5ULTbbBqpmeZdfBkm762SXPUYH00BW6PdPn6
oE43s3yBUb1/1PNpWiG+2WqdMM0GnkhIN0TmMj5iygjnt8fUtNI7g3tauH9IFZ+FPQg7qAjRVIS3
vXj2chmCLo0a06t1t94KxW6+BWNlIs7myvtEDMMOsc1ij12tsraJ59hk+WlnHQuKUFwg2C2fz7nR
peVkVWZ5fiY/y6QVH+1OxIBKrfBem2WAi0receeEO2EW7vOoxXeuSI+tEv7z54tPcYPEjuvLvujo
iVKI1O0sy0ODpHuxJvLpTdnX+klNla8sPgRUSCUZEUAyfbo99LXtTVlzpiNS3gFic74GvJlxmUWG
BTRwmrZOF2WPkT0Gd5lMh5eidh7iMoVtHHOzBmQptwe/co1QToUpQy+OrjsCMOejG2GOM/hI9NhH
BfIgeVSe+gAzvHywnb9tnBORg2xMVOyhFb0C2En3Y2HVL7d/xUU9jR34+49YbAPXt7t+ykNBk6RX
tyP+Y4dgIMG2WsQmoNmvSTW+Pw3n+w6LLgHREIY5wdgSSzLCJBjwbxderWYKkLM4Tb4YIs6+WTwU
f1klkNVtqzppsG3L1vhCPKFh09km2C9GupzdC0N/CLYBpizpoRsadNQFeNUvBBTA5XDAFO2mAsFa
Yl3eJCfCVwsQBRkRXAms579ggakrMMeS7pRq2tAgSjko38eamOf2yl55JImi6RrDdmToS32pYiQU
qx3hyZH2eNEoyp3b1O5znPndAbwwrCaJtzmABUwPE/GAYku3KfH9PDQol651JS8/NL+GyH6u06IG
tkQRNHox9ENRCQ+gXP2a5+5PDvhwssPMeRjwrV55OS6yPJ3h2NlU8HmayV/ON3cERrCKrFF4mhYZ
j1aBCGAY9WvCfAu1bJBJDEN6NMtt0NWFtH4+jDXjs7m8bM+sFOsfwPBk9jJ81SLdfdEL7AwCpVW+
GFJpPvY4sD5h+f7Qxq7yA7oYIbWeBdY+0PG63al65nuuj3esmhqoReZaL1ewC/NZWm59xGjn7jta
fFDKzn+snapR2TlSeIMdTIAhAxTZACvOApVr/jWXLxoVeYplKJDMWJXlKUtEOYioNGwvGfC4DlxX
Ow62dB+C0Ud50E/g7ReDu6t7R93f3vaXASl6ukyOmAxu9EXBPMcZfYrtMHjV5DSeZK8Ed10aNHcd
NnLbQI2zPY3vNSm3y4ucGjLhH63lWVtQLOKUYMrxo3as8BVRiPQBI9jqnoyv3EWVbm7GaZg2fe2C
N9UH9w6E/7S7PefLszUPj3A4TzjVulkx+PeqWWG2SMAVDN9XvjjRTOpotYhu1ylgnkFKrdFMr45H
8A00hbuFbsj5eIma2YFMnfA17qrmaA9pfUIuSkOtVMEsA5u3lafq8jDPaBuIMILnGcng5XjCNzRQ
GtFrT5uFEgeohhwT7JUr4xI3QRZDrRNyzwxOgYF4Pq0ONDPtaC161TFD+SAtqAGbKsxS8ymQSohO
Zp6WH+FMAudN9Bbb8KAvUux0wQFCAQqC2NmYej8MG8PEB6WdhPEzC4dA3QnZZC+osOZrsvFXXjN+
MsELgEEuIpom5z/Z0ST9L6OMX0NpK7s8Cnk+k0z/MqWhclRzJdiVraOdSq3m1zo+OqVGZQO8N5QP
pNHO3k9i4yScxDlFiBHuZYfOieaX3avd5NF9a0i5h7XtofKeuED3jeb+/7L3ZcuRI1eWvyKrp+4H
qLEvY1Pz4O4AYiWJ4J4vMK7Y9x0f1T8xPzbHWdUtEqQRk5Kq22QtUcwsZkTQ4dv16/eee47RmM1G
l4JyJ2eGxOIcLPPQif45ZSFuWOHyI3cIYksgkvSlYdUtqBwUZhJ7GYIDbY3AUx9FKq7d0ALXQRD/
/Qb6bBnRmgLoL5RW4AW/rYx3YedaC2etNYPY01IoWgBqFTNZa6AwhpjyiuP7xVpGU0D7gnSO35cX
iyxFSB2q92bkQWktuS3EMKNB0jQrd9IvW8HAWbyeC5uf2+d3HeqTSgjqsYk9Za4CFwUcAmtViK18
P2xf2AH4jX9phZvFd60IkMSetRithEptUDBgAx5oWSdTrCQHlTR/hZnDNZALUyAxhuzgYujEcegN
sxdjz5g09bLqypn202RAKECwdt0QrsXmPh8lgKRDF00xIe6KRNzCrIa1aKppj8JjGWA/B3WkLStK
HRqGMtxADTphbIoq/edtOUJqhgggPDqJiMLHMTWmLOhQ6xB7vFBmA7WmkII3Q7fDMHoqlHjtFvDF
yYWrH+DVgNyrChbCx+bCQBNCtR0SL5aEnBhKvm9H4TKr1Fe5VzxrjA9qpp2NVf6zpB/Y4Ejv4ErP
+XEBRlhcPUNERzQphU33O8DZo8CAfkU29Suj+YWDhtOYE1viYg2vQF4s0Tb3Gz8UEZ8CjQlqOFBE
1d7mqJ0RyZDAbJE5FbQtRM1bKM7riHp2qOQMiN+DVCiCpjL46AZVfAFN+UU4z0NBDX9uNNsc4tmB
ytHcEVA+JGvxrS/2Feo6sGtRAs85OxdWfUx8bfYFhISNIeO5/bZyIz2J3GQGVf6EIs2VffyF+YNT
yIvukdmEDunCWqBCMJ1MP0Y4re7vI8TBwXnbv6AUZo3j6QuzBJQ5J6IFfghN8o6/MxjV6FtZ2RuZ
FwQRyqSLWKWtbIwrk/7FvjV5gphzriBsoy3cBR0ctGrRqZkHlh+k10RBZwPK1WihW4mdg7SJ1SAp
tb+3hZ8xBRzyApwEbgSclW45iNlYw9nsgtwbpNqkAFNmjpVp1d4EqMCtw2LwslEFvr4AM1ucWtpD
CTkphpu/hgoqxHT7SBicrvLzs7ozqzN1Xg0cfjHNJpxinvlCtBaCuB9Hf+jMLAj0KffitEv2pjgj
ri4OINwezXZlCr6YaMwyAoNIUCFAucRxtC0InAxU4nvQOhhpnQvQjUmhz/P9mH+qnoURQVklUAc4
EN7chY89Eo1BAtNSUnioXwJ9vqRoOx/S03dz1b9taKRPkGc9zHHQu/B8CqdM5OoI9lGEOjStcsq5
RUWPUL7UZRE5AEzldu2nowMt3Wir9+m9HGso7JbL+SlAVR1NBZScfd+Hr0YKuARkREE1Bx9kcXUA
BTYYIHuzgC8tSjDAjQ7ai3CtruQNQfbx7gdn3TJxV+VlO0CAfRypABV/APZZpZe3aoLlGPeRC4Uu
ULsJXaakrFPK6DFMUBnMKrlVbuYpKA0yqKr/gHSE5PWjPF77clBe5rOuP/r51DSOZdSxV2iy/4QK
OjlHAJGjrOu4lUqSmP6abshXQ8Uj3zzk/EaL+LEPs1UpVVQkpaeoRQoxtdaHelyTWfffz8jnehis
KmQDOV8yiiJx9fjYDnjpy3GEZpun+D7IFIabYkAKJRmQAWsQ1W9stZPsuILCz6w1tBuHbTOIx2L+
OcGrNx8Y4WckQ5FZQYxU5OPxzloqYBbAhOaxp0MPloJcbtzGmtJDpcBqXGseXqfccDq/ra+VMU9X
0B9fjALcU1ziQVEOqBvSyx9bl5JKjFGBl3u10hsoGZXGGyWEnhvqiHQ3hpx2QkoFiouaWITHAayj
dqn3posa1ZjqYa3ZuaoUK3ycXxznMF+8TBA1UoABWYuTEeVxAeiFEI80lDF4qJtkQgkvkFv3EFoR
MiJUcgF9xskMwFSnRvu4qpWNqqB4jnSBJPp2hHc9poaEe9EYxSgpaavxFWKMqFeNc19Ecg8SBmtZ
jDef7ePmg3IDIiFIaiOjAKaWj0MZ+9mYopgUd8JGrU9KFerXCEkgchgg+wCuKBBLFgy3DsuH+LZR
bTEjpQv26UigQwRlLVppfpc4Vd6pj4UvSscWnXPkfKyxz0ahByhH72LU/vkCxJcb2EIe1utkwPUn
ObnoBRUVOUYpNPdSlOE1lAWaA7hZe99OoHF4bk7RZLJSqYbSllAGnbDWiqej1sE9ZAjOjqjnCUyU
CzRWnkNMohSgA1IBkmtDaCUKaFcraclmsTIQZQNCaSsEXSjuhDls3CQ05IzAv8g9XapVYITruYYO
ZgCuRKAIBIa7H21j4wwkRvNFOQCYMWuz/lSAFKYivirUV10rdwmVxXB4EGtDTSgQn5ClLJskf/L9
vrhv01mHKKJk5pvWBPkKtMt8COWNSBGnVBV6H/ChcRSgXDokeofga1HWVIJ9BzmvbwBrUmW55rWJ
VskI7AbTc4Kao4pOVoOsaQzWJJ0kKRgnSdc05uuklkjEfm9zrE+2jW81jmlDoFZH2GqxsBVB1SLU
xcyeXiWADcEegByyKkoR2uiRmaLgeDbg+3WzlbuClQ7idQxwq9PLOTj/gA6Rkj3ygGNJmqJWXuRx
9K+0vgWhOu4vAa0hvIjdAe5DaDqCo/dH2c+QGELl3LBHmb2I+lZMwSnqcJ+zu0CV7yOzDTMyzTUK
w1Wlhpr4JI17eWxnFOGG0D1x8GsUroAtPkS5PN8UYoqNU/VVqTA/FdMLCYRayCS1U5LaKNhNfVpA
c7a0k7HMHqGB2suskM1WZgN2PBTqrGlAWUZq4lZn9KVyL7bJtFWrMeCqz5XZu5ZUKAOpVRWBijFt
5RqqdKC3MpoJ2K1C6S3NMbuyl4iAKokWdepcVhkCC6KdF1PGUKYKCSilknJSBVr47JdBEQEkGUCG
KUslPdyhnk+A7x8r4as4t8EtmDzjSynsIARb1Tr4AktenaAqXBAdSRnLHrIZmLQhTSaUtCnZvE9Q
I53bOCDVe/DX+jCWXRA8+JB6IPMgo2C2HoyQC9MCUk4FofKPYZIlxVnQJvKwi31N7F1zAtbMmeui
uPx+jX2KySLbx0EmsB4c0SMuPI0w8uM06trGG2IzpVpZGjtVrr1GDGrSa2Ak1dLhsRkVayXszK3b
B+uHIDkKypCrRraFE0N/tH5TDB8snqfaK5NUoUUH6uQikEG66KuV2/arFWZf9JNXqvMAtIgytiVe
qYlzaTRVH+2l/r5LEZ/qfMUEwDfbd9D0wNqCfr2s/PSFFl4o+ghPE7E4wLEWwyvrgWTOct94Ia+C
5oTwdqqDgP/7SfzkwyOhYXD4KTBKiIAs/bhmzrA9xaz3pMrwxi58SEXVOgxqLa+sli8aguvD2VEA
k8a64a+/cz78FiQ4gdx1XgECbIZLC+oykcxwkqpec+O/aArgdtAswwBCGGyZlxgkIBXgP45eDoJh
Cpsw2yinNPeoW0tWevU56Ylo9fu2FlfdWCmAUerG0RsS8Bi1FVKAwQzyMCWRQXOBg9CFdoVxo2k4
kcswrgli/oX9/Rx+tvVQ4QCPJBYpIiAgOPo4tEaSATNiGqMng1+P6Y1u7fJpXuPm+oy4RFdxj+Wu
MpYKAgofm9HrOKm0Whi9UZYKV8j0fl9DhNeu1WHaA/hg0ioY4pOZAjaUcvJh4NA6JlSa+bPhBTzI
G4c2Qky4fSwfZJxi8OBW7YD7uFqTcag0G6COgiVWuNrpr9YSRw+K2Iu8+4uxBeELgDppPXqNprhJ
GvwYTDO6r6qKmL7vKl3IEiVwp7HaAtmwB4b6qsXqI6WhCEejnkQUDuub76f7i0fCBADXiMwnwh7L
60TUKZE5d9bogZMzdUETOZzHAwCNtYxQ0s+bB85YheuwBVwWIr8f59yq0n5SEfXwaq0FEC2Jzct4
MEATqYAl6vtufc49IFSkI+kJ3QvUoAG78rEtHZAnIQxUyRsA2MW1TzQgz6bC5cpJb1ko64uGuBSo
NWbwdDPOX3gtCpJwiBooLdEYQyaT2dCKiwrn5UCmzlf3AdzomNOmopKh9TPFBuBPf5xRE3qeRjhz
aT0Or+NcJE84bDrIog/CvEWpL05kYwQM7Tj7UH//+fULUgiuu4lIJU4wPsHvTCFgR70STPrkaUqh
oDIEWrohAlknZBKqlVvXV2sFieTfUFWIWy72rNB3vTAlwuRZUz+xPOlTGmbQsQ2mcJXAlUdYP57L
iMKhdopnShEtMxbzB8K3Qp51tKW1kUGLtipRv6+D1jwHa7kihEcUwwgsQRH9BvNxGGRrTRGSt7B4
AoNTR4FeAPdLgJA+DmxqCdoIn3vymhQIfxB8iXDNArCaCjP+E4Tw96lY5EibztnaOfrZKQEABMXh
Ghj8OEf3wt9Gsm7Wwi6dPQ3XGaJmGeio9KHCpQhaxtMo/fy+RH4Yxc2oRQfMd0koV+lp3RvGJHoW
CnmMSK6ulUxpt+OAqvPvt+UXZh9VWrysCU4Xbp3Kwg/psqaZyzTVvBnYj2vIngYktkxsnapCFRfp
Qde7LQQAJ0iup+AjtWZrlFlQJkAgVY1x8/3jfD7rOAAeQV/ML8KBy8rGHJS1dSFxRPBo3QM+p4I5
16xWLOznyURBEHBkXOMMAZvlSs5lK6oqudK8Wg0TZ+hrdFlW463UQrQ96VtpJQzxRadMhEQ07oWB
JHCJbkAAHmQbQa16Iph7yJAj9FUXVut8P3Rf9AqnJYBpFk5xnmv/uDu6sqkRIW90L6+1fJeg7GXT
BUro4vYwAtggij8LxYI54IFrwN/5RC15tP2mSudJnXQPqRSJZvBm7U4cEJgOUmvTVhAW/75/n3c/
ynyAxUJ2BgyX+Ptj/7I8APuDFBqeBIFa4qP+HJUvrbANKoTZpLlu6JybhjsL4fP3Db/Nz0e7g9P4
DXsIXlkVNvBjy3rYgjCkxshCB2t4VVW40oGQ1rbWCdcY4uZUIt/PosYEvl5MUX5TxjpDSle1QYcw
nUmhBuXeWHls4BxCOz3MPROkxY7fGiqJDC1fWd5v2Kjl8wLlDEYLWCwkxRd2skkg5DV2iuFVqZDb
OgqDqNE18b1fgJtNHMAQaflDxHDJmg5Fk5e4EweRLbWlwBpDL0mIenuaDEAVfT+Qn/cB4B+AY/B4
BVI6SxyI32M4tGAMTr4M2PsUtDKkPVfR3ubngwrF5jBIoFtBG1B0+ThdwJMNWozs9UlAPNKzqkrA
/XvsLBDPlO3wUIy+6hkVggZ0RjbFdOIABEI0iiSpAL9fPSQE15fiPMVph5qrMDIfITjVyTsTkkib
PA4sN4xjYN9MH2XYZCyjYEC8q6lmNmlW602VBu0wPcf1mohaXKtQgoMeL7jE572u53UG8r3QQt0D
IOfAJ4vqbBthnGxiy+qze6CeZpBadBU0n1NDT22Eaopbq0PVfl+HyQmnc/ZsBJHabsA9lV9XtWoB
3lJG8smfDcPBZSZ7EKsirEHO4Y8Z09GZF2ALxJnACs33spJAnKtpJ7BKKENd78ayq317kCppC/BK
/ByVUiziYEuTgJqZWlfgqdPLfdPV8WsFlxQ05nIw31aFrJ/HVZclII5PlLNMBrugaxhQuAHx99gH
pOs71KLVfhmmbjrkPU3DVMe6qhBeBc5rbG0ZSrkHIQBIG+hzdYBySawn0oo7xn2gj7uB0/Bz8h2A
vBA2Uz4uh3YCGaqRttEpbsE5b+mDzJTMaO8aVQB5i9K3uxo62HZRIck1gzRuxUX7bLbQ/Fu0Dnkt
ZDIXnkM0Q39G9SH7kyfKXTaGKFMJE50aQ6Qj9Gp0F0iXzGTowWH6/W7jv/hDv0GmCh8JQHFcYcC2
vOi3HkGRpgNq4IRkTn0cC6NndahLuxjBMAgex8ERPr+wssU/uxMaPHOc3th6wCTgtvpxtIUU+xL7
ST61XVYcfA2x1CETRpYh576t4LfttSLxnRKCY0gSzLltJkl+QHlutXI8vTkui/4DFwFGX+A6QZKw
DH20tSwNeBb1NENGFmrVnakJdixrw/loTtKZFIeI9vqFWCpEV4MOoKVeu1caaB+gWLTqwZpfF82+
x+1ocPo8V89qawB9U57N4sBKOEpgloTSOsKKlp87Qxw0AAKDn4eAXa8LbIBJ1ZiphWptE9xs4JbO
oNhnkpSX4CRDTDyncQ1EPfDSFfgJA6PFCfb9CvjkEWASYArxBzTBQJSzuB3obVwPNfyck4U4LdBn
VkZRJDk7ZT3kNnQ/IvZ9e5+WOo+gvcXRkF4FXoM/z7uLTwCubShCxsqp0evkCDEjBWXHvpleV2Jx
ldSifF8Vg3YP1cNmpTDh08nCWwbDIM9T44ReJp9qRWgaWZiU01CPKkkVIaUA3aydX18sbmS3ECLh
rimPvC8GNLOycZDLSjlFU1DsIiuFOKaWxZssSQ0cZXMAvj85PpMwuT+0KbkzWzXagpl6jdjt07UP
3QVOAfUcwOAoSNB+HOi0VLs4CjrlhHqJ6Uoc8mJjlUjyha0Q3Hw/p1+N7PumFl4XfLtMVWE5T5mJ
4ORYChmFhzTY37fyyUYDVATIDZC/kHFApJI/xbuVExmSCIalTj+FkyI5iRhlWyDeFWhxTvmmK0tp
F8gKNLXEbj5CyF1aMZWfw3wANCHWDfwBsP4Yz4XLEKkDjn3dV0+lOpp2bGZuBKV4orbVHmjc+z4X
z5q53xZqfd4b0VrrfAw/Wiogd+C641Kt6UirL8a4HwxBbPNQO83zOB+7RFI8sOiGxz5pZ1ZHwImi
zLZ+SRQx+1Gn6XVeRJy4to7XHEd+JCweBH4uLxLDNCDovzgyGqszZqPOhJNY4yJBJGNAJhukLO15
jdcu9AxysKTKx1KhJqjtXoeg27QwsigjHZqJzm0ZSayarfjx++XxaeOpPDKJyi4cKzJwZ8v5aZIA
4HFAwzy5mwJ3FLWDGUzKxlALpYBeTjbtQN3bXGgJsDNVnAmIRyT5QxMo0dp2WG49lD+hlg5BAETn
4GUuAWKSUUehjmizl5dyFbJmEsrElkM48VZSJTlFkQxyFRr4T+aDVQoAkZdZBeK2QLXaOxOf9dkI
OvYJ6LVOUtismClPgA1qZNczGJmIqDY6zCbQzaATzef84BvpYJC6SIRNnaraU4UiggMyC0ONQtCo
uTdxlnYE9S/lQMBR3j+q3azeWmIZHapCRG5BwcXJokWOcj+a1Tx2FgfJeGMqUwuMcpztoRSogVQr
zmUC762UWY2rjADqknIeaTuneYw4C9K9RBqzaE2N6hMQil+o4DKgRBPo1s/sP2LQ5tJQVslloCa1
vB1nYG5IGwZgdox6s5EJ7H3y0idyeuULcoPI3Zy0l3LbKRv43+ljJMUqENYIFiNsGFtBSEHAiyiG
BLWd15V1yO3A+w2CZ4WwCJAEKHAHXml5tUhnrWiyGM+KqlwQWSZm2tK+ryQ3U8TOVeWw2IZSkbly
XCeXEyesBPiiZ9KQJBTxzzUmFWm5YaHdgqwLoCe8ogTn38LbArNuNNWVIF8KEA8BSfoGwWlb0n+E
JkIaje5wDpdCf8ik+EybMXJFv1HH5CcdbDwESiigrQp2HNSKvJF0vDPeoFfROs2Xxcu06HSqQ3GT
ivOkuz08713WiBUpy3D4MYATGsydKz7HJ6QSHFzEPy1eF4dTGRb049HRdq3mG3pmXM7yRZQeG+m8
QFbWVDoGfkrGddRUUPLG8UlvLQi33U0oVFPUkgbaMYNHWpu2mkvEkm/jPHbFrF452T4dLW/PB7Dk
78+3VEAbzWEUEik1LgGNdTPb3Pa2SUY7JN73a3N5hPJ2wE6BRAZWJ+J5i3FQh3KEXhDGISEyBRUK
7cnAsIVWxvuTKV62s3DyIsUv+0FHf0QqkYaGDCyQzI4JsCG/rat/exr/V/BSXPy2r34ThX8qSrCs
BNDte9OM/88f/895+ZJftvXLS3t8KP83/+hfXvv4Iz75+29mD+3Dhx/svI3ayete6un00uC4+g9h
ev7O/98X//Ty9luupvLl11+eClSl8N8WREX+y+8vbZ9//YVTQ/3b+1//+2tnDxk+Roun4k//sn95
SaM8+Nc//cv//ff0pfnX5edfHpr2118s/c8A/yDSZQESiQskz0sPL7+/YgIAiKgBEh0oPcFM50Xd
hr/+IkjSn5Gtx2cAXgE8lxdAg9zpt5fkP2Nx4ANgy0J2DaG7X/7jOT9MxV+m5k95l10AY9E2v/7y
tmzfWULA3GWo+HAuecBygWBdWB6oDMQI0Sqyq/cZ0fp9HGyieg9OtSzbtjXTIS4A9qEcYXk1ANfu
Zmw3urIHAxiZcgVlMrt8ZlUKAkcCMixoE/XzRhyoou9qE4Ieto7YmUqbklXNZR+7iuAK/qYGHNeg
WnXIZI4rY6EORrVdnW+V4eDr2yG0/Y5qKdNbNxv3JeQLCscHB9Z0ldWA8RzDvXHTXGXPIId/HR8A
jFHPJqB+4/tJ3Wb+GlCTb4TvRmhxWQAnD+QqQhXUfILd/JhejNviR/VD1ql2K770ITEepZIZj8WP
4kf3kockScj8OAI5eIkSD9/pppcpAuQFpowUHdOKzRDvu/hJT4BCr9x4PjYKnWJnKrZtAsYnELDe
p8IrvGMoM4RkjC+GaWXvv7HjfdOlt8jbO0tvpGWj+AEmfTDuytoz041o7jXhupRRkkzO5lfBM++6
Q3Y13yT3ii2kJLnHLazqKWQYrIqC2xJ1reVp8MkEUqwalUVEwQff7anf1+r7tbn6mAt/+r/pMdWV
BbLM6/8DLJA1q7CsRvmfZxW+mHOwBsFL4Rl+3Gd40O7dDsok0ATpma64UV6ZBMzgKRQrEGz3dZZM
7VqRwVprCyP9N7a2dMX4mQCiUNxFEXcCPcLS1anVuQjUHjTBHdXdiULblMYsZtj01LJh4umML41G
DFWHLGDainmCA/7Z5L5/gKUnmqXJXPogXXVVd7DBYwhZoA4AUtKkIIci2t1E2wMQkq1K+yvzYXz2
oRNzjdsGWPrxp9ACCkiSXXmJcp8KBZCzW+Pq/RjtspFC+pmnm6+zl8Brke7SaQCF3mvhTDFIu4+u
RZRxGkiuEFxVNqn4+w9qSUaDQFxpiAGHIl1MDDspCOLtSWPHLWl9ql8Fh/Y1zJhwLRzj0wAhdaQh
dsFFcD8/lCOYcWh+NrD+FKjUT+nBJ92hvtFTWqbkYNREv5NummfUK5xPt8M+YNmpIih/jE4gJkC6
SdTIleKACSWo6JzSAkKyMR1CZ75HvjNkYFmNXkO8+lo+5U/lUx2TIeD/V0qinz2LZwqOXa4Sggem
SnmNAD7woWniAjhcgxIJKiIQufgh7yPWmEhtEh7QvGxdH8XMwCLsAZFeo1Rdn+aFff/nNP8jTvOa
NVlqif+9rckiffKbMeOcmiCWlBFW5rb1naWu+lEywylV3VIOXgZZBS1GFZHWaCC6BfIzKijq2kV6
rcnF4fD3aHJ5nfutmyh5RNwRyE3gBj52M9HkpLKUXHWB2acja+jVLeCUZ7RbCRKsNrRwh//qhuSv
Dj1I8uBSglgdVFgWoxjJRSibTQU1Ct/3qWIWA8kNSKAB4bGRo3F0mnIMNoaFyikFZJeOgJAXqfVE
I3U9mTYn2YTOxJRtJyUsdyEkSqgKODr4OMPK0SdY3vqsKpE91k2Y5NhPcuYnV6OspqBva3+2ZP9t
gt53ZzFBeZPoEWLAqmspNKPhAB0XOuPWNJMKFExQyO5pkLM0YjjMelDXEfFuhPhYdYGDw+8JgmLG
eMwf0owYgOXStUP3y236/vkW8xpkqQg9BjzfBM9+C+7BcuunYL6i8WV9bt7pG3Mj35W4G5jnw2N/
HN36GK2k+tamfMlL9Q8+5drifPuvnnK+4ha3QPh2/7nBlqDRIsxyURbg5lUPFRhrUNf10HQE+L+V
9OXa0lqmI/6IpbXWV/Wjefyr+7rE7Lxtcy5WIAPwx/+3sFpNH6bxDD5T9+5OpOfnAWnJ/f315eVK
VOJtcpaT976dhTkJzBzsg7ydaRec2i1gfkTc+W6wabeP5bbeonDQ1ikc5G1DRuIKrkJ9UhL4dofy
LCcPDztmC6690/GPSJGfleRWJTrJyRlUtYi16tTLi5D7p4FZ2pd6NKMKld9ugSD/CfbPRwGZZznh
hRTaCa0KKm7rmeagQPLKXXVeixRaoQZqwa6N7feBhbVneYv1vvMJQJHxhz3L2oJ5O2/fPctfu2C+
PLffLZg32rB37WhhgFBkhgXTO+BZ03fNjy0OmcJVLTAN2OMawcTqGC9ykENcNSLSj6rbsvEpG5l1
nl6BiUEDaidkYcRw3gGx0Rok3igRtZSrpEfwkFYMtXcprktrIIq1HfM2Ee8G4L99x6zO2CIT8LfO
2JI4brlDl2DlRu+sPomwQvKMFq6IazH1N6rKpFeFhglETZnwN6+Shbn8w1fJ6iAs7OrfYxC+CiAC
8QumPl6hZ32q2FHiRJoHAOdcxn4U5EfpDO7xBwiQ2Z0TM/IS2KRhDTPP76nX2ArZXF6eIXFPJrbZ
T/RuwzbXMdl8byKBnv7CO3j3UOoSm9K1Juio8VCii6w1w0FDdU8joxNe6W43kZ6FPX5qdsW+2WEj
3+lHJLK94hWSflQvqbCZsPVbRyE3gvNcbZR7jXXU2vi02kA50TavfVxOPN/2blDUf6HbUKAiymaL
AklqMn2LQBodNyaL3JYYFN92S9wLpEOdcR86L+AAsmfasNJ+qfcqZACvLhCaEmz4zi/F0WfqRUte
BOpuE9ewewygTqh935IEvz6h5rPJXlKcdjatyQ5Ej074iKP6MXAbBxqzeDModOnThXYk2eHCZIat
2VsLJ5RBSzyHzlJiN05LxG1PDfyzineAF4FGrn/IbyM0qTPtZJzxcJnkitvb+LXddc4tFOl26M9T
Qp90drgf2O2ZSW4R3qK3F6eMutAcPeSk2IKAFYexe4uXwJdPtN0OyUa8XdmlPPYmOlAoJruzS88D
CpUABkh0e9/Y/OsODOFk/zyeQ9LA6WjNGrtl+44+38gw/RkBoTeL6bOGz4FA3K5ZfshI79ztO3JM
t8A1MxwQbKB3x328rVllIzp0Hh72+YH/spLVTrgddv1dBb0FUhZkoNMuPsTbDkBViswP6XYxhXTY
hYzwYXyYdso5b5Y/oU99fN9ATRhfCXk+u9dc/9wkD5vXjtzciB6wzCMRCakOYM3EGJd2w8Q7+z7Z
trZOervY3jesYwObd4NjHDHMAh3JNiDuRCayyelmQP9WdgJ3DT95Wn/ZnUsy4rID7hCliqqrkcZO
0VN04OhsCzci58eRzU5+GGx2Ybgo2d7dN1tb2uERncmxKVvx+tYsxbLM7b/EUqyNz+Kgr9uqasFI
wMeHLyr/aJwP9hFcp8hd/5DYzCyS0d3DdKC24mIP5ER0govDbnfprQzPutFauPnpP43WP43W/0ij
tfAd/8hNuWYfFgHYP9J+gtXxC2OOtBbEqjhv6icUv6C2/hyCVgdnU81qJrr8fGzs3umdzu7s2Znx
d3YzOqOD3BPlr027Cqdk+/Y+npHirwEj6RQP+VZyJMfczUymEtMc2Q5pZid2ZMdMsPuNceo3/Uag
OoNDwyz8HcGj1kBQQOSOGrWT33RspDo5dMzubW3X2w8Bs5hp85MUbDvbwRYuJ5yigJ45A/4VUoQM
eRrc2eExpPBqYE3PYhKS6weFPpT4d37Fh9PgvmTUvChwOp4S9+KkshaOUU9OBT3IHUkO1ln1pLgz
PeCkzcnh4nB7ryMoEJJNCvfhpiAWmd9ObRzTz/sbDb4C4hkGgQcIDl/ideSZj80rf6DLVxzfeH3A
69ypeH5+RjZ0R2M7cQIndTM4ryqZnM4pbT4sQFteV2xydCdjpcudAtQ1sdT9/tzGfK7M9cKVj0AR
lgd1gcg/Zq/D6HXUxDefeQVHOZ/Jfc94hpNPo7ob7HKbb0233I5sshVHROpRRhClhBce2dD8cgI7
dGL8lCO+ntmoKceEK8xwQkw//7fKhbQoghmxE9kNTfE63u0UNLLnTeYmeHXcJEfceSF5JJ5nBVwa
0ZnhgoLk5zDdQXgY/1fPJbe2B6fZzvbE4On7tkxkZ7QB/Yc3XcIHQ2fwJeGpIttHN3R8Tza8N2bA
467sjmb7ylbOdVdyRASC0m3vlAySL/DANSx7EzNTOC2VNyWlOfA0drgh1ZW4nc8UrzhUW/nQujS0
AwYgLEWBBx5H2uWbiBC453bl5k5mO8O2PWvPREdk+Q6/6egx1FLRcAcxOgptCCxh7npCvIemsMlw
DGl00+Pn1C7YiN/YI5sM1SwKyQzW2i2GYo+4ExxQqO3Zpq3j20CH4LTzzYPAwMY4WIfI2VjAxOlX
03nnkGgbbClYj9xwbfmsmopFwOqfpuIf1lSgiux7U7G87PqdKiSoi+fBsQaGorGBeoXBHx3fG38/
GHzsJRk2gr+i3YFTAvZBYqI9YQf6rkgnoCRyFjuZK9CnHhdWLFp7G4H55q7BdaBjs52xCOvZwCZM
aeruWH5sj8NWvxuxnlXiIw4776ZzwA4YdkVg5w5w5fx+gd07UST/8SvVc5GcyXfhqaXpztq2buti
8zmKC/TVNjwrtkjqU/Nt58Da2d+bVLBWrIzTIqNR9zEqXodadRWEBPiO7ihu8seB8uOxs7Wn2elZ
iWNxdrS7dDvDKkFJkymM20n+pQNsqtPOTRnwzbCYqp2yxo2dEOMW4L9BD7QJbJ8BXY+/A7twg11k
p07jVq70yG1vAsuaw77GrHDDS/65DOgU/t7Ii3D4AlLHqiM+B9srPfLfIG1ip8LnQ4a5sTPqMwED
3u8zl7/rt3c2L/wdBb5Ch/8Z7FIn2kmbysXfaDGyK9q4GZ47wrykDoTi8WeCJ0vszC4dPBP6mOMU
gDoEnoBbfZ+F6Efm4vuYubw/PHIR7GI2bwr+PA7/G8+JnhR4F2/57fucnxP8czC2Z/0mg8nlZteA
A2EgoBDRi2SbwWc4QN8P/kNKLE/bNdv0FJ/Uu+L/sXdlyXEj23UrvQF0IBNT4tMYaySLLLJK0g9C
FEXM84xFeFPemE+W7NckyFeItvu5u8MKShRFFgtA5s17zx3PGuobtrW5qR/IprcGB8P53PYCcgZ4
9hzMoEvAIlbrZtgF2QzMGFautWExoL8xvsjNLzo6t5qbyYZ2N7l1odgvf8XlccAeiDglnl2YjVmZ
ooVpafeKSZBQiK3AFg6hEzuBHdgWRkQDnAiWAPPOTVcJg1A5nj2uEteHSRud0Urxs8ZBJIEDChn3
2jncVAcuj1NgWA2MABpj70eLmDvmFC8KgIVnBnsMzbNGQzkgt7vxrWOOqh8XJJlm5rL7yA0tmHkP
ds0zAUpGnC0bg1FMBSuJlIyOKFBuYvSLq5i6W67rXb3T3OO+hKmsYMb2PWwoxY1XZmx9Io6Ch66x
QLVdQOz5+cJMQRQ/xY5k+iiE2q62+ro3TvwJGRYGt4zbt1btCvlcmNwWBwR3a1V2a+UIbRW2dodW
Dlxbtw2Yvs4wNEQNJvNx5cHOA5etEApf12tpU++ISz/J39RvtTV+8yGZtRXv2K5breFX5+bEHW2U
igN+pcYWoRxrPzmfnM4W9thaIE/fRZXaQdgMbmKbLxj5Zr68JObdM9Lp5vHx5mtkPD72xjNQn4cN
M9tV9KjeWFuO9ogxGfc8xFIbD/wqJb7IcS0d8BBTQnHB5+eTvqoshEEsLmal3a/0g48dZlipEnh6
hGjxLVUshpdXDuJNbr/Ktzk2hutCvloetqaEHIyockdeCKhnh8IrhPd6R9oEqw12ksNxjO+C1HFh
QrYcIuSZkQmwDHEALTiU62SXwJmm5uZrzSVYOGmjfhIQGspcPJZ5Qy3FHLEwOzNY8fCeYeuuLdnp
rX/7kqPqPXI9yH6GD9S14RG4opbwXR1bqFkYxY23ERZCFsql/GUeXnrlkcxDOnIBVtJuqJEnuUTr
SptefBJ+YDlC5YcCGZSLfzJ84r4HP9D5DYyP469AXeygtexBcYglm2RHoGDbG3+r4f/NWrSl0PBX
ssnPrmruOUxVdoXzRIz2EVrMym4vSBVajesxIFYnc+JN65bQd0Cvd+Nj61ZHTInd1y4xoO3wOmhC
l2xBOLrimjmCBs5hq7iuA/JFbDPmVYL4gJuhY9TjLcZdHekx3LWfyY2yj3f+Wrnpzrk7GAJ+S7d5
iBSR1YMO34DrQq6HwbhlXbQsLEPsxji3KnThj/cW8D9/JxsVPCYZGBZis/IdhkPGd4kHGIGtt8Qe
zODUO3gVwrkdfqc/dKa6HrbQzG5y9G1+j80KAVsLgbvGBoLNHn0rAcZGXPrcnyu3tUrgzhD6Lcb7
Qwps8MtBvUQ4xCOM9gRp+lqZJmB1BfHEPmEHA7d+SuDUFBa9gx+H889doMgla0RDIYUIl3J0i387
h+90hVArN51cNfPoOv8KYUaY/BKFPBWCsfBOIYjADG54OyLGKeAdMxctz3iXy4eNwavQTTysCt2F
xQgg1QTx8RawWoSG1d0e7lbxcoNaSEfb8SCtdlFjPrA7foT2khyf4W44HImDQARWhQdaG3uwJ/gK
OnwOyeBHmB9XHQpbh5vqY0USrDmmKx7SM9Tc2jNTuDPYK0hCCtXGHV44nqgY5QmMBu/P3Z12LRom
NDiOk3YxRZeVWQl4S+1zvxXWAQ7z5cNJNp3bmPo6uxFRLJmduo2yx3bxoLsRfBXuYMht76giOQBR
uvEstsbfiygylKv+MKgYdH2OcQvciVBumCXhLzeu8aO3Fu5hmLfpY7cattwwAzw4/B0wvgrvyEEF
QImTWeGKO4MTDtETPO96XaP9ITRgh/DBdyOC0qbOjjqa/Y0LcghQ0LsBXECADixBukM/6G3hrkIn
M83ke4tANcPutkiElNg/3Qohyo0LTo3SMJ8hx1ggvtryfeByqeYecnnmqw2rCGcHsv7AzZDwwF/L
v8vMesW/VtaRS++55eTeYODCjYI3iFebELsFQLjoY8+HE/z0sX/62L81H5Eld2IWrkcTKbpSe0Tj
IoBfbjhqgLyvXE3S/VJR5rLzwu/mVQHAT+flp/Py03n56bz8dF5e9/W+btDjEdBrrssss0OENPV1
rr5RaoCY9NrVgIkXmgCXrjErEPofXWPZCZulCn46YT+dsJ9OGHDXTyfsz3fCFlH0LFH1v0LR2oI+
nrdoiGIZp/qATElvype8R7HmifNsJ93yxCqvHEP+0UCwAtld5ZJDLOCbaogbT5ZsU+QxFMSaJsRh
eHz7R9QIdXrM+vadx2Vj83uuG+LzedogvI1+SVtxe4QNwGhhDih6zC0f5W88IMNjHj/irFvuHy/V
fS0+6SzX8fd90sX01yWT/soz+n+a/sIwzY8AD2Yi8hFVmMg4LyHvqw7ze7qGCz+idYjX8Zjb6fR8
Gs0nBFUxb9044RuFhWj6FmWCPT5LPLTO432IQ60n6+l+Mm5LvLQ2EVR/EIxblBJsstvstnbZoTnT
g3Qj7Yc7+aGwCwS0S1SOaEhX1QgtGYfD4RummRkHRDUT44BQ1LSZNuIaNambyS0tBaH+1skRHQ0c
YubrEcWsJQa7YFANnOvAMfDbnTFtPieGdvfycgyMI9IAuFfBeg6tuxfkACQ8Q4zEHkhgzBMv2xSc
7WmLwPcO5MLm83NkovYDmT9E/0+VdUJqA3FBhT8wSjhRFdLyf/lP+NPfnbAWlzXCO4ND4vIKXlRw
93w9M/lxFP3Vzsx8+ySM9ZjFrYxaZf6xRcrH/NLbg5UbnzTDeUAjzrkzfON+MB4uvewuipcNe2eg
/mWHCppH9MjYIIGxQBlk8LRdh+SKkyF5FdkhEhN4lggx19MzSm3Gy6q9oPYlsl+WSKMu5aTvQPWr
J5mB6gGk4cpAkQ9QvxSfvO8os3b7jXYMv6p3GJt2NxxA6ZQZQ2BxOnnVFHUDU8uFydD27IjmQBl8
HRHvphme8m8qknyWgFrsyKw9dHiZaBykd6rd9Ub3+foOSLMRVpfuARRU/eNszIA6ONIwidfD2cCg
5BB52u88BZqa3zBcyLB8I9yDMOoxdVInsTFd/hgfgz04lJG5C5ER4jFtXh98/Z4uDXbX1nIG60Hy
I0txwXMryFDJJjJRSIVITrNjqOPi+TwUxBj16lJrYjZo4yd2jkogcu6dDWqX0DGFzCaygPUlKYOR
32aEW0VNDHJEPVKYyR45I6CmzFU+o0V1ofIYs4AW9A3/+Su9HGG6tBYKuH+eLWC4X56kRd5gz0t+
RqRseXaA54cyFC71tn/Py5c6ZOK8E3I/qEdrbnk1Wv2Y4F+e3uZJZg/pZ55O5+VMPP3Ni+y5vIdm
iuy7WxW2L1vSnf9Q6dtStkoMjEfgeVxFKL+ukcGsrXA3IEr3Vb2d7BUv+WFmAXOPxC92kSFxWiPv
1zmXdBqC0PyOk/VwKUvSrRj1a/Itr1fobGkjAiJkSBS/FG6/fX727JeXx9331L0/ZLGRZQbOH3RU
aOFTgDN4fNGtGhVqPDrOY97c7vPPPSLfyFsjUdCu+P95FojHypFeRHC9uuSTkbL9X4oXnbVItHIW
eqMEkU8N8VKDgH7dFV/e/lFalQbPnoVGYIZQJVC8mw00xrEwR6MwH0XjMbUeH4+5lTqXJ4ROvHt+
ztB7x7Xo9XPwMUL87WxeGjRfyZE4ZGEntbjR8j65lcE0aaHSzO3cnFeBuRU2adrR88JFl6zlpUPs
1VV/Wsv/K2u5KA+zkv0/RB6WlDGdBfv/vNOypHYvlYGvBPen2v1rqd0ZQvqLWfUloET/BKC0BDrp
DCj9VUDnEuyfT/H968J+jUcT3kFVDD/lE8UU4OiZdlTy0sfQEUA9dvelQ+XObT6s1rfZsd6TFYq8
re+opLAT43u894HkUHtgtY8oozfDDeDFKt2gtsdAsQ/cu2+Dqbg1askws8pVnWmfIxITGSjU6/bx
pa4iM3mXQfCoA3mHsRncFS7olqK7qjTuEnh6aNZcgLKLjzfzz/5mj3dhYnm3exhdTwhmSoMVjbci
vLIYLK3TEBNs0Sw7mtlDixIZ+axZnzg057WwgwUwblYPcD/ggMSreKteakVLs93zOtDI4W0iHabX
gFbGAM9pwuv2ePOAFd2iyMpJ9zpcfl5y1CJDzgsuUcpjSthTzHJ3QfRq5MToVVchjt7a14Hc4sPN
0MLf6uGkDyu/X+3c7NyNYuxnFJOFXYQJFGN7d0Jc4/QJfjRq70REQVz3ICPi0pmX6OTBPdwVaJch
JvyRBXeCm61rMjQ7IqWHSUaJgju5ddab4/U9XHzMmc38Fz6mwlf02nPO7B/I9EK1rRCqKW1eSxrf
TAjSOCG01xMPvjytb6jx9fPO9dE/Gm7WNwjZYDoNfnL7hGJHvCw3EUPjYYXR/iK59Vp20gPdqSt1
y1bp0Qe9wOr66vE7unbHM+s4ebqWswF3jNm2zhYBvetvf2GCvPb+Mze/AflcTjVojwrcz2gGGs34
9MSbychONkX8m6ECU1nxCk1eiZ5YZOWQLS8b5x584ATWfY2x4S8VuvIRseh3kkmgHDxDMpP7ya4M
FKcZXW9799dvfGFd9Ln/O6iiEExYl/TuM1rH7pYc7I+txm+Hc06oUJRD0EglLrBt0EU8oSoU07LM
HLE9hFAF44FLxgTf+wlxVWdtuOhky/ANxXkCT4zxHX++HzDr5rEyPoMNy6gM3CUa2niEMIAXvqmM
e9hCNDgdEcd7AacWyvJeFnZX4qtwZXfnrGNCMQmRGOAhoFVG3Pwn3fhUIgDMo8Vf9vw7nQVuJuh3
3gS1+8w3T3Arw7q+WUvnTp+p8b/+uZuzifzec7ckvjOF2/7h4jtTun9P8Z2p63+V+C5YxzlL4e+y
jksK+BLJegXf/jIKmH68KkhEaeAQ4sw30D2vbjyLBVIrai+7TwHak2o3x+AeBBvP0HXmERDlEfrO
Qi8FT1ItdC4QkSuM94rtt4vPEqTJ1NBckAb016ZmeROho2hCL+xo7y+TvW5TW1plKLbn5fw6mqkG
DJtCnedRQSPU07Y6+iDZLg2QGNZwZkr0dHENj5ka0qqzvM8oSXdubkQ8B7VeIjxF57KtiPRvZKTo
ysktyTyK+HJcDy5vNYoQsA8dcQXiFcNHFwmSNDzQGtl0FcP/SZ3ITlFijR+i+4MCQFNLtKj1lePo
Ej+4rmwxd3NhcWYewViGmELpYWcsDZ3UI5ppuMbf5jA9I2Al/68I1b//Il66aXhvDbqN8R3N+PTf
WSzehT2gt1xyuI3IDd4b8EXHb5b4NkdNvBOH9yPyd/tSGvjZj4/gwF+D+cFwCh/QAoYifl7mXyCZ
gZShTZEcZAa6Dc0B7V08y46RW/z/KPdHRxLawjV0DHSXBgtQpOEndmbo7o/qfbIhMFAD5tFcX7J/
Yp9+E6eZfUp9krZ5DHES4SWVxpNvrEvz/gEEMBwa1kZmOfwbXEZSO1t/+XIerbNkYnJdAdDz9esz
JtjAhkfG893LJoTUF2YAYUitpb1dFHyOcF+duv9Pgv/h2CjGftvFmVEtKy/rihS7eIHzPFLBP/im
cfgWOQ/rB/QQoZcIDeQX0B9ifx+enkDBbNy9nE4YPfD9O8Pspxj+sLfmCA/9tLvNy8sLegmPK/NF
QDqWb+6GGvw8m0e06IVo0SnQh5e5aHDj+dpocwzs0VjQeYtPN7Pof6+nW1ZaM1v/U2ktKq2Za/in
Ka1FpDDzMf9QpPAh0NaJSEBoQ6h0CU680peep4bJOMAWwkqB4hlHOoeCx6i7ydh8VR2w+m4WdPSH
I2fZq0vOHjekQqNGFJcMNPI8iAxTKVgFApbmSQ7QftqRzk0jUllxnKZONmFGqkwwalSODXBjfep7
DNov06w2BbE4pB19KgIQMWVj5SpaXBt634lLd/whYPjtjuUZlEujOFa8GooTk0g69OGiJCcwi7Vk
jHvEBxs09q4KjAF5/MqLEjY3PubzL1jgS5T/HaB7dQszQJdWGmjAZdwCHGuuou99mzfK8XF2icHH
wvC+QR91QndAV8eXBLUQ1zEA5ajo2h3MUFM6tHUclLiDPfeOn+/2fCDirYOZfg2favO4iYy7hUsu
rfscdvzx636ZZH7tqWd4oi7aphcEPDVxSiA51IWVJmJfCHWUKCso3QnnhQ9GwCQfTgZ2gz4+Dg1T
4y5DNUFooUBiXGFLOPpVEPZHlANFSi+n6yv1sa57JR4z0z6wThBohts8wVo/cYQJVAbYiZAGh7Sf
LLczMY+oMA58yOI3GYOF+NhG96bifghv7F6tHjgS4Lfe83iMiUb00+nl+HL9ThcFme/5K4Xzxwvy
4pbOLOmftKVLapKznr1eqD9fTS6d1pleT/1Y6uMCMpga+8NuIc678Obz2ubf9+YXookrp/xSH/FK
KKNBUkSvh0nCaalxgAnGlGAwiRnvo3Nj7HgXfGgmNzlKqlqMHMN8DYz7KowbDGfgFU/PPOPw2b5+
UpbO9Lzy988702QBRMyHyP8RIGLBGl0W79WO/QHWaFFIZjo2nUJVA603hEQ0MUrMRyEv0BIsQG3y
0bfcJgjGl8GCz+8qKKIbEQCJHe8GtYguahmP6M03F5DJ4j3Ntelf4Z5m+vWPPEy/i+dyH34DmzyG
HL8ltZyxYf5bWzfV1yT8mv1itNX3r+0v+csvx+ZrE9ZN+K2e/+4busy/Bj8mVxT/nB/zP/4dfJi/
7L9WeMIMXz23v9zk1fNrgkz+Bj8IMoms/gq2bgALxpiqEQYj9IMgk8jyr/gWWG3Anwl2YAWS918M
mVT8VVHAmS6KBDyYKmg1/8GQSeRfCaEU9GUS6IhVmcm/hyBzpnbw/qoCHnFGCOjeQJU5MzgE/NP5
4CnDIRYqyRIF8kWLS9DFZKIGBu1sMoMKubdXi3X4YRNe91VyvPfKUuCaGlXBTc2oQhSVzJVyUTMt
k0CmfJi6tnNCERSbQQk+zutXmTPa8stIMoPVYeDA1vH3rfEnRZT0KSXdoSJBtguidDUF0WAlk0yt
SBg6I6ipv4/7eD1k7Kgmhe8u3MG7xaUKI5yFmUicEvySOnulYHPWteM0jdWB5Q0YjYtYd/pCURxR
7zD/slbiTZqKCNYGPoqTy46uhRisa1KuJ6uYVJg3rFbjtg2keE8a4m/9rvCfJLULFlZqjidFkXK+
aCppGmdKBd/f25USp0COVCJnh0jKAkfNIuDszBfcPkuV1USnDi7hVMtgMShvQgG1+eJUfCZBEJmp
PD03IMz9ltFGuonEqtykXjLsAy/SVwnVWge865Jb+CxyQAxdrGSxPfTq2H8iEojYmKKP2AbSmXEj
Zl/UaDgubMEsO4lHYwTLf6FlBwu6OnM7s3QUxk6Sk4Oix/KmzMhgapMS7sTer029SkSzlav+Rgbp
tR1ko+hkOtgZrt8ER5lv5B2TWDH2XgYPN6U6aG/fLm9eq73ClCg+9FlDt0minCNQndtSr7bOqN3q
k490tlotjXh8fwAUpkN76CKIeWWqzcuiG1GvOzVL/UOvjYE5MXJOghZzgyJFsLyo1ldhExw1T0HK
wY9rS6g6wbj+5HOHF11EOnQfZ+2CntOZPDuDGdHzLFIz/RbMVrWr+QIK7stJu/ezsLcZKONdMh5l
P7qt6YikBuhX67DyHNJSxP/Bp7KNpTJwWJeMd3HFVkEIzvJMwBS6hnxqEmo2GJSkTfpCU/Y7BaWA
9RI5Jypz7nRFnFnfuJELsGFT/bYKde04Kn1nN2PpLYBTwo/VG7nAuzMJ68NkhYAJe7Y4dMhzP9fY
dBtG6XrwW8EdCIQUBUlGGyuRQ5pq+CoV8lPYYgrRpI5G2jJtQRnPfSRRVAkuzTS+PxLnVnsrnUJc
BVmXT/Q2kzzxRim6nTgNyeeu0dGv5RWgpSylmOwouLNUIxK7J0Up1cBqC41BcMo4/6wo+6DW+9xs
YhHlWUyp6DpTqtrwtEjGPNym5LZErr5MbSV9vy5hc9zMb59p4LunhMGQidoMvfm5rCpVrIu3Qars
KiH0P9cSZCsCGT3mS5GxQ81gq0d78LXkey2UNc8Yhs5ba50iSo4cxNSQx4B8UXq13qNWw8NAJ2n0
95knTkv2YOaA4V6ppBBNVNBGBBb6+Sw0qg9xWmddcytFaXlPFaVx+9LTgH1j4giCj+m4XaZts7EY
HtO8wAKmJEcEpGNQtWXU1WYsZ0VkFGnU3AqaVDpBlundj0P7L8B5fzfWc87+/c9RnRM+R+FrDMdf
/gPDCURjv1JJlDkl7j/gmyb/qsKwa7AwEoOdAeT7B8E5/RW6A7pXhm3VRF2HKPw3wzklv2qSqoKy
UVSorItU+j0AbsboomhMFiFOMgQKqJCbl7fnt2RJ2ChoqDuNUgmyLKGvP3WBLDxldaXcBlI23cZq
OlqextobAX0y63gIBrMvaXIYmz4IF1T+TKtd7kcBvCMiMBfIDefUwULkB77YC9pJppG0bmQMrqyT
KN/Kk6Ybnc4wx1LIM2eKKLOTMPFDQyio6TVxukC391aLX26EAWJq2BxJ1LU5/vMmKnmZ3pKTl1WJ
HfgBBkuOU716JSMfgNlLPftvWpxfhmAfAS+xlTDy86jKmKiC19DOOwle4oPKVkILWCoiDx1oqhF7
DXMHtdnKVJ9MWk/996Go0IDpKdpajeLIlOIqcVJStu6QgiBRzSZ/zXrPW2WdTt2mDhPLS7thqybC
4MRFKTtEDOrHtCnSzKjTSLflrCptsJ0vwdfZhOgfT8YAz0XKXQMU/76VLGVsaNrJsnYSsmxbtIKl
hNVNTsJdmYGEUstWgIyGOipWkSPhEYSmNHaW3EJhDeUq8FtbFj2HSpjemWlAurkTRdpqyLtjoyhG
IXiuQEGlI+yvb8j7bYenReAzMThUEr58e9fU83Opbxp2CqhargQW68ZYlPWCLv/wKoBysC6axqg4
D2QMXq6yMGOnUWkVU4voZIy1NjjXn2XWyXTZAk61B5pq+HxMlWeX8aUSLKEJDc5AQOFdSxLVRwfj
0AEw+0l9V9VyKToSi8LTWBVtbum0r/YBEysM04WtwDzaivYYHJqUfmsUk5rmdqqPU7Rwnx+sBpVF
HSZNAdAE5eLbNY+TKqklLfVOUVEIti6g15SOtbKgWj46apBDGQsugjNVmZ/ovqhEP2gE78Tg8q26
PCy2JRULU8yUxoyIQsyijkBYHRW1O2UDM8empEe9jLPPCg1HS8gUjIuvgtAZ8+w5BGhZ9UM2HaJG
jQ016BpzbFVppxe14LRTN1lRoRJnbNMMlKSNeJeO07ChEc13C9v84fqB1ZYSHdqEztcvS0NK2wnr
J3pJv6lGPAlcvyeiybHL1Cwz2zwBg8NQYF5rGVf7TMtLI88T+V6IiLppRV8wlTBe0uXcdLxRbRpO
vwKvhSkEOvRSKPLKf1UGX2Zt1Phnn8r+dggJJj4KorRlHpD5WEm5CbVW7eu0bq3rK/IWKUHu+ZVV
Hb0GMgITIGt/K1CNNLVqGET+OWVgjCK6etSE6HuVecK6idQl7ry3fvqPq6lIp6qwoLDllw6B18/Z
57EkdThlehJXpp5rk9X2Evqj87S2irIA7XpYSguGg3t9s8Xl0JU73Rw7XMKSry7KgSvTc52dPLhP
N0FYaGYmyRn4f7P8kxbomj3K2Vlqp8lVur5bOLFcccyvDn1C8UeTQBYyc3EiMsWI1RXQX36nwPtM
vgRijuHJY7zEgTfLFV1WVwVhKAYWgqAa0bDZpUqExpRECfWT0FUtpg+Uter6CP88dWUbrEqp32k9
01akL5+YPo13XktWUzUolu5rL52YYkSEpOYHKaRf2sGbVkIpfwau0pxJoK0x0rizxiQTnESOX2JZ
D28kWS9NksWYpI3gF/xIr9oqrXSexFG0Cz1qjHGksk1aQduGdR7aI6uK7UREMFFMqi1r7aFM9Gqd
pwImI+Rh+nXMFUzTFZVmnVc9BnvXBaa5VlFtEnkCQQYZxQVV94FEagqMlywBRFIEMN7Kf60pg9QV
g3aCH6U7tEtKO009TH0oU4zEUBkK5tJ0aYTkBxKp6YhS4qBzetd5l0+k+GIhFap+kqRc3Q2dKllE
y4RVCl26zscRBB1TWVhwxLRbr+zbhQPxgUiCIJABQjEcf2neltooIprNkxhyEkii0aa0ORSSf0fS
PF9AhrPIyEUkGeUAQWIiPhOu+F6dvSqMI1UfA/2khlN2YK3YWlIoiVat1qg6DJTeibUKJDVslMy4
y2tDbfpxc13FvQfKiAVLiFACKmsq3P8ZUBnSuu8FJRdOSZ7KVtVo+S4tSOnGVTrAdZaqDZ0SaUfH
EBOgh0Z32iAPVrVYBgvhjg+ULTYdIRoYcATL5hX8YdzJg5IX2mmoSeLKgKaGHuX5TTQq980kEvv6
g38g26igQ5kMkKWEKPAMLERjL3dZJrFTFQ6g5wW5uROxXNwJ0qi6STTSm15Xn69f852BxWPJ8MJg
zEQoojmO6pO+mmTSs1MtBqBiDLOv1RCzBaN1OZVvlSoVYUZAy4Q9hVjNTm2jdXoaN314zoWiM/Kp
RNwolsZ136vqvadV9YpI+rDx0xL2rKpDNyBU2BSh3tykaAOxO6EvlkT9bZCJizpMqAILKXM/FU7i
W1FPxAxBx7wGtGizzFYRENlFXT9ZJPaSVaOMohtIEkg+wjK0ypD1m7onvVs2wbiw7R/IO+L9MAJM
1oEn5DlkznOSpH6eh2dE/wOo7KBZ6XnR3cJt9b5oCu3scNAyN1dkfaUEabzJuo4gcBQ07nVheA9r
KIZFaAguIyKJv7N4LJJrIh28MjwrQlRiMngTk4eS+HCF6yRAZRQHfI1RpX5wblibS0sRt/d6VoZD
KssAfDKWAf7/G+0jD2iG7fSuO3txOZl5QSW7RyjQZHJdmkCn/aoXvO5chgnGkcdT5qI7oDwykrFz
5MnDrh26+oui6sVtLFP/2I5iZ7AmqTb1BFvYZXV6CGtWW5kaCEareprRjUO1KhM6mXGqEDfS28zI
EKyzoqTqLEQd1QX79V6lyDLiVwiiaiI/ErNHJHkSjDkR03OZe4NVVAl1WURVKy/1zq0HOiys6fvz
DccaQBWTqzQeaZ9JuVIlU11oAbY07UKjQsWbKwmBvGCh3rtjGkAZVXScb+5ZXhq6XtkNtUyyZNKl
/DyqIzP8UtnQVKfACNNgS9EoWeU0tLaIEPVtqvS+W4b1cx9S8VsUJ+GaNSmGrbM6PFFF8hbu7b31
hIcOQlsocXg/71BWniZCk9IsPtPQl6zMz2Mrr3LpTiwwIOn3nh9Zk4CTgRNwNYRe38pvJbXFQHOa
nacxyw59lRdP7RiVBksLDIWvWXhHaNM6oT5pSxr2vTaTNZxcWcLB4WZzhiV7prB6onVyRh0BPfoK
FISkDYItNuqIyVB9/hR5RDKBHPPnBjUVlsYENBHXhPxuAefOGsXjQ5foosgF8pUklL0SoKtWyc4C
Uqgm6TyQzaq5pWV6YdRikS0s+ftYDBSgoiLUR2UeaxRnRlOhaRJlNAX5rjQN50aZIrdOxWbbSDWS
dUzr7krS46CnFRoqaYTYypCWhhiVdKcNCRo7PQWeTQDvOAtSYRMWA5BN1IP1IAn9fc1A2BeCVtBV
UjZaUeqJhj62w1ZSi+quKPtw4XneYwBocSwdWnp0jbG5J+/nieiRtA7O9dAnD3UEskBR9pnVlZXu
drSurEmJ2BLi4ov01j4jagB2RAnriM/zhs40ZywMvCQ6w1jGBy8h2ib3OtGNlC9MfarErLJTIRq3
0ZR2N1GmlQtC815LIRWMICGDAeSx35n01g0Vez1KkzPsY2PJIyL8fVB0C2v7XhPgKgqOJaIxSFjM
fecxFbVJLbX4LIt1grjc0G3jqNBcZLuqBZv+4aWAXEVdQn5RFeeaIFC1oW+T5JzkeWrUmldaUiQ9
RoqqLVzpA2ylwjeXkSmD/gVql94eOD0UVEEZ4/Tc+z7oXxAbcIS2BCdEL4FrIhbAAVW3nwStYM7Y
jM2hjQewIrV9YFeqHNp6pvcLLvT73UQ6BwEDnREJ4EqdORFhPAiVHKW4I6/W3RQxPHPShSVH/f1J
USEoKsP0NAWPf8mwvlI0GvHIWJA+PXesCHed1oGwkQ2ZU+dButLlVrFQWdsvCOq7fUVtCfIWuorY
uYwA53xfIVTJFLDxjCTT91apAqerY2oPft3cX7cl710xXAo1GgDNKNVAtnW2iqLos0aM8+ncpklo
D6re2YimIvztl9nGR2rcEKYGg1Slod1l7eQjMiMvlYq820l2MWQ4lEiC0nf3QDkuZZ5Mz71GwX6p
dYMRI229cC7f7SQyNZifiaCxiFQN0iNvJRhhoDITBak4d7QK10JNlJ04jCA9J+rk+BHzVk1ZRAvn
5i0QA8JEognrKmoajx8jvfv2ojGR+6plev3oK+qOtNFd3Ue9kQbkFGbpy/W9pG/X8cfFUD2CPggN
G4r7fnuxUR6blBR++5hOQGSG1iiFIahV7Kq6BI77XB/dhDWqVaJOytYrIt/6yIfasSYoaxiZbjup
tW+JkacabdaAtzToajdOm8pMWRjbVTt290RLdBO+E7iKspG5pVIrZlnXw4KtuPQj/GYr8CxMApKC
ZUdERMbnmb4JceSEyZva01gI6SYVYlQrQkb2XlKmaOwMqa2PfWdKQpnauY8oiUSletWFSInISqKd
Go2GtijLhZ2xqLOZChsap1l8ErUkc9uyr24g0myTDAqzm7qPjwIArM3KErOEZa8yIoxG3CKH8TJE
+uCWmSedaaSVJmLj0Temo2THaAYMwiSZFm9kEP9umV9hXkCgEDtMxMIZyh5jAwniite3+d0uY2XQ
i8tFi6PgeRY7aXoylkxrT30doTFVbcB81+NS168yw9p8A4DyILTwp0UkcubFU9QLUr2RPfE0dozi
+Udwsg2ZbLVd3n2axhgTTKdQccpKUFZeyBK4QGMI2JOEBoX/savTKnWqVm2sUdKKhbt7vwYywsTA
ERBcGU7/7FgxT6jGVO1xczomOcoEM0qR8NIXDu+8y/ayBkg5/yd737bcuI5l+Ssd844KXsALXnmR
LMuWbKctZ+YLI8/JTAK830ngD/pT6jvqx2bRVTNjURoxcp6nuqqrK6rDEAhgX9Zee20HZDm4PdSZ
zh9UkYAbJXpLO7ljjKFciEYDOvSN12c0O6JUjb3qEXdD0+wqH9+l/q4ZxPUUkZinZWnoQLJ6248q
V8+83koPKDOMK1/iPJmdjwnw2QwxgMsHGNtevBPKxaAJl+inNLGsAJmZ6xMxglShW4Nv9QUUI2uL
b3sS/3RbPJPbt+TcUf17dQRTKIyh8D3Xns4/UBWVnJR2bJwyd0rue2fCwN0YGGXOVbdyGBeWFHgV
YlZbg0HV0JG+MN9RV6mmygrzhGQi39BexwCtMit8swKLMEdYvvJhF4X9j70hhUYQh853BgBnsaCJ
qu8ET28Coo/oN5lTc6c1ZnVkegvhYqAIQSJzNRf2zR0hCmPwmjzaqD5Nn9K0mVZCgmvbB6bggEqG
oBKO8vxLcy0lAh/HPImxkgEAcExzQwLkmWBLBUUPzd4/PlnceMDfDmqKSBbmF/gp7jEK6OCltWOe
YOCjPeJC3KFy0g+gbeVrX3p+ree2HsPSZ58Mg2Mimls8Myvq3XzocYf7tnSOCsBwMIzk2R5jO1R0
dA5cq7R3zUmcjZllmJrKGsNHlioB1DSvRolTSP6CVA8InyGxdExmm/Q1h3T1N+KNgagLugdoJ+ff
w85yXqmI6qdxMOgLNYvpcWxLzImseqjSota7yZPSCcpBJU+3T2L+0hdfh4ElhvZGC3WcxUkQZEwx
LZgOW2cYmzE1MHbQVc3uj1cBgKEhGNRd/Js7v/RP5205iqZKEHpyO657iQsAteVZunLUV/aC6zuT
NVBHtlFgO1/FmXjCeJxZpxZYZUjL4rWhwxoOfMUoUcTroHubQL+Agp0vopOm1N1RWifd5vYu1ghm
VPZlsbfBqn7+868GViWY4DoME/jO50vJFJQgU2GpruCYV1ugVFmYeb/i8a/cPWC2OBfcPhQrl5UK
pF4cklYTPQkEOlsVO842LxPreZRjupdlNT2UGirVZsO0lfPSP+zK4vbZYEgiKgegCGbH4t4npd0l
g2nTk95PjIdaRCQGVeZd/CPLcOvBHi6I6ROwvfdCDMlb0xH3BchVfW/nwv0bIXH9WGU2e9d53BS+
GvToByla8hybVnXsqsxtPVI4m45qqKkntSMiv8gS9VcuQZT1NUtLf6hOFnpoS5G7vpHawAVQra0e
mDIwsb4eEjiBUU8hP1G5zQ/dMgFBEmG5+2JwrdB1WOHB2iMdlX1U8aBT1dR4rOmsvyMROX+xekDr
bqtMaIXEVifNB84FVDEKQJlBZvVVGepOa9f7JgOE7gu30X5Qc3B+YoR7ZYWTmjCGM8lJ56d6WWPG
NE/bL5J24otJ+4qihldGT5HZPvIyLTO/M2Wh7ZqOOn+DBYsCjKjaMUTAOIptomJAxoneptC1j8pk
z6x0ZF7ExIC5l4XePaR1VBVeDbC88SetcL7JEdcSXSCGCzKi0EH+kSZi5SgbWhW22WS2QV2a2aFG
JLadW38w6LGlqoMMoNW8d6kLDKpGBZxvxnqEO7WmqPihcrCDOpTH4l0xGvh+kSnNn8PUAexCWAfj
2xb2oUYJT2yyqi8av8/HKfVKliQmgKyygYdUXBN3htZHXwZ8/syz02I4xQOxf7M+I3fCTMrjnKLs
YFX1fDfERfPTjHI39sy8gpL8RAZDgwZ91L8ZWTJh+Hlkd29VrUbMgdW7/qs7udZdYkyW7llm4/xM
eaYezKmtUWWunA6xWZkMkCTpihRhu5D8UOtg4ng9serMr2ikdnRQFcrRtJBPTd5tHTlR404mSLY9
2kdm7uVTI78ONTEcX0M3/n0Wm+XkTaXVgZSQxOhiyIyo/mbgPiJH1juIzOS6VfsOaRoIiYAJ83ss
J+BpusiMztM0Zb67VZO+RFwp5jWJoA9drGkQoJGJkwbUntyj0VWRj/YK/lXPc7Pz0EZnb+KuSHof
8HVr7Uqlyt+3Ldl5dvwR7cDTgwqA6pk2Fw7OLRlRAxkAY4JGB9/yNpUS9DZWTwR0XVx+LwWvK+wL
Kja3l70SYluotAPLR4VsrpUtPELmtNXEIys62e5oPdYiqt9ZQYzUG6zmd91Y0GIv+ySMUcgLqrGv
gyGj0V2cG/TZtUQRGm4FEkKN3A9P0r1PS1OseMbll0EtEVbcQeWS2vC+y1yjbyLDLIu0O6XWIA5p
3GahOySOT1Ub++hq0F8QjqwBztcWteCQAR8ARwS6d34cGuIyV+vzAdGuk/iJ4UDNJzYwLh2yI2zj
DMXP2+ewDC/nTQIVRI1yPgRQr8/XGyqjlxOph1Ok6m3jIrOfEhmD96Q3d6ACrTg04xwJRtPVHGnA
laH+B9gTwOL5cjUtbGkO1nAa1TBuqK26IAOb9chLMdwl8Ax+a7VQeGICM3/yJLrjyPH8qDENP6mS
OuhQuvYdnrEQP7wOC5QafVLmSchF0j6yyMG44V7KFW945VBAWpijl4+i2pK2QLO2ZdwS4yk1pL0Z
cuo+6dzQ8dgL/c6oe8yDH801bt+VkzHnSAaoK8rI4ECffyogL2PW1cV4YnVT30mXkLsBDD8PrNMx
SLohXwn8r6w3cwjduQXDBFl+ET0Nada1Jm+nUxzbLyIxatRAY8tPK3YfU9msrDb/+s/hBS6COwsS
A8Ce+/OWvWh5p/gIhGo6tQ3pQ8557NusWcswruwJ+wGYhOgd4N9S/GIwQctOp3o6FV2NWReWzO+7
0X6BO+j2SNHXHu/V5RycFXrPdNDaFrcb4ZrmxMKYTippch88kym0QILeSVL9BPBUrrymK98QIBn4
NIjSAPwt2YvlNIxjpAp5Gl3KN6AoY+6CE+tvf2wh4B0cBkMNFhn2dn4PC5u4EfrR5EnrrB9W1j8x
Y/gVy+mXMw3FSq7/UX9aXAtQe02YI1SV2QW9N+auM1XgjJxyR/aBkSbQJ3GICocEEtbSqfjdiIjL
I+4gdsMgoFlSmFPg8CL220yYfqVZPCgQI9z+BsvMAoAbg7UClAgRZnjKRRWQiYw0hdT7E4mHYVO5
iRl0RHPvtBIu//ZSF/DDvJYDKwkuFhpX6PIdoiRnCRG5/alHCO6Bqk1ea7T1PYyVXYVmW4KqYE5g
gLIBE8uYLu8n2lbbSFXZrkMkvv1/+TmwC0DqUQZCDfT8+DO9BEGR8gF4AKl3yoDrBUFjPOScTp5U
wJ7aoTRBvQdTz4gmGuS9qoNeL9o70RfjCmXqAur++Dpo0Z1v/Bw8LKxUNZR57HQE8DD41XttQIeF
NSGUZaAhBLahhEd5XkAvO3PRriOGwyQitq3dBLGsHDW/qZrQUR2myKOC67skNY6tytzQqixy6Nsi
u1eZgWFCaHvyQfybgp7z1OuyclwhCC1zu3kjMOyAFJhjodSzcLw9y4eBgAR6MjKV+GXJzENKkWJx
3mmeyxkmzaCEsKcJPd0+UfPaZUZbxmyn4FuAB56fqDaYDTx0OZxgOqoAeZ16BSkV4fHkaF/MIcEs
nIZam9Gq5bY1pnQrc/ZNJJHx3Kuqei+txAkJQkKfxprYAgsmHkt1K2xGlLpdkxD0IjDcXIu2Qd9w
urHrIfJL28o9xXj55ma96+V4bKg6icbTedPvdTAOPdPhKqxsiilojcyeiGFgnlAr5Upcd2k2KQhZ
Bgr6qH+Z5pJMkvIOdNlRyJPlymSjzHJE4imslfO9/MoUBgMA6dyogBhrwYyRTamNubDVKbbK3keP
p+OBfFTsamjyrJiMKxsy5qq2gTLeHMIvrBOk45Exd5p26sHj3LZqqDeZm0fB7XtzbUMWouGZrA3z
PDfNfwaKYhRlkYmn+gmEF9ez0PXkqYo9ubm+qgyPv3TuBMCPBvsWbfaIQxCbnq+Umk6D+kcN9H3Q
77RUr31bz58rad3bAP9WPt7lO0RpWwchDDRMAHwXph3Irt5ErXlK7dTxSCyhzi7t5lHTge9FXaLd
yVIr3zNNrWEsl9ECVoazQ48y+AIA08+3qUjTI4fn5omNsfPaxvSHzjXtJxGsD5jjjCuW/Mr5ISgB
0RiVVgD3HxqEn4C+lhZuV8XSPGm5pgdaI5ytcKExYBC7f7t9VXAjLo8QYRd67ChuBVCyxRHq9hQ3
MomcE3fjfVtXhRuKposfuhJgFfpBqPM6JV2b+jQl7peyA2skGPUhdX012sU9MyJwykuJILTvKIJe
5ECWCXzAReM4xoQWHHm9lnwDXBu/NQ4aNO5aqjd6YFLkr37CqgrYeJ4nXt24Q+V1xcRNPxblaAOl
KMYkpARhBZwoNaXnQjX+3hlT5wX0R/guo2Jei0rjqesEaIoyLoH2IlQFJZ3cVa1TvjhR3vVoTuAW
WlXq4aUas9L24xEf3jOAS7WBrbjx1S51c9o5k9S/clq/jNaUQjTd6BKMS8xJ9i2hadJvXbQadF4M
V5oFZSvBoa8Efls8tWRnoMm88XjWicCpHKTDvdY9Wwmo+MBc5GDcUbiw1x6B+k+Uo8nTOOWq912n
it6kTBlD/q4N3K9B2LrX6hLhFOdDhFBYyzGXoGnAyW9A7scQR2BaOlxO1lGvLlmFKoOwekApKSBX
P7XH6VnWGoA5S4lqxnDidN+jGxx0xjL9pveS/AXrAAAObWAV7Glm3+mpgt03KntsPatM+eQxI8m/
gx8ELGbGPS2/lIp8K0ABfW1qmqKpzRZG4WXwnGAENap9A3w7gvkO6tQXTZvifUfibNvIuPvSaq76
rjtkbLYtL3TosGe0AehGR2VvXVA9Ez8DH2UK7RZtmW+FEnV0tEamMHovnviBJIOdrCQ1V2wJemfA
p0CdFv59Wc/QgT1X6KBRp0K0fufY1V2Rpu6m4ybZSLwzD4UrPXC0ZOVpXzoAjEdElQCINGJGZPLn
lqQWVplNnLBTPYFviqEMNmLE1d6IS3s1t7sCeJ0roqC2Ld50RVVEhrIjJ4Rn3T1ldrs1xpL4rlXz
MLfoWiR8abCwHuJftHnOCRxd2MexjLgjIA53qlzwlqNSTN7QmocWTYabNXt1Ya6wFMpdaHhisytY
LKVHaA6dGoecROvwPWe6CnUgmoHmdCjt1CYmECYsfkk60R072hW/4yrOA2aNZpDYFVlrSztnW84o
yfxzHDYrSKC+uqz8oNLXI0wwyKmB+EDQ8Vo8tU0k79ETgI5+M6o3ePrcUzS27hu7AsiJ2+13Sqxh
AtcuFoif8MLIMlG3WQQxekFSERtx/A4dwTToqQJQGfXRyrO5ctDwhEh6wABCJ8SyDQwodSNGp7NP
Bufo7zEzHrbSMLZ21U13t0/6yoYwUZTO4gXovLho+IssW5Iy6tkpyXq6M+IiDSoO0vntVRbkqo8D
tGcYBdIOGqqbc+/651gpZ2PqDik6eqjBI0/rRbuf8rzdwATL0GAoXNgFN0IVj5g3UiorsLkkK+XD
Be//40fMjBGoXCDaRV1s9tGfHH5SN2lqxg1/j/gALn/rFNEDshyJYamCljHIC7ObNKIc8gesr94U
Gmmre7wC981gBC0itz/KbITOo7q50QVtJ2jQxySjZdhdp7UWR7xEU6PTKMNHf1VcbwxVWWXASSTM
sMr6Trtv65jFf7w0inTw5S6gRGQ+y9b42HCnqYDdPBHd7gOBmpUPqjrz2zT/lrbmL8wdJ+Ht3c6o
yPluITTAZnkAEIjhChbpXUJ6zVZzd3o9SfNXBirw3NnQ1idOMwIGQ1QPJkoIrCt92xIGRugWYImt
xLaXtx3ty+AugvkKAiMIk+c3wC57JkRnoD1YozygXdLeU4Lug9tbvQLanC+zQIiUDeJJkmOZmlWo
VEFpznNgOvZObehPDskxJXZym7c8Aw8WY65VgIzF8bJU8EPV2Gj862V9lHXirqRgC+7q/AJgSeEa
UXQ24K+Wh9C3ka56oZETMexyg/+37JFqqL7knFcPma1YmKIlKRAib/wi7jHalajpOzHqCb3ICSYP
xGO8knxe+1iAvWc7B5anhpr4+Zk0NYtUPExzi4s5blO0pITRHOeSTGKashxQcimgIty54y8wiNmx
oqMdIE6EzZ+o6VO3zbyOueMfG0bkbx9VIPhcBuN1/rPKKDZsVJhQBhrM0QNcmgcVWvFWXsVSNWY+
EWSOc7CCxAAkk4VD4Tm6GydRoY+A5MkrqRX5bQijkqGo9UwDR15PoHzWwd/2psLsuKjot6aW9LFX
cTNhnkFb9sRQ7n0mYIs4QVsJy9OTSRNhF03OCtp07edCaAAfBv0tQKuthR3XeeTYReom76ZM3YNS
KM8RmcYHWHcoKSgQZEyHtC8tj8S9JREwcDnk91RzUi+1abspa63aajZ6mK2+SXymxNB7E4gKKw/9
2q0C5gzVD1TTtEslMekA6uLG5J4qqTCDN8tt4KFGfaBoqf8rnqLhJ58a+q2Msy5o9Q6xu9VOIICi
23HWykCzrlUCxwFe9GdU9fkNwuCCSIWyFeAu56LpSiU9ocnETl2KVkqrGIsgpgQapCXjK3d40azx
77UQxH0gtTbFyZ1fYkEgWsV6FZ0qzc13qdHEqPa2o48+Cjus+y73kzKPvIZLtW1jK9/2WRQfwRvA
AG48ia3pFKM/6Q3xtAFdgm3Boe8NNOKl7g3pZYhg3oba7bYWGzUwIjT8ZQishczpiR/HeXa6bVgv
zTdKZSYUojQQ3VGdXdjVauClBvmU9D0FeeJudLh7r5flj9uLzN/k3FHNRC/Emg5456CWLr4ZpZE+
kVFL3/lkMI/HuRUA9+yDRnflWph96RRB/kFZBNcARgAk3PPzMRJRSBJH6Xulc9ure2jwkaRoHpq8
7EINb+OOIKZ6KKumCTABRrt3omkApNjrHof5CmOV20e0Wuqhm9tt4MRJHLYmi7YWymNfYk2t9tDP
gf/i6wDvBz2NgXgLUv7CXgG6zeKqUMk7wkYbhOdIZF/zaaqNWat9TGe6SX0Et6J6t3q4Yk9jabYb
mnYCQYbKHs09tNpUU8kfxkhGr9boRNwrrCR/gR2ZgIBaKj0NPGLPY16lj2SCHfKgXAhCW2FU/AV9
FRpa99OagF3bm9FDwqI69/Wyg+ZN3LbiB/DNnIN8KXBNOoDuOr6xHbBcQHAPf+LeTYu8Q7o95F8a
6taYx9JJvfHtbuozoOYG+qbweHUCxgMEsgo9679pdVyAapN1w1oH27XPiRAM9h+k0TkQP78ArWWR
DG4xebcKnW+YlTdBBVTqrzEteYi1/5SFP5PnQIqHGhSQl5lWfr4eiQzUwyhJ0Phj24FZVyJwoYzk
U9qw0JDTtJKIXwn8UdKcC4DorIAFWrLXy4k4qtKTDsodrQHgRrrsnfeOfB3Ggdehg4L/Ixr60fib
ZxkB5UcT0O4ZiixakwDULx8bA7gNUROU9VFhYIuHjb9osa4mwzuAlWZXUI2+lu7INtVY3dtoHrpH
/GE9oW0A04/c+O+ag7stGPjrWt80O6VbcahJPDU26SNiZsgIAhZNwmRU35H15CvqQRdmCARHuAew
EZCb6dABPD8pF8TyKUs6aCDkiB4F4K1UeWP+n4j4/2us/Y+5nf//rrH2r/+GCnD7X7//9c+f//pn
869/Qjv31399iAoX+A/i12f5tfkv/UdC1zb/AdgQLRkICWfKPU7tPxK6pvMP+KZZswWVFDwuJJf/
0WDTtX/MOa85d/27+D/mAud/JNh0/DfQ1GUM0R/eByguf6LAtkgo8QcQp+LagqWD7mDoRZ5fmZlH
lrOqSB+1Vvi624VxSrxBA36YG17MXj99r6d/2/xb4rkfq0EDaVaXg0fQFhdUCakTmQzpY0mGu6Y3
IbK1Avss3P2szgsXgRILFInRpv7xoD/l69NQ16DU5fQRepCGz/Mx91F4Xh1+ia/yyaPNq1godMyM
ZtjFi6EpueuQwXKz7rGysspLe4uGdZP327GveFgrgLdurdO1QHr2k4tVEcWARIAYGuDWktbUiUJU
JdqhHlvESg96VPyuHJkFKXR4dk0xSoQbNN6htzcJpKrANqm4O/nFYP/pMJJ5/1DHw70EtoZS2XIm
HzPMkaD22zx2hXA3pcKA48hs9K8kdeK7aOzikGUG3VBhRgHaClG1yx2+Hd2hDGpt0HfTlKahzMx0
71hzh79AXFLIuoJUyPC1LGgZ9OUIDYC6d7d6DuaYJ2w67G0UmV4iwhOOAnXZIZJw7QcNYmbPt6/p
0uz/Z3+zd0XMCGHpBRacuQlCLPThPyIUbjamNb6XoDZ5eMFAMuMu3iRQs3ruS/TR55HDD2g8BsVx
ADgegX8V6NDrCh1DvoKbX34FKi+fImhrBPZko4xQDt3u9u9dRAT4uchZkHfi2s+SJNbCQ+eFhOoD
LMwjFCzs7ej0zmYCGwr49chCq0GR8fZ6l48MDXlIPGGa4KhRmj03GlaGviGVUvGoCeGrAqPNpy64
vcQHHez8sp+vscilzc4eZWWZ4rEN84MaMDe29UEPDomPe+FBczg0Hpr7MoDYzsruLr/mLCMDu4ry
Cf65jK8qjdjxBJnlR9FtHMUfRIEqjyv3Emqytzf5UctYbhJCkyhyQH4RDZyLTRodT5tUGuKx29hb
8ZK8smPxYN/jvutfk4fc07bFw3Q0ts6m2qAL8hd7ZM+H6lDujCNmkdPet36PmMR2FCtffxH24ELh
E3z6XYsLlYJiKGp0NDya417qKbj5dkiabhuNapMIDOgFlzzhK9HLxa2CNADa0hiko1AgQZPe+a2i
itRG1IvpEYS93zSVWwsNUitf/OJsP9ZADgI6G96MuUhF9L6ttMKExrddJ57uNr7Vw/zQpymFd//f
kcEVT7cEjgGEzrv5PysZ57tJEg7GdYOVTA9q0PfgWgd/W5gJ3x7X8oGLw8JKCFHRZwhPjk72BRgW
o2c+s2fd8gTVIzMawUVH96n8Mah30Q5hloCj7qyggvPFPLu4H2uis2mGRdFBvwgbaKbMaEDDxiPL
ADCBcIxGrtDhjy770ma6b9Urbn1tvWXgQDqTDTrW4xFKAVn5OKhiE+u/7S7axax6NNKVBa9dRgRm
UP9GaDT/2/nxacbgTLVdTo/6yKfdiNP2ncxVK9fx4uigrI4C1QfVEVALWxjSOCv7bLTa+uAMmLbK
0W0g3IChJQT98V7cQ1Wn5DsI5qwgXRdf82NZRH4f9GFt2SGv0AhIp6SuD4SJZ42kmy6CHXfasDbK
75AR9OLO+POdgvcLyay5oANK3uI51A7Roc2FndZoRgF+tEPxbtNa0MHTGj8y8ufeKu5btrv9Ci+e
O/JgsG3Q/DVLSWHx81PMRcM6UP7kQdAoQId3GDVbJ9FBgy7+vr3SkoqP9zd3+EBTQYeTxf8sjtIt
s4ZyU5mP9JEc6f14SO+BdRivEZwVhsVv0UodUsfrNd+0Vo5z/tOfH+O/l54XxagI9FwurPVUmtJg
rWU+KvC64TYDCyCvRPrX5lCYx4q3t3p1uRnLgUoy6kHLMBTjH4Q5xcR8jF3NT8YnaA5ts1HuUX1K
jfrH7cWW7/Bjb58WW5ygLSC3J6qPxfYu+a5HL3/69+duuvkfeOTg8yyOzXCqzhQadHzrMerDvlQY
2yPRhXx7ldkcnp8Q6uEI2PEvqFxfdO7NrBph5GV8KCAhtSnq9nuZpdldIoW5ub3S5fdCqRmamPCh
kDgCmHp+40twAXLFlTig20g8cvCVgoGba5De8l3B6oNZbEI5xJgT0A/I/1OWFetyZizK4siJCdk7
7pqvaqj0vwSfwBPVsu+3N7W0V1gOzRzo30Roi07XZURGmyHhCqKWR0Dg4LHw45ibHnCVQLbGl7HS
vX5Yec5XNog09eO4kJcjEjr/jFXNVZ3UQ3s0zaz0On3cWbHCvOLY2deDs3IHL24Htoc4E/VcE8JP
QNjOF2vLskB1oWmPHcwxNUdMyKXQnGbWyoTci7sBZwMyF4akzMxAuO7zdaK0AkXTbNtjn5V70e9z
jW1vH9TaCovXBDG6JJ0irFA7IKFpR7dIV4zPlW81dzvgGhsAuPC1zvdQlYNjDHHXHh0Eb0S7N9od
EWsCCcua5wywfF5lKd+Q662KWIpV6Ft1dDRPvaelTzBI5llADc3Lfo1RUK4Vmi/s6mLRRWwKpStZ
AsNvj+Dzov+O6GGEWhi4bmv+4spzwtuFuBIYqPhfS6/YMlK37nzfyqlCTlo+0YiMXpJiDiREpEiH
Yavj8PP2zVhGOvMXRSGMwVwj6jA+am+fLAaP9QxCQ6o5utI3as85mMldC+2N2Ou53/YrVvAigZ+X
A0kC8huzEjO0Fc6via0iEPcsq8EBWnfVU6ww5d7cq336GG/VNt2Z9+xefSc/RxDcf5Xvt/d67RV8
XnxhPGiTo/liwOIamj3N8glyrMHtFa6dIBhyoGLMosQYwHW+vTwqx2HIsQL8ScAtqNBAhNWMLQHL
oQ6RLL6XhVgxwlceBYQGUEqDeB50HS5yJwB6rjGYZDxOuo6JLsMTaFcPrd4Gekn9wRgBHdJNk36f
tDS0S+aNo4XOkpWI7vL9W8DjgcpA7Ai6UsuGLnSQDNJphDrqeuE7TRR0085iK5f12lbhcdA8CNoY
pC4votXGnQQ+vTzqhhehwqP71PSMv92v02H06r+GU/NWrNUaLl0OdvZpzcWtafUUMjljjJ2hD6eB
IkKOBtoCwIf1dPvyzNjxeTQySweDOwS/jQwOVIXz21MrAUSz0tUxh6EZPLv2cjcwfjrfh8wr8qB9
MN/UmgTa5Zs4X3M+10/vP4IESpxqUmGoB3jT03vVrQlAf+S5Z0HWYlsL92bqqN5noKYcTUBF5r5+
nDwSDj7yxT3ZkUBgXr3YYlCTKD2xa7b5b75lr26x8jTXNrpwgW1bxUgSJnVkXNwb0x0IrCup6UeA
fbHRGSKZKWnoi1g4CmU4aY9ObXWU9xo6w7flif8cmh0vQcL2xm32xf1y0EPyrP0d9R55Js/JoTml
r3XAQtuL9v1KWHEBdaB0AUAFMxSg8giC0LKGoIDCOrWVa8f0BNQB0FwVzpI9X0ziOd/WUrqrb/Pz
aotjTitoa0NGBav9Hn5a5s6qt6wFAdCjGMKZeiBgyLtSbKKVRGQp6YSY4HyXi4M1uUt7c8S6+W/x
Ym34hgbpzn5y9vyLeOB7VXva+7TyVC/t/LwmQxcHQl90li+iHfDLuYwJ1tR+U+chHe7yXWZ+gbM2
VxZaknQ+dge2OFiduFVzF8f5++xrq4TXsuVx+tptxA/nVf3N9uVLGntir73JJkCTA1TRbPDiv65p
p197MnMbF0o26OWA/Ov52haJGBMykkdl2N5EfEOtRY1X4gEkRZ+WWByeQ7PKAWlNHrV7C/NZp438
XT0UD8a2vS92yY5u07uahuahSHai8tYkSNY2uHDXcuS5kTdcHTOVEa+ayKbuszWFvquLQEF3Do6B
eiyHIrgZlEoLzCg4EornMKZ+W6/ENdd876w4/b9WWGyD5JByqDLYnbY5KZHuM+nc1bl2d9s9XfGD
QIqgxoPoBijjUvNbiB6KJbMZ79mByU0/vjdFiNaE26vMB76woTOFGW4Q6RAY64v7rtw6KRMZqUMc
04OMN33yBq3uZ6keGKHh7bUuY985WgJ3C7XCeZjh4n67KpF6wgrrYCQMarv8bWI7TexZFKFAOXlN
VwRqWIMcrthJsIRA55pVlU2UshanVcu0a5K67yFeot9VSu0kpk5ELvndk510ujDv7DAris3Q/DUY
bgAVG2Q6awKgl4eJEhrIu5gDAT7qRZukzU3QDFNtOqAZV+4N6WyA/de+qNvX1iVrZYvLyGaeSoBC
yjybYC6HLTxjBfEYMk5GfIyQinpTR8MSKixdVuzcLNpy4FUySiAzx3du/DI0PQZqrNGkLx4JKidg
ZoLwCHeIBuRF5hENCcqhMWUHUbt4g7RC5cSq4w1NY7FSEL66FHgyLvjxoOstpZrMop5GgWD9EFnK
CrMM2phaG7keplWmf3qFkWl/tHliHBzSxmWNIZs6TfSxJo+jUp6GStDEf4npDTrHD1o+YFThkXcr
JYaLVzMvOef5MwsIFbKFyaa1aTQgEshjW0NvxyruJqYHgppPQFB8aXQ72aqtGteG98zP4swwzKj/
3M04I1to11+cH8YyOdnExuY4GLXhSzIMe5ZFKpw4N7wk0Q4Qz9B3gy3LzW0rceXyYmXADmgymEdR
LckRqHiBCJnVLVZOt6Vw7ixMKiM60vLY4n+hsBPGibYZoDFqGdshcnXPBtH59o+4snt8U7gPhnsD
qYeFWczaZpLcqZtjqogGeZ6cpmHWsgqETtb+tDUrhrmq9KdBb9ZQiYtZnpjlA2wAzxdmC6ndspnb
GrjWp1nfHBuLCO4xm2Tb0knZ0XLK4lEHe3TvMK4wu0nmfgUqsDd2Ct2KTAdo4TCMBZQcFEMQiFWD
0SeYQkD9D3laUSaxr9Cit0sbe/KcKq+3tz/bhe+df/ps4qBwbsyw+HkEA/0IxZssao5ixAxRMK5E
MBGbrbyIJTFOm78QgDukvSgyYJXF6dC6UlPBgBAlCUOY1OlVaFv91zRN9P3gjiKgSj3HRdb4Y2K6
YeI29R/WaD9+ASjSoL+ginPhypQooGwaae3RHqp+p5qs2Eyjm618zsunD0B0fgRoLp+ByuU+GSgL
LkS/jm1r0xA9ivmPMSqYb0s5fkmztId6TS/uMFl3PJQ1zV7+J2lftiQ3jmX5K2X9zjLui1lPP5D0
LRb32BXSCy0kRZIEFxAEuP7QfMj82ByEsivD4d7OVpallVlGKRWXAC4u7nrO5dM8dwlwD9H0CLMj
iwLHp9naAxMdemMPA7HtjVszDKjRHkTQKMYZzUDWbo9OUs3WpuiyYPmLFdsDcy7nTCAap62oka8l
QHMqBndfCFRwusBiG5MPXZRA7yON6NYWZLE/flMmpieAfYLuVDyYLu7f8WIrVLWMzEst3Lrvmnab
D0mE8cjYKF+G9PeQufFKKbKU9Y2g5Na6JjEPQV5FhW9fg5j7mnpLRf6TbfwQIyuNAEoCcrnib9E5
9Y0O7CIH2wnd9xTZxik0brsvlzfu5PVVpChaAqxvIXQCr6ln45ZSL8r7qyydF4LrE12ElAAWEf0h
AE5BCvX4eBAbFeDyBcDG0K7deTtZV2OLm78y6J1Y4iE5cdaQtESXPEJOjPzYeP2OZWliKvXSG7Gi
V4w+OOUKMEbW7vKunVxtKQOA8yjIooMRLZHHMgwg8nGBjTtkNtjTE148F2IOffSUzDaPEoMCtG4C
A3ObxpcFnz6vx5LV9hIkhzpjDpiO+AiTMB3Nt/CTIm3+0Vb5A9U9YD7w2HS1lUBvbqfHmERZgOWW
+3d0veUXoEkanTUSrlX1aPC6+0U6NsYh8Mq1p6WrLPgyYYy+q+5Fai285Kf+v5QmrbSER8FYrnKa
LZxTcMow41CORjx47qYh5YpnZjwI8mKPr0lpvmb00cFo+KAV4dwBYomWC07NOZWCAwdIDZSdjA8m
4c9pv7oyaEGA8nVwZi3m/JtV5aHHf+p8Cb7jnF6hTwMeFAwWxjUVt20uAp+0bWscrEcCssn2G8uv
6c8yeWD2AS0+l3Xp3KrQKmsgnsErjNLksRLnujHxojCsAzAyH7xZvwZ8461oq9e28BbuyxkrA4i3
v0QppziSfMyD0bRQqzEfAB+y7sR4PY5LQNjnVFMGLWhShieDPTxeEauA3gBaRVhmwClEmNN+TXoA
Fwi7e7GKYctANbewh6cpGcSm8PJ0bJ8cGlfjUzAAdwBCYeKgA5n0tZwMcJe3IAi0zGyK0qpqdzCH
76VeeCuvsOlqqLtVn/U3ABmiYaLjqUryKp5pzm4n8D3cNgX/AYjRfJM7vP9y+cBPk3+AV0Nzh45H
5aMtUTlxAImaRiJKgVeyl/OD9VcWiGZFBfgnU0y9RzZc0eseI79hpgt9VXpNv5rY3AGvBjgbHaDt
wqoD6BYtA3N9+eNOz04iAeKZAFAVvAZXKfm3eB6GpirhLfU+BjIEuSEADIp7Z5xXlquB8JQ0C+Hg
RwPssSlDNk0yHYIxAS3t6qRBkJlgipP9rpjI8b6lfpf9HApRPk4DsNJDZOKHb2NlBTSa56r6Srvc
ckNBtAJpYdRvHkfm53tfs2seUnSTtuEEcK7noiTat4bpRoWwx0NfsDYF+TcrN+YmHKAkQZgmpnlP
MqGjNTIz56uBCOfebkyNRy0ohX2AY5Rgm8cAUfLkAxUFv3g0Z+Cyug7f11qDdKZh5MVXZM8nEha+
5n2ziTncF8ZUAKCq6YbvE3dR2e0rUj3pSGujX7d0+xc0j1Tfh6Fr+7BmVXoYB5QzFm6EalVQkkVD
BR5gScmNeQHFO9KblKNzxGUHmO44HVeTCTSnTERgtLusMKpNUQUpl33Q9IFbDII6XwcEG4bDykOQ
jAvLkZ/7WUVUKcqVqZHnoX0NKY6OHlqgW1BOF950dceQIEDuDm8cRpQAMqqmCgHbYojaIP2hrMg+
zQCDmwcE4MRgP6kKZNcub5u6IJRa0emIWwZuAsC4qXgEpEYLW1P2/SHPkNmZ9IZH3Ee//2UpJw8Z
0qtIsCC+wiQh4FuUbetdd+wNLUeTRtavWj5kYS+8B8EGwBJa4dTPKEf6dQQQqd/UCsRZEAwQfKC1
ygFYJRDwB3cUlFUILm03pG0deiwPe39hearufUhBdR7pDWwnns/jhwbxHJrYrBpJDq2Pze7gG3lI
0cFzeRNPjwpr+SRF0XCSJ5jPcynCVFICai9IvqD2sEShpM4LozwMKTJEhCSEUGoOuXPmQc98gjhR
JHFJvAOjcyjEO+q4UTE3YBext00wwHbNGV6sKbSsccSfDNtGW7oKp2oD3wfVY5Tf8F0oFx3v61SV
IBiwk+xu1MqoDlxg+TbxXKBFyhRR4thrJu4xp7hwJU6eHgy/gDAXINmYBgCio3ks1Qapx4TSUX4H
CnInWOfjlQPMJXtXffnd88TThuSH7AqXCV7lPO2q5YZZa/ldaQhtrYMKPqwccyn1d5JfQYSF8Ecy
ViGHKxscj5eTuqWXlxg6PGAedgztwjTQ5TNM614OpQ5AEca7ZSO9w9/4hIglp81SY52quPiCj8IH
PD4dGTCV6rUecgamU0McerReA9mpGoDAXdEFp3JJimJjQPqH/maqi8MYYHK7QoO/h4mcBd04J8QB
JYXcU+SMVe6vccBw5ogc7sFKXTybhV43zxp4qteXVUN9A+SO4bEECCFghTG0r6igB6fHp8AtxiX0
6jWG1Fvwp2htjDn+fM04YwsG7GRZcLEAkwaXB5AYsqpzrCNWYxOntgx2SN0epvkP5jxfXpDUZeXd
hAB0K0MRJOCMcpPhm7tU7zERXXppGOTwY1Aiyl7+PSGKpo9tDQ0A1Pohx7A+YV+G+ZF5S4AK57fq
r5UoRwMO8xbglvAADPoN2G5hPk8Ldl61evAxjvZKebMqlrkAQLfYAYCu467ioY2LSlClDhOx+k3a
eSRiFGlyvZ96WEAG65dosmKHynqSjAl0uEYCY+HaqCZVFaKYOqMBwwGRx9/8wHrmHbOBIY8IfUHM
0tkoJkBSxgiMJAEypv9uoeEwXwoRltRYrvPTZlk55ldB7scOYK0MterOc54M/49/T4uVu4jh7yon
JWSkE/qB/TerenG6hYz30jqkCn5aR07d2Zt7qBipMGpmoDULhJGL5eiF41AbToeZE94EWEnv5xis
z0JmL8HGnxjKY+1VR59KjkU0zGQHzyBb5g0YSzgMJtCQm++XT+WsBuP1lESvmA9VWz11Aagsp8W1
R2ix8lGrcYZv3mStvOAh+U2A2F9X8pMs5bb4OcYvaypDmTaIOu/G6J/dKosvL+isCnwSotyVVtPz
cjClHQMKZmltdV+LjL8T/mE24K9tUy6MGIqg5R9SzCxqAInNNTOE6Kirf1+l0UCJ8gYSkSiWW8p6
XM1sA67pMP5uE9lggEC8HIKS6fKunbHNSCahmwgBrcQKVt4x1nGSNC1nBytAxRjBNaCkQW4XDhaq
qpG/FG6eOSSIg0eOnjgkJU5KcED0Qz1+gHqzr8CrCgurAEvL+vKaTpKqH0HtJymqvo1OWSIZxA4g
TpSRy765K+7JFOogTu5D9mO+ze7NpcDz7NKAGiQ9KVQ01GnkQuSmZmYdziso4yQZ3t2uj+2yXkhP
nxXzKf+gPNeejww5KhFwPMjbiF6vUtsX3c/LG3jGCB3lOJQH27SNQjgaZJCkBGnyfWs8cwH866pc
8AzOn9Sn1SjXCczSQy84zN0AYAMT5bxw9sfbdjBfaZnGFvVRxes2KEg/OGCfKQNy1XvWpjfThYd2
acXKG+XRAmnVQVooIsAdasaWwPS6bm78RZ7tk4D0Qzs/rVl5qwy/oAZGVNiBZ4AGjOskFE/8wdsW
z0kZWVWMOhitIrpOfhPiUprhz8eqclMXhlYWwF+GhSRlLMok7Kf7y4pzGpspIlSPtQNNCfIW7ACw
g+C1m0Pje8HCQmDmLA7SdeUsKNDCuak88alh0ClAK8TBGp24mG7NvEB7ab0W2t+yXH+dmtp6mTsF
rGcOSbnJVnZ+xYp+bRQvl/dv4XIH0gH55MZUVZe2/OOEQGrpdNcgKdnpS2wrZ17+IzVQrGOicdOm
Fs5Ir4aN0bfh7KYrsxtCrdi3Rrq5vKSzD8ynfZMn+GlJRtPmmiP3rQe4+Vgk6AHeNDONA/sZ/FXg
UUjQNrQU0yyphWJW+vm/haKPHWblkA3P/vhl5gvDFmrZ99eFQs1MYg/Jeuzx2kCQW9edgHsuarou
HD1EKjp00eTsBeDGFXTfzV8u7+Z5iaD8QxyN/6n6TlGnY1U54/1sgjgh5Kapp6iugTPp+A8AwY6Y
WGo2Omkc/7XKv2Qqr4FI82BwM8TSta1Fg/UK9ODYt3rAl+drSgG8YO6MAHQdV9biEOvJOWLaE52J
AMtF5QmpJeWxy6jnltzUnL1ovlolOJEwlQv4vhi99avf3FhFkrLIICC+PVSpu2/1u4TpO4tjgQSh
qsifBfg2UF5YX5aoAsfDFh8vTrns1uQOrpFApL2JzSv+Ys4RamYjUFR4iEaS0NumqypCRebFuZrc
Bx9jQ9d5vFTPOKnwfXwGGngwQgPqIOCHHSsx0+q57Gd8Rv7C34Y/2rjd8Yf2Mb33HppV+dbtukd6
B+EoocWL5e+zB/xJuPJeTOMwJ64J4e7tgJQ58EOM0CIR+Er6ax5Xd+OmfKZ1OL4vwYecarXcfdl7
K4lATXQwHS+7sCrLB9WVux/buO/DIIsnEbfaKherRIRObN66Cyp2YncVicq7r5cTaAspJLIpuDfr
J2MGGX3ax23yMoN45bJ2nbwkx8LUcqMe1BnLuNRnTIEB6dL3WDwG+oJxX5KiHF+pzXXSFlgS5aCX
BxonSnfU+HF5KSc2T1mKYgQGdCZblSsVNKs2JlCEuzrYWu24Ap1h7LI2BJvfQg/fWbVExzkUA6Av
qJ0eK4fP5hZ1scTZl34SVuUYOUWslVfZ0pDX+f37S45iAvKyNPt59p19nmLsydo3+sZkCwHD0lrk
N3x6gAdazganAWwofSqrLgaMa+hjwKp2FgzaqWP7cVB/rUZ+ySdJc6JblKNetgf1g34f/BCPtR7m
N+au/N79GEAxGfpV2C15tUt7qLz1YJoY9RZ18H3NV1k7hKBiANHH82UdXBKiWAuLGSkBoLizt7Vg
5ef5mlTvnJiry1L+B6P01w4qJkLT0YYDQhBnz+tVbx+0Jgre/J+IfNwvmh53+dptFm7wZe0wdcX6
U44OboQCzp7RjRVcl2BnwcABAAkvr2xJjGIo5qmxszLFITlpEwGpEl3Ar/UYm8ESBu+Ju3mkgye1
Lh1jWMSacFDAv8zTEPZIDoZvgFmia1FGo39vWYqdELqm08LH7gn7R+LaVw37jug/GlorvizoNFBG
F5MPfw+4tZgbOpnMruzaqzkfnf2I+T3SR9XDCIyyMP8Z9LEbPpabpUk6aXqOChxSoJzfxzwICt3q
uJc9oY28RW14H1ighAFMMO7u5TWduVOQIOuEeIEBuagoe4BecTBoQYKesQQZu5KvJwpQPq9wlp7e
BVGqj6NVbm9nGDLaVy6JarYiZhtZ+R//1nrUPgcfhD05Qw/LXjdpWIAP1+VNVHlLGr60FuU5NAn6
mqwea/G8IbJReNDzN9ovDcicVzg0uqCkKwcN1XSWG8wVoNF1Z288VnuJ7Q+kCETzduyAf7kJWxaC
6xdQOX9nD/+SqthZOk86BRqys6eyNelJOK/uEgzfOb8beveXDEXv5ADU7IGJYo9OtRsHLMir+tHb
Z3H7WK79mMf9H+TN2VhRtTa/6yIMvtLvdPtvLVPtcrUTtFcYbHL2k9EhPg1ihKYlfb4s5PwN/tc6
VVo2arCkqBOsc9BepgwM419/7/c7uLo+YlC0PEuAfxVOGyQXichT1t1xMpcxhgXftVFfmjM8mTeR
xkH2HQILDm2IJ60oPhoGjZIb/V2h1foY+2OiffP9tn8tprn7aps1I2CU7tovpKyQDu0yO0fgkFR9
XHTp+JIPBlrLp9Icvhlu44wRWjDSMmwwzfrFanJQJ41IVk9hBYCtOqw0LjRM2zOx4MOqvr9cBTp9
TQ/XCY0fKphH0FmNSME4dZeBA/Gpr1kfkpZVyGR6WVSDGlzCeC7cJdVv/pAJ4BC8F5JZR33arbKr
KAsscQdb3r8bAxkidMDmYT0AdNIBe9PXQu+fR8vZXdaLM2uVUNSSYQFUNwDmPHYDSWAIVPv14Q6A
QPdDltfrrCJobu5QUwCEWbYxK+/990ViZ6GFQGdERKe4F1OJnsphdoa7xAfqaJb07xouFRienoQ1
3yZd2f/mw4+9lUf5L4GKESYOgHiZ5Q13qJ9kq6HUnoLKHUJzwjgW58lvhiOQhkUB41SyJekAPDre
UcNvXJLq43AXJJkZFVNLHtxkeKGll/zkbb+EW6I6a1IcMI7QoQ156KJQjDAeGNMt03q4czwgA1lT
J+IUQHBRRYsk1ijzF3zQE7cXY3RopUOnKrraUB5S281Sx+FNpvnWXen9kVvpgwMMz6Kxt4UO3y0x
49Hxr82huiWsubHBKHRZeU7uCbroUPgCigh6VID9LB/cT2FL0PqORjBpd2dN5Nto83Q36amIhlq8
BI0FstAm80LSLKEwnYw6YNVHcuUxfJI7JO5QTqOFVRPjyzjZ68yxrgfNxExqE85UhBztuC1PdmQw
0AY7WhjGqRdshPpGgAEMsA/oYwF9EjBU1T6ZtvR1LZ89984pdD+mllOHA5+WSmNnpUBpkLK04b5+
7MSnlRo43VaOqd2BD4ht6soC/UyBGY7L53gC7ieBdVH1wzQocLcdsGkeb6jnU6ujnZbfjyN4Hs3K
90mUDIl+ABNeTUNW1e5bTTiGG8qcgqOvLAUI/xqvbp5SoGTegyhy3JBJ7FJOi/Wc6uxqJhr59RT8
Fi77oXmvH0X7/i5u35r/lH/1BwXUc55m4r+Of+S/fk7fafwm3o5+WNXgYJvuu/d2enjnYCD8r//E
L/rzv/zf/uE/3j9+y9PUvP+f//hBu1rI3wZ6yPoIJx134l+4qvJD/vxr+7cKf+3pvW3f+T/eOi7a
txL/9i7+8VaLt/aHQCMcfv6jfav/3/99y/k7V3/rL/R1z/sn7r8twVLAooKhPhjwX+jrVvBPCRIl
AalgAIFNBd36E31dM4x/SlgADLrBQwCIuMyG/wm/rtnBPwNk9wB8DPpiNAH/997c/YpxsK2/9urP
nz/DoSvvGeZrMW+B3yTtk49RVCVEJvmEVP6cZoCEzPgTKFuLA8YI3Ldet5N1ackCiij0BWX+mBL9
FH/B/5OY3QCel92rQHNQrIM2coDF2gGoHcFQwrq94dyU3vc2uJnJg7SBfYtO0QcmyKqiLTDgy9gg
T6x+tPMi7oevnTOE1NN3Vfu9NRl6I7UQwCRmssPo2K7K+p3b3de8X/cJiQY7jXJyYwZPzPBXNQfX
B0FTWzGvbD5GU1dv+swIGx1xU7MxwaApvCWMZRVI+mS5yt21WgbSEdDFRd6jf5vvYXVDcCjH2ppG
7QHtL/flC7w7FHPCJagaxfyfSFZeu2HEDHUyQnLidl1ojcMhaV9Tg6xYnf/Rjc7O5guBomqoTkQq
EQh1XFDkWRDZ7PhqzVZr1JxDANatnU2ypTs3rNaPny7k/0aHj7VJ7VxCXD0AKh4Ss12+Kg+gg10P
CzOQJ9dEigCoP2BBdMC4qIPxRtfPhjA1ONTej9nPMfN8lzIGuu+XiixEHmoI92sDP8lStKV0Wo/1
MM0RsDrrsPnpb9hzux2v6WZ4rffpe3qFsVLwo1/X99kmFaEFCt5w+HJ5T1W3RX4FghLEQECuw1y5
GiLbJcd4OymBH6GtgJflg90mnAFUPa0aF/RCYW6EGA65LFTxzU5kKtpaGa2rC7OATKtY9Xm3qcXM
gewuOwaKeX1Z2BlFlYQymDhDBQ6945biGgH8QwN5r8Rwo5odpWY53qeBn6yLKXPjmlrWtpu4WNdz
U93aQcNjeFj+28TabsuZxa6bincHwCmYBy33i/cJTGG/p3Uwj6gOwvmE7kn6lw+78tm1cDQD9i/X
QtvJ8qjF8H8MmCKQlYHBIvITgJckabsU4Sj+DNAPgDiHpJjlAcjbA4bJsaOB0aegNExM33aZwwHL
lrZrQ/fz7eXdl1bg0wsAxDesCYhrwEeUL6OvvADlNPQEtNXT1vWB7h6Z1O1ESNzaeWp1vTmMdPKu
28qY9BCACV4eoeF+CXdXzQKhtR3TCsg2AoUH042I4Y9XajRBbwEPx9iafuOvHKMMMHQyNFs7z1Ht
tisKYs/mW+a2NdBigvaaZHmzLnJjigJNJFd95xYLcCqKmZGNcGj6l0kHjBQhwFT2fqaBqFOeNmth
uTNIqWZ2DV5qtrNb/93KvWErMOyx8BirrroUincYc12YLAISp8qkQS1KhFZnEDqN1WNTdfo674Li
2TNJsc0sq0XPHJjWYjsFyhqAnSdLlnN4O4Gutm9sdKQW9cI+qK02+CZANqPbzAbRGMZxVKbP3tQz
OrCZrTMACEZ5NRXXiYexR1a0yVpP/J/FUF4FNKfoggTxkgjYIgGHjHI/aSigzmAWAGwD7le0vLkq
8JkzJwwEf2xcu1CRLLKH2oBWlL1Ow8yj2UPtYmxv7YMHdNrI0c3XJGvZG2DhqLsOarBXh9nIku+X
r406BYqvwggKlMTGKAr+cZXHwU4HrvXM7Ndabg3jekYq84EAU3dbO7x68Bw4raFuAwgZWJzT+ENU
uePHpWdNRjiDJvzOB6YjGiBNT6Mrj83zM3hP0kUQJMWQy2cSRAAIihAFYoJATQGi6Ci8wavdLWxA
cjOWmEs2BrTHjGhCiLR+MtaFZfDQ91I9dIih7dg00BX3RRDlk9lFdmIDvFc4d7hxxWZMRbdQNzxR
evmFILFBbwucaHRgWMd3v5gsMNgA9WdbY3q0DO3aNVYG43NktI0ZDsY4XFEjsQDj1/Y43rZaEUA6
gF4d4EZIqS0NcsmL/VnZ5OfIOgFML6AWEOYdf06DOpUAg5e7Bewy2m6trFoVSTPgbhn+wiN7RpRM
NcK4S6pAUHUdi9IF6OArkXrbYE7f9XYW8WC13qoC7+OCJNXAQg2A5gcMa+DF6BL9XnnPDYy+jMwp
ki2SOj8wSEs2ojKy2LTqArR0tf0EECD21lloKnJF0cYF5ucjBwSyMpeXRd7A6P3l+/MxunK80ehk
Q9oOATRgVU44qgcLRszLnGSbCEF+jqVl3weds9PTUosIOhg2MPL0uszAcVlrrflsYJw4HMgsADKD
We8m0bprDtCjLPR6UFW1g6iviplXG0EJeWB4jlcGOrR2lz/79Mzw1QDhQLCHuAlT4MdnVuL58k2e
J9uu9+abPA/QNdIxfVtipC++LEp1/OShAZIOEFAYQwOph9rF7BRpAGpXJ9jSxu6e/JakZJ2h52tb
VMxwAAkj0m+OX/H3LLGstUmMYkvB9VSv25o4fnT5a1Rn+ONrZH4Qlhh4HbB7xytHARz/f28mW9G1
7JEOSXFvjw6/b7LRKuIysbM+zB1k8SLh9NrPGlcrDxu7sVczsj98LWYinikG9v1dP2icbQjLxibK
rDIo1r3orZuub8lb5RCHbr3KAc9r1RoIAduGzL/7qsmtDXATDEyJIbRXw16RITWeFlhMIjJvXXWT
J1M4Yks61q2cCkhGVeORFfdmdyVa1B1S0+s2l3f0jCoh4EZpEtBGSLiqhQ2XE2/2QRC8DUavX4PC
d94kfeleV2ZhLRyevN7KXYN3h/FUmDakINVxXqL3rg/Iem2boQYfd1afxUg18BWZRj8ebT1DIRFo
XoKiB+DyIhXvUmqNRMCTCRQMyKHGe6w1pQ8qMgKyzW09gUoTEwxvFJitkcVmWHlg0MdaVeurionm
AJJSumD3zmyx9N4ASoB5VEwZKzqbt01ZAHEx3TU0dW6SbtLvaugeEAWCpfuhOoxyoZ9FyU/5FCGM
Iqt0ILqkO1xZf8v0zNl1ului1mxRwC8kXQw8imLBRJxdH8oDvoESOfCbFd+9sno8H10BVMMU/KaC
a188XP297gHH5fI5nl0e8IVR0QTNB8LQ4+WBCtkUPjWwPEQlsWMDSFn38q+YhkqurCqxHx19Xmh7
PV0cTB8mX1EoBZCa5SovsU2Qt06xpbuiRJ+rB2SINde7dD3oVbAQA53eDykKdxA4R9BXFfFEs4Z2
sAT0hBNQIIa6i2bAJp9LYN87Vr3yW+BPVP6MqETLFlZ5urEoa6L0jbwj0ouQfbyx41ySAOY83QFT
uN5pfo5ZC7Mf960nPce8SQCQPVdLTpe8dscGARcCILvSrcf9PEk2Er80jMlPdzRrRqSoTbMVcEvn
qQrZPFQ7r0qR2PCbtO13vpkYV+UUaAy5vzr9SsdsKQOgcp/BTCDpKknS0XAMO6HWgmCixxqwPcGW
+S6NB5tX26yF++lmjEc2LEjE6xbdkqXm7AJOpqsiQ2zmplq3STydhX1fJvdVUeiRyAy6HRreXTFM
a79WHmlXvNZBHDda7nUO+JO70va7HWpOxa6spzEuEXXtxJRWd8aYWLdissorHUAjIGbt2dU4+WWU
+2IJy+f03GEOgYYkQypwVziKaRrsnLazqQfbsUNPgLmfWzNEH0LN9nm/xLd0RpZ0VuDUIg5AmVZx
WkZCvbZq63SX56DlYl3w6hmpfm00qCUGTfnE53IJueIkbpTxBvjCJUMAKj94aI/1Oi9NMaciSHcp
SX42hpVuXYFiiDRUh1nv+LbzkgAM4EEBAmHLu0nolCz4aqexDz4Blh+Bmiwwqk4vwICImE1gvhY+
7UNk2d60jqWxO83myh2KJcqOU3sFnhBsLlAJgJ0BZKDjFaM9vraaNAWcbD11V4DtYOBgMvsbNOT+
JhwqrousFkggLfjO4PVRXtVJTB1wpGvQgfnuVUqTNiRe5cW2zcsNx27Cf0+SR1cf3JjZwCi8/Bac
cUxlWgpmC2BNiNnUpmbZ7Kz1s5bjWaV+VE+5v2OpBVCXwGoj6Pu85VOlfed9CV5xmsyHmmpfcrf3
goX3/VSxZR8esApRTrWQHJV//unR9UviVGMW5LvabJERYGNsVNr8FTxq1m2bWXofkalfkCkv5rHp
lDLBBQlGC1A0qM9S0pKBz0iE7VyrzFeJAepDuKzDgu6eKhMa44DgFIDJD+gl6uB/F/idVgMYaTfU
OuB8AT+LXuTZCrNZFwu5zVMXDaKgtECH9jAWrDpJwNcc7MErya6kvL/qE+ep1N3imiaJvjUQRkV2
DyJr0uhAgqntaWEy9PSSSum25MKCW4Ga6vERNgbtisRvyK7mI0AGE0bXLHFYCCKz3dx7fKHH4QNX
Tz0+eKPIisD8Iueo2CVbiKGbRkp2QNDM4sH1RrTATulqSrJ0S2pf24N2kl/paUvWeK0KyYOcbTMh
MNHZgYlD6F0Ski7Pv+tdO4WioN52Ek4Sw6VNVsngkGtjBths15AO/zFJN1qCcdpk1vwoQf71zenF
veVy8bxwKWV98GRhsLOoU8rElFomSAsj413NyQ5lTxJ2vlutfJNNaFOp0w3x2ms06utXwyg6dDfh
D8d80hecxLObK7lSYRLAPAvklOPDBN52Z/hAI9qNicFWI7LbcWOOlh9Sbryg/YocNLSjgd1wpPbW
8TRxY9aO/2oY/bTRez/bmpR97YZqBjahm4fcdYfIRd/G1tes4Eaz0yb24F9fgeseeBvMQQFS0+wa
jsrwZuH3Vp5Vb7g7LxFJn7Mz4O+Ejw9rA3dbUVJWNTnJspGA+9Ema2Ae16uZTdlKK1MrNnmC6QBM
SL1dPtFzJgADSbBqATCoUe063kzbIOCVRm5kx9zOCXU6UqR5BysOWuc3G4zle4LsO5p+AmR50XGk
xBF5yjuDACF+Z2pgb84TPb0GwHe5NoFRtCngiC9EhWdsKCDKcfnw6IKgQPKjf7bbAW1t1FmgqwY3
3Niy2zzMHLbUYHTq1WNV4F2FvUatHxbmWIo2g89PS2eySwa33yIlkkUi50PES8TbQq+DvWYOFBxy
PFnwr8+uD/l7DyoDIlYVEU+kpG+I6ZMdN/zu1jA0+jLQoL27rCBnTCeMJp4JOADSlilu3ZR2GZIb
GkwZ0NBXNNWT22nqta3macW9m/AlmoTz8tAmgGhFxvTKa4tx8KodOuxnn5OV43O6Nl3QkqIwZoe+
WCpBnjs9OBkoeMKlQvVLMdQFwHzTwIM0jxvVdTZ0RSycet6OxQyI+QmkveNrqqV09Tc2FVUw3HL0
Y+gq8B6IzN02qR2yyxoz2xDiMVDLloBuTCbt1st15/5vyENzuhRnICOlXD3QG9tB1WfFzmnAk2OC
jvUmAfxHCGhc9G3SYQml68xr/8EH6aKEjluhPhNWXVIfdM7FDnlOzFkaHdmOHG6jACHtTtOBrRlM
BkWONci2g65lC87GGaMGfxy4hhLOCIk35VRJUrt4ft1i12BtYdI5434k7bexc8X28saelwTVsT0k
vFDHOr79GSrXQcGycmf0JFlhurTdtjlq5Z5XFQvX/UywA3OFBDt8cUlco74PE+lHgyPvvAPeZ/a9
sGa2mybmrdlM2C53u2aXjrV/O9A5ieAM8Ven54sRlzRnigMgCUzQLyoztPbHR35yhhtgOdeJMRGM
oDhJpLscb6qlJSurCmbkjXsDQKSVsYXupxGpMaSSuhYwzL2k2QaV1m8ubz864k6+R2IxIkWOQBfJ
KTVhbGsWJj7YrG1zwgwjFF5G/6iEbRw8oHzPG7Q1TfZWNIX9swRcPtu4djLcjGxwvnKBNjkb1AqP
bj22t2JsJ4z4d6P5hWhef+UMvfUy2UOhh1MjyjtgOWAGRy+yKQvBB4mMRfG1F/UDkhrdoWvmzl+j
wFm9J8C3GldmMzpfx9TiPswIiRE4AvymmR/Mzij3tSj5KoFT8VDZdnOnWRkh6GSuQLCOweupBBQP
HNOYJS6YGPJ0MIrQmmsR926N1iY7S/0R8EwWRw4e5dkSmNYl33QEWDt44IoK/ZWE+xDqiPIHtWb/
papyvLjVCLBRv5nKW18vsy+2NruAfakyFJ3dwcLoeuehNJ91tDLjtGbujd4aze3IgO8aW2SsXk0O
a9i26ehuUGzEt01j2hXhZGd8ZfhJ8MYmyl+qWXO82HCq3sH0r9AeBT47C3mRVkY855XxtdLr9LEb
ae6HmnALL2S6yB81hzbaBsU2ALXMXUrD0iDOzeA370NOXlJP85zVWNbGKxM5EAXMCTXXPRLsw3em
++Wq0BPXCpEcRnt2SjxrK/fbO1RjzqdwyNLu2kdep46qDj5YlI82yKetNp+++EVffPcysxcrFy/N
V5t6QxqDq2b6iu5v17tCwdsu/z9355VcN9Ll+a18G4AC3jwOrqWnLimR0guClAESLuHdImYfs47e
2PxAVXXxgmre0Dcv010RVVFVkpgA8qQ55/zNuu2Ec11MkA+sRATeWaU42plSVQZu5EhbXU+NrD3f
y1Cch1AiqmCXW9L9JmQ2MH2pBOCj2G1w5Q12dYfkPr2VCtiDthmUYHJ90eYOR52Ccc9aEd50l5mC
lmkbSDfZJI3TTas06vJPmVEMsNssr9mbkZQHGKX22RRZVJhiW72Cf1AcMCqlyB20JQ0Hp+u6j0WO
t+yqqjEY9dOp1e7VgN1kX6VtfIkbtnprM+mmnwQDvAFbUZLBh9CtRrtCqOG+tUtjXAXZ2Lprrbav
5GgP37CBxBSlMZ2g80PcC8q11NU0I4Az9Xs0BWDzsYYAh6u3YfGo90X3HNYJHgOF6pSxX1cqLHhL
yB8eTII7w5rap0kV2kAwD8babMaCJwn7+CZuwtFa1aNlPVtNX6mrYChVeHfgeXrCMAL6N1jVXVsm
8LrdgDvoKm8t+6muI4SgRragJyxi0TxH4Nd71BMn3gmKj4ZvuKLIVqGYf04ap+1qAhxknqm91J4t
iqXJLugH95bmUqj7eSLNeJWQ0qy9JjI/C+DH53k5wkNIhdYGKyXMO9juupl/9Xpqqz4SgVZLfXcM
xcbQU+M84viQdHhLlMOqMjGsjcmp/OiMWQTM3ytYSaagRbVq1ajCHipvx3GTRqI1/H6E1u6L2E5v
M5RMb3EXGXPfGJxwzTZQfZP1kD0oRowMpvT0GKViMJ1+HnT1mdcPxucpybvvPSVgcFwi7MIVisQB
WrKJhvbXFCgKgLIobb9UPbpMkMmM+msYG3nl6z22VVvNU4Nvfdw2n/sxtXFTpRhq+qGRojvEc0fZ
OgJsih2oMMfyzEN25nOdR9l12pfovrglatV+mDXWIVYng6S78OY8N6+G28jsi3tRFz0T2hK6yKhn
+o+omqzvakDy409FON5WqEsr4AhibKugCFiEuijELRt4iLCBZUwdsTaGTz3ltmlF6HX0Qbomuezw
Bn7ugjx6dkat1321A2PiB5UK0dBIJu8w1vBH1rWkgXRBdmTcp62DaMHYh1TIe7tWtQ0rb8CmdmyT
Fc369GOmQqixiviimcSDOllmuy0SUDwkNC06pDivFuq6UPpynYE67dcBKLfeT7uhqNbEgoxui8hU
t5lWOvle6lMXntdK5DhrOlbKx3Yy7Hgj4qk61KKNDp7bec89H/M+zOrLzPIeSB3jeG23HDYrCCEu
UNi8vURfYxo3MQH8pWi7QvjsWd6jmobKRG6rjxAe8gxPITdpdbFpEyHuY5QFvyCHHn3mx1cOCCiP
eZqSMTifws5DbFRhscCVdOVPaQZ666OEmn3KwEN+amtcg3ipdLB9bRyUYu0pSh5ivspdxI9qa0RI
ejKsgzu2cpcOhX6ZlolJbA+KlfkIjSjQ+HuvCv3SCgKCKUpSQUw0s5oyzZG+iZJkM1Z5gX6Bw/1q
yurO8YcyatA2B7QEK9Hrw4jHw9qsqaX2pevCeoeDCL5mtlZk2kqGSn9BMBs0743C6dZ52xfYD8tm
cKBoyua6aT0AwmNuyy9ZiQ1SwQURDhtSrHiURhScIV8niPD1RQgIVC877VGJLPfKLSbvLznd/9FQ
eo/k7L+G0u/ap+w1RH7+3b8g8milfaCuC0qef6p0FMkffkHk518h7SMlouz80iL7CyCvGR/Isal8
u6TyZDJzVegvfDy/xG0fCytwk+AMKQz9CUJ+CVYHmUM5FPYFD6fNzZPFlT6k7K7qfZjd9FbR3LtZ
2+6Dyoifta6qXHa9LqfK7ETeXnXU9Kyf+nLjyMEIN6xLqyFyx2ov9CsxRnLYlE0SHjLPUw6GOgoU
HT39gfUi7jWrDr6Gsjc2SPr6BcfXNU4kY7cdQsTjx8T8FCpDe4GgoXJQdPyAxBAMn3AEiPEuAQtx
GQEb/haow5b7S/NRDEkCi7UyO2ejU0qNVr01uecZ99B6KylQ+KLvy0uwsfpfsJ8/Ctwr8a1CTP1n
c0z4eCEm/MMG+e/GFEEV/734/o//PfND9j+equ/Kj0a5evq2lvlT+v11zL/8iL94IcaHWcIXCDJ9
Zmwm59bNr6B39A/ICdOmA75Aq0NzyVf/5oVY+gfSPXJoh8xqZrHxp/7mhVjGB/rWKNITpmRjRP+f
BP6cFB9ldnM1bDZhI5kFoessagQ2WMOgyzKMi60223pZbOOpHXwp89Fae21gbFtr/NTL9tOrb3b7
a4DXjJQXKvnRuABgNfgwQFTAj4HNO06hvWZyC+kFqOHBM78t1NqTJEOBfGADyZ7SPFIOUivkpnPA
cJ015jB2K5q8pCqdnWyiXHZyYxbaRczFPlypoEMuRJSn2rZKVfmInnIYrR3cp38YbWsWHB5DfDW2
ovsZccW9H6eo/KnE7c5MpwHfK62dj9GkvbILLfyWV9mnytSKdsWxp7j+hC7i46jkyIJ7YodgVu6n
tpG1fqf3DSeVWsaDHynQtJxUxL++1B8ttP92S2iWqP+vj4gLUYnnp0YcLZn5j/xaMggmqIQ4hEZW
C8SpV1wqarofqO3Co6G9QjV5PkL+WjOcIDNhF3Huf5bT30sGmhXnx7zK8Buk4Y/ZwYI99R6b6qXb
+k/sMoRNkWlWE3vBeJFbHMeuJRI61GHT3VIo0DehRJQ+6cbvXSr672WJNQ9uM9Za2mjHJKpZr2MN
U+O+hTmg45G6efXpfrOSFvTy+WkQbkNjDGI5K4p/PX4abRBpFgVTctunxeRXinGuqVn6ebDwkeR6
Vu0zLc9RXtGybeFNzaaINIRFNG+P9NFXI+6R56rdbF1mbn0/GGm16yqzPKM2oFIdCYbLvPMeB4HS
+fvPrXF0v9p5fj035dcZNsbZ6i219oc4aFqnU+JbDC5AS6gsrAaumFarazbT5KOsuvDMndzmvNE7
7zZ3tXAb6Em66wurv2jrsPrWZl39uUiDa2s4zzTtx/tP+ALNOZ5nVGvZFNmIZ7jusgVMa9I0h4Qn
zLRUPZhZ0f0UQW6uosq2NrTOrQssAyG6qiWtvLZW1uXkJFtbi3xAOek6qhGlNTOz/5iHsr528knu
Ek+Q2Ck99pZqhqeh6NK9dEP1pmza8NIb1BH4wAzAH7zgVHn0uGhGHgNwgI2eJhpXLBKGuXz7qogn
Wjp1iVLguWnYfeZ3amWY/tji2eC6WbAORTT0KyuaDjVucJgMNepzSaXmRtRa0eA6N5JgNGG6c9Ii
XofoDFxbTYL9bSDbalVOhfItixU3WGXs4CsI5TtlsPLbCQvFH/lYk6BGVDvuC+vO6DyfmpF7WZai
2U2TyWW7bCoNA4nJSFZ4P8uLYTTA3riFkT4gSeiSHyjdtRFP+sMUD+Y9iYidr6QB7dmHm5t/DcAC
rDW9+cF8lZqfNtRtkVJwvWtQsHpO/i6KR7MZ+k0QdkF7Tv5enYiX484Ml0ew5sC8yINZ/uA1FtuC
mlhlHdZC3k0aQPycZHzbuIV5Cl+6mMY3wyxuqqZBTu1KHNVIRYudEk/RLp0qj1qbDAMfftFVoUWA
d7FypGKQfc4DNb/3jPY+G5XH91fIC0Pj1QpxKEzT3Jsh1nCY1LfGOE4/oFVkF4cpA3TZGvZwjSyJ
s7Zd6V4Ca0f8z/GqXT+QyVtdr/0cPalcUp1LL5IKh98cUOC5WXq4AJKr+zmwqLXANBpp4CbHNK80
vg9kADvd7PdZ2LNWKru+0LJE29tmA5/LcKXl59W0T2GwPkRqN1yFw1jcVC71RCeK5d4qavXWS3vt
wN+QXMq4/ExC7p5oCSyAK8w+XWma9sDsAFbTOFtcpIbRNgD8DsGhMHQfrPRVzHeo4xTRGfgOvX1u
F90qbOKt6OVdCfPq/alYSJfN4zMPmFRQoZ8J8UtTxUIXjd2YiXkIJrM8twLF4ev253aKh0kZjCkd
l0DcCSXvNr2wXVxHBtO3QCau+f8YuWpJepkkY38CFPFmUcyPRRNRh4Gncp1dtGNFY+lA/weD29z4
YDe6dm2JyDx7/+Wt46Pk17sjTjITzl5u2cc72xhhwiSoPByo6xk7W+/9wZbVWVs1JxbfcZty/sgW
FtEQCoF+zcDY+Tb9agvV8eGsTQgEhynOwpUiZVT7JfKB6xq03+dM6sOJU/L4ej4PyEYNf818oSgB
tD4esIrKrk01ozmEZr1Ru/FmqLVVk9nfO0jSFVwFsETZiTF/E8r0mYAGcFUCyUmL63hQ4DgJLdqu
OAwe9bCpuotGiDpVu8uG+tmh0j55zqYlO1Xj6KeuZ7v3Z/PtOyOUSruJCgEXwDfuw8LOzJoS4XDo
lShcY+01fkwolFPUbvqbutGfeST9HKBld2oNL4IVUxfwLZCFNOgsBKu12MHNvK0pyBrVDTyw6Vot
xCpTNHneO7oV+wBJMj+txbQpAim3U5IFD3Rlui15e7kvW7d94jiSt3FQ6ie+yELhFN0dEIbkSMQC
eSJtrwX4JekEK5sb8Y3dTOPH1u2s86zs9VWW1cHd1Ne+PSCG3QSJsU0L78KpB9jYQ/+dKgG1NicX
+5ZLyzZCeZb9yOnXmUocIfXF8VAUpyC3i54ljwvtiJsoT4sSCjjNxTJRdPRAFJy9Aed18JxyX+na
S8268oxxrSM0HDb6tlcUP0inE1O4iB3QkeTZJp5pwK0hDS5b0EGY53FFMeZmzBuAA6O912nx+2mP
mnaRatZW0jfde2iBvR+zix3oZVxonaBBSCrBky/eWEuBZJhRNN0YvRDrupY1VuF4tlDZarbvD7W4
N1Miw64evC20WtqfBMPx6gSdqTWOsJNbXHSVa6dXLvNJgb4NOWMlg9aPRnP48v6QS0IiKYZHTWMm
IHG8zDpWx2NmpFxiDKrpgJP95BuZdKmk1xP+iUal7Z10yjY0GLIzo2ydM5wNKVHRzJBOrp2rU6X5
Q690qMHH7k5RsVLx33+8l87+P9eQGXDncUNH+lED+jP3yo8fzxqiOOf8Gg8Ivn2SGrIPYVsJGH2j
B/MHxWU9HIWv0mJ5RAujvwxCUV+LtoWMhuPGBVk7LODBjNeiL+yNa4/pygZeU/lRXkdfzK5OzmZ3
RzcWcHmEXVxnejxdVYlZ+s1gPrbuNHMd2+EczeX41G58vCn9ejlwqCB/0RUi0BabkqgdyvxhNx1o
V9krzxDthUHPY1NMA7afZWQq2zTT6vPYfW6xNzBB3a88D69fguiTPga1sYqyqf32/jc/Xmg81Zz/
IpFAGOoGYTFH6auTEERcl7TBqB3iJjG+W26b7yE+OSuM/fJNJJThiwt4Z6sF6qmbzpvvwcjzsehC
bYRjsNwLVWcwpZVL7SAC7I3pEYWrYfS0Eyf98YKe3w+RKsphszwCV/nl+wVNaPda6VYHtrhuVxnW
Ax5fzhpxFeVE9B6v518jzR8TlfCZAqMvghdM0Awyk9XBgiXyaEkNlljuXegawIN+oMMUeRSc3p+9
xW1xHhQi6gzc58rI3X3JinfLYug4DdoD0DW5tZVIv7VLXFJ1qTR3MZvPJhrH/nOLM+ZGrbtm5UZ4
C+KqmAGpG8I9cIcYJLhTn9pp5iT0aCm/PNi8hqFrYPu6+BpTP+RGXQTtAdIVFxCha19pr7YXQWBM
Z3IsgosgweKLMw1Ek1rk5xwtMaUD3BlyihURWdg2Na1wZ02xfp7WzbMM3R9mriSrJqfQ/v53fJHd
XD7ujP/DeA79TyLyeBnoOURfxSiqQ6X31nYq+yHzpa2GO6fstm5VQPKY2mxnOpW5BXc9HLrOTei7
6lP01UYwbMXPrM80bYouA6MOr8mymmerbLKdNWtAZGEhf+i5yM5hy6CeVYbiwisoEnRmg4xaYXmX
ke7mG7MVxXUl1a8qDYHPbAzA5hAfcq4NbGrhAPfVddQH3qFrCncbxehttLQiEHs1S7q4ub0SbRad
uJQvLi0vMcb2wHk1782E2OLQCAfFyBInKg+OGt97o4QROZbmeS/daq/IorkJ00jZd317a8lpeggw
3v0SjMgiQsTesvFiuUFt19ctRAhGLxmvR8WMzvPG8g5uMfwhAnFeEZwikKRI4CFYLCGxcZtn7RQp
xSEdzWbvjWlBS1zHfG1IrXUzWdPm/dB5u+wZD8QGH4jbPfTJ48iJm9QCfhyA29B19RH6oA/FIVlV
wqMUMzb2mWdB23l/zLebGqkYezVNbQCkaKIej5k5LgWbKiwPcgApUOlCX0eNOa5Y0qfw2seZ0svk
w2BA7heNC4LgTXVP6TobIbry4GauRI0pDq8lgIyViJL8PG2DU3TFt+PhJWvgmqtRT6RpvTglncyO
Iu4h8oAkvnLfF4AbwyAa/VHFIFtT4uIEt+DN+TeD0AG7eCapEtyn+VO/Ov/qumkq0QkqH31l7ycE
BXwM6LqtLWrbL2w8QeICP81K7doTV80loY3Dj0oDVgd07UgLyViOh0YZzi5im1cVntJ/GUoxPBda
MX1ucutaLy1jR+lWRcJE1a+VUljYehTWWYqw+KbQlNZXcl2uXeADj4mO9NBg14ZvKv2AB+TO5seu
h+GronHwBG5d7XPTUFaliTopEpThQ4vQaJqjwsR6FlujbHLgL93Y79O+aS/kJC//MGLnd52d2+fb
hmUs37WoAqxJO8IojFKkJMpAbDO2UC656bh/f6g3C3Ix1OIKD4M3nwKNDcAt1GGlpPUjACqE9nrv
oYnKR31stPX7I74UP45ODzIl+lkUZMkcHBbN8UyanRZLGxLggVBVzwd8pttVmnry0ZblLDcqjJXh
RDkCBPptWU3dmi1CXiM+Eq2qKos2beZyFirupJ4hULJRsiLdKUpTbb14EtuiN+yDrAX0DGPI/dGC
aTopzY85tdjYnSJVf6imQqLUOMUXpTuty8GV502Wn3rRRULIi80G05wAs/aM7r4tYyjjTOdqk4My
wSVmN7wEPzKuOmBo2zxThrU3mHdRZzRApbDI8s3h8/uf+s32MD8AiIMX5AFFhcXOl/Yd9fmkSg7g
7iIq0Ypt/sh6s99yYW8+jX12yuV6UUT59cou7nc0ZWgWkQ4fz62a0wSC2JEeDFHa524XbA2yXWsG
tOe9Vu1DRZrXeVeF68JERkaU5uRb0XCqNPb2psebz81iyqRUaVFfP34O/AodyiVheqjiUexaz4t2
ienIGNRcMPlt/QP/Isgx4eBuQI4Fa0FBtS46pilIrI9dULlPUXxqOt4cRFSM2avnhhVVFuDpi4eq
9Rwkn5UfNJRrHqDvpuupt8XGShTtBAh+0R97mQgq8iSHM0fVZbc+HgvVEupZ5AyHotYTX7oRivoj
nRY/tOrQ2HQiC89bw8y3GkpH61Iq+hYuS3sOCxKwn1bEKwu8MdWEPE52mgbmC1wnuNlapxKHgMOZ
M1/4Vm0ClygIPBmdOLTf5Dt0GYGaz+e1DVV9yYg0NSXAeoCao+liLpcPudhS63RP7EVLGZd5ib7Q
L2bNGLakJW2b3cBy9b6Th04Jf4jO2ffCfZAzBtQSFnBQS2l8GYngowH71FeCVtsBwh8/JRR6VqkK
SfL9Ffu7BYSkK76O0IYgFCxLn8BjMfX1cnmg8e6sMpj6m2TU43NR2Pd4Jk9X+XiDm6lygcLRvZ71
7b47lYzMhc5X+zOFHMLUppwzH7SzAfRx6IQKAv9KI/uPGrWDTdtM7dpM1J+ZhX5H5tTVLoR1sTXy
rt1klLOyrDtRPV9kQzwACEoDXUPq+jTwZunQ17cMIw4TOnpqdSiazl4VU59uZB1/zmP1KawLZYV0
s7mO7ZLyrKGdUoheBN6vweFQkQdzRFFPOx5cTRsrtu2iPoSD+K4ro3lJQTy7f3+arTffeL77zt+Y
lwTJv+Rr2VbVTUVvtwfKq+7OMPtwO9GZ9pkOVEFHlNu5SdnyQtNDuW0EqFkTUNNGiaLg3i6m5JBI
d3qyY5lc52487AwtCR5Hrwi/hLUqdhiHR1s9Gtptjgz01m0aaxu1+rQVWQ1umaLNvulJSLI8vMHy
ktpp29UXQ+QkO0eLHjs7zXZAbr2NOkbVtZ2MNXlmr2zGePQupmmQV9FQpr4TOvF9NzjYA9d6uo10
UOFB2Zl+FMmvZbmV40U3inrXOWZ5GW7f/4YzCu44TsnkCXmXqaIywmlzPFNZpyW1MRjTofTEN2N0
+5XuKep5mnnCwolx0ue8HuXlWOj9LgjH4msY1V+SlppxlSbiuZBZc9UVVfHRjRoILVFUb5Uikn4X
u/ZFkQMBtzLZ31jR6K28zsqhNgQ4+7Zy1K+MDn3rugrT/VROp1zX38QggpzUcikGQLKntbNoRRiZ
4mS9G6kHcgfkpONB+QitILj98w9ImwX5N/R2qa8ulblsofbeEFTaoU2HtRzEJhydDdQERCKqras1
d5Fr73GZ3gm2vaTP/S7Pb7Vsl4efw/omzxFkNsYrt9f81ss3YbNPq+Y+Eb3v9mI1Oq3PYvMLo/9s
ceKf2Ch/M/tUZjUMW0EusoyWotE9uGUU4hr30DoS702Z4B3tSq72pj4AoTUawSyPdUgHQ1rQWGgV
+lUYyyuzrE0AwFR3uhECYxH306rs+vMpcr8BBS52Vmt55yUt7Y+dSpPBVdT0O+7B0ZZTCGQ6hJi1
FVq0OnW938vYS0+c3S/9tKMNmJ4HvQ8AoxRYdAr6x4GtxWafRpGmHIbEGLcB6F3aw+FtOnXD7TR1
xVWlRN7n2sb4zOhbx+8dHCn6EtqEBPwcClNsS1UdS5RH9NDw2VJiOkiDvYY2kK7fD6LFnYbDE4UX
Duq5U0Px8KUc8iojdGBrgytv9YPEEoZis4QtUkxilSi6ciJV+e1Q1AzJ/hDUZ20cf5YQEkwagvM4
6FkckH+V6c4DELFJCK/D+2+1vD/+ei3eC/wzf73hug1Wo/VTUxgHwBftPjFDbZ2NeL5FhnpB/utH
lRRnKVo6u1HzPjfeqO8hDmB0KMJprWusDjWWf3abf3km+PwulVlwYuwLx+9vSo8G3lQZBxH1P7lL
F7m+6+zgY2r0zolZXSQOv4biEGZCKQzR1joeCmYWiHBwCIdByz4pngpZKxf22lZUfJlk2J2i+823
0eOIZwcCEgmWwKG/s+yXh6Yk4qfcO2C4IZ9tBUNMDaWidS7MLsV9LNEeB4Qd6zVox/0UuMp31+rc
yYccNSUI7MUwDZAcMIFzPSiqE5xNQhRnGgVQWm8yHk+s0LcnD7UPOkt0iudG9bL+2XdDRk1xiu8m
I0Jwa9L7b4ZWGHtwQgYNN709q3Jxyox9eTVkUjjlQIxRc+VWT6/4eFK6ops8rcvKu7rV7bNY0n5C
Gb/Yogwy3lQNSJC8HYwntuVinUCOvplg22xM0G+/puuPwJn/Q1HQs1Lyfw3hnFHQ/wLoBpUve6qP
gZz8wb8A/6r1ARTcLBkBmBlQCvvUX4B/foVqDpB7uu0zhJ9l8Df2WVM/IAHDpRe1LISr6Oj9g33m
1+afNcvnvgQBP/EPgJwvUnyvFhsrjRji+WY2Ak3jl7bnqy3bM6YwSSJT25dFbZzraYL5XqlkTrQu
CgCcwiuBKAWZoI8VG+XWBA6hVWrylHVGf5lBDJC+VqvPsRMXZ5Ed3kL9RDa40w9easL865q4ui4j
VOm7MJi+deWgraBi04pE6yQ/M4P6Snb9X/LCfxST/6t9MTIQT/m//Lb68dT+S/78110D5haX82/1
u3j93Q9ZF/zOp/RfLz4Jm+/iDcB/fpj/RPj//2HwgFLBewF7LdvuR5r+UFZP6X/8n+8yFz+Oonb+
039FLcD8GUYAXNImE0ZA8T+j1nI/zIEJjp9G7Czx+Cpq3Q9UVbmD0UKYccFzPf9v+LGufyBmZ0AN
RzVSNHTb/iBqCf+jE8KkdE/lBMAvVXX0Vucr86ugla6DD1NYBIeseKYJZ6sP0amq63JXfxmC9+SJ
ad2gSnI8hFK16RiZYNkMoeKY8Nh4gt3zSQvvG1KaV9Nw+2u1vWYCvNnM58FAtQDeAq5B52V+31fv
E+DNPIszK4ceQZnVeO2h7lLuXM1HEDwz9/lOP2XR9rvX06H4INrI9L5RqFPjRitMaSqH9qf8Kj9R
eaTLdGqQ5cVhfq1ZzRCaujqXdxeZC1zB3jVyCzxg7PqdE/pZWK1MK8aVRZz4hL95H2BvNERRj5kJ
VouhAtQHQ/rLwQHhkZVifirSR7sofDqLvi20E4MtMzLei0wJhAu9anZodVFOc6AvF7KEuR0hC2lX
N0Z1SjFmGeC/oOHkfNRc+McSSdk3SZQP0RjeFYF66erXamitlbbfvB93y4vWcpTFHcIsdbcbwym8
C7pNoPi28RDc2NsO0Idzyp5p+cnmodBCROyclTuXoI8jXKvDNnC9MLqjrlqtkmRbWnqyev91Xr7K
q7OMdj6DzMSE2WrFUmfG0OtlNPSGkdNyiu4qUF/rEdeTArHes+FZnunPEfRMuYoGX3/oYU/CbPW2
74+/DPeX4WlnIFNhzDy9xa6kFwbwfV1Gd136aTTLu6iXe5A43/qyODFxy2bCrzd9NdRiw+CEix2t
L6M7r/MBJTgHeLU35Va/HK6yE5j5387cq6EWMzfTjp1MMJRmd2dVNAHgPdWTXS5ePhx3JBhedC1B
rr2QTV5tf6rdaq2XVrwNGYU7WhfgYzexm60aTQNSc2pberu45vmZIVxsgOBnFqWiuraMgqJaeDdE
+ibx2FybNWTo94Phd4Owbmluz1hKIBDHsdhGE6DSij1CRslPRd9PVvyJot2JkH87OdQ+UXZ3+XAz
g2QxSuzmNNYiPborKVTem1qEjIUTKH9YfyfcGAYRUW4E9LLfHIbqMFZG4VrRnUuVZ5yotWowP0+8
y+++GNzT+WoBTYkr7vEXq700pmEesqv21aZNr6NU3HZRvHt/Xn7zxSDCUeAClonc2NJPMSsne7Ks
Xtxp6UrrEm1Vmcp44k2Wl+r5ex0NsniVBkWzwaPudbe+urk39rrpew/dDeoOq3D/fLidVuNaXct1
cW5eVIMv7/SL0f/4b7wnNy2SQwjC3L2OvyZmIjKKlFrcGag4zTp612HebP7fxljst1GdgtRQS2bM
TPfuiJd7f6IW8NvZevUWxvFbUGFWmqgpxF3fuNUmstp1g7nDiaX6+0GoNgBGAViw5H/2NVpJsJ3F
XZ5U+xhdCMoK/86H+meExUHbIBGbwd5kBDa4mk5ZlJ/4UAuiFkJkc8ghDPj3SyzvJE7rxb0YxF21
1Xd4eeymtfDvs5W7Fj+CghNCfLr95uz69TWAkOde9YODuzpFzPntl8TMh6rczHlYQuqsqO+aSp3E
XZu0Z+GUQJE6pTl+YoilDFMo6E5GYhR33o3ril2dKydO8SWS9teXpNquzSCTmU95HHNmiTR90Bss
3mfEb3bZvtjWO3mVXFnXwb2z+fblfO+smUf7kF4lW30vt9Uu2oz+938jZl49xuLcxW21DkWiiTvX
vgOUzzXWWr8/wrIt/OZNF2GJRvXU54kj7hC52QXn44862ZT2amr8cOOsbH9c55t0U+zSdj3b6qIz
eRNuT+n6/nZCqWhQOX65uS3ec2piRQy9Je5Cu9z1bZk9wfoPfrz/qvMPOb4ZsjpwlkA9DFTlG7Gs
Bq0W7vE25B95HRhQLJWLsTVWcjglq/fbt3k10CJ4tFzxetnxSdHpXMG9Rnvq1BC/DVDIvzhW8Dew
3MWmOMDxnvAYiO+unrPzdKtdaA/h4Hd7Z1OupxWW1+t8la7cTXsRrtNViwnfx34fnasX+3/jjOFC
T4uaphFPs3jZNhfcCaYsvjPhdhpxdj1op/QCX0ByxzNH1xmPXvoJqABwyzlejbZsxRQ7SX2HzJDz
o56U7k6Lh6by8S1DbNKCJPOlK63pZzH06eM4Wc1TnRjpp8Ls4ivbGPSDCBNxXhljCOF0VGBiyLgL
vrlDWbI7TrP8UxY35VUbxOrPIdTGb52dqcK3izS66lWsBbjxaAaqiC77ArX+ToFModczAVOX+P2l
Sv4RPy/1SrcD/ttCR9hb1dkg4Z+khZsg8gUdATx6DaDME1p+HVQDglFo2JiHqcyiK7dWbGyLBuQt
NkNjJdJ308ppfLAIyAgJcLWCpntEj9VrBwuSixnAOwByKh9HVx0k/0qB2o8p/YJpGWr35/ur5226
MYM0UTGFVUcHHjmG40kAE5MWwxB79wltpi1uN/WmbFXK20rpKVdt5Zg3rFnlIgNXe0UbVvpFnXkP
7z/FvBsdRQLtPQpSwDdZxPTiFxtFlptFLkTc3WG1dD0WB2laP710lji75kQ6gX1/s45xfJjZHnMv
ixvBkvdMxyCJ+iFUGUz1Ha3xlZNU2fl2dPQ+kJVYO0Q3+YHJ1z3+qGph6mEmTXHvpgZRMjZp8cV2
e+M7Uu1NvXLNXD3ALVE63xqgmCDAbTnnVRzFPzORhLetV3Kx05sE2AmdjbT61IZdHb8IvH0OmoB8
V9Vd+T1w9exWGYbiZ9Pa6ne9ntqvY6b3NOeDzoDObA34g2atW5QbdWrzAgqqlRzs0kPxV5OGNvq1
NoQXoaVnH93EGz65kWtgWhSXIgeuheTlBg1mPfcrDEeuwgqRPx82RmLtBnTGIlBCqVBPVGAW+gNc
d9j/aH8RimDL5rri8cdzlBJwdNmJewVdvysVjrGvanCwsYWXEsmXtPlqO7Vy7gYS04IghBeZh9/C
vuw3kWfL3fuh+dIcP55LMgqc/kiPLDC/bx4HHY+2LGVyn6hJsS0zLVwPQeDuFbC3G9lo4QXi4DDk
IaffVUXh+O1oyE+GOvO0B7OtN3XpdteVFQznCMuqq0mmyh0AjgjEfJJTDOyduyBIt0o/yv/L3nl0
uY2safq/zB73BDywBUAyjdJISUolbXBkSvA+YH99P8jbt0cEs5OntnNmWaUqBRH2M6950JGk2oup
Uff5bM533ItV0KEc+zDkthvEo4EqWCr13fvfeIFSoaKBfx4hJh1HOk5bIfNRItrtSlUcXTtfr6LK
kL8HB58fr65U7T7BXPIr+gDLra62Cr61uTQ+jrhxI7cnZPkUkXIfS2duv/fWMj+jzBZ/5nVTj91c
64U3RyoCa3M11s+yKHibZwITffARMlWPqM01H9GcIJq0iz57sBBoTLylQUPd713IDWDspr/itmtt
jyJM8jc6QFHtW07cCz9WmiZ/UqxsaPxEKBOkiQ5HMBiM7hcFYb5nhL2RrxDpoElvKOzsL21Imp+I
FYWjp9a1+AygWLyMSioftAwpFW+wXCUI88zGxOP9Sb6oBLOh12YeFHVm2qANer6vZ9tKmnAY3WPf
uZEbSEA93UPnhugOdHk/HPs5m5Ogibs6RSuSKqHfN51jHIBgZ4i4zGH/+f1fdHER0pqC0UMPitoa
RkqbGHHJDJgoxpAduz51gbcUMAFK235+f5SLFru5WqdprxBFShkXOZiI1EQxk6I8hmGteg1KIej0
KkOAV9xNxlPjF+6Onrt1CCF582zL6WksQvwq8TlH3Xo0nzvO4P79X/XGtwN7W0Wm4cKuRYPzxahk
FJuFPpbHcnScfSsrc7fA8r+y5pfxHF0TtFm4ySit8OxsUvUi69QY4bbqmBdtdx9bInx0lMi6cdak
vZ6zF1k1xQc1so0dkhKsO5aIuyIyC79Hm2OHJ9jkNeik+hNGBh5W6cWNKhQ9WIoMKgCiEz2UnBvL
Cs2bHnnCm0EZ6ntpYuvrpFnnL7QmdkQaid+FeLq/P4VrZHB2Ma7fxotNG5Ou0UVzPHIis7G7pjqO
TRQFnYUocmcICsyZGV+5hLdAQQ4hvVQK/ba2ehc7mycBZKIxGM1SHR0gAPfoKlk7uxauhzwDRe28
BEA55NnRVfG+rvFxv33/Sy82yzo8KGOI0NB9aKqcbxbLAhE7W7I+Epgq/mRN4aNAw/IKGUC7iBoY
hvbGGpnAiKQ7dz5MjTBph4xkc6yXHq0ziT2Hly1y2WWNFR+0IpF7g8TvU1SEFi+8+oCCm+oPqqHc
aHk+32HGVnj1lOE5JCcN1cPE/p0osBmypZm8kig65vUuEt8Rkbaf6vIanf8ijCOzZqNT4yMhQ3dk
c6HgRVyCZh2aozv1uFCaLermwo18szNfZL2Cs/AteH9pLvocr0MiVrAO66BQcj5nsR7GvNtLc8wU
EwRUooY3jlz0He6XzJECaIr7lXQ3y9Ur2/+tj7UZkqhArNS4zWpJjU541Czt0c1wI3VC6YRetyz5
zkDgMUAZqX+pHO2aK9wbW5G5pehH842v3Ybroi0MuO16e0y7SvrzlIS+McfmlXvr8miTTpN+AnwB
pAP25XxWVUQ/wUSl6jGa0OW0p/iHxPjP7/E/Dd5fv8tZhIbKGgJ/43xBaT8fqY+6obZiUz9GJUfL
dREc561fDrOChgiSNFpgKnp0ZdNs0eB8FVsU2indb5CFIHPPR9UipxfWWCnHNJkQWsMaqxuQmHbD
LrDkeCdd516N+2OrNXsZOqi7DuYnGRq1F2bXxMcvF5TsetXuWo8OUeZ6KfzRIGn1zkgQllGOsaSx
pab27ynp/1uHE5hC9Hf1/O9L+c8u9LoXz6/qFeHNnsEVAJz9tn2V66LoZJxGp9Zu3J2lVb1XaVjm
6pVT7BB5jw7vr+plDE+s8woJIK+D1r1FdjszZB9hSvvYJdY3YPaHKGwzLzXij1P4Yo4ZytklRJEe
YFemIvCt7WF2Xjmglx9t0nNwbMBtQOkQSDufWcpSpJy6ZR91aKx+qc3L3Ux4Qlegmg8Ye4krr8Sb
AR6A+jXjAwShbQ0JipLni9fSOcaJQPE6XjTtawmW4rnTlnTwWlo6n4x5cXuEWidz8RWtGuN9mOTG
L8m7/4/LqSvI6BWf9G9832aTF00+DbZZu0d8X1xPRIqyqkH/fn+lX0VDzrcW6PZVWATqBnijrf/c
3Io2T0KjOCVhPZCxDwX7yknlTd0u6uKb+SBvAZerxkEavTFC8rXnzINGX9FLRf3Zawtn+CFq0L8+
EhNTFDjG6OZ+jSohCaZTP4m8Mvdky9lfS2HblWf2NTXuWDUjxYus0HkmOSu/1DAAp9VovXWDUZu6
YDan7DklKXlC3KAVgcznngRYSYZbrU9RtsmzUPlMCq2Vfpp07tcEHgyubqpdI71lWnURKNhvfjIw
mztV7lJQY3JLoXgdvkD8srDuowD0p9ntuzTRZ6/Ghe9pRoFp8jmDiuXHdfUpF4349f6Uv7HPbETl
2EyonYEb3lJmYn2wuqGR9SlyzX7fuCiHu4uu5N7Kh/cNJLF9M8yxgk3TO3OAFR6ldXZqQnmtrXd5
dyEGBSpo7VMinbGCjP68u6qmLmy4melJ2Hl0P1tR7YHiaK9dJutfc77FVs0p4CzEFCufePPSCrMT
apuF6WmEhnDTJMK5j2x0n2wVd0MMNbOb0Em6XdIr8Se1H22PjdYF70/65WWyAvxA0wBNAqC3Je5X
YW4ZS2UlJ+G27gPN7Ok0Tq14RJv8qM9Tew32/sZ41MxhUMMQ4GHYhpw1MOysWqbkBCRWCVAKGm4W
bX2JTNRxzSi+1o27BFjwDq88OgJdusGkRudrSYqvTF3CWk6wJW7mbtVs74xoByfDwkKyaSiVjhw+
t7Ig1br5vgodPVDCQfMM9Nr8yU7KFzyyutsYJ78gJWm40ge7DPXWX8g9TiZF3radktJAao/KWHpy
VJbARBPOnxkeba8JN4xsmfxp6JtTmVwty7+xz1dUJkgnkmWQc9sN2ODnDSctPVGywtuFIHNPZfFa
w/+NRxMu8EqqJAMg7tp2p6xYTMbgWIAJbMpYlpDqni7pvDcpFRwi6LL7erB1L8us9sNs9tmdiSdE
UMZCD0aQG1d2/Lrgm1NHtQLwBuV/MDf2pjrfqFPTKihPnJLCfZqy+Teqd0crjL6GdvrYVcOP9w/Y
ZchJHIjbCSQpStoXzXuH8rOdVFV2GhezvreUyPwE8/cvSpjqlQ+7TCaBP5K6rtKrZOVbOR0ZhSbC
Ulp5Mhf3WxYJ+exi4veYjkgFtGo37tRQH28LqYJCdxLrWq3tclrJGKgFwBPGvdba7CWnx0Mho9N5
shdb3BUtJcBaWMhto0J0JYrXX516ztcQaptOSR2oCniBFaH85wVt1WDiFzdsTzVHtL4RQ4KqmYPP
AUyRrtjVhpLVflXq47fFRJHyECqUJL2mT6vvZZWn/b0d5jDERoxV8Y1f6iKDX1OZL6rTRM+zqizR
ztIXba9bFUxtLRnb44gR2m4Qfazv8JfLHyEfGRhmtJb4rg6j8TvFR/tmUOvWuLOw4fo+ZaGsvQQs
v0UBkB4Eun59GXKWiQiCqHWSr27Vz/0BKSjjNJIV/3C03qAZ0ifG89TPxo8yQnfUnzmgu8LS29aX
uT1+0OvSHddAY/4UQpCbvYEU/5NbphgikGb0not1zqmL4DyUHEf0TMGx3aG5AhMU1RNERBrDHHpP
N2tp+cOY2y9dZTYPNrShVWWkw0hv6jV8b5GWKRQPb5j8Zq5ZBhSVWWIvpm9ya/e9dhdR6TxWjRL+
JgFeVSKmXtgewcXw16L29JwWM8t3fdWLBfycPRV+Ulb8GwFkBh11sUILBPId4pCpNbYSUSXj3hfz
SECzyDkmwKxG++AqNJtYBdoDqD3Py1MbZcrXxpFC+qWhItUQ243uejSaZicYq1Sj02LqjRnQb0NO
l4jREAElqGxnlWH9ZTFDS9vNAwmmP7Fu1rPSVPRL6g5GlFe6oscRxMUoIuj02AqDLLZyvE6GtvzC
TS2roIehZXvOoCpyV1GLcjw5NvM9toruj4SC7o9wMAqc16JY8Be1lbUzsRxpPIGPIc4tpRYmQW+Y
yW3i9ghVD9jHnHgjNNRdcweOt2sP+qNLcFl6dl6Rm7Ixyq+YweA0WFGtFtPU7bgCTPRlkKeHVSH9
yEymQFvQ0PEndIWhjYzTI4dP1E9Wl7W6B2/FKOGJ21nrL0WbfHJp6b1oIk5lUFpLdAd/pXgA6jR/
TymhWr62TIVzk5r9IrxOsfXUi/pZ3XdqWfztmEWYehP19WPrhi7L6ETxR8nB+4p5p42vhdM8K3LO
/+77PP/QGlYCTBiazP0kGs0NFKuLfjSyi77QslSswKlL8bwAaq68rktOxmhA2s6bKg9aHSifT95V
fLYrFIUaa44PCCHFvWdocL2pTYik8Juunj9XM9k8U5Qtlt/GBnYRkVZad7OLbQtiZlP7Je1qZFQy
TXxrutaFqLok7aembe3OazuCdG8JB/MB1dlW+qmzxPvasJRyl0pj184yO83o9T/WajIqCHJEWNQn
6oK3pgm0jBGsMflWKo71FC1l9APCUc/ZV3CFvYOuuS60+zSUjvVXSDe8JeRRcJuylWX6RheVnB3X
KlzerEhPgzbPLZdSllo1Qahkg+VF+A/9ahxX3g9Tqt043cg0zE3sZ5g1BeOQiA/ZKKxfcevAIYyr
Xv8i9GV8YjnYeRFFNxyZFEzGvCqq9M9w0ccucEWF7X2SW/1xmQjzj9m4qNghSnf5NamZ+tSjiPwr
0pB/RTu9rl/cKLcxJOqWH7Y5GXTc4IGg0DTkhzmyo11k6CUl2qZefg+m5XWF8jik7q0rihkOWtj9
suhbBEYBl18DDfAlMjKr8dnYWuXpCEw8KBGZDfjxsLkrMkMK0jtUyT3pqHPlTRFSE77mzOK3NjTh
M9Ha+BKFyvwZg5b5zi2J1j1lDC3CSepzlJHiZv47dVyEGqKmx6F+Mrn1a/Q+FX/V8WfJwjzB0KRq
GuERv6RRYCzsPe64RIs87sn0Y+lkyQcxppUasHYl7k+ONL60qhnOV8o3l4EgRD1CBZey2ysj4fxV
k6lU1Cabm1NodUhHdabmV46DIrVLAz3NFTfox2G+6SPzWlT+Wo3ZPKgwucnZ6VBa+G5tMp52svQs
mvP+lJFcp37Is3sTG2W0w4LGHANR2U5BaVbmmTfNM09aPabz6CMVVft52XVPXSiyB81INaRHTUpN
IrOX77x13e1sd5hrIp4RGR611RaLmcKUTy7XtB0wIT2wgrFNTnmE0pevacSfnWpj6UPRO48PMda0
Cvu7yzNfm6gio5epRh97FHKvMecvAWnMOuVpMiIAvSSgm1zBMLJUc3u1PWlajVREOlsfR2l8LzCx
fjTdRuyqtip9vSmTQ6qPMmiLYvLHws53xCOcA8uW9Lak/sEYB57PHPneusPiGh6B9ggTZjjUAOcP
SJ9pu9FYnFs5RfUn6jbRnUF9+Uo8eBl5rrUaQLAg/5Fl3QqHp7xyKOyZ7WlYmM1srhA0jpGq6QvL
vFKSukwk/hzqIsh1tQplfcVuT3MfRzs9GXGhWJZr3t5vfJC+VhJpupkUgLbSEpMw4hnv6/IUKvX3
cXD7p8hxGl9XFPP3+0H7G98DQAgWAz2+1dZ7sxFqYPF9lFjVqV3thybKu56Jr9zhH49CBLsmRASz
qwz5+XlPwtRprCGqT/HEEydzhH4yS/2nNAYIxRZ0bNQoVuotJ/x8lFkoId3qofmc8VL4VW8kfi0B
YLz/La9J3J83CCMwWXBfV/HFVeTxfJilkqactXD4XHnfgsbrvMWrfNuvvd/xrvSvgim2e2E73Gbu
ELhIwsliOOGbHi5yQecnO2XHXc5Y6e5OeMn+/S9cE5jtB1LQBzSBcQP39KZ3QCAArgbflc9W7T5J
nchcr9Mfedb/rXTVlZLrdv+tX/fnWJv8JoST32mGMnweig+G+TNJj+9/y2tP/r2P2bSXNHWkijgx
ffeu13iuJ4N+NwS3PwwftrKn+p9i/8DVFmj72MsC4V0haGxLAmRvqESSJq6SffCStlglqCD4bGj6
dMqaUqjYwFUzZb4Zi1i/zrTuTs1qIGV1mUqxyyoE/QCTzTYODZPIjR05g/mUi24prySxW+WC19/F
/UIsTKMSTeBNFitaVCqUqplP0Eenv3pV9pgkksraSrzc9o0R+mWlh5/sCo0v2FZY3FRa6OGqMCJd
XFv73m3bp6YZPo5ql3/AXUoGcyOiACHo7NP7a7jZI68/dXXhocOkrlJk2wNHfklUZ00nd7GVoJ8b
0CUTqeX7o2x2PUdZpTC5oiVXDWskdc6PdWcMulIMvY3YVux8TApFoF/Z9X5G2e0mtMb/1nP8RzTY
/0ep2Ss75H+nZiNc/Pc5tZX//D/OOvjnUEByEJyEQk8tjdvu34xsBTzev3jhVzkuECgqh+qM3Oq+
OlUR1aAywkPwf8mtqvsvinHAViiu0DSkIvZPyK0bWDYhK3khZSco48ROK1r5fJssZm5HuavUJ6Gs
xZQhFm28m3T9Ll/IBrxwsZtHiQsLybg2U4rpBwsX3VZTD/QCltGbkykF6lQs0YexdaOB9KAYf+Gs
ZltenPJCimZsgbPW3QPGEPEPMC3Zv6Uh///O+z/q2hf933fe5+9l/13255uP/+M/vGoBe5oaBgrt
XNdABv+z9xDd+RcCX8gfr6VUWs5sr/9RA9D/RVUOCBL8rpVXuDZK/4dXzV8IPxkTd1iPYNu5U/4B
r3qrV8uhgNxFqAZiB2EVeLTnWy8dNTurC6d9GczJ+uKEVDsbXMsPygwnRjoU4eIE5cKuy7TbpO3T
+xbV4e+U5DR/ojC7U5SueTBTe3mKDLcO9Ehfngg+7QMYNfTF00X++GN2n//9yr7XtF5/MFgbcAH0
kHVrSzGOqFeAGQEeDvRtCfJpWXZDhQ9phfrUXkX5N3h/vFddlT8f+9cBV2LIiiVZ+yCbGepMpM55
Ll+GxBWfjcZ9sopl9qZCGXf95HzJcgP9yDJHcthO4E30NBxLdEsoe9iOVyvDQyajzk/zMfQt2+0/
DGPU7VqZN9TqnA4F3NTeG7NhH1LDdG/1WLsm8rnNjOkGrkAsOiSolv9bW+LPei/FRIv3v0Dj2qSS
4xY9N0YaJciqd/lupoIp0ra7Vbr+5f2pu2hJMvBrskF7G9gPrZLzqVOmdCiWcpIvAKXQFlS05KBF
dXJf9LK/c6XRol2k9LdY+Iw39awoAdZzXeA4rXslw3rrlzA+bUmgWjwF2+QnR3ujDvOmfzFLs7tJ
80r/gLj38CEh4byZTaN7puSm7mUn2lvbTIFUdRm+QhUF1Stz8sZi0K1adXQpH69+KudzUgPgU0VZ
Ly+klD2tqhzxjLEfTw076GDP+XRspw5H2knAuSQqeuQ0ZbsiIYkKKdvc9mJwPo7ZmH8BP6I95F0/
fHaUPIcx7upXUqyL9t/6ZAI5w7IQBxjUnTYLqBe2mucAzl+cZkwekLWuf8Y1JjBmmXQPsY50lj61
1gFN/PIFwbr2zhpKtti8lOpeVNm01ytr2fPHOAgC8X5SEiKg9yd0m8rwE+m7vuplQSpG3eR8PpU+
aoyI8v2LkXT6Ia1nnJQ14svUza6xlt+aDgQOOEI2dyX4/fW3/IHKoUEQu3TjtJehMdwSYaKkXDxo
l7A1ZJEnmp8CdjsOqHULT42E+ET1Z7L3ST+n+c6t2xZGuppoHboSaj/t7agxrXss0NUvg47r0/sT
s97c5/fW+gshWeORQmSxBdt0ZmsuMlb1l7xYkkM7hMs+Nob6IOTcoHiWavdNvsy3VFbLgJLhVSDc
xUanJEZq/tqmNuHmr3/+x2T1Rl73uWG7L7o6mF/zGXzkHTCQDqOo0hAvQPRn3etK3FyByWHM5DU5
1ZjAxqwZ0T7Rmd8KyB5lIGvVvVXD2sy9SZnCk27k9k9XxOgPTp15D8zO7nw0CgesxS1nwrEC9aqf
SWsZEKFi8Ki7rnAwuZxCHWKPO6bdbQtApIZa08DYGZdMRadiGsYlkGgkLn5XlUXha+FkHAe3MWsv
AtIqkZPrs190OtxfthZ1oYdIc5T5jpN1Rxse5AJMTV3+xmYOMkw0WloT1MaMUTuguUwcALQv9Mnr
Oh/2rqwRI5ZjUR+iAaE930ENEgaXtqIwlxxk+04d1hr33LQ4Hs29ijRhtLTpPe1lBTQFJr25VwAd
yx5SBMYhQdidngVJmADWLrv6mFothiNuH2WBobY6HeNW08LDINt0CppsSZXb2hzT21HItto3WhE/
1V3pSH/URlP4ZTfm11KhC0oRexo8CJceAmbrpbK5+KLS6MY07e0Xq5jcHU1C4RW9lewHpTa+VXBN
nkXLNy+Vab6gfhb/muLcuHJZbPIxh98AIGWF+KFRzM2xectVvKuKuJL2i1I02UFbcA0p6c14Q1RW
N4WtjVeCh4vLifEI+rDLcF2LPH1zOdl1usxSi50XRUmQC4/zLDCryN5TVL9GEnzj01BlB5WJowbq
ZFsbJ+7YVDHHxX1pqxhORGxGe3SFiVM6LdoXGtCM96+XNz6NZ4zAkbiIsHEr5Q9uuI/CyXFfsoWm
2dIYFoc2+7sUufbPF41oF9YjU4lYwJYQ2BjAxMJChC8jDZ1bRCujIKqV8GYAmhGMbThdK6+sr9rZ
zbli8o21uELAB7BkUxso6kzYiPAqL0auVTdY9a6CyXlGf5tTWiIXv09w8fSaqVx2Td4YN26W1ld2
zrbGs25VYIogzCkL0qPfoqhCVx26tlLMlxmeRI5CF3jj26xpRBuArHPCwJwKg6ssNOhJA+N3R1+y
CZHBLG39tEgTmUIbm9BrHOLLUAoIJ5JPK1qW9BgJnvN7XdcLzDya0H0xk97ysey8rUO3vFUbS33R
IRffV0Nie64eDoFQbLr+1Tw+DlZsXdmAl4E58dwqdcC2Jxkirz//Idx+jVUlTnbMZaH8DHGhxEjG
NZ6aWJe/eiZjDtRZwkRr0nz6rlVcc77oE7QcUZ1W1L/czs0+xzKXXqqb0ecUiWeY8jY2oA8ZlKyT
rvGBSA7aNmrYQlBfFnPBNNe5oUd+AqPgmkPN5Rlmj6PQBBERTy14OOdf1Le1nCgPhS9KrMceAsC6
1y8WTeO47PdQAq+d4bfGY97Y5zAMcHzdxDO9nluiWKzwxdXam7xahdAptC1JgZ6g01/Z0W+s1woJ
5DZk3+BktC2lUzXttBgF9JfSMfKXConWJy2MoDSEVu2X/Rzdxk2nwA3Q2iBu5RjoE3mB3ms/O27m
h0iC/MSQazjkmpnfuKmFQWrsUpUvQlTNcUfonFsblPgur5sF3GHS/AU86xo0/a05Y7ux71f1PELO
8zUqCB1EryQRYV5UeokVfhvS5Vc3aD+ASez+6R3LjOlgC4F/UQh4BfL8EUKleqk1I8a0LzpILr8s
9G/xWEPENPWv7w/0xqFmJArKbAWaRHTvzr9qRFqvmE03OlZxI781c7V81000dr3KmEbFnxszVfwy
DbuERHsYFi9SpfUNb1Gc0QqAHPUVNu4b0QI/iCBhDRRIIo3N4TZKqSZFXUbH3GrtG1upxmcJ19sf
W8CeIu3kTjYi/wCyo945bug8kZbUVzrKazRw/g4ARwQKRshP7EK2tpmUOE2dDineI3378bYGPrQz
k/mfyiHwtpmoBpFUUCEC4rY59GXXdlbWTABRMhkHMQFYkAA7uHL63ti2q9k9iRyZHJemfv4tRVvZ
dKVphchuacA7dy9Au6i/N0Og9vPf72+nV57c+cyRe/KEUvVatWq3/I25tDQFI6j0yIsdlJEoKUxO
PebFAFla9dDG0nw08oEWdpjjkPcRTDzSkS0ykc8jpUqxW1w5n3Ktdp8HR6l+aGVt3Fqh39jNQS8s
3N1yDcy2D5egvXn/t6/nd/PTAVpywF97l9AjzifKUgfFBcWRHjuBvZxF7xc62wlX7Hth5j81XM29
9we8DKTox9JfZp+BYr14xsw0zpa409Pj6EwJQYWC43eO8n4dDu6VTfDWUNQcKTbDblnT+vNvy0sz
KvRezbAKml0vnvDcxpXD9GYV46d//lWrkcAqB2hBAthck62WWqbZ8TgT/6bB0lTRwcKI+zbW1OHK
BL7qRG2XjDGoCKrcx/q2eTrFIL51Q1bHzGj6j47Van9Fi2P/wIte/dqrs/5LH3rlIS3jCi1S7Lkg
DivAVIoMtRWIA4lyGiqmPUtbmmRjG1U/s2wxMj9SUiAKqMO0Gi0isyEOXEb5IazxcQ7YkvqyG7uk
ey4zszI4R0YKlSCX7VdLqa0fbRtaUB/0aSj9oZVgxFJ8nFJPEer4pMjGvk3jucg/RNYwfRBdBDpk
iayRzG5uLT3A2EmP4DLGo18si4ZdmTtp872ga2/7PJ7OR6gNQAMHLSzlvk1FuniGVTdflcKAb66F
cfxN1JMOpSGt2nzX2Fo1eCgToR49RjrPVtPvU4WKqTdUrtV5Sl/nkV/Mc/XYKnUH7QjWBKF9NCDf
XliZ0gRJ6nYf9EYqC+oF0/SYqc1JKmGY7nJ7nu9zWYtv7+8jfb2YNosLQAAuLnVY4oatwpCm50aT
qW19LKIiTjxcxvMRj+8hncAjmXYYqGJJETeaHQsyzeRkP0KrnfF5zdv2YzW0IzeG3thfFmJ2+rSl
FHsQ82nsDeHU3dIy1W/LOao/59Fg+gIgyWPWxhVU8l6XjwO85Hz17hk+Jlbq/uxQiOh8fDdGUJ6G
nf3dmCJJcBvINccfY6lOO3uU6V/JJJVradAr/WwzE6STzAVdIkqYF2Zt0OAkCLH2aGSa+9MsJc9w
C0m78NShrgd+BT5jiAOiiLA6gNXiYCmjlJ5Okd/1DbWo9gV2c9LP3QJ1CWREwp+KTSsyqNpGw41H
F1/llCOWAxa4fOCTMO82amJ4D2clTOlwPaGGLfNIxTyrMMtHyQJ4SOVb1u37q355CUNJI/9ZxWgR
h9sml3VfpXbYu/VRTJqyV90yvIvV4afEdXAXO7N9b2cQb94f8/JypDSO4QiNWkqdNETOL0dkb1rp
Dl11VKlaBw0uXHutMOydaMf55f2hLgMLsrq1iggXiwb0lrjcDgifVGraHCMV5qCldv3OnablyhW8
hkjn+4VR1nKluk4i45x/EAVkU5px0xwnpGSCTjhPca80uygEohbL+VPZkGSYQzbt3v+6N1JX+lI6
+TNiVtS5t/fxrBp1AierO3aEHd+FvYgHuxLxw2wjVFEtivpcZzLfWVx+QWZlziO1UvdvfKPsm6Qt
wisP+ps/hyNDo3btpV286HKQRI+5JY8AQqeDkRRHDSMxLzT78cdcx+xx4cwfnUot961p64dpmYeP
RZiJO61OyiuB7RtLD+0fMSfEjVb9g020Z6XwgI1JdNDjIangZx0HohyuYb3euCtW0BKgAzYyYvXb
XKuJHChPyTAe0c9RH3DSnX+iCEjQjEi33K0GbOgpKRECMJXR3RX81nmHJlOc+I3oewjhIuchskQG
Ys9R+ta5hc0vCy8Ok+Vnn3ddH5gWxDjfiprYCpZZwz9GKHMROKCntUCLhzq7aYvW/BkmUvU1qRSu
v8xteo3EugWdADJDgAW6m8CRF/aGtT4gfyRJveoMRpTM0xE8a3jQho5XE2eY5raJF7xz3PKAuWr3
gRU5LeWQnopSqw8VjCcvpiu2L6J0pmTRVHdTWA57zO3VuzEKqwA88HQloXhD9IINhKgG5TJImNqW
fOrOqpVAeZ+OkbDnz3kzDT6w0Tz3ktXpqe1SBZMOcbOkwDVV9grWcZNy2zl1ddfYkfukxa78Cqb8
mr329u5b53A9GxxZsHT4LZ/PYT30cWda5Xxsyjjy6iYZ7ntttV7o53j//u3w1lDsR3guAMFWe+fz
oSIFgz5Ec+djnzTIMgiz8Uc9LA69HrdXLsDtK7J+FX0P5Ak5cat0+PlQQgLeMyGPHNeX0R/suDvO
Y+j4UdoMD2WeOQ8YGzdXYuxtorUOCgsTYQpaHhBsNoOqbtMnlj0waGPkIOgn3WuNSdkNEfUo0cTX
SswX1xsDrrAWsnYUkoCjbLJUNCJz2fVSHIvOnfc6wcnkm1ESf6iH1gi0LGwOYm0mLJNJPWRQT0Nb
9ScUeNyHsYzaK1v8jTlfKUyrGvw67VtOeV+7CmfLEEfKlZk/JLj/VtQcvHEs1H3TatPOnMb5ypy/
dQes4vXgJ8FSwLNeb90/7gCnNfRMq53laIaKcr+4ZullRtLgahTJQwezbIesVnWs2zLfiyUTR0xa
zYBaUn3fj/JBod1xb7aG+NjXirxVRL18INKvgsZS/rGIAoEEu55WJQ1P6i0bwAUqSLSW7Wo5tnFS
fE6rXlujK3ffDl195aitW+3PAICdQZRB7KyzNSgnb3ZGpU5cwEauHg27X27pUsy3+YzGh5lDaInm
QZBjVNNuCjN5JX7bvnIE6rRYkGZBGIvW3/YjgZIIas/ucrSGWdzJVpufEff5/v5Ncvl5cMy5txxi
HBpKryWkPxZ9RlKPFDcXx7LOimDgH7+Uwig816iyvd7V013bFMNjEcnhSoSjr4t0PrMwfsnV12gR
uYitvsiMOSsQR+St6sWYA+koxqcCwDjMEbyQkIA0kqwNlmUR38suInKWVT+NgUTAA8kmUdg7ephC
+LUzQLxaprg+aV1s3ky0/lu/wtkKH6vUfdTtCor6Us7L70mDSebXkB+RB036F2Qqvprmkj87LciF
PdsggikPmfK3sZjVvQuWZLmTiR1N+7DLkm99pCS3bQK2wTdoMX6WM76bEOzq6Sl3bQgqOpCV5kpI
/VosOZsndCVWTiXwOmwvSV025zIf1k6clZ3STjT3ULdEH6RmNX2w5yT/L/bOIztupkvTe6lxow68
GfQESEMrGkmkmBMcUgY2Ai5gd1Tr6I31A3799y8mdZhHNa45pUgEAjeueU2CMBuKijcaUwsBv88W
d8LD5S+qYoEui4XSUx9Ni8Cb024AyIex0iS2XXbzrIk+X4e2cMfQVsm0cJJSbnI5TAF+jaOoLjWl
gE3MU5IDmhPNcL8gn5LsAlM5MJriRIUG5o5ZRL+nO2OSghibLZv86eMj+l7pCU6/sSIE8YOhi3is
gl9pYqxGSzVfPStNL+ta9GeGk1dZlCeuTIhAVZWFIu2bT5Q1+VmCjB1uLL1bzZHdaFoTVtBNML6d
U6sIraUczhKYRttyaII0RN/CcDYQGHBha9DGDb2gqOqNr43pi81cSm39tsh3w0LvJIql194Uo0GP
UbiLrXaGbtgnivV3nwWfIij51buMi4/v/+3rZn5RD0XiV1+HoWl36O8RZ3hz6QV+F/aeU1JtheN3
Z3qS2ioEhNiciDvv+tjEVpTXYQvTSVntNY5uXxsZ4q73s+Fr4BTjWVGJZlt5qjiD7OhslsTpz7Wx
QNzXN7mMS6uKxsrN71JPzPuP3/x7MRm0f/4ZUAHBWOFXb/di0KcMYbpq+oqXs3ryjNEHMadSp4DL
6edllNQO86PJrM1vi75QGCVekdxIjL8GVP5KdSeswYv0Yi7/eUn/g9T8Dwr3317Sq4/PT6kyNX96
Fj//93/8fzecw//5r/JZ/vj5BrO5/tt/AYY9F3jvq5LSiu2F//Fv0Kbznz63DZo8jB1pEpPd/gu0
aQYgPeEKUZAY61ewoof+Bdp0zP8E8sVluHYpmS7S5P8b0OZ6cf87rK7iDyS15Dv8X68j//U7/O3m
M2ndzAPo/qfSm3x0H5L5cSQLAPGPParmKvOb2ykMrd2yHK7jOPPumXenz6NyCBJOUPQnwtzbnH79
PQR3RBi46ZHDAFT/9vdkSxoz3MvsJ0MM/uWYZc0FDoxlNBXmqfHz2xDDUhDXvfVGcYBUsN5RiKGc
m7k/p/xQx3tfnC9oVPuuQ6GCEgWpDL4sZXZK0u6Pa4JjwsiEQwEY7u3jKSeYJVK9+aGDmFPtwehE
+TbZnNIhPwpe/+/ZflvnqDRyvGEY+2TOD2o3beQuuUi2zfmzHmqbU935IyTb+6WOEuYGqHJpMcs6
eCHSNaEL1ygO9U0WfW82Z2NohZCuTyTpR216RA14NPYQxLO5klaOyRAllWfc5rn50tOsBhArffM8
yVu73rjMi9y9p7d1svHE4Gxjo9bqiPF+lWwGqH9BZCZcHBGKWMkS1VYF7bFlKBRHg9O6KckD9UwU
dHphRYk5CpOkZwRgm6f4RmF8XhQ3lidjiqCx8l98NTK6JUGcnNCaDSE3S5Zw17a14z7FYnDPEGEY
JL3yoF7CCUrTvsuWwYp6PqAmLGOzWABId725LSfP+F5XXQlkzerUj67KXDwfaN2328nP4wI5q5gx
2KRXMUJp5TyFHfHlyzS7Ro1Mo5wxe1qywkdg2hV1aKGLHuyz2FqCSNQMGvAB7umcJFVfBLDhwWFv
DCXz7tJqjJrerjDyqy5QbRIpzcaydhB6M0UQqGuHnn0G5mzp8Ksd82CdVk85qdEiYrOLQJ205Sbp
lbifwcD83VTz9WWvEXJl6BES9WNoQZAG2PCKdnlJjUXtW0NSUfWzduKWPQ481PXkP7QRKPOBFRw3
E2aLu73WY/2l9moRwZvIwgxP0ihom+5ELvvu63xdixjnAzcFxPZaE/wWdDHIy9usK40XfSQGslgN
nnAYDAnApNNLxgRuIz5nU5p9cVUQ/yxrxkZhj5zvofdiw97+dnfd/hPtf8fB/+HRXWbTPmEQdCe4
9LdBqWvbhJA88+gycXdIU4y72FD1WTt7ywmJnbfxjw+VoE7LhlEeKJu1x/B2qdSP88TspXgiOpa7
Iuu0qM/9IprnLIlspj+R505wB6HDX8FkFl//5knX5deFoULYXMogAo5CPk3DvjMMYT0hWCVDfNNo
XU64jzsoip6omI/q1nUpFI/JIwDRAfg/ruv8EUvgnCbZU5P11u3IEHDnD80pDDiJwG/X9+sD0WNj
R+n+kyMeYxu6xDJnT9XuU9WkyHd7bnttot8dxUs2XwaoQDx+vIFHhTKpOJ29dWCEdhS9lleF0d9O
LuKhfRCPnjrENQ1e11yMqLfdcafyZtmkKPp/s5pJPWMgs5zYT0aPx8/KiXn1qyX3oSN2bL2kar8U
ODBbz0OWFy/CwOB+rzmoxoeZagd5RdXJiD3W3N4PJbThYotgizSjxM/qIJRLajV74TYlQzbDE+1u
GD3gAJRGgDZ9jF+3lYMH0nlvqoVbM4/ly4TMTrEZa5p86Pwz/KXdMbuIIMg2ubaxSjofO5u0ITGI
1XsyuPzHQjnfR7mdNNm59BCV26ezY8yInCg2Lcut5Mx3uJO29Lu0KVyscXqATpA3+yxIvTF0Wy3+
xPbFxT5v0sLfLbZXBl/E4NnXJvIpAH+LBO2IRbpjjgaApY01GPDe+IGAlKxJZIQ3nEtrqFQ4V5O6
QYWlLqKuHZ16P+qzo+8CxEOCzQptfZjs2v+K3DV/nPdmWUWFoMEfJfgXgIlc0AHmbjemM8dLsjya
/Tiwr6u4ozTOksTFX6syveW6p1Gfn1kSSOltWuMJelYaQncRHnSGGz6CoYxi1yiLs8Zu0wso1pCe
Afzn6R6cvXD4+jpAA76Rlnpk1Xobbya9Hp19DTY6CAOU7nllZimN20BmqyQMmMF273U17UnNmkA9
L+hXMG/mvcwA0MeRfoDnJ7+61cybUlbnvrcbo90GKdQGQoxrcKHrjExW7Xp9RDbWVFhjOwUC38lI
7CliO3lY3MS/LwohgLtL00+Y7yMJQiPWDb6AVB0fRKXPZUQ17NyhONMKpiGBKMNqdJCpUbFnPw4L
kj4bqwvyzZwvjIr0ss+bjQc/FH+Ntm92VjO05Z1RA2EHEBp73XmZBvmwWbxS4n9uwbHZ565IH/om
aB7bZUm+F3OQWBeNlTeXIwO5eFuUXeVvh37UfgzTtAosWTQHt3pWBV+X1kx/TQLp/23coC0RBVNn
cZxf/emX3EofapXaRugAwvUQSDKLW82zFeoEqJXtepEirUN/3d0nVrc8uLZSmLaqviJcGxO60bVu
ZrteWejEQjxCB7JKXbfbFUM3DeclP/VujDvzYmKCRdPJqzB011DoqqNuHpneSZDaWxSQ4qhzwdnD
8lia/EuZuoFxIInzsx8FOZf/iVFxepP0UvvqdJ3BbanPxXglTTPPr3TcMdRl5ozQpfwOgkQo50C/
TLRWouE3mVOxE4E3DttFxXUOJD0fvyRuqefbQE32tRh1/yvKrMFTDUgD30fDLb5VLUDGsLDAr4Xm
Emv3Te5XpE1KL2+y2TA6xFakf5fD3/6JVVjwy8qV8dghxjOFjtMm5nmrLfwDZ6rdtRnjl+mmQCr5
filKMLitZ9t3Bv+loEcnp21PeT9GVtkglcOPn5otM5akCoPRrm+cpO2u7SmRBRvY9OSlZdn8QI1n
dLa575RfNL0P5tDqBhcSHQADq+1jZJli4QFobM07RnLZw9CI/su8WBX0CC8Z7rXOzw+pGh0eJQ0Q
QkcTDvtBXhbYyNJH89HXY3fjOIUBRKP3hmvgU3CsNW3UMHIbCraql0Pbhslgd9+HEV2/MPAH3Q31
wvFe6gLKUQiFW0P0vluYTM1x1/3yvGHcNKqYYyhaWnlNX1x9zlDfTkHDzuNtbNDVBoZQIreHH7u8
TfsUUZoi93gTsjS6O6uaU5CLVpFNIXuJ2JjUhuTH7ABOISBKL8B4uSdlT1SiN5zj0rptHOLaZsR2
/FuiY14f4kUBM1EULn3BQrfLqET7Yf4Ej8agr4ZBYhyCSETaGkSoeeaMZJxXgZg6kmPTyMcNKlrB
eEHIMq0NKOmq3QIFKKcobvK63g7l1DuhnCr30Z0YnYeMAbWbhvQj2wpL9HWkFeWCxlAmy6eiMO2v
NKexR+y0tsTesjTmZYNDRvCkEG/ttkGHm2zU5QH6p2p0e1q6iR80EcOghdCIE8hNs6yKIl03JSND
KTDuYdYkmGlMpUyHzYD/wLRJjHgmyomuQ85qqT26vOjyI1w0pToKA0DVLnJrruV2rM38K7w+UW2R
nNV+lEZFTtFpo1CAWQTyWEsy9pyjCjH9jW0qo2X/3AxwUuX2XZQugahCXUjhRIPb99Y2q0sdwTTV
PE1Sg/LoO7M4H/u5nQGct625K1Ov9s+tSgwETchRClCJwaGWNB9UCAopdXYTY6J6Eye+QCGyb4M8
zDU3gAo5zO49SnPJdyFBSCHInapLM6+ze1kAhlw96JE0y+L2inZK7URz36/ZH9pbOFKRlE2h3XbN
gHdb0aGHpOXxXT843Y1VlLRULURwftEmWXS8YWPvYBbITGzhvyzPA4ScZTeKeYIPmQxf/WmoQR1r
7dxvarNJbrzMdn9I0ogutIC6+BvGCMZdkXbu926Jl1/CSuadr8XEwNJtGsQVlO+KjQlAGakoFHe+
6GJMjD3MNMo9pwsGLODGue62ptkCJE0abUa2c/APc5VTBdp6MX4pMxRMtzwFrVqiCPVxG5fLrT3W
9vcE3ngcNuheyXAux+4l7+fuRskKtVMNZkK6xYEqfpmaaWbLnKnRI9uTw0bKuVEYJrTJD80r1Q8l
+NuQMr34Re48XyZlbm9VdScZopRR1cS+3EHbdR67UWu5Xxcvd/bK9KYyWgYNRWZwA961wzA13Too
liEoR2S66n2I5aG2MGIgRuAKGFqF475UspoN5J56DwqFGzcQXe2Os4EQ56EAZ/V1pFFfbIQ3d/cd
+isNiCy9UhtuzPSAElnxlDedy4ksXPFMspR/FwBGCVzMUpAsUX1+68wJTqsN+qDFrkLO12T7h+DR
yFFvtMQ0pVtuxdxGWc+azkXajVdQAx8Cp6luKplkD1CeDDscK7W0O0Yt3oJqkmUfmlIWQ9QkVZDu
pD7297P0sUefyDpjhg7aKPk7n0iQ8J2koWFME2pjTatUZOV5dm32TiAYAhmj2DZT0SQENcJUZmRI
PwE4Q/5wgDZ9YXeNOW9h7U/0eKY6V1tO7aTOUk03z8Sc9xEnMb6GAYB5LZ+G+mw2kjTSmRyiYGaP
YRKnMlyYKByGaui5pA0x2ZtaDBOeUaU7Pdp8p0VkmU1Fe2ciApv5nF/BFtHh7SjD3yQu6LAIcl2m
wJ4ms75xJ5U0F3mblLsYND1IOlWK+AbnK/Fc65WLKN80WD6jrtI3Q32J2YJ0jJsJNReZ0PEQozlV
EvZZJvt9bFhi2Jq9l1tkDFpN9B/64DGVTXULB0ZdA8EE2878pcNhptAG85AkHZC0rHPdK2lj4tCj
lowg9mSO4xeAl7UZaVWFK4bht7i82OQXIb2P/GyNKyUpcQ24z1HVKPcxOIov+dCsvZwCptu+NxvC
hz4ubheVdeuMUZwa47IDueK9yHkub1VvwZzLudrPtcwfiCTUVHfugmXShd4O/tc4dlRyPjeiqzf9
IjP70lzxC/M2qfM6zje11zfdHabURRcmtW0nO00DXrkvREWcMsY6/p4VEAgiWgLWDYqGBaJsEOu7
M1N53U3ZFqY6t03CJsxBnaaNbJCsjAx7NpftrLUpGPHFnWRoqrm7pSk26DsP+bDLtpuNb6ISwXe9
JhxERlLpYgv5r2jDXicHiRLUtJZoLAWEQM+WyER2WTFc43nCtQC0H+U7012ymybwilCLFznuJmZi
ZOptW88bl1FjFzqi0m6U0pdp16yqGdwk/vDDz0cImQai8XLVodT6Myw5xhANMjyEJWBSZHLob8qw
nm15MFokPuNEr88dajh31wxNfu8n/YLQ1pIRLhX1y20DzwC9uGG2ssgLZu9n8Cq2X0qZP1L5xTek
MQVkY7Nuz+xcgnXoW1TSSiIWcTix9JegSmbEN9vivuFTA3mAnDT8Et+951D4L27hXS3ZCsC6tydO
WZj7rv+VKhZOdjy2w3jJZdw/m9Lsy9ABLXDjt7DkQzdOtWxT1mX1YBLS4utZxUWWRTZGcbC00xHj
E1NXyUPSGVl7NdQiQ9ZrWB9scssuvRB9b974cepVl7PjDEhK4XL2pNHow6OLCllnG5z0IkHnsd4Q
gKoffSsI/niBYNGlDWOGug8DgIGOXhLEYZs6w2NKB+XFzCcm4B41LEPTvncusiydHzkImMIUVmbZ
+8GssLcx6Ftt0nSFN6eIMhPKii6+EwG+LUCI63iD+K93iSMRmoCxasXdkulwdvDaPuj2iExp7JYa
43bJd6iSon2gOE8ftKqWB6exe+xGy/FhiJXVhtDCtau6LOrqdvD7AXAqyLG2oa9r9jeW4S5f7GEQ
IPE8dAlICpynYfZAOAVx6ra8fjVl4eok3r0kUye/z7EXxBc0OWL9UtdMIGgKTAiQ4CAvvvEj2keh
De7nfKqneyeZCUQeRlBXhaVh1Se9OUCpNHUZF3jxXN0JvOt4KyL1242JxZR7nnpZuhdVgm2Nq9Ck
95nfTmAKlvk7xLYXfNlVAmvByi97utzkBtJfNn1ONAmln1HMzMrq7HDuFudrW/f0cbMqCXbKgFOI
zqeXBiAATE9u6lTUnNNq1pdQFmNCjZ9a3beO5hDzhTGp7Gs3wyZoD/8+VVe2n3j1tsgLem7jFEyP
uWf1GrgBX0jEUmuv3HTz0onL1HRrd4tskuNt/b4d7r2JuWyIbt3YnQ9MFc3HZAEyH1ptlqCw6Y/S
3RqFHH5lcrDsXa5XMtulmpe5SEB2Sw5MgW7RuROj32THtHXxLNCrr7bPDOo2YdPOnETW7Xmwfl44
sPvBy7i0vQezfewNjDtaeeFUdW+c6bLC5IGbdyh2aePKHrbvFNdkSn7tRRTNXH6WmY/OrjJzJ9sZ
iz2pi2Sylnw7Nni9k9JMuryA8h8Uh0WTTRvlwp4dFFGTFkFYv5mwoRWGaEBAxHHxmQaEtB+y2aEf
z4Z4yxnvxRt3pba+8RgbHe633ExvlbJwRpqw2DOiSRfDlxrkxzfqo6kNMZssH1IIYSR5OiKOu7im
xAlyEp9oEPQmNwWgpOty0u2Y/7NrxN5LJxjUQTIzrijJ+tbMoqo+F6nKHweOVR71rpczeEEfi0+h
zqruDJUr6uy4HUmsjKa3G3R9s/mrRP8BTyPaMnc5MDAZIhLUPBql3SdRXHIoLoHgrvWlVQjn0izj
Glp9IZ1vPlDTMRoHp/oiyll3tkwSYNn8L7r9pgMSwXrqXbf6WQcZ6mGZnlk/Pm47vmumeniEggOi
X4qaDVidt23jZZmaWS0zFgqlO25BHvnbqjROLPKul/q6CB1ilCpgWr+O4X/rbRalS4OGXu7TBAd+
M/hWfFY5WGxDdiBf7fNT4OZ3vVTWI0MGWQXAAQDn0agTPXul8PmOn5agQ6OP/JziLtOvoUHJHbrz
D6mfzTttWvIT84f3D2pipUGzn2yWvTzWnmhHZWeuKuQh8JTcw4NsLzVyjKgVC1zgold3f/n2uOvg
rQPBZ2AHF/VovuA0htEjP5UfgjFd9lMB6UQvuuavphi0wt+sgtPV2zPiVc44J5ZFT0No1aVZcd+5
qWrx/NDqE7Tud8eRwT0nhHREB5EDRPPtUtqgSLq9RB4QgQ5IUsvmZnZk/+XjbXs7llkfCGcZIE/Q
NVkFFMrbVej/qHhaSnnQ0dUALg1RyEacvKcNG3280p+e5/eVjj6vacKvM9ClPGh+os4tmnYbK6h/
fbzIu1O3oh0AkjP9YXIArPXt4zSj7uvAyOWhHJNi11Y+to6J2TzNTWd9Gv1FO/94vWOE9Lp/zIjh
wzHpYcDvHL0ltLZLqFJNd5hXhFui1VJE8Macz2hulxssD+ozOSVfYrzMbuFMTTuttfCmBKTh3i2u
ckMnHptvk630E0OwP7zY1XqDHwfzfQVVvt0JY07aoeaDOzhEzT0GqXbYQ809X+r++8d78IcXi3Yi
Xx4yrZR27tERahlacF1OzUGNrYi8yixQX7fiE/HkT8+DOw9fOHApOtLrr/gtcJYKo8vRFuqQl4FJ
80f8WEpNRCkz6RMrHSOU13fKzIVYyRmykaM5jpmUbN6YdN2h1IZ4K/rKPKO3Lm8oNowzrYHkjRJN
et2h1P0Aawvcihrr68XozJ/OkCQn4sCxdev6cyjrVygCmlRENvPtk0+1vfS+nMcDEs056pneQNES
pLm7L0kOkFmm/DG3sdlAR2mYQmzcrqsDqHJ+cjsOlf3NjVWDuLSN0CjORsEEe4eSP2ZmEczn0oTi
ERWuNPCXK/vkrG4sca15MvlRWkK78Z2xXjYLJrpfsaau/DBoaZVGM97QdwPh/0YrYhyS/vJIrbck
PiXrO4AIdBz7YlFUzPpc/ykTmXFV5ZPxyMiv2H28yh+OFG8adPcqMLxqvb7dWK9qgOmmRn+wKO8P
5JjN9eAaYmc3zinjnT8shc43QhTogSDO+PqOfzu9UCxQoVhidSjx64RRSa4KdvQxb1p54qHeDTBB
F6wHxYA1zYrvqBGak0DflcthbL3torn+luxz2hbG+NPNsxyv0lOWsO+eDdA26q4WSQ0wsneElqxH
3LryLXVIFKWbUxqfyW119IfS7vNfvrAVHo66wPpwoCheETu/7eLgm5osm2Q4+D1tnTgrxh3OGUbk
m/AqP17qfRBgrTUZ9EgGiaL+UbzxZjp2ce33BztOF+ivVXxrdM4UAeJeomoZ0m3dQPUDmfo0UVx+
08q+P9Oy1Nno2eQ+nPg1Fkfx3wg6rml+DareEAagoQSAdN8e1bkUta5l9XDIKe/CASzn2TQESDOZ
zG/oE/j3cT7H2H617r031PqWYtt5aIXQ6XoE+9zs9KePf9Kf3vqKk8F6bs3x9KP90bxupFdvDYe+
17MrRP71bdo7zQVt5VMH7NhSdH167LR59UhTrntxdJdJtx6H0eyng+a5cxIyXsfRhC4TGOOl8+Yb
VL0pe/zenB58RKTK0CqdYN86FWN4xFbGT4iVT0vYmTPtfG8oQWDpXid/2elrG5FK/oKOGiVmy0a9
uLQqHoxR0x7KPNW/fLxt67YcvUjOlYdqio7eMJnD2xdpTuialZk1HcZFSlS2Bjwv/FieuDOO9blf
d4x3owNnoth9FwVK5qPGLOR8kEbabrXGcz8t9YLxt1WL+xRKVdQI5YWpaIxPXp61t3jTsmPzpLbI
kiQ7T4n+EpCbfUblNZ19vAfrYT3eA1hl1AQmwxSUrd7ugWG2hcqWfD5MhtOH5ClimzbJUxPzjaXD
WP3tZcLpAdBu+uwE+P5X7uFvUSNgoLAO8+cDUwOmjvGUb+tkOkVe+cNDAY+hzQRyBST3cdxtLRXr
mVkvB83V18ZnBmp7zqyw0hft2uyM/8ZTrZQ0AiKBl/vjKCKYvQbMI6jmw+jq2gUmjEzMcVvbfvyq
/nBcsQqEMLISchBwPco9RJ0gAp20MxIrCy+nHLQXUVWnqOLHqq4cVxfuL1hVUBGstSoe/57cTY45
+k2QG4c499qLvoFxCAsjprFqM8wR9M72qu3FKtrE7L+z40NF7zJEWKO8yhzZ0HMCHzTTsrq2fMQU
NT8j5Q6My75g6CjHXJ44wu/3hVQUBRKa6agWghh8+4Nd4dQy1gzjUBdJtqsbgZNQb6cnPuP3MZZV
2Bx71VyBgHuUoLSab/UuFsmHXAbxPh90sZnbuNkEarROPND74wtojihrr9cMn+T6U377SHLdUgFO
Ss7Bd+izw3w2ISC27nVgN9MFU3Fr8/HBepemcGZZSnf5YAgFxwKnM8a0gIr04MBzG3vMtmFvosHh
Yk+5NAat8WzeowZWf/t42WOaA5uJYDU5PQ0eLhM0e94+J0pMNJRbpR0ARZlnRAWlfaobxBYvK073
Jw0+yHU1FzW6HMBkO2bIqfMtNkWTR4urBYfOZiYdYVZCF/Tjn/b+SK2/bG2XONRsIPPf/rJ0dIMK
U7n4oICNfObTTr8KLytOrPKHfYfqTkvBhW/C9XP0QcfwN2JN5dqhGOEbIX7XbNzEaBjNpW3zKXOz
bI+ffHIiBP9hVY4Wb5LrG5jiMe7VaKwYRyyGKNQR2nmCqfHPAveVp7xU6d7opbMtgrI4Qe18f6QB
RSLmotMJgGTjH21oNzdLAKdPPLckv+dBPoFlLlv65F2V7nN97h/++gUGK3EGxTDA/rzIty+wMTUd
jZJJPnPGSBG5164zgHUnYsL7Y4LyGbhWDgkMLchab1dh6NeYrXLrZ9dZfkCb6zZ6J05dZseBhyrb
pdTk46RNudI/3y7C7MisQTM5z3XsXROY3EsvXawwdSpn/3ebZhkwVqgfSOpJshEPe7uStKjtavLU
Z6H85hJ1BjuakiS++XiVYy03BNBeTx+FHmGOPuFRePMMDWhYz1lYslGAixwDE4Usc8izq8bTnCtc
X/NrJgTBEI4lTh+b2gfAgmHR4LShRh8eJL4yd+gEW3jklYa0AL2kwX4KjLzey0zvVJiNQOc3WmUM
d8HiBw+trhkkmqItTYpmNJRPfFTH5/v1mTjXfC2Yq74HeA9F1VM+s3WjsYUSXG2hbjUXarFvQAic
khs5PndHqx3rmAOMDGIZsFqvjHJjKfhplRcXJ57p3cFb39N6DZFzQMo7Fkcg11AGIibiuckLLSpL
C/5pADevHIefHx+J9yuRea748JXjRHf8KBCmXZ8sC45qz0nJuxs1l4KupixfIBts/nopG5qfhfkq
KRiv6+0ZF7IBl1pO2bPUJ/OyrEbmSA28TqK7eyK8vytbSQThMMBc4SYn9B2HhzGn6h6kXTxLVERg
iNhqU4HpB+KL1tHGseGeks3UemjPMv45WHLaWK01XqVzitpSzkznRGLx/ty8/UFHD68lqMV1nl48
g69hKGcI7Swp0VE88eB/Wgb6JHRKAA6Yuaw30G/5S2v4Ymhrq3jO2kTftIHQb31rrF4+fpNrdvB7
5cLuuqicEnvX5IHa92iVKgMqNipEYgYd1YJS76/oikyXQOKDRyUsakxESbbLXC/bPk7zEzOO9188
6TFNAAKlDhv/uMbwbJCywPOqZyZg3lVlVkhyrfZefZZXQBFSsqePn/cPu/pmwaNsKTbTBvCdXz2r
ohd7N0GcqveH4cQReZeUsa10NiEc8kzEM/doWx13AtseV/VzWtTptwqBLtBpDUaLs9Fva2zmz1PD
ZqzOGe33iYspOWptQRUC6FiihZhPR80Jth8/+x8224MQhFv3KzvyWI0gR1Y7wRi1fbaBXl+Vmuc8
+Kv3k8VQ8LpXySlXtT+sB92dZqS+ZqZIUrw9W0XZexmart0zWMTlZgKnf9s03hQmvtSvaxvJhY+f
71VP6egwMy1h5sOtyOjfO1rQqpvKswCDPsdeazi7XAjHDLMOyZ1QDX76HfUs/yFYdO2HKhB+yQBN
n6VdhxcqroviUztxUjcNd+a5Q3qMHpc7Bvqmgaelh31VOIL/rPR2bS1x3LYn3/vlKmAZJ26MPxxR
RjA0BPn6YVkeN+ttfDVLQ3Xdc1D2BjgUv7usjDg+sVnvV6E2BepmkqkwuHWO2jZ9NjJoSBf17Ihu
2qJNoJ/hIvmX5m2rKjBFJR8BRj00iI51trJydJUNou7ZXboyMvyi2IA0tv72o4YhbMJ89Zm32auX
z9uDhjw0jFerWJ4Fpd5Oz5Z4C2w1O/H5vAuVFl8y9x0Bc63yVk7y7wF55VO0OvISzwxRtG6bpjZM
EqvMjS1iBu11bk36OUC5sdyC1sdy1gvKE5nyuw+KXwAOE3bUmh9xwN/+AkxPqHMsfXhWqWZfzsM4
A0IegDqJCVjFii//+IN6W+Rw5zKlsRCvMimOOZLHJ9GQfd9hcLowCqwfgVpWdej2y4SXp2OdoX2R
b9Ns9dD4eNVX2ZB/f8b/LEvMoA0Lo/B9Nw1Aiuprx1gOaraqe+FVCrGUcQAbW+B9aUSL52UXnpfg
ZGFb6aCfu5CwyeBybGlPfCVvc6rXn+Ig7AM5e5VARM3r7Y6bGfAuadMDU4svQEzLJTIyGmH1FPR/
Nd58XYpnpYyHzaoz0DhaSgGXLWXrwt+Ax7Kv4JuAx0njM0Cepwrzo0D5uhbVAaeZahKN32N1WCvW
RIl7sn4I6izxImeZi9sqj8GzkpYP2XY0k/bLgLNBvSHXCxzAvkNiRXNRNle48sb2Bm2l/gwMH6wR
K6l1C7kP2dxIJ4i12yApUNp0Mu2LZjB6DyWn64tvN93Xjw/K2w/yn6cgrsDCt+gaonn09uXMmdsi
aatzPBHwQ/DcV8aNbXQqahA4ul+mUb+CudK8CEsO13PuyRM12B8OxwrQWPujRB/mbW/Xz+ZOK7FZ
Xw6D4XabTgNklpEswb/A0uHjR/3jUtgXAHYnWL/L7YdJKoVgqX6wM9java+hJhSXIL46+BkfL+Xz
q4++Pi7RdUS79rLd4121SnO2JBYOBwG4c5OBdfrZxYUZIV/YIupEU0M1WnCRYrz9V+2Nf97nKhcW
0H4kwJpHAbaqc2+ooHUcprJpv+fcHFv+2l67oOn5Unb5qbn4n3aVroa1lhU0uN+NLiqZOiVqiAcd
luMGopB/gS21v0kdoz3xdb8N3euzrbRdLnUfqQbGPsdnZTAwY84a62ALQmqENla+s4Km+QbpHPJS
lsr08eP3eESX/mdJlDNorJDhs69HS8L0VPGQLfrBz9vB2w2+XTdbGE//l73zSI5c27LsVNKyj5fQ
wqyqGgDcnU66U4cgOzAGBbRWFxhEzaPG8SdWC/F+5qc7afSKamcr7WV8EgRwccU5e68d3Y5OOz4W
okLbHKdxejPoWrVjzi12lhEmXs1vPLGSfBxUAO6BN4DDYkPMB3v4qaCoHNjvLXVfhBQxtQigQDGU
x8xTiafGCplk93EjkFcWlfr89YM43On8fg5LuYy1c6FkfJAdzVIJ1LfTtEeSaAYC/YLMlx1UwV9f
5eNYQi9DQ49CJJ8psYSHdwh8Y44wGDqPqlTbniwcFYT+8BSSun5iKH28EvIXxiyzN9t5uoiHV1JF
O3bMdckTXV7FVxI9XxuN1EMdirtT55iPz44tr0xGHnINffG2Hl4roitf906XPlWhUzykgpYagkl1
FYYIfpshLPcKzrMVRlr9uzSaOtN+B+koL5B2Yi7xrB75byzVp3ZCnzwDHV0UVHpc3EuizeHfNUt1
BRTTyp5GO0l8p417r5zacKPGdEW/frGfPQI6CMQ2E+cDzmz59/fn8LoQkQG2G5CYyDfyXJSrMtKV
7ddX+bjVgpT4G0EOTQ1U1dHH2gUtcAOCg56gqGm7hhoPfV15xBVjxMj/hfWAzKHzv77oJ7dmcUDj
kAbUGCTJ8tW+u7WqUzOB96Zi3wwKtdP1YjsVyZ/voShygtpcdClMR8dTnxXJkhBTUnMGyAIivOH+
yZKkros0SE5skH83Wg8XL7jMhOLQvmeTzNx3eEcmcqq+mXsq1rIVYnVyOvPZDqXoQgtSccVIr2m2
mwYp7IliAFDIEOHELjxjy/RGOzLPOAabKXaLTAIIMg4a7fZqxvXJ7hePTGFlijtqc3uviqhJ13Ji
KudGLENshvRM3ouCg4TIEGExKikEy28FNgfbFSIzvglKDpVbM/fg1VrOQ25naRgpkP/+BLjWP+SV
wd+IHKL3GsVy7hG6Di99TxI9fq6kqHxHpe2wRaIp/ZrlvNLdvKr0tSwDw/MoJww4hUkrfW5KmduM
0QDlLkrvcXYJ81AvWgvXOF2DIHmxhppMIqnQxPU4FtTOyqAphW+3CsZIYuxnuFhJY0gXZECEspeX
qRxh15HDwE9wFEuemnbqc0ht7rYLI/FWGhic6b0EWNyFldVPxmyDEGg62f5VaOBVPSTn5d4sbKG4
eZfm1MStLin8IUvwnRazlmOsE7NheioGBZxvqEK6VW4vhA9sd/b3AZLiqSrmUWkR0RKrIhu4JXCD
XQff1OFoqVKkwkXYFS82kMk+fAPOvcYXO9v3RQnCpKDWXWzL5Fca3yr4eb7++I6Elh+vfnSaU4oK
lpXVFy+j4e4nfLzP5Z2+736aN0bgVYoX95vK8rvN15c93jQf3/PRN19odhXqElfNNHogs/GMX/Bc
khqXGEEXibo56V7fDiemt+P1//iqR1v11MRNEHQj94rrxbJ4vt8RGmc89g7fbKCfmLM/OeAwnVks
WbTgqdYeb80zoQ588EXzRFZMSZAPGpqLVJteYzJKritnMY3HkjiLlR6VjUrmTR3o1X2jG/0auknk
10qXrqfeKLc6K/t2biN71RZUk0K5E+cc7TG/Vpm6hWyhn1jeP5mUaRTIBKxBVYZRejQsIlydQiWk
46kYm4qjdoOo3iyV1dfD4JMFlOIMcnbyypCtHFNBIE2O5iTa7KnusRETyuf40zzgvAgn4//jUuyN
iFNaAgQQRBx+ZaGujfj/NdZqkr7PcjM0fSXrnC1sqenEN/XJKgqUbeEfIi1YVrbDSwUadszByPIn
KVLxDtO0Yl8QNsXFIM115DZd4Nx2lZhu//xh/j5Ho4Ci1nW8jsIhATRlBcVTb5BTQWguqbxjoHlz
bEcntpkfzxGU6jlIMDzQGKDPObxDRSsSR5hO8VRqJBBaM9a1KIrSs1HvIYiOTbL++tY+KcaQu61Q
yEaWg/D6GCAqESE56lm2UOR1TE01fY40IW6zVQfKobIV/JAyEPoN271zmPTxSkdfcOJzPp6zOPAC
l0LUutDFYdmqhzet9ZMIqFDyWhNcYR29yr1mdMFlLinxFZzfYJ3zJ7rYaNJVPWnixDbpw6iiIMMT
4ODNAEZmcLTZ1K0khM+SK/RIlPYng/hV0fUS0HOSbCuEemfO2JYn3vPHW2YXA6WNRjInJ+q0h7dc
zIWTsMNRn8J2Bj2Ocbt2KxlcPzmJ7XWajZAK2j7fW3XTruy5PaUk/jALcc/sCnnwXH3R3R1efzSz
CLuGpj7pQdP5k6GLXTIbp84Xv5X07/drnF4QgNKuZDDj1zj+ckbaH6zPufFEjb1V3LAgDBXnaOtc
lFWY9QuXRMp8HfHjT73FQAiAJQRTI1N4Kb2oTLvLSLLNh84hOsUrCdVQ/FybShW31mCQRjKO8i1U
F/uiL7V+PxRBsOqw8ZAgkmHvLemDL06t4M2a0vI5KMhJqMw2T3yF0aZ5bT0lkQ8ISTnD8l6ZBKQO
2I1CbZgfJHVUI7z7Ab56Aej+WYMHhBA6U+faM8G8fbODBhNKQPDjGUwye6tMQytvFHMAFVSw1Qpd
GV74QJhoqRiugb2sRgmGq3/V6ZGx0+JwGF30r9VVWeaq7jZFIV9KvcFfLxKhnYeGnj+LNNZhyzFw
vbyIcBHPEFc7FyPT8Nji79ugHgLUGIhcmk5NDR8WdRUfFtMsoaLL6fA4W1OE2LdrIfSnuQmCCWDU
kINWLXWTLbZibtljIktVxjK+BoDsDFtsudh4CTfXLK9rojz2YWHHN5okWd8rleq6OwpLv52ITbhU
eCb9eZE50okPC+04Q/dgzOn4gyjpGkRZynTRjhZYkAzKmFbYijU869ipe5y/ZKo3jmvBhYVhTOEL
h/GCjlC12iHbNVDk+2hOyic9EZnt0iotA9+0wkDfELjT7kgX734R4yPdOb1kNOeiUGFwKFpPslPs
NOKik0Q3e0Upx9Zm6AcgMVlgJ8+47c3Z7WvsNm6xuDaHblR/mRl2ZbcBZhK4c2CJYC2yMUXaNA74
6iEGAdor1QKznQPoyVhDuU5iT8na6hlqktT4aUkGsjkOYtogbteV1eiQg+RZUmXAbJaD1LmDv1ZM
FPNs0GoBCYx3UOOE4cXNWF5xmA73CfL+3lXacn5wAjFdqHacB15UteG+TztIMM4kYcCRm3S+IXQ9
lfwwraSzfjThmQO5Sfah3IvAjyDBlzAoALf4Sto7P82yV+7irs3SFdxY+1cWlvM+x/CprsGRSS1R
SCO6gkaXr4TRTQ9UnsE3DLLBjEfEsPWqpz3GQibg4KZIc3tA1VemzkWXleFj2QLCchMyhAk6cwJO
T2k0ApDRmsQ19a65Ncq8cjyZXE+UmFlvPKfjXAc8/NKoVph3JSBQBHbcEypayvu8g0/hJ44qkk3l
kLTnj3VRKj6JaaP0fZIQjPuRrIS1n9SdmPZZTYKcB/x+eBJVWU2XMJCl5Abzd5A8mlVgSOgC637E
kazEUnuryUFmw4xIwjI56+dBDCCli8nM9mMko3dBcyuZZxYCAMkrm7D8lmCqbN2KGCDdT8JUbtFD
UG9yiT/qN0gxYJlw0gvgPE1m9WqZXfeDZGN+RDGiaUQIpLb3gQZnyiRAS1vPQdDuckmKZPzPibrA
kKP6nGO6krpt2AcALKeBHUZeq05yOZHHTCBF1SrjpuxSsiOsPunPRq2tiC1Om2pYBZIdLRGf0pRe
5LacvVJAMneTnhC6FQWqAUBoVMw99dHmWddavfZo9ZgX4OsSXJwi4NAlKnguQJdAmKE7igXgJJm8
837qbbFZ9Lz8f5DqRCvSZrR5Sz+2kM97PZmkFQU4dWe1ItL9XKrh8uo9yt4t1Kn6NhSDVGyLjmjZ
HVGoTnzVjJqFr4NS1Vbp2/IcZ3BRgwWX5uw5igLr0g5sMrkqjcBn7EVa2LhKlVt77lOb19JUMF8F
g1lfwkKV3vquQm1PUqwGCUvkAVyLLAn2ow7m5VyUShieIRB3zpSIPZLHoM9aT+60UvVTbezVtRgF
STd6ZWax1ypBm6+VcoA6QX8ZikNS2rlFnErUa2cIDkG9BXKIsXke+YbwbrQgLUr+cLe0RfVsQchA
darS012rvOifDpZtMq7DbACrp8bh7SB3ee3WlL4fEAwExkqRRDqt0igIth3wFssF2ZM9D0qN8UKN
oln2iURj2hpTtVipDn+HXzlhfGHE/H3Q5JQ0diOrjp61Nja0zVIZIGk9r8ybMIUXdw73tLygTQSX
obFT3F5LXK7BailN4Fz12VomSjX7ZgVUU9wWFNj9zDL7Vvdp07mc4kNk9TCHHPhwU/wYtDYEORza
TgVLYBbxxu6V8IeYGwQj6mC3JvNTp6ieFmRUdkiE0/e9DJfUbZo51v2aIlS1gNcig1ILUTFrs5/o
bnbgbUkAbFNODwGUs5AShDrfI91y8BcEdfd90svqzW4L7ZG5HCZYqYX6jzSZ6l9VTQK9b0pxwpPV
rKjcTE1lPfFy58qrOkuw6JVRei9VsZL77C960ocApb/oWWopfsRNsovvFGWlxQ2QWz2OROUaUUwi
HiWgbHBZWpTYL4aR4rkCxsIjpaaUiTEvpcm1eieDeJujHfDn0dY2ZciZzKsbOfimlmZb0BWTkm+4
641vk9nVJdWnNiYEHSTUA/XU0PZV4aRXo8h5EIZTK7tGk7odZDz1LikK88kKYn4KgEu/swmQCT2l
lOJfTBx67rUOLAdXgzTPFBfM+iXYfQgTwTQB02InSdmssyuQkajXHWpTUJsoWQWldWZONJx8PZAT
1jxNjiRoZWZnu2Mf6+s0qzilFyWTrDtVufygx5nznWZ/HkHRrHuDDVhinXWEbbM6VIr6FiWtmXmN
nMbPJRlwORyHJLvQu2zu4VCVMmQZUY6qDyBMPDTtEI3so8s6WZfFlEJQTeF7ARDpYacVaazdsLUD
2FYRkPBzluKsP0/ROUD2KOtQdafGyXS3mqWhWjHTUMNhi8OH1RYzxDdZi/rHupDy5zombP0M9Jq8
SaYYZCYwgOlcG/LYdOE5YoZW86z7buhh91hBh7l2RiWqz3q910OWH0u91wu7ukX0Vl0XZPClABEq
doQZx+51Eail7IJNSK9MW3o2a60r6C/lzKijkHqSk7N44G0nwlZWQnEkiGal4ogtPQZCaQowyhfs
TGQKo/EQv4BDzCGcURAPN0GvFgncyErXvjF76wl0tFmF9EGDiMNnpxXXFt0IDZjDNOubdkppZY1Z
PzJdmLH2WhAypl5loRbs404eafnoAghhi1nwG7M6q4xoEx1oY5cqt5OdOzHK1MT4RuVDti5i2y7S
jQIXJnPpVwb2XcFUO3qgX8bpYWTf37uamKx+07ewmNaU6dueThrdXhLEdJb8cYJiMoIG7TZsOPia
Sogx07mTzHLwqFNbnLdppFTlr0I2IRzKcz33694OzafGlpLJNcUc3Wp6rUKHGlsij3tOgD/oqYOS
FngXpHMTgOz3iPwO6qgkcbpyNA2mr9uifHRiJQMhBw5uXAEQUfFGlTY/EXEQ8ugEJvmNUKZovMyC
pjLeeH+9/JAG6NNAmMayfF4zzYSrzmnUbBcxaYDj7lTtNq+bMT+TjCRvzrVMROF6JMzN/F5B5N2B
pTfvY0XvtTWyDuUN4MbU+CYJLKnfMRRbPx9xjq3bXutTX2SlXtEe7OsZ76HWXyA/c9RV0rHVGJiV
HwHdVL0vU5GKfbyZXYmNodQpqjlS/TAosyrQscqD2KtKNlvXk06W3aac1Ub4VmyPoWfzAcs+fUiR
MHGpxIloXTq+9slkSR6qwPIxVwKp2k55wyaiMRHlunTxNMwnep4/a505sVZMdZqu9SlLwx3Ek5gc
UerUvhJwkoO+AO1qbQ1UzL2gL3GEUaaWr5Fgj+zUbav9PnTRWG85xoBK4o7zl6qSrctqGiRpLYE+
mNy26azRGwolVj2DiejaMCrmbzCBg7Vqw87U3Clt2ldOyvI9ZKTuiSlaKteljFXG0cc8RDVmqttU
kfTJG8hc+SEF0tzyyDlMrJu4l3cJh1VmjCkiWNgeGqt1+Y3tjZCTmjNHXkvVBpBQc2k2tSzWQuHE
5mu5OrUu6UBycFGlSrXLUd5AgRhDItPzkczelZJk+T7L8Va4cm2qv0RUs3oPFgAoLxhqZRW2Ev6E
Evj6Wg9nWXe7foiLB3ZgycoWbelhEAQnXRlYc6BRAVXznLBmTVOniTU3aebQawc0mW6kpq0f1nnZ
oIFxtNoboNZxrDDTMCX7O59j0JdU1DdYF8dmI7eqvLEyWEq7qmTSSeNGkXfprKjXudPXhqc3IcmZ
/dK75rQjS6afkaX5KAxZ/JSVKS1g5gqU2WXTOo1ftpJFdBWV+sAzBku2YHbN/a43+Q+3jOkV8lHp
43PaqvqbY8/O7WSMSrLNJBP4oESSNKe5PPgp1/18lSeSHrtjJxtPA9BPHZauZJdrpluB1DbJle6S
9EmjuVQrMT8bQV025800QnEPhoW9DZCY8zgLztuoNeawGiankr0uX4iJqj3pd1khEmLHGKbjamyn
CYi9Mc2mq8JadnY2BLPZH/p6HP2RXK7LrMf3DGNgZOFTEJYJLy7IqDkzrSL6KbFh/2UF4dx5YFRl
CAGAw/jqNYn2b6Lm0Sv04Vy77wSNIRxk7bhHDz0NZ4FDv2pDKVS81bD02JgWwvi1ZJFWfglQ3PAr
M3QA3C8Ms8TNEDHfZ0DmIq+saDsya5FewbPlxMnNxs1TmaR2xHFFjQsaS6l4cWDLw0dLiGdY9VKv
X3FgtCYOyNQmWHd06x7CgI1LRVVDEE5URzuPljJ4pRIHDUhiKUguIa5a0hacRA7VEvinct4o+QTn
VxsouGtS1H+Lx4WJqZu5hcE8SPO1lqAmWLpt9M9wduKoC4248QwdINGZpAyFtlJHmvB40nOgmBAL
4+u2apZn0BjKdyFiumIsiP2TiMbpEmXAeBUn+RRsdbgPNRuuSrqEKBOSAqSVwwOeLrJeIyHKPYEw
OXg7lPZIjoSmPQ9R3AbnzjyjqZ2s1jyrc6t+nQPYtSsVQ67k9rMe5b5DKtI9aMvmItIoTLmlCYXN
zYjJvQOI3ON17rqJUqbkyO1ZZiStcQVMxYKlOpY5Z3GUImeDKtj40qfXL7AUwpkNNEIUvLyZoGTq
vZzsp1nRn0RjWYOrpgpLJ+CvSPfUiFOkawmjHd3eHLqHeS7hPJSWlXOUjGL7QgBlCS5UTafu0bOj
kl0Rme39EgLybYa9v3O0aoxWbUlghG8klnUVRLp5mcTV/JK3Uqd7/K76LcpS82Ws2Ta7Ds/rEVRk
C184ttQnDMKpyiUjkbhBmWk/KeOFd+kAV4vTeawO7sDGvwXt51TXWPxDfHpEZKYceEl5YOoB1r7q
ZF2QtMfnpMONhvBJQaMPmEcqFmT2A22xMxGrg4kk7KHdaGbT/WxEEr99XRc/rsMfNrSoIx3WR8Ga
ynIa0EYzhepnWe5N8htRviAQoxPtkw9VtoMmJS3qwyuNUj8G6jAUL0Iarig0cyXNM+2BrS9kq26t
Ovdf39px6ff41o6q7VUBfr0lvealSumB068r4uuvr3DcfDq+wlFx2yiqUAI6WrxQfXEX/5r0PIoT
1/hQ5VseG2ocpLIIV1AHHj22uDJoBSnFS7FtN7pvbaTtnyVs/LOB++4SRw9KzK3R2UItXtCRr5r8
JVJOCdSOfAQfL3H0pLAQKtCMuAtOR8zFheoSJv699pvVfO7chNezF22+fjfHjYff7+bdTS2j450m
xMAt20LaL14iuyeqd1P3VKY2ellssvCskH7g2jrR3fl0vL274lF7RW2mtrFSrmhiIwpILWtPtQU/
/VjfXWH593f3RIWRVYP61ossyWtd0rcmLOYgOE/bE/qTD92y46d3VFsOcP3GVj8VL7gptihCvclq
WPcyv2/2YLM9WWnXSfHaKCexTZ9OEyi0QCQtCmLjaLxTzp0rWobFi3WHkOM8/x6fl2QruOlGv+PY
nvrJHgT93bSb3FOxSZ8OmXeXPvoOKN1PZqzaxcvgPPXiG6eEcGx8W3uRw0vS7Te69vj1GP10/nh3
waOvAmFzoU2NVbzkfHFO9x1TvycD+f76Kp+/zHeXOfoUZlp+Vg5EjClEWd9eXwO/9gELnbjMp8P/
3VWOhj8ejUjrKai85BY5Dux74nj99Y2cGhpHw1+ddAkJPY+rglzbrSgfKAufwhOkaZ3yV3067b67
m6MPQNJTYpUUrlXanrU2Hq1HwMX5iUemfLgKcbu0DBnnikO4mHn0Zuq5DHV1FsqLaorxGtEXuNjB
DDG0J7M/RYu2tu7CPS0rjZilIvPYvaW/Evj8fi90NOtJmws3d0zdb0pp8IgY1VGGVvaJP/TIpcv8
7SgyrI7fqdjMjEta3fuZR1P7amH2Bb9QjNIb5wAiUs8i3CoiBNSKY7+rNfstXw6WbtUnIC/wIJBW
MmitdaMIRwMla8zFhTMF868UZwDd91EbOxdFTVedowWwCEmxHYqrvURwdL40qt1BnW28vxps3kDF
5vb1cPp8UVr0BwvMarFoHN6UVdPzzJfl207OYKobpWs+tQ/hN+eG8uE2Ki/JhDm1En544we7oA/I
sDzJu1jR2AXldsJm9nEOriYeXEU3NjyVk3ZSmXU0v6BDB5aUs7nLn+LL+Dy9sbfmNdo9i7P3juCz
EHb1a35i7fh0UnsnRjsa04EytAZCAvZ5093s/KgqD6zZ12/u04n63SWORuNUtklOt5GVFmWdKyk3
EuNQ6q7TZnjQqScX/ZMTPf++5n+HXf47Xqx3j/9D2OU//nf22v7bddw949AtDpMu+cH/TLpU9b+W
aQjpLzpEJDa8k/G17f7nv0vI5P+CJ4JxHDGYzmTHiPivqEvtLyYCZj8wlyp8mUVQ35Z9F/FzqvEX
gC8FQePiM6DT/ydJl8u3/K9muQGZwULwgh1DN1DuKsc0SNPp6mroi/nSEKUEObCn5RuGZHTEqR9K
wGzfPaLrv3/x+0y1I0nmcj0UPvgkqP3Ba8CjdDi3NHouYsWJ1EupIJVKjvRspcZlRAkK3tOoPspK
Rt0t6JKNFFzn+U8prKmz1Oqp9NjfDKWDG4e1iTOKugsmd4vq3eEfUs45DMS2LC8rLaJTxnE2KGKw
wLmILur2qc2LYKPFtA9KPbLOmsZ4C9vxroCD4oMyNy7pz9/0pVNscm28t8o2hnGtK7eqHpx1wJvX
IToNv26gIg+I4/wuHJAZPqhmBYs6HssTkwuamuMXiWEfEznyaJQayEGODqyVQSODYAp1T3knjDx0
jz3ZN88GOvO4XevqeS+f6dm5nm7Dbt10Z1l7E9NEvHaqbdK7FtgsyTNfy/M8pYe2Qaje2qtZXTWR
y4rG/VKiddt9uZ/KXRKv7YKjqYuuslgg+r6xCrdm7aP7CMnpdlxKEZihzWKtvhipm0prhCLz5ZiA
QDuLfiiP4N8ni5irc2Xaw+2hfFtmHlS04rsJJEkrnwvl3ESsbW2XmmDhgxzuPaui5OQ7g++gssmx
dW+0Zp1Hft/jGPSt0RfGOgMJSdyz7gEBZ/Wtbvtr4ghMzrk31TfrQXsg1Bkem0UHBnUOkTDrvP3B
MZggKiQfdHil3bA2N7/CFV0syXKVH+WN9MOh0oyqwFyLfB1I8MaeoY4NlDqi/ax53TOd4pqgTNrS
FwSxPNbymeEgvnAnw01z2oSuobjqPtlbW8O37rCPoHoOXltrbUM/p8d4Ef7irRl3LXeVnE2WV7Mt
uCcidBNs9A3oF3qt+/jHDBadXJN6S6CPczV+Xwd7Z9dfBJeT5Rr35UW3znbip0OFfV8UHhB1rKPh
r5m4LG86b9bGNrilnUVxJo08Ue3ZGwqx0a4HCRGP69BFcNMr54GK4m5+yH8Ve9vY5JWfCC9cB566
Gd+SwA1ust3oOTtnG61kvyVU2asep629Ft9Dr/FInSHW1KLt4qLHzKCp0yVGvuBVb8mbg7P0DVlK
Im8H2zPOSRpZlxcjHV1gJdfQTEqfB/pQbOifbOvOp2XTrxUvfUm35c8p2Ti39m7eOPthBRzndbjM
Lp0blDTS5GWX8xOfLQRy4rAH14Bqf62sipviRk89p/dRssQp8XMoKD2TVPh/OuH/aBG8ql6Lu655
fe32T9X/WH70GQkIhPeo+1+H/9n+/d/ha7ksKgf/sfqdpnzTvzbT7WvbZ/wov+if/8v/13/8t9ff
v+V+qshkfi77olt+GwL8w1VqWW/+4/3v/+fP/Z3lfP1Ulf1TG79K/5XqvCFP5B//5/VgqVt+yd9L
HXyfv3T6RwosLtwLgOv+c6VTdPkvRK3LUmeiIgW9+a+FTibt2TAWZwzrHU5yVqJ/rXSK8teiOwOd
u0DLZDCkf7LULRusf834toXtBvku3jR+IaeuY1wVIQMYVeC/7lpcuoQqaJ30Vii6evbuMX2yxB1u
wn5fxkBKSm4qS77Jqnq4sOTBXEpoteyd1FXZN03mxKI3XXkJVaD4EeKY/UF6h7qFryr/qAmF+yN5
+XJ5igMO5koYSCq8rKO9LUkoTWsURrgvZGJhldTO/VyMt1/f48dH6bCKO2xBMD4CbFyewbuCSyRb
yLGUMNrDwQw8NB4EXdFwOrFZOFzS/r4Va4mZXwLn+b/LX/HuKgRihYEzxdFeRj3jSvTaiK6c0VbY
uez/+Q2hb5YXUbkFj/Zo9Uz7mmFNZsqe8J7+2aGRuwaDhAL7zy8DCoVjLfpEDjlHL6eLbGMitSfa
iyHvVhjoZKLa0u6EBPLIGfr7wS0gaGC6MGcRVC8P9t2Di4e2pEciR3uYbMzzhAeiY5Ez9lXq69gK
AJ4tlF2t7+31CKHEH8RcUuA0nT8fiziaF3QdWNpFXn74dwxsYgMJ29U+agGWRnZuEOhjZSeqRYdb
2L/vlp01N8pMwql3+fd3d0tvilO3pkb7OpVfRhhkrmNWNwYhiSTXCPPPRwocHcYJUxW7sGNmGo08
pYkdk/UY+QbLtda6ADbqE2fwT4Y+njoZqzRDny/56MkBtxioYTbJXptFALMrYy+ZT6+jjPDsD4ek
DpgHTgBC3yXr+NgBmqeNkiGOyPcdfj0U1QweGoutcmLG+PCSdAYCxWVs2AZf2XHCe9DZOQEHFTPG
jC7YDPP0xQwrpF99bt9Qvz3lcv8wQ3E9G4MNLwjUgn58vUnR2rFpo3hP5G/qRwlRrpJm56s/fXi4
ayAtABqFuoxX9XDo1Uhhaht91F6ohrIlNnSgtZpqJ67y8XteyFiMN1S7LJKGeTQ7lYuyvrGCHPG6
XriN0GX6wrV4iYvSWUddqF7h7bnR7Lp9q4amvKKfVKAaLE8pwj8+VAPHgKUuXu9l9jqavmIjm0oF
J/tej/QJeLL0Ekix+NMPjIITAESYCyAJueGj9TNr1bKvYz4wB+3oKigaZOQWh4s/fXOHVzm6FZLC
gjbTpmjfqSnBmKoOtmgksObrq3z4jFlSlo+LfQfHM2wWh+PDmeCWyEqZ73NJ1UmCG0H6RlK/oq1l
n+iHfX4pHIWc/Rat/vLv72ZBubRHu7TkfD/linmnwU0JXLUeu+/p4qA7sY4t08/BVkpnFWMG1JWl
RoEf6/Bic9OS+2RV5R5U4LVAhL6tha6SYzV5ijx4WQ1r1C7GU9itj+OPyxo8R+y/zCLHxQoSOMTQ
hfTobSXEDZXHgYsmLf3jl8ZVSBIAosWEyHA/vDk7KpIKFWW5Ry1lV96gEht2UaPBpdvTdXG4/XqM
fPIswSLzCePEpxxxbHUntm9uqV5Xe5zFik0aMVFIpIb2KAXs2b4Mrdl+maTe3IsK1taJF/lxWmYz
wp5b1rClqyzTh/caNpZeasKq92WH7con6NkKXTA1yUMUZdoj0dPkN3x9vx8GKjsfHY4Cy9oCCaZ8
dTBQ1ZSkvzrM232IWMGFcE2X00mQMQaKcQLg8mG8cCk2IJw/EEywnh7dHaEFiWVWZbc3VFl908dY
uazkllP+H98R+xumrCU1iPCLo1UAFSKijCIb9nOvDBeA5fN13rfhNgQL9/PrS314X+w8OJ2wpeMb
X1KDDh9e6aSNjky43zc2Wr+Ml3Q+kprpzbbUnelKZ5/YwX3ysqhocfpiw6pAeVue8LtZJQQeYERO
2+8llRsipKPziyXziuw36+zrW/vwHSy3Bn6B6hVSU44vh5di6DVCTvt+z25IeSLeDt15OOQ7QZrY
ZTE3ZM6WDlHOFlKg/deXhljHLz+Y0JaLg+/k+1OXdfxopBiVpGdQDNWresD2ciMsIemr1h4N+wYw
BoLK5XSK66yelXlHprmqn+cNJnLMKLiN83VSV/ngEYvWjisSbGWzQ4iU2SXe+oC+zyV6THaimj7K
0hYoT6P5RpNE2N20EOWk0Q/Bd8ksJPbHk6ZnZ2kVVKqPXaZsN7mCwdUN6qpuaW7FivB1ecRV4jhl
Yjw2yZxPXhXk84+sUOP0GowEpzE1rlrzogjamGZYKIgGvFPiHi2YjLvBWAOw75MnoinHbq0N1CyJ
kybt+ipNjPbNaBtlWMJHpWhHfEqlb9XCIf2qz8Kq9kl4z0kergkKP9NQxNF41vv2Z5jPluXjCbHD
nW1DMqe2pOXUAFuNAlCUIWjZIZitdrIssu9dZzXaKuFoEN+bkxFvFVJPtSehIRa/JG64iq8iBL3T
Ki5m+7FlP/9DIiw328xO2kXr1hzLcDOnY9D/yNI6lXYY5hJrK2xspEBlJwjkN8moGDWlJ0BIVzPB
keOa8CHrCf0ToaxRXthUlQqk4X4gens+q60KsUqdkSXokxWJe3AgTrfbDnoS527RjIm9DlRJ3EnD
Ilqs5Dr52WA3iYhhtUiEbvF2LIU9jQw7hJ7xUxXJtJJq2Sgir+MIvZWIccR52LbYeiqE/Imbp0H7
KxhV87YbBScyvt8h3smdXi5oV50aVwcczLMxB8Re3DFFb4Lo/3J2XstxI1mYfiJEwJvbsiTFAuVN
3yC6WxJ8wtun3y/VG7ssFKIQnLnpmNaMsjKR5pjfBFN+mG2lNC+K6K3hlM4OaPKd13AwjxERovOS
Ax1EJQuDD+cfFJDAdSup04UJ0Hurco+lM8NRKRSv+Af0HvYR4OawfAUO2J3MBhuqD2kdYw9P6U7V
/xrJg6JfM77e+oMSW25xzgIV923ITCV+DKEddad5hAdzcqwkUx8DnZLBqbFgAu1dL8XAe0eWlM4E
PeCMnyjJN/Zj2mJVa6BL7HaU5jx4cQdBqxQocQpo7NDMQzXtmxRP2Xd25uAo2WNb1P01TVrVnLxh
MOJTnGKveET/oRyeGvDKTbObDGsU7/D/oZRZKZaEPvZAx9/VjcjSi4WluvZzCJpZlBjEJ1F56dDt
AO7euD1MENq4+mOLNGB8tpKgVP62+5w+Z4nOX38odLXIzn0TeyAcw8z+QPkmAiwJLUdTJZsQPIhN
XwMjiqws6vPcBW35GKf8n3dT4sbZca5b/ATLFurXk0cwYB9sWPqUo3mmguOAgex7OxQDfpEDVaWX
pq7bFFnLUne/Y2yf5v2Oek8tvs5abwc/Z60V4fcJa8ABaYcMd4iDUNU86h7LObXx01Tc0Wj+LrPK
aj+mnPbpWSl5Vs6pk1NwaEujbYNdEmEOWR/maCh+9lNatbhvRqgCi5Mzxl2tshcHnO53EADV3Ect
3JjPTWRY2TfZ6E73FtLUUd/sqtrFWvXdODbGOZtYr8fazidubIpsQ/GpxO9YwcKz7Yr3Q5548wMe
j2b2wbRry9srVawpTxwtJPfsjD7JQw3c1drbdeRiIz0Fg/h3nMU8vp9q4UhxmRoa1D5RYzH8wiq9
6H+n8aT3H720CFs/ScyZTJlIxjiXNejYX7mu5hPO6aU1z58nMQdAPVVkfvunCh+S+t+sGNX6vVrk
Ij6obILk2MCK957yqaM3hKVC9lFpDKid2TAb01lLujx/0BJNh3FMWGedIB+Exe8cUlun7SOu58SF
T0Uk2+3NYTSeg9Ax/9XAA3h/B5zr8Gg3wJSPtoDjtyuwyKYzAgC3NR4SmlbTIQUcDH+pjCw924/Y
ZwEsdkf7e58BFnzmwnOCnRslUXpQ9DD1i2b06iOBpAsOrum9r3mUu9zRaL/+9DwEt3Zuq8zjOy9v
gCiPmJrT1RoH1zoSOuTmQ6T1nrprrRnqpBch4b9rdTWCyydU87docdjbDblVabvOSIvsOGRJ/Bev
gAHyybOQFC2VLnqKoHTA0akM2i765Gb5CaVM9f0I1NTbQ0M1mWlXKOZnFAOjf6t8SGcwPVxEz5Xm
CW5OIN3pwR3aTvVbSyAp44pYNAfWpVAPkzua5d5pwvInXbsAYGvezeUONQtqWKMCUPW9GPO5fkAj
INbEflSqtD0FCJ5P5zqYvei5HiNw9TtAsQZU9xbk7zEqnNw+5LpEa7kj2dlerQ2DNnlv1/j0tBW0
sl2ejR5M3CTRQDh3VcKdh5eG9aECdIrtOFYAH0uPsIzLHOTwS4Tr54h6otWYHzvhhvX7usoSjliM
gNIhMQbaU9wETeF7MA854DW8koNpVXb1EGuDFpwHB/7Sk1NHvfIhB/2b7fJKLWkqWTZ2JtREQQkO
jbdLwrGLjxmh21+gxdT8qcrQpACKbSTtzy5Sq2cQtr1TwZiBs37mfrGSfdulaS/t4+Ou3QdzYIkz
PcPW3hd9BNs57Yla9n1fqPqOOxs2N5e5KCXsNogeFITmohNozAEoP6ZE6Oc0VWur7yhjDdPOUyhj
nGrHTX5PvZ7Ej/zP40+h2bRfm7oca+C/o3x+InTg0r0LyxW327EAX5vGFrvGMutc+SiMqvKODn67
1qcqDHr42I0GcmLf2LCT340iK39aMjZ5BDPrCATAo4SiyBiW1nDQOabDuSo0Y7po6hgWp3IW3FkB
ldburOd9wrEQCbQxACdpfqgHiLKPXqtEX2Mnr+kPFYXzCZmA2N1VyOUW8A4D72cca7g7N7U+8PHa
gLJwXc7h30ChKvEwEQaKU5ZITqERtkn99uyCQJ9SqRSbNtCHvI6LDWGUsM24awY3ZafEyvcqkQ5J
wRSe7ofBq8E+isQ0jy08TqxFVd/W57A3Wqe7eGUOgt/AC6jB/A2rPW2rkrQ6FCk2qAfgDchvXE8K
feWxnyB4XWb8/oj+VPW7GqjzU9yYwr8/qwXkgKVj4Wj60I5xQR+QDV6P1eh2P4Sgzy8uTogxbtlu
4s+KnT5BDA0vsNh18TBKQsQuhXQA3y/M9V/oboiXCh+ODzUR1JZ90Epi6pLCIZ2MEhwFysVPKtWx
UqlloFo6wLaZg8F8Mvs42KgsrI2CkgwiU7Q0gAYsvuccz0o7t4wy91mwU6puPKVUEo/313clJaU1
Q5+LDh21hKVpCSzWtpt0a7joA9WSmCrGWa0TCFlaVn3vmiZ5c0pKmA4fAwFhGoKUlK8/5zB5EWwE
dUYVw9L3CR+Kd0Gp9hCPysNbp8amMSkEYV+CfOhS2W5qHFHMmaleErUm88ybRtcgjNOSOijV4AT7
LBkB/d4f9DYPlnL51IIQugN8py/2RujkQaVroXcxu9GbEGqwmviM+i5qsLPhBuWx6VvRv8/wkisu
mRSR3PgB11A8eV4o1OO8zMvBw4HS/fUCd5GuVloXKxfbrd2nwSm1lylXSEQbDUmgpCFBPiRNEJsb
495uVxJwuhAotlLgc5bq18gKBVRXiuAys8uOCHagflDw7Nxf3ttRUPqRTSnpNOsCtryenaoH02gX
bnAJ0nY+TSYiL46MMO6PcnO/obwFOotCl3TDspeqSllPgUT1eufSFRl6mbSu9oQ6FWpomb5x/m4m
tBhqURJSm6yHDTY5F2fotEulCveFMtEWPvN2FGjPbAca/PSkqMtfL5sblnllisG7lImCUgEifjBK
vXbjxrpdNgr+VCLZgnSw9WWBt4dubWpZHfolxO39hCwOuaBZKSM0Ki/5ev8brUwJHyDqgnSJABgs
97nTOzoeEZ7EsIdq/SLo2mMj29nmxrN6M46sLXFjISQNwI7Nd71086wjPdFoPOAE1KfKNLS/hBHN
G8/c7am9HmWxDewqrsIOl9yLAY2+M8UINy32HjD9Dj4nSTbwyiTDRpfyZkwaUq9XUP75q+rgbM+5
Fyl55LdoMux6oRy15pfiFODJAms+oXW0pW64tkFoQVGZx2IOkIlc61cjpiPSNDKB8CFhZh0ylUP+
BHlLjx8Ga/q/0Nb/ADUrSI6bD0c5krY/55fKLnBB+WNeDTbpQ6KkoRr5ce5gOolkoEOUP245gK+s
IoAZeUsgayel2K6HaaIxdrW4j3yBHYqfFGVB8qiJF8yf8HLW22namd2w5amwspISpkPwBaWE8GAx
KoW+tC6mLvIdEYjH2hLxMYlh4VUFWpH3D9pNhCDXERArIQIf7UaNng6GppXtHCGX00CrVdT0MqHJ
D04P66J9rRfxBhpy7cMR9mAijoIV7+gi8HFCHI2sQo/8MTec76FraT9SzyyO96e1Ogptc/TzoA9o
7mL3q9XYlSNCID48+aqBsV/awYs3zWr01guE9ZM1eLhu0m1yKWjV22YPF7mN/coyqkcdD+2jMSX1
+f501jYEDyM+fmQa+JwuFq1sm0gBQR77AIjCBw9MCPoIibg4GYK594da2xDSS5Hrg1CDRtD1js+g
WpOnDbFvqfXHNvPIA4WEl5rdD3rt3+8Ptjov9h10wT9CdIuXKykip3atKfZFk5kvajhU/87NWEPF
0be6JWs7griN+x7dNMJh+VNeXRgiE1lhtBnphWaEVFHqPmi+Kp4T9Z/vz2l1INInWrBcG/RLrgfK
zDgWBuoIfhCIlvIjLsNfDZRX2uPbx5HADR5jEkJXgv1eTygj7TeFkiQ+CsHdN2eyR8y55jJ7ozkp
1xCYNeIxjhH/AA94Pc5cIXIyd2wIBHu6QxhpSJY6bvTprbOh1S2lzlGGk19pMUrTRhPlkir13Xoc
n7OqV59zO8020Fe3+43wFDQSioe4/ICvv54L7RvVqyme+E2YJT/muK9OVlcARsqQm9g4SFtjyVzi
1YZL3MxFJmVO/T7W5w/AETHuaNThSL043Lgebrccfi0UnkF+qCAMtMVQHf2KIIRX77e5EXzNlEA7
0ZJz3prcQfySVQHSYh7Em+Qnt0vDrOM88fs0bpyjZg9e97EGCNXvvXR2jY14c3VSfCpQoRZQhmVU
qwZa6FidwZ03DBSoqV+jPtptmSPIm/OqueiCEeJC4BxJsNAfwcJXX0mX+YXVcS0E6J1RmwR1UBE9
W/1DrbrFc+cOyTO8csVH9G5s0AbJ3WDjCV7ZKAglgofCHoE41Ft8PatJqsKcqsR3Gpp+VBDnIN53
RVJ800L0bg/3D5r8224mjBWizLJ4TtRFLGqGJkoCSp346NQ0J4pyFFVs9F9MM02e7KRr34Wi0R9q
jwrT/ZFXPqiLYgEpJO+x/M/1gUDgKPayPEr8ZMrgClRafOwGfdrYpWujQOgDBgX8xb6BbFjuSDuk
ahM/Bi73zVYT1B/4l/GWCe3tO4kyLHUOuYwk5cuNE1B5D6yRdVSMYf5kt2b5KUGVcm8HxIglHSzv
7fcJUrQEvXTCwaiaixsyd6ZhDvGZ8ssGrObkKv0pazCDaalPblzG8kss9wioOXJK0j1oQYtwQwg4
24kZxH4aNt2JMxECO7yUva5+RfKrPyRzv1VgWDsEfz4Yb4AtgYjXm2Ogn5jF6Lf5Vq+ZJwg+4slR
RgVZMqfZuC3XTgDVE6l7y60L0eh6qDpuScZG7jFMHbJPdoRBRtUq+dPQCvXQa1Zi7eqg9J6a1OmP
94/A6iwle5apUp13FunmSGPPxKYp8UfNbv4yvDYBbN5gpkl7FF7VxlFY3aI4YsOC5X7hhrueaBTl
1eQyhu92SNQGpVEeohkxU9Fr4h3eTeaP+7Nb3Tavxltsmxzn3VSlDePnA0L2iZP9Cjsl3eVjkjzR
es+ftTTLN1LrtRWFjAfwDCVcaSt/PUdDZNHgoVPiIwY8vQuSyB12fdSJH0EEtW/j7vxD1FoejNej
LbYOXRD684me+FrdlOZhxIV6B3wheJ90yXgWiYhARdCXnFq3Q93YMcQ3GAdbkcWCBExcyVulQ5b4
Y+yIEc0iP/SCaPaG2OElHgbKYwIdzp9VGtHewNWCBmJfhLj7CBvYA034YvhQW3rwvovL8CEvjeRx
rNX5GNnCKjeu+LUdoCM2zzPGRWUuTR1ctxnsIFHRK9W66JgWydCchJbSr6Ru2qXnQTj/8NiXGznl
6iZALBscFGmEuyymUwoNgq4DytNZjT8Xwvg6J4F6rDJb2bg71l4XMmWiLInMBpR3vd0qV6kDt+Xu
MEbJ9Q5EcrCnXj3dP0hrNxSpOMCTP6HJEmbbFuhiN92U+AWFel9FCugTkuDNs47c2cfZaT0sVcz2
QUMQfgOVt7qSuO7x7VwSdG9xhM06VctGaImfeql19BrEVUK9N56kw9zGXpF/1fIsUcBG6RByvukt
8bc8YF1MGJ7681j/yj22attU86+mMvQfVCqmcxS504/CLfJfoDaaDVjZ6hkyCH9gHYEBtv5wUF8F
fpkaVvxJkPo1OcFZUTCveUJnGgs5fSzrT2kZt9+cHIuyXTVoP8fc+jGJ3jyVbmd8wosb/EpkDfPG
Dbr24SEwWJ6t0xfCYO16e6XTVNPJJERSC4NST61p8ykoMQrVh6mnsJCJv2hyNx8VBKk2FmR1aDpE
vL34a6JNeD30YKS9V6i035wiGJx9lKC8v0N0DMhVnauDOChAqMedpqZOcUD0zus2jtba3YFVmE7n
yABnuAw6FCOISAaaxNfnVHupAId9gZqSXLRRCQ+NGllnL+qNt8nT/HeVAv+G9kDBQ57p62l7FUZB
qlUmfobVZLizChOBa6AlyktPXe/RENqWYsvaEYM5ztCsNtHH4lUOp2hMAVgkfm3giLQfcpjKh2xE
W2/nxBmyWffvkrVlNXEThKtCZZbI43qC/RyouZt5PFlR7TLOUP3TpCHIQy+KoxMKeN7viEzr6/1R
10IPwO5SLZIqpq0vXiiIFh0ipDwEHUro7W4OM1TUdCBAZ8mt605GpzVf7g+5tq5kpshKkhQhlblY
17FNiimBPOh3oyFenCgcp0NZhz3k3cBMP/wPg2GoBdSXBjZp2/WqxqE7t5NoSe6tOvtqdXQjT8UY
Z/+gpoSJwP3BbrvkvPcMhpWzDWkPN8Pr0UZPNJXnsppNQR6jJOmwRx00PAIQmve2hkR7ZmofYrXB
3yfRI9xkHIrVYeMUOwWvrP/h4qZjwgsB7pNiw2JHya4D5tJ5ChSoS38Eedv6aRHRRSPecX0jHasX
jLMCe4fGa/lsuZQsN37BLelGLgh3FWBgXiru8OsFwZWqriw0nfw6bcy9pzXq+Dz31oQWfDy/oOav
xHuAc+9brTWfldjRUDPQpBzvgC7q/Y+zdm+CyKBqTUpGR1GehFfvSB8mUYU+eeonZuSe6EMgmGDO
YfWuK93p1HWR96855tmlLAp7a1/I7758QiWhFMUGHbfnZRzY1N0UZqj7+yKnG77j1jK/t0jKflda
K6n39tQgwtd3kbubh7LF+EBUI8LfFSTcjYhl7ZYhm6KKAXmAjbrYE8mQZ2k6d6mvdRMA5bimGr7H
6wNE1DxRnzy1aRj8VpRMnTdiv7WRoSFjpc2zeVsGbZmXULjPfBRZNQQPSqFGxw5JxI8Ie6r4DoGf
RCOhnbZ6u2v3DWRU2aCRtkNLb0Jz9IrJHBReDqvInrWxGvamKqqPvR47G3nH2hyh/7HFpBMQvi3X
ewyjCnSnEXnwYccap2BEZJqilv0IzkB51+TR10T06sa6rk/v/4+5iHQbywXYXIrUV6mMvRum8CPQ
NvEuKMr88f4JWnsrqFrSYXPoOMDbvJ5dAUi5UgG/+UFR4VA/6Ok0nyv8rzE50AXi80On1BvRzuqY
0oSZAg4AkuUFEngGjJapTP1BgA7bme2MhRMnHLJNanjHone2nv21e4KAUgZXLjtmWaNF276rUkNP
/TG21GOAg2C810VQPeh6ar8bnBip1IZX8qB49VarYHX/EFFRVpHRtiH//NUdFSHZG/Y6+0cJ66dC
DXw7GQGR2d0HJQ6aw5Rv1TlWE2WkBv7fiIsLWniYNbpjkvpChwFgEnodmrIKjgBY6ienadEdd8SP
HNX7s9728zlG9X3jSlpL1ZCOoWEBlAvI9iKWpmarNWCFU1/PhXWOPbXcuXbQb9RYVj+r7aGBLnuo
VB2vlzbDvHiucBH2I+GkJ4vaPqZGtos+Tx8990BkTn07ScGnCfbA/XOzekJfDb34qjYikYjfajQz
6GUpOw/bqC+VGwP9VR1Jg7g/2upySsK6PDS0OxdfNIybvjabLPMnBWOcndv3RFZlNYxb1Y21aYHb
Bq7m0VPFhu96RRE6px8Qy8TMLbVil9jW2J4Ib3MKCrUKq+f+vFaHIxqX/DCb4vTi9in1EheN0GWn
2nQcdrHIqm/A+Jvfih102f+wJ8ntZCNNdmqMRdiYjUmkiFnhquuy8tDAONrPxRht7MnVKbncbux6
2idLfjXcpqYIvTjzW3oa6t7EXEU/GyJqPw2N4zYbAdDaVUooCIkazCSur4vgVGno6XldnfnYfKWf
WhPfoBon9u8oepjuvqGE8D9UmUjYZN8doCG56iLYCIQmEEWYM99yFIcYPy/PvdcCjc8g1+yLaDLf
V0EzPbx5o3jQIklmKMC7PBzX+7K18AsyBMGWORsBuj2OkdE8BC6Nknajb+QXaxEunMg/ybjLo3/j
EemogV2j7E95QsA86+3mKcZn77GaxHS2Q3wj8RrKUbavWF6rVquDYjbO90xrxMZuWvm+Hm0bdpIF
+4885HredhMoGTdo5ie9OZaPXR0AcA9yFepCHc/G51bUzV/3l3rlvUKqRpbnQZGyrRZnshZQrvp5
IKajzvqPVoSw7upYPeaQXF6AmAYnKDyIbN8fdeWGo2wpKY6cTSSkF4eziUoPpzmVDyzmSTnUkdMC
sh4wST/eH2it9sQNB/2VIo9UaFnEVoCeHaUQde6P9WSmR632aMDZepF9mduCdBlSUvKQ9NU+6a3k
SNiQH6IqhJCLYMclyJrqwRaj8v7+r1r7zrJrJl1CiTGXEM+59pDan5LcB6qhHduqRwNO0YrqDBVQ
fQT8Xv64P+BakIBOniz+mSTSN+BvPRjaHueCzCcCCvataL39XOrTI/tikLwwdZ/SAO4g8UHSUFmx
z6qSio1pr+01rkpCT/oxPAKLd43+EmAGj2NNWXX+jMfK366STQ+K2TufSiu2T2y3LYq+3EmLvM1D
wpM6Ob7jMK4XT9yYZqYy0HX2XQwTP3ahas/vSsr3Nb7HmIWgbfMNvhfGQq3ocNJGGMmYv95f/LWv
TThIKRscM039xR1aDlDjrJFTjQ8K5sPlIEzrYJEe/nJq0bfvvBkD3o2XYm2pcY5HjIpICej2YtvX
tRHZqWlnfqNk/Rc9mZXHXE3MizP15aHNVOUhAn58uj/R1UEp11NqpvGM9M719TWO1mTUbZj7jt4X
RyioylmdYngNmVo9aPrY/hhSZDjvD7pQMf1TVqSUySmSIEwg6svgM2uDrFWs3McsofhGsTeGv+QM
X+u5GM6qgWe4G09o6FvzTjGD8GAjBrSnpVM+anMbHd26MM9FCf1443fJJV7uPEuXml6E3JRwFp8g
wDWKOxu+oHBhtPVK6x0AEQ24h4AJ2CsazNXAgOfYx4ghm3pDExRROBDnwb6oEMvT1CjZeFfXdiJp
CZk0IQQaJoufNCVTiZtnlfu0mZ1hN/ZA31mdTtKoY7XmleknoW0sxNoJlG0HmU3zz2W9QsMNLLA9
Hd7kVGonCxHLRw/IzCO43Oo0WtIxwlXsfZ9jfruDfTxtbZC1bWnxnNKcJ5y4ScmyeIiEoOvs2yb6
BIeho0+H8rABqw16FUp6U2Rd2Fw4n5VYwQwUvm3o4zsulXpfK2n1lDT19DsawcBiH+4WP4M2LOOd
qg/Zz/ubRu7V6z3DqZMZDjQduqzL1xhNmdpMAgBt6CkP3R7ynvbFwHt73jipt2ErzAL+eoebkSLn
sgORJiMSHLK31lZU7Sb+q8UjWHbFk5Y5EK7fPCu4zqDZ5bZjsMW2q+bOgz1nAz3MTBsPoaiokNoP
42p4c1jBuoGmQMtUBo9L3IZRitxEvZQufArJwAiK/ACZa0u9TD5Ti4+E0zqoHrqGBBU3JSLdaJgt
5QUa4EUM/Mst3QMwkrhD0tSIvuaKkA55DWCVXaV6af/3/eW8PVC8Zkhly9SG8HiJ30BQ1gIaFqc+
SCsUPCHSzkeh92r4vVTqklok4gn/YiMU87S0bdMcB6VATPP+j7g9VPJJ/UOE0CRgUf7IV3WOKqIj
EStD6jvxlB0xQ2kHmvBxkXJitAnEU+VyWKpM/3F/3NsrjAcN8IGEfHJGlqGTE8ZhQahCWlePeoAY
ajSHx7Fxc0xgc4Y/RL1ZblEX1ibLxcGGkjpuqDteT1agJFjqI1+8NrP5J+XAee/0Vn82M6N6JjGP
v1cepgBvnilQXRp0NFqkftJiUEUJ7bLrKHra5uBR5yV8h4OYicmDh+rFMHMz1d34qiv3goxHiRTR
WwbyL//81VdNoizKU1y2/VlFUOLQ5T1eL1llVMbOzZXu89tnSFNDoim58Myl+XZFNaAI3Jzk0h4M
xA6Equ+wUVK+uE2LX5yStsrGBbEyPzqQUqne4noF3HU9vwIohV16QeZreqvaj3OrVrjW0X4pv8Iv
q9/83DokVJCaIAZSbl12+Gcz6axJN4RvZHNxUOF0+X1ew5amlHU26VJ8efN6gk1WySeAylGfltv4
1ddDZSsVrpsJP0js7GFuDQPtf336JTDLGveoo24KOa4cDHATgIglugsb90XEh+uFlsRzJ3xg4Lpy
KMfgJYAouMuxu3yw+s5752XoTm/s0pVXkvIAFzAVCQA6y14MtYoI8OwsfC4g/YsCf/sfPJOmx/ur
uToKykloR0L5uhHi0erQ7BJ4ZH4xFsUxMpp+7yrDVpi4cp+xdhANWD8Jx1vsSAQ/RWVWYwE0g3z4
hBvq7O2G2Er006y7kX5q9AkDyftTux0U/CsEdSjBJCYg5683ChbuePU1nvCjNrY+OtFsfsJtV/ya
o8D6lBWdvWU1cLuW8CnI+ACJStbSklSRCClhqhqF39m2cuxKszsFfats9FHWpiUFdiEpITRPMnA9
LRGaZhLZLqPkDkR5PRt2Vo6etdMgxN3MunG6v4yrs5IwDiAgMuBYfLtkCpzWRefEt5XBuEQtJE2j
mDaegdsjxt9vyteHvArouXo9qVZR6LLVaeUPmUieRDBnxyDse97ZXAdu28Tj9yB0A21ji9zelHJY
SieIBEPhXPZaSww6s9HwSh8JqP7FChPtidY4otm27eGC/uaFBGYEL90ADQMwZLGQMQLQgR5GlV/b
/b9dmXfnKXw7rxbxQXaePGkehOnl7qhQKpm8fqj9pKuEsaP0XX2fGip/x/uTWdmFhNYeKpXgTm8F
vKZAmGFGQcvHDDDe9aUTPmmu/lvPSuGPSrkF9b4djhuYGr4OzBYw2fICmQoT2aB0HvyoCH+Mlevs
FbX5YFtIi7fZtEVZuo19/9z3f2Iw6sJLEmfeVkJFnWf0MUW2wasFmGXjadymR55v71n0eeShHFDl
1XEQ3rDVhr89DFyWUIrp7fGwUtG5PgyuANov0mrihKMZLNz6W6vNX0PwVPvKGl5EqVanN35NHjWg
jhLnQoGBxOx6xM4yoFtUnnKJ8DI91KN5VPQYSRrh8r7N2lsjhj+jORw7UA6s7+IG09QGsnSpKZc4
09UHErQWrnTczg88+Ha5C7gfNka8OecUnAn4/iSCOs2mxYrGY6cWWUXGiXTEbB9wv1DwkQx052et
RqO1cTZubkxG492WSROTI5a+Xk2asAYoCsme6fHRxkBC+WB20xbgcG1OxAZoZHKwOPRyE7+Kg8ah
Dg1ugdgfxnk4pO6kHdwcT2IlE8NbgwQmJGlhnHeppb68VLLISgTyurh7FmP5BJInO04aBqr3N6H8
CFcZJ6OgzSjzOQKfG0Idt33QW6jJ+R3llc8FgFFkP+OEYmKbh4H4ZxBxqmb4UIRa+K4zgrHYOWmt
e1tKGmsLSxxLs4vlQxZksbCRogZhOoKpp+QYFMdOr4rmgOqQ1V8Sz96y8VnbLMAziWe5Rykryl/z
6jN6TW91jtWTzQuA1rqqFvhIFaJtN16ftVnxIkgAHZEYLYnrcYZ6yidwNgBqMidBsLWL3Z8xxp4Y
t8eK+T8NBnaEAhyp3RI/HbSBBqODwQCB9lQNsLo6wm2uP845XlMbj/jtCnKJ4MYFXFva69wgLtVw
zKOQgns/leYxRlsKEfzZe2vX6s/a8XQDB5RvwiJCGeLQa+1BoQeaVx6MLqtuYxSRjORfiLTxi27n
yZtPHV+L544+GRUQbRl45SUKXtTHcp9uheQBDY5QTm1eoGJ4/+DdPK5MjUYrsuAEDXCO5QK/2oJ9
IoLIqqld1lnbVzu11HJcQnq7mA5OX8bYu1SyznF/0JtHjkE5Y3wvElWmuThlNs62WlzloR8WpuLH
0sxRQSUQXZ46f5jL5oeO9txGlLkyUXpN+DMhnLzSJktokSQxyF/fTEYckevS/FF41fCRlyM5KAFK
MxuTvD107EhpQ0HDFQT0Uq2+dAtvHAcaFOlI7ePgFU7zr6KG0+damRAru7+it7OjF0IHBiYHMS05
4/VnrArVjGxwc34+Kkqx1/VaLQ9DOSkVknBOhDWQlVdbtg23nxGyNYgYCfMmz1qKGyWemdl23uLO
Mlt4cM4jIofZZLYfdcLHXZuMIXKOXaxtvBW3Z95EZoPzTqOPCGkJfkKHsUMkkbaDN8xgUr0EeObo
1G8Oi2Bnwuwl15Kd1aUaly2A480OHczUmX/hohz/zoTovroYUwNGpYX+6f4XXGwXesSkdJgCSxQw
0ijLEz+DhmwUvRgv3KnBXpP9OxehP3wenS1h5sUCyqHYkTrtK2CvDgyb682iAp5SS9eeLgJB7091
XNhUVOd4I+5aG4VGDPYr/GLKbYtD3s7IFop2Gi+q2VAv4f05JqaRbWz8paCvnIw80FSJwaZABl28
oVYwjHURWdhLEeSme0NLKv0ovBox2rjirBy8vnHGvVM50++w1ctiB9TFfg5JDg1/QFn2hxYWzsdC
bavx2Ijc0HexkQUoFMYNLpPMQVVwvkKaYddgWdg9DiqKl09mkSjtpek5IftiyKvsRPfZHM76ZBTR
Sc2C3H5RRmOyD96slo8hvuHRsQoGUr/dZDph+JzYThNd0tJtxNHDX2jYh2qtslImyduDCuxmehRe
lX9J08jBtKwujfFte/zP2gHlJ+qnwsWRWnyiWddKNANd9VJ1onkMstI7anmWnJDplj7Ilf42QpAc
j6I58B5aMuT6y6qMlqeKqeSDdjGGytxrRmkdJbgRW3Uj2doX7OFXAeV/Q+mEO7za0lpvscfpTPQ2
VpvaRU3bdteFoB7mJtx6PeUCLUcBNE63kS2ImNViAU0nypCvGo0LrhcKGrH1GJwGp9GOoZYqe33q
freJZhenqYdCd/++WDleLKQMsBzASzdtf0MZ+jwes/FSWSI/CEWEH1Q9czZ2yOKKZxkpa4K5onBH
M4RS5PVVwUFQ7RGZhotnDp/tGE3H0VV3lYh+hYhg7KZgK7O5nZapc/JoEUoABS3c6wEV0Q12LRTt
ktiifGgS8WUyyy1K3Oogf5SnKJLIsO56EK9oujaxsdALWyD8XahFJ+6L+XD/C93e6NTGcS5HCQop
LWOpl9dmZWso9M4vgCCC4tSXc2PtAFdTH0dPe5NNuPKpKKJBikftDGDuclKO01bBFPTmZYw87UeH
kO6jAS3+CcRCeKmg5p/GdEo23uKVOYKHZdg/dtX0Ja9XUrG0ZkI31ryQFCs/TbcOvsxDDMELy43q
bVE4exFQN6fNlEYvdKoW7SJrmLS4TlzzgqQRWoqKlR7MMoJdhiLtIaApt3HCFjHVf+PJBpzUUqAu
InfRq9A4ze0hDCjIXJIgxXMwsPK9MzZIGhd9t0PpePxwf7/cfkAZEf+xiEDvn8bj9XhxEUMcRCvj
Qizs9PtgMsr20cG2un7UvMap3jXwdADrZ3lqbcSqt/eYhdgzzwBBJBD2JeyyVQnxhlmzLnE1Fftg
VIN/AEIDlgIndR7rcPpowmbcj1q/JXm0ssgSVQo0lwoALFHjetIJHe1wchG1o586YAQYtOgbT8EO
tKm7E2K03/xRqZpwU1s0IuTrsNhE6ARWJURYql1OKLBuzNNzOsfR3oiztMdScOp/3/+qt3cN46Gx
SCIMgJZU4HqCkzdjfRq3yoXVN3dti2Hj6FZb7YclxJPNyjBQqOTE6HvcCOqNs5k6qa1cLAXLUjOd
D01f/j1Y6m+rNcKdG7ef4shtDo46vQya9eAm47ixiRY1nP9+AtQVDimz5d67nim4cQCfRDZ+Z9pd
dLDHwB4+pQXJAErGnttiCoquAM6XXhoFvzpNQ8TYUdH23bh3b8/R/+HsvHblNrat/UQEmMMtO621
JDUVLMlbN4SDzJxZTE//f6Xz4xw32Wii940twLCqq1hhzjHHHAMSJIUYci7SWqrot79jMfUmzpIs
unpN6PlzK2qNOj1Gp3ZNA26d0rloxhO2k48/9Hb60iSP5AukkqRoLec5ON5EobRIrpU92y80B3Tz
yayLWvW7WLdnxJZV+w9Dny3Lrxej/1pqjfnz8U/Y7jVKGQCrhixE8VivbmPHaVUnGaGnxWjBfegy
LcVTtRl3dvT2yIIlSegfZx423JpjlU5OmOXwha+loqv+mI5v1I5wVh2UN3gEe1jBnTlxJYKkEg+Y
5BKrA8tl1Tdp1BdX3FfK/2RGaZ5cLx1fHq/cr2zkNpJjUvAnkXnTkKNc4+4xbgjmoivVNUndxdb9
htWTBrkAoxchtORnVZrqcvTKsUYNW8HWYXyLUMQYj26Jtp5dq4NzsAtMdr4gSuX9HVEl0XzNg358
SDu1qY6z5kXGKzeOk+70btxbItBmXl/KBrJ0cLvhi1Q4VSm84ppqwj5Q/FcOToXg/OMl2j71EJyk
+R4NR/CNN2DlhOzk7IXl1cHiCitI1z6OYW4famjQ58dDbSYEqAd7S+oms702HZkiXOy6dMLq2mte
chiHWDm46JbvFFM39wSjcFbYU+RA1P9W91UVpqLU8rHmwBbJGQdnQol2thU/DFHQ9CHDD2dh60/q
0kqBKKlnAYWLdm2mudrQhjHmNkomzbW3++XQKYKuW1ObTk8vIfkV+TCWqqCWa8gyx307m7FxuY74
0R/6ro9IO+vk+HiUzZ5gLvKWpRLIe4pO8+3Ow5/CSppkZC4o0r8ss51+yAltjiA/e0XH7VAIJP2K
NenTpe1ttWzTgvT04C015uGdfemE6eB6bNO2qMRPPyAEQLSe0J4BeicZcLezAonJMARPm6vQJv07
3yZDBQW3ulPazFPiN6MIkb1Z9GfjWzkslk9YAP5iEq5mqPZpqcd121xT3aChrp/T0zCGy3/CLC7O
XpErT3YrsRMZENICoTS51gY8T/pGIhFlc1XdvH5xYWlf4izrTyJzniz7/RqKxZTcTyrGoIa3SzpZ
mjDzVmOoRKtf1BRhwS4xxSkDG3qXIjz56fHG3N4gaKoQDIHckeEhN307nunUqaeERnOFnmyfqsIq
z4WmPEky/Z9ZgRByBKD8A6HcjmI1wkzywWuuCCaqx8jVCj8f7eVs6XO9E7fenRAwJGUynE9pZrsd
ytEye+wXt7kulhb+AdNq/Nj187Jzx2+vRJbtX6OsPhMlryhUkF7CBB62cGI7/XQwUh1veGK66G/F
Gv8S9pB+/S8+FiYp8q7ik60Tu8YpLY3G7va6RG70NkoDEANLnudXkO0OiYU8Eo2FtfOvZfahErd2
exUIkXKUUwyh4mR++kYkIpHUZik9Rtvh6i0O8YZpWpeN3oVpdjARu7y6TTS9OZowPj5etjs3IubT
FNBk3zFPxGqPQ1yMaFxbmms0eNGXvF3U11mL30VzMuxER3dHAlOADiu5t2soNwG2s8reaRBjVsXR
7dzE1+IUs/mE+sLjSd3Z51KDn3sXtoykb9/uc8KY3hiKtL32U6Qcilovz3pkfP4vBgGJlGgC1dd1
BFuotrC7uGyvmszs+2IZ/X7W9g7TJk7+tRMIfWW3CCDk6j5vB2xfajGw4Tipr02N7UwzY8JEsNa8
RkW5Z1h87yvpkigjo1hMT+Xh/hde4SSgWp6YmVUSTilx4CyUc6kkfSAGqxI7e+Leh4I5CBtNiogA
2N2OZtBqGhbz0tL+bdSXJFLxq7VwL3v8pe7P6X9HWXPDQo/WNDRW22uXJO0RmL88NCnuWlUc/Xw8
0r35UEEgiCEwM+AA3M6HHsR+AZhsr62SDK/puJiHqJvC038xChkiH4ntt6E8R3pZIUTotdcaabtj
q81/aQUmR//FIFIsh2oIEfs6Uk/aZlSiMeuuoR5jRjv24yWereeDdIJnXj4+DgzBDfcX5UHXE27V
XSFMuD80Y7C8VxNvR/3yX8yGBljZ48Zbvk5qMdPr7SUsOpRi22XxvWxSbb8ty2ZPOvXuDoBW+6un
jGKI3Iv/Oj+9Z/U0dCUsWzHPR1IDx8di8el8ljtbUhYg2SOOxZt3O0ourCkZTKTlcOszTmHdYX/n
QMV4etHI0aSoDlJU9DHoq1EGuNFWayNglw/aIU0T5WjU4vkbjmAEPol085D/Xo0SDamNZZFF1wDO
SB/1JFH/ohPO+BQtffY6cQn98XhWMp66SdKBlZgPdT7gLlD11ePqlkPlTC5k7MWpVfFSxX2jfBnj
WSwfwnGumg/lFIb2OXEweH6hEN1HT4foIIcgwTjck4JAnb5d1rFgySdzqK9Z2wHRxlGk/axzXGwO
dIcpvyMwJPZuwO0rQtbDiFIvmT2zDihML8XtbzY5ZkQw4lCWilmc4TEsF9z5aFt29KLYg4O3Y0rd
K0naBrkhUlqdBFXQKJpCk7tGszrGR0/NG/t7vhhD9FUxW8X4o87SaAfEkH/n7be9HVP+pn+dvqgb
hwnMt7/2QtXfZ4BjRzsu+t/njBj08TbaHnR5nXDVU3GXbr6rr+i6S2cqaDxe6dhSjlMLizpvonrn
gby3iGxVTEfAysB8VhNKBq0f1K4R19nIvhVmJ/wlTd+LRX8VabUX3N5bPemuRY2b9mPkPG9Xr6q0
JQPSFVesMrs3BMX+hNk8X9wFL+vHi7cZSd5e7Gh6EChr8cTcjqQYIH91P/VXt6qVY4paKA1JRucn
y9zuDLX5TtxbvMiwpaVT/Kb3opibKrGxBr6GJapfWeqJY9rXewfszoSIAiGAQ7OS7OnVhdw106Al
ejmgfJI0uh/1yd9TFhZ4ZFs4Vj+9eKDjNoQFzjKFztWeMDFZbkZXHyAh2RVd6jW9qjjyeVp9aPDe
3Zva5r78xaiHHUc2Iu+P1a4gbrLarjDHq+6OPAMCqmF5QNvfbl8wx7QoG88dto6U6oZvDSmf2AlE
tktLICrVOHmHALs23NEZrwE+sXq18zw5DUAth04LxWVcrD29hU3mCkLMxqRRj7NN3XUVbENuWuJm
LAxYvtgka8RZZCduesYKzrzqeev8mRth8mz1k4IZdzNvkpR+JnW+PQtuNDVUclvnKlx6Iy5UgCLr
gia7hm3YoMx7ykvb8wDqivwye4dqGTXQ2+GmUQxZ1Fcuzc2DeuhjzfZVffd23H40adFAEZ4eOc7e
Om1RDPTNPCNdrnlMa/mxdXt2p9N3bol3LcJhO4dcHq+bex9hWOpWFONoKZDNureTqrVU+u3MxhXr
Q/MYV1Ce7Nltz7o1qbjYNfqhEwn1ZEDgl67R996Czb5BdPCXfjbFQG6ZtbyNHcPhKISzXBF5a6Oz
O7YM0Rldn7+jzNVaWCPjqYtxLu4Y58eXweZ0MjSkEbgpYM+kUcbtzE0txiE4rDRUyt26PqeDEWtn
r45j/cRJHaYjz67lHqx4ypdTrXTmk2I7kjEFk47Vh3ctLcxWCWNjE0VV2mBe0wUzVCvz3I9aTCwV
j532BTfpvSLL5lNDO9NojnKJeqkTrm/aXhResiy2RY+U0r7oSpjZr1Zl5ZQpeSNPWZngIzs2DtQI
s9cx4jTJlI3T41XfHCL5I6SJoezWcgiNb1ddgSVRzHlmATAgvMOVlL8tpaXv1BY2h4gWAOSjyVfA
WHVombejFF29uIOLONoYa9XbODvZsQb3Pwpr1/by7lCy3Ap1nkvWWx0gKiUkLZobXi2vN+dzj9lZ
cYhwwl0OpkAP1n92/aRpEJRhXrFffei3M3OMximmoXeuk1dHvh0htdwkSb2T9G2CJyluR7IHsxQU
ZSONXesexabMda4DOF3guK3+lwOR5bUe8UL0ilL98XhW20VkU5Atw7tkIflwt7PKB8VYeuF613h2
M9pQkEM4UNDNP9nIrj174/E6AbrLar3s5V97kbS6leM63YVXeulLVNaVuT0qdVuf1M60cK/GpByq
pOIW+klTYjtH/N5cdtb3znwpPlHxlLLvsnhzO9+0tlzqKWyaCs33l0oT4pgUlXsaHDHvQPG/esdv
bniD6BfMmteZsjOc6NuxbCOX3RZjFrSh1vR+jIN7fUn58EaQqY1oT3bChXvE3RfPlJZIoT+rbdua
l3qYZ+WFGzEnF7Cijk6MUdpVp0aczl/ReCnbs5ImY+jrZW9n79rFaAd4m571T9s1VuVX1qDNI23k
xTD4dlMjQh1nniG+tXNiMgqC6O0xFbnoj3OeVgg0zZwm08+ilrZKurzK8LfMNMPxRc0qN/JbLhTF
HzW7u8wA1OEBWSHTuGRmPwVa0dvjp9Czw/A1FdDl3muj0rQftKhp22Pn1ehpTGViGq+lblUpptdm
X0Cgy83iO/1t83JuzTacDnO6TMVvwqE599JGahSdUr3vlqNqkRf5bm5Pf6DvUqYH1eBAnJKiQCCw
TmncPblFNLn+6C5G8ynr9AGj+ta2lBdUhcPhwDkbozPrqpqnJUOu55MoKd11vjbPo3dWMXRtv8f4
v7upn5ONGUiINE1vBq0yNhgNqtrwNR1at/gx6UIUH5WkBQeO6igLf5sa/JyGA17xcfjmGkkpPoaT
rs6fPaPqZjgpiRa9LmOr1X6NPFV9geBkEf8SedqfIM661cvj87y95f+/ESOBGejk2s9qcBIumMqo
gxhR+FOH6ZVf61F3enYUOu3p1gMLQFOA0Ox2ZxdWV9S5yMeARFx8qgtzOKWxvldl2oYoVJfIuQxa
ZKUmxGqU0DC7eVDkBW/n+hEro+q3VkV991QKBV8dsys9C1A5HX5/dnZg46wdklrsDWPdOIcGRNJi
dJQGSpOO0yGdR9OP3cYud7KE7V1PZQG5ViTqqdRR4r1dxabKTFXwagVj1nPIhkrP/8lpCP7G7odH
1OaaVe98OPlX3l5JDMmMmB7QJez02yGNWMdqtDGyQMmWSj/rXRPmp5KW4OE9uhCL+/RuJM1BEpJN
8ouvu3pdkgqQxlURRyiQrz7lw6ydw+LZnnfCOer8sGRkSMkfvFXMUU5jtNDtGF4zw+wvNdzIz5VY
hhcVzbsTftDw+Z7dIAzIB5OKIbISsIofdTM1U1xhwittc/rFS/GvwA3qScs4OS3aKWFp8Fr9kt66
/VYFEFRp20kaeKNpBsYS2wdHiZydT7TdhBSDAP9p9IDJQPJzOwpk9Q4jxCILyE+NH2PTLN9iA1cW
o3aLs6LW5U7q6G52IHAXFXH2BcVcRINvxysnbUG5baiDasytdxoh/nAM8UP4TrUqfmOm6gcuheFn
N2nTDtJ2b2hZgmCvSM76GsHJ8qiY2sFsgpJu3OGlLnMEdREkWTAsmg2nusyIlvRvo0Yj3WWhUrbT
BbC9m6mLIsmEIxTUA9o9b6eeR/oCamCPgamX8xta16FfAMzsfNB7oyBuL9MrOcia0hpmgPi2lU/B
L3pnUyjJz6mulz2ppO1NAubAVULIyBFArvx2MiWUMTqChilI2/JdHCrOIeujFOscmmoen7ZfNsW3
l5akdpORk7rADl6jOUtiNkZrpHOA5+RSwsSP4s+NPYv+4OSLXh4HfVzcj3UXteqJ+MNqPk6Z3Wv+
SKvK+EdUKOBnzbiUkZ9aQnFPVuiM760xUqy/vRgzmKfvWJT56OqxpYECv3d16SlOHmlEPXNAACSR
yFx9mbReBK5DNPN4abaHF/0/4kvOEruaQsTtR4gMdRALbXUBEe3Q+h19wy9lPA5/V5Rff1Psse3O
j0e889k5fsiK0n8tWdsruMkIs3bMrHQJhkwMb7QrFocZfPHoLo62s453NrJHFil785HZgUFzO7mw
zZTI7LMiUGdVe+mjJT7Q8JrtLOE2yCDA4IpF+R4klNTrdhQnUY1FoZk2EM0gXvTUrL/RMWmdFHBB
30PN8pgLMe+UU+5NDQq2lExHrmiTukpF+GjyegatacSvk7I46GCkewfnzsfixgHRQjiFt34dyETt
IFIlLcsgqYETPAoZF7hI5WFUjeyjOS/1D4EQQOHTNDZewnZ8m1Rz/GGmUf6W49P4jup5e4oqaG62
WeypW2zWALBSiitLzgjNeL/kXf9d9/CSWZ8doQVDUQISWG7nq4qjvz7er9tRJIQONRR2D5jl+oRQ
laPBLMIxPp7h7C5Jpp1cePc7W3WtVMnRk15iEPoBkyQTdbWLUnLeKtN7cc31YrZ9zyRw/YnEg+je
R4vVqB9KQUr7Qkl6piVvcdz6kivu4r41URnph1CkaX/CN3qZ/MkeB+CTZS72hN0220GqKvGMsssB
HWF/3m51W6NIKNpWXHVFb/w0MeDZIerjK3qm72y97bLLNgMgNrj/YMVrLBUWAQkYfdxXKintYXDi
6mKkmXd89uPKI8sIchApZnM7oRyxYVyWm+E6mR0cE0+PL6CnxbPRnuwwlrwcmMbAhb+ep39tVNXM
Og0uvXpdFFt7q4asOKpiVna20OYq/zUK3SDghLhTrrnMDT1t8ORbRiHH8UVq/SmM5aVqMJ6xw2jP
sHW7FQCx2AjUJ2SRbg3TWWNK8pkbGli3Fya+kdEOYnVNBNKdG98ff6W7Y8laufSlwtZkdTaqsKOF
E7nLq1KmqIu3sXmoFN4NzwbwfTzUdtsxLWmpg2oZNNZ16zl+eblAhEG7jn1kHzQ1Co/J0uxViTdP
Bp8K7i8NxCiQcImvXt0ly8deX1g8POWq4yjKGXxGKF96g9ad1qjqs2Yne01gd6cGcqvKRHGbDE+2
G3dAh9p1mefubJRggnEm9iC6u6MQUtBDAr+Zd/72RGmij7q4MrVrbNjFQXRl884Q0Z6xxf1RoNAg
Ti6bNlaVR7uf5qmBz4mvVW8dwjRtXhWl2+uwujsKfd7cQjRQbNiVmRUj0Tm77LvWQb8/5V5uemWP
CnJ3M9C/JVtfyKjXZMRizkp7INm44iK1HPQiCWw1/A2X9N/Sqv4wlOFzVp28NGy+/xtvDePHamrh
j8MXSuv+RxlhdSK8qD5apdhjg2+qFnIkeALUvEkMN9Y8HfLJwpwV7WqMmHEOuvuSROWLEyMEYjTL
12apfoQi/ITfw5MKEr/myGrSCQt8QFVTftl/3bhd3lp9mrA/EEIIL7oYZjjGXvmSkzI+G88ySUmv
glxDegEAfjtU1rMtloVNEgtPP2CU7fqVZ4BGjv1eHnNvP3LhQgTnGSEiWd2DKoBzR7lWx9bTw5XQ
K5Q3my7qy+Mr8N5ta5NZSxoc2fyampRMprBmlJivbei4J2x4fobQI45ulO0V2deGanwmGEEA29R1
oZRQtLhdO5o5ujoU1XItjSxGv3SCezTX+iGvnPIyYmcRiCWePohBG8611odn8M76peyjERjU2VNS
2i4vJHHiSOQ4iMZo0rr9NUVpzJa5mMt1sqL5UOYeYttLaTwd2JCIwsGSnB3qt2sTIGo/bYTMqH4t
WdZj1A8/rKnZkyfYToVrkf2I6A4FhI0KJiXfDFDGmK+RUitnLRrwQXN7c2enbCIOpEvgYlDulg3n
PM63CxaGsdBiL3auSWO/n13rw0Arpx8j30X5eW+zbKZkUW1BlpoOSThBUDJuB/Mm5ESHtLOuSGqZ
x7Ewsb0pjD3JzXuj0FYpKYZUd/hGt6NA/B1Sbxqsq9VajW/rg3c2M7HXH313FEBb+lahI8DwuB3F
dVvIOPQJXGlzT2gaVgwc7qPwy+ODfGcUqU0hH0lkASiY3Y5SQ7swF5pEr5FRLUeM4LXT0CvT8fEo
m+uCkhy9MMj0Sr72JoSeZq/vJiV1Ucjq+i9NTtUoMbL+L3RRxM7RuTcU2k40aPJ5JEXzdkJugqBz
yw+5FmIo/WrRh4tjUmRMvLR9tgrNrCA0SQdUYiKy39uhgE1zlKQKKo1KFh/xX0V7REWfvCuWPVrY
nc+E4ZHsCqW+zrZbDZVUVV8oHUXNSMXwVYSa+KC5/fzsqy8nRPcQfQEkOlRqbyfUxuB9iZEwIc/8
T4It9KshPGQH3OlZ9FAKN8BMwkKOWBOBg9uByh4dlyQqosBAbejk1vpfFaJ0z2ZUBBS8fzwfUpRq
k/qLJkrALTQw57H8jJFi/FVB1O7z4529+TAcEPApjdzNoUK1rjZT2RHJkC1lMKgUcdoOEWNHV8ad
TU1PIStyg06S1FBzIA0Fmtw2k6klYaFuC/c6tu1cHWvdjT42WO5NB0HZz4SxrVdOwII0+TGeszH6
lszV5H5ysLvU3yL0s8bveaJm5WkuG3TibCLh+kC9VL/WbTaE37VxrBc/NnpquZWmDJavp4NtvNaW
4rY+ngd03fi93U14PyOfXF7wcM26Y+HNc+5XrhopRx27n+mQ2QT357DPO9vX9HQ0T5U6jca58Ma+
OXtaNxaXCKPH6U0Mrt1cPCcszgnKaM7sUyma9M9zUS3j7/D2qBXbzeS+RVlsNi/oyXrx6+hl1T85
18lPYnFDOy9j6kbvvTI2k7PUyhe9P5mLmhzHGmrO52kiBfkUZmYcX+ZRa4GblGRu3+uja+HcAMCM
461W5pNvdKH3oyoEZ5dY21NRL8DMwk+qsvhix3BZD1Nt6plfoXtcvicqmdpzY6bLZzXvnP9k2phX
/Nq8jo/Topg/XBMc5OTO5aJ/sQfD6l8SvH31A11siu4jdNGg0+yEta2fbMgY9d9dIbJPkF40DUUT
oshz2Vu4/hYtZmBBqiHZ9ja39Thepg7nqHOW0uH+EpLoomWBxtvwaUy04T8KgDW0H551Kz94sRKa
P0FSI/VgL1M+/4PnnKMfUlxV+kM5FXV3yO00dD4vRIveuRnMejiUxbAMF0srrfSlt50JZYGimkfl
A687rZlma0YfK5Yo+dNzxjA7qQCA8blxM+P32CpN40CfYl6fvDErnE9qNuc0rg9h/DkaFS8/1HZX
KyhIqU1zHJx0VNkYYtCP4xTH2KLShm6+y7Ih096KMZwTct7ZSz/2NFzPL2ZbZovPx1BgFHRO4x4K
tArmA7yFNP5nmaPePXhRW/wVRl352Y4wUPMtwsbuUEdj+lnMxqT+li/C+DCrU46JMztN85BWs9X0
MJeWUh1xhq2W175Xix4HBrCeT9Zi5umxj00lCTQzV9JLSpocXSC82PFpUSpXP81xLyCYyM/wvam1
Tj+DdejWQU3TsT5PVVqrF+guQj9omRM3PrV7b7pQHkpnP07y5Qd6hPYg3Us4T77ZhGZ+TJDM+TFo
GC8dO+gdtY/+wKQfXaPRrGONu711avtOtX9qWlOoh9ho9Qyqiad/bAw1sT9qatVVmU9zWfd7xrnV
DraVRTpEuFzrz1Vnqn89vgo3L68NoiRV8WlVhiu6Biy0UR3HXKnaIALCOvdenbxYiaJ/a3skfR8P
defWlQwmeKFoxuOUvYrzcB6xYr3r2sCqe/slHsbiYAyacXw8yiZ0lSGRrHHR5821u66klT1lLwyw
26AhD3qD0d7ScUiWA/X8jPD5349H284J0hIYJitHPE7Ed/smNooXqvmYisCrxhk9Mrvy1UhtTo9H
2WLIEt1BY5NuQyn4sGYl0kTmiIhPFcxKUY6+ppSYBjV1RHNtmGq68DPXcONTlxWi+FvzZqldmSkh
NKJsrLr3ZZ5V0zlvaJb9kDm5JXxcrMOnKxfQPqhK001K0izZq7drgeBCSCFm6IPMG1zrWIyj+s6a
vOlJw3V6t+hBpz7AG059GrD6dhy9M6a5psMOeU6aSOssHgofamj6lQqOeZrgQZ0jW5TRzsbalIhR
HYXab0DUlCZK6z6XPImnsB/JiRpnCF8d589UG/Fuizpaj7MSqkTc277eCuXp7iiYmTTBwypAIhoV
pNV8IxWxqqW27WtZa9PFlGZ1KD59ebzFtrMjHgYS+JUcWfAzbxe1NRajkFppV8MNlbOtmMa7lCro
0apd85xn+rs8QTLH60bj6aiSSJykHL1P4hkizNuBDdHwEBq9dx0b1i+C6/auw4puJ+rf3Aro0AF9
kCtJ872NxyLZX9OMtuJdWxGmn7zMSc+aWSvf+xgCFOoMy9fHy7m9VjmwwOg8J5I5se7R1GoOWRx6
Y8Dtq/LUt+kxJX70YzHt+cbeGYoEj+oS0T/30LrsGkWsWzypIiiseTiiS5d9RTXTeFdXitipTd4d
CoQZ1iIVQ1r9b7+VEjezN8amCNokmpwDxw1Ix4oiQYClto19fryIaxtHXgpwdIpz0iiG5MOUv+df
YN9c572qz84Y9NxoRUDrpoI91pJbKEK6WLsdOsH/9lparaP7lTGozVfXxLMXdmOdOsh/a0n0giM6
FZNRi5M9LGYT3vPzIG1zG3ElS7vZ25/njkrfw8sfAkfRkoMxpgR7lNHeJ7pHyclqaM+clL0Kw50X
B0CSLiBazgHWdPmj/rUmsYHKx0zhNeCaErGP4431MWRNdtZ++6nlu8aOkm2M24x8ztHdzIplCnRB
SfhgKNUSYMPqJUcxL2a0ExrcGe1/ul4cSTfewIVzkSwa2NkS0CA5vySJgMQaJsl7eoH+fLyntt9M
dkoCs8psGVGq1T3nVRjbFnM4Bbzcyie0GiPrFcxcP5aFaxRn5GCa+ZBnYxsfnh6YYjsoMs/4Lz3b
2++WOxGUE5iqAfBDfQRSV/xYU8ajUL0q0JomfxllEPx40M21hwQ44RAqlTwg/FP+939tFmdBlLsa
ojko89n7nAxL9K5ULA+5vmR43xUZivKPB7zzIQEnyWq5IvB5XaunaqboSKdKBmTxP0ROiqYJmuBf
w7BPLo+H2h4Eng1wSj4kWL+3rlPaZagZi1PMQae68Ts9zVAhLJI9p4R7K8i7RL8waqZbqK0yjUgj
pZkDM4znb46VdMdIs/KLKtLwKFDI3iGC3VlA7CPRENM5CezU1XPYL3aHjESpBlru2Xiy1oKoFTO7
tJ32jHPuLCBDIXMj9dQlo/B2c2DFM1RJ16iBEY3hCUlz88U00qcRUdAPThtQJTVD7srVhIwiz+MS
wevAGnvzNRu9+QMAyJ7Ow525oPEH3spFDDNoXd0dy66jPN1qQefAlsjyfqKzdCqOj7fcLye0G0CH
yUh0FwFYLn6Kh7dLNjpJpLhOqAYDNUPjGNYG5LkKtAIRwWpS/1QmF0p7Dyn509zGjXeG+t9FEVBL
rXgvc6vq2UEPvenb7Ezz8oc+lrlzKlVHWAfsQUc3aPVSzQ+qDWX6LQvb9i8nTOz+rWqSwf0KYFar
aIslVCoNK47T8xwPypP28Dy6VC+kTTNsOpZzzZzoUWfLh7LRArNInCu5Dbr+WZ1IVqKmfX+8oHdO
l2x25AiTFwKFrTbH1BZcIqmqBXml0retWZBmfXrrjI8AxW13avNUt3dCwe1W4U2ksAyEJD3o1lVS
t0e+bJpKfGOUTL/obgKPaTG7na0if/ntTgHNpo2aZZTtuvpqZpmuDWWGSEPg2dXwZ251w5mNa3wu
F8CgeWrt7ya+3q/arJo7VNbtDUJ+BJGURBsdCu6R2z0qQgPKUMweRUSjfp+3s/ZNZBB2xxnk7/Hn
u7OUDEUdGCCV9qc1nZEHp1e6iqFCIx8/GGyVt0QXzuvjUbZPNhGB5E0ScJJcrnWrnB7NamzgjQC0
tD2W1midi6l0P0x6G33JEjv/28M7/vx40O3UUORGVQ0OK52ftDLcriJKy3lblboRUIXxDnabJd9c
L7aeDqglE4qvhCQ8ZfS1Q9pcp+ZcYR0VYOqYvMeZl6PujvYHu3H2uL/bbQHsAumUS5Kgmj/fTqiY
HK9WKIIGnhr/2S5e/6qKej6PcbdXz7tzS6JGRwMI9SnkCrkwb4eKbVBZszGsAPZ6puBpTINfespS
hJ9eNRO/x2NijjXdR5gqaW92vCzdsbGbKlC9xm1PejLV8/ckmTyUSgdTVrgmU01fImdIPjZzFs3H
uVWav/F8jpJPDjyR6EVHYqM42aWaxLQouRg+a6JIPB/OShPS/pR3816oIxfs9oRzwOnDQyOOPQDY
dDtL9NnLcHQrI2i75J+qb4yDY4rXOqQBSE+6P+Yhfp2zFk8zZSeEvbM1JSmfVJaQRBLCbge2824Z
gYr1wPAq+/1iKsofudVqOwfgFw9vNT8q7TwCaLIwzhquG1BkaRe3tQJaotwDoLl1zV1bHKO07z9p
TtcFKiq+l9kS1WGax/ojtgPJsbL7PZ+47c6VtsW86QSVlCM1eT/8K4gliRMJMgRu4GA74YNWKod2
aiog7yU7PXvqZeefPIw8gFJt63ao3q6iIqSWFpiKm5wMzC0oJVBPeDzKnQlBKSZnBMDCsGPNvZ2X
rK4VN7cIiQCOCyuJLoO+4Igds3ceD7V9hhxZxSdwlbjcph6NuFvmibqzAi1ylOMcif6rrWXDIWpd
UEDNjekInLQ5PU5GXu+0c2z3KWNTyePiZrcCy94u5pirdaLqjJ0miXdccJAg2dGT4+MZ3l1M/Axo
vKVuh1b17SjOkONY0w1WkCy1uESY9r6PScTOmNHv5QLbE8+EHEkEl1YNMMduh2paZcJSVbWCGUom
2qG8EZ+9pOi+x2zbY2YYxd95m4rfQ5C2yI8i29tTML03WWnQy66hNrp5L8zEjAf2jhXUdDp8mZR4
+IDWYvTdLqw9xOzO+efJRayPDQoTe+NVUrUmUhWhbgcI+gzOS7gMiuNnje3RHemkqXOovHj8VnVJ
WxC8TvlwUb0uaT7YrYbjVAMhq9zJ+O6tPwEzrxgZvASHbtffzGYHBdDWDsyom8HZ84Ja5fxb3TUn
s7Itvwu1PzsvOmtV/rTQL1x52qCgjWjAUDDzb4desDwZpUNNQOjsHoZEDWGkR+0laXuxM8t731jq
rvCGsvx0AdwO1VE4AaSMnWAoJ92H04RpSm+jUZKF5ufHZ2dL02JaCNewoYhAQHtWY/UjnuxNNDrs
p35QjnTGjT/TvEGlsVCK5dOodfPsO4vIg3nMkulIl22YnfuqF5+7tLCni5Hp8R5SIge9fXhkSk/g
BYoAhLjmUQ1l1HdNFbvBqLbmtRqK4cMEm+y3x3O/Mwo5DgKO6KFKi6jVF7WTqKaHRHiBM4oJzknZ
VT8Gy553LuA7X1P2MdAIRZbNx1rRjuwqdsSiFC4vSpFBO5rnz6OljWctts2dGcmAY7VuXINyyYiR
EVJevZNOai6OGFQ3yN1++DpYcfgOeh01TydXfdUMxbenVxAhG+jAtI9AyTBXN2+pVI0OpuUGthPm
ft3nNOq5/Z4h+r0F/FXMA0qX7/JqAcXQGZHnZl6QFaU4ha4QB61yCgR51T17qztb4lfHGqQgKS22
1ly1rMiJnCb3gm5q5uPY1/UBxbs9mYF7o0i3BXh8rBpaWLfnO27baRKgP4HV433SI653TIF5Xp7+
ONQ7kLuWHFnqEKu7ctLiksplFn3kVbQuZTUKXzXCveaWO3OBTMUuYL9xf6xDs//H2XctSY4kSf7K
SL9jFpys7MyDgwZHRPJ8gSQF4CDu4OQj7qfux1aRO3dbGVGSsbUjLVNdnQQBwN3cTE1NVYeeMGQ2
IAnFByW3u9TIVhki5DVM7CKLwT79EvlF2xjJ2blBqkkHyShgqRuqhdnNzoSgNd9JWVMCF2tHwYSV
FLzPHMxrc8muGlnEbK/egtmdj6baHKFiLo8nmGaCsQBgoM5tJOdw315kJgRKNIS5p1SE6Aqp4GFr
ObB7svDvWVcKQR4BrNqZ5sDAghCNEn2VVNOKuxpCJmGL2JLCcFdvRWJ1A2S4oK4w5a8Mjp31jhmQ
VCBSHOeneUw1eAUJfcspQR8qgvNSBYGZDa8jEGmUWEihsAA/T4tkskbfhgz+oqeUai0LapnJmqtC
2WjYjNC0MogoASl+GmoxnaFZJU36RlBTyTikVs6qVQojhQhjKAOUpUp5stC6m5t5InDD6DkRIFGa
1U4MvqD6KrXw4vn4w4WH1AgDh2iRoomISYizsqhXajCxUZ8dZLlovbbBsEURgzX9h1cxQGD+gvER
Wi9VvHokGtAkmcxDhzTD0ZUidtoCYvU/X+Uioi5XwfgQ5vCWNOg84WsEQZIxeGUeTNbRUIcpEin6
WN3kyji60ZA3jz9f72I7Lcr+Gvq8gG/wEM8PC0utLIavSgfapcyrZAjjJrWq/fFdLVONSGWBbgBA
188CkIbREBHyFvKhjo3aYQblHubehI3GR2GlydU1rYbLp4hKddGEAAdbwtG+7O5f6zcqCp1eN8oB
Lk9qCJc9KyEJGOH3caQIMRE72Eb//ByXO/h2EgJ0AzV60U5Y6L7nENjUWC3PlB6JYl0UhqMZvPpQ
hynhvl4iyPuVJoyaB2uHUb8C6HyJCp5dGsM/4M2CPb0A+GeHIoh+i/OdZR2KZuymPR+t/C0zyuyx
NoYs9oxM7p5haoR+YZ6N8QgdSQsaLp0VdR+8LRphZeUwqCKKnguWgzVpgtKngO9xl+hmI/soS+vZ
SVPVwKhmNbb8STGKGHJ1HZ00m2d1l7oMmFLtdKnG2hsr0vXPSO6NB4ywKj1JJ+ggEhEkwZe+QYPY
+/nBf53GZ7cPuiL6apgKQdF3rrcsCdLU6ZAeOUA3gJMKXb0DtQZNJXSytFeln+5Ls3cmqPe/1axv
ntRa59dOi/OXv8CEyByBKoFOjvzx+3KrE3CtIO9gHQSapf7Q1lKN7rQcZ/bUZtkVsPXiZDKRbwEd
XETol3nrs9cdDUpbNnVjHawYLMMBpRnBjOyzPhYqKYXKL0v5GJs4an5+zheBwgQcAi4Q8FAU9/rF
PdZGIWpZSsMhZd3jILCcQM1Yvv/5Khep13IVzExIoB4hkJ/Du1o1w9YrK2nY9ELmG4UkbstxzjxA
XNfqq4sYgcIdFwJUAMgAcNp5jLCGpoDMGoCX3IKbhD4+jVls2BFG8tuuT67Eh8sbw5TrAm7hBJEh
unB2tTgpRxZzHof10HMbCAI6zTlX9lLR/bElIeAP8LMBkOOmgCrJ31djMY5QyYOHRUhHhiZPVRde
n0M05uc3dbkecBcQUQQ4ATQSVeP3qwgA65hcVjij6ii3kXckK0Zjy//5Kr95bEvFhMMDfWzA1WfA
Y5UYzMiGJMNjy5TY4cziz+aMcV5CmzIRnZ+vdhHE0TTBGYg7MqARjI7G93vSonTQiwHnrqjFM9EK
KKtZlfBW834j0J75oGFe0138zQ3ijAJVG7I0y9l4dskOsUKfszYLQXPnq0hr0fqaWiHH7mqj/unn
+/vNO7OW7gkO4mUS8Ys8/suxmBhjrIoxh2gUa+KdBXHqW6oWzP3zq6D5KuP8XVRczp8iMJJEaAWj
CGdpBk2uEAQX6hzsyrv63b0s7VfoVmJbAZP+/q6SmEolhAuKUO7MyMN8iv4SJxp9/tN7gTaMCprU
IkQOKPjsKoLFs5hqEZ4YV8ElhiAeifvqmhHmZUjHVTS8FAyLQc7yfMfOhjjLrCnLkOXK7BeY6nKt
KZs9CE61K1WQR1JBP3zTVoV+jQZzueSVRY8AAQkVyTLQ8f0xRoPEQTpOipBJRj+c5LrQ6R6zMfIY
1igly9tJ5t2rziON/rHQ+5cjgwIVFXQNgXAtH+2X1djwvJHo0LAwT/TBtBm3YEQHk90/32LonqMp
hKQFbxACRt+vk6dTZMxmzMKoh14LKPaFrRUQP7Ny3fjjoLhILuD8wskF3dbzLFChBQNtu2VhyefO
Azqih4y27ErGd4mTLsoOGJGC1A3yCvBsvt9R2lClE4SchT3NhkDP1MxLDCHyUYulrjxw3SkK8FKB
j5v2COMptzcHdV8i5l0Jz5dnKKb2sdXR1146GOerZ4I+K3BKg4UcVjv+UJU6KYakdBWhjhwpQx/t
j7cjtLvwCoFGY1T7HN8vYlUbeU15WNU9c0A+PJbwvvhf3BRqWpzXiyLIRR+2lHM1N4uOh5iIie1Z
sahdWhFGSuWIu8UsNsHPN/WbLYgpQfCKUT+A43herKCmmOupNniInaLYOJ0UN0V327NykBzNGcgC
eKrxy88XvQyfkI9A+oMaCeQLgHjflxDCdgSRxUWcKJItO4IYpmbLSC3NK2/sNysEyBYQbAxxwaHp
nG4hgTY8apNYhawtxc9UL9mpyPTyvoHBnyvz9I+pqZgUw4gTjlIQmqCbd5aWmHI9aMpg8hB0dWW9
SGp7+TCajqhfwyIvWgO4EsIK4EhELySsZ3l4XVfgfca4M6AwitvEedXbKEMwnVTJGXRM0rwQ7/QJ
g9tWn7QrrFr2+PM7/M3CAZiMIS9Q0RBAz2G9ppOrfp5pEyLEMcVFuK5lV5GGrlhbTOLVCtIGwqlk
osau1PNf48vfiq6FOoMGKc6OJQM8V1BPkpSCE9RpYV7BR8PA+aRxiKhC/IDHa+h/VunK4iBGbRMI
nNef3BhnwxeHgjY3pTFj7IxkTJ/1T0lvWLWBQ7s1+e0oV80y0yOWq58f1PkixGgAlgLe0cKvWGqn
74u9GzB60M9SHvZG2Tj9nK1jIQpLNX5A7/hPcaLlYiDgAMRZyrQLnVVZYp1kzLQME9ZIcHzNe3iw
in9aveAqkG5GkFqoTCiVzm6pybncFmVbh3Av1G1NEywfS+1OszizwZRorxw554t9uRwYeyiwUVig
R7c84V/Oaq6CuWmaUxOmXDD8VsURk1u95GKiqrcHc8z9ZhpMt6712JanKrkSRc6jFS6PeTbkSMiO
cIyfi970fSVlc8PbMOmjCHArBh7qSOy9n5fJ5VWwj7+UHhAVEZLPYofeQP5XmeMuhEqNuaswLFYE
Y1EN1xLkr7bIr7tHxqg7DCLgebG0VPXzNEFvcqG0um4IgdvARUdW6Gj6jTWLa+jNzqWXmzN9UjWh
ko5JDcGJ2cH4EuRjwQxooZVkil1TAVqQMeKb8zi9pb0izj7m2uhom/0AiZmph9oMRiwtSkmX6ebs
x1Ghv2aGWNymEUADUtQJhdOyGVuPE7RgMeYjCneK3uj0D3Mi3CxQA5S9IGwtvoNn3RQlw6jfWJVj
yCzhWe7VxE8Y1a/s8ItxpeUqJqIgJARwKWzz7wtUqWLZLFI+ATLtJcmtR61VSQXS2+TMQgnVJ2sc
AVcJY2tBrTce4zLMFex+n2qx2XjwuaYQZKmB8pER2jaCg0aTMvxhZbR4L2AlY9uisQsQ5azY45U5
AI2bedhbJnLtQjL2QtGhcf+1jv/tbfz3+IOhCADZvmz++R/4+xvjEyYfkvbsr//cpUCzGvbZ/sfy
Y///277/0D8P/KO8aeuPj3b3ws+/89sP4vf/6/rOS/vy7S9u2abtdOw+6un00XR5+3URfNLlO/+n
X/zbx9dvuZ34xz/+emMdQhd+W4yp2b/+9aXV+z/+Aqfkly29/P5/fXH/UuDn/u//yT+av+1e6iZ5
yfOLH/x4aVr8DkP6O9h1IDRg5y1u3Qidw8fXV3Tx7wtnBeEbs3VIM3Gklwxjh/gh9e+wskZXFREQ
gfBrXKBh3fIl9e/L+0QCB9U+nMGQFPjr/z2Ab6/qv1/d30roMrO0bJt//HV2VKHWxOw+cA7kgrgW
gt73dTxIRV4MYlqc6lGsbamSyCyaN/2gKwRm2eaVVHeJaL8Eoq+rAftaNPi1hT1/tmt0Gg9jLvDi
BNe6zCuO8hwfBoVisKXdMSVJCfLwNPjllfzrjn+9w99cEx1jMIPwiAEgndPNCxolcleM2amfjMOY
WiwY29HnTeqKPTP8VM42qXWNEv6bx/qFhwFHQk548Vh7vbc6JuX5SZ61Oehbc9WO1kMrmBgy069J
RcKB+/y5QsEHiTUy7OW5YmTm+1uEWFdp0lzUT2i59h4mE5XUMbN3cSTSGEMY8z0Fd6QsH7v4RqJo
vezN9qCUgQar68gWY0du7Vl6sWayMP6TdzN+N9ndWEEXPBT7Vdt/KurKpC4E09vEy+mt2hz0ZJOD
M6e5aW8biV0Xvtk8zfAbLmNOxtqWb7t61SSOuqVHlriT8j6xW7W/SUqorh1m4wl2DzP3TdOPtJNi
QDngKKonU6OkkWKktDKg5mMrCj4kLDojSP1RDoQYDivo+SknM1opvrFWgJglBYHCgHU/v+iJU2it
Pebr9El9yF5lbmdCOGtvuVDsUp3bIK5XLBxAB1WLD1N8mswbzXypgDRMfUdKfpSrVzBDnIbBtF7+
6KNnsG5hYk/izmuUVc9K6Abm0H96jOZjVDrQExAHdFe7HneMYD89GjQnkvIgpJt6XOv6TPKZE0va
iBxTnKQJyxTkeLBCbRbHdmx5WAuQr6qzjRo5xvDUCbau+pAsSNkK7Y+fN8J55wI4DyiO0GuAHOZX
1+/sZISfeh0Xg6WfhrSobF2PVKiIT5EDgvaS30SqZzapsi2HCpigUN2yVr3GvL/YF0vRiTCAVjp6
Jxcpz2S0aFBMunpqzZd2ahO7HRoYYfPBIjISwStp3O+uBoxzkc1FuxYF/PdtoQnQpGQAb095Z91F
CU+IoXdgPPR0O9ZJe+VqF4EGaO6XJh5QVYzQnptJRIPRC50y5rcj5McJchBHbY07g0erdig2upXe
TXV5Ldv54h98C6m4KtBIVEZI0NEmPjvjpyiGGUFmZLf1pD21RpAUGKOw2kgkqZlVrkSbmdSJPmJy
egjQW8da5sltWvRHfShN0nSmsirajLmoq1A40NPPi+4Lkvn2+dAYgM8WhN5xEMIUanlqv2TyqayB
FSTH1k3Jd0bn420bit2agSY7lmKjD6iKwZQFkjeuxMHlEcQXSMJd4SPDIrTQOiU9Gk43bUAFm3rF
rt5I62qlrQ3kn6RD97iyrZ3e4R5tfGNdE/ycNDgVRi1sjKorOYHQmCcSivRMJMK7sG3WLNA40ffN
a3yTrOVN/ZyvYy/xMSHkymAUCEQ2iESd6KQ9/fw0vgLx5dNAfxsNPFBwzg/AmKO4nqrMujHvhslW
3uLKppjrxBaoCZQho09jw+7ylshhvsGDgJpnJDocgh4WgaVLfQ/RbKGyqxu+Gzb0g73iPgxO+mur
6ktU+qfPuUABv7w1OFAMw9wn1g1d8a06EeClyar22IYFQlAijH5KeLaP2X72omP/KB3K7bTuXINE
0KGXfaBX0S5ZWQGKAvmkrJTFlstLWWB1LssdoXLyxIEiyZxtqWqb412bOKVChoqMLdEaGydYb5LM
TQZiBMYmWg2hdBxPILi3BuEFvtEZNZImTtX5uU6U+aCOm1nzmmhnsXDCuDp7attTWdlKTdTHfB8R
5qkB/EeOfMcOGFFiN/WO+oL38/v9aoaePzd0ZEE1xMDZQmD9/twykKEK2AmYN+m9uJYO0mo+0G2z
L/YW0QLhQb1vSHHsKqxWkmUkHokGmZfGhlKXAL/O1h6ei9HNS9tkdjOu6iGsa0jlgqMFCR8bP5fX
fme6RurNmp9U8C5wzMFOO2eivgktSU46OOWqrpTYzZZutMwpn3HuQApPSNYVx6bz8ufqRlh3K/OB
PusP0q7fQ+g+xMGjQBT3iIKugJcIgsdNJxJNvbH6VaI52A8VCxTVERisV2Dk5li9C4cNsSVFQugV
VvWXq/nlU1wkRvEsl2Hs709xoshxCpxmN9Eu2qX33VpZJXeRzZ18WyW2OLqCSBjzksYGadQqSLHT
V52Xb8pN6leOdWSr0ZU91YM5sfwwtSTfXTMaQYmHz/DrZwQKDbc0gOJoB1kYsj2Lu1xlEPGMqumY
m35a+ExaU4vAwEzHfoxzGfF/k/GINJZbxKs4XvN0lRtHvT/SciVaazCdGv6kWndmu24wnx/vtMkW
FWeKApra1Rs3vbgngPLbz+mQRA5mTJRj2ZJaJLJE1PesItYLSGmfsu527C6eHs36II0uvq7Udj4R
mkDF0TY7VzPsYYB0klczJ5VvZuY0lTMNa0b3mCepcydK/TzxMEbeGiVym8SGQxmxFAysrXvxDj1x
mNPs52zHKz+hS5BF9pdSg8zlvlVTuzMsRy7vdAVqxw42Zg+ah+lVrW+ILj1B6aZ7BS6l6DdZt6Gy
x7JjL/j69DohV9RLsLvADdFLUhmKm2Hau4YKX67iFvFhVAaIr0YmSO2oIAJiJOzpsUTLJAPBA8Ow
8A3RHB0ukfDbIrWxLcaTkYR9t4NXudeb96lxi0lMUlA8rWvaV+fJBSiBOkiH2Opoe6OEOtvqUSE3
0M5MxBMcfSBENdJVpE+KW0VyY8+VceXkuLjal18cREFQDYKpdZ5ciAVVdZZCJiw2zfemRuqmZBkl
IuTDcFzKVzgf5/AGsHOUquCELdM/8Es/l5hpU1FvgATHN1QvKtJJFRg5ZfmGrvKS569h2iTaqbEq
+17ZxlBMAsLqqHNcw7bJWNdMuabM+5sPtPTkUagitQKYdd5UEwaqpiI0IE6wPHuoh0TzkDiSxNC3
sdKheR1HfqvgUBUKSF8IEHU0jprOClQj4tGYMMTzc6A/z/WQ4SGtgUYKsi70bi5M/GRzjCEmMp+g
G++rEAuEk0ILmS0Iic2S4MwFi8jSgPkvpOUb0PJrLbsElW9BR1tEEZE+AAMHJea8PTymSmuAqCee
upQ3rpg1ot1LcQMFMKy8P73DBURDloJ5ADx442x5C3GuJjFkx04tZIMJi9x2NKBaNScJKstnRaG6
k0nqlfMTyfnFHUL9B91MdBgQ94FafQ/9Yy1zpeZcPmUZ5gTtgq4S9d3KFTtjMLWGjnHQWXsjfoEY
GFF6i9AZQUHcm+JOszLC2ZNW3artKeL3pRiO46YcbyZ+PzWvVYtVMt4k+XZoX1N9o7ZbZMtZucFQ
vTkFZbWb5gA4paS6MBpDEQdvW7WwH0Gua4vepiujCjKZIfihwjMPM1C9OagpGfnRSLHrw7LbaXpQ
iE9ihQCuCvtqDtRplwmfDDUH/LLtRk4JlGcMHL3qox6fOutksPvKQCUUGPgg5kGIPVl5y9m9Nrls
3DexM+gBzrjeOObiytI2NSjA5adlUOQDW92CqwZuunAETOunPenhXDCRWXAt4cGkd/K8l5MTKmxD
dyLcU4qnKKxl9QNerFr/IjFI1x7T6jZHeYsJbCr5ycBhBrOieFYCDtraMYRt2nYOL4C1m5GjaDvo
o3ZvCRPgZPYiSXim2jNETSFvRrju55KdNFCiQ5sUxU5QL2zhFUfjTV2hftaN2767TfCtaabbtXID
E/TRvO8sT1JcWQmAUaQRCuclVjfcVehmuDaNenFqIy1bOuaYcAc2jDD3fXlVaTnEUFVWT0ka5yjY
IfPNudmSEqZhZNKE2k4lfq1Lf5FNA4GFBjb4kgikuOx5rpDM8TKAISqnWX8ve0DhM8R5XbGKick2
WfXZCHs0bNQRh2l8VNp1DFWv0peinVrdt4WHgNKMT4Lp5cauGHdQvkplyABqRxOlgHacpGfYPasq
4cATkDTW6yF3Y0A7+noCsU2ljkLxZKd1xbzecuBbYmxLUih3yOrmEP0N3TpafeeKCRkUR4u9XvFk
0KsFuzHX0GAlXFyX4npsPuLSUzW3zV32Hum+iGcnrq1jn+32s0Lq4ZDQRzZpRMtrUqWYXOowunnk
BiNGfW8o67i30/qQK54xkjK9MvOOoZ6L0AFWCeh8GH2HRDH69t/frdlALWwqFfmUKmvIPSNb6Lf5
CtIxbm4Pnz3kI3dzT+pH1cDkrB1NGF8DZ1MnfXQU5/XIKgLJP8UejR1Ptrn6uvwlhmZ/WtxHYHj3
Tl6SmTuyAjkEG6qEws20Z/OaGruk3B0YsLbMFrsSWbO6UnE2K9MHHDMhQv3YmXgEDH9s2bgqJO6B
pmrlz1b6MtGdBcwHHXH4L6U3CegUYyC88lBqdphmlOJN3Dulfh9Nd33X22YMjb7pJVaPCu9RKO3g
ECnoB64QBXmAKBV2MSAg1IdpejG7rcVEFEwnIcVkRLftHVbZUXsSBWB2zIZ0UmnK6Fk4sUbQ8ql1
P1FIEd82GnOj7lVKB0xtZESrbyEkvzyyCfVglwUijoF6J6O4pqjhU5iB2lU2Et1wpntp28m7SvHl
gejiXk1P9csANZFwwGjB3BFT2OW6SuLqoEX7iA5OCkHH+l1BbEt2cjcGaQvVyEHblnXYaPdSHAVZ
jHKcH6rWfdGgs611r2zUtlBsWEEniJhjRfgInTKnMD5EPSEVOLnNnGBAzi9rqCRVntG+gYpsFBHi
ugefq6UUijC0PEPgskbMzCYiqLcFX0fTaoQVSwdcr+vCWMHcqv7K83dNuZUJHCaF0dcyH+zjOg/o
osmOswBpvsdMcoeX6ZfP9/KrwL0ElKrIE0WHnoS7TnSk9xiG1CheKg8dHovZVoZ+0S5LfJwH/bHd
jzNKYA/DaegV2zT3MVVNvcjwmZgSVrhVtp5yh9+1sLq0UcDlZHZHtI04UeKV6IDX6Q+QqILotxs3
u7RzE8PTA8tpXMSH5CmDNsdzvLE8ts9ehLBKSCGR/jS63WoIOqDDhw5Yqr4ygLuckue4JKNAxKC6
SSk+3aTiLLPTFd/QB5WIkT0da9VRH64Zo321VL+nNlDwWcg9C78IFfQZTsSQyxcZdE9PtAZTo0+5
SEYwHFAgJgS2qhBlkiyXiqWMDQpcK847B5MEG8iEqgQS3ntMxN41grFtxOxKL/qsTQstPoy+Q5Nu
YV4sVPsl7vyChVggtKZC1I0nmuSdHWsyc7Kyv6b1c5FR4tYh+o9ZM7ilYpbu7GRS2jSqTDqJJwol
NcK17l5MxBBecCjy55dWnMOBWldiJmaHz2MmsEqAlotRDZ48egjf7w2NfkGmdJJOBZq9sy0aTiEG
AKLSGZHAq0oH+PeogNkVlPKeCn6CdTrf54ixQOH5yvyQUucV4Ye3C2TRwT1bOsUU0/LCk1FV9tjv
Uw0xYzMlH50ezsOHVDwazUbMX/suBJmX0fuy/5xNz1SAYtlSDXsgUgkEnYaMOtCMQc4pAYUnRuVh
DdDEKycbJr0YO2bIpOg6rVel4YyDI3d2ntrYMQNGCyaCzkOSr03Ayp5mq4G8AaARIBE5Ni6KSRt4
oQPoype8ya7c3mvceG8eo2f2Gd1ln/yRuZrDNuij4PvQNfIqV3f7p+yheJWeqo20kp+no4A/tXCA
hLeIFjnaKLBcc/BPGQez5GXzqReCqVwpxnYcjqVvKgEvXvvsbSqg67EBm0DodyI9tMNKaEoC8TaS
8qDXbmi1Fdlj4ZTVFht8lr20WkvZxgKIE6/yNCgVz8r8cSQ4sOHqBkIE/r8/ibfVE9RYi6cJMDeD
UgNBM09QEQIJVISNp/T15wIBhe7l4jHMpc2+ICCX1cjUQh/DzLv5lEiOUgWjHlC6VVVPGr3IcpFU
4r+ruiOnK7TgiMhtLGz12YK5vOr2/LY0Xju2BxZvzrsWiTUEZiW/TwlP3GT2NJjMonyjsJq1m1P+
JDzywmb7xkZyDYQgJ/pNG7mD5NDClQ/RzfQIy+Rs8hgj2lF97O+lz+RU3hdYDcd4ywN8oHW1S7wM
v8B6zgdnxMzENjp0nuHiM67Ke/6i3fc+5P9LImh2doNw/6nVxMCCg8CH7qSS03GS4gMGycEIck7E
F9B7jEBfcThaSLcYnfb4OnkumZ2rJHebVfsJJBAHp0SaJ22X4aPtlJ3mWrbgFn7m607jxVud4DCx
RQ8k3IwILxQADTYUtRUM6xLxJtpGt+IAvAOoj/gur2KfAuOBkzAl1Q4m43sl6AP9vUG0dpknv8oP
dIOhPO0IfpR6Ww0EO25Gc8uls5Nl7jCtNWCokjuXgYieVf/OjePUryblJuGzr41bK/FoY+NrGNhb
DoWSGCfxqXzIdvpTN8CcicS74q6qCP4xuIt/QL7UhUBnHsR8pZY0up1kNuQrBlxuCKxF23pj9js2
iEDrHptpDeqOgfj+2geGbxZ2OwO1d4fETxWnP2atLd0N79pHv5NbdDFIjd9kkgI9ygyuyNg2Qa3b
eWxHMNbI/Ebz5Xaf5TvR9AzVwTezzC7hWfuRYEAFPgjUHqljTo7YeZG2jiynphsIdGtwY1VWkuSZ
bJ0MxwwQaxzo3aeaIp+6UdAi7oO08ht1B5V+pTkMKE2o27YO/mNnEJP7jDntgFBHZiwX+G1A/IFA
unay0L5DJ/JK7X8JgcBmZOn0gCKqIsU9p9+pWl2ARVnMp6IzIG87YIdH6ZiTrEe/A6zYdZudpHqr
y11YMtfUCtkR8D8bczSAeJXsCkp7gUjh4+DYgD/DMj+Ihtf3o6NW6hEjt4l0kh6t0ppcUcMwMWdo
a4zmlXMKrb6LUAOyMDIDa/E1ADRwhkaIeaRAepvPp9Epgmrd7cftcC+71LPcIcTWSCuopdtFsu7G
W57Z4CVKgIjv5FC9nSgxQ6DktA8x9E+BmAuoR1AJexDPaUpbTn0zIebbfDeJxNZeCmg2a0Rv7dwg
ORTtTa/B2g5lwy3aQ97YQ+8axXJAddQdmVOjLIN7e0g/l41+mJ66PlDobazup96FnqwYTiHfyE91
EK+KbevO69hPfeuU+YLbbqZQdTIf2OoDvu+A8H5fvgxbvpe9AXFJ2asKqejewJKMnIa62gwB5vWU
+m22m1sYfe4KFZ/DUcOR2kB81WoJh5GC9pcrGEcJR45kqwbejT2Ewt0SG3diiI8fP0PDPr4TQ/TX
xEflU0CMzDfAiY2YRE/z7KAPg4IIMUYPlZPu6A6zJaJ58xb5racSnLeO7M2f4IiJFhHuylewlqHa
js+b3Q3YdyapPvCgl1ATzGv9MTk1jKS37BalkLDmx7zCBu3L5dS03q1wEGxVgl46wX9vXnsELbSS
MhQYpPtkbrmrDukjYJO1ue/WVqCf6EeM83lY19v8Vnub1vIuewWdH2HXCAEK409hXNM7RUFb2VE7
lNCklTaasmzVWd/m/bGJNmazHyxH8DK2zvtgGqFOdezaMFV3seqltdfpjqA4XPJSE0EH4cHJBd9q
fEtxhC6YUx8y+KDEAcVQua0/A7DWGwRup2hsjWK1kOzBKsnCLBCI7k5tyLudLAdT58nTSVZ3WWPD
1bjBfZdbodvlLVQwQKLTdlZ6D1pr1BDjCq77mz2LTgVISMtMGBjLZ40Vs4PaazS282nG7OJBgGP7
pi+kkUT9qLpVq01/HCMg54ypeYyzLLrZ581pyvSJDoOQnSCArNttaiJi1tWaidn7ZArXLKa+3Ma+
1RAAd5BzQEQJ5M1FOOp7SLIoVyD5b2Yn2kTcgYfkqybDk16BvQboi2+ihIA5oUpKWoaBFzAukrG0
87LEkQptLrstMPmC00q3JsEHQw8mPVbXelbcvP2cOp2/Bjx5oEELug75NVB3z0DOauxE2tIiPfHZ
YmjtdFimut46KHbseZC71c+X+2L0//pcluuBPY6e5EKDwADi9+eScauYeZOnJzOdh01eTduRRqaX
NUmDQdv5rdJRUU1USd3JnNFoSUzDAzRc2kzN601fo2bE/dREoGoUQBGhA6zHjS1sgK6ccV/zlt8+
KYbuMOwOzhtm31GbnD2ZphAqzO4r84383OF6Esl7kt8KB9XXbiLfXBcuO6JfmtzEa/ahPCDUoyma
PueZLRTAa0mdejoNVeZhOBVwTQ4CRLcvALiknpB6WeYgJdEiRwb0I6U4/286da/2gXUq6CaWNmVk
a3CbwlhvbtOaQIFewRA11HBmV/tP9s5jOW40a9O30jF7aODNFiYNkz6TpFgbhAwF7z2ufh5QqhIz
WcMM7ab/mGg1QyWSCffhfMe8xuyhdG+R2O9qkogVo09rIL92q+wql2ne3gn+/UC6H3tR5dETIBGZ
dvxVEezoa+FNd1XGkMtGoIAoQSejV2iROBHpErkc+9FTS/QDY2U4UeyEsVuTBMJ3Hs7c4lfQy+kt
BiXOWOeVhK+exIBElwzar6m4n8v6EuRg4irGqDlpyEZZCqNs89Z+6TEJt8uE7CoTb1TJ/xFjb7Jl
KHL78dI87dnpiAUjxb54+kDdgyR4vDIphUOdVzbfy+jkMcVJb1R16Nd+9A3Jf7LWh6kvNvEwWmew
UKd94NfjQrEjOGE2AEn2+Li5gqGF3kT5vreEVSsB6irHeLYjHVNyOZJpZunNmYHKu5eeS100ayiY
mHC8IkvfthEEVWobSamyfVzEvVcbu0nRfYo8svk4S1Yf39d/OdjyIqFJgDoAqjIn3QRo91pUahr3
Na4+R2FOgq2YL4XUPUxpdC4zPU3O+HiaCEAbSAeXbeUkE1QqRaS5HQx7f05oueUNubbMyObjS3rd
LI4XLoob9NEZDS3EgFNgdwysu5Eqvd+ji0kzq5jt8RAuWiO2OPP6k/Q5JkVvtDHTWw0NY9FD+U0D
0Jo/dNG2yHdxeC9YN+W4KzUv9teFpTlauko1T84AvHvd6OL1rNSHsnFT1BWb9Si4lrppEreNVpq/
ayV09Le5tQtUb1K9et5YvmdpjKhd6QflJFNrVH/JHPHaig7ZQXo0RoRuPSVyymtyL76fPia9LRZ2
FXpS5aBqIPcOTu4FI8P0Gk5NG8EAuI4NRCuXIh7PH1NwkFmsqxUe1ug6xLs224j+OhnW/VW+PudS
dtqF4lEueDmU3wgPJki94/dCFYUM3xex24vJjEVtf8OMz54teXT6tv7cacUNDOlzEWmJOMcPFoUd
5swso2Wxnsrx5kaISDA+1nsYvjFl4Oji/hx6ANvBdvWN6sKAoSXUj5tcaAOvKspz4+X3l70Q8hUg
2hAGVON1W3rT4hODGecnbcz3qaA+plEWObUa+k5c5ZXXxrLsxsUPzD/SM1f+/i0lBIPHXBw+AF+f
2nw0HeqZUV/W+wnxkIvWXAtg8bRQczIpENYfvz7v0J/0FMkBFqsBDKMXVY3jRyu0YucPdcHBBnNf
4SmPtlDMSOBHONwWQo5uDv7BzmwxQkrL4kwi+C9HB3m6UH5BAVK6midN1IL9PswxuNoLuWgxs5hd
RNCulE6rXC2KrqbLoYpjhoDBI5O5zx9f+vvbjHAFDvBIdkCHIPQeX7msRmXQm3m9b7Jmh3bSwmix
iBedbo9WczZOvVvNHI22GCznBdV/2si2kHQD4qc1e6AV7YZG1tBuR2EO7E7WH5VFS07Oy4kBc2Ke
WU7vsKBAwLlKHjGNXFApinx8oSFXYwglE7AMzXg5qcVDCB467/ZdK+zyGomiXmYkPbaGYFtsCA4I
UdNTo61uBUAwy1RctbO4MgZV3zfM2T9+DO/Sc04P6qLCbs9gH7nVk80+LlMBMG4g3k8VhljBOP0I
+6pZ6UXZ2HLCdJ9kwAC6zijTSkYic0sRXYVPbSQz7FIzddWaXeFlOuleqdzDIe28OgPxVsZnTvXd
igGuCnMIwjIvJpn6yZn2SFjrY66Xe6sEvz03TEysspLgrSbfcAg55/j7bgNdMNmInbBAJTjSp/Y3
VtM1Uh4YxR7NdAVIObiV1O/SM++g9i7Owv8CQkPfhkEASNyT4D5ouHM3chrtK8BqkZ1Z8rMijfdN
OG/DKioudRW0WjDNDIHVqtzpGudhCalyNXb6jS8G1m3hW2ijzMB7RkO76LFeui5xZtwliJfZ+vxZ
NTNGu3Ws32DxBm5o7jDCk7+ZAHmF0P9qBaGw5TToltIUltPx2qo0ut04KTioeIM2EElUWlW4EBK/
uLey3I2Vlgcwz+q6NMTmrqM76rdmfzcbXgqT+B5YwYSE2K1R4TrZRmfS0/eVE7cMGCL8GLYnNqcT
BHkTYQTRNWm8n9ssdrBhVpxerArXSKXCEWdaflHc+hddl9wSzA+Qfwa7Fa0XsRWv4G97yqj2T4ic
OnNNH6CWrXqF/Jt6JjV6VYA92kGX0+QUF0HNxTPl5MWv5DzoLDOP9togRGtl6JUbqS0EDw00GXkP
llPnF6AJytxmQA70tO0wrQhZ0GpbODWNgNsgf87KNLuYUYrJDHQgErVbIyrdXKpCsGt9Sd58HA7e
7bksQZgA1rLtQgo4lSJUurwWQm3oF0SXtVZYFJfM1uxABLpuWkNhpyaeZn9+TAIkajXI4gMiPUn7
B1kDoWv29b0ct9/mtHnJwvQp9ZNtZvpsgsy9BPGcEbt0Kp+wmMEhB8ICIsdBB/10R0A1t5Z1/Bru
88hV8itd3RsWysTjY57jBtXZgfRZy67gIbXVRaaD2QGbGdncFWrUAA2syosixHbh80yZI8LJiMzG
VajUmglcgT/bwQwUQ/5qtMB/v+pIMRXKrqbhB/dH7m96ZJtSdRPn2Arey+N1D7qnTDb+dNumrjF5
eUKtSSH02KSV05cPmfR1qLyG8V2nbfF7tMIfwH7TkM6gvvbpqGfqg15szKdcd4f8s6LsBog2i26c
09xqptdNTMIA/DAm1T29c145oeMPobxHYdbOKjcft4lxpeo3Rv3g07/Tn9RU9czkBpqkXd8jRt0X
qzJAAptO7PVUupNpC89EXQZekbb1jZWxwEz5KC/JIVewnQOEXEvlmf30/S5gUYBC38b3SCZHO4mX
qTjh+qijq9goCsiJkeamH10HwGqLoU/OLM2fInHHLzGH402w2A2s5a/Hu3ekZZkYVepw36mrQb4r
dNufb5qGhydWjtZ4WkqjQPtsmF+s8gofU0B5+7D9HHYXjfKsqC+S+jIOtLjK26B8SYWr0EedzFOT
p7lDI4xZ284XmcE8SObDNHWIeD0Fvey0nWUjobaKGJMJsdP6TDQAVfRgRoZk63f3Q3hVyOvA/NxZ
QKTK73JTI1JB/4In1HSRI8HgbauS9fxk+RdTWNtoflOVaThX0lenkzI27bYPBU8ZkPh1BgB06tDR
OhloytFYThC66YFHMEuzCvgMMaqVEz1JEZdV5n9dFtiC8iJp3yOhtHPp1vo8UkzV8L4EgPw53YLg
c1Vk655Tn+hn13xXhsI0+LhP6o+gYmwxQky5YTdJGHD3z9pfUAcGevG1HT/2gJVSRzbv6vI+Tr6r
DI8TZHfKcWuGqW0FByu4i+rnQr8XQcyE+L/alr6r0IieIRQBdMvie5+TUa2tVay78hn4FDDm0U0V
0BOs2G6NyZwJLp1OdLU1ZXt+LNjzHD+0Lcuhz8IcrXuQf0j7MXSZgEsq4K7kUoapoDoGJxx6XXkn
3DEV7L8quzFz6M9H6yJ31NrDYZJOFG5VDf0a0GuyW4DkY5MU3cT8OsiPguUVgccsKAvdHi+mxAsU
B8K83q2NeIOAtUVt7F9EwBiHv6yGluRWNrbVtIrr1bCw8aYaQMhl/PrP43TT1oDQ4cc145MYTszj
nrvieWSOCwp3CF3jcfg+oxQeeZ25hlzIgLaWD1ZygWhXjuFv+zkwtxiLGv2XmZVpQl4xSTeWWXUX
eglxjHXCVNRaF52nmK457sDDEwr5k/eXtbBPQEYlW2qyEf+YFODAZdZ5cXmtAxTJm6/JMk8e7aTZ
5tKdyskL5fdeuuvTvT/uY4aNDUqj486stzo7epE85OFV7l8r0loO1mF2oQZrP75Muos4vai6pbxX
5g3oyHy+kfKdLrm5usq0+2l4gsin9A9dusq2XXEzmetRXZXRoU6gBt5L3W3H4N9/knk95nGrWZ5l
XgJkz7SNnG8sRqTAoC50BpLn6P6v8k0ngcQABUeNh0Qg6d677LXA/Kqd+vuZAWAEtjSNW9vI22k1
SeI+jtNhO1f6cKO2lWo3WYDkHZr1Ppoz61Cki1J1Mn3hZFyUWkHMVQnpr9ErrWPoGTiGzGeEYndW
fzDj/ND6y/xWLrzUEEE/LECwHLBWm4XjuhoDOjB9Ka76hm0qtcTE0cInq1UkuzSyCrQsGiaUIHrV
OlGqg/eci3XSA836eN9/X36SE8E4XOpAlNVRazmOrUKpNbEUCule9sXhVg97t1JyV1b93p57ic24
h8xiBl/HrmlsUQzOKZ5LSwZ29Ew4gYUfuHAfl+p7yc3fdBi0DoH5WdPSPcWbehlgJSEq06ps1R9R
A3SwbbsOcg/N4XoaBwc74e+Qxpk5lSz0j+/F8vTfnQm2GjLjn8W6/SSlHeY0tNK4z/ZzKj4H2sze
PVFxFaS6a12+RtHjnEn8+/R0uXgdCW0g/Brl30kBnmcKhh6ySuuzwTXYLPLBaRPjm1Ja5m2mBhAn
Onmr13kGHrbxPV+tb7AUPihshheVOYHo07OHAKkdiINTTQqU905bJ7Ylvxgjmxbs5/HMXXpFdR3f
JlgGWLzg7sDkRDxNqaPZj5IpqhJgcKyPXsrDdT+KsjP4Xe9KQ9R6ZdrPthxQLumgdWMrC25bIBYB
48YuT/uVGljSehLFbi13qq1VTeEk6OuuAr/RV1peWGvTWDgwWQwYo2mbdSOV+mYqQF2hd/Ntyo3m
cpKy9TDJ54QHl8zl9OKgZPJINBUax6mYYjOVo1+oc7KXIVXYg9kcJtxnPl5nr9JHHx3k5Kn7gZbI
cuIDpGlEBh0Y2a0iqS7B0fBFNWH8Gdg+63pKKzbVI09vrM9Vd5OPabmKDaTPkYl1JER8RxN+0NAD
+WLq5IhAGdwZZUSSWHaGEe5ShhwU2H1zU6oBtIRSMFaWy9NVVh9f0r+8xUszXaaLhVEC6PGTt7iM
sNbWwlm411uATWivzV4l9jQHzGDYhiVFy+Id0QWX2ri0d4OghlZr6gC0BvPMAj2VROJlWiYXOmDJ
ZYTxTguttVQfq9JCuO+qdK21Sr/GJTXyhFndFpoMSUHG+2gGlacmSG1Jk3JjRS1JAjwJL9BIwrSM
SUtsnAMy/uuJYQcAdpDXXUGk4jjU5eWQx2ldC/eVNc1OGwz3ylxtyQ9Sl9gG+Tdvn/vOd0efZ4h2
406kj+AYEyipHvsRjDjDfZGNnz9+dv8ShKjiiXo8PYyzUXI/Pq26Q3JlCspgn/pmfj1Tz+pKt/ZT
c9jNub/Vfat2y8QMnFEdRUflpxy9KfWdpkleLOzG4lJhSqqKKKYHTZuRK+g/ciucVtWUi9gDFT8X
2/9XVflfjMDePLt3qiqHInlJv3Rv5VRef+OnnIpAA/kTYka8gLiKyRrdzr/1VPiW/AlBanRAaYcw
x1iW3i9BFcH8RD9UoehfBH9RHlksiX4pqgjWJ7r/NATYm+n8iszH/0BR5bWN9jvuoYdPF5a9lXY3
gv7MNZfg+2arl0EQT7NeintZulOqG1y6/VWc303yrpB3Q7BVxPsyuISpYPuwbfXrMvOaeDVfqJZd
P1mJM8M+sC66fF2UFwFjSH+0gx8AykCVHMjJC5ew2Me3xngN86tL3UC9yUJnRK9TX6iP1rAOJm9U
Liu0hSDe6DOqYDGbvC106Hs8hPWzGDlZ6VRreAxtbx4EvXRbSEtSfKHlt1H0lyA96/nNKCLZSpvo
JpVvcmg9IuhSU7+SksdApfhELWRSNxO4oWDfjzY0RLu6aaoLTTo3XzwJu7/uKP0THjnd0Xf2eIMo
t4UZZuK+ibTPWh9ELsKyxg5v1L+MEWf41mKOIayGJ+SWtCtDwSQ6Hpjiv1mFtz+f4Fvy3QkAbzmN
ZUDE/ACQAk2dU6HZPG/MUmnUeZ+E8qPUSea9FojRjmaLFsWfMUr7opfqQyaOAuVkvZbFxTpaSac9
FiIuaebDx+dz3EDjdMjdWF6LdfFyPupJTlsUphxMijnsa7kWV10ZWatmVj+3yrTOYv1i0VTfgpH5
pTbzR3Hpv03HiZvFLJxxJvRJeK1gDXj7//ffL/m7CPRT1+khj9qX7//Zt1/aReUpIpL856Zr0ynK
g7fB6V8//FewMrRP4qLTDiCJAR8cAoLB3+JP+idETAFcgaLUfm6Tv2KVbH6SJZ4po1BClkGS9jtU
iZ9IPEiixUU3GiFG6Od/EqxO1jRDDgLiojzF1J64BEzrJFh11H99pAfPVU9zuK9D7V5q4uuymXdC
Vb0MBKdinvf+NE7rxFQd9Ju91qxqm7R48Opc+f7mRv/LS3Zcnfw6HzrZ6D2CKBBPvXSHmu7/NPXB
c5aU1UoIdJiIy5cEfLwrJOiXZJ349PExT6pDbiGUYlpuC++Cu84I/PgmNIqcY5MSKYdJxyNCqr0s
G/BumMLKbusw9epqVJ28Ahla5eGjDmLv4xNYMuHfOwbWMnBe4dmymwEHW5Scjo+f4R7MLR3N+1mb
bAsiZ1hRHKoomejCVoRSCF1OuaYMmLd/emAgYYwMFXFh+PK/4wPXTRAC68CzVdYFMPwG4ATk9lEB
8Pu91QyrhkGgJpWbqlCfPz4yGMCji2YF84CJYItkJSpmZIvHx457VcsRBczuEjuxgY3aV1d/bbeZ
Yzh4Bdr+pXZtedp1uzFdfatvIxhK9Q6W0rXgwUB2LcfyIM7x78vPlZt6k29a+7betPzV8uStfNva
MLL5wW+98+1Wd4G7P9c7y1Ndg2/HX4fnCZGVeT0iLKJdBdvSk67n6+DSehjvmIjH9nQrb3tbcOid
OL1teLX37ZYP/fat5a+j07ncJydy7zS3c+BmrHx4JSgueIoNXtirXXEtrgtPXPerepX9iLdACdzB
sTbWRnPjdbFBtgDI6PxdvJa20/14g2H7Dp0gz7iUr4SNuAYmDzcFrB2fJiG+sny+6WlbYaXY1ma+
Va+V7fJJne07Pza7woYO5xju8mOWW22qXbNJnX1m0zV2ENBYg23bwpNaW4dmM9jn1KVed7/fi/jX
8wS0h7b8UlOaJ88zAirp4zqS3q3cmwMaPLvKKdbBXf81oo3f2qHJCNUDlodQyybwwFp5kg0gZjVv
8PNY86MeWjirl/X1xUQqUTv7yR42gUvL2OYfPNxV3YmzTrnl+fL/q0lyBvsuBJVow73PHywUVtGE
sQV32AhusMqd5Xc3Z8padakTTq4TmTUUH6khiMGn6V2pZgNK+Up2N6ZWwIBiMC/Gvopp/ubrIQJR
WUzxwi01v7ZiW13+/AIyPeyycPv6X0iXPudB36zxWGxphNHpjPKpd6SxRAynx3PA1qVK3PrS4NTy
WFy8fpEYWYUyzRmj4w0FeKCjeEFo4DVSgSYNN34eixc+D+oCxOqvL3mhMz71A8P9/W+vPwcG1TwT
xbTjMPa6AjQgPJbMvsbmZZwkvv6cj/EEe+0OAYcLQRUu1Ty8j9vw0sxehLbdS77mgj28VgTpStZm
sjlztVSGgUX/o3JkuLTi9yBEgUwdDkacfykK664yIthP1q7L2qeOhNVvhtTOv0bq8EwVtinomePF
BFy7u7YKfR1Jj6Y0mx4KErcg5NZVOYKZn8O1jiQeJL7LsU0QSodtovpeEd5gFQSno/R8MF2FAUZZ
7zHEolkLf1NV212sRTdKCv61Su8xS90PSLJgBHYutVwaByeLCrdbCgfUFkhyT3WDstjsLNykwjsx
YatpY6O3gQ0jxPNDbOHLRe1a0m6ZlqzGwOrPHPwkj+SJ8cDYARfapcVmcLL7mPBtp7GVfA+84OhU
1hA58TyUtgoO19MadJRKFTRWgx/mx3vAyXpZcrKftmokZuAwT98kbajNZqTlexM38kuSWUhg9VW2
mgP4XAHGcXELEWO2UO2z4kZaf3zwd2gU2j+4ub3C00mfyQ6P959S7ZBO6zRoc1ICKF8N7uPMTHZS
xyRF9IV0hSAJCjxacVWUBZZjUXeVaDDopWwX0v1gjJt/UdU5d4N2TpFyKr/hbNAcMqOOzxBQj+8T
DiGvZwpsC5od8/JTjfHcFKMiJX84dFL0DPIIfJiItFGkGLu8iZ67RKN7S9cwndNzpder6+fvhYnK
Nx1rXCIwilIW6f1TBL80ZLUpo6J3l+admw6D75X9vF25kVHSAqlBWKInq26zZEblKgrhHxqAdvO0
2wX5MoOrOuvSKIj46O3telX6bE75cNcOcr2uawgQr/+JhWTlaSrUoXyiH9WK00MXZOk19mE3JrbM
d0Zb+g9qez1nw3QZBxeWEfb7QgprJywR0cJiXHTDUYudZsj7iznPRRcYantvBP61qPeaS6H0s/r6
ozLoUGT8OdWxPdK//W+rlGiRvHmP3lVGh67/knZvq5/XX/inNWN9Wloy9PgxjFiS+H+qHUP/JGKe
gvwGxsI0nNlV/+7MaJ+QBwQ8TH3EOltC0e9yRxI/oXPL3ECR+TVS0T8pdl47j78XM3UaQFEkhGjw
IMVBLXbSAmwMtWy1UmsZ2jGOzBju70aFsaCWdeom6hpzmzdjttaDuriVe6W8UEu/XKWTPt82ytjv
uiRJAcrn6yAAxmcWVXJpWW11kKQxvzRyEZYweqsbtaZ6iqRZhLWvNT6aZSjHoCRan4mflIFvNg16
XAuuhDeUdhflG3HiOIKJaq2h4amoezaxwA2y3PRi0/yGJKmwffOQb3/eoretj+Mt4teRMB1bKk4L
3bOTI3VZY8UDLpt7OQMuHYajuZ1HKPC5VmaMwkP9quxKABpWKs1ndqd/uUiOCBVkkYKn97Oc2ptu
WmiWxWhmor/XIjTnUAsLdqmvMkLT9Mn7+CrfHYpFRqhFoQVTDJbKyVXGrJve6rPqIAx6uwon/Uum
hyIa3tI5f8JXJObvlcgNRT0OeWeWIYhrxoEnFadRiHqQ6VN1QCF9lQXNFouJlTm3l3kletWYrVB+
tjVlm+Pp1qtPlSjcSYXsxLBU/C9IXaiqCWyr2YRDezFlt2LNcL8nDKvZKkv3Whc+jNjOKNlCU252
UI12dc94KkRxopOl24/v23KyxxdDv5MSUiYr5sCns01znGI9lNPkICUDpHyRQdfo57KdTYDLIlXI
Vx8f791qBMW8yJOhBUZPjpVxvCTKAQWIeKrVA2NWfT37I0B83Ll3Q+bn23IcrLtEMJh5IMZ+ZoUs
GezxlYLs1bCcBQ20oChPVgie4CNQ2Ug9dIY+oNybw8qU/ezM23Y6QWF1ADpCYIw9F4CceJpIS6VE
xxAqzqHzJegvQphs1ESY10lmwCU3UxccW2P7AeCEoGbm0/ghxYBKDh1ndXSNhIniCRNjx+rLH955
ZCJw86IVC8yQztVJAC3HKu2K2A8eIj8oHD9tuxtDAjbnl6BoJCBpXi9BsjDgnn584FdK3NGdpznD
3kD7VWQEB4j4+JlLuE6Ioa7VD60KbAeokBaGUCSG/K5qpqda6Q9xOk2OEViiPaUKtRfaWQriDZnq
IyHQ3YaD0tjMmL4UWDElnfwSSFSlJMRfMQZhHEkjoKy88azJw0lziVedST62dfStFwokTZ7jMxcY
cqvB3E8PlSZf+bO+HtLSLUzrurHQcM1VR2vJ5QT1SfrF+/ujFOV/pi4/YfPN+nmXpTyhxh81wksr
rLq2y1nkP9X+F0n/11/9J1/RPwHMlGnpn0jzM0oylykTk5yjKZKkLK1ZQHq03tkieEvf5CrqpwV3
v1grAfeEeiX9SbJyEgSYa9FcWHwOdXGxtSNrOV43wWB0USSJ7UPcxcDgaoWEeMwjLJ813LXXC8/A
jscgSLx5kvuvVVejnmmKDSAJRU8e/KqtrtNRye6lCbOOxlDqM8HwOOy/niBztKVfyXZJbbJsp292
ZlyOdLE29fahiqE2w9e7gF9vgoDIKvVMRDyOu78OBUkQ4sDSMTzFCre9MQAnmNuHSZiQmRnqwAvE
8Fyd9S4/XDZ/eqHIpKu8re9EJgdQUUINcumxR9lgLemVynx6uB2rAp/tpqmA5ncQMtvWZ69LJ/N6
roSrpE53degjGSAF+VbqktlDFlTbZyZ3XJCsxI2nKVkZ/n1igKpP+rjcxEGpQJcP/XXYVRpiupZ4
rrxd2m2/A+Zyyxi+k1gTLMWF2nQSqicSw3rKmvDRMITwu8GWcDuEMPTJsfKVHpUWwETpYlTRN+xU
zNT6dHaCKRHdrKXdXCMFkjZZDXnkoKl97PVJEP18qH8Unv7ryqOl6fV/Hxztv2TFSbTh5/+JNtIn
9J0opUmUeEDLmPPnLOh1cE0PAsNWBhDQTXiV/q6OiDh4mZGTQsn7OUI6ijgEh2VwDc2TnRE5w79n
Wr+S+p82Lf9uBaIu2cvRkiGfAuqE4DInQa11kmpD0GVn7UflUEZVJTyDzrduojFA3Taj47lN0t7Q
aSbmX/I+KeEwZpW2qmF7QNzx5/J7Gfko97Qa3Qg5nETHFCt86OnG+fRhsdlY5GLFakAGvMxRJTEs
RJeGIZvtJtX1WxVcDdrrotIkTpBMsuHG8lTs41n4q+4bJD5yeSi+isrMIBu1xmbw4KEI91Cx5tD2
1bDPbDntp9LrRC38nukl4qtDnuN4H4c1AlNZm5a3kUKCXLVDXzmD3I/dmYj4LkxB5ofaBIOQbhbc
4pOQXfNgo7lKpUMqRj5yn13tZJnau2+W1K/n9rYYexd3OQrtMpGB0QJMP2V5pTVpV1VG0iHL1cbL
w6JejUrTrQS4ZZ6C/+nq4+P9y7rgUqgwF7FbyEnGSQbTyVmOxZo2HXSxnOjrFP3zqJiCsoolffqR
sFUmAIxia10RlHnKkjFkdqOUsAnGQvWUsvVjejS5+i3LxfbFFwsL0wwI5YbTGgPslGAq1L0aYWHi
yKVK88eYNChGijIVXlQCC8ynoW68Ds5257DxJoU7z9Kk20k3zC09IAMjSPhh8U0jNehLqUo5ITiF
Fr1gQUFydbVEgsU3qvtkHsYvgg4F2xGaTvmiRXr9Q82SmNRZBZJqq73fZWdK2HcPDCgK5EPE3eiw
LjfxdKNspLYb9fHQBvkPfy52gcC9mWVrA80p+vm0/iiq/s9M+qCOEiDBcC31OXgH+jlvFvK7JHAZ
4v/n+8t/kH0ry5e6LY6cnf71w/4O1KL1CX4+lTnsD+Aqvx2bBLirn6jMlqEp82JeQp71r0hNq2ox
fAVTC3ManNlSHP0CGPEtoL8yYZzUYgH4mn8Sp6m1jgP16X04HbUxyom6qFPjbUcvWo1tQ3rJiH8q
ehUCcl3SdA3PQR7cCde2+aEKEML3QLfFmmeioOlfpIUdQkfn9WPokWyMbwmvDxqc+n1V3er+9Wyt
ka5X040xPyEjGhvfF8HQHIBe1H6r1DtJvfSDQ+9vQ9pOhoPuqaR9icK9mVwL3bVRXlTyrsGK1rxU
49u+2SV83Qn+bo5umhHLH6Z4/k6C6iBH17UAhwmc4NxeG4v1DTKmyVcj3/ioaViPTF8KrEDq3Eao
o57R9WNKkKP7lV5l8a3ab3Vp1fs7FEv1/DBqqBw4cuUK8Uaut+HwRe6xWiiY3viNE3f32bQPlcMs
boXkSZr/6pOtEV75zSZrtzqBbVjXfM6w0knQgFRal7rk23P6aGGAkDjtaBfJDTAIPVqp2k1oXQKA
iNNdU27G8EIZrqb+FgWpxge9ezH3zwtnCl0/CkoFsJZg+8rGQLls/ozE7gZ1ouVPsZrVp3C865JD
OeBOEu8y1ES061rdV83eT6/icIMWXYwThsmMcJEzS2a3jdeTflELG6wGZLSjpJVcrqvw5vVt+aNA
8u8N7uUj/nF4+3/DqA1VtI9iwaGrqy56OaoDl9/4+cKr6ie8iHQc2ggwvxCrPxMzmd409M/FGo10
iBbE79ddlT9JdLvI49DKh1H/Bk+oaHzeIvmM39hSIAH6+YO07Hj3WIZyeJct0qCMnIl7p3otUAUb
YGWK6iRl/NyFw2WfWrsMwlU2DuSi/ySr/5ZZ6EuG8jsF/HkwElBa4wCKgX6cpIBJ18htXmnA6wsh
m/dZXErlRZNLjNW7FmQ6UryjLF2RGcY/arJFc52F0E09CR+hjYh8T4YfFyAX25Q6H9KSWcEhTIIg
bm7lSjOxe8BSMlxpc5IL26rJ9HEnV35bbXRjMK6UKK2KmyRs5UutidrgOg/jaHIHqx6rXahNQcX7
ImMd02dmMLlyO2sN0l5iRvMprmcvqWTmcWONP607aPKIuZCvKcm67VpkvVrdIFjgD6lcdGVWJSg/
AenZqEyCUSeGKDkFHZ/UjvhDOXqZlc9WYuoVbz2JJiagBuVg3YfcirhrlNu4CIBVlsmgIVBbM6a0
Kz6AvDLtg5VVzKLk9mIsMkI0xVC4GsZR3GLuUHRu3Q5DBIsL36ZqneuFlF32ZcQY3007Rido2ut+
u5WtPPaXIQWGGEMZddTWjWTV63CG3GNLgyCOThPwECn646Vb3HTBI4TFOd/OBT3jGLUm0plA+Bqg
CSdJwl3Za7qLGAUsulkYnVDuBW+IfMmWm0UkVBWQMx6WT0rwNisFjtibGOQNnUcPV3JSqUH0LoSj
qbeAbkrjPtDD0pX89tECk29PYkBeBj1MCGVYicYB8a97IW9ROxbkG9a4fNWUsoklWn7XGciM+5hI
ZGJjoVAnwjgzta2VoTcbBWgnNjPgioRzwHGtuoh0ZN8mYKv9KK8AyCU0G9t1kVWZI2iMqw3hph+H
Td/PSEoP6obAWyN2OdzJSriLZKBjYSyszDYFUdNmgwsF00S4icIm8r/7oEfUGkEISaouBrGf7HHZ
E+ZMvpJH7V7N4c9OcvAlbOSLCaOW0qSBlzQ6HKLZz9ZS3qzUSrs1+9SNx650Y0m4hlME9h4uqxRc
JzOhumzai16Kbd9Eclk0GlCrcX0l+OiQytpVI0AdGPNpbQzTZp7yG2nmDMpCvyz0/laTwxfAA04Q
1vUBHPte6dC2yafraUEmZJ3/oLT9TkSbS1Dj2essKLHN7G9HfcbcTWg/myksD9mI3FkGci/q83Ju
aPP/H8rOpDly5Eijvwhm2JcrkHuSzORO1gXGYlVhCyyBJQDEr5+XrYu6Z0yyucisW1IVmYnFw/3z
90ZG/fa4QvBemmMWLGHcjJoFRNBssVvVDetHrOuKJn93ezDcRjRdVEgDJhjR0dwSEhE92MaIfllG
1MZZtEAqlOU+94bfw8IKQrayKxOm5ZZG2qYXAHc1sLmODb7Oql/8ijezJ6PzbOu7RhfXljxr7Fik
rbT5wAQhY4LgoaIxK1bumpKNSWZBQLvAEpAgfLO7iPX7kPdypIc9INrY88cPftA77BykjUbzOzIq
FjTy9qqLHFbh8JTWoY6tSO176Z+ZUn/4znIYHfCRbkPpUXjDz7xn72pKHbZ43MJN1jY1Nmvv3BuR
fQ5Y59nYomYdUQ4/HQPoOottR/Ikw93YIUlZoY85Xevuo667ooIaH/oSO5fCBTEZQMGcPPhNQH1X
t5D/1yp76iyE0PnCNIFBh45difJm6vswaRt952a4fGobPZjjVH+yogIWxp42R+BktHRzDtg2TSPF
xlTjJb3ofreYLOPMNgK4Dd7Oc7H/LKURq7pY4j6MNqKAMjwE9kVph38zFuchN7t9Yfg7h+l9sgag
MJHlXdzBOuWrc8zS6oyWuImraNyakPKHil0mLblD7aB+LNMSlkPhzYnyxJhUjveWhVbFf6eA5xns
aLepnbOu7f+wPHVmbBFeU2LW27FroHe2wcsi/eBYyvkgveo4yJlEeiYPHNm34SyPq+Zvc5jjJHaF
asjILf1U8ZqOWxeIciPhIE2oMNoqOFgIePw6+DX3OQjmeYWlY7IwG9AfDfLJSZw0NzY8LFj7tzbd
jXzvRgsuwGoat5nEFsU/3pmD9DApqJJWhXFawpWfFBfukGSyMt9y1F4H2Ku7NOu2rnPTSJbpowiy
B7/uv6XH9d0qkvFFDuI3lNt6AGIchKwhmys8KBNP0jAHsT/jPey9HujJkD0MrD+uaw+EmI3JLS+J
5oFrvd1a5txb94vQrAjPg3ExnZr96IktfEeUMuZ0zfeqqp3wh1PA+AsILz3IMlLnVrK5SlA96aPg
jzNXPA2squK9mNliW4TWGG60ySJyY5xk2ZhnL4S+XLhpdSBflR/spnjMRP8Jg/a+ra2X0akZ5WFK
7Vnwm9k9Dt6bSDq/h7I2HhoCK7GexX0g2vsmJ3PfOiA2hbfikpQ/I1SDtG3c32stzI3nywsCxvWx
kqvYLzD5ePn91AGutg7YaFRL1COGeUghgwAeB7M8MUUsGwQi/dweGx/tVxqkP1dm7LP0/qg2p9xX
XXgo3RzJcV3OZ8vv8EgxueMV2dQvGVs90Hpdl0UJ4fBB8SU15vLaBCULxyrfknJdYuF3T7a3Ohu3
sO6Bevyh4THsoqnDZLo6DwXjRKAHw5R4BUo5Q4P2LBqP12w/XaZoyKBWoHa8TeDfgca4KEWGkBu/
ol6IpjcWa5vErwJia7lnxE2drni3u/OURf3R7Flii5jPllwbN1uRidSo/GzGZjp2pkdcpou2Zqt/
ZF39aPB4SllbjOc+6vGA4FB0isq9Mx1oXfYyoRNwpbGhEXLQeXUK2+LRa/v7MGievbBwttbKehzv
vnnr5bb7pGFgxk5tiiQjq/Ac+vrTWyaAIcrdp63Aq+qYBdJVdH2WqicmbV15dm3jvhu6aEP3/zPj
jogZUky4aMqVp7kfbKO5Nn4RkfueFtbCraV48oqx4ouj5IlCw3pjFWfXzF6xdzs0Mq32P3UDopHZ
X7BjQt3GVs3XLg021px+xBgJi7bR1bxVZnqsRmcbEqR07enCGf5rdjEpjLN75ysMHX4qdpPIIAN4
0cNUr9wnKxtw1cjLob4hKpYgiMeKU6urz6QKm7ht1K/WFFtmnah5PWRCUfXlVw6Cn+hSjsVLp9yN
ZYr7PqcHmXXiu4pkbKQZb7fWNzeFNiHBelffdh5HXe9X2/1YyIOlAdUFhRyG01CG8SLMrzEsIHNM
3hu/bQsYAfz1bL+aAf3VIpjPdW+9RFyItW32J3fysX2I2dhMfVZc6hqtxRL1KmkH+dmVxgJbJ7Uf
Wn6Y5Vj2N3CG261i2of90uWPtNJqXiuhAYBO4fn8Xcw2S/N5LiE+VKuonzLTrhZsMv5sJUXlAQfo
WU8+d0XNSN2wUpC1bcn4/XBjiTVfVc+2/lxOLQfqlbiOSthude6HyTUpCR0TeWE/8IdgbWuGi9k7
rOv/57PJ3+cZ/8ommsSLOaJFjFP/yUzNGpuPTxDHaGsWB+JSoWGgj7jeNSpHf7MWK9Lh0kuHfx2D
OcL+313xfwyFbn8xIio64oQU2biwnH/M/Lt+VBNhWxqPVmsUHIAMl1xbCfIiEWFYkfaWNx8TJhmL
gIZf87031Iwmn3MEpsUMqmeySGpvSIEw8/Y6nF2rMeOgHjMEmCPj/HA1WpgPpfbOucmrunaqoIyN
m8wmNnsiilPfgsHPDLVc/7+fKifbW5LBBE4JE+4frV0Jey+grT8lY92Lt8GLxJsyxcGobd7C7EQE
H76sQvO/9Mn/QcT568tEAn4Lg/216HLLnP376JAsw+hkJjh4v1Si2LhN57w60nKHXb8sdRr3toJG
2tJNF3FdL5wyFnjBmIX8AMh/JCPjv1xdf4+U/OvqIrgWcPqJYM/+kw9ABNlTBmtUycTVfCbDGJ6X
ajDov5TF1eg64162QaogVJM2/89fwf863//VdKCTcBsp0228Xfj/NkaFSkD2lx45vPE5+6mysONx
0eiebLnNnDDpA+3/t+VhWh1/O+bD6/SI1EFdgsl861j+/e+c7aUPgtTNNpPQJ0JCTTphkfz4z7/Y
Xz/5vzcT6HqTr2Xdn+yWDXn4H3eONzuQ04IWZdlztBMbfbzU/mY/xD9/qFOzaz/c2HrkpWFJcKFJ
Eh546O/+849wAyz881f1bwP0265owDMYb9/ff9WK7FMaZCD8x1yemTm85CnlV1dxMkEGlMJcmXu4
3t5pyatLV6MrIwKe1GExHFbR6Zgy7/Zepq0qRx5zLWOr0xLkf3xjOqbZBIquHksKqNapHu1eQ3AB
F0bNCrauQ85GfLXbuz6gpShPNIv/A00Dj8EWid5TUPjXDguSb/UIFNqHsbcPjKmGmDH0sZVOC018
TNKmXmP2NHlfO07BzN9s7kK/srcc4lner+fr5KQfvXljkdbP7dB+a6fGt8CGPYeXB+HP7723nDzB
p+yt6j2d5k8boZipuvfUsU+l05wNnq4bmNTYHDhSsrx+ZI6EjdeIXrIZdkzGd5Sau6rw962LqdmS
l0ixgjmQNyxtY6dHRn1zRlcKkgFlCMQ0K68fOtffrcVM+gB0MzQXH1FLFJk/5lQ+56P/Vcj0bq6y
wzo7T0UbJexogw/yh88aOnPj9O98Ki+tgo3B3I1MnLVnweBUG94HFRqn5uwhr9fNavM/NjK4NN30
rtipqUqriTmP7TLX2Hu58V3xfrUtlGRup363bvvCcxq6yajZ2JihOROp5u7Ebpu+NmHmIHcADoRe
tiqCp9yxP27mqXmq38B1n6aa7VffrFilXwZkfjiWOp/F2urY9vZGddFns3hHsBBntKMP9lq+z1lx
q40PlWL4maovHOwqnpz2ySnmZ4F9XtbO1hysH4YfHEIYfJXFF8tAHvqTeMkz61S7UmxGhVjUvbHx
nRD7baYbzjJl8+kXNHOyks6DT5mWBGb+TEH5Oo94XunIyURAG0/Aj1qPk0FHYR4vo9O8ZNM676Rc
8BymvfhmphrsetO6S8t2r21QN2B1WnO+meLMepMaxZ2rg9MSQYRJa75jNqmhH9Cn0Dng0h4UWVON
+07ouxUkYDI5wyM69PGhWQwq3xHbbIgIROqLIQcu+bUGqp+7p9LvzhxNT5HmPpvWoNx1EctXltLB
fuoFQbbMLg55Xa2Xqu3uVFnt03QCQOOWCiLYDMNIccJkjxFKlF6Pbm+8unTHjq6cCE02w58STkei
RuN9FCPagzFItMHAwaxp+0/cbduiLT7HaHzxa1g2y+ovCFiCnRnoPc+DMVnX1otzHhpN3d4ZDTsi
aXXhc900bTvEOeGixCcNGzOuBpbTLj6WO+o+02YaINd+64riPhjSg2i1/bYuuuRPnF6ijjecBEJf
e6p9D2n/J0gjm7t+jlCJUCbGXgefTYwzaiTmh+dhkX9S2zs1ExK4xmjzrbQ0bufevY/y6Gkepndj
mMF19UkG0pGZPJKYAOA0vc2B2UXqfri9KU8GcWQdQmJzAM3adXTfleuW1M0LGc+tIN+0Ia9v4Mcz
Y5LzF+LzD96SfQ4VLgZL7tlFOli1x4CISnrwOtwB7rtu1wfiJJc08nY2V0rfFl9tN55Eb2xtY4L1
imlGLrsutBgjVZdpLX7WjbXNW/NQCOwVkND7UJ+HFRedJcTOjNq9DK3PSX9ZufU+6a48ReXo9nu3
Fkb+PvSm2o9zgCLB4XgA13YzNJOxbWfkofzCGT8c7HXcxHur9n/7xhxBHYsgEQlrDVheLfQx9Rpn
AFDXGV9BY9Oa67MZa2AJBTgovKdpLvHoZXzoEc/GzO7OlqGIG45F92AaxbJfI43lZqjemDwPXPxr
9cZewhx3w4Ki2LbLF8I/8koT+ddoYAJXRkobxdrAaPxjTMgu01At6IudAgWUrlJsRv14Dbo2ZBPM
Mf8smibJKR9hrJWpoP+2YDltK04KYRXRZfCQH2do0glO6PuuMF89W1lPpon8gL5m8DoVBmCswR0S
IWb72pSWiAjFZjPwq5Zy1gnGn1nlylNZdiutSDMoYpEhsmmC1UZvN17mFT6YFAN82OJMeMNNEFQg
Bgk187qU09U6+/eFUnI7C+MunMPrONukQTkebVj5hNOf8n7PpvLUZBZZqqC16H5Q2uZV/zYOzodc
8NdA8sEyGAx20vvSODmhfGAt6HFVI+b5BmhBEIztt72Ov5x6nNFi+vAPpEETuJYp3S2rSMfPyGRC
uQSNMH6KHAwp1Et6nkqjFoKo82nOXXdShQsLgUR5NzzVli5oddSiuNCrAp7H1GFHegAwdyldS4Ec
ajw6ilUu9Xl1x9LZDHqd2g0JcvFmF+ml59DAdi77bZhou8iqN4MIiZuoJkXkmaXuAmXO/Z4y9DuH
KJithzGqp90S5g2gUwyBmUHDYlMqLAy7wlwGrABVl9/TP/FjwX/GGibf2s39rk3T2yBz7tphy73M
vqTS9E5FaMMd08P0kUkhH+oJX+JGhsZAdCbEDLy04c9hqoNtpUT3tHR1esyK8s5LKWYcc3kIc1UY
R+U5xGGou6MnRX3xMhpZz8ah0JAbx4L13GnlQsawuNC32oRdWkF8MNhb7JedO+TXVS1InIz2TdHQ
XkJ0B6FGH2qbTbEtl9VLCOVg2DGqpC2M+T33+icrmtokn3kAFmr2H6WsRTKoIPowxhxljlOk7p+G
JMWLrnt33a6OTtylvNQ2m61lsHU7QvJAZvkTZfgGDhzPGZdjEvQNVIt+KQ+R3TBxJRMgnilFBPY4
HTIP9sSNKZu/muu0ri9R62YqDlV2JKG/3M+wF9+bKYc57prpzgZMtUVsxIQG98HGc6BPhXa6XNl7
9/aVjuaDG03VePDc1dlzfJAl7UDFA91ycYQ53M8HBTR4m470SJdM3QGpmj+Yi/mbRU/PRAf0uR8N
WhAEVeiPVFH4wnP/0gezPJFABS7YUuAlfSVnd0eJXe7Dln6fY54rr/vio/lc8uihnGxQffrY625f
6mWPDjrYyGAud3KqMkxhVh8cCqabv5WXN8ztNXAlaN83Uhey2KlP9xnX5e3tqbS7c2wlzovNQ7Qx
MEdqJmJnZkTYegZCPEWp2o07swFGRvYxrTBZGFr4iQy87toG6z5MC+S/HlxCXVvMu4EPFqI7MhIx
YYKK9kxg5547BIOfNRGPlDMt7b764u1fHyZz3rJzH5IQq77GjC9njIS3kfZ8Hepuk4fWbSIQxNk8
/c5878m3jYGjS3+ym/JutmcsmO50rcLoW5YR7Ltyild6MxvlgdliCrMyWrIOpby5NWj9GhUXoJHN
92aDxqico1NpdLAm8/FehuE1qwygVQPRexXdTIYLfL9CbZeMkR6zDN6GBU6npgCcPmn9GlpsqGW+
nTC2g0HZzC8CVioQ+5b3biMalp0jaogbZDgehsn+MVOEVfGtonRmXPYtQxjzWBaECjrpaj7ryCuu
08zMddAsnHode6+VF157XFj3wWS4e0N55gftyhFVEGrsBmdSZ0diO0rqVzQeGUdoyd4ew4BFIlbs
veDIp9DEkSvXZGiCAxlenWDwM7/7Ps8VjPJo/FWUg9gbtCsuI35oIdzloWpC59lE5BPLJbyikmFB
pXabH/483KsFFfca5fvZMfQjxHyINF71KqPybfTgbnppOdEzdS9BapInteRMSmM9ZT3932zuf5Ag
Hra1OWKSXcJguLTTqv40lQT7qpbPslTBqQyxJg+m+miqlMOCrkAUZ9xHqSnXg0c/YCf7tWM1mJIV
v3OxGewCKVbaEvtz0IjU7L6saaSRKQQPrdmKX0NXL482mcSNhb/O+avbkLZH7cl9xTOPKpsxdD3u
mtJ4003w2Kqej7uDSzlhd7gFYYDBJOVsdU/FoJMGJ/JgLkTZ0jQf8UZMbH/fQArSSCOquVtRkq3+
MReqLDYeb70iQYSbPTsOYMrV9eY3X41Nt2e3JJ2uym9b8GZjY+DhEimqPsr5aaVX6APKppPOg545
KS9Le04frBlrjAKhHBJF0U7xyPiSfM9w8bW8LDjrKtC7pIUYyNT23myZbPUBI5V+iP70VdhNMUSu
d3dGccVmTUIbzzz3C6Ly1Sq6pGw7IwHpK3ZDiR7HJrwZ5wAau2yu99loFAe/1FAdmy8FOCSuTBtc
rMsabXuis/TNKMPd8kDcFlkA49fnfT3TnIz9oIOtMEuNlL2/Qqg4TwNXQKvKZ9GA2mLSWYe2jqMW
oXHvIcromKMFWf8gR7u/Lm50joK+enIFJDMbK2yfBuKo5HwVfjbEt6OXZBQBWbVaJmhH5nuxjjwl
M+e4KNMmMtrcyKT2lxT2q2ek3hOTdwoqd5w/A4v0YFAgIh+bKuNbrt/T2iZOuo6fLXKkmAGFe0Sc
9GKsUfsI1ZxCn52e7exhNxvXJt1x+xy9AddvYWfYh0paAn4KTsT0F/bK6Yo9BDzcUbblH2ZLuRip
hlGRV945a1pvJ48ae57uefFBi/XQL/lN6p9t/2bmZhYOI8R+zIboKTX42GXwp7etIQnK6DFY/Gxb
SI9aqJ2Qghsc0b3mIWpWey9CRvHCBJLbjNdcR2fPb+tjQW0T5zdSW+lk+iS6AqirykBBFTwp/H6M
fjuFca2pxCft9YlnNV/OAAC3Lvtr1dIbUMHbyCuYI4Vz7JlCH8XgnKyG8ZLlZCE3b/8mV7uLR2Y3
T25YXivmTPcqq0OayHObODNuamPy9lkFBHy+8feSKdLBWc49/e68O60+L0hC6pq38jokQ9+IQzbZ
6yFV2TPTDSN28RYcKEJ2aeeP5N1KA2avd5wMVX8A6cKPWrYqWfFrFC5LW+T1H4cOU+xoqudR9mQr
suFBiCF8UR68WWwE+OWsugDyiDWsnDVxZ3d4WwYc1VM4+aeoyjlTDWtz6D3lJXmTHuy2+Mk++PKr
nd2W7LEXnZZK/zR7OzxF7criaPkppUsbKOg+a6e/arNrtmMG4yWoUbZXM/AIsDcvpG5+Q5/MY80z
dgs9k5hqheUgHK1kYTQ+5HOwDcuFkR4rX7orTvkg7dhesqsoGnAf6M680TB2MKMegnVRya3zYLuY
c5bpwidUbJRfHxYFBH5i3pN7/hkxxUo0UFZ7yeOYxvOlVGlLhd1FFxq1P8xV97F2w9d1sv4wb4Tf
3LZH03avuaXw61bFh6APuOf8i16cOBbTML9JFs9m4WkW1zUrmboIHR6iOuc9VTAIdUz5sxvomo9j
ZcSU+g+D617pVMuk6SpYYh3wEnD5sWd4P72g5K8I3PyofbQ4sgMnrlBYEBkSG2syz02t9pXIpzin
AsToaTW/hGjs/cj/Rfnlx2Rzc2ZzcNdyq96LbgHjRa9dhpzapwHl4uLyk+hi2eR29yql+bpGwTVD
aLAUrcMPYi+b1DP6hOWRF4tg4tRxQxumeGTs/cMbqYUirzx3zgLj2pFr3E/F2VrGBc9XhUZN1jbh
y8W6eF31K3O5cwrPwNvpdFw9lIi1ZKFnLByazCpa4rW/HXNCz0jWWbnU5+l21bxR1j4aNy7/DkXE
egfJ8zWX4lmDy0hkabwMSry3bo7aFXYCSfiDuYrr0jUfFL/HSHLC5exBO7FHdb4S4+AaiZaNdKY6
oY3GjGM0tp7sntXcv4qVNo8xyMeywKXWdv25lDhbTLThpeoPqYDUnZvTNU2tM2K++xB8NOhHGLaD
9+YOCFt7I6+T0qzfG9Oj0youpc5fA5fxVVcASG0xrqfiyw2X17I0935EKKtw6g+/F+WbCdkY6qe5
y/lg7pgWDLT0agibvLXjbCzvlom8q0WbkW+cLKzpud9ywZubj+XOGQHZTQF/r/rwKFCHks3toca1
lVUtEVG/TQzbpYdGR2nxgLeqi5+Rf5hImUfI4Sh6vlTfHlZDUXmUXbubRaT4R5qzLWg/1eVvMte/
ubnds9si0mEKhVkwBUk/tCkdsvCRfYnngCs3spg1z4GldqEaD9ZUXvyFitLw+jT2FoNzIDMF6i/m
+Rzsd3lfXDkYFpyItEPFEl5Xt5a0mES7Y2K6rUe/+ohKRBPSwU868whyV0aMYixRTflA8Vcj5HJq
yi+RDXeE99SeY+6us818UzcwuptFXaWPjk4M3gMthKcZrLyMyPIJt0LjkW3GJtpov96Jhf5eCyN2
U0a06Eg3Uzr70aEVJC5mt+9/eEv/DVDY23PC0jwVYd+5OqMlIxw7tTd5442nmUfxxnaWilLfvIYc
vQFMIeYy0vSyeuJuNdUdI6/7TNKecvob8N0EhhV46+u8zP3WERM4MLNiTubsTT89kekrkX7xImwt
CvoUHa9Zh/lDrlVEOM//Cidr5dXBX1unXboNp/nR8pBLjAHpK09AmyavcKqi+c1ss5d24NAayfrO
N4HEFGb14q5uygXRHETt9whWUy9h+kpbdL7PTPnQzeFDlzpns8UPmotCEMpT3+PAIyCfxHPemHvh
MgfUKqRgkuo4u/okq4EaKmcGrNIBO2ELj1635tvo3oDxoU3FbhdjMq+SVrktNmougtgIK1BGHScK
YoYOp+AsXujQmNFwWAyyJqRAHm3dLlvBBOnedJrnVc4eL8ssPGQWBwIUn5qPyva2abhwT7GQE7hf
YeCNH6akcea2rIm7zjWLcjdeh8Z8GlzedJC/C+O0Lukv1RN+sKWufy61ZdwHYyeSyYy2Fj5kkngO
DdBmfbJSTRs7ms5tH/nEndoO6r8ZnfNWOPumM7pk7gl/lybtsdSj71jwnFmD6WVIaSUIMRnkCAky
G/1tM8jqLilXa+wWvr9Zh0BRcuJv2gy50b2RlB1e/LQdrqsw0+tsWO226xvQPqlPhMKyqsmhzprm
GM9RlZ8zk5clT879SEOUc7nC+0uCmzBW2sqfnj+5icO8787Jo2jXt44bM3LV9SZQfX+39vlTseCX
k7X7JcpwPSgdpgdKPo755kezpN+D0fpH6XmvWhI4JY0lY1a0f1V1ViRsHllx5c+fuiL5oXP/Wi3m
umFX8o1Yw3sR+SouKSDif90yXVdsGZn9qjP83NYkL51PMWK6pX1gIJ/tLWMJNuOw0Apc7R8iw2oL
3ZPM+jge0KY99TDsjiZDzq3v2L+jyioTZVucsHNxNpTm+R0SuzJJirAyIN8llm5m/DDKshAbIfyl
zsheXc7wOyKHW1npZsukkHSkRcU+2UsJseoWcaEvhmA1rtPA4RRh3DdazDvtKw6himyMiKxjnfNN
VQEPR6fEBUBHh5Qe9VzPntFmMvEiNIH3c8rTB9edM5SXBYiqUAJ8s8bunnW4mQ9m7ePBy/nMrFMX
yvzBoA22cbKeDjeMT1KZVVPZSeD1vBsI4yWYXLHFWZ28yLnBUeKhw5iFMMoNP5uodr2WA/3WDNer
74PqSqzRsuu9p4q62fYDOeXY6m+DJJ9jeU254/mnwQusJLMkqa9bBzu3Bk6sFUg8u3todM0iU+q3
Wy17wnuCucfoO1fZMbHigXNUTbDrcgpwR6V6FzWhjDBroON2Omogi44KYHHYchwIN5OxIiKcT4wf
35Xh/6w7TOt8OxKpdvRqy4HLKno26J6L7JX+wyWa2AheCdlupjWSB57x6OPxFS43d6dGBJTYudve
fpkKKQck/4S5GNhlbdhkcOVxhMe2ZPWnh36HVjjtJk+wfOAGsSgCLw6M8VhrUmoYgwl835Yjopfe
4ZxSafvTmNVbNDf3yudQ4XNMomGxTmmy8nmNxKGy9zRXH2rWHONovS91aO4sHb0GzvA8c90G3bRu
aL3TvY22S8PdmVNOZsOPOlcmY67G3aZz0GxGQBelG66JTNs3wirbUTXHtUzvJ2V+L4791C/WXeek
Ni0GVi+idcwS4aiHhnxRFOjN7DrYM3o0BG31JOqh31Yj6Up+4j+EZR/MMh/2IkU6P8920vjsv+p6
Qf7qiq2MnEOmw3PaE07zSqqzqlJfTq15GiloiWRmU+kwcAPY73Xq6uQ/akfmCb2Zk9FE29CA/+Kk
78ybX9Lh97xy4OXMlKOqdPvvrBx5a0X2mhhFfmgD92Nu86c2wB1rZiDlZX3OaJ4O9nDiQHmYlv6H
pfW2HfS20xMtpJGhawj8uwSDMI73lc/uSZBfFjoDXDVHjix7ryt+BHpgS4QsyVEswWH0LFKayzG3
gIUEOTDAPHjWC7mnwW7PY7o2O0n8itOjJpZRlL9Fmv3pvPqPIfU19dwL9fh7VYiz1WW3NrbzlpmC
XGmArizJXKp2bRBaCSprvmNxlfCuR7Hn2vNrWa+P1F9jbOfsq+TrOarFxpV0Oc2gbf1dOfvIOW77
c0ll6gvSvuneGlfaa7VSn9L2ORBMkwS526XPPKOYTldzUSUrrLmq65nMj8SrC6erN25p0OZf0HI2
RjCJrTBG/88g7Ow1yvpsV2l5U3GNNzOeWc/HFBeL9pBv2mvzahdak5e1iMkx7u0nchGzGXQbpy7V
poHhxioQACDld+bmdnovQjyRaRp8p9ksn9uGBmk85X6aOMKbaThZwbRV2tuyN8CvW7L27aNbG3tF
4NvzgqJJ2K9f4FbQkBFzp/aOa/6gUdpzN+YHwPfrRQcOj4jOtPbUdN+DCKJL6HQf2mWaYyIkGnPW
jHiNDkTTwnJnjhOGa9d8KjLb2zirf6eJGZCC2K5MfUY3IGPd9d1zIX2MZnnNnefOLF0Rf3Y645fd
FeGm8QmmRwMxtcXr2oe8s3xKkWhPNHpvLlrhQdU5kVrvu+ew9KAy9yVI88c0oIjr9TdNTG9rtdLY
ajcP+I0zGn+3448TZL8mYuwbYwiy45qzFlBmb8HqHkXUPQ+dd5q7CQN6e3tMmvVXA9gap+zZXkyx
FzyfYrL0Rdy5vd5EIvqmNmEBZChoFpnhr0wY6c9S8yyPGlvuOumENCylURCl82voH05Dry8cHl2x
8iNkY3Oeq/wgTKPaMKi6Y/lB4h/r9sb/cHcuu41jW5p+FaEmVQW08vB+AboOELr4bofDcjgjcyLQ
MoOkSJESLxKpQgM96YfocY3OoGY97Fm+ST9Jf5TNSFFW2I7Q7szodAKJsC1vbu7L2muv9f//SkDY
TsdGeOLnMEwSLoP9Ymp96na7H9fG/L1UmVRJoihqPCtKko/UOtKTkuqvujk01yRgtSllAOarMB3o
CjeMtf0BL2FAZqVAoFIdzSIbxHS5HHjd+GcvziaUWMFdS0gNmheztYa0C1pmMsWtIi2/LpJCGZqR
2T3KKHgYrTnVCbxTNmxqpD1LJ9WJH3o+ncPyUL3K7CvWjCNdS8/W3dXQX8dHcj4uh7lCypd64+uj
bFGcVpY6GzLvZ9NqsThNEwLk03H3Kl1OEW5Uf57FAEWzri0dBZl3vVaL5WW3mv6SBvnHZGVWp3lm
jYlHTL2+XyBZO9fzGzOMj+zITxBK8BFHjUN2iqQdpfPQHML1RR481DhSx+ANiuXiXJKLT+vpmqVG
M0lvzOsNLDlK+ysNRng8nprnU+Q9kLIxesBWxyP0aIqaZ/MJME0B5zO6nkby0So0xqB6tPJBKro/
V1lBjwtE6WTSLL1qrJrcDQP/mNFIpz3Lmn4qNcn1UzUfacsYIkOcYZSpckNKHnRIVeLbx4yvhKyV
PgXarM66dr8K19eB76k3ChyAnNJCOqcN6et+Cma/X6aB3cu9+R3I8wu95rDHGX53Yt2hn1CQJuO6
GtohWfQFJ+OCCAY5p6oYEO48jRJfAexFHaDu2jitAjyVAi6guVI+hDNjNgjsSDkucsT+8hWV6/pg
i2q8O+VFuNwjH5ES+J1TXAP1Xk05Bo1JoUyfd/LOmfu1fRTMTRDNlpxm5nvVX0BkWVWeN0aWT64q
5PhMj+gq9U/088ivo11SERYDFcR71Q/DWaq8VyJJDy8rI+FR8bqENdP1KEA3XxRScFsqBCiHZQj7
5Ixsv20OZT2mkM8SYSM2jUqOPIQO5Q9whyrHVEzo3HlCkZOhbHBrGlL8b8pqqIxiuLY8yJXLsDtz
lwW+TXcxx3wvchq9CHSzyoamjnMH0SZkQ2Y2bgbXqOnUNYJyGt/FJbscrQ6wRQOqeReFO4syDn3Y
8/pJJWvr9OeUcGtEQvCO4Cij7xV5/X8vB3gZq1VYEX/W8ZvihdxVT8qZ3U36xP4etEJVyOJM8cyT
jPTveJnMZhelby3TMxJDTIzsVfYvXhrTr9JYrmkUrPv9Qs6n1QSRgaU1KQGf3PmUIwuGGjuBbsEr
Pll7OKk3y5WcaANlPQsvVXlpVojwR8kxMkTj6lIq7EgbWLjr8bGx8tTFEESwCiDHWwDZsLgvQbxN
o1Aa6fIyP1bGZpEeLQvfmp5weiKMOl9Lq/FRmBqVeY0KkW2fh2vJKn7B6wuSfga+sxZxwnT2Vra1
6n6aZsFc6kEb4u7qh7khEWzwCcJ1s3Wi4j2TE6Z6iwH5AdxYCGJjPsY7QyaUigMRkH60WeVbzRzb
wRCCh7xGVISKzRSTy4rgcm4gRHJqF6sM7BA0wNkDMRm/PPaJzYAymhoFLq6PwIpKNDaMl+MzUuvh
tF9Gq0X6Xoc3NRtlXcPAuSJfXH5IZmSmzzIN1P0gWmiKduZp40C5XJnw5IiNkPAYz6cERsJU7aLi
VkmlPizl1XJCFCte4XJZc+nSX5p49ZIUTolbS6Ei3aBpoH/KvXRVDdVFAWIB5VO7xvZ1oxgw3XR1
ZHlGSkLURwdcSReyMihq7OiZVGR+Ch4mqsZc8Yp5gh6ztlRMeB7cNZT3Moj25Y0RrQ1qinsBM0O6
GLBrMbcS88LkOne6Bo2b9hlKhat/OaeOQRcEnEWOK5p23wcxvvtFiGoQbaVmdZ5I8Vo51btGYl6t
qYo7O8GsA4625WS5OkGSE/iotMwIrnZ90AC9IBljPoAR+iMtXBOGkUJj/jFOPV8nZRatk8uFNLfO
p+B7HrrVvODc1L3khMTC6gLE/uVUIQHZ4xQEdbLsLvMPszkKM/2kpKBxP9Or/OO6m2i4CyGANkJ9
1OHJvWwNFYPY9dlyPltCjBt706MZtadJg9ZpS6uk0mAQEXnulX5ObhZ8BDK0pu5NgyVrUZ7dgxiR
74MpB0tPXW7gmPhWXVQecl27m+tLSgVxU6MoohJOEZuWqmWUAtVndK5nmLI6DDn/rMbZOj6OA3De
/ZVUAlWbAuhVT63MUH7u6jAZepQoguPhr0qAOl5mFWg6WzYX+CmqhyD7pvlSP5lbAcyGwuiWN7rh
34ZBCTi3VFbdatVTxitlfhYbs9Vnj+eGVzFhE8JtfsS9JdUSCPMzn3QV7EztNiPeQYmgLNTzoTKv
upRbt4KUyIWu+ROzXFhGL55yshSxbDmzEPGScmln17rWJarjK1OycsSwiDGVXvXRnJZsZTsLc+V9
OaU7fRJd0ak+XVnGYDrV8kmiKGDO07KIlMslUL8TLZpB1FlTrAwCnD7Lz3AbQjIymYTxlEovPCv8
lLo8SMYA4MJ57qIdJNnkX7VAYXwBkGA6ZXBV8Bw2qHcjAIxfzWRwClk8JveR1qD2akwVV4JSiyu4
zZhIUisf8zyD9aIqmTHMENFcnASVzLTY8zIAa2vl3Vsd0pA3mKqqejJWZ/5FTtD3OpGgQGlcE5Ac
AISwOMrNmXyrVHaxpLPUzhzI3eg0G6+qUeEn8jUhDQLm8wXRyn4qxbOBhVSEd5rIKltzSRRQI1JF
mO3YKGIs24JKCO8BZiWfANtiQogsUXzTXmtZdaJKaz8frFce9pF71HiOsEulurBPVH+gpvAE8yCU
KTsyrro2IQrg3EVAOo+4T5wezSUjuUiDtYVCpl0lpzPZWH4ylhYwdlmXOYfSkuBykiQcuInFPJWJ
sfo1NZLprG9oMyvhNqLrqx6svOwSXUrpHpwT3v+8mxDD0HzvPfga/kzDSsB2KSUqYMb4x1RkGS+l
zzNwx307gFreH6+oO045mMDSqBpLTHOIeSmRz46hj/UqaJXTmv+3NIbzGG/kTLJmXSAk7IZe6Gdd
J1pPl79k0xIor7Uqr6E6W9YATz+6I2UYVcOVnIH2lLrARcnzetpVWBjYcFkqtfFgniXWZymb51dL
G8oYDvAcTFTGwanKFSJ4q+nM+mWZlPNbIFDFZWDCXU4pPeD1YSiwlmZKBFk18DJjlMUGgE8AgND4
tMpyxutA+wTCjs/GCh7EtcV9yx9QRiMk8zLu+jd2Ok8AI2RmdDv2swstj7J8yF0cbz3Ly1uqI/qf
7GxBtEtCMxCkSehHsZNJSvyh7ErSvR6BOoiWxew+MOQFYTsd2naXwtckU9Zzoj9RgdRazi7hPjFX
ByCbpKQXztGoyIrU+BzM5zhSlYRXAgNZOSIKF90BTfXhIem+x8ysgeZQEFFSByu51EdFtMi6Jxqp
liuiMMuhsppTtlNS/dUN993bPNIVjJW2Asic69X0tkrHsVssqayEZubQIBKHENnyBrffu1Y4jT5Y
5A3D86mZAg4vAxsat29DxE2NtL8gMwrCpGbqmgv/euEnxYWK+vogjMypCZCqi/ZyECEwt/JlfxJ4
9hjciJYlH4Mo4IK5BtvTJ9UXQgBewrCV5HX6AZiE9cBrex80tRbVyb2ke6HPM+ljWpjBJAFx0oVW
R+HqoyVpYdJ8RKW1Afze4jRAXBdXliDWkY9KdwmcUGJpTyONI01Ra04uBcMNqnnClLiacq1Ih2tw
0OVxRHiDDbUhTaytYlkcIyNkE8KcydeKsWZd4u2x7uWyig0AohQBVa2IlEOV2Z5y1s1j/TMJ+u57
2aNK4oQEMeHvzd8tA5vkLYSQBYpp0/U56C771yLI5Ym0hpI2IDw3v/H9AoUSI1dTgihgjk7DroTN
CMoZFiaKVZbxGJTosTpWgdtkJoD+bLrg8Ek4ocEc6XxMqvdThM4SeEyl0k8Viez+KlsSPATvCO5q
wWXGG5c43H7mFbROrADUeyLrQFGm0/C+luUb6PJUP5cWBlZ3qUU2RRQIjJ3Fi66F1wpia1JWS0qt
5oUexf0ZnAGX68X4MoF5jEx/WR1Jnol4HRIOfdwGUoHmmpBjr5RCC1ZOt6wv4vjMC+Kk8fSYavLL
rJdBzo3R1Veje8S3GBTyCvCKqnFmHskJXPShTdD7M0BlxeipnmzcrdjImDI5WqyOUY7S5n0uCn45
yqijRQpPjVPwpAs4IggeLpWHfDNYeb7213dEU6I7NrAOGJGrCOU0KLJN8HUMKSteywVnJ/6zkVrU
Iaa6aM7VgOAW/7TGl2DFuwNpZQX92LbL61QKqimFWi3KMvbpGzID4SyBVzaberH90bA87xiWuTZS
EhKnZVHqd75B5dLeDK9L6k250X3SUIGG2KhZIJeM3P/gZ+X6CoSV8mG1NjzqgeRxjViHPRp8MMDJ
orCjSwttaHc9XKS08v0PZmHL6pmaz9ZHxSKdf4rIGd35tgmtIEg/pgko5dRahA/yeuFxGoOiJsJr
XJIDwGMPJDCrsMZShb82oOou4NNHRzGaCsTKpCXLJa4i9s96zN2ulyRkBHvJOilu5FmVns1TLbgi
yzmRUf4o+pKHFD0F5FHduEuUsDKGkDaY0GgWco6Eaa5oJ5Ltd9Ph4+m/Cgqw1lAy2VoBAPfBXKvK
63Xh+/O+NU5Z4UviLMtzzWOV9uwSOeyhueG92fVRcxln3Uw9mrFS0h6KA4SZNw0QCWdHJLBzgRxM
k6y8NhYeLpdq1zc3o9A5pFZKwk+0EllMRB9s1iXEeZmafOjKd/M+uCzpPqzXCih7KI66JFVHubGe
KpcGUnjhZV5Z5fhojdT2uV7ktgFVZskAheMFjUD75IBa5VUZnqhptLCHKIjowDLWBTdjJV8tw5O5
X/L5RytAUmZsnFkoCVDA3AoXlHhLtRC+58aAQTNA24xI1DKw+uN8BWKu8LUxIZIoUHgYEFkAMUnC
I9EQRK2MTUcKhwIzcZFo0gkYTvD04BW6OSC0FZG18Gyth9wllsDrUKkk0FVplJCjJhrjvnEIM4yP
9HGWr8P5OSECdXYNPs2m1HcBIrEPP1YJjzzd1KhM4xt5iu5ljYdcsVHRVo4xXtWafQHSOQrvurNg
kfWJ/Rokc0H3sKrBabp2ynnaK8FyoBCyzA2zX+Q4Ur1qMV5L/djnXtUPjICZrKR5FF/Mq1KenhQR
z+6l3TD2B91ukv7MGjIIbCal7g3LqCyITI1TUCjIroI9VzTbG+VZOsaZyXPvbB5QFaknG5kEzzoI
YXMsFKWKSBmBi+6t17HePfblAC56D2Cgkn/UuYFYQ9wiSITFwgApZXZr931qLqO7xzlMCcRn6DZ5
YXGyjEPKqyz4NNpXsJMmZCmX6jGRIHLCkpohaRPoUYFVsXKrL/mSBIilKCEGRciBWkdTFeGolQR/
/QP3hbF5bJSBBDlhNZtNUGglSpX4VTWj7klFyFVf5dKtF6faYlSCzhmfcbNn+WlpSR4GUFR4l6k2
Sz4g8hIPZmY4BjU0pToqOItxxD3RR5iD4GKUkSEM4fHbRRnbJ1kpq7/i5VufwsUYefguGKoAek2N
5u163k13ztpbefGdFyhUzU6iq+VKg+ihcu0hFNGzq5l3403JYsM0o6yzl39WUvsX6INYRF3nsD7K
pfLnDW2v1o36nXT7KE05SeZVGniElDYSSV++/ft+6alt5am/v03m7thNrpyZm+2Waah78+Vx36Zi
9fQiteTcMM4ppf2hcNPqxs2K6Ok9eM36t9dJEOe3yfd9qNGM2t/Qk6TxbTV3/+2fJkkR53UPPECl
2ypXEDu/CEB9aWfT25f+PnJ4qeKBhjXqL0AQVhAfRbeULxqMkthrfq3V+liGoSFFufmCXcnztsbn
ayPw8ss9DuXLn3npBdzNrNRyz7XK12EjoFCmz0TB20bJdevVkQbTLN1A1BtC74/1zmgPHvjSBvNq
UR3aturKL8+m3TZ/MusaX9SjeZx2aOM/1hCg03jgEGhmrf9t6hY693uGQLZ/gj1NIJvigY9fP9oQ
1CLCh618m1lGFUCTCb7UX6yqrQ0g6z+hSocQJ7UjN1+oVP5gi6CWMzhsCMyfoJRTdwAyzOaLBreG
gEKdKA7U4hA/3KvX5a0PenVdQekekQCNaj57Xp31j44pdXvUx99KP9zsY5oOHAJN/8m2wOJvqhPV
m7x9+Cm1kaR4mtKcjY8m5wc6/ORayvmgVaBZ2ABZ1hFyaK18pp8gCEeE8XTw/3jTX1d3OuzdeUeq
otrm/hNAlX+igilq3whobL6+wQi8YY08+sP4kX0ilQ8bDzJws32O5tc+0LhPz3//5DptymEgOvJ7
nYrNR2uX8vHpj25U/f3fWx7mxsHb+uV/xZXe+rb12Ue/e+u3jXe4/ayn8Xje073v0PzwJHBTJ534
1XDj7j29Ve3s/9s/9Z3YeXC2XWG1VuLffHCvz/xlqbzU6nHqunHkxA9NU/UQ2myyQxu+dEsink07
datyrTV7aLMjh/tH55pxSt0O3e5cBovC5QRrmt4sgVrE+tAntYplN81tWteQOz+09T4NpE7UeTdz
02DSmlaF6lnYpq8+IduyAi9Nbd9Jg/t712kNDY4Pnn9d0OqV9vct4C/3oOfLun2/+fbfP3WnHt+6
ZHezIba31Atb8v+D7fsu8pjp1kQLWEbvYi+JWo0KsAm9JM9WWJtmjWw2r4h23ThoLca67udXl+Eb
VznaoUX8EDQN1X2ty3wc2mzfd1omsT57D23zxp0X91Ew6SSfO7mPjj9hh5aFrJ2bQx8ycGfJJCXc
Mem8/jwBK7DP4ZSSQWl6Xk+AJmCxoHqXpAm27nFA6mb1l6zWG5fLF7v7uTa78Zcxaj2He+ah09B3
5m7nzk0f3KatzRvgbx/a8mAa3CdF3lrxdT2HQ9sdetU8b5qpO1vXrz+40UXh5Al2L+ocF0HstmyK
IWCZDEFopu1mTQFbFRFciva0zbUpYHfesu2PHTLqrYGwBLgrx859exNaAqbv2N85BiwBU/Z8IeCU
HL7U+r/9r5zyKP98ukyCtLXryNEd3vy5G1etSaOWwOGtXgT3u14Bl3MB7boZVQdahwuFGwS0G9zv
jEIdKTrUSlxysfGcbOKkTVu1/ZFFHCOXTpXkeXs51IqJh3c5clZB086mu7qA8b10op1GBeziSw7S
yc5drK76dvgYFFjfoGgd0sRORbXsxG0zSWFLAU0n69r+cmls2tpMniFgGV8FuPitVkUcGZtWdwai
joQfOnuPZrjbC7LMKZrmNmNhC1jIN7/9oyCF3HILgVc0z/n+gMUNN5N2GIRM+eHNjtxq4rtR5LYW
syIJ6PEIb83vvNs4nE1H63FW6ozOobM4cmPXc6KmoU27dZW+g9utIyxO58JN4tZGUWQBxnOUzLBz
rdNUqQWKD+508dCOdigiTv7bpH1L29QnPLirv/1H0gER8Ns/NlGs6/S3/4wnwbw91rUy96EPumUb
ZjtjXdfrO7hdJ17vGmhFRETyo/dsg2sCFjRxgjCInc6Rk7XcIkUTYEuJ0AY7Pr2iCxjkIXGYHNBP
M12b7S3igP312R1EMQQstl+D2b1zv2qvYkPAQDza0NGz/W0KsBq9IO3c4sy1jKiuCmj53X3ltubO
VGq9/Tq9SgpWVmTp9fvUnxeHBdiKzP2hkdjt/j/lYbZ/NKzzF00aqPWs5jfND18KdfccPyUxsL1N
ZAGOc7+ap23vVoTbfOysnc4oT4N5q7+SAOf2NG2ffxvZ/0Mt/WmWOm5rc8giBpe+LloDoMjNt9/v
HZ4l6Y4LICsCNjIink6QN93bOMki7MOFe+/EOz6yiCP0PTzyVmdFmOAPoP/at5saPXDo4ho5xUPQ
eZc6u8enJOBYHgHEbHuZioBN9pQYrPvcGc4CYu07l4a6ksuh4/Kzm+WdnhOHTVObo18XMCi/uDO3
tTpAezQP+f6Nd5V0WHT/nHV2c8m6CLt2TJIr7oyK+4cgw3BOWluRCuUizDKO8n3nNKv7nzXjsdnp
4MGocS9gjN7dF53LImutyBptRusCluW/3wxHw5u74eC/derF46YM2O76hyclAXPE9bAUA340JeCa
V/3a1O87rP+YPLBSR1ib0/8vlAj+7BFVZx23bbQA7/vd2k3vnWDabliAyXiXYjLallSA6ce6eZHz
4GZ+swY3Nk7AQFxW6Ki0DytFRIf9YnfSBFj6Hvnr9i1BFdBX0rL3yUN7zkRco0dp0LngWGoZMREZ
CzZ4G3Eg4l5+Qoa9c17/b/TuZnuVwcxuvv2a4QNuAlbtpVvHafxAdGwnuCJzZzr49Kfl9tTJIsJu
Z868bRpkEe7QeZV6lGTY2Rnccg8fhqskJXKKwmI7wQtV5/C2HyMKe9oWsDDOueFBHn82JAL29YXT
xkRQxubwsbh0Jk7ybIvoAkb5soa47IR6ZRGRMRJlD8Gy7XjLhoCzjoadandPi4BCXLnzdpxeNgVM
3bWTOhM32uu4WkLaD5+5KrItYG9fAwKGKg8mpOVtw/w+fD2Pgthz5piNpqmNYyELWB23vhPs3nAU
Eb7FrTMNno804cLmFb7/mLp1AnJmTTuPPpYAS0SJzrB2C3fNHHURm2d9f58/ru/dPcOhCej3XeDm
sTNr+rgZDxGm7j0302TZOc0BJM47f+sg/IXKXPG0M7cfJ+uKJOBFnh54XiDa4RPD/lun+Wew76Gm
JiLCP5oT74iqffZGlet48cG+z2Xw8BC5naGTtW/5m2j011vHirwJ8P40aiM/CBMOaEbtyz8fL//N
G9QLg2KiJkzJ5kffv543p4rDBKVB9H/++//MQqdyOsdpBfCFHpyA3Zo5zay17CFYcEMVgdy5DcBT
di/qyEDzOvUbmpSHVWse3KEBKxLRoRM2yz3724B6eBX3paDzAXyu08q52aaO5IWAhw6S8CFhAG+d
kGtkMHOa96hfjfKomi4iMnTuUPgoaEXiZInADVIKzfO+f2VcO90o6E78wOlSJKlpr+7/0zMEhK9H
3LT3tCzABl0489zfcWseh+bVQ+BPDCxtCBaHRpa2+19P/++E+/4zflPrWcOnlFfzw5eumD03Ctat
DSsiuEyhgNzp3OzwTkS45cOoM3KipfOQtFIFNdfuUANzDJLYBTfS3uMCbDNBgocidVpml919eI+v
GODU8YpWj+UXuT1vPMSugeW2jZ38egh5e8H+vgb3/XSLk9cs0udr+jXGz9OE15YMyjVVrFtNPe2Y
XU4PWyNmobzC50kmsJpe+cyPQNl7jvmquU07O+Hpld848+9isnAT2B3tRYWjcmC7O1feTfD9oJ4O
izRp45lklB7lw7r5GBHaR5rbsD4P6vC7Ag/+GS6Ns+LAoX3C/z0n+qmy+hxq+W3L4X29E9qhQkO1
LM1SLE2n3i0l6o3nadpve8Y1iV8v2X1K7VtpiA1rigGl2JT0l7wJbOubnHPWjLOzEA2L8ieKZSsa
eBm5lvB46Rr/1gf1nKhmSI3y3eStKXGNQRoFKQDK5yAg/GLK9a2PuwSOP+e6MWtPFek43Ua7STck
mXsGFU+fbY/idxWcNz/MQW/evW822sbLV1Wz/o8CBah7mPLLUZa3PugLwbRz5cJnS5+lTi3ENiyV
UVQpsi0BxnwRef/42H3n0R+Tb/xCjX3LQbU1L88Oou1X+H/mGb5Li/v2GdBM+PffRThcAtyVDSK1
56T3wO2aRutV9Ozo2hqEN25w+KpFELV9OBFxubq3OJ0sIbwH5Ks296dXryCvp3hqvhbgMpytVtMi
8iZ9pwIxsS+QIiLK1d9ZHSLIKYNkBha17XmIiCk17e5nY4oI6qNysCueIALQwZXkAe2Bou3mPD/T
v32fnAA3C1qLWUSM5ox1vDN/soj75KWT1ijlXU6NCL4uCaQ8q6kIrWAglaaawfl+a3eNxF2e1Nfg
VnBKEQFYepSpOA/Q/d5Y0yt3GbQtiIgI8ONTLopJ261QZBGWL2VGH5yHTfdvk3tcwGbIN2eBImAG
6hTC4/j0WZdJts8YKiJolo8DdRfEE46HzRvV/PtHq/AsAyWC0Yg8Zx5kfucuSL1gr5EHidWM5/cv
4Y+jF58g4MDuJbGzQ6dFpvjwnvfx9Ek6Nw1tlpSIiPDIaXtFiikgRks+Me8MuR5Cxija21gEE+9x
deLC5P5v/4jcWbU9KpRoab79/nWyeYFLhye0oZ9QEUSkth9f4PEU6PzLESD0ifuvTa/rqVVx/18N
qG27zcPai4MW8Ed5/nVg4lC3fzeWtXXq/0mSUe8i8OXts+HVWXjdJ34H7IkDeXt+BZw3m+hLu6+y
gK1LAN0Lina296VL9hvvMRRCZ2A3J8mJm65dL1nuwNdEnI903tkhoIg4DXtF5KEN1ZrBWlWWs5Gr
0/dbmYFboy5beTIR0PLTlGFoC5SJYGsPs3w3qEWQ+uBB6K/dOpnXNFRbPxFnBPVKdgfBfCni9sZ1
fOSkibvP7XoxEvXWxjcHwfZIWAJ29HFwT5R2h4siApF0zH0gztzW6ft6VuV1e3nsplz0282KGAeU
+ybu9uiKoNf30wQnp7V8YSk2T/l+23BSAMlKW4OwUTQ+1OacAn7bMQ6I+x7e39Pcidq9FXGpOnPT
nQVGvb7DO3tGHAmhk7ZvJ4s4gS6cfLmzGkSgyC+C3C92XRP5eXJoy4V6o80ZRcnSCXe7LGCMLwLs
Ou4z+JkdoqkIoPpFUboA9ou0jdMQEQm8TKIHxqRZZfWBBACt+fb7dzSRGacdOZF1AYYCpFTe7qyI
EONXEhSyCP44OcmV07YVIo7m65rz9tDM02baRMQsr8HUFzuKIbIIwdcbIGw7l42NYPWhFr7e0bvs
I7LTzcB8/wIGFYXVJMzVjkKIuHWM5jtsdPJfAjq8dLjQpa01oSgCDrvRyn1oHx6KCDL2aBXkUNJ2
lzEK64ePxcewJvy33B8yxALajYPcfeicgyB/SNrXxufQjW8/nu5qYU7WXZ+LVtPZemsrL2ZG33j2
1bHyWg4obS9oEbeaEczC9qGKUnjzAt+/BUHcurUa6mUbn06JSBGs/UewCOQWF55Wu/cy8hsCDqvz
JEuWrdG2bXT2niNGvn2l/PY/6n2z72pGCQtE2m0bJRELdrWqvf64PzG0ViOT/oKRtb0wLOqnvLYn
/ryZqGXF/5JTsQ+2JcI/wHx8ppDu0xZsJra21gb2CRF12zDY7ZYF9OzV0/3Pm/dHlNlfcAumXu1a
tknDIggoPQiLO5deEadRL3UoKLu9jFQBTmyNy215QSK4Iv0kSnY1ikVQpIYTABNtZLiImhBHoDsm
fi0wvaNWLOJ2d+RE4VdPYruZzu93gY4LxAraF14hFEiYRmDEW0uD6l+H97cmnIIRa3mvsqULaNhN
i6aVzW33daP6euz1Y1rsdnZT3u7QS+kdfvaauiOtiQPo2LzA19bDn3cM7IMF/wUPhUeUNdI3zixp
TY6IoHCPSP4uJlLE9bs2t8lelIgIFYV+UkNr/uXchUsUe/+670ohAvKyuW3VqkN1TAWTtu85IuKO
/SRpfLIWFENE8PEomAbNFq5tkAiG/hGxlVoj7OEJbb657waT9Ll0yItVed4YA3g6CwkeVs+kSUQw
j57a33Aa6smu76hfOCm1MkxbPEvEwQDKshWIec5n+Pbb9YlLHO1phW7e4XIyIJ4dNT9rrSx4K82i
+Jpdf/0kOodCek/0p2lpc8SJEPjt+ykcfADKey4qsoi0/pW76vSdaE8QRURk6SrYUWIXEVe6c2LY
gm13QgQQ7MqB3N+aQRF7th7gX12YjTvhfktAnPQ6yCcA+PYeLrBpmnf5/nV97cxhDNSvsKeuhxiC
dLSrTy9gO3JIZRCX9wunPCfTfbuFecTEnbgRyPP/0nmXgTzN0MPfGJvbescSBYb83y9iv+WnQHI6
fFJukxDftLVSKWsqol2y+E0ztQVTREgx3RYkNnY6K2Bl/sz0Bo/w4qMiRyWj1XERhIhnTqYiQm6g
X+vi1ND0ZtNu91sHSWmasKp0Is0SJDwRqcYnRdNHNhwVFeMk7bwvkPnAX9zrxpm1tIKElKRFFAye
4euVnP7Ei88epuKhF5/tt6lN50s41T8GwrqPJvnHvuWjC9TiiTcdeEnh4NhNgMi39qYI3aqbItsh
km5qyB9677/97X9TRqByt7ckJNjm268do9vrZfiHQpv38VmbadnM1dPyZfZ+H5tXauNuv82Psfr3
EWn/gm+5h8X713vLfaThH+wttzdAs523NDOeToNJxCXz7/8XAAD//w==</cx:binary>
              </cx:geoCache>
            </cx:geography>
          </cx:layoutPr>
          <cx:valueColors>
            <cx:minColor>
              <a:srgbClr val="374758"/>
            </cx:minColor>
            <cx:maxColor>
              <a:srgbClr val="B48E28"/>
            </cx:maxColor>
          </cx:valueColors>
        </cx:series>
      </cx:plotAreaRegion>
    </cx:plotArea>
    <cx:legend pos="r" align="min" overlay="0"/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image" Target="../media/image2.svg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hyperlink" Target="#'Tableau de Bord'!A1"/><Relationship Id="rId6" Type="http://schemas.openxmlformats.org/officeDocument/2006/relationships/hyperlink" Target="#Statistiques!A1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svg"/><Relationship Id="rId13" Type="http://schemas.openxmlformats.org/officeDocument/2006/relationships/chart" Target="../charts/chart5.xml"/><Relationship Id="rId18" Type="http://schemas.openxmlformats.org/officeDocument/2006/relationships/chart" Target="../charts/chart10.xml"/><Relationship Id="rId3" Type="http://schemas.openxmlformats.org/officeDocument/2006/relationships/hyperlink" Target="#Statistiques!A1"/><Relationship Id="rId7" Type="http://schemas.openxmlformats.org/officeDocument/2006/relationships/image" Target="../media/image1.png"/><Relationship Id="rId12" Type="http://schemas.openxmlformats.org/officeDocument/2006/relationships/chart" Target="../charts/chart4.xml"/><Relationship Id="rId17" Type="http://schemas.openxmlformats.org/officeDocument/2006/relationships/chart" Target="../charts/chart9.xml"/><Relationship Id="rId2" Type="http://schemas.openxmlformats.org/officeDocument/2006/relationships/image" Target="../media/image4.svg"/><Relationship Id="rId16" Type="http://schemas.openxmlformats.org/officeDocument/2006/relationships/chart" Target="../charts/chart8.xml"/><Relationship Id="rId20" Type="http://schemas.microsoft.com/office/2014/relationships/chartEx" Target="../charts/chartEx1.xml"/><Relationship Id="rId1" Type="http://schemas.openxmlformats.org/officeDocument/2006/relationships/image" Target="../media/image3.png"/><Relationship Id="rId6" Type="http://schemas.openxmlformats.org/officeDocument/2006/relationships/hyperlink" Target="#'Tableau de Bord'!A1"/><Relationship Id="rId11" Type="http://schemas.openxmlformats.org/officeDocument/2006/relationships/chart" Target="../charts/chart3.xml"/><Relationship Id="rId5" Type="http://schemas.openxmlformats.org/officeDocument/2006/relationships/image" Target="../media/image6.svg"/><Relationship Id="rId15" Type="http://schemas.openxmlformats.org/officeDocument/2006/relationships/chart" Target="../charts/chart7.xml"/><Relationship Id="rId10" Type="http://schemas.openxmlformats.org/officeDocument/2006/relationships/chart" Target="../charts/chart2.xml"/><Relationship Id="rId19" Type="http://schemas.openxmlformats.org/officeDocument/2006/relationships/chart" Target="../charts/chart11.xml"/><Relationship Id="rId4" Type="http://schemas.openxmlformats.org/officeDocument/2006/relationships/image" Target="../media/image5.png"/><Relationship Id="rId9" Type="http://schemas.openxmlformats.org/officeDocument/2006/relationships/chart" Target="../charts/chart1.xml"/><Relationship Id="rId1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428625</xdr:colOff>
      <xdr:row>0</xdr:row>
      <xdr:rowOff>0</xdr:rowOff>
    </xdr:from>
    <xdr:to>
      <xdr:col>10</xdr:col>
      <xdr:colOff>1028700</xdr:colOff>
      <xdr:row>4</xdr:row>
      <xdr:rowOff>133350</xdr:rowOff>
    </xdr:to>
    <xdr:pic>
      <xdr:nvPicPr>
        <xdr:cNvPr id="10" name="Graphique 9" descr="Jauge avec un remplissage uni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8D0E179-68B6-355B-A14F-A84F6931DC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658350" y="0"/>
          <a:ext cx="1473200" cy="126365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199188</xdr:rowOff>
    </xdr:from>
    <xdr:to>
      <xdr:col>1</xdr:col>
      <xdr:colOff>20935</xdr:colOff>
      <xdr:row>4</xdr:row>
      <xdr:rowOff>111648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60627F27-24F8-3376-B11C-0A1255D5883A}"/>
            </a:ext>
          </a:extLst>
        </xdr:cNvPr>
        <xdr:cNvSpPr/>
      </xdr:nvSpPr>
      <xdr:spPr>
        <a:xfrm>
          <a:off x="0" y="202363"/>
          <a:ext cx="1116484" cy="1039725"/>
        </a:xfrm>
        <a:prstGeom prst="ellipse">
          <a:avLst/>
        </a:prstGeom>
        <a:ln>
          <a:solidFill>
            <a:schemeClr val="accent2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31750"/>
        </a:effectLst>
      </xdr:spPr>
      <xdr:style>
        <a:lnRef idx="2">
          <a:schemeClr val="accent1"/>
        </a:lnRef>
        <a:fillRef idx="1002">
          <a:schemeClr val="dk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endParaRPr lang="fr-FR" sz="1100" b="1" cap="none" spc="0">
            <a:ln/>
            <a:solidFill>
              <a:schemeClr val="accent2"/>
            </a:solidFill>
            <a:effectLst/>
          </a:endParaRPr>
        </a:p>
      </xdr:txBody>
    </xdr:sp>
    <xdr:clientData/>
  </xdr:twoCellAnchor>
  <xdr:twoCellAnchor editAs="oneCell">
    <xdr:from>
      <xdr:col>0</xdr:col>
      <xdr:colOff>118207</xdr:colOff>
      <xdr:row>1</xdr:row>
      <xdr:rowOff>10327</xdr:rowOff>
    </xdr:from>
    <xdr:to>
      <xdr:col>0</xdr:col>
      <xdr:colOff>940532</xdr:colOff>
      <xdr:row>3</xdr:row>
      <xdr:rowOff>314255</xdr:rowOff>
    </xdr:to>
    <xdr:pic>
      <xdr:nvPicPr>
        <xdr:cNvPr id="5" name="Graphique 4" descr="Statistiques avec un remplissage uni">
          <a:extLst>
            <a:ext uri="{FF2B5EF4-FFF2-40B4-BE49-F238E27FC236}">
              <a16:creationId xmlns:a16="http://schemas.microsoft.com/office/drawing/2014/main" id="{4BA8CCC7-55D2-1CD0-06CD-1EC6D4FDB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8207" y="247580"/>
          <a:ext cx="819150" cy="865973"/>
        </a:xfrm>
        <a:prstGeom prst="rect">
          <a:avLst/>
        </a:prstGeom>
      </xdr:spPr>
    </xdr:pic>
    <xdr:clientData/>
  </xdr:twoCellAnchor>
  <xdr:twoCellAnchor editAs="absolute">
    <xdr:from>
      <xdr:col>6</xdr:col>
      <xdr:colOff>1438275</xdr:colOff>
      <xdr:row>0</xdr:row>
      <xdr:rowOff>66675</xdr:rowOff>
    </xdr:from>
    <xdr:to>
      <xdr:col>8</xdr:col>
      <xdr:colOff>47625</xdr:colOff>
      <xdr:row>4</xdr:row>
      <xdr:rowOff>38100</xdr:rowOff>
    </xdr:to>
    <xdr:pic>
      <xdr:nvPicPr>
        <xdr:cNvPr id="8" name="Graphique 7" descr="Graphique à barres avec tendance à la hausse avec un remplissage uni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E946117-1912-063A-564C-ABDA51C67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988300" y="63500"/>
          <a:ext cx="1295400" cy="1104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51838</xdr:colOff>
      <xdr:row>53</xdr:row>
      <xdr:rowOff>103673</xdr:rowOff>
    </xdr:from>
    <xdr:to>
      <xdr:col>4</xdr:col>
      <xdr:colOff>362858</xdr:colOff>
      <xdr:row>64</xdr:row>
      <xdr:rowOff>98528</xdr:rowOff>
    </xdr:to>
    <xdr:sp macro="" textlink="">
      <xdr:nvSpPr>
        <xdr:cNvPr id="4105" name="Rectangle : coins arrondis 4104">
          <a:extLst>
            <a:ext uri="{FF2B5EF4-FFF2-40B4-BE49-F238E27FC236}">
              <a16:creationId xmlns:a16="http://schemas.microsoft.com/office/drawing/2014/main" id="{A653BE84-0A1F-9B96-5A7B-1E2FFC9FC68E}"/>
            </a:ext>
          </a:extLst>
        </xdr:cNvPr>
        <xdr:cNvSpPr/>
      </xdr:nvSpPr>
      <xdr:spPr>
        <a:xfrm>
          <a:off x="51838" y="9615714"/>
          <a:ext cx="4911530" cy="1990569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395843</xdr:colOff>
      <xdr:row>10</xdr:row>
      <xdr:rowOff>74221</xdr:rowOff>
    </xdr:from>
    <xdr:to>
      <xdr:col>17</xdr:col>
      <xdr:colOff>214416</xdr:colOff>
      <xdr:row>20</xdr:row>
      <xdr:rowOff>49481</xdr:rowOff>
    </xdr:to>
    <xdr:sp macro="" textlink="">
      <xdr:nvSpPr>
        <xdr:cNvPr id="4103" name="Rectangle : coins arrondis 4102">
          <a:extLst>
            <a:ext uri="{FF2B5EF4-FFF2-40B4-BE49-F238E27FC236}">
              <a16:creationId xmlns:a16="http://schemas.microsoft.com/office/drawing/2014/main" id="{3CD68763-B379-407C-0DF6-E23680346A4F}"/>
            </a:ext>
          </a:extLst>
        </xdr:cNvPr>
        <xdr:cNvSpPr/>
      </xdr:nvSpPr>
      <xdr:spPr>
        <a:xfrm>
          <a:off x="8560129" y="1797792"/>
          <a:ext cx="6242793" cy="1789546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1112660</xdr:colOff>
      <xdr:row>21</xdr:row>
      <xdr:rowOff>121398</xdr:rowOff>
    </xdr:from>
    <xdr:to>
      <xdr:col>4</xdr:col>
      <xdr:colOff>18678</xdr:colOff>
      <xdr:row>23</xdr:row>
      <xdr:rowOff>46692</xdr:rowOff>
    </xdr:to>
    <xdr:sp macro="" textlink="">
      <xdr:nvSpPr>
        <xdr:cNvPr id="61" name="Rectangle : coins arrondis 60">
          <a:extLst>
            <a:ext uri="{FF2B5EF4-FFF2-40B4-BE49-F238E27FC236}">
              <a16:creationId xmlns:a16="http://schemas.microsoft.com/office/drawing/2014/main" id="{5E69AA7F-9432-A5E4-4C18-C7F66A121406}"/>
            </a:ext>
          </a:extLst>
        </xdr:cNvPr>
        <xdr:cNvSpPr/>
      </xdr:nvSpPr>
      <xdr:spPr>
        <a:xfrm>
          <a:off x="2476042" y="3875369"/>
          <a:ext cx="2146386" cy="298823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</xdr:colOff>
      <xdr:row>39</xdr:row>
      <xdr:rowOff>46692</xdr:rowOff>
    </xdr:from>
    <xdr:to>
      <xdr:col>1</xdr:col>
      <xdr:colOff>989853</xdr:colOff>
      <xdr:row>49</xdr:row>
      <xdr:rowOff>46691</xdr:rowOff>
    </xdr:to>
    <xdr:sp macro="" textlink="">
      <xdr:nvSpPr>
        <xdr:cNvPr id="53" name="Rectangle : coins arrondis 52">
          <a:extLst>
            <a:ext uri="{FF2B5EF4-FFF2-40B4-BE49-F238E27FC236}">
              <a16:creationId xmlns:a16="http://schemas.microsoft.com/office/drawing/2014/main" id="{4DADFDE8-1383-85F8-AE8C-712409FD030A}"/>
            </a:ext>
          </a:extLst>
        </xdr:cNvPr>
        <xdr:cNvSpPr/>
      </xdr:nvSpPr>
      <xdr:spPr>
        <a:xfrm>
          <a:off x="1" y="7162427"/>
          <a:ext cx="2353234" cy="1867646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672352</xdr:colOff>
      <xdr:row>24</xdr:row>
      <xdr:rowOff>9338</xdr:rowOff>
    </xdr:from>
    <xdr:to>
      <xdr:col>7</xdr:col>
      <xdr:colOff>466912</xdr:colOff>
      <xdr:row>34</xdr:row>
      <xdr:rowOff>140073</xdr:rowOff>
    </xdr:to>
    <xdr:sp macro="" textlink="">
      <xdr:nvSpPr>
        <xdr:cNvPr id="52" name="Rectangle : coins arrondis 51">
          <a:extLst>
            <a:ext uri="{FF2B5EF4-FFF2-40B4-BE49-F238E27FC236}">
              <a16:creationId xmlns:a16="http://schemas.microsoft.com/office/drawing/2014/main" id="{9D01C745-CA77-B9E2-A7D6-8D77107E68A2}"/>
            </a:ext>
          </a:extLst>
        </xdr:cNvPr>
        <xdr:cNvSpPr/>
      </xdr:nvSpPr>
      <xdr:spPr>
        <a:xfrm>
          <a:off x="5276102" y="4323603"/>
          <a:ext cx="2474634" cy="1998382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0</xdr:col>
      <xdr:colOff>31750</xdr:colOff>
      <xdr:row>0</xdr:row>
      <xdr:rowOff>165100</xdr:rowOff>
    </xdr:from>
    <xdr:to>
      <xdr:col>0</xdr:col>
      <xdr:colOff>1238250</xdr:colOff>
      <xdr:row>4</xdr:row>
      <xdr:rowOff>158750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44CE0C46-5155-473A-9DD6-251E4B718FCE}"/>
            </a:ext>
          </a:extLst>
        </xdr:cNvPr>
        <xdr:cNvSpPr/>
      </xdr:nvSpPr>
      <xdr:spPr>
        <a:xfrm>
          <a:off x="31750" y="165100"/>
          <a:ext cx="1206500" cy="1123950"/>
        </a:xfrm>
        <a:prstGeom prst="ellipse">
          <a:avLst/>
        </a:prstGeom>
        <a:ln>
          <a:solidFill>
            <a:schemeClr val="accent2">
              <a:lumMod val="60000"/>
              <a:lumOff val="4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31750"/>
        </a:effectLst>
      </xdr:spPr>
      <xdr:style>
        <a:lnRef idx="2">
          <a:schemeClr val="accent1"/>
        </a:lnRef>
        <a:fillRef idx="1002">
          <a:schemeClr val="dk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endParaRPr lang="fr-FR" sz="1100" b="1" cap="none" spc="0">
            <a:ln/>
            <a:solidFill>
              <a:schemeClr val="accent2"/>
            </a:solidFill>
            <a:effectLst/>
          </a:endParaRPr>
        </a:p>
      </xdr:txBody>
    </xdr:sp>
    <xdr:clientData/>
  </xdr:twoCellAnchor>
  <xdr:twoCellAnchor editAs="oneCell">
    <xdr:from>
      <xdr:col>0</xdr:col>
      <xdr:colOff>292100</xdr:colOff>
      <xdr:row>0</xdr:row>
      <xdr:rowOff>222250</xdr:rowOff>
    </xdr:from>
    <xdr:to>
      <xdr:col>0</xdr:col>
      <xdr:colOff>1168400</xdr:colOff>
      <xdr:row>4</xdr:row>
      <xdr:rowOff>6350</xdr:rowOff>
    </xdr:to>
    <xdr:pic>
      <xdr:nvPicPr>
        <xdr:cNvPr id="6" name="Graphique 5" descr="Statistiques avec un remplissage uni">
          <a:extLst>
            <a:ext uri="{FF2B5EF4-FFF2-40B4-BE49-F238E27FC236}">
              <a16:creationId xmlns:a16="http://schemas.microsoft.com/office/drawing/2014/main" id="{60263E32-CC4C-48AF-8C53-7663A63EE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2100" y="222250"/>
          <a:ext cx="876300" cy="914400"/>
        </a:xfrm>
        <a:prstGeom prst="rect">
          <a:avLst/>
        </a:prstGeom>
      </xdr:spPr>
    </xdr:pic>
    <xdr:clientData/>
  </xdr:twoCellAnchor>
  <xdr:twoCellAnchor editAs="absolute">
    <xdr:from>
      <xdr:col>7</xdr:col>
      <xdr:colOff>850900</xdr:colOff>
      <xdr:row>0</xdr:row>
      <xdr:rowOff>12700</xdr:rowOff>
    </xdr:from>
    <xdr:to>
      <xdr:col>10</xdr:col>
      <xdr:colOff>527050</xdr:colOff>
      <xdr:row>4</xdr:row>
      <xdr:rowOff>23202</xdr:rowOff>
    </xdr:to>
    <xdr:pic>
      <xdr:nvPicPr>
        <xdr:cNvPr id="8" name="Graphique 7" descr="Graphique à barres avec tendance à la hausse avec un remplissage uni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F0A74C-F255-4C39-B198-412D5871D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8134350" y="12700"/>
          <a:ext cx="1320800" cy="1140802"/>
        </a:xfrm>
        <a:prstGeom prst="rect">
          <a:avLst/>
        </a:prstGeom>
      </xdr:spPr>
    </xdr:pic>
    <xdr:clientData/>
  </xdr:twoCellAnchor>
  <xdr:twoCellAnchor editAs="absolute">
    <xdr:from>
      <xdr:col>10</xdr:col>
      <xdr:colOff>768351</xdr:colOff>
      <xdr:row>0</xdr:row>
      <xdr:rowOff>0</xdr:rowOff>
    </xdr:from>
    <xdr:to>
      <xdr:col>12</xdr:col>
      <xdr:colOff>558800</xdr:colOff>
      <xdr:row>4</xdr:row>
      <xdr:rowOff>107950</xdr:rowOff>
    </xdr:to>
    <xdr:pic>
      <xdr:nvPicPr>
        <xdr:cNvPr id="9" name="Graphique 8" descr="Jauge avec un remplissage uni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EF437D-12FE-4A6E-9A2B-14BA988E6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96451" y="0"/>
          <a:ext cx="1371599" cy="1238250"/>
        </a:xfrm>
        <a:prstGeom prst="rect">
          <a:avLst/>
        </a:prstGeom>
      </xdr:spPr>
    </xdr:pic>
    <xdr:clientData/>
  </xdr:twoCellAnchor>
  <xdr:twoCellAnchor>
    <xdr:from>
      <xdr:col>0</xdr:col>
      <xdr:colOff>622041</xdr:colOff>
      <xdr:row>53</xdr:row>
      <xdr:rowOff>142550</xdr:rowOff>
    </xdr:from>
    <xdr:to>
      <xdr:col>3</xdr:col>
      <xdr:colOff>751632</xdr:colOff>
      <xdr:row>64</xdr:row>
      <xdr:rowOff>103674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78E7FAC2-1FA7-45B1-A8EC-174F417B0A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10</xdr:row>
      <xdr:rowOff>101600</xdr:rowOff>
    </xdr:from>
    <xdr:to>
      <xdr:col>3</xdr:col>
      <xdr:colOff>571500</xdr:colOff>
      <xdr:row>19</xdr:row>
      <xdr:rowOff>12700</xdr:rowOff>
    </xdr:to>
    <xdr:sp macro="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8F003317-D58B-CF74-AC16-B65ACDB735B3}"/>
            </a:ext>
          </a:extLst>
        </xdr:cNvPr>
        <xdr:cNvSpPr/>
      </xdr:nvSpPr>
      <xdr:spPr>
        <a:xfrm>
          <a:off x="0" y="1822450"/>
          <a:ext cx="4387850" cy="1568450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11</xdr:row>
      <xdr:rowOff>69850</xdr:rowOff>
    </xdr:from>
    <xdr:to>
      <xdr:col>1</xdr:col>
      <xdr:colOff>971550</xdr:colOff>
      <xdr:row>13</xdr:row>
      <xdr:rowOff>139700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EB3C6687-82A1-0A45-7D3B-C1300098D3CF}"/>
            </a:ext>
          </a:extLst>
        </xdr:cNvPr>
        <xdr:cNvSpPr txBox="1"/>
      </xdr:nvSpPr>
      <xdr:spPr>
        <a:xfrm>
          <a:off x="0" y="1974850"/>
          <a:ext cx="2336800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800" b="1">
              <a:solidFill>
                <a:srgbClr val="F3F4F6"/>
              </a:solidFill>
              <a:latin typeface="+mn-lt"/>
              <a:ea typeface="+mn-ea"/>
              <a:cs typeface="+mn-cs"/>
            </a:rPr>
            <a:t>VENTES</a:t>
          </a:r>
        </a:p>
      </xdr:txBody>
    </xdr:sp>
    <xdr:clientData/>
  </xdr:twoCellAnchor>
  <xdr:twoCellAnchor>
    <xdr:from>
      <xdr:col>0</xdr:col>
      <xdr:colOff>381000</xdr:colOff>
      <xdr:row>15</xdr:row>
      <xdr:rowOff>57150</xdr:rowOff>
    </xdr:from>
    <xdr:to>
      <xdr:col>1</xdr:col>
      <xdr:colOff>1244600</xdr:colOff>
      <xdr:row>17</xdr:row>
      <xdr:rowOff>31750</xdr:rowOff>
    </xdr:to>
    <xdr:sp macro="" textlink="Statistiques!H28">
      <xdr:nvSpPr>
        <xdr:cNvPr id="20" name="ZoneTexte 19">
          <a:extLst>
            <a:ext uri="{FF2B5EF4-FFF2-40B4-BE49-F238E27FC236}">
              <a16:creationId xmlns:a16="http://schemas.microsoft.com/office/drawing/2014/main" id="{55B05C06-9175-46D3-ABB0-EFF8CA8F22CE}"/>
            </a:ext>
          </a:extLst>
        </xdr:cNvPr>
        <xdr:cNvSpPr txBox="1"/>
      </xdr:nvSpPr>
      <xdr:spPr>
        <a:xfrm>
          <a:off x="381000" y="2698750"/>
          <a:ext cx="22288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DA24A24B-48D6-4EDB-9A71-C978309B8320}" type="TxLink">
            <a:rPr lang="en-US" sz="2400" b="1">
              <a:solidFill>
                <a:srgbClr val="F3F4F6"/>
              </a:solidFill>
              <a:latin typeface="+mn-lt"/>
              <a:ea typeface="+mn-ea"/>
              <a:cs typeface="+mn-cs"/>
            </a:rPr>
            <a:pPr marL="0" indent="0" algn="ctr"/>
            <a:t>5 695 043,23 €</a:t>
          </a:fld>
          <a:endParaRPr lang="fr-FR" sz="2400" b="1">
            <a:solidFill>
              <a:srgbClr val="F3F4F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266700</xdr:colOff>
      <xdr:row>10</xdr:row>
      <xdr:rowOff>133350</xdr:rowOff>
    </xdr:from>
    <xdr:to>
      <xdr:col>6</xdr:col>
      <xdr:colOff>400050</xdr:colOff>
      <xdr:row>18</xdr:row>
      <xdr:rowOff>158750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A41A3CCF-D70F-4559-BB62-9A84C84F3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1435100</xdr:colOff>
      <xdr:row>13</xdr:row>
      <xdr:rowOff>165100</xdr:rowOff>
    </xdr:from>
    <xdr:to>
      <xdr:col>3</xdr:col>
      <xdr:colOff>139700</xdr:colOff>
      <xdr:row>15</xdr:row>
      <xdr:rowOff>139700</xdr:rowOff>
    </xdr:to>
    <xdr:sp macro="" textlink="Statistiques!H30">
      <xdr:nvSpPr>
        <xdr:cNvPr id="22" name="ZoneTexte 21">
          <a:extLst>
            <a:ext uri="{FF2B5EF4-FFF2-40B4-BE49-F238E27FC236}">
              <a16:creationId xmlns:a16="http://schemas.microsoft.com/office/drawing/2014/main" id="{95A7F3DB-81FA-4BC9-B785-5204CC0516AE}"/>
            </a:ext>
          </a:extLst>
        </xdr:cNvPr>
        <xdr:cNvSpPr txBox="1"/>
      </xdr:nvSpPr>
      <xdr:spPr>
        <a:xfrm>
          <a:off x="2800350" y="2438400"/>
          <a:ext cx="11557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364F4F0F-28FE-4385-8E87-5A8F6208C442}" type="TxLink">
            <a:rPr lang="en-US" sz="2200" b="1">
              <a:solidFill>
                <a:srgbClr val="F3F4F6"/>
              </a:solidFill>
              <a:latin typeface="+mn-lt"/>
              <a:ea typeface="+mn-ea"/>
              <a:cs typeface="+mn-cs"/>
            </a:rPr>
            <a:pPr marL="0" indent="0" algn="ctr"/>
            <a:t>87,62%</a:t>
          </a:fld>
          <a:endParaRPr lang="fr-FR" sz="2200" b="1">
            <a:solidFill>
              <a:srgbClr val="F3F4F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347008</xdr:colOff>
      <xdr:row>12</xdr:row>
      <xdr:rowOff>177427</xdr:rowOff>
    </xdr:from>
    <xdr:to>
      <xdr:col>7</xdr:col>
      <xdr:colOff>756397</xdr:colOff>
      <xdr:row>19</xdr:row>
      <xdr:rowOff>22412</xdr:rowOff>
    </xdr:to>
    <xdr:sp macro="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34272AC-A94E-4154-86A4-069FDD12A0BF}"/>
            </a:ext>
          </a:extLst>
        </xdr:cNvPr>
        <xdr:cNvSpPr/>
      </xdr:nvSpPr>
      <xdr:spPr>
        <a:xfrm>
          <a:off x="4950758" y="2250515"/>
          <a:ext cx="3089463" cy="1152338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394074</xdr:colOff>
      <xdr:row>10</xdr:row>
      <xdr:rowOff>112060</xdr:rowOff>
    </xdr:from>
    <xdr:to>
      <xdr:col>7</xdr:col>
      <xdr:colOff>747058</xdr:colOff>
      <xdr:row>12</xdr:row>
      <xdr:rowOff>34905</xdr:rowOff>
    </xdr:to>
    <xdr:sp macro="" textlink="">
      <xdr:nvSpPr>
        <xdr:cNvPr id="25" name="Rectangle : coins arrondis 24">
          <a:extLst>
            <a:ext uri="{FF2B5EF4-FFF2-40B4-BE49-F238E27FC236}">
              <a16:creationId xmlns:a16="http://schemas.microsoft.com/office/drawing/2014/main" id="{151D3375-BE12-45AC-A469-D4CFC80DF7E9}"/>
            </a:ext>
          </a:extLst>
        </xdr:cNvPr>
        <xdr:cNvSpPr/>
      </xdr:nvSpPr>
      <xdr:spPr>
        <a:xfrm>
          <a:off x="4997824" y="1811619"/>
          <a:ext cx="3033058" cy="296374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118035</xdr:colOff>
      <xdr:row>10</xdr:row>
      <xdr:rowOff>37353</xdr:rowOff>
    </xdr:from>
    <xdr:to>
      <xdr:col>6</xdr:col>
      <xdr:colOff>962212</xdr:colOff>
      <xdr:row>12</xdr:row>
      <xdr:rowOff>9339</xdr:rowOff>
    </xdr:to>
    <xdr:sp macro="" textlink="Statistiques!H36">
      <xdr:nvSpPr>
        <xdr:cNvPr id="26" name="ZoneTexte 25">
          <a:extLst>
            <a:ext uri="{FF2B5EF4-FFF2-40B4-BE49-F238E27FC236}">
              <a16:creationId xmlns:a16="http://schemas.microsoft.com/office/drawing/2014/main" id="{DF11514B-03A8-4B78-82A4-DBC8669B29B1}"/>
            </a:ext>
          </a:extLst>
        </xdr:cNvPr>
        <xdr:cNvSpPr txBox="1"/>
      </xdr:nvSpPr>
      <xdr:spPr>
        <a:xfrm>
          <a:off x="5608917" y="1736912"/>
          <a:ext cx="1665942" cy="345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fld id="{03374495-D76C-4B6E-AE71-A63EC3A08850}" type="TxLink">
            <a:rPr lang="en-US" sz="2200" b="1">
              <a:solidFill>
                <a:srgbClr val="F3F4F6"/>
              </a:solidFill>
              <a:latin typeface="+mn-lt"/>
              <a:ea typeface="+mn-ea"/>
              <a:cs typeface="+mn-cs"/>
            </a:rPr>
            <a:pPr marL="0" indent="0" algn="ctr"/>
            <a:t>-71,21%</a:t>
          </a:fld>
          <a:endParaRPr lang="fr-FR" sz="2200" b="1">
            <a:solidFill>
              <a:srgbClr val="F3F4F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56777</xdr:colOff>
      <xdr:row>13</xdr:row>
      <xdr:rowOff>19050</xdr:rowOff>
    </xdr:from>
    <xdr:to>
      <xdr:col>7</xdr:col>
      <xdr:colOff>562909</xdr:colOff>
      <xdr:row>18</xdr:row>
      <xdr:rowOff>127000</xdr:rowOff>
    </xdr:to>
    <xdr:graphicFrame macro="">
      <xdr:nvGraphicFramePr>
        <xdr:cNvPr id="27" name="Graphique 26">
          <a:extLst>
            <a:ext uri="{FF2B5EF4-FFF2-40B4-BE49-F238E27FC236}">
              <a16:creationId xmlns:a16="http://schemas.microsoft.com/office/drawing/2014/main" id="{094B5E1B-8FAD-4EF2-AF4B-776991D1E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813518</xdr:colOff>
      <xdr:row>21</xdr:row>
      <xdr:rowOff>9134</xdr:rowOff>
    </xdr:from>
    <xdr:to>
      <xdr:col>18</xdr:col>
      <xdr:colOff>420584</xdr:colOff>
      <xdr:row>49</xdr:row>
      <xdr:rowOff>173182</xdr:rowOff>
    </xdr:to>
    <xdr:sp macro="" textlink="">
      <xdr:nvSpPr>
        <xdr:cNvPr id="28" name="Rectangle : coins arrondis 27">
          <a:extLst>
            <a:ext uri="{FF2B5EF4-FFF2-40B4-BE49-F238E27FC236}">
              <a16:creationId xmlns:a16="http://schemas.microsoft.com/office/drawing/2014/main" id="{8C8130B6-8649-4600-B630-B57D26E0F555}"/>
            </a:ext>
          </a:extLst>
        </xdr:cNvPr>
        <xdr:cNvSpPr/>
      </xdr:nvSpPr>
      <xdr:spPr>
        <a:xfrm>
          <a:off x="8103648" y="3728420"/>
          <a:ext cx="7721871" cy="5244048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849415</xdr:colOff>
      <xdr:row>21</xdr:row>
      <xdr:rowOff>8245</xdr:rowOff>
    </xdr:from>
    <xdr:to>
      <xdr:col>18</xdr:col>
      <xdr:colOff>404091</xdr:colOff>
      <xdr:row>47</xdr:row>
      <xdr:rowOff>115453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F022A5D8-2ABF-42FA-82AC-14ADE3B31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18677</xdr:colOff>
      <xdr:row>24</xdr:row>
      <xdr:rowOff>9338</xdr:rowOff>
    </xdr:from>
    <xdr:to>
      <xdr:col>1</xdr:col>
      <xdr:colOff>943162</xdr:colOff>
      <xdr:row>34</xdr:row>
      <xdr:rowOff>121397</xdr:rowOff>
    </xdr:to>
    <xdr:sp macro="" textlink="">
      <xdr:nvSpPr>
        <xdr:cNvPr id="30" name="Rectangle : coins arrondis 29">
          <a:extLst>
            <a:ext uri="{FF2B5EF4-FFF2-40B4-BE49-F238E27FC236}">
              <a16:creationId xmlns:a16="http://schemas.microsoft.com/office/drawing/2014/main" id="{F7B4077C-812D-400C-84A1-06819FE1DC6E}"/>
            </a:ext>
          </a:extLst>
        </xdr:cNvPr>
        <xdr:cNvSpPr/>
      </xdr:nvSpPr>
      <xdr:spPr>
        <a:xfrm>
          <a:off x="18677" y="4323603"/>
          <a:ext cx="2287867" cy="1979706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57438</xdr:colOff>
      <xdr:row>21</xdr:row>
      <xdr:rowOff>112059</xdr:rowOff>
    </xdr:from>
    <xdr:to>
      <xdr:col>1</xdr:col>
      <xdr:colOff>840442</xdr:colOff>
      <xdr:row>23</xdr:row>
      <xdr:rowOff>37353</xdr:rowOff>
    </xdr:to>
    <xdr:sp macro="" textlink="">
      <xdr:nvSpPr>
        <xdr:cNvPr id="31" name="Rectangle : coins arrondis 30">
          <a:extLst>
            <a:ext uri="{FF2B5EF4-FFF2-40B4-BE49-F238E27FC236}">
              <a16:creationId xmlns:a16="http://schemas.microsoft.com/office/drawing/2014/main" id="{8C347927-6F74-4DFB-80D8-AA32F749DA48}"/>
            </a:ext>
          </a:extLst>
        </xdr:cNvPr>
        <xdr:cNvSpPr/>
      </xdr:nvSpPr>
      <xdr:spPr>
        <a:xfrm>
          <a:off x="57438" y="3866030"/>
          <a:ext cx="2146386" cy="298823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625662</xdr:colOff>
      <xdr:row>21</xdr:row>
      <xdr:rowOff>102719</xdr:rowOff>
    </xdr:from>
    <xdr:to>
      <xdr:col>7</xdr:col>
      <xdr:colOff>457576</xdr:colOff>
      <xdr:row>23</xdr:row>
      <xdr:rowOff>18675</xdr:rowOff>
    </xdr:to>
    <xdr:sp macro="" textlink="">
      <xdr:nvSpPr>
        <xdr:cNvPr id="33" name="Rectangle : coins arrondis 32">
          <a:extLst>
            <a:ext uri="{FF2B5EF4-FFF2-40B4-BE49-F238E27FC236}">
              <a16:creationId xmlns:a16="http://schemas.microsoft.com/office/drawing/2014/main" id="{942FD7F9-2501-A715-EA3C-4A387059415A}"/>
            </a:ext>
          </a:extLst>
        </xdr:cNvPr>
        <xdr:cNvSpPr/>
      </xdr:nvSpPr>
      <xdr:spPr>
        <a:xfrm>
          <a:off x="5229412" y="3856690"/>
          <a:ext cx="2511988" cy="289485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175932</xdr:colOff>
      <xdr:row>21</xdr:row>
      <xdr:rowOff>30629</xdr:rowOff>
    </xdr:from>
    <xdr:to>
      <xdr:col>1</xdr:col>
      <xdr:colOff>478492</xdr:colOff>
      <xdr:row>23</xdr:row>
      <xdr:rowOff>2615</xdr:rowOff>
    </xdr:to>
    <xdr:sp macro="" textlink="Statistiques!H36">
      <xdr:nvSpPr>
        <xdr:cNvPr id="34" name="ZoneTexte 33">
          <a:extLst>
            <a:ext uri="{FF2B5EF4-FFF2-40B4-BE49-F238E27FC236}">
              <a16:creationId xmlns:a16="http://schemas.microsoft.com/office/drawing/2014/main" id="{E005C0F7-2FF6-4017-8E02-5933F40D96B6}"/>
            </a:ext>
          </a:extLst>
        </xdr:cNvPr>
        <xdr:cNvSpPr txBox="1"/>
      </xdr:nvSpPr>
      <xdr:spPr>
        <a:xfrm>
          <a:off x="175932" y="3784600"/>
          <a:ext cx="1665942" cy="345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fr-FR" sz="2000" b="1">
              <a:solidFill>
                <a:srgbClr val="F3F4F6"/>
              </a:solidFill>
              <a:latin typeface="+mn-lt"/>
              <a:ea typeface="+mn-ea"/>
              <a:cs typeface="+mn-cs"/>
            </a:rPr>
            <a:t>Pantalon</a:t>
          </a:r>
        </a:p>
      </xdr:txBody>
    </xdr:sp>
    <xdr:clientData/>
  </xdr:twoCellAnchor>
  <xdr:twoCellAnchor>
    <xdr:from>
      <xdr:col>5</xdr:col>
      <xdr:colOff>352752</xdr:colOff>
      <xdr:row>21</xdr:row>
      <xdr:rowOff>23474</xdr:rowOff>
    </xdr:from>
    <xdr:to>
      <xdr:col>7</xdr:col>
      <xdr:colOff>225752</xdr:colOff>
      <xdr:row>22</xdr:row>
      <xdr:rowOff>176889</xdr:rowOff>
    </xdr:to>
    <xdr:sp macro="" textlink="Statistiques!H36">
      <xdr:nvSpPr>
        <xdr:cNvPr id="35" name="ZoneTexte 34">
          <a:extLst>
            <a:ext uri="{FF2B5EF4-FFF2-40B4-BE49-F238E27FC236}">
              <a16:creationId xmlns:a16="http://schemas.microsoft.com/office/drawing/2014/main" id="{EB46B75D-5898-6EC5-04EE-B40D8110D854}"/>
            </a:ext>
          </a:extLst>
        </xdr:cNvPr>
        <xdr:cNvSpPr txBox="1"/>
      </xdr:nvSpPr>
      <xdr:spPr>
        <a:xfrm>
          <a:off x="5853336" y="3742760"/>
          <a:ext cx="1662546" cy="334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fr-FR" sz="2000" b="1">
              <a:solidFill>
                <a:srgbClr val="F3F4F6"/>
              </a:solidFill>
              <a:latin typeface="+mn-lt"/>
              <a:ea typeface="+mn-ea"/>
              <a:cs typeface="+mn-cs"/>
            </a:rPr>
            <a:t>Chemise</a:t>
          </a:r>
        </a:p>
      </xdr:txBody>
    </xdr:sp>
    <xdr:clientData/>
  </xdr:twoCellAnchor>
  <xdr:twoCellAnchor>
    <xdr:from>
      <xdr:col>4</xdr:col>
      <xdr:colOff>784411</xdr:colOff>
      <xdr:row>39</xdr:row>
      <xdr:rowOff>18677</xdr:rowOff>
    </xdr:from>
    <xdr:to>
      <xdr:col>7</xdr:col>
      <xdr:colOff>485588</xdr:colOff>
      <xdr:row>49</xdr:row>
      <xdr:rowOff>102721</xdr:rowOff>
    </xdr:to>
    <xdr:sp macro="" textlink="">
      <xdr:nvSpPr>
        <xdr:cNvPr id="40" name="Rectangle : coins arrondis 39">
          <a:extLst>
            <a:ext uri="{FF2B5EF4-FFF2-40B4-BE49-F238E27FC236}">
              <a16:creationId xmlns:a16="http://schemas.microsoft.com/office/drawing/2014/main" id="{A3ACDC66-5837-52D2-9041-C8DB6C22255E}"/>
            </a:ext>
          </a:extLst>
        </xdr:cNvPr>
        <xdr:cNvSpPr/>
      </xdr:nvSpPr>
      <xdr:spPr>
        <a:xfrm>
          <a:off x="5388161" y="7134412"/>
          <a:ext cx="2381251" cy="1951691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655084</xdr:colOff>
      <xdr:row>36</xdr:row>
      <xdr:rowOff>74706</xdr:rowOff>
    </xdr:from>
    <xdr:to>
      <xdr:col>7</xdr:col>
      <xdr:colOff>522941</xdr:colOff>
      <xdr:row>37</xdr:row>
      <xdr:rowOff>158749</xdr:rowOff>
    </xdr:to>
    <xdr:sp macro="" textlink="">
      <xdr:nvSpPr>
        <xdr:cNvPr id="41" name="Rectangle : coins arrondis 40">
          <a:extLst>
            <a:ext uri="{FF2B5EF4-FFF2-40B4-BE49-F238E27FC236}">
              <a16:creationId xmlns:a16="http://schemas.microsoft.com/office/drawing/2014/main" id="{4C29CD33-63C6-28D1-B653-D59CFA650816}"/>
            </a:ext>
          </a:extLst>
        </xdr:cNvPr>
        <xdr:cNvSpPr/>
      </xdr:nvSpPr>
      <xdr:spPr>
        <a:xfrm>
          <a:off x="5258834" y="6630147"/>
          <a:ext cx="2547931" cy="270808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231963</xdr:colOff>
      <xdr:row>35</xdr:row>
      <xdr:rowOff>180043</xdr:rowOff>
    </xdr:from>
    <xdr:to>
      <xdr:col>7</xdr:col>
      <xdr:colOff>104963</xdr:colOff>
      <xdr:row>37</xdr:row>
      <xdr:rowOff>152028</xdr:rowOff>
    </xdr:to>
    <xdr:sp macro="" textlink="Statistiques!H36">
      <xdr:nvSpPr>
        <xdr:cNvPr id="42" name="ZoneTexte 41">
          <a:extLst>
            <a:ext uri="{FF2B5EF4-FFF2-40B4-BE49-F238E27FC236}">
              <a16:creationId xmlns:a16="http://schemas.microsoft.com/office/drawing/2014/main" id="{3DD9EF9C-FB71-DFEC-8AE9-AD0C8697B69A}"/>
            </a:ext>
          </a:extLst>
        </xdr:cNvPr>
        <xdr:cNvSpPr txBox="1"/>
      </xdr:nvSpPr>
      <xdr:spPr>
        <a:xfrm>
          <a:off x="5722845" y="6548719"/>
          <a:ext cx="1665942" cy="345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fr-FR" sz="2000" b="1">
              <a:solidFill>
                <a:srgbClr val="F3F4F6"/>
              </a:solidFill>
              <a:latin typeface="+mn-lt"/>
              <a:ea typeface="+mn-ea"/>
              <a:cs typeface="+mn-cs"/>
            </a:rPr>
            <a:t>Pyjama</a:t>
          </a:r>
        </a:p>
      </xdr:txBody>
    </xdr:sp>
    <xdr:clientData/>
  </xdr:twoCellAnchor>
  <xdr:twoCellAnchor>
    <xdr:from>
      <xdr:col>0</xdr:col>
      <xdr:colOff>1</xdr:colOff>
      <xdr:row>36</xdr:row>
      <xdr:rowOff>104214</xdr:rowOff>
    </xdr:from>
    <xdr:to>
      <xdr:col>1</xdr:col>
      <xdr:colOff>1157943</xdr:colOff>
      <xdr:row>37</xdr:row>
      <xdr:rowOff>140073</xdr:rowOff>
    </xdr:to>
    <xdr:sp macro="" textlink="">
      <xdr:nvSpPr>
        <xdr:cNvPr id="45" name="Rectangle : coins arrondis 44">
          <a:extLst>
            <a:ext uri="{FF2B5EF4-FFF2-40B4-BE49-F238E27FC236}">
              <a16:creationId xmlns:a16="http://schemas.microsoft.com/office/drawing/2014/main" id="{0A1CFB67-3A4A-C0F1-23A5-7DDCAD14DD22}"/>
            </a:ext>
          </a:extLst>
        </xdr:cNvPr>
        <xdr:cNvSpPr/>
      </xdr:nvSpPr>
      <xdr:spPr>
        <a:xfrm>
          <a:off x="1" y="6659655"/>
          <a:ext cx="2521324" cy="222624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374935</xdr:colOff>
      <xdr:row>35</xdr:row>
      <xdr:rowOff>178921</xdr:rowOff>
    </xdr:from>
    <xdr:to>
      <xdr:col>1</xdr:col>
      <xdr:colOff>677495</xdr:colOff>
      <xdr:row>37</xdr:row>
      <xdr:rowOff>150906</xdr:rowOff>
    </xdr:to>
    <xdr:sp macro="" textlink="Statistiques!H36">
      <xdr:nvSpPr>
        <xdr:cNvPr id="46" name="ZoneTexte 45">
          <a:extLst>
            <a:ext uri="{FF2B5EF4-FFF2-40B4-BE49-F238E27FC236}">
              <a16:creationId xmlns:a16="http://schemas.microsoft.com/office/drawing/2014/main" id="{7755E4E8-145B-4F68-B2FC-D5CC9310D0CB}"/>
            </a:ext>
          </a:extLst>
        </xdr:cNvPr>
        <xdr:cNvSpPr txBox="1"/>
      </xdr:nvSpPr>
      <xdr:spPr>
        <a:xfrm>
          <a:off x="374935" y="6547597"/>
          <a:ext cx="1665942" cy="345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fr-FR" sz="2000" b="1">
              <a:solidFill>
                <a:srgbClr val="F3F4F6"/>
              </a:solidFill>
              <a:latin typeface="+mn-lt"/>
              <a:ea typeface="+mn-ea"/>
              <a:cs typeface="+mn-cs"/>
            </a:rPr>
            <a:t>Robe</a:t>
          </a:r>
        </a:p>
      </xdr:txBody>
    </xdr:sp>
    <xdr:clientData/>
  </xdr:twoCellAnchor>
  <xdr:twoCellAnchor>
    <xdr:from>
      <xdr:col>0</xdr:col>
      <xdr:colOff>336176</xdr:colOff>
      <xdr:row>24</xdr:row>
      <xdr:rowOff>140074</xdr:rowOff>
    </xdr:from>
    <xdr:to>
      <xdr:col>1</xdr:col>
      <xdr:colOff>635000</xdr:colOff>
      <xdr:row>34</xdr:row>
      <xdr:rowOff>1</xdr:rowOff>
    </xdr:to>
    <xdr:graphicFrame macro="">
      <xdr:nvGraphicFramePr>
        <xdr:cNvPr id="48" name="Graphique 47">
          <a:extLst>
            <a:ext uri="{FF2B5EF4-FFF2-40B4-BE49-F238E27FC236}">
              <a16:creationId xmlns:a16="http://schemas.microsoft.com/office/drawing/2014/main" id="{7AE1D971-E9AE-4BB9-AFF4-A75B9446C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775073</xdr:colOff>
      <xdr:row>23</xdr:row>
      <xdr:rowOff>158750</xdr:rowOff>
    </xdr:from>
    <xdr:to>
      <xdr:col>6</xdr:col>
      <xdr:colOff>719044</xdr:colOff>
      <xdr:row>35</xdr:row>
      <xdr:rowOff>9338</xdr:rowOff>
    </xdr:to>
    <xdr:graphicFrame macro="">
      <xdr:nvGraphicFramePr>
        <xdr:cNvPr id="49" name="Graphique 48">
          <a:extLst>
            <a:ext uri="{FF2B5EF4-FFF2-40B4-BE49-F238E27FC236}">
              <a16:creationId xmlns:a16="http://schemas.microsoft.com/office/drawing/2014/main" id="{DEB7834D-6F59-AD6A-FBF2-328AD5F82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280146</xdr:colOff>
      <xdr:row>38</xdr:row>
      <xdr:rowOff>140073</xdr:rowOff>
    </xdr:from>
    <xdr:to>
      <xdr:col>1</xdr:col>
      <xdr:colOff>578971</xdr:colOff>
      <xdr:row>49</xdr:row>
      <xdr:rowOff>56030</xdr:rowOff>
    </xdr:to>
    <xdr:graphicFrame macro="">
      <xdr:nvGraphicFramePr>
        <xdr:cNvPr id="51" name="Graphique 50">
          <a:extLst>
            <a:ext uri="{FF2B5EF4-FFF2-40B4-BE49-F238E27FC236}">
              <a16:creationId xmlns:a16="http://schemas.microsoft.com/office/drawing/2014/main" id="{A5481037-27E2-A4A4-F526-4661F637AA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18678</xdr:colOff>
      <xdr:row>39</xdr:row>
      <xdr:rowOff>15212</xdr:rowOff>
    </xdr:from>
    <xdr:to>
      <xdr:col>7</xdr:col>
      <xdr:colOff>261470</xdr:colOff>
      <xdr:row>49</xdr:row>
      <xdr:rowOff>33889</xdr:rowOff>
    </xdr:to>
    <xdr:graphicFrame macro="">
      <xdr:nvGraphicFramePr>
        <xdr:cNvPr id="54" name="Graphique 53">
          <a:extLst>
            <a:ext uri="{FF2B5EF4-FFF2-40B4-BE49-F238E27FC236}">
              <a16:creationId xmlns:a16="http://schemas.microsoft.com/office/drawing/2014/main" id="{5B3B466C-D0DA-4361-BC16-E6DD12B805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1092571</xdr:colOff>
      <xdr:row>24</xdr:row>
      <xdr:rowOff>37353</xdr:rowOff>
    </xdr:from>
    <xdr:to>
      <xdr:col>4</xdr:col>
      <xdr:colOff>37350</xdr:colOff>
      <xdr:row>34</xdr:row>
      <xdr:rowOff>130735</xdr:rowOff>
    </xdr:to>
    <xdr:sp macro="" textlink="">
      <xdr:nvSpPr>
        <xdr:cNvPr id="55" name="Rectangle : coins arrondis 54">
          <a:extLst>
            <a:ext uri="{FF2B5EF4-FFF2-40B4-BE49-F238E27FC236}">
              <a16:creationId xmlns:a16="http://schemas.microsoft.com/office/drawing/2014/main" id="{3C8CFD5D-227D-E8DE-2C7A-0680DE720D7A}"/>
            </a:ext>
          </a:extLst>
        </xdr:cNvPr>
        <xdr:cNvSpPr/>
      </xdr:nvSpPr>
      <xdr:spPr>
        <a:xfrm>
          <a:off x="2455953" y="4351618"/>
          <a:ext cx="2185147" cy="1961029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1232644</xdr:colOff>
      <xdr:row>39</xdr:row>
      <xdr:rowOff>1</xdr:rowOff>
    </xdr:from>
    <xdr:to>
      <xdr:col>4</xdr:col>
      <xdr:colOff>177423</xdr:colOff>
      <xdr:row>49</xdr:row>
      <xdr:rowOff>93383</xdr:rowOff>
    </xdr:to>
    <xdr:sp macro="" textlink="">
      <xdr:nvSpPr>
        <xdr:cNvPr id="56" name="Rectangle : coins arrondis 55">
          <a:extLst>
            <a:ext uri="{FF2B5EF4-FFF2-40B4-BE49-F238E27FC236}">
              <a16:creationId xmlns:a16="http://schemas.microsoft.com/office/drawing/2014/main" id="{34A16FB4-B308-0BE1-13DE-3DA10F4F3611}"/>
            </a:ext>
          </a:extLst>
        </xdr:cNvPr>
        <xdr:cNvSpPr/>
      </xdr:nvSpPr>
      <xdr:spPr>
        <a:xfrm>
          <a:off x="2596026" y="7115736"/>
          <a:ext cx="2185147" cy="1961029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1232647</xdr:colOff>
      <xdr:row>36</xdr:row>
      <xdr:rowOff>93383</xdr:rowOff>
    </xdr:from>
    <xdr:to>
      <xdr:col>4</xdr:col>
      <xdr:colOff>140074</xdr:colOff>
      <xdr:row>37</xdr:row>
      <xdr:rowOff>158750</xdr:rowOff>
    </xdr:to>
    <xdr:sp macro="" textlink="">
      <xdr:nvSpPr>
        <xdr:cNvPr id="57" name="Rectangle : coins arrondis 56">
          <a:extLst>
            <a:ext uri="{FF2B5EF4-FFF2-40B4-BE49-F238E27FC236}">
              <a16:creationId xmlns:a16="http://schemas.microsoft.com/office/drawing/2014/main" id="{FA54808C-AE02-21C3-F532-59B767463940}"/>
            </a:ext>
          </a:extLst>
        </xdr:cNvPr>
        <xdr:cNvSpPr/>
      </xdr:nvSpPr>
      <xdr:spPr>
        <a:xfrm>
          <a:off x="2596029" y="6648824"/>
          <a:ext cx="2147795" cy="252132"/>
        </a:xfrm>
        <a:prstGeom prst="roundRect">
          <a:avLst/>
        </a:prstGeom>
        <a:solidFill>
          <a:srgbClr val="B48E2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      </a:t>
          </a:r>
        </a:p>
      </xdr:txBody>
    </xdr:sp>
    <xdr:clientData/>
  </xdr:twoCellAnchor>
  <xdr:twoCellAnchor>
    <xdr:from>
      <xdr:col>1</xdr:col>
      <xdr:colOff>1277844</xdr:colOff>
      <xdr:row>21</xdr:row>
      <xdr:rowOff>95996</xdr:rowOff>
    </xdr:from>
    <xdr:to>
      <xdr:col>3</xdr:col>
      <xdr:colOff>487830</xdr:colOff>
      <xdr:row>23</xdr:row>
      <xdr:rowOff>67982</xdr:rowOff>
    </xdr:to>
    <xdr:sp macro="" textlink="Statistiques!H36">
      <xdr:nvSpPr>
        <xdr:cNvPr id="58" name="ZoneTexte 57">
          <a:extLst>
            <a:ext uri="{FF2B5EF4-FFF2-40B4-BE49-F238E27FC236}">
              <a16:creationId xmlns:a16="http://schemas.microsoft.com/office/drawing/2014/main" id="{33D88190-D974-5025-3501-9802CF4C292B}"/>
            </a:ext>
          </a:extLst>
        </xdr:cNvPr>
        <xdr:cNvSpPr txBox="1"/>
      </xdr:nvSpPr>
      <xdr:spPr>
        <a:xfrm>
          <a:off x="2641226" y="3849967"/>
          <a:ext cx="1665942" cy="345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fr-FR" sz="2000" b="1">
              <a:solidFill>
                <a:srgbClr val="F3F4F6"/>
              </a:solidFill>
              <a:latin typeface="+mn-lt"/>
              <a:ea typeface="+mn-ea"/>
              <a:cs typeface="+mn-cs"/>
            </a:rPr>
            <a:t>T-Shirt</a:t>
          </a:r>
        </a:p>
      </xdr:txBody>
    </xdr:sp>
    <xdr:clientData/>
  </xdr:twoCellAnchor>
  <xdr:twoCellAnchor>
    <xdr:from>
      <xdr:col>1</xdr:col>
      <xdr:colOff>1492623</xdr:colOff>
      <xdr:row>36</xdr:row>
      <xdr:rowOff>11953</xdr:rowOff>
    </xdr:from>
    <xdr:to>
      <xdr:col>3</xdr:col>
      <xdr:colOff>702609</xdr:colOff>
      <xdr:row>37</xdr:row>
      <xdr:rowOff>170703</xdr:rowOff>
    </xdr:to>
    <xdr:sp macro="" textlink="Statistiques!H36">
      <xdr:nvSpPr>
        <xdr:cNvPr id="62" name="ZoneTexte 61">
          <a:extLst>
            <a:ext uri="{FF2B5EF4-FFF2-40B4-BE49-F238E27FC236}">
              <a16:creationId xmlns:a16="http://schemas.microsoft.com/office/drawing/2014/main" id="{3B0671BF-AAD6-68D4-2F73-C058608B8DE4}"/>
            </a:ext>
          </a:extLst>
        </xdr:cNvPr>
        <xdr:cNvSpPr txBox="1"/>
      </xdr:nvSpPr>
      <xdr:spPr>
        <a:xfrm>
          <a:off x="2856005" y="6567394"/>
          <a:ext cx="1665942" cy="345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fr-FR" sz="2000" b="1">
              <a:solidFill>
                <a:srgbClr val="F3F4F6"/>
              </a:solidFill>
              <a:latin typeface="+mn-lt"/>
              <a:ea typeface="+mn-ea"/>
              <a:cs typeface="+mn-cs"/>
            </a:rPr>
            <a:t>SweatShirt</a:t>
          </a:r>
        </a:p>
      </xdr:txBody>
    </xdr:sp>
    <xdr:clientData/>
  </xdr:twoCellAnchor>
  <xdr:twoCellAnchor>
    <xdr:from>
      <xdr:col>1</xdr:col>
      <xdr:colOff>1456764</xdr:colOff>
      <xdr:row>24</xdr:row>
      <xdr:rowOff>84044</xdr:rowOff>
    </xdr:from>
    <xdr:to>
      <xdr:col>3</xdr:col>
      <xdr:colOff>625661</xdr:colOff>
      <xdr:row>34</xdr:row>
      <xdr:rowOff>102720</xdr:rowOff>
    </xdr:to>
    <xdr:graphicFrame macro="">
      <xdr:nvGraphicFramePr>
        <xdr:cNvPr id="4096" name="Graphique 4095">
          <a:extLst>
            <a:ext uri="{FF2B5EF4-FFF2-40B4-BE49-F238E27FC236}">
              <a16:creationId xmlns:a16="http://schemas.microsoft.com/office/drawing/2014/main" id="{A9D9B760-E8A0-43AC-A221-D882AB6C3A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1503456</xdr:colOff>
      <xdr:row>39</xdr:row>
      <xdr:rowOff>46692</xdr:rowOff>
    </xdr:from>
    <xdr:to>
      <xdr:col>4</xdr:col>
      <xdr:colOff>46691</xdr:colOff>
      <xdr:row>49</xdr:row>
      <xdr:rowOff>18677</xdr:rowOff>
    </xdr:to>
    <xdr:graphicFrame macro="">
      <xdr:nvGraphicFramePr>
        <xdr:cNvPr id="4098" name="Graphique 4097">
          <a:extLst>
            <a:ext uri="{FF2B5EF4-FFF2-40B4-BE49-F238E27FC236}">
              <a16:creationId xmlns:a16="http://schemas.microsoft.com/office/drawing/2014/main" id="{2066E0E4-C4F5-4B1B-B1A0-639071621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487276</xdr:colOff>
      <xdr:row>52</xdr:row>
      <xdr:rowOff>21897</xdr:rowOff>
    </xdr:from>
    <xdr:to>
      <xdr:col>11</xdr:col>
      <xdr:colOff>659280</xdr:colOff>
      <xdr:row>67</xdr:row>
      <xdr:rowOff>65690</xdr:rowOff>
    </xdr:to>
    <xdr:graphicFrame macro="">
      <xdr:nvGraphicFramePr>
        <xdr:cNvPr id="4099" name="Graphique 4098">
          <a:extLst>
            <a:ext uri="{FF2B5EF4-FFF2-40B4-BE49-F238E27FC236}">
              <a16:creationId xmlns:a16="http://schemas.microsoft.com/office/drawing/2014/main" id="{A343FCE8-1FC2-46B3-8B48-8A871DD8D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212557</xdr:colOff>
      <xdr:row>23</xdr:row>
      <xdr:rowOff>64707</xdr:rowOff>
    </xdr:from>
    <xdr:to>
      <xdr:col>14</xdr:col>
      <xdr:colOff>143285</xdr:colOff>
      <xdr:row>25</xdr:row>
      <xdr:rowOff>36693</xdr:rowOff>
    </xdr:to>
    <xdr:sp macro="" textlink="Statistiques!H36">
      <xdr:nvSpPr>
        <xdr:cNvPr id="4100" name="ZoneTexte 4099">
          <a:extLst>
            <a:ext uri="{FF2B5EF4-FFF2-40B4-BE49-F238E27FC236}">
              <a16:creationId xmlns:a16="http://schemas.microsoft.com/office/drawing/2014/main" id="{0A55052C-0262-5BA9-42C0-3B3F9653686D}"/>
            </a:ext>
          </a:extLst>
        </xdr:cNvPr>
        <xdr:cNvSpPr txBox="1"/>
      </xdr:nvSpPr>
      <xdr:spPr>
        <a:xfrm>
          <a:off x="10718921" y="4146850"/>
          <a:ext cx="1662546" cy="3348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endParaRPr lang="fr-FR" sz="2000" b="1">
            <a:solidFill>
              <a:srgbClr val="F3F4F6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156687</xdr:colOff>
      <xdr:row>10</xdr:row>
      <xdr:rowOff>123702</xdr:rowOff>
    </xdr:from>
    <xdr:to>
      <xdr:col>16</xdr:col>
      <xdr:colOff>577271</xdr:colOff>
      <xdr:row>20</xdr:row>
      <xdr:rowOff>16494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101" name="Graphique 4100">
              <a:extLst>
                <a:ext uri="{FF2B5EF4-FFF2-40B4-BE49-F238E27FC236}">
                  <a16:creationId xmlns:a16="http://schemas.microsoft.com/office/drawing/2014/main" id="{8DC7CACD-E2C2-4CF9-95CB-3416240746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84787" y="1844552"/>
              <a:ext cx="5278334" cy="17342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 graphique n’est pas disponible dans votre version d’Excel.
La modification de cette forme ou l’enregistrement de ce classeur dans un autre format de fichier endommagera le graphique de façon irréparable.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ales_EUROPE_EST_Prop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ales_EUROPE_EST_Propre"/>
    </sheetNames>
    <definedNames>
      <definedName name="Tableau1"/>
    </definedNames>
    <sheetDataSet>
      <sheetData sheetId="0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eur" refreshedDate="46203.702677314817" backgroundQuery="1" createdVersion="8" refreshedVersion="8" minRefreshableVersion="3" recordCount="0" supportSubquery="1" supportAdvancedDrill="1" xr:uid="{6C3080B7-F22B-4F2C-9881-2829B88D1489}">
  <cacheSource type="external" connectionId="1"/>
  <cacheFields count="5">
    <cacheField name="[Measures].[Somme de Sales]" caption="Somme de Sales" numFmtId="0" hierarchy="41" level="32767"/>
    <cacheField name="[Plage].[Periode].[Periode]" caption="Periode" numFmtId="0" hierarchy="9" level="1">
      <sharedItems count="9">
        <s v="2019-T2"/>
        <s v="2019-T3"/>
        <s v="2019-T4"/>
        <s v="2020-T1"/>
        <s v="2020-T2"/>
        <s v="2020-T3"/>
        <s v="2020-T4"/>
        <s v="2021-T1"/>
        <s v="2021-T2"/>
      </sharedItems>
    </cacheField>
    <cacheField name="[Plage].[Categorie].[Categorie]" caption="Categorie" numFmtId="0" hierarchy="1" level="1">
      <sharedItems count="3">
        <s v="Bas"/>
        <s v="Haut"/>
        <s v="Haut-Et-Bas"/>
      </sharedItems>
    </cacheField>
    <cacheField name="[Plage].[Produit].[Produit]" caption="Produit" numFmtId="0" hierarchy="10" level="1">
      <sharedItems containsSemiMixedTypes="0" containsNonDate="0" containsString="0"/>
    </cacheField>
    <cacheField name="[Tableau1].[Pays].[Pays]" caption="Pays" numFmtId="0" hierarchy="21" level="1">
      <sharedItems containsSemiMixedTypes="0" containsNonDate="0" containsString="0"/>
    </cacheField>
  </cacheFields>
  <cacheHierarchies count="42">
    <cacheHierarchy uniqueName="[Plage].[Pays]" caption="Pays" attribute="1" defaultMemberUniqueName="[Plage].[Pays].[All]" allUniqueName="[Plage].[Pays].[All]" dimensionUniqueName="[Plage]" displayFolder="" count="0" memberValueDatatype="130" unbalanced="0"/>
    <cacheHierarchy uniqueName="[Plage].[Categorie]" caption="Categorie" attribute="1" defaultMemberUniqueName="[Plage].[Categorie].[All]" allUniqueName="[Plage].[Categorie].[All]" dimensionUniqueName="[Plage]" displayFolder="" count="2" memberValueDatatype="130" unbalanced="0">
      <fieldsUsage count="2">
        <fieldUsage x="-1"/>
        <fieldUsage x="2"/>
      </fieldsUsage>
    </cacheHierarchy>
    <cacheHierarchy uniqueName="[Plage].[Period]" caption="Period" attribute="1" defaultMemberUniqueName="[Plage].[Period].[All]" allUniqueName="[Plage].[Period].[All]" dimensionUniqueName="[Plage]" displayFolder="" count="0" memberValueDatatype="130" unbalanced="0"/>
    <cacheHierarchy uniqueName="[Plage].[Annee]" caption="Annee" attribute="1" defaultMemberUniqueName="[Plage].[Annee].[All]" allUniqueName="[Plage].[Annee].[All]" dimensionUniqueName="[Plage]" displayFolder="" count="0" memberValueDatatype="130" unbalanced="0"/>
    <cacheHierarchy uniqueName="[Plage].[Gauche_Trouve]" caption="Gauche_Trouve" attribute="1" defaultMemberUniqueName="[Plage].[Gauche_Trouve].[All]" allUniqueName="[Plage].[Gauche_Trouve].[All]" dimensionUniqueName="[Plage]" displayFolder="" count="0" memberValueDatatype="130" unbalanced="0"/>
    <cacheHierarchy uniqueName="[Plage].[Mois]" caption="Mois" attribute="1" defaultMemberUniqueName="[Plage].[Mois].[All]" allUniqueName="[Plage].[Mois].[All]" dimensionUniqueName="[Plage]" displayFolder="" count="0" memberValueDatatype="130" unbalanced="0"/>
    <cacheHierarchy uniqueName="[Plage].[Date]" caption="Date" attribute="1" time="1" defaultMemberUniqueName="[Plage].[Date].[All]" allUniqueName="[Plage].[Date].[All]" dimensionUniqueName="[Plage]" displayFolder="" count="0" memberValueDatatype="7" unbalanced="0"/>
    <cacheHierarchy uniqueName="[Plage].[Trimestre]" caption="Trimestre" attribute="1" defaultMemberUniqueName="[Plage].[Trimestre].[All]" allUniqueName="[Plage].[Trimestre].[All]" dimensionUniqueName="[Plage]" displayFolder="" count="0" memberValueDatatype="130" unbalanced="0"/>
    <cacheHierarchy uniqueName="[Plage].[Product_Ref]" caption="Product_Ref" attribute="1" defaultMemberUniqueName="[Plage].[Product_Ref].[All]" allUniqueName="[Plage].[Product_Ref].[All]" dimensionUniqueName="[Plage]" displayFolder="" count="0" memberValueDatatype="130" unbalanced="0"/>
    <cacheHierarchy uniqueName="[Plage].[Periode]" caption="Periode" attribute="1" defaultMemberUniqueName="[Plage].[Periode].[All]" allUniqueName="[Plage].[Periode].[All]" dimensionUniqueName="[Plage]" displayFolder="" count="2" memberValueDatatype="130" unbalanced="0">
      <fieldsUsage count="2">
        <fieldUsage x="-1"/>
        <fieldUsage x="1"/>
      </fieldsUsage>
    </cacheHierarchy>
    <cacheHierarchy uniqueName="[Plage].[Produit]" caption="Produit" attribute="1" defaultMemberUniqueName="[Plage].[Produit].[All]" allUniqueName="[Plage].[Produit].[All]" dimensionUniqueName="[Plage]" displayFolder="" count="2" memberValueDatatype="130" unbalanced="0">
      <fieldsUsage count="2">
        <fieldUsage x="-1"/>
        <fieldUsage x="3"/>
      </fieldsUsage>
    </cacheHierarchy>
    <cacheHierarchy uniqueName="[Plage].[Prix_Achat]" caption="Prix_Achat" attribute="1" defaultMemberUniqueName="[Plage].[Prix_Achat].[All]" allUniqueName="[Plage].[Prix_Achat].[All]" dimensionUniqueName="[Plage]" displayFolder="" count="0" memberValueDatatype="5" unbalanced="0"/>
    <cacheHierarchy uniqueName="[Plage].[Prix_Vente_HT]" caption="Prix_Vente_HT" attribute="1" defaultMemberUniqueName="[Plage].[Prix_Vente_HT].[All]" allUniqueName="[Plage].[Prix_Vente_HT].[All]" dimensionUniqueName="[Plage]" displayFolder="" count="0" memberValueDatatype="20" unbalanced="0"/>
    <cacheHierarchy uniqueName="[Plage].[Sales]" caption="Sales" attribute="1" defaultMemberUniqueName="[Plage].[Sales].[All]" allUniqueName="[Plage].[Sales].[All]" dimensionUniqueName="[Plage]" displayFolder="" count="0" memberValueDatatype="5" unbalanced="0"/>
    <cacheHierarchy uniqueName="[Plage].[concatenation]" caption="concatenation" attribute="1" defaultMemberUniqueName="[Plage].[concatenation].[All]" allUniqueName="[Plage].[concatenation].[All]" dimensionUniqueName="[Plage]" displayFolder="" count="0" memberValueDatatype="130" unbalanced="0"/>
    <cacheHierarchy uniqueName="[Plage].[Date_creation]" caption="Date_creation" attribute="1" time="1" defaultMemberUniqueName="[Plage].[Date_creation].[All]" allUniqueName="[Plage].[Date_creation].[All]" dimensionUniqueName="[Plage]" displayFolder="" count="0" memberValueDatatype="7" unbalanced="0"/>
    <cacheHierarchy uniqueName="[Plage].[Jours]" caption="Jours" attribute="1" defaultMemberUniqueName="[Plage].[Jours].[All]" allUniqueName="[Plage].[Jours].[All]" dimensionUniqueName="[Plage]" displayFolder="" count="0" memberValueDatatype="20" unbalanced="0"/>
    <cacheHierarchy uniqueName="[Tableau1].[Sub_Region_Cod]" caption="Sub_Region_Cod" attribute="1" defaultMemberUniqueName="[Tableau1].[Sub_Region_Cod].[All]" allUniqueName="[Tableau1].[Sub_Region_Cod].[All]" dimensionUniqueName="[Tableau1]" displayFolder="" count="0" memberValueDatatype="130" unbalanced="0"/>
    <cacheHierarchy uniqueName="[Tableau1].[Country_Cod]" caption="Country_Cod" attribute="1" defaultMemberUniqueName="[Tableau1].[Country_Cod].[All]" allUniqueName="[Tableau1].[Country_Cod].[All]" dimensionUniqueName="[Tableau1]" displayFolder="" count="0" memberValueDatatype="130" unbalanced="0"/>
    <cacheHierarchy uniqueName="[Tableau1].[Code_Pays]" caption="Code_Pays" attribute="1" defaultMemberUniqueName="[Tableau1].[Code_Pays].[All]" allUniqueName="[Tableau1].[Code_Pays].[All]" dimensionUniqueName="[Tableau1]" displayFolder="" count="0" memberValueDatatype="130" unbalanced="0"/>
    <cacheHierarchy uniqueName="[Tableau1].[Categ]" caption="Categ" attribute="1" defaultMemberUniqueName="[Tableau1].[Categ].[All]" allUniqueName="[Tableau1].[Categ].[All]" dimensionUniqueName="[Tableau1]" displayFolder="" count="0" memberValueDatatype="130" unbalanced="0"/>
    <cacheHierarchy uniqueName="[Tableau1].[Pays]" caption="Pays" attribute="1" defaultMemberUniqueName="[Tableau1].[Pays].[All]" allUniqueName="[Tableau1].[Pays].[All]" dimensionUniqueName="[Tableau1]" displayFolder="" count="2" memberValueDatatype="130" unbalanced="0">
      <fieldsUsage count="2">
        <fieldUsage x="-1"/>
        <fieldUsage x="4"/>
      </fieldsUsage>
    </cacheHierarchy>
    <cacheHierarchy uniqueName="[Tableau1].[Categorie]" caption="Categorie" attribute="1" defaultMemberUniqueName="[Tableau1].[Categorie].[All]" allUniqueName="[Tableau1].[Categorie].[All]" dimensionUniqueName="[Tableau1]" displayFolder="" count="0" memberValueDatatype="130" unbalanced="0"/>
    <cacheHierarchy uniqueName="[Tableau1].[Period]" caption="Period" attribute="1" defaultMemberUniqueName="[Tableau1].[Period].[All]" allUniqueName="[Tableau1].[Period].[All]" dimensionUniqueName="[Tableau1]" displayFolder="" count="0" memberValueDatatype="130" unbalanced="0"/>
    <cacheHierarchy uniqueName="[Tableau1].[Annee]" caption="Annee" attribute="1" defaultMemberUniqueName="[Tableau1].[Annee].[All]" allUniqueName="[Tableau1].[Annee].[All]" dimensionUniqueName="[Tableau1]" displayFolder="" count="0" memberValueDatatype="130" unbalanced="0"/>
    <cacheHierarchy uniqueName="[Tableau1].[Gauche_Trouve]" caption="Gauche_Trouve" attribute="1" defaultMemberUniqueName="[Tableau1].[Gauche_Trouve].[All]" allUniqueName="[Tableau1].[Gauche_Trouve].[All]" dimensionUniqueName="[Tableau1]" displayFolder="" count="0" memberValueDatatype="130" unbalanced="0"/>
    <cacheHierarchy uniqueName="[Tableau1].[Mois]" caption="Mois" attribute="1" defaultMemberUniqueName="[Tableau1].[Mois].[All]" allUniqueName="[Tableau1].[Mois].[All]" dimensionUniqueName="[Tableau1]" displayFolder="" count="0" memberValueDatatype="130" unbalanced="0"/>
    <cacheHierarchy uniqueName="[Tableau1].[Date]" caption="Date" attribute="1" time="1" defaultMemberUniqueName="[Tableau1].[Date].[All]" allUniqueName="[Tableau1].[Date].[All]" dimensionUniqueName="[Tableau1]" displayFolder="" count="0" memberValueDatatype="7" unbalanced="0"/>
    <cacheHierarchy uniqueName="[Tableau1].[Trimestre]" caption="Trimestre" attribute="1" defaultMemberUniqueName="[Tableau1].[Trimestre].[All]" allUniqueName="[Tableau1].[Trimestre].[All]" dimensionUniqueName="[Tableau1]" displayFolder="" count="0" memberValueDatatype="130" unbalanced="0"/>
    <cacheHierarchy uniqueName="[Tableau1].[Product_Ref]" caption="Product_Ref" attribute="1" defaultMemberUniqueName="[Tableau1].[Product_Ref].[All]" allUniqueName="[Tableau1].[Product_Ref].[All]" dimensionUniqueName="[Tableau1]" displayFolder="" count="0" memberValueDatatype="130" unbalanced="0"/>
    <cacheHierarchy uniqueName="[Tableau1].[Periode]" caption="Periode" attribute="1" defaultMemberUniqueName="[Tableau1].[Periode].[All]" allUniqueName="[Tableau1].[Periode].[All]" dimensionUniqueName="[Tableau1]" displayFolder="" count="0" memberValueDatatype="130" unbalanced="0"/>
    <cacheHierarchy uniqueName="[Tableau1].[Produit]" caption="Produit" attribute="1" defaultMemberUniqueName="[Tableau1].[Produit].[All]" allUniqueName="[Tableau1].[Produit].[All]" dimensionUniqueName="[Tableau1]" displayFolder="" count="0" memberValueDatatype="130" unbalanced="0"/>
    <cacheHierarchy uniqueName="[Tableau1].[Prix_Achat]" caption="Prix_Achat" attribute="1" defaultMemberUniqueName="[Tableau1].[Prix_Achat].[All]" allUniqueName="[Tableau1].[Prix_Achat].[All]" dimensionUniqueName="[Tableau1]" displayFolder="" count="0" memberValueDatatype="5" unbalanced="0"/>
    <cacheHierarchy uniqueName="[Tableau1].[Prix_Vente_HT]" caption="Prix_Vente_HT" attribute="1" defaultMemberUniqueName="[Tableau1].[Prix_Vente_HT].[All]" allUniqueName="[Tableau1].[Prix_Vente_HT].[All]" dimensionUniqueName="[Tableau1]" displayFolder="" count="0" memberValueDatatype="20" unbalanced="0"/>
    <cacheHierarchy uniqueName="[Tableau1].[Sales]" caption="Sales" attribute="1" defaultMemberUniqueName="[Tableau1].[Sales].[All]" allUniqueName="[Tableau1].[Sales].[All]" dimensionUniqueName="[Tableau1]" displayFolder="" count="0" memberValueDatatype="5" unbalanced="0"/>
    <cacheHierarchy uniqueName="[Tableau1].[concatenation]" caption="concatenation" attribute="1" defaultMemberUniqueName="[Tableau1].[concatenation].[All]" allUniqueName="[Tableau1].[concatenation].[All]" dimensionUniqueName="[Tableau1]" displayFolder="" count="0" memberValueDatatype="130" unbalanced="0"/>
    <cacheHierarchy uniqueName="[Tableau1].[Date_creation]" caption="Date_creation" attribute="1" time="1" defaultMemberUniqueName="[Tableau1].[Date_creation].[All]" allUniqueName="[Tableau1].[Date_creation].[All]" dimensionUniqueName="[Tableau1]" displayFolder="" count="0" memberValueDatatype="7" unbalanced="0"/>
    <cacheHierarchy uniqueName="[Tableau1].[Jours]" caption="Jours" attribute="1" defaultMemberUniqueName="[Tableau1].[Jours].[All]" allUniqueName="[Tableau1].[Jours].[All]" dimensionUniqueName="[Tableau1]" displayFolder="" count="0" memberValueDatatype="20" unbalanced="0"/>
    <cacheHierarchy uniqueName="[Measures].[__XL_Count Plage]" caption="__XL_Count Plage" measure="1" displayFolder="" measureGroup="Plage" count="0" hidden="1"/>
    <cacheHierarchy uniqueName="[Measures].[__XL_Count Tableau1]" caption="__XL_Count Tableau1" measure="1" displayFolder="" measureGroup="Tableau1" count="0" hidden="1"/>
    <cacheHierarchy uniqueName="[Measures].[__No measures defined]" caption="__No measures defined" measure="1" displayFolder="" count="0" hidden="1"/>
    <cacheHierarchy uniqueName="[Measures].[Somme de Sales]" caption="Somme de Sales" measure="1" displayFolder="" measureGroup="Plage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Plage" uniqueName="[Plage]" caption="Plage"/>
    <dimension name="Tableau1" uniqueName="[Tableau1]" caption="Tableau1"/>
  </dimensions>
  <measureGroups count="2">
    <measureGroup name="Plage" caption="Plage"/>
    <measureGroup name="Tableau1" caption="Tableau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A190C5-13F4-4690-95F1-37ED5C3698D0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5">
  <location ref="L30:P41" firstHeaderRow="1" firstDataRow="2" firstDataCol="1" rowPageCount="2" colPageCount="1"/>
  <pivotFields count="5">
    <pivotField dataField="1" subtotalTop="0" showAll="0" defaultSubtotal="0"/>
    <pivotField axis="axisRow" allDrilled="1" showAll="0" dataSourceSort="1" defaultAttributeDrillState="1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allDrilled="1" showAll="0" dataSourceSort="1" defaultAttributeDrillState="1">
      <items count="4">
        <item s="1" x="0"/>
        <item s="1" x="1"/>
        <item s="1" x="2"/>
        <item t="default"/>
      </items>
    </pivotField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2">
    <pageField fld="3" hier="10" name="[Plage].[Produit].[All]" cap="All"/>
    <pageField fld="4" hier="21" name="[Tableau1].[Pays].[All]" cap="All"/>
  </pageFields>
  <dataFields count="1">
    <dataField name="Somme des Ventes" fld="0" baseField="0" baseItem="0" numFmtId="164"/>
  </dataFields>
  <formats count="57">
    <format dxfId="204">
      <pivotArea type="all" dataOnly="0" outline="0" fieldPosition="0"/>
    </format>
    <format dxfId="203">
      <pivotArea outline="0" collapsedLevelsAreSubtotals="1" fieldPosition="0"/>
    </format>
    <format dxfId="202">
      <pivotArea type="origin" dataOnly="0" labelOnly="1" outline="0" fieldPosition="0"/>
    </format>
    <format dxfId="201">
      <pivotArea field="2" type="button" dataOnly="0" labelOnly="1" outline="0" axis="axisCol" fieldPosition="0"/>
    </format>
    <format dxfId="200">
      <pivotArea type="topRight" dataOnly="0" labelOnly="1" outline="0" fieldPosition="0"/>
    </format>
    <format dxfId="199">
      <pivotArea field="1" type="button" dataOnly="0" labelOnly="1" outline="0" axis="axisRow" fieldPosition="0"/>
    </format>
    <format dxfId="198">
      <pivotArea dataOnly="0" labelOnly="1" fieldPosition="0">
        <references count="1">
          <reference field="1" count="0"/>
        </references>
      </pivotArea>
    </format>
    <format dxfId="197">
      <pivotArea dataOnly="0" labelOnly="1" grandRow="1" outline="0" fieldPosition="0"/>
    </format>
    <format dxfId="196">
      <pivotArea dataOnly="0" labelOnly="1" fieldPosition="0">
        <references count="1">
          <reference field="2" count="0"/>
        </references>
      </pivotArea>
    </format>
    <format dxfId="195">
      <pivotArea dataOnly="0" labelOnly="1" grandCol="1" outline="0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type="origin" dataOnly="0" labelOnly="1" outline="0" fieldPosition="0"/>
    </format>
    <format dxfId="191">
      <pivotArea field="2" type="button" dataOnly="0" labelOnly="1" outline="0" axis="axisCol" fieldPosition="0"/>
    </format>
    <format dxfId="190">
      <pivotArea type="topRight" dataOnly="0" labelOnly="1" outline="0" fieldPosition="0"/>
    </format>
    <format dxfId="189">
      <pivotArea field="1" type="button" dataOnly="0" labelOnly="1" outline="0" axis="axisRow" fieldPosition="0"/>
    </format>
    <format dxfId="188">
      <pivotArea dataOnly="0" labelOnly="1" fieldPosition="0">
        <references count="1">
          <reference field="1" count="0"/>
        </references>
      </pivotArea>
    </format>
    <format dxfId="187">
      <pivotArea dataOnly="0" labelOnly="1" grandRow="1" outline="0" fieldPosition="0"/>
    </format>
    <format dxfId="186">
      <pivotArea dataOnly="0" labelOnly="1" fieldPosition="0">
        <references count="1">
          <reference field="2" count="0"/>
        </references>
      </pivotArea>
    </format>
    <format dxfId="185">
      <pivotArea dataOnly="0" labelOnly="1" grandCol="1" outline="0" fieldPosition="0"/>
    </format>
    <format dxfId="184">
      <pivotArea type="all" dataOnly="0" outline="0" fieldPosition="0"/>
    </format>
    <format dxfId="183">
      <pivotArea outline="0" collapsedLevelsAreSubtotals="1" fieldPosition="0"/>
    </format>
    <format dxfId="182">
      <pivotArea outline="0" collapsedLevelsAreSubtotals="1" fieldPosition="0"/>
    </format>
    <format dxfId="181">
      <pivotArea type="all" dataOnly="0" outline="0" fieldPosition="0"/>
    </format>
    <format dxfId="180">
      <pivotArea outline="0" collapsedLevelsAreSubtotals="1" fieldPosition="0"/>
    </format>
    <format dxfId="179">
      <pivotArea type="origin" dataOnly="0" labelOnly="1" outline="0" fieldPosition="0"/>
    </format>
    <format dxfId="178">
      <pivotArea field="2" type="button" dataOnly="0" labelOnly="1" outline="0" axis="axisCol" fieldPosition="0"/>
    </format>
    <format dxfId="177">
      <pivotArea type="topRight" dataOnly="0" labelOnly="1" outline="0" fieldPosition="0"/>
    </format>
    <format dxfId="176">
      <pivotArea field="1" type="button" dataOnly="0" labelOnly="1" outline="0" axis="axisRow" fieldPosition="0"/>
    </format>
    <format dxfId="175">
      <pivotArea dataOnly="0" labelOnly="1" fieldPosition="0">
        <references count="1">
          <reference field="1" count="0"/>
        </references>
      </pivotArea>
    </format>
    <format dxfId="174">
      <pivotArea dataOnly="0" labelOnly="1" grandRow="1" outline="0" fieldPosition="0"/>
    </format>
    <format dxfId="173">
      <pivotArea dataOnly="0" labelOnly="1" fieldPosition="0">
        <references count="1">
          <reference field="2" count="0"/>
        </references>
      </pivotArea>
    </format>
    <format dxfId="172">
      <pivotArea dataOnly="0" labelOnly="1" grandCol="1" outline="0" fieldPosition="0"/>
    </format>
    <format dxfId="171">
      <pivotArea type="origin" dataOnly="0" labelOnly="1" outline="0" fieldPosition="0"/>
    </format>
    <format dxfId="170">
      <pivotArea field="2" type="button" dataOnly="0" labelOnly="1" outline="0" axis="axisCol" fieldPosition="0"/>
    </format>
    <format dxfId="169">
      <pivotArea type="topRight" dataOnly="0" labelOnly="1" outline="0" fieldPosition="0"/>
    </format>
    <format dxfId="168">
      <pivotArea field="1" type="button" dataOnly="0" labelOnly="1" outline="0" axis="axisRow" fieldPosition="0"/>
    </format>
    <format dxfId="167">
      <pivotArea dataOnly="0" labelOnly="1" fieldPosition="0">
        <references count="1">
          <reference field="2" count="0"/>
        </references>
      </pivotArea>
    </format>
    <format dxfId="166">
      <pivotArea dataOnly="0" labelOnly="1" grandCol="1" outline="0" fieldPosition="0"/>
    </format>
    <format dxfId="165">
      <pivotArea type="origin" dataOnly="0" labelOnly="1" outline="0" fieldPosition="0"/>
    </format>
    <format dxfId="164">
      <pivotArea field="2" type="button" dataOnly="0" labelOnly="1" outline="0" axis="axisCol" fieldPosition="0"/>
    </format>
    <format dxfId="163">
      <pivotArea type="topRight" dataOnly="0" labelOnly="1" outline="0" fieldPosition="0"/>
    </format>
    <format dxfId="162">
      <pivotArea field="1" type="button" dataOnly="0" labelOnly="1" outline="0" axis="axisRow" fieldPosition="0"/>
    </format>
    <format dxfId="161">
      <pivotArea dataOnly="0" labelOnly="1" fieldPosition="0">
        <references count="1">
          <reference field="2" count="0"/>
        </references>
      </pivotArea>
    </format>
    <format dxfId="160">
      <pivotArea dataOnly="0" labelOnly="1" grandCol="1" outline="0" fieldPosition="0"/>
    </format>
    <format dxfId="159">
      <pivotArea type="origin" dataOnly="0" labelOnly="1" outline="0" fieldPosition="0"/>
    </format>
    <format dxfId="158">
      <pivotArea field="2" type="button" dataOnly="0" labelOnly="1" outline="0" axis="axisCol" fieldPosition="0"/>
    </format>
    <format dxfId="157">
      <pivotArea type="topRight" dataOnly="0" labelOnly="1" outline="0" fieldPosition="0"/>
    </format>
    <format dxfId="156">
      <pivotArea field="1" type="button" dataOnly="0" labelOnly="1" outline="0" axis="axisRow" fieldPosition="0"/>
    </format>
    <format dxfId="155">
      <pivotArea dataOnly="0" labelOnly="1" fieldPosition="0">
        <references count="1">
          <reference field="2" count="0"/>
        </references>
      </pivotArea>
    </format>
    <format dxfId="154">
      <pivotArea dataOnly="0" labelOnly="1" grandCol="1" outline="0" fieldPosition="0"/>
    </format>
    <format dxfId="153">
      <pivotArea type="origin" dataOnly="0" labelOnly="1" outline="0" fieldPosition="0"/>
    </format>
    <format dxfId="152">
      <pivotArea field="2" type="button" dataOnly="0" labelOnly="1" outline="0" axis="axisCol" fieldPosition="0"/>
    </format>
    <format dxfId="151">
      <pivotArea type="topRight" dataOnly="0" labelOnly="1" outline="0" fieldPosition="0"/>
    </format>
    <format dxfId="150">
      <pivotArea field="1" type="button" dataOnly="0" labelOnly="1" outline="0" axis="axisRow" fieldPosition="0"/>
    </format>
    <format dxfId="149">
      <pivotArea dataOnly="0" labelOnly="1" fieldPosition="0">
        <references count="1">
          <reference field="2" count="0"/>
        </references>
      </pivotArea>
    </format>
    <format dxfId="148">
      <pivotArea dataOnly="0" labelOnly="1" grandCol="1" outline="0" fieldPosition="0"/>
    </format>
  </formats>
  <pivotHierarchies count="4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Somme des Ventes"/>
  </pivotHierarchies>
  <pivotTableStyleInfo name="PivotStyleLight16" showRowHeaders="1" showColHeaders="1" showRowStripes="0" showColStripes="0" showLastColumn="1"/>
  <rowHierarchiesUsage count="1">
    <rowHierarchyUsage hierarchyUsage="9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Plage]"/>
        <x15:activeTabTopLevelEntity name="[Tableau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EEDD721-A4A6-47EB-8D2D-37676D79E41D}" name="Tableau1" displayName="Tableau1" ref="A1:U1116" headerRowDxfId="19">
  <autoFilter ref="A1:U1116" xr:uid="{5E37F18B-8FF7-40CA-85AD-16A79C091141}"/>
  <tableColumns count="21">
    <tableColumn id="1" xr3:uid="{AF69EB59-E167-421C-8099-52C58BCBCC0F}" name="Sub_Region_Cod" totalsRowLabel="Total"/>
    <tableColumn id="2" xr3:uid="{A69E22C6-A8DA-483C-B1A0-BAEEE2B427ED}" name="Country_Cod"/>
    <tableColumn id="12" xr3:uid="{A0848030-3D4B-4FD9-8DA0-0AAD00C1A327}" name="Code_Pays" dataDxfId="18">
      <calculatedColumnFormula>TRIM(Tableau1[[#This Row],[Country_Cod]])</calculatedColumnFormula>
    </tableColumn>
    <tableColumn id="3" xr3:uid="{C87E7620-CCFC-4A72-9599-100047E8F783}" name="Categ"/>
    <tableColumn id="19" xr3:uid="{8F494B6E-B23B-4AAC-89E5-E490BEC81C81}" name="Pays" dataDxfId="17">
      <calculatedColumnFormula>VLOOKUP(Tableau1[[#This Row],[Code_Pays]],Table_Correspondance!$B$1:$F$40,2,FALSE)</calculatedColumnFormula>
    </tableColumn>
    <tableColumn id="13" xr3:uid="{7889361B-5504-4B18-8166-1A0AD67E6E80}" name="Categorie" dataDxfId="16">
      <calculatedColumnFormula>RIGHT(Tableau1[[#This Row],[Categ]],LEN(Tableau1[[#This Row],[Categ]])-4)</calculatedColumnFormula>
    </tableColumn>
    <tableColumn id="4" xr3:uid="{153DA96D-5F34-45EC-AAF8-28A22FFA555E}" name="Period"/>
    <tableColumn id="14" xr3:uid="{79D3DEC6-15E3-4950-B512-E9A0CB1D00F3}" name="Annee" dataDxfId="15">
      <calculatedColumnFormula>RIGHT(Tableau1[[#This Row],[Period]],4)</calculatedColumnFormula>
    </tableColumn>
    <tableColumn id="16" xr3:uid="{20BDFEDB-EFE8-444A-9737-4053C2574E5C}" name="Gauche_Trouve" dataDxfId="14">
      <calculatedColumnFormula>LEFT(Tableau1[[#This Row],[Period]],FIND("-",Tableau1[[#This Row],[Period]])-1)</calculatedColumnFormula>
    </tableColumn>
    <tableColumn id="17" xr3:uid="{E33F2668-4E05-4339-91F1-66B0CE7C33C4}" name="Mois" dataDxfId="13">
      <calculatedColumnFormula>RIGHT(Tableau1[[#This Row],[Gauche_Trouve]],LEN(Tableau1[[#This Row],[Gauche_Trouve]])-1)</calculatedColumnFormula>
    </tableColumn>
    <tableColumn id="18" xr3:uid="{E571913D-1CEF-487B-A527-7F8DEF1E1189}" name="Date" dataDxfId="12">
      <calculatedColumnFormula>DATE(Tableau1[[#This Row],[Annee]],Tableau1[[#This Row],[Mois]],1)</calculatedColumnFormula>
    </tableColumn>
    <tableColumn id="26" xr3:uid="{83C492DC-3611-4D77-A036-A6B910702405}" name="Trimestre" dataDxfId="11">
      <calculatedColumnFormula>"T" &amp; ROUNDUP(Tableau1[[#This Row],[Mois]]/3, 0)</calculatedColumnFormula>
    </tableColumn>
    <tableColumn id="5" xr3:uid="{10CF7D23-A352-4713-88A6-7BE772A4F46C}" name="Product_Ref"/>
    <tableColumn id="27" xr3:uid="{EB4B7D45-8B99-4811-A738-925A0C8073C9}" name="Periode">
      <calculatedColumnFormula>CONCATENATE(Tableau1[[#This Row],[Annee]],"-",Tableau1[[#This Row],[Trimestre]])</calculatedColumnFormula>
    </tableColumn>
    <tableColumn id="20" xr3:uid="{D3D97081-1E0C-497B-9897-0126327A01B3}" name="Produit" dataDxfId="10">
      <calculatedColumnFormula>VLOOKUP(Tableau1[[#This Row],[Product_Ref]],Table_Correspondance!H:J,2,FALSE)</calculatedColumnFormula>
    </tableColumn>
    <tableColumn id="21" xr3:uid="{413A9CEE-8EE6-473F-AF85-6E057CC4FC80}" name="Prix_Achat" dataDxfId="9">
      <calculatedColumnFormula>VLOOKUP(Tableau1[[#This Row],[Product_Ref]],Table_Correspondance!H:N,6,FALSE)</calculatedColumnFormula>
    </tableColumn>
    <tableColumn id="22" xr3:uid="{E96044A3-4DA8-4B6E-82AB-B1E5629975AD}" name="Prix_Vente_HT" dataDxfId="8">
      <calculatedColumnFormula>VLOOKUP(Tableau1[[#This Row],[Product_Ref]],Table_Correspondance!H:N,7,FALSE)</calculatedColumnFormula>
    </tableColumn>
    <tableColumn id="6" xr3:uid="{369D8B5E-74CC-4F43-BC6B-CA84CC00C928}" name="Sales" dataDxfId="7"/>
    <tableColumn id="11" xr3:uid="{D0BCAE49-10B0-47C1-B0B0-15C2EE6FC8C1}" name="concatenation" dataDxfId="6">
      <calculatedColumnFormula>CONCATENATE(Tableau1[[#This Row],[Sub_Region_Cod]],Tableau1[[#This Row],[Country_Cod]],Tableau1[[#This Row],[Categ]],Tableau1[[#This Row],[Period]],Tableau1[[#This Row],[Product_Ref]],Tableau1[[#This Row],[Sales]])</calculatedColumnFormula>
    </tableColumn>
    <tableColumn id="23" xr3:uid="{D622DA55-30C6-4140-A3C4-8B8EC20F0271}" name="Date_creation" dataDxfId="5">
      <calculatedColumnFormula>VLOOKUP(Tableau1[[#This Row],[Product_Ref]],Table_Correspondance!H:L,5,FALSE)</calculatedColumnFormula>
    </tableColumn>
    <tableColumn id="25" xr3:uid="{04F0D25C-33E6-465E-B5C7-808FF7051E0D}" name="Jours" totalsRowFunction="sum" dataDxfId="4">
      <calculatedColumnFormula>_xlfn.DAYS(Tableau1[[#This Row],[Date]],Tableau1[[#This Row],[Date_creation]])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17CC35C-6952-4DA6-9982-DE5300B6F387}" name="Tableau16" displayName="Tableau16" ref="G27:H31" totalsRowShown="0" headerRowDxfId="147" headerRowBorderDxfId="146" tableBorderDxfId="145" totalsRowBorderDxfId="144">
  <autoFilter ref="G27:H31" xr:uid="{C17CC35C-6952-4DA6-9982-DE5300B6F387}">
    <filterColumn colId="0" hiddenButton="1"/>
    <filterColumn colId="1" hiddenButton="1"/>
  </autoFilter>
  <tableColumns count="2">
    <tableColumn id="1" xr3:uid="{E897E95B-7552-4161-A675-5A62894B9453}" name="Ventes(Total)" dataDxfId="143"/>
    <tableColumn id="2" xr3:uid="{64AF5AD0-385A-4026-9121-E93DB9CC330B}" name="Montant" dataDxfId="142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4A193E4E-2AFF-4CAD-86A9-722381DCF1DF}" name="Tableau22" displayName="Tableau22" ref="A47:B48" totalsRowShown="0" headerRowDxfId="141" dataDxfId="139" headerRowBorderDxfId="140" tableBorderDxfId="138" totalsRowBorderDxfId="137">
  <autoFilter ref="A47:B48" xr:uid="{4A193E4E-2AFF-4CAD-86A9-722381DCF1DF}">
    <filterColumn colId="0" hiddenButton="1"/>
    <filterColumn colId="1" hiddenButton="1"/>
  </autoFilter>
  <tableColumns count="2">
    <tableColumn id="1" xr3:uid="{4BD924BF-8C6F-4409-9492-C3975650E50C}" name="Produit" dataDxfId="136"/>
    <tableColumn id="2" xr3:uid="{FDBB8B1B-EBFD-4CC8-A7B3-C1401937914F}" name="Montant" dataDxfId="135">
      <calculatedColumnFormula>SUMIF(Tableau1[Produit],Tableau22[[#This Row],[Produit]],Tableau1[Sales])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03E7D1E-E8D8-4899-86AC-6B722A1A2DF0}" name="Tableau2224" displayName="Tableau2224" ref="A51:B52" totalsRowShown="0" headerRowDxfId="134" dataDxfId="132" headerRowBorderDxfId="133" tableBorderDxfId="131" totalsRowBorderDxfId="130">
  <autoFilter ref="A51:B52" xr:uid="{603E7D1E-E8D8-4899-86AC-6B722A1A2DF0}">
    <filterColumn colId="0" hiddenButton="1"/>
    <filterColumn colId="1" hiddenButton="1"/>
  </autoFilter>
  <tableColumns count="2">
    <tableColumn id="1" xr3:uid="{4DE1F8CA-8E01-41AB-B40E-23626CCB95BA}" name="Produit" dataDxfId="129"/>
    <tableColumn id="2" xr3:uid="{48B7111A-4AD9-4DB5-B5B2-F6A307471590}" name="Montant" dataDxfId="128">
      <calculatedColumnFormula>SUMIF(Tableau1[Produit],Tableau2224[[#This Row],[Produit]],Tableau1[Sales])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276D504-F99F-4B73-8030-A04A9B70A12C}" name="Tableau2225" displayName="Tableau2225" ref="A54:B55" totalsRowShown="0" headerRowDxfId="127" dataDxfId="125" headerRowBorderDxfId="126" tableBorderDxfId="124" totalsRowBorderDxfId="123">
  <autoFilter ref="A54:B55" xr:uid="{6276D504-F99F-4B73-8030-A04A9B70A12C}">
    <filterColumn colId="0" hiddenButton="1"/>
    <filterColumn colId="1" hiddenButton="1"/>
  </autoFilter>
  <tableColumns count="2">
    <tableColumn id="1" xr3:uid="{3EF8DA96-27FB-4361-BFE0-688F673608D7}" name="Produit" dataDxfId="122"/>
    <tableColumn id="2" xr3:uid="{65A2E6D3-3C84-42F8-A012-A364DCDD628A}" name="Montant" dataDxfId="121">
      <calculatedColumnFormula>SUMIF(Tableau1[Produit],"Chemisier",Tableau1[Sales])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DA29068C-225C-4199-B280-1257A8496C91}" name="Tableau2226" displayName="Tableau2226" ref="A58:B59" totalsRowShown="0" headerRowDxfId="120" dataDxfId="118" headerRowBorderDxfId="119" tableBorderDxfId="117" totalsRowBorderDxfId="116">
  <autoFilter ref="A58:B59" xr:uid="{DA29068C-225C-4199-B280-1257A8496C91}">
    <filterColumn colId="0" hiddenButton="1"/>
    <filterColumn colId="1" hiddenButton="1"/>
  </autoFilter>
  <tableColumns count="2">
    <tableColumn id="1" xr3:uid="{FA41AEBF-196B-4999-B7E3-7C9D84C5707D}" name="Produit" dataDxfId="115"/>
    <tableColumn id="2" xr3:uid="{8F327391-E990-412F-BCE2-CB92056C7C7E}" name="Montant" dataDxfId="114">
      <calculatedColumnFormula>SUMIF(Tableau1[Produit],"Collant",Tableau1[Sales])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D4B2AD9-B99B-4D12-938A-E55837CD3F3F}" name="Tableau2227" displayName="Tableau2227" ref="D47:E48" totalsRowShown="0" headerRowDxfId="113" dataDxfId="111" headerRowBorderDxfId="112" tableBorderDxfId="110" totalsRowBorderDxfId="109">
  <autoFilter ref="D47:E48" xr:uid="{7D4B2AD9-B99B-4D12-938A-E55837CD3F3F}">
    <filterColumn colId="0" hiddenButton="1"/>
    <filterColumn colId="1" hiddenButton="1"/>
  </autoFilter>
  <tableColumns count="2">
    <tableColumn id="1" xr3:uid="{0105F912-4A7A-4499-A35D-87A335B81BA6}" name="Produit" dataDxfId="108"/>
    <tableColumn id="2" xr3:uid="{978C45FB-2118-4D3E-995B-489095827A69}" name="Montant" dataDxfId="107">
      <calculatedColumnFormula>SUMIF(Tableau1[Produit],Tableau2227[[#This Row],[Produit]],Tableau1[Sales])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896D514-C929-4D40-B5D2-ECB668527804}" name="Tableau2228" displayName="Tableau2228" ref="D51:E52" totalsRowShown="0" headerRowDxfId="106" dataDxfId="104" headerRowBorderDxfId="105" tableBorderDxfId="103" totalsRowBorderDxfId="102">
  <autoFilter ref="D51:E52" xr:uid="{6896D514-C929-4D40-B5D2-ECB668527804}">
    <filterColumn colId="0" hiddenButton="1"/>
    <filterColumn colId="1" hiddenButton="1"/>
  </autoFilter>
  <tableColumns count="2">
    <tableColumn id="1" xr3:uid="{7760143F-34B9-4C02-B4FD-89FA409E5A6C}" name="Produit" dataDxfId="101"/>
    <tableColumn id="2" xr3:uid="{A87748C1-5CB1-4FF1-A79C-66F719B2BF35}" name="Montant" dataDxfId="100">
      <calculatedColumnFormula>SUMIF(Tableau1[Produit],"Jupe",Tableau1[Sales])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C7B2933-C871-49AA-B2DA-22CD2E178C6F}" name="Tableau2229" displayName="Tableau2229" ref="D54:E55" totalsRowShown="0" headerRowDxfId="99" dataDxfId="97" headerRowBorderDxfId="98" tableBorderDxfId="96" totalsRowBorderDxfId="95">
  <autoFilter ref="D54:E55" xr:uid="{CC7B2933-C871-49AA-B2DA-22CD2E178C6F}">
    <filterColumn colId="0" hiddenButton="1"/>
    <filterColumn colId="1" hiddenButton="1"/>
  </autoFilter>
  <tableColumns count="2">
    <tableColumn id="1" xr3:uid="{A858F6CD-097D-4864-814E-5BEBF04FC517}" name="Produit" dataDxfId="94"/>
    <tableColumn id="2" xr3:uid="{958C029B-FFCD-4BFE-A45C-CF3E3753EF12}" name="Montant" dataDxfId="93">
      <calculatedColumnFormula>SUMIF(Tableau1[Produit],"Pantacourt",Tableau1[Sales])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E096DC70-8BBF-456F-9648-55EC116769F9}" name="Tableau2230" displayName="Tableau2230" ref="D58:E59" totalsRowShown="0" headerRowDxfId="92" dataDxfId="90" headerRowBorderDxfId="91" tableBorderDxfId="89" totalsRowBorderDxfId="88">
  <autoFilter ref="D58:E59" xr:uid="{E096DC70-8BBF-456F-9648-55EC116769F9}">
    <filterColumn colId="0" hiddenButton="1"/>
    <filterColumn colId="1" hiddenButton="1"/>
  </autoFilter>
  <tableColumns count="2">
    <tableColumn id="1" xr3:uid="{F25BDB62-D985-44F9-8F94-27600EDFBE9F}" name="Produit" dataDxfId="87"/>
    <tableColumn id="2" xr3:uid="{14A1A718-9B48-4883-9ED7-A4D4C306778F}" name="Montant" dataDxfId="86">
      <calculatedColumnFormula>SUMIF(Tableau1[Produit],"Pantalon",Tableau1[Sales])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26EE4DD-E942-40C0-9EBA-90C817591B35}" name="Tableau222631" displayName="Tableau222631" ref="A61:B62" totalsRowShown="0" headerRowDxfId="85" dataDxfId="83" headerRowBorderDxfId="84" tableBorderDxfId="82" totalsRowBorderDxfId="81">
  <autoFilter ref="A61:B62" xr:uid="{626EE4DD-E942-40C0-9EBA-90C817591B35}">
    <filterColumn colId="0" hiddenButton="1"/>
    <filterColumn colId="1" hiddenButton="1"/>
  </autoFilter>
  <tableColumns count="2">
    <tableColumn id="1" xr3:uid="{FC74C64B-D1C2-40E6-A615-1FEF3EDB7D62}" name="Produit" dataDxfId="80"/>
    <tableColumn id="2" xr3:uid="{C4E023AA-C0C1-4FC8-9C16-9BDC257BABB2}" name="Montant" dataDxfId="79">
      <calculatedColumnFormula>SUMIF(Tableau1[Produit],"Culotte",Tableau1[Sales])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476E3AD-FCC2-466C-ACF5-8EB54A2882DA}" name="Tableau223032" displayName="Tableau223032" ref="D61:E62" totalsRowShown="0" headerRowDxfId="78" dataDxfId="76" headerRowBorderDxfId="77" tableBorderDxfId="75" totalsRowBorderDxfId="74">
  <autoFilter ref="D61:E62" xr:uid="{9476E3AD-FCC2-466C-ACF5-8EB54A2882DA}">
    <filterColumn colId="0" hiddenButton="1"/>
    <filterColumn colId="1" hiddenButton="1"/>
  </autoFilter>
  <tableColumns count="2">
    <tableColumn id="1" xr3:uid="{0B61DB46-AFE8-41B1-B8E1-2E356F5C3AEF}" name="Produit" dataDxfId="73"/>
    <tableColumn id="2" xr3:uid="{D428E987-36D7-46CE-A652-F5EE1B996B48}" name="Montant" dataDxfId="72">
      <calculatedColumnFormula>SUMIF(Tableau1[Produit],"Pyjama",Tableau1[Sales])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AC8B7AB-94A0-499D-B3A8-CBF589652188}" name="Tableau222733" displayName="Tableau222733" ref="G58:H59" totalsRowShown="0" headerRowDxfId="71" dataDxfId="69" headerRowBorderDxfId="70" tableBorderDxfId="68" totalsRowBorderDxfId="67">
  <autoFilter ref="G58:H59" xr:uid="{BAC8B7AB-94A0-499D-B3A8-CBF589652188}">
    <filterColumn colId="0" hiddenButton="1"/>
    <filterColumn colId="1" hiddenButton="1"/>
  </autoFilter>
  <tableColumns count="2">
    <tableColumn id="1" xr3:uid="{42F4F5A2-545A-4746-B53B-163D6CD6D190}" name="Produit" dataDxfId="66"/>
    <tableColumn id="2" xr3:uid="{6EDA88FF-9BAB-4684-BA04-0FD50C14057E}" name="Montant" dataDxfId="65">
      <calculatedColumnFormula>SUMIF(Tableau1[Produit],Tableau222733[[#This Row],[Produit]],Tableau1[Sales])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4EF140B3-DA5C-48AA-85ED-6B5D5A5CF2AE}" name="Tableau222734" displayName="Tableau222734" ref="G47:H48" totalsRowShown="0" headerRowDxfId="64" dataDxfId="62" headerRowBorderDxfId="63" tableBorderDxfId="61" totalsRowBorderDxfId="60">
  <autoFilter ref="G47:H48" xr:uid="{4EF140B3-DA5C-48AA-85ED-6B5D5A5CF2AE}">
    <filterColumn colId="0" hiddenButton="1"/>
    <filterColumn colId="1" hiddenButton="1"/>
  </autoFilter>
  <tableColumns count="2">
    <tableColumn id="1" xr3:uid="{FF95DA48-BE4C-4854-BBC7-7D2D01970662}" name="Produit" dataDxfId="59"/>
    <tableColumn id="2" xr3:uid="{2A246867-E7F8-488A-AE23-AB86B81F7153}" name="Montant" dataDxfId="58">
      <calculatedColumnFormula>SUMIF(Tableau1[Produit],Tableau222734[[#This Row],[Produit]],Tableau1[Sales])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71CB929F-A7B2-4327-BCB8-3E23F0BBC693}" name="Tableau22273435" displayName="Tableau22273435" ref="G51:H52" totalsRowShown="0" headerRowDxfId="57" dataDxfId="55" headerRowBorderDxfId="56" tableBorderDxfId="54" totalsRowBorderDxfId="53">
  <autoFilter ref="G51:H52" xr:uid="{71CB929F-A7B2-4327-BCB8-3E23F0BBC693}">
    <filterColumn colId="0" hiddenButton="1"/>
    <filterColumn colId="1" hiddenButton="1"/>
  </autoFilter>
  <tableColumns count="2">
    <tableColumn id="1" xr3:uid="{E826DC5E-F7FA-4B90-81CC-13847C361E53}" name="Produit" dataDxfId="52"/>
    <tableColumn id="2" xr3:uid="{971FD639-E6A0-477C-8E9C-E1116FB8A9A6}" name="Montant" dataDxfId="51">
      <calculatedColumnFormula>SUMIF(Tableau1[Produit],Tableau22273435[[#This Row],[Produit]],Tableau1[Sales])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276C035-C04A-46A9-B58A-68C5C5C31D34}" name="Tableau22273336" displayName="Tableau22273336" ref="G54:H55" totalsRowShown="0" headerRowDxfId="50" dataDxfId="48" headerRowBorderDxfId="49" tableBorderDxfId="47" totalsRowBorderDxfId="46">
  <autoFilter ref="G54:H55" xr:uid="{A276C035-C04A-46A9-B58A-68C5C5C31D34}">
    <filterColumn colId="0" hiddenButton="1"/>
    <filterColumn colId="1" hiddenButton="1"/>
  </autoFilter>
  <tableColumns count="2">
    <tableColumn id="1" xr3:uid="{1A027BDF-F26F-427F-8D07-A87E77C2B108}" name="Produit" dataDxfId="45"/>
    <tableColumn id="2" xr3:uid="{4B8B10CF-DBAC-4748-A077-B4B66586B4C5}" name="Montant" dataDxfId="44">
      <calculatedColumnFormula>SUMIF(Tableau1[Produit],Tableau22273336[[#This Row],[Produit]],Tableau1[Sales])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0CA41D7-DCB6-42DE-A63D-006E94F94729}" name="Tableau18" displayName="Tableau18" ref="A27:D39" totalsRowShown="0" headerRowDxfId="43" dataDxfId="41" headerRowBorderDxfId="42" tableBorderDxfId="40" totalsRowBorderDxfId="39">
  <autoFilter ref="A27:D39" xr:uid="{40CA41D7-DCB6-42DE-A63D-006E94F94729}">
    <filterColumn colId="0" hiddenButton="1"/>
    <filterColumn colId="1" hiddenButton="1"/>
    <filterColumn colId="2" hiddenButton="1"/>
    <filterColumn colId="3" hiddenButton="1"/>
  </autoFilter>
  <tableColumns count="4">
    <tableColumn id="1" xr3:uid="{D39285E8-E555-4CBA-BDA6-EF9BA0531AEC}" name="Mois" dataDxfId="38" totalsRowDxfId="37"/>
    <tableColumn id="2" xr3:uid="{194E6155-279D-46FA-A0EA-B2A355622452}" name="2019" dataDxfId="36" totalsRowDxfId="35">
      <calculatedColumnFormula>SUMIFS('P2C3-Fichier_Europe_Est'!R:R, 'P2C3-Fichier_Europe_Est'!K:K, "&gt;="&amp;DATE(2019, ROW(A1), 1), 'P2C3-Fichier_Europe_Est'!K:K, "&lt;="&amp;EOMONTH(DATE(2019, ROW(A1), 1), 0))</calculatedColumnFormula>
    </tableColumn>
    <tableColumn id="3" xr3:uid="{A6593009-445D-448B-BF4B-EA3B24791AAB}" name="2020" dataDxfId="34" totalsRowDxfId="33">
      <calculatedColumnFormula>SUMIFS('P2C3-Fichier_Europe_Est'!R:R, 'P2C3-Fichier_Europe_Est'!K:K, "&gt;="&amp;DATE(2020, ROW(A1), 1), 'P2C3-Fichier_Europe_Est'!K:K, "&lt;="&amp;EOMONTH(DATE(2020, ROW(A1), 1), 0))</calculatedColumnFormula>
    </tableColumn>
    <tableColumn id="4" xr3:uid="{DD687EF8-ED6A-4B65-97E7-A5601CAA9A82}" name="2021" dataDxfId="32" totalsRowDxfId="31">
      <calculatedColumnFormula>SUMIFS('P2C3-Fichier_Europe_Est'!R:R, 'P2C3-Fichier_Europe_Est'!K:K, "&gt;="&amp;DATE(2021, ROW(A1), 1), 'P2C3-Fichier_Europe_Est'!K:K, "&lt;="&amp;EOMONTH(DATE(2021, ROW(A1), 1), 0))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1CD1F6B4-E325-44BE-BA1A-8147AD5146F5}" name="Tableau41" displayName="Tableau41" ref="K47:L50" totalsRowShown="0" headerRowBorderDxfId="30" tableBorderDxfId="29" totalsRowBorderDxfId="28">
  <autoFilter ref="K47:L50" xr:uid="{1CD1F6B4-E325-44BE-BA1A-8147AD5146F5}">
    <filterColumn colId="0" hiddenButton="1"/>
    <filterColumn colId="1" hiddenButton="1"/>
  </autoFilter>
  <tableColumns count="2">
    <tableColumn id="1" xr3:uid="{168DF0C0-D490-4F17-BD28-1B84F41D9461}" name="Catégorie" dataDxfId="27"/>
    <tableColumn id="2" xr3:uid="{EAE311FB-99E5-4987-9B44-84AEAED8ECFB}" name="CA" dataDxfId="26">
      <calculatedColumnFormula>SUMIF('P2C3-Fichier_Europe_Est'!F:F,Tableau41[[#This Row],[Catégorie]],'P2C3-Fichier_Europe_Est'!R:R)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3FFADE9-7FA5-4D03-9720-E0CE1DCE8D33}" name="Tableau42" displayName="Tableau42" ref="N47:O58" totalsRowShown="0" headerRowDxfId="25" headerRowBorderDxfId="24" tableBorderDxfId="23" totalsRowBorderDxfId="22">
  <autoFilter ref="N47:O58" xr:uid="{D3FFADE9-7FA5-4D03-9720-E0CE1DCE8D33}">
    <filterColumn colId="0" hiddenButton="1"/>
    <filterColumn colId="1" hiddenButton="1"/>
  </autoFilter>
  <tableColumns count="2">
    <tableColumn id="1" xr3:uid="{776637D1-6317-407F-B760-A00D0BF61392}" name="Pays" dataDxfId="21"/>
    <tableColumn id="2" xr3:uid="{1D07FAAA-09FC-405B-8CB5-A37679BCC0CF}" name="CA" dataDxfId="2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drawing" Target="../drawings/drawing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4D8F-2761-4401-A14F-134426C37322}">
  <sheetPr codeName="Feuil2">
    <tabColor theme="9" tint="-0.249977111117893"/>
  </sheetPr>
  <dimension ref="A1:W1116"/>
  <sheetViews>
    <sheetView topLeftCell="E1" workbookViewId="0">
      <selection activeCell="P14" sqref="P14"/>
    </sheetView>
  </sheetViews>
  <sheetFormatPr baseColWidth="10" defaultRowHeight="14.5" x14ac:dyDescent="0.35"/>
  <cols>
    <col min="1" max="1" width="18.1796875" hidden="1" customWidth="1"/>
    <col min="2" max="3" width="15.54296875" hidden="1" customWidth="1"/>
    <col min="4" max="4" width="15.7265625" hidden="1" customWidth="1"/>
    <col min="5" max="5" width="21.1796875" bestFit="1" customWidth="1"/>
    <col min="6" max="6" width="12.90625" customWidth="1"/>
    <col min="7" max="9" width="9.453125" hidden="1" customWidth="1"/>
    <col min="10" max="10" width="9.08984375" style="5" hidden="1" customWidth="1"/>
    <col min="11" max="11" width="15.08984375" hidden="1" customWidth="1"/>
    <col min="12" max="12" width="11.1796875" style="3" hidden="1" customWidth="1"/>
    <col min="13" max="13" width="12.1796875" style="3" hidden="1" customWidth="1"/>
    <col min="14" max="15" width="12.1796875" style="3" customWidth="1"/>
    <col min="16" max="16" width="19.90625" style="3" customWidth="1"/>
    <col min="17" max="17" width="29.81640625" customWidth="1"/>
    <col min="18" max="18" width="12.81640625" customWidth="1"/>
    <col min="19" max="19" width="15.26953125" style="5" hidden="1" customWidth="1"/>
    <col min="20" max="20" width="16.453125" customWidth="1"/>
    <col min="23" max="23" width="12.6328125" bestFit="1" customWidth="1"/>
  </cols>
  <sheetData>
    <row r="1" spans="1:23" x14ac:dyDescent="0.35">
      <c r="A1" s="1" t="s">
        <v>0</v>
      </c>
      <c r="B1" s="1" t="s">
        <v>412</v>
      </c>
      <c r="C1" s="1" t="s">
        <v>411</v>
      </c>
      <c r="D1" s="1" t="s">
        <v>407</v>
      </c>
      <c r="E1" s="1" t="s">
        <v>430</v>
      </c>
      <c r="F1" s="1" t="s">
        <v>413</v>
      </c>
      <c r="G1" s="1" t="s">
        <v>1</v>
      </c>
      <c r="H1" s="1" t="s">
        <v>426</v>
      </c>
      <c r="I1" s="1" t="s">
        <v>428</v>
      </c>
      <c r="J1" s="1" t="s">
        <v>427</v>
      </c>
      <c r="K1" s="4" t="s">
        <v>429</v>
      </c>
      <c r="L1" s="4" t="s">
        <v>568</v>
      </c>
      <c r="M1" s="1" t="s">
        <v>2</v>
      </c>
      <c r="N1" s="1" t="s">
        <v>570</v>
      </c>
      <c r="O1" s="1" t="s">
        <v>560</v>
      </c>
      <c r="P1" s="2" t="s">
        <v>565</v>
      </c>
      <c r="Q1" s="2" t="s">
        <v>566</v>
      </c>
      <c r="R1" s="2" t="s">
        <v>3</v>
      </c>
      <c r="S1" s="1" t="s">
        <v>414</v>
      </c>
      <c r="T1" s="4" t="s">
        <v>567</v>
      </c>
      <c r="U1" s="1" t="s">
        <v>569</v>
      </c>
    </row>
    <row r="2" spans="1:23" x14ac:dyDescent="0.35">
      <c r="A2" t="s">
        <v>8</v>
      </c>
      <c r="B2" t="s">
        <v>415</v>
      </c>
      <c r="C2" t="str">
        <f>TRIM(Tableau1[[#This Row],[Country_Cod]])</f>
        <v>RUS</v>
      </c>
      <c r="D2" t="s">
        <v>408</v>
      </c>
      <c r="E2" t="str">
        <f>VLOOKUP(Tableau1[[#This Row],[Code_Pays]],Table_Correspondance!$B$1:$F$40,2,FALSE)</f>
        <v>Fédération de Russie</v>
      </c>
      <c r="F2" t="str">
        <f>RIGHT(Tableau1[[#This Row],[Categ]],LEN(Tableau1[[#This Row],[Categ]])-4)</f>
        <v>Haut-Et-Bas</v>
      </c>
      <c r="G2" t="s">
        <v>9</v>
      </c>
      <c r="H2" t="str">
        <f>RIGHT(Tableau1[[#This Row],[Period]],4)</f>
        <v>2021</v>
      </c>
      <c r="I2" t="str">
        <f>LEFT(Tableau1[[#This Row],[Period]],FIND("-",Tableau1[[#This Row],[Period]])-1)</f>
        <v>M2</v>
      </c>
      <c r="J2" t="str">
        <f>RIGHT(Tableau1[[#This Row],[Gauche_Trouve]],LEN(Tableau1[[#This Row],[Gauche_Trouve]])-1)</f>
        <v>2</v>
      </c>
      <c r="K2" s="5">
        <f>DATE(Tableau1[[#This Row],[Annee]],Tableau1[[#This Row],[Mois]],1)</f>
        <v>44228</v>
      </c>
      <c r="L2" s="5" t="str">
        <f>"T" &amp; ROUNDUP(Tableau1[[#This Row],[Mois]]/3, 0)</f>
        <v>T1</v>
      </c>
      <c r="M2" t="s">
        <v>10</v>
      </c>
      <c r="N2" t="str">
        <f>CONCATENATE(Tableau1[[#This Row],[Annee]],"-",Tableau1[[#This Row],[Trimestre]])</f>
        <v>2021-T1</v>
      </c>
      <c r="O2" t="str">
        <f>VLOOKUP(Tableau1[[#This Row],[Product_Ref]],Table_Correspondance!H:J,2,FALSE)</f>
        <v>Robe</v>
      </c>
      <c r="P2" s="3">
        <f>VLOOKUP(Tableau1[[#This Row],[Product_Ref]],Table_Correspondance!H:N,6,FALSE)</f>
        <v>13.05</v>
      </c>
      <c r="Q2" s="3">
        <f>VLOOKUP(Tableau1[[#This Row],[Product_Ref]],Table_Correspondance!H:N,7,FALSE)</f>
        <v>15</v>
      </c>
      <c r="R2" s="3">
        <v>2095.59</v>
      </c>
      <c r="S2" t="str">
        <f>CONCATENATE(Tableau1[[#This Row],[Sub_Region_Cod]],Tableau1[[#This Row],[Country_Cod]],Tableau1[[#This Row],[Categ]],Tableau1[[#This Row],[Period]],Tableau1[[#This Row],[Product_Ref]],Tableau1[[#This Row],[Sales]])</f>
        <v>EUERUSCAT_Haut-Et-BasM2-2021P425902095,59</v>
      </c>
      <c r="T2" s="5">
        <f>VLOOKUP(Tableau1[[#This Row],[Product_Ref]],Table_Correspondance!H:L,5,FALSE)</f>
        <v>43405</v>
      </c>
      <c r="U2">
        <f>_xlfn.DAYS(Tableau1[[#This Row],[Date]],Tableau1[[#This Row],[Date_creation]])</f>
        <v>823</v>
      </c>
    </row>
    <row r="3" spans="1:23" x14ac:dyDescent="0.35">
      <c r="A3" t="s">
        <v>8</v>
      </c>
      <c r="B3" t="s">
        <v>422</v>
      </c>
      <c r="C3" t="str">
        <f>TRIM(Tableau1[[#This Row],[Country_Cod]])</f>
        <v>BLR</v>
      </c>
      <c r="D3" t="s">
        <v>409</v>
      </c>
      <c r="E3" t="str">
        <f>VLOOKUP(Tableau1[[#This Row],[Code_Pays]],Table_Correspondance!$B$1:$F$40,2,FALSE)</f>
        <v>Bélarus</v>
      </c>
      <c r="F3" t="str">
        <f>RIGHT(Tableau1[[#This Row],[Categ]],LEN(Tableau1[[#This Row],[Categ]])-4)</f>
        <v>Haut</v>
      </c>
      <c r="G3" t="s">
        <v>20</v>
      </c>
      <c r="H3" t="str">
        <f>RIGHT(Tableau1[[#This Row],[Period]],4)</f>
        <v>2020</v>
      </c>
      <c r="I3" t="str">
        <f>LEFT(Tableau1[[#This Row],[Period]],FIND("-",Tableau1[[#This Row],[Period]])-1)</f>
        <v>M4</v>
      </c>
      <c r="J3" t="str">
        <f>RIGHT(Tableau1[[#This Row],[Gauche_Trouve]],LEN(Tableau1[[#This Row],[Gauche_Trouve]])-1)</f>
        <v>4</v>
      </c>
      <c r="K3" s="5">
        <f>DATE(Tableau1[[#This Row],[Annee]],Tableau1[[#This Row],[Mois]],1)</f>
        <v>43922</v>
      </c>
      <c r="L3" s="5" t="str">
        <f>"T" &amp; ROUNDUP(Tableau1[[#This Row],[Mois]]/3, 0)</f>
        <v>T2</v>
      </c>
      <c r="M3" t="s">
        <v>21</v>
      </c>
      <c r="N3" t="str">
        <f>CONCATENATE(Tableau1[[#This Row],[Annee]],"-",Tableau1[[#This Row],[Trimestre]])</f>
        <v>2020-T2</v>
      </c>
      <c r="O3" t="str">
        <f>VLOOKUP(Tableau1[[#This Row],[Product_Ref]],Table_Correspondance!H:J,2,FALSE)</f>
        <v>Pull</v>
      </c>
      <c r="P3" s="3">
        <f>VLOOKUP(Tableau1[[#This Row],[Product_Ref]],Table_Correspondance!H:N,6,FALSE)</f>
        <v>11.16</v>
      </c>
      <c r="Q3" s="3">
        <f>VLOOKUP(Tableau1[[#This Row],[Product_Ref]],Table_Correspondance!H:N,7,FALSE)</f>
        <v>12</v>
      </c>
      <c r="R3" s="3">
        <v>8600.6</v>
      </c>
      <c r="S3" t="str">
        <f>CONCATENATE(Tableau1[[#This Row],[Sub_Region_Cod]],Tableau1[[#This Row],[Country_Cod]],Tableau1[[#This Row],[Categ]],Tableau1[[#This Row],[Period]],Tableau1[[#This Row],[Product_Ref]],Tableau1[[#This Row],[Sales]])</f>
        <v>EUEBLRCAT_HautM4-2020P167138600,6</v>
      </c>
      <c r="T3" s="5">
        <f>VLOOKUP(Tableau1[[#This Row],[Product_Ref]],Table_Correspondance!H:L,5,FALSE)</f>
        <v>42917</v>
      </c>
      <c r="U3">
        <f>_xlfn.DAYS(Tableau1[[#This Row],[Date]],Tableau1[[#This Row],[Date_creation]])</f>
        <v>1005</v>
      </c>
    </row>
    <row r="4" spans="1:23" x14ac:dyDescent="0.35">
      <c r="A4" t="s">
        <v>8</v>
      </c>
      <c r="B4" t="s">
        <v>416</v>
      </c>
      <c r="C4" t="str">
        <f>TRIM(Tableau1[[#This Row],[Country_Cod]])</f>
        <v>ROU</v>
      </c>
      <c r="D4" t="s">
        <v>409</v>
      </c>
      <c r="E4" t="str">
        <f>VLOOKUP(Tableau1[[#This Row],[Code_Pays]],Table_Correspondance!$B$1:$F$40,2,FALSE)</f>
        <v>Roumanie</v>
      </c>
      <c r="F4" t="str">
        <f>RIGHT(Tableau1[[#This Row],[Categ]],LEN(Tableau1[[#This Row],[Categ]])-4)</f>
        <v>Haut</v>
      </c>
      <c r="G4" t="s">
        <v>23</v>
      </c>
      <c r="H4" t="str">
        <f>RIGHT(Tableau1[[#This Row],[Period]],4)</f>
        <v>2019</v>
      </c>
      <c r="I4" t="str">
        <f>LEFT(Tableau1[[#This Row],[Period]],FIND("-",Tableau1[[#This Row],[Period]])-1)</f>
        <v>M10</v>
      </c>
      <c r="J4" t="str">
        <f>RIGHT(Tableau1[[#This Row],[Gauche_Trouve]],LEN(Tableau1[[#This Row],[Gauche_Trouve]])-1)</f>
        <v>10</v>
      </c>
      <c r="K4" s="5">
        <f>DATE(Tableau1[[#This Row],[Annee]],Tableau1[[#This Row],[Mois]],1)</f>
        <v>43739</v>
      </c>
      <c r="L4" s="5" t="str">
        <f>"T" &amp; ROUNDUP(Tableau1[[#This Row],[Mois]]/3, 0)</f>
        <v>T4</v>
      </c>
      <c r="M4" t="s">
        <v>24</v>
      </c>
      <c r="N4" t="str">
        <f>CONCATENATE(Tableau1[[#This Row],[Annee]],"-",Tableau1[[#This Row],[Trimestre]])</f>
        <v>2019-T4</v>
      </c>
      <c r="O4" t="str">
        <f>VLOOKUP(Tableau1[[#This Row],[Product_Ref]],Table_Correspondance!H:J,2,FALSE)</f>
        <v>Chemise</v>
      </c>
      <c r="P4" s="3">
        <f>VLOOKUP(Tableau1[[#This Row],[Product_Ref]],Table_Correspondance!H:N,6,FALSE)</f>
        <v>12.04</v>
      </c>
      <c r="Q4" s="3">
        <f>VLOOKUP(Tableau1[[#This Row],[Product_Ref]],Table_Correspondance!H:N,7,FALSE)</f>
        <v>14</v>
      </c>
      <c r="R4" s="3">
        <v>8326.9</v>
      </c>
      <c r="S4" t="str">
        <f>CONCATENATE(Tableau1[[#This Row],[Sub_Region_Cod]],Tableau1[[#This Row],[Country_Cod]],Tableau1[[#This Row],[Categ]],Tableau1[[#This Row],[Period]],Tableau1[[#This Row],[Product_Ref]],Tableau1[[#This Row],[Sales]])</f>
        <v>EUEROUCAT_HautM10-2019P288758326,9</v>
      </c>
      <c r="T4" s="5">
        <f>VLOOKUP(Tableau1[[#This Row],[Product_Ref]],Table_Correspondance!H:L,5,FALSE)</f>
        <v>42856</v>
      </c>
      <c r="U4">
        <f>_xlfn.DAYS(Tableau1[[#This Row],[Date]],Tableau1[[#This Row],[Date_creation]])</f>
        <v>883</v>
      </c>
    </row>
    <row r="5" spans="1:23" x14ac:dyDescent="0.35">
      <c r="A5" t="s">
        <v>8</v>
      </c>
      <c r="B5" t="s">
        <v>417</v>
      </c>
      <c r="C5" t="str">
        <f>TRIM(Tableau1[[#This Row],[Country_Cod]])</f>
        <v>MDA</v>
      </c>
      <c r="D5" t="s">
        <v>410</v>
      </c>
      <c r="E5" t="str">
        <f>VLOOKUP(Tableau1[[#This Row],[Code_Pays]],Table_Correspondance!$B$1:$F$40,2,FALSE)</f>
        <v>République de Moldavie</v>
      </c>
      <c r="F5" t="str">
        <f>RIGHT(Tableau1[[#This Row],[Categ]],LEN(Tableau1[[#This Row],[Categ]])-4)</f>
        <v>Bas</v>
      </c>
      <c r="G5" t="s">
        <v>25</v>
      </c>
      <c r="H5" t="str">
        <f>RIGHT(Tableau1[[#This Row],[Period]],4)</f>
        <v>2019</v>
      </c>
      <c r="I5" t="str">
        <f>LEFT(Tableau1[[#This Row],[Period]],FIND("-",Tableau1[[#This Row],[Period]])-1)</f>
        <v>M12</v>
      </c>
      <c r="J5" t="str">
        <f>RIGHT(Tableau1[[#This Row],[Gauche_Trouve]],LEN(Tableau1[[#This Row],[Gauche_Trouve]])-1)</f>
        <v>12</v>
      </c>
      <c r="K5" s="5">
        <f>DATE(Tableau1[[#This Row],[Annee]],Tableau1[[#This Row],[Mois]],1)</f>
        <v>43800</v>
      </c>
      <c r="L5" s="5" t="str">
        <f>"T" &amp; ROUNDUP(Tableau1[[#This Row],[Mois]]/3, 0)</f>
        <v>T4</v>
      </c>
      <c r="M5" t="s">
        <v>26</v>
      </c>
      <c r="N5" t="str">
        <f>CONCATENATE(Tableau1[[#This Row],[Annee]],"-",Tableau1[[#This Row],[Trimestre]])</f>
        <v>2019-T4</v>
      </c>
      <c r="O5" t="str">
        <f>VLOOKUP(Tableau1[[#This Row],[Product_Ref]],Table_Correspondance!H:J,2,FALSE)</f>
        <v>Culotte</v>
      </c>
      <c r="P5" s="3">
        <f>VLOOKUP(Tableau1[[#This Row],[Product_Ref]],Table_Correspondance!H:N,6,FALSE)</f>
        <v>10.01</v>
      </c>
      <c r="Q5" s="3">
        <f>VLOOKUP(Tableau1[[#This Row],[Product_Ref]],Table_Correspondance!H:N,7,FALSE)</f>
        <v>11</v>
      </c>
      <c r="R5" s="3">
        <v>3295.69</v>
      </c>
      <c r="S5" t="str">
        <f>CONCATENATE(Tableau1[[#This Row],[Sub_Region_Cod]],Tableau1[[#This Row],[Country_Cod]],Tableau1[[#This Row],[Categ]],Tableau1[[#This Row],[Period]],Tableau1[[#This Row],[Product_Ref]],Tableau1[[#This Row],[Sales]])</f>
        <v>EUEMDACAT_BasM12-2019P485633295,69</v>
      </c>
      <c r="T5" s="5">
        <f>VLOOKUP(Tableau1[[#This Row],[Product_Ref]],Table_Correspondance!H:L,5,FALSE)</f>
        <v>42917</v>
      </c>
      <c r="U5">
        <f>_xlfn.DAYS(Tableau1[[#This Row],[Date]],Tableau1[[#This Row],[Date_creation]])</f>
        <v>883</v>
      </c>
    </row>
    <row r="6" spans="1:23" x14ac:dyDescent="0.35">
      <c r="A6" t="s">
        <v>8</v>
      </c>
      <c r="B6" t="s">
        <v>422</v>
      </c>
      <c r="C6" t="str">
        <f>TRIM(Tableau1[[#This Row],[Country_Cod]])</f>
        <v>BLR</v>
      </c>
      <c r="D6" t="s">
        <v>410</v>
      </c>
      <c r="E6" t="str">
        <f>VLOOKUP(Tableau1[[#This Row],[Code_Pays]],Table_Correspondance!$B$1:$F$40,2,FALSE)</f>
        <v>Bélarus</v>
      </c>
      <c r="F6" t="str">
        <f>RIGHT(Tableau1[[#This Row],[Categ]],LEN(Tableau1[[#This Row],[Categ]])-4)</f>
        <v>Bas</v>
      </c>
      <c r="G6" t="s">
        <v>27</v>
      </c>
      <c r="H6" t="str">
        <f>RIGHT(Tableau1[[#This Row],[Period]],4)</f>
        <v>2020</v>
      </c>
      <c r="I6" t="str">
        <f>LEFT(Tableau1[[#This Row],[Period]],FIND("-",Tableau1[[#This Row],[Period]])-1)</f>
        <v>M6</v>
      </c>
      <c r="J6" t="str">
        <f>RIGHT(Tableau1[[#This Row],[Gauche_Trouve]],LEN(Tableau1[[#This Row],[Gauche_Trouve]])-1)</f>
        <v>6</v>
      </c>
      <c r="K6" s="5">
        <f>DATE(Tableau1[[#This Row],[Annee]],Tableau1[[#This Row],[Mois]],1)</f>
        <v>43983</v>
      </c>
      <c r="L6" s="5" t="str">
        <f>"T" &amp; ROUNDUP(Tableau1[[#This Row],[Mois]]/3, 0)</f>
        <v>T2</v>
      </c>
      <c r="M6" t="s">
        <v>28</v>
      </c>
      <c r="N6" t="str">
        <f>CONCATENATE(Tableau1[[#This Row],[Annee]],"-",Tableau1[[#This Row],[Trimestre]])</f>
        <v>2020-T2</v>
      </c>
      <c r="O6" t="str">
        <f>VLOOKUP(Tableau1[[#This Row],[Product_Ref]],Table_Correspondance!H:J,2,FALSE)</f>
        <v>Pantacourt</v>
      </c>
      <c r="P6" s="3">
        <f>VLOOKUP(Tableau1[[#This Row],[Product_Ref]],Table_Correspondance!H:N,6,FALSE)</f>
        <v>7.44</v>
      </c>
      <c r="Q6" s="3">
        <f>VLOOKUP(Tableau1[[#This Row],[Product_Ref]],Table_Correspondance!H:N,7,FALSE)</f>
        <v>8</v>
      </c>
      <c r="R6" s="3">
        <v>6351.77</v>
      </c>
      <c r="S6" t="str">
        <f>CONCATENATE(Tableau1[[#This Row],[Sub_Region_Cod]],Tableau1[[#This Row],[Country_Cod]],Tableau1[[#This Row],[Categ]],Tableau1[[#This Row],[Period]],Tableau1[[#This Row],[Product_Ref]],Tableau1[[#This Row],[Sales]])</f>
        <v>EUEBLRCAT_BasM6-2020P345416351,77</v>
      </c>
      <c r="T6" s="5">
        <f>VLOOKUP(Tableau1[[#This Row],[Product_Ref]],Table_Correspondance!H:L,5,FALSE)</f>
        <v>43160</v>
      </c>
      <c r="U6">
        <f>_xlfn.DAYS(Tableau1[[#This Row],[Date]],Tableau1[[#This Row],[Date_creation]])</f>
        <v>823</v>
      </c>
    </row>
    <row r="7" spans="1:23" x14ac:dyDescent="0.35">
      <c r="A7" t="s">
        <v>8</v>
      </c>
      <c r="B7" t="s">
        <v>415</v>
      </c>
      <c r="C7" t="str">
        <f>TRIM(Tableau1[[#This Row],[Country_Cod]])</f>
        <v>RUS</v>
      </c>
      <c r="D7" t="s">
        <v>409</v>
      </c>
      <c r="E7" t="str">
        <f>VLOOKUP(Tableau1[[#This Row],[Code_Pays]],Table_Correspondance!$B$1:$F$40,2,FALSE)</f>
        <v>Fédération de Russie</v>
      </c>
      <c r="F7" t="str">
        <f>RIGHT(Tableau1[[#This Row],[Categ]],LEN(Tableau1[[#This Row],[Categ]])-4)</f>
        <v>Haut</v>
      </c>
      <c r="G7" t="s">
        <v>30</v>
      </c>
      <c r="H7" t="str">
        <f>RIGHT(Tableau1[[#This Row],[Period]],4)</f>
        <v>2020</v>
      </c>
      <c r="I7" t="str">
        <f>LEFT(Tableau1[[#This Row],[Period]],FIND("-",Tableau1[[#This Row],[Period]])-1)</f>
        <v>M9</v>
      </c>
      <c r="J7" t="str">
        <f>RIGHT(Tableau1[[#This Row],[Gauche_Trouve]],LEN(Tableau1[[#This Row],[Gauche_Trouve]])-1)</f>
        <v>9</v>
      </c>
      <c r="K7" s="5">
        <f>DATE(Tableau1[[#This Row],[Annee]],Tableau1[[#This Row],[Mois]],1)</f>
        <v>44075</v>
      </c>
      <c r="L7" s="5" t="str">
        <f>"T" &amp; ROUNDUP(Tableau1[[#This Row],[Mois]]/3, 0)</f>
        <v>T3</v>
      </c>
      <c r="M7" t="s">
        <v>31</v>
      </c>
      <c r="N7" t="str">
        <f>CONCATENATE(Tableau1[[#This Row],[Annee]],"-",Tableau1[[#This Row],[Trimestre]])</f>
        <v>2020-T3</v>
      </c>
      <c r="O7" t="str">
        <f>VLOOKUP(Tableau1[[#This Row],[Product_Ref]],Table_Correspondance!H:J,2,FALSE)</f>
        <v>Soutien gorge</v>
      </c>
      <c r="P7" s="3">
        <f>VLOOKUP(Tableau1[[#This Row],[Product_Ref]],Table_Correspondance!H:N,6,FALSE)</f>
        <v>10.44</v>
      </c>
      <c r="Q7" s="3">
        <f>VLOOKUP(Tableau1[[#This Row],[Product_Ref]],Table_Correspondance!H:N,7,FALSE)</f>
        <v>12</v>
      </c>
      <c r="R7" s="3">
        <v>46.42</v>
      </c>
      <c r="S7" t="str">
        <f>CONCATENATE(Tableau1[[#This Row],[Sub_Region_Cod]],Tableau1[[#This Row],[Country_Cod]],Tableau1[[#This Row],[Categ]],Tableau1[[#This Row],[Period]],Tableau1[[#This Row],[Product_Ref]],Tableau1[[#This Row],[Sales]])</f>
        <v>EUERUSCAT_HautM9-2020P4214846,42</v>
      </c>
      <c r="T7" s="5">
        <f>VLOOKUP(Tableau1[[#This Row],[Product_Ref]],Table_Correspondance!H:L,5,FALSE)</f>
        <v>42979</v>
      </c>
      <c r="U7">
        <f>_xlfn.DAYS(Tableau1[[#This Row],[Date]],Tableau1[[#This Row],[Date_creation]])</f>
        <v>1096</v>
      </c>
    </row>
    <row r="8" spans="1:23" x14ac:dyDescent="0.35">
      <c r="A8" t="s">
        <v>8</v>
      </c>
      <c r="B8" t="s">
        <v>422</v>
      </c>
      <c r="C8" t="str">
        <f>TRIM(Tableau1[[#This Row],[Country_Cod]])</f>
        <v>BLR</v>
      </c>
      <c r="D8" t="s">
        <v>409</v>
      </c>
      <c r="E8" t="str">
        <f>VLOOKUP(Tableau1[[#This Row],[Code_Pays]],Table_Correspondance!$B$1:$F$40,2,FALSE)</f>
        <v>Bélarus</v>
      </c>
      <c r="F8" t="str">
        <f>RIGHT(Tableau1[[#This Row],[Categ]],LEN(Tableau1[[#This Row],[Categ]])-4)</f>
        <v>Haut</v>
      </c>
      <c r="G8" t="s">
        <v>20</v>
      </c>
      <c r="H8" t="str">
        <f>RIGHT(Tableau1[[#This Row],[Period]],4)</f>
        <v>2020</v>
      </c>
      <c r="I8" t="str">
        <f>LEFT(Tableau1[[#This Row],[Period]],FIND("-",Tableau1[[#This Row],[Period]])-1)</f>
        <v>M4</v>
      </c>
      <c r="J8" t="str">
        <f>RIGHT(Tableau1[[#This Row],[Gauche_Trouve]],LEN(Tableau1[[#This Row],[Gauche_Trouve]])-1)</f>
        <v>4</v>
      </c>
      <c r="K8" s="5">
        <f>DATE(Tableau1[[#This Row],[Annee]],Tableau1[[#This Row],[Mois]],1)</f>
        <v>43922</v>
      </c>
      <c r="L8" s="5" t="str">
        <f>"T" &amp; ROUNDUP(Tableau1[[#This Row],[Mois]]/3, 0)</f>
        <v>T2</v>
      </c>
      <c r="M8" t="s">
        <v>35</v>
      </c>
      <c r="N8" t="str">
        <f>CONCATENATE(Tableau1[[#This Row],[Annee]],"-",Tableau1[[#This Row],[Trimestre]])</f>
        <v>2020-T2</v>
      </c>
      <c r="O8" t="str">
        <f>VLOOKUP(Tableau1[[#This Row],[Product_Ref]],Table_Correspondance!H:J,2,FALSE)</f>
        <v>Pull</v>
      </c>
      <c r="P8" s="3">
        <f>VLOOKUP(Tableau1[[#This Row],[Product_Ref]],Table_Correspondance!H:N,6,FALSE)</f>
        <v>9.35</v>
      </c>
      <c r="Q8" s="3">
        <f>VLOOKUP(Tableau1[[#This Row],[Product_Ref]],Table_Correspondance!H:N,7,FALSE)</f>
        <v>11</v>
      </c>
      <c r="R8" s="3">
        <v>7251.88</v>
      </c>
      <c r="S8" t="str">
        <f>CONCATENATE(Tableau1[[#This Row],[Sub_Region_Cod]],Tableau1[[#This Row],[Country_Cod]],Tableau1[[#This Row],[Categ]],Tableau1[[#This Row],[Period]],Tableau1[[#This Row],[Product_Ref]],Tableau1[[#This Row],[Sales]])</f>
        <v>EUEBLRCAT_HautM4-2020P263027251,88</v>
      </c>
      <c r="T8" s="5">
        <f>VLOOKUP(Tableau1[[#This Row],[Product_Ref]],Table_Correspondance!H:L,5,FALSE)</f>
        <v>42856</v>
      </c>
      <c r="U8">
        <f>_xlfn.DAYS(Tableau1[[#This Row],[Date]],Tableau1[[#This Row],[Date_creation]])</f>
        <v>1066</v>
      </c>
    </row>
    <row r="9" spans="1:23" x14ac:dyDescent="0.35">
      <c r="A9" t="s">
        <v>8</v>
      </c>
      <c r="B9" t="s">
        <v>417</v>
      </c>
      <c r="C9" t="str">
        <f>TRIM(Tableau1[[#This Row],[Country_Cod]])</f>
        <v>MDA</v>
      </c>
      <c r="D9" t="s">
        <v>409</v>
      </c>
      <c r="E9" t="str">
        <f>VLOOKUP(Tableau1[[#This Row],[Code_Pays]],Table_Correspondance!$B$1:$F$40,2,FALSE)</f>
        <v>République de Moldavie</v>
      </c>
      <c r="F9" t="str">
        <f>RIGHT(Tableau1[[#This Row],[Categ]],LEN(Tableau1[[#This Row],[Categ]])-4)</f>
        <v>Haut</v>
      </c>
      <c r="G9" t="s">
        <v>25</v>
      </c>
      <c r="H9" t="str">
        <f>RIGHT(Tableau1[[#This Row],[Period]],4)</f>
        <v>2019</v>
      </c>
      <c r="I9" t="str">
        <f>LEFT(Tableau1[[#This Row],[Period]],FIND("-",Tableau1[[#This Row],[Period]])-1)</f>
        <v>M12</v>
      </c>
      <c r="J9" t="str">
        <f>RIGHT(Tableau1[[#This Row],[Gauche_Trouve]],LEN(Tableau1[[#This Row],[Gauche_Trouve]])-1)</f>
        <v>12</v>
      </c>
      <c r="K9" s="5">
        <f>DATE(Tableau1[[#This Row],[Annee]],Tableau1[[#This Row],[Mois]],1)</f>
        <v>43800</v>
      </c>
      <c r="L9" s="5" t="str">
        <f>"T" &amp; ROUNDUP(Tableau1[[#This Row],[Mois]]/3, 0)</f>
        <v>T4</v>
      </c>
      <c r="M9" t="s">
        <v>36</v>
      </c>
      <c r="N9" t="str">
        <f>CONCATENATE(Tableau1[[#This Row],[Annee]],"-",Tableau1[[#This Row],[Trimestre]])</f>
        <v>2019-T4</v>
      </c>
      <c r="O9" t="str">
        <f>VLOOKUP(Tableau1[[#This Row],[Product_Ref]],Table_Correspondance!H:J,2,FALSE)</f>
        <v>Sweatshirt</v>
      </c>
      <c r="P9" s="3">
        <f>VLOOKUP(Tableau1[[#This Row],[Product_Ref]],Table_Correspondance!H:N,6,FALSE)</f>
        <v>8.36</v>
      </c>
      <c r="Q9" s="3">
        <f>VLOOKUP(Tableau1[[#This Row],[Product_Ref]],Table_Correspondance!H:N,7,FALSE)</f>
        <v>11</v>
      </c>
      <c r="R9" s="3">
        <v>2661.71</v>
      </c>
      <c r="S9" t="str">
        <f>CONCATENATE(Tableau1[[#This Row],[Sub_Region_Cod]],Tableau1[[#This Row],[Country_Cod]],Tableau1[[#This Row],[Categ]],Tableau1[[#This Row],[Period]],Tableau1[[#This Row],[Product_Ref]],Tableau1[[#This Row],[Sales]])</f>
        <v>EUEMDACAT_HautM12-2019P200742661,71</v>
      </c>
      <c r="T9" s="5">
        <f>VLOOKUP(Tableau1[[#This Row],[Product_Ref]],Table_Correspondance!H:L,5,FALSE)</f>
        <v>43101</v>
      </c>
      <c r="U9">
        <f>_xlfn.DAYS(Tableau1[[#This Row],[Date]],Tableau1[[#This Row],[Date_creation]])</f>
        <v>699</v>
      </c>
    </row>
    <row r="10" spans="1:23" x14ac:dyDescent="0.35">
      <c r="A10" t="s">
        <v>8</v>
      </c>
      <c r="B10" t="s">
        <v>423</v>
      </c>
      <c r="C10" t="str">
        <f>TRIM(Tableau1[[#This Row],[Country_Cod]])</f>
        <v>UKR</v>
      </c>
      <c r="D10" t="s">
        <v>409</v>
      </c>
      <c r="E10" t="str">
        <f>VLOOKUP(Tableau1[[#This Row],[Code_Pays]],Table_Correspondance!$B$1:$F$40,2,FALSE)</f>
        <v>Ukraine</v>
      </c>
      <c r="F10" t="str">
        <f>RIGHT(Tableau1[[#This Row],[Categ]],LEN(Tableau1[[#This Row],[Categ]])-4)</f>
        <v>Haut</v>
      </c>
      <c r="G10" t="s">
        <v>42</v>
      </c>
      <c r="H10" t="str">
        <f>RIGHT(Tableau1[[#This Row],[Period]],4)</f>
        <v>2019</v>
      </c>
      <c r="I10" t="str">
        <f>LEFT(Tableau1[[#This Row],[Period]],FIND("-",Tableau1[[#This Row],[Period]])-1)</f>
        <v>M6</v>
      </c>
      <c r="J10" t="str">
        <f>RIGHT(Tableau1[[#This Row],[Gauche_Trouve]],LEN(Tableau1[[#This Row],[Gauche_Trouve]])-1)</f>
        <v>6</v>
      </c>
      <c r="K10" s="5">
        <f>DATE(Tableau1[[#This Row],[Annee]],Tableau1[[#This Row],[Mois]],1)</f>
        <v>43617</v>
      </c>
      <c r="L10" s="5" t="str">
        <f>"T" &amp; ROUNDUP(Tableau1[[#This Row],[Mois]]/3, 0)</f>
        <v>T2</v>
      </c>
      <c r="M10" t="s">
        <v>43</v>
      </c>
      <c r="N10" t="str">
        <f>CONCATENATE(Tableau1[[#This Row],[Annee]],"-",Tableau1[[#This Row],[Trimestre]])</f>
        <v>2019-T2</v>
      </c>
      <c r="O10" t="str">
        <f>VLOOKUP(Tableau1[[#This Row],[Product_Ref]],Table_Correspondance!H:J,2,FALSE)</f>
        <v>Débardeur</v>
      </c>
      <c r="P10" s="3">
        <f>VLOOKUP(Tableau1[[#This Row],[Product_Ref]],Table_Correspondance!H:N,6,FALSE)</f>
        <v>6.3</v>
      </c>
      <c r="Q10" s="3">
        <f>VLOOKUP(Tableau1[[#This Row],[Product_Ref]],Table_Correspondance!H:N,7,FALSE)</f>
        <v>9</v>
      </c>
      <c r="R10" s="3">
        <v>2413.77</v>
      </c>
      <c r="S10" t="str">
        <f>CONCATENATE(Tableau1[[#This Row],[Sub_Region_Cod]],Tableau1[[#This Row],[Country_Cod]],Tableau1[[#This Row],[Categ]],Tableau1[[#This Row],[Period]],Tableau1[[#This Row],[Product_Ref]],Tableau1[[#This Row],[Sales]])</f>
        <v>EUEUKRCAT_HautM6-2019P338762413,77</v>
      </c>
      <c r="T10" s="5">
        <f>VLOOKUP(Tableau1[[#This Row],[Product_Ref]],Table_Correspondance!H:L,5,FALSE)</f>
        <v>43191</v>
      </c>
      <c r="U10">
        <f>_xlfn.DAYS(Tableau1[[#This Row],[Date]],Tableau1[[#This Row],[Date_creation]])</f>
        <v>426</v>
      </c>
      <c r="W10" s="3"/>
    </row>
    <row r="11" spans="1:23" x14ac:dyDescent="0.35">
      <c r="A11" t="s">
        <v>8</v>
      </c>
      <c r="B11" t="s">
        <v>421</v>
      </c>
      <c r="C11" t="str">
        <f>TRIM(Tableau1[[#This Row],[Country_Cod]])</f>
        <v>SVK</v>
      </c>
      <c r="D11" t="s">
        <v>408</v>
      </c>
      <c r="E11" t="str">
        <f>VLOOKUP(Tableau1[[#This Row],[Code_Pays]],Table_Correspondance!$B$1:$F$40,2,FALSE)</f>
        <v>Slovaquie</v>
      </c>
      <c r="F11" t="str">
        <f>RIGHT(Tableau1[[#This Row],[Categ]],LEN(Tableau1[[#This Row],[Categ]])-4)</f>
        <v>Haut-Et-Bas</v>
      </c>
      <c r="G11" t="s">
        <v>44</v>
      </c>
      <c r="H11" t="str">
        <f>RIGHT(Tableau1[[#This Row],[Period]],4)</f>
        <v>2019</v>
      </c>
      <c r="I11" t="str">
        <f>LEFT(Tableau1[[#This Row],[Period]],FIND("-",Tableau1[[#This Row],[Period]])-1)</f>
        <v>M11</v>
      </c>
      <c r="J11" t="str">
        <f>RIGHT(Tableau1[[#This Row],[Gauche_Trouve]],LEN(Tableau1[[#This Row],[Gauche_Trouve]])-1)</f>
        <v>11</v>
      </c>
      <c r="K11" s="5">
        <f>DATE(Tableau1[[#This Row],[Annee]],Tableau1[[#This Row],[Mois]],1)</f>
        <v>43770</v>
      </c>
      <c r="L11" s="5" t="str">
        <f>"T" &amp; ROUNDUP(Tableau1[[#This Row],[Mois]]/3, 0)</f>
        <v>T4</v>
      </c>
      <c r="M11" t="s">
        <v>45</v>
      </c>
      <c r="N11" t="str">
        <f>CONCATENATE(Tableau1[[#This Row],[Annee]],"-",Tableau1[[#This Row],[Trimestre]])</f>
        <v>2019-T4</v>
      </c>
      <c r="O11" t="str">
        <f>VLOOKUP(Tableau1[[#This Row],[Product_Ref]],Table_Correspondance!H:J,2,FALSE)</f>
        <v>Robe</v>
      </c>
      <c r="P11" s="3">
        <f>VLOOKUP(Tableau1[[#This Row],[Product_Ref]],Table_Correspondance!H:N,6,FALSE)</f>
        <v>8.3699999999999992</v>
      </c>
      <c r="Q11" s="3">
        <f>VLOOKUP(Tableau1[[#This Row],[Product_Ref]],Table_Correspondance!H:N,7,FALSE)</f>
        <v>9</v>
      </c>
      <c r="R11" s="3">
        <v>2343.6</v>
      </c>
      <c r="S11" t="str">
        <f>CONCATENATE(Tableau1[[#This Row],[Sub_Region_Cod]],Tableau1[[#This Row],[Country_Cod]],Tableau1[[#This Row],[Categ]],Tableau1[[#This Row],[Period]],Tableau1[[#This Row],[Product_Ref]],Tableau1[[#This Row],[Sales]])</f>
        <v>EUESVKCAT_Haut-Et-BasM11-2019P068812343,6</v>
      </c>
      <c r="T11" s="5">
        <f>VLOOKUP(Tableau1[[#This Row],[Product_Ref]],Table_Correspondance!H:L,5,FALSE)</f>
        <v>43344</v>
      </c>
      <c r="U11">
        <f>_xlfn.DAYS(Tableau1[[#This Row],[Date]],Tableau1[[#This Row],[Date_creation]])</f>
        <v>426</v>
      </c>
    </row>
    <row r="12" spans="1:23" x14ac:dyDescent="0.35">
      <c r="A12" t="s">
        <v>8</v>
      </c>
      <c r="B12" t="s">
        <v>418</v>
      </c>
      <c r="C12" t="str">
        <f>TRIM(Tableau1[[#This Row],[Country_Cod]])</f>
        <v>BGR</v>
      </c>
      <c r="D12" t="s">
        <v>408</v>
      </c>
      <c r="E12" t="str">
        <f>VLOOKUP(Tableau1[[#This Row],[Code_Pays]],Table_Correspondance!$B$1:$F$40,2,FALSE)</f>
        <v>Bulgarie</v>
      </c>
      <c r="F12" t="str">
        <f>RIGHT(Tableau1[[#This Row],[Categ]],LEN(Tableau1[[#This Row],[Categ]])-4)</f>
        <v>Haut-Et-Bas</v>
      </c>
      <c r="G12" t="s">
        <v>40</v>
      </c>
      <c r="H12" t="str">
        <f>RIGHT(Tableau1[[#This Row],[Period]],4)</f>
        <v>2020</v>
      </c>
      <c r="I12" t="str">
        <f>LEFT(Tableau1[[#This Row],[Period]],FIND("-",Tableau1[[#This Row],[Period]])-1)</f>
        <v>M10</v>
      </c>
      <c r="J12" t="str">
        <f>RIGHT(Tableau1[[#This Row],[Gauche_Trouve]],LEN(Tableau1[[#This Row],[Gauche_Trouve]])-1)</f>
        <v>10</v>
      </c>
      <c r="K12" s="5">
        <f>DATE(Tableau1[[#This Row],[Annee]],Tableau1[[#This Row],[Mois]],1)</f>
        <v>44105</v>
      </c>
      <c r="L12" s="5" t="str">
        <f>"T" &amp; ROUNDUP(Tableau1[[#This Row],[Mois]]/3, 0)</f>
        <v>T4</v>
      </c>
      <c r="M12" t="s">
        <v>51</v>
      </c>
      <c r="N12" t="str">
        <f>CONCATENATE(Tableau1[[#This Row],[Annee]],"-",Tableau1[[#This Row],[Trimestre]])</f>
        <v>2020-T4</v>
      </c>
      <c r="O12" t="str">
        <f>VLOOKUP(Tableau1[[#This Row],[Product_Ref]],Table_Correspondance!H:J,2,FALSE)</f>
        <v>Robe</v>
      </c>
      <c r="P12" s="3">
        <f>VLOOKUP(Tableau1[[#This Row],[Product_Ref]],Table_Correspondance!H:N,6,FALSE)</f>
        <v>4.2</v>
      </c>
      <c r="Q12" s="3">
        <f>VLOOKUP(Tableau1[[#This Row],[Product_Ref]],Table_Correspondance!H:N,7,FALSE)</f>
        <v>6</v>
      </c>
      <c r="R12" s="3">
        <v>4445.8599999999997</v>
      </c>
      <c r="S12" t="str">
        <f>CONCATENATE(Tableau1[[#This Row],[Sub_Region_Cod]],Tableau1[[#This Row],[Country_Cod]],Tableau1[[#This Row],[Categ]],Tableau1[[#This Row],[Period]],Tableau1[[#This Row],[Product_Ref]],Tableau1[[#This Row],[Sales]])</f>
        <v>EUEBGRCAT_Haut-Et-BasM10-2020P384884445,86</v>
      </c>
      <c r="T12" s="5">
        <f>VLOOKUP(Tableau1[[#This Row],[Product_Ref]],Table_Correspondance!H:L,5,FALSE)</f>
        <v>43101</v>
      </c>
      <c r="U12">
        <f>_xlfn.DAYS(Tableau1[[#This Row],[Date]],Tableau1[[#This Row],[Date_creation]])</f>
        <v>1004</v>
      </c>
    </row>
    <row r="13" spans="1:23" x14ac:dyDescent="0.35">
      <c r="A13" t="s">
        <v>8</v>
      </c>
      <c r="B13" t="s">
        <v>421</v>
      </c>
      <c r="C13" t="str">
        <f>TRIM(Tableau1[[#This Row],[Country_Cod]])</f>
        <v>SVK</v>
      </c>
      <c r="D13" t="s">
        <v>410</v>
      </c>
      <c r="E13" t="str">
        <f>VLOOKUP(Tableau1[[#This Row],[Code_Pays]],Table_Correspondance!$B$1:$F$40,2,FALSE)</f>
        <v>Slovaquie</v>
      </c>
      <c r="F13" t="str">
        <f>RIGHT(Tableau1[[#This Row],[Categ]],LEN(Tableau1[[#This Row],[Categ]])-4)</f>
        <v>Bas</v>
      </c>
      <c r="G13" t="s">
        <v>56</v>
      </c>
      <c r="H13" t="str">
        <f>RIGHT(Tableau1[[#This Row],[Period]],4)</f>
        <v>2020</v>
      </c>
      <c r="I13" t="str">
        <f>LEFT(Tableau1[[#This Row],[Period]],FIND("-",Tableau1[[#This Row],[Period]])-1)</f>
        <v>M3</v>
      </c>
      <c r="J13" t="str">
        <f>RIGHT(Tableau1[[#This Row],[Gauche_Trouve]],LEN(Tableau1[[#This Row],[Gauche_Trouve]])-1)</f>
        <v>3</v>
      </c>
      <c r="K13" s="5">
        <f>DATE(Tableau1[[#This Row],[Annee]],Tableau1[[#This Row],[Mois]],1)</f>
        <v>43891</v>
      </c>
      <c r="L13" s="5" t="str">
        <f>"T" &amp; ROUNDUP(Tableau1[[#This Row],[Mois]]/3, 0)</f>
        <v>T1</v>
      </c>
      <c r="M13" t="s">
        <v>57</v>
      </c>
      <c r="N13" t="str">
        <f>CONCATENATE(Tableau1[[#This Row],[Annee]],"-",Tableau1[[#This Row],[Trimestre]])</f>
        <v>2020-T1</v>
      </c>
      <c r="O13" t="str">
        <f>VLOOKUP(Tableau1[[#This Row],[Product_Ref]],Table_Correspondance!H:J,2,FALSE)</f>
        <v>Pantacourt</v>
      </c>
      <c r="P13" s="3">
        <f>VLOOKUP(Tableau1[[#This Row],[Product_Ref]],Table_Correspondance!H:N,6,FALSE)</f>
        <v>4.32</v>
      </c>
      <c r="Q13" s="3">
        <f>VLOOKUP(Tableau1[[#This Row],[Product_Ref]],Table_Correspondance!H:N,7,FALSE)</f>
        <v>6</v>
      </c>
      <c r="R13" s="3">
        <v>8206.44</v>
      </c>
      <c r="S13" t="str">
        <f>CONCATENATE(Tableau1[[#This Row],[Sub_Region_Cod]],Tableau1[[#This Row],[Country_Cod]],Tableau1[[#This Row],[Categ]],Tableau1[[#This Row],[Period]],Tableau1[[#This Row],[Product_Ref]],Tableau1[[#This Row],[Sales]])</f>
        <v>EUESVKCAT_BasM3-2020P187328206,44</v>
      </c>
      <c r="T13" s="5">
        <f>VLOOKUP(Tableau1[[#This Row],[Product_Ref]],Table_Correspondance!H:L,5,FALSE)</f>
        <v>42736</v>
      </c>
      <c r="U13">
        <f>_xlfn.DAYS(Tableau1[[#This Row],[Date]],Tableau1[[#This Row],[Date_creation]])</f>
        <v>1155</v>
      </c>
    </row>
    <row r="14" spans="1:23" x14ac:dyDescent="0.35">
      <c r="A14" t="s">
        <v>8</v>
      </c>
      <c r="B14" t="s">
        <v>419</v>
      </c>
      <c r="C14" t="str">
        <f>TRIM(Tableau1[[#This Row],[Country_Cod]])</f>
        <v>HUN</v>
      </c>
      <c r="D14" t="s">
        <v>410</v>
      </c>
      <c r="E14" t="str">
        <f>VLOOKUP(Tableau1[[#This Row],[Code_Pays]],Table_Correspondance!$B$1:$F$40,2,FALSE)</f>
        <v>Hongrie</v>
      </c>
      <c r="F14" t="str">
        <f>RIGHT(Tableau1[[#This Row],[Categ]],LEN(Tableau1[[#This Row],[Categ]])-4)</f>
        <v>Bas</v>
      </c>
      <c r="G14" t="s">
        <v>17</v>
      </c>
      <c r="H14" t="str">
        <f>RIGHT(Tableau1[[#This Row],[Period]],4)</f>
        <v>2020</v>
      </c>
      <c r="I14" t="str">
        <f>LEFT(Tableau1[[#This Row],[Period]],FIND("-",Tableau1[[#This Row],[Period]])-1)</f>
        <v>M12</v>
      </c>
      <c r="J14" t="str">
        <f>RIGHT(Tableau1[[#This Row],[Gauche_Trouve]],LEN(Tableau1[[#This Row],[Gauche_Trouve]])-1)</f>
        <v>12</v>
      </c>
      <c r="K14" s="5">
        <f>DATE(Tableau1[[#This Row],[Annee]],Tableau1[[#This Row],[Mois]],1)</f>
        <v>44166</v>
      </c>
      <c r="L14" s="5" t="str">
        <f>"T" &amp; ROUNDUP(Tableau1[[#This Row],[Mois]]/3, 0)</f>
        <v>T4</v>
      </c>
      <c r="M14" t="s">
        <v>61</v>
      </c>
      <c r="N14" t="str">
        <f>CONCATENATE(Tableau1[[#This Row],[Annee]],"-",Tableau1[[#This Row],[Trimestre]])</f>
        <v>2020-T4</v>
      </c>
      <c r="O14" t="str">
        <f>VLOOKUP(Tableau1[[#This Row],[Product_Ref]],Table_Correspondance!H:J,2,FALSE)</f>
        <v>Culotte</v>
      </c>
      <c r="P14" s="3">
        <f>VLOOKUP(Tableau1[[#This Row],[Product_Ref]],Table_Correspondance!H:N,6,FALSE)</f>
        <v>8.3000000000000007</v>
      </c>
      <c r="Q14" s="3">
        <f>VLOOKUP(Tableau1[[#This Row],[Product_Ref]],Table_Correspondance!H:N,7,FALSE)</f>
        <v>10</v>
      </c>
      <c r="R14" s="3">
        <v>119.4</v>
      </c>
      <c r="S14" t="str">
        <f>CONCATENATE(Tableau1[[#This Row],[Sub_Region_Cod]],Tableau1[[#This Row],[Country_Cod]],Tableau1[[#This Row],[Categ]],Tableau1[[#This Row],[Period]],Tableau1[[#This Row],[Product_Ref]],Tableau1[[#This Row],[Sales]])</f>
        <v>EUEHUNCAT_BasM12-2020P44127119,4</v>
      </c>
      <c r="T14" s="5">
        <f>VLOOKUP(Tableau1[[#This Row],[Product_Ref]],Table_Correspondance!H:L,5,FALSE)</f>
        <v>43160</v>
      </c>
      <c r="U14">
        <f>_xlfn.DAYS(Tableau1[[#This Row],[Date]],Tableau1[[#This Row],[Date_creation]])</f>
        <v>1006</v>
      </c>
    </row>
    <row r="15" spans="1:23" x14ac:dyDescent="0.35">
      <c r="A15" t="s">
        <v>8</v>
      </c>
      <c r="B15" t="s">
        <v>419</v>
      </c>
      <c r="C15" t="str">
        <f>TRIM(Tableau1[[#This Row],[Country_Cod]])</f>
        <v>HUN</v>
      </c>
      <c r="D15" t="s">
        <v>409</v>
      </c>
      <c r="E15" t="str">
        <f>VLOOKUP(Tableau1[[#This Row],[Code_Pays]],Table_Correspondance!$B$1:$F$40,2,FALSE)</f>
        <v>Hongrie</v>
      </c>
      <c r="F15" t="str">
        <f>RIGHT(Tableau1[[#This Row],[Categ]],LEN(Tableau1[[#This Row],[Categ]])-4)</f>
        <v>Haut</v>
      </c>
      <c r="G15" t="s">
        <v>63</v>
      </c>
      <c r="H15" t="str">
        <f>RIGHT(Tableau1[[#This Row],[Period]],4)</f>
        <v>2019</v>
      </c>
      <c r="I15" t="str">
        <f>LEFT(Tableau1[[#This Row],[Period]],FIND("-",Tableau1[[#This Row],[Period]])-1)</f>
        <v>M7</v>
      </c>
      <c r="J15" t="str">
        <f>RIGHT(Tableau1[[#This Row],[Gauche_Trouve]],LEN(Tableau1[[#This Row],[Gauche_Trouve]])-1)</f>
        <v>7</v>
      </c>
      <c r="K15" s="5">
        <f>DATE(Tableau1[[#This Row],[Annee]],Tableau1[[#This Row],[Mois]],1)</f>
        <v>43647</v>
      </c>
      <c r="L15" s="5" t="str">
        <f>"T" &amp; ROUNDUP(Tableau1[[#This Row],[Mois]]/3, 0)</f>
        <v>T3</v>
      </c>
      <c r="M15" t="s">
        <v>21</v>
      </c>
      <c r="N15" t="str">
        <f>CONCATENATE(Tableau1[[#This Row],[Annee]],"-",Tableau1[[#This Row],[Trimestre]])</f>
        <v>2019-T3</v>
      </c>
      <c r="O15" t="str">
        <f>VLOOKUP(Tableau1[[#This Row],[Product_Ref]],Table_Correspondance!H:J,2,FALSE)</f>
        <v>Pull</v>
      </c>
      <c r="P15" s="3">
        <f>VLOOKUP(Tableau1[[#This Row],[Product_Ref]],Table_Correspondance!H:N,6,FALSE)</f>
        <v>11.16</v>
      </c>
      <c r="Q15" s="3">
        <f>VLOOKUP(Tableau1[[#This Row],[Product_Ref]],Table_Correspondance!H:N,7,FALSE)</f>
        <v>12</v>
      </c>
      <c r="R15" s="3">
        <v>6269.94</v>
      </c>
      <c r="S15" t="str">
        <f>CONCATENATE(Tableau1[[#This Row],[Sub_Region_Cod]],Tableau1[[#This Row],[Country_Cod]],Tableau1[[#This Row],[Categ]],Tableau1[[#This Row],[Period]],Tableau1[[#This Row],[Product_Ref]],Tableau1[[#This Row],[Sales]])</f>
        <v>EUEHUNCAT_HautM7-2019P167136269,94</v>
      </c>
      <c r="T15" s="5">
        <f>VLOOKUP(Tableau1[[#This Row],[Product_Ref]],Table_Correspondance!H:L,5,FALSE)</f>
        <v>42917</v>
      </c>
      <c r="U15">
        <f>_xlfn.DAYS(Tableau1[[#This Row],[Date]],Tableau1[[#This Row],[Date_creation]])</f>
        <v>730</v>
      </c>
    </row>
    <row r="16" spans="1:23" x14ac:dyDescent="0.35">
      <c r="A16" t="s">
        <v>8</v>
      </c>
      <c r="B16" t="s">
        <v>419</v>
      </c>
      <c r="C16" t="str">
        <f>TRIM(Tableau1[[#This Row],[Country_Cod]])</f>
        <v>HUN</v>
      </c>
      <c r="D16" t="s">
        <v>410</v>
      </c>
      <c r="E16" t="str">
        <f>VLOOKUP(Tableau1[[#This Row],[Code_Pays]],Table_Correspondance!$B$1:$F$40,2,FALSE)</f>
        <v>Hongrie</v>
      </c>
      <c r="F16" t="str">
        <f>RIGHT(Tableau1[[#This Row],[Categ]],LEN(Tableau1[[#This Row],[Categ]])-4)</f>
        <v>Bas</v>
      </c>
      <c r="G16" t="s">
        <v>15</v>
      </c>
      <c r="H16" t="str">
        <f>RIGHT(Tableau1[[#This Row],[Period]],4)</f>
        <v>2019</v>
      </c>
      <c r="I16" t="str">
        <f>LEFT(Tableau1[[#This Row],[Period]],FIND("-",Tableau1[[#This Row],[Period]])-1)</f>
        <v>M8</v>
      </c>
      <c r="J16" t="str">
        <f>RIGHT(Tableau1[[#This Row],[Gauche_Trouve]],LEN(Tableau1[[#This Row],[Gauche_Trouve]])-1)</f>
        <v>8</v>
      </c>
      <c r="K16" s="5">
        <f>DATE(Tableau1[[#This Row],[Annee]],Tableau1[[#This Row],[Mois]],1)</f>
        <v>43678</v>
      </c>
      <c r="L16" s="5" t="str">
        <f>"T" &amp; ROUNDUP(Tableau1[[#This Row],[Mois]]/3, 0)</f>
        <v>T3</v>
      </c>
      <c r="M16" t="s">
        <v>67</v>
      </c>
      <c r="N16" t="str">
        <f>CONCATENATE(Tableau1[[#This Row],[Annee]],"-",Tableau1[[#This Row],[Trimestre]])</f>
        <v>2019-T3</v>
      </c>
      <c r="O16" t="str">
        <f>VLOOKUP(Tableau1[[#This Row],[Product_Ref]],Table_Correspondance!H:J,2,FALSE)</f>
        <v>Culotte</v>
      </c>
      <c r="P16" s="3">
        <f>VLOOKUP(Tableau1[[#This Row],[Product_Ref]],Table_Correspondance!H:N,6,FALSE)</f>
        <v>6.09</v>
      </c>
      <c r="Q16" s="3">
        <f>VLOOKUP(Tableau1[[#This Row],[Product_Ref]],Table_Correspondance!H:N,7,FALSE)</f>
        <v>7</v>
      </c>
      <c r="R16" s="3">
        <v>3100.67</v>
      </c>
      <c r="S16" t="str">
        <f>CONCATENATE(Tableau1[[#This Row],[Sub_Region_Cod]],Tableau1[[#This Row],[Country_Cod]],Tableau1[[#This Row],[Categ]],Tableau1[[#This Row],[Period]],Tableau1[[#This Row],[Product_Ref]],Tableau1[[#This Row],[Sales]])</f>
        <v>EUEHUNCAT_BasM8-2019P205093100,67</v>
      </c>
      <c r="T16" s="5">
        <f>VLOOKUP(Tableau1[[#This Row],[Product_Ref]],Table_Correspondance!H:L,5,FALSE)</f>
        <v>43374</v>
      </c>
      <c r="U16">
        <f>_xlfn.DAYS(Tableau1[[#This Row],[Date]],Tableau1[[#This Row],[Date_creation]])</f>
        <v>304</v>
      </c>
    </row>
    <row r="17" spans="1:21" x14ac:dyDescent="0.35">
      <c r="A17" t="s">
        <v>8</v>
      </c>
      <c r="B17" t="s">
        <v>425</v>
      </c>
      <c r="C17" t="str">
        <f>TRIM(Tableau1[[#This Row],[Country_Cod]])</f>
        <v>ARM</v>
      </c>
      <c r="D17" t="s">
        <v>410</v>
      </c>
      <c r="E17" t="str">
        <f>VLOOKUP(Tableau1[[#This Row],[Code_Pays]],Table_Correspondance!$B$1:$F$40,2,FALSE)</f>
        <v>Arménie</v>
      </c>
      <c r="F17" t="str">
        <f>RIGHT(Tableau1[[#This Row],[Categ]],LEN(Tableau1[[#This Row],[Categ]])-4)</f>
        <v>Bas</v>
      </c>
      <c r="G17" t="s">
        <v>54</v>
      </c>
      <c r="H17" t="str">
        <f>RIGHT(Tableau1[[#This Row],[Period]],4)</f>
        <v>2020</v>
      </c>
      <c r="I17" t="str">
        <f>LEFT(Tableau1[[#This Row],[Period]],FIND("-",Tableau1[[#This Row],[Period]])-1)</f>
        <v>M5</v>
      </c>
      <c r="J17" t="str">
        <f>RIGHT(Tableau1[[#This Row],[Gauche_Trouve]],LEN(Tableau1[[#This Row],[Gauche_Trouve]])-1)</f>
        <v>5</v>
      </c>
      <c r="K17" s="5">
        <f>DATE(Tableau1[[#This Row],[Annee]],Tableau1[[#This Row],[Mois]],1)</f>
        <v>43952</v>
      </c>
      <c r="L17" s="5" t="str">
        <f>"T" &amp; ROUNDUP(Tableau1[[#This Row],[Mois]]/3, 0)</f>
        <v>T2</v>
      </c>
      <c r="M17" t="s">
        <v>72</v>
      </c>
      <c r="N17" t="str">
        <f>CONCATENATE(Tableau1[[#This Row],[Annee]],"-",Tableau1[[#This Row],[Trimestre]])</f>
        <v>2020-T2</v>
      </c>
      <c r="O17" t="str">
        <f>VLOOKUP(Tableau1[[#This Row],[Product_Ref]],Table_Correspondance!H:J,2,FALSE)</f>
        <v>Pantalon</v>
      </c>
      <c r="P17" s="3">
        <f>VLOOKUP(Tableau1[[#This Row],[Product_Ref]],Table_Correspondance!H:N,6,FALSE)</f>
        <v>9.6199999999999992</v>
      </c>
      <c r="Q17" s="3">
        <f>VLOOKUP(Tableau1[[#This Row],[Product_Ref]],Table_Correspondance!H:N,7,FALSE)</f>
        <v>13</v>
      </c>
      <c r="R17" s="3">
        <v>9436.7900000000009</v>
      </c>
      <c r="S17" t="str">
        <f>CONCATENATE(Tableau1[[#This Row],[Sub_Region_Cod]],Tableau1[[#This Row],[Country_Cod]],Tableau1[[#This Row],[Categ]],Tableau1[[#This Row],[Period]],Tableau1[[#This Row],[Product_Ref]],Tableau1[[#This Row],[Sales]])</f>
        <v>EUEARMCAT_BasM5-2020P043069436,79</v>
      </c>
      <c r="T17" s="5">
        <f>VLOOKUP(Tableau1[[#This Row],[Product_Ref]],Table_Correspondance!H:L,5,FALSE)</f>
        <v>43313</v>
      </c>
      <c r="U17">
        <f>_xlfn.DAYS(Tableau1[[#This Row],[Date]],Tableau1[[#This Row],[Date_creation]])</f>
        <v>639</v>
      </c>
    </row>
    <row r="18" spans="1:21" x14ac:dyDescent="0.35">
      <c r="A18" t="s">
        <v>8</v>
      </c>
      <c r="B18" t="s">
        <v>420</v>
      </c>
      <c r="C18" t="str">
        <f>TRIM(Tableau1[[#This Row],[Country_Cod]])</f>
        <v>POL</v>
      </c>
      <c r="D18" t="s">
        <v>409</v>
      </c>
      <c r="E18" t="str">
        <f>VLOOKUP(Tableau1[[#This Row],[Code_Pays]],Table_Correspondance!$B$1:$F$40,2,FALSE)</f>
        <v>Pologne</v>
      </c>
      <c r="F18" t="str">
        <f>RIGHT(Tableau1[[#This Row],[Categ]],LEN(Tableau1[[#This Row],[Categ]])-4)</f>
        <v>Haut</v>
      </c>
      <c r="G18" t="s">
        <v>65</v>
      </c>
      <c r="H18" t="str">
        <f>RIGHT(Tableau1[[#This Row],[Period]],4)</f>
        <v>2019</v>
      </c>
      <c r="I18" t="str">
        <f>LEFT(Tableau1[[#This Row],[Period]],FIND("-",Tableau1[[#This Row],[Period]])-1)</f>
        <v>M9</v>
      </c>
      <c r="J18" t="str">
        <f>RIGHT(Tableau1[[#This Row],[Gauche_Trouve]],LEN(Tableau1[[#This Row],[Gauche_Trouve]])-1)</f>
        <v>9</v>
      </c>
      <c r="K18" s="5">
        <f>DATE(Tableau1[[#This Row],[Annee]],Tableau1[[#This Row],[Mois]],1)</f>
        <v>43709</v>
      </c>
      <c r="L18" s="5" t="str">
        <f>"T" &amp; ROUNDUP(Tableau1[[#This Row],[Mois]]/3, 0)</f>
        <v>T3</v>
      </c>
      <c r="M18" t="s">
        <v>77</v>
      </c>
      <c r="N18" t="str">
        <f>CONCATENATE(Tableau1[[#This Row],[Annee]],"-",Tableau1[[#This Row],[Trimestre]])</f>
        <v>2019-T3</v>
      </c>
      <c r="O18" t="str">
        <f>VLOOKUP(Tableau1[[#This Row],[Product_Ref]],Table_Correspondance!H:J,2,FALSE)</f>
        <v>T-shirt</v>
      </c>
      <c r="P18" s="3">
        <f>VLOOKUP(Tableau1[[#This Row],[Product_Ref]],Table_Correspondance!H:N,6,FALSE)</f>
        <v>10.45</v>
      </c>
      <c r="Q18" s="3">
        <f>VLOOKUP(Tableau1[[#This Row],[Product_Ref]],Table_Correspondance!H:N,7,FALSE)</f>
        <v>11</v>
      </c>
      <c r="R18" s="3">
        <v>4240.68</v>
      </c>
      <c r="S18" t="str">
        <f>CONCATENATE(Tableau1[[#This Row],[Sub_Region_Cod]],Tableau1[[#This Row],[Country_Cod]],Tableau1[[#This Row],[Categ]],Tableau1[[#This Row],[Period]],Tableau1[[#This Row],[Product_Ref]],Tableau1[[#This Row],[Sales]])</f>
        <v>EUEPOLCAT_HautM9-2019P277734240,68</v>
      </c>
      <c r="T18" s="5">
        <f>VLOOKUP(Tableau1[[#This Row],[Product_Ref]],Table_Correspondance!H:L,5,FALSE)</f>
        <v>43040</v>
      </c>
      <c r="U18">
        <f>_xlfn.DAYS(Tableau1[[#This Row],[Date]],Tableau1[[#This Row],[Date_creation]])</f>
        <v>669</v>
      </c>
    </row>
    <row r="19" spans="1:21" x14ac:dyDescent="0.35">
      <c r="A19" t="s">
        <v>8</v>
      </c>
      <c r="B19" t="s">
        <v>416</v>
      </c>
      <c r="C19" t="str">
        <f>TRIM(Tableau1[[#This Row],[Country_Cod]])</f>
        <v>ROU</v>
      </c>
      <c r="D19" t="s">
        <v>410</v>
      </c>
      <c r="E19" t="str">
        <f>VLOOKUP(Tableau1[[#This Row],[Code_Pays]],Table_Correspondance!$B$1:$F$40,2,FALSE)</f>
        <v>Roumanie</v>
      </c>
      <c r="F19" t="str">
        <f>RIGHT(Tableau1[[#This Row],[Categ]],LEN(Tableau1[[#This Row],[Categ]])-4)</f>
        <v>Bas</v>
      </c>
      <c r="G19" t="s">
        <v>17</v>
      </c>
      <c r="H19" t="str">
        <f>RIGHT(Tableau1[[#This Row],[Period]],4)</f>
        <v>2020</v>
      </c>
      <c r="I19" t="str">
        <f>LEFT(Tableau1[[#This Row],[Period]],FIND("-",Tableau1[[#This Row],[Period]])-1)</f>
        <v>M12</v>
      </c>
      <c r="J19" t="str">
        <f>RIGHT(Tableau1[[#This Row],[Gauche_Trouve]],LEN(Tableau1[[#This Row],[Gauche_Trouve]])-1)</f>
        <v>12</v>
      </c>
      <c r="K19" s="5">
        <f>DATE(Tableau1[[#This Row],[Annee]],Tableau1[[#This Row],[Mois]],1)</f>
        <v>44166</v>
      </c>
      <c r="L19" s="5" t="str">
        <f>"T" &amp; ROUNDUP(Tableau1[[#This Row],[Mois]]/3, 0)</f>
        <v>T4</v>
      </c>
      <c r="M19" t="s">
        <v>78</v>
      </c>
      <c r="N19" t="str">
        <f>CONCATENATE(Tableau1[[#This Row],[Annee]],"-",Tableau1[[#This Row],[Trimestre]])</f>
        <v>2020-T4</v>
      </c>
      <c r="O19" t="str">
        <f>VLOOKUP(Tableau1[[#This Row],[Product_Ref]],Table_Correspondance!H:J,2,FALSE)</f>
        <v>Pantalon</v>
      </c>
      <c r="P19" s="3">
        <f>VLOOKUP(Tableau1[[#This Row],[Product_Ref]],Table_Correspondance!H:N,6,FALSE)</f>
        <v>8.3000000000000007</v>
      </c>
      <c r="Q19" s="3">
        <f>VLOOKUP(Tableau1[[#This Row],[Product_Ref]],Table_Correspondance!H:N,7,FALSE)</f>
        <v>10</v>
      </c>
      <c r="R19" s="3">
        <v>8801.89</v>
      </c>
      <c r="S19" t="str">
        <f>CONCATENATE(Tableau1[[#This Row],[Sub_Region_Cod]],Tableau1[[#This Row],[Country_Cod]],Tableau1[[#This Row],[Categ]],Tableau1[[#This Row],[Period]],Tableau1[[#This Row],[Product_Ref]],Tableau1[[#This Row],[Sales]])</f>
        <v>EUEROUCAT_BasM12-2020P403468801,89</v>
      </c>
      <c r="T19" s="5">
        <f>VLOOKUP(Tableau1[[#This Row],[Product_Ref]],Table_Correspondance!H:L,5,FALSE)</f>
        <v>42917</v>
      </c>
      <c r="U19">
        <f>_xlfn.DAYS(Tableau1[[#This Row],[Date]],Tableau1[[#This Row],[Date_creation]])</f>
        <v>1249</v>
      </c>
    </row>
    <row r="20" spans="1:21" x14ac:dyDescent="0.35">
      <c r="A20" t="s">
        <v>8</v>
      </c>
      <c r="B20" t="s">
        <v>421</v>
      </c>
      <c r="C20" t="str">
        <f>TRIM(Tableau1[[#This Row],[Country_Cod]])</f>
        <v>SVK</v>
      </c>
      <c r="D20" t="s">
        <v>409</v>
      </c>
      <c r="E20" t="str">
        <f>VLOOKUP(Tableau1[[#This Row],[Code_Pays]],Table_Correspondance!$B$1:$F$40,2,FALSE)</f>
        <v>Slovaquie</v>
      </c>
      <c r="F20" t="str">
        <f>RIGHT(Tableau1[[#This Row],[Categ]],LEN(Tableau1[[#This Row],[Categ]])-4)</f>
        <v>Haut</v>
      </c>
      <c r="G20" t="s">
        <v>6</v>
      </c>
      <c r="H20" t="str">
        <f>RIGHT(Tableau1[[#This Row],[Period]],4)</f>
        <v>2021</v>
      </c>
      <c r="I20" t="str">
        <f>LEFT(Tableau1[[#This Row],[Period]],FIND("-",Tableau1[[#This Row],[Period]])-1)</f>
        <v>M1</v>
      </c>
      <c r="J20" t="str">
        <f>RIGHT(Tableau1[[#This Row],[Gauche_Trouve]],LEN(Tableau1[[#This Row],[Gauche_Trouve]])-1)</f>
        <v>1</v>
      </c>
      <c r="K20" s="5">
        <f>DATE(Tableau1[[#This Row],[Annee]],Tableau1[[#This Row],[Mois]],1)</f>
        <v>44197</v>
      </c>
      <c r="L20" s="5" t="str">
        <f>"T" &amp; ROUNDUP(Tableau1[[#This Row],[Mois]]/3, 0)</f>
        <v>T1</v>
      </c>
      <c r="M20" t="s">
        <v>79</v>
      </c>
      <c r="N20" t="str">
        <f>CONCATENATE(Tableau1[[#This Row],[Annee]],"-",Tableau1[[#This Row],[Trimestre]])</f>
        <v>2021-T1</v>
      </c>
      <c r="O20" t="str">
        <f>VLOOKUP(Tableau1[[#This Row],[Product_Ref]],Table_Correspondance!H:J,2,FALSE)</f>
        <v>Sweatshirt</v>
      </c>
      <c r="P20" s="3">
        <f>VLOOKUP(Tableau1[[#This Row],[Product_Ref]],Table_Correspondance!H:N,6,FALSE)</f>
        <v>4.8</v>
      </c>
      <c r="Q20" s="3">
        <f>VLOOKUP(Tableau1[[#This Row],[Product_Ref]],Table_Correspondance!H:N,7,FALSE)</f>
        <v>6</v>
      </c>
      <c r="R20" s="3">
        <v>4044.83</v>
      </c>
      <c r="S20" t="str">
        <f>CONCATENATE(Tableau1[[#This Row],[Sub_Region_Cod]],Tableau1[[#This Row],[Country_Cod]],Tableau1[[#This Row],[Categ]],Tableau1[[#This Row],[Period]],Tableau1[[#This Row],[Product_Ref]],Tableau1[[#This Row],[Sales]])</f>
        <v>EUESVKCAT_HautM1-2021P214134044,83</v>
      </c>
      <c r="T20" s="5">
        <f>VLOOKUP(Tableau1[[#This Row],[Product_Ref]],Table_Correspondance!H:L,5,FALSE)</f>
        <v>43374</v>
      </c>
      <c r="U20">
        <f>_xlfn.DAYS(Tableau1[[#This Row],[Date]],Tableau1[[#This Row],[Date_creation]])</f>
        <v>823</v>
      </c>
    </row>
    <row r="21" spans="1:21" x14ac:dyDescent="0.35">
      <c r="A21" t="s">
        <v>8</v>
      </c>
      <c r="B21" t="s">
        <v>422</v>
      </c>
      <c r="C21" t="str">
        <f>TRIM(Tableau1[[#This Row],[Country_Cod]])</f>
        <v>BLR</v>
      </c>
      <c r="D21" t="s">
        <v>410</v>
      </c>
      <c r="E21" t="str">
        <f>VLOOKUP(Tableau1[[#This Row],[Code_Pays]],Table_Correspondance!$B$1:$F$40,2,FALSE)</f>
        <v>Bélarus</v>
      </c>
      <c r="F21" t="str">
        <f>RIGHT(Tableau1[[#This Row],[Categ]],LEN(Tableau1[[#This Row],[Categ]])-4)</f>
        <v>Bas</v>
      </c>
      <c r="G21" t="s">
        <v>17</v>
      </c>
      <c r="H21" t="str">
        <f>RIGHT(Tableau1[[#This Row],[Period]],4)</f>
        <v>2020</v>
      </c>
      <c r="I21" t="str">
        <f>LEFT(Tableau1[[#This Row],[Period]],FIND("-",Tableau1[[#This Row],[Period]])-1)</f>
        <v>M12</v>
      </c>
      <c r="J21" t="str">
        <f>RIGHT(Tableau1[[#This Row],[Gauche_Trouve]],LEN(Tableau1[[#This Row],[Gauche_Trouve]])-1)</f>
        <v>12</v>
      </c>
      <c r="K21" s="5">
        <f>DATE(Tableau1[[#This Row],[Annee]],Tableau1[[#This Row],[Mois]],1)</f>
        <v>44166</v>
      </c>
      <c r="L21" s="5" t="str">
        <f>"T" &amp; ROUNDUP(Tableau1[[#This Row],[Mois]]/3, 0)</f>
        <v>T4</v>
      </c>
      <c r="M21" t="s">
        <v>80</v>
      </c>
      <c r="N21" t="str">
        <f>CONCATENATE(Tableau1[[#This Row],[Annee]],"-",Tableau1[[#This Row],[Trimestre]])</f>
        <v>2020-T4</v>
      </c>
      <c r="O21" t="str">
        <f>VLOOKUP(Tableau1[[#This Row],[Product_Ref]],Table_Correspondance!H:J,2,FALSE)</f>
        <v>Jupe</v>
      </c>
      <c r="P21" s="3">
        <f>VLOOKUP(Tableau1[[#This Row],[Product_Ref]],Table_Correspondance!H:N,6,FALSE)</f>
        <v>9.8000000000000007</v>
      </c>
      <c r="Q21" s="3">
        <f>VLOOKUP(Tableau1[[#This Row],[Product_Ref]],Table_Correspondance!H:N,7,FALSE)</f>
        <v>14</v>
      </c>
      <c r="R21" s="3">
        <v>183.28</v>
      </c>
      <c r="S21" t="str">
        <f>CONCATENATE(Tableau1[[#This Row],[Sub_Region_Cod]],Tableau1[[#This Row],[Country_Cod]],Tableau1[[#This Row],[Categ]],Tableau1[[#This Row],[Period]],Tableau1[[#This Row],[Product_Ref]],Tableau1[[#This Row],[Sales]])</f>
        <v>EUEBLRCAT_BasM12-2020P36100183,28</v>
      </c>
      <c r="T21" s="5">
        <f>VLOOKUP(Tableau1[[#This Row],[Product_Ref]],Table_Correspondance!H:L,5,FALSE)</f>
        <v>43435</v>
      </c>
      <c r="U21">
        <f>_xlfn.DAYS(Tableau1[[#This Row],[Date]],Tableau1[[#This Row],[Date_creation]])</f>
        <v>731</v>
      </c>
    </row>
    <row r="22" spans="1:21" x14ac:dyDescent="0.35">
      <c r="A22" t="s">
        <v>8</v>
      </c>
      <c r="B22" t="s">
        <v>416</v>
      </c>
      <c r="C22" t="str">
        <f>TRIM(Tableau1[[#This Row],[Country_Cod]])</f>
        <v>ROU</v>
      </c>
      <c r="D22" t="s">
        <v>409</v>
      </c>
      <c r="E22" t="str">
        <f>VLOOKUP(Tableau1[[#This Row],[Code_Pays]],Table_Correspondance!$B$1:$F$40,2,FALSE)</f>
        <v>Roumanie</v>
      </c>
      <c r="F22" t="str">
        <f>RIGHT(Tableau1[[#This Row],[Categ]],LEN(Tableau1[[#This Row],[Categ]])-4)</f>
        <v>Haut</v>
      </c>
      <c r="G22" t="s">
        <v>25</v>
      </c>
      <c r="H22" t="str">
        <f>RIGHT(Tableau1[[#This Row],[Period]],4)</f>
        <v>2019</v>
      </c>
      <c r="I22" t="str">
        <f>LEFT(Tableau1[[#This Row],[Period]],FIND("-",Tableau1[[#This Row],[Period]])-1)</f>
        <v>M12</v>
      </c>
      <c r="J22" t="str">
        <f>RIGHT(Tableau1[[#This Row],[Gauche_Trouve]],LEN(Tableau1[[#This Row],[Gauche_Trouve]])-1)</f>
        <v>12</v>
      </c>
      <c r="K22" s="5">
        <f>DATE(Tableau1[[#This Row],[Annee]],Tableau1[[#This Row],[Mois]],1)</f>
        <v>43800</v>
      </c>
      <c r="L22" s="5" t="str">
        <f>"T" &amp; ROUNDUP(Tableau1[[#This Row],[Mois]]/3, 0)</f>
        <v>T4</v>
      </c>
      <c r="M22" t="s">
        <v>84</v>
      </c>
      <c r="N22" t="str">
        <f>CONCATENATE(Tableau1[[#This Row],[Annee]],"-",Tableau1[[#This Row],[Trimestre]])</f>
        <v>2019-T4</v>
      </c>
      <c r="O22" t="str">
        <f>VLOOKUP(Tableau1[[#This Row],[Product_Ref]],Table_Correspondance!H:J,2,FALSE)</f>
        <v>Sweatshirt</v>
      </c>
      <c r="P22" s="3">
        <f>VLOOKUP(Tableau1[[#This Row],[Product_Ref]],Table_Correspondance!H:N,6,FALSE)</f>
        <v>5.1100000000000003</v>
      </c>
      <c r="Q22" s="3">
        <f>VLOOKUP(Tableau1[[#This Row],[Product_Ref]],Table_Correspondance!H:N,7,FALSE)</f>
        <v>7</v>
      </c>
      <c r="R22" s="3">
        <v>6348.65</v>
      </c>
      <c r="S22" t="str">
        <f>CONCATENATE(Tableau1[[#This Row],[Sub_Region_Cod]],Tableau1[[#This Row],[Country_Cod]],Tableau1[[#This Row],[Categ]],Tableau1[[#This Row],[Period]],Tableau1[[#This Row],[Product_Ref]],Tableau1[[#This Row],[Sales]])</f>
        <v>EUEROUCAT_HautM12-2019P323286348,65</v>
      </c>
      <c r="T22" s="5">
        <f>VLOOKUP(Tableau1[[#This Row],[Product_Ref]],Table_Correspondance!H:L,5,FALSE)</f>
        <v>42795</v>
      </c>
      <c r="U22">
        <f>_xlfn.DAYS(Tableau1[[#This Row],[Date]],Tableau1[[#This Row],[Date_creation]])</f>
        <v>1005</v>
      </c>
    </row>
    <row r="23" spans="1:21" x14ac:dyDescent="0.35">
      <c r="A23" t="s">
        <v>8</v>
      </c>
      <c r="B23" t="s">
        <v>420</v>
      </c>
      <c r="C23" t="str">
        <f>TRIM(Tableau1[[#This Row],[Country_Cod]])</f>
        <v>POL</v>
      </c>
      <c r="D23" t="s">
        <v>409</v>
      </c>
      <c r="E23" t="str">
        <f>VLOOKUP(Tableau1[[#This Row],[Code_Pays]],Table_Correspondance!$B$1:$F$40,2,FALSE)</f>
        <v>Pologne</v>
      </c>
      <c r="F23" t="str">
        <f>RIGHT(Tableau1[[#This Row],[Categ]],LEN(Tableau1[[#This Row],[Categ]])-4)</f>
        <v>Haut</v>
      </c>
      <c r="G23" t="s">
        <v>56</v>
      </c>
      <c r="H23" t="str">
        <f>RIGHT(Tableau1[[#This Row],[Period]],4)</f>
        <v>2020</v>
      </c>
      <c r="I23" t="str">
        <f>LEFT(Tableau1[[#This Row],[Period]],FIND("-",Tableau1[[#This Row],[Period]])-1)</f>
        <v>M3</v>
      </c>
      <c r="J23" t="str">
        <f>RIGHT(Tableau1[[#This Row],[Gauche_Trouve]],LEN(Tableau1[[#This Row],[Gauche_Trouve]])-1)</f>
        <v>3</v>
      </c>
      <c r="K23" s="5">
        <f>DATE(Tableau1[[#This Row],[Annee]],Tableau1[[#This Row],[Mois]],1)</f>
        <v>43891</v>
      </c>
      <c r="L23" s="5" t="str">
        <f>"T" &amp; ROUNDUP(Tableau1[[#This Row],[Mois]]/3, 0)</f>
        <v>T1</v>
      </c>
      <c r="M23" t="s">
        <v>87</v>
      </c>
      <c r="N23" t="str">
        <f>CONCATENATE(Tableau1[[#This Row],[Annee]],"-",Tableau1[[#This Row],[Trimestre]])</f>
        <v>2020-T1</v>
      </c>
      <c r="O23" t="str">
        <f>VLOOKUP(Tableau1[[#This Row],[Product_Ref]],Table_Correspondance!H:J,2,FALSE)</f>
        <v>Soutien gorge</v>
      </c>
      <c r="P23" s="3">
        <f>VLOOKUP(Tableau1[[#This Row],[Product_Ref]],Table_Correspondance!H:N,6,FALSE)</f>
        <v>7</v>
      </c>
      <c r="Q23" s="3">
        <f>VLOOKUP(Tableau1[[#This Row],[Product_Ref]],Table_Correspondance!H:N,7,FALSE)</f>
        <v>10</v>
      </c>
      <c r="R23" s="3">
        <v>5871.83</v>
      </c>
      <c r="S23" t="str">
        <f>CONCATENATE(Tableau1[[#This Row],[Sub_Region_Cod]],Tableau1[[#This Row],[Country_Cod]],Tableau1[[#This Row],[Categ]],Tableau1[[#This Row],[Period]],Tableau1[[#This Row],[Product_Ref]],Tableau1[[#This Row],[Sales]])</f>
        <v>EUEPOLCAT_HautM3-2020P378335871,83</v>
      </c>
      <c r="T23" s="5">
        <f>VLOOKUP(Tableau1[[#This Row],[Product_Ref]],Table_Correspondance!H:L,5,FALSE)</f>
        <v>43070</v>
      </c>
      <c r="U23">
        <f>_xlfn.DAYS(Tableau1[[#This Row],[Date]],Tableau1[[#This Row],[Date_creation]])</f>
        <v>821</v>
      </c>
    </row>
    <row r="24" spans="1:21" x14ac:dyDescent="0.35">
      <c r="A24" t="s">
        <v>8</v>
      </c>
      <c r="B24" t="s">
        <v>419</v>
      </c>
      <c r="C24" t="str">
        <f>TRIM(Tableau1[[#This Row],[Country_Cod]])</f>
        <v>HUN</v>
      </c>
      <c r="D24" t="s">
        <v>409</v>
      </c>
      <c r="E24" t="str">
        <f>VLOOKUP(Tableau1[[#This Row],[Code_Pays]],Table_Correspondance!$B$1:$F$40,2,FALSE)</f>
        <v>Hongrie</v>
      </c>
      <c r="F24" t="str">
        <f>RIGHT(Tableau1[[#This Row],[Categ]],LEN(Tableau1[[#This Row],[Categ]])-4)</f>
        <v>Haut</v>
      </c>
      <c r="G24" t="s">
        <v>13</v>
      </c>
      <c r="H24" t="str">
        <f>RIGHT(Tableau1[[#This Row],[Period]],4)</f>
        <v>2020</v>
      </c>
      <c r="I24" t="str">
        <f>LEFT(Tableau1[[#This Row],[Period]],FIND("-",Tableau1[[#This Row],[Period]])-1)</f>
        <v>M2</v>
      </c>
      <c r="J24" t="str">
        <f>RIGHT(Tableau1[[#This Row],[Gauche_Trouve]],LEN(Tableau1[[#This Row],[Gauche_Trouve]])-1)</f>
        <v>2</v>
      </c>
      <c r="K24" s="5">
        <f>DATE(Tableau1[[#This Row],[Annee]],Tableau1[[#This Row],[Mois]],1)</f>
        <v>43862</v>
      </c>
      <c r="L24" s="5" t="str">
        <f>"T" &amp; ROUNDUP(Tableau1[[#This Row],[Mois]]/3, 0)</f>
        <v>T1</v>
      </c>
      <c r="M24" t="s">
        <v>88</v>
      </c>
      <c r="N24" t="str">
        <f>CONCATENATE(Tableau1[[#This Row],[Annee]],"-",Tableau1[[#This Row],[Trimestre]])</f>
        <v>2020-T1</v>
      </c>
      <c r="O24" t="str">
        <f>VLOOKUP(Tableau1[[#This Row],[Product_Ref]],Table_Correspondance!H:J,2,FALSE)</f>
        <v>Pull</v>
      </c>
      <c r="P24" s="3">
        <f>VLOOKUP(Tableau1[[#This Row],[Product_Ref]],Table_Correspondance!H:N,6,FALSE)</f>
        <v>12.6</v>
      </c>
      <c r="Q24" s="3">
        <f>VLOOKUP(Tableau1[[#This Row],[Product_Ref]],Table_Correspondance!H:N,7,FALSE)</f>
        <v>15</v>
      </c>
      <c r="R24" s="3">
        <v>424.98</v>
      </c>
      <c r="S24" t="str">
        <f>CONCATENATE(Tableau1[[#This Row],[Sub_Region_Cod]],Tableau1[[#This Row],[Country_Cod]],Tableau1[[#This Row],[Categ]],Tableau1[[#This Row],[Period]],Tableau1[[#This Row],[Product_Ref]],Tableau1[[#This Row],[Sales]])</f>
        <v>EUEHUNCAT_HautM2-2020P48783424,98</v>
      </c>
      <c r="T24" s="5">
        <f>VLOOKUP(Tableau1[[#This Row],[Product_Ref]],Table_Correspondance!H:L,5,FALSE)</f>
        <v>42979</v>
      </c>
      <c r="U24">
        <f>_xlfn.DAYS(Tableau1[[#This Row],[Date]],Tableau1[[#This Row],[Date_creation]])</f>
        <v>883</v>
      </c>
    </row>
    <row r="25" spans="1:21" x14ac:dyDescent="0.35">
      <c r="A25" t="s">
        <v>8</v>
      </c>
      <c r="B25" t="s">
        <v>420</v>
      </c>
      <c r="C25" t="str">
        <f>TRIM(Tableau1[[#This Row],[Country_Cod]])</f>
        <v>POL</v>
      </c>
      <c r="D25" t="s">
        <v>410</v>
      </c>
      <c r="E25" t="str">
        <f>VLOOKUP(Tableau1[[#This Row],[Code_Pays]],Table_Correspondance!$B$1:$F$40,2,FALSE)</f>
        <v>Pologne</v>
      </c>
      <c r="F25" t="str">
        <f>RIGHT(Tableau1[[#This Row],[Categ]],LEN(Tableau1[[#This Row],[Categ]])-4)</f>
        <v>Bas</v>
      </c>
      <c r="G25" t="s">
        <v>17</v>
      </c>
      <c r="H25" t="str">
        <f>RIGHT(Tableau1[[#This Row],[Period]],4)</f>
        <v>2020</v>
      </c>
      <c r="I25" t="str">
        <f>LEFT(Tableau1[[#This Row],[Period]],FIND("-",Tableau1[[#This Row],[Period]])-1)</f>
        <v>M12</v>
      </c>
      <c r="J25" t="str">
        <f>RIGHT(Tableau1[[#This Row],[Gauche_Trouve]],LEN(Tableau1[[#This Row],[Gauche_Trouve]])-1)</f>
        <v>12</v>
      </c>
      <c r="K25" s="5">
        <f>DATE(Tableau1[[#This Row],[Annee]],Tableau1[[#This Row],[Mois]],1)</f>
        <v>44166</v>
      </c>
      <c r="L25" s="5" t="str">
        <f>"T" &amp; ROUNDUP(Tableau1[[#This Row],[Mois]]/3, 0)</f>
        <v>T4</v>
      </c>
      <c r="M25" t="s">
        <v>89</v>
      </c>
      <c r="N25" t="str">
        <f>CONCATENATE(Tableau1[[#This Row],[Annee]],"-",Tableau1[[#This Row],[Trimestre]])</f>
        <v>2020-T4</v>
      </c>
      <c r="O25" t="str">
        <f>VLOOKUP(Tableau1[[#This Row],[Product_Ref]],Table_Correspondance!H:J,2,FALSE)</f>
        <v>Culotte</v>
      </c>
      <c r="P25" s="3">
        <f>VLOOKUP(Tableau1[[#This Row],[Product_Ref]],Table_Correspondance!H:N,6,FALSE)</f>
        <v>9.6199999999999992</v>
      </c>
      <c r="Q25" s="3">
        <f>VLOOKUP(Tableau1[[#This Row],[Product_Ref]],Table_Correspondance!H:N,7,FALSE)</f>
        <v>13</v>
      </c>
      <c r="R25" s="3">
        <v>204.26</v>
      </c>
      <c r="S25" t="str">
        <f>CONCATENATE(Tableau1[[#This Row],[Sub_Region_Cod]],Tableau1[[#This Row],[Country_Cod]],Tableau1[[#This Row],[Categ]],Tableau1[[#This Row],[Period]],Tableau1[[#This Row],[Product_Ref]],Tableau1[[#This Row],[Sales]])</f>
        <v>EUEPOLCAT_BasM12-2020P44662204,26</v>
      </c>
      <c r="T25" s="5">
        <f>VLOOKUP(Tableau1[[#This Row],[Product_Ref]],Table_Correspondance!H:L,5,FALSE)</f>
        <v>42948</v>
      </c>
      <c r="U25">
        <f>_xlfn.DAYS(Tableau1[[#This Row],[Date]],Tableau1[[#This Row],[Date_creation]])</f>
        <v>1218</v>
      </c>
    </row>
    <row r="26" spans="1:21" x14ac:dyDescent="0.35">
      <c r="A26" t="s">
        <v>8</v>
      </c>
      <c r="B26" t="s">
        <v>424</v>
      </c>
      <c r="C26" t="str">
        <f>TRIM(Tableau1[[#This Row],[Country_Cod]])</f>
        <v>CZE</v>
      </c>
      <c r="D26" t="s">
        <v>410</v>
      </c>
      <c r="E26" t="str">
        <f>VLOOKUP(Tableau1[[#This Row],[Code_Pays]],Table_Correspondance!$B$1:$F$40,2,FALSE)</f>
        <v>République Tchèque</v>
      </c>
      <c r="F26" t="str">
        <f>RIGHT(Tableau1[[#This Row],[Categ]],LEN(Tableau1[[#This Row],[Categ]])-4)</f>
        <v>Bas</v>
      </c>
      <c r="G26" t="s">
        <v>38</v>
      </c>
      <c r="H26" t="str">
        <f>RIGHT(Tableau1[[#This Row],[Period]],4)</f>
        <v>2019</v>
      </c>
      <c r="I26" t="str">
        <f>LEFT(Tableau1[[#This Row],[Period]],FIND("-",Tableau1[[#This Row],[Period]])-1)</f>
        <v>M5</v>
      </c>
      <c r="J26" t="str">
        <f>RIGHT(Tableau1[[#This Row],[Gauche_Trouve]],LEN(Tableau1[[#This Row],[Gauche_Trouve]])-1)</f>
        <v>5</v>
      </c>
      <c r="K26" s="5">
        <f>DATE(Tableau1[[#This Row],[Annee]],Tableau1[[#This Row],[Mois]],1)</f>
        <v>43586</v>
      </c>
      <c r="L26" s="5" t="str">
        <f>"T" &amp; ROUNDUP(Tableau1[[#This Row],[Mois]]/3, 0)</f>
        <v>T2</v>
      </c>
      <c r="M26" t="s">
        <v>92</v>
      </c>
      <c r="N26" t="str">
        <f>CONCATENATE(Tableau1[[#This Row],[Annee]],"-",Tableau1[[#This Row],[Trimestre]])</f>
        <v>2019-T2</v>
      </c>
      <c r="O26" t="str">
        <f>VLOOKUP(Tableau1[[#This Row],[Product_Ref]],Table_Correspondance!H:J,2,FALSE)</f>
        <v>Culotte</v>
      </c>
      <c r="P26" s="3">
        <f>VLOOKUP(Tableau1[[#This Row],[Product_Ref]],Table_Correspondance!H:N,6,FALSE)</f>
        <v>11.05</v>
      </c>
      <c r="Q26" s="3">
        <f>VLOOKUP(Tableau1[[#This Row],[Product_Ref]],Table_Correspondance!H:N,7,FALSE)</f>
        <v>13</v>
      </c>
      <c r="R26" s="3">
        <v>6203.86</v>
      </c>
      <c r="S26" t="str">
        <f>CONCATENATE(Tableau1[[#This Row],[Sub_Region_Cod]],Tableau1[[#This Row],[Country_Cod]],Tableau1[[#This Row],[Categ]],Tableau1[[#This Row],[Period]],Tableau1[[#This Row],[Product_Ref]],Tableau1[[#This Row],[Sales]])</f>
        <v>EUECZECAT_BasM5-2019P164946203,86</v>
      </c>
      <c r="T26" s="5">
        <f>VLOOKUP(Tableau1[[#This Row],[Product_Ref]],Table_Correspondance!H:L,5,FALSE)</f>
        <v>42948</v>
      </c>
      <c r="U26">
        <f>_xlfn.DAYS(Tableau1[[#This Row],[Date]],Tableau1[[#This Row],[Date_creation]])</f>
        <v>638</v>
      </c>
    </row>
    <row r="27" spans="1:21" x14ac:dyDescent="0.35">
      <c r="A27" t="s">
        <v>8</v>
      </c>
      <c r="B27" t="s">
        <v>420</v>
      </c>
      <c r="C27" t="str">
        <f>TRIM(Tableau1[[#This Row],[Country_Cod]])</f>
        <v>POL</v>
      </c>
      <c r="D27" t="s">
        <v>409</v>
      </c>
      <c r="E27" t="str">
        <f>VLOOKUP(Tableau1[[#This Row],[Code_Pays]],Table_Correspondance!$B$1:$F$40,2,FALSE)</f>
        <v>Pologne</v>
      </c>
      <c r="F27" t="str">
        <f>RIGHT(Tableau1[[#This Row],[Categ]],LEN(Tableau1[[#This Row],[Categ]])-4)</f>
        <v>Haut</v>
      </c>
      <c r="G27" t="s">
        <v>6</v>
      </c>
      <c r="H27" t="str">
        <f>RIGHT(Tableau1[[#This Row],[Period]],4)</f>
        <v>2021</v>
      </c>
      <c r="I27" t="str">
        <f>LEFT(Tableau1[[#This Row],[Period]],FIND("-",Tableau1[[#This Row],[Period]])-1)</f>
        <v>M1</v>
      </c>
      <c r="J27" t="str">
        <f>RIGHT(Tableau1[[#This Row],[Gauche_Trouve]],LEN(Tableau1[[#This Row],[Gauche_Trouve]])-1)</f>
        <v>1</v>
      </c>
      <c r="K27" s="5">
        <f>DATE(Tableau1[[#This Row],[Annee]],Tableau1[[#This Row],[Mois]],1)</f>
        <v>44197</v>
      </c>
      <c r="L27" s="5" t="str">
        <f>"T" &amp; ROUNDUP(Tableau1[[#This Row],[Mois]]/3, 0)</f>
        <v>T1</v>
      </c>
      <c r="M27" t="s">
        <v>103</v>
      </c>
      <c r="N27" t="str">
        <f>CONCATENATE(Tableau1[[#This Row],[Annee]],"-",Tableau1[[#This Row],[Trimestre]])</f>
        <v>2021-T1</v>
      </c>
      <c r="O27" t="str">
        <f>VLOOKUP(Tableau1[[#This Row],[Product_Ref]],Table_Correspondance!H:J,2,FALSE)</f>
        <v>Sweatshirt</v>
      </c>
      <c r="P27" s="3">
        <f>VLOOKUP(Tableau1[[#This Row],[Product_Ref]],Table_Correspondance!H:N,6,FALSE)</f>
        <v>8.6</v>
      </c>
      <c r="Q27" s="3">
        <f>VLOOKUP(Tableau1[[#This Row],[Product_Ref]],Table_Correspondance!H:N,7,FALSE)</f>
        <v>10</v>
      </c>
      <c r="R27" s="3">
        <v>1145.48</v>
      </c>
      <c r="S27" t="str">
        <f>CONCATENATE(Tableau1[[#This Row],[Sub_Region_Cod]],Tableau1[[#This Row],[Country_Cod]],Tableau1[[#This Row],[Categ]],Tableau1[[#This Row],[Period]],Tableau1[[#This Row],[Product_Ref]],Tableau1[[#This Row],[Sales]])</f>
        <v>EUEPOLCAT_HautM1-2021P308411145,48</v>
      </c>
      <c r="T27" s="5">
        <f>VLOOKUP(Tableau1[[#This Row],[Product_Ref]],Table_Correspondance!H:L,5,FALSE)</f>
        <v>43009</v>
      </c>
      <c r="U27">
        <f>_xlfn.DAYS(Tableau1[[#This Row],[Date]],Tableau1[[#This Row],[Date_creation]])</f>
        <v>1188</v>
      </c>
    </row>
    <row r="28" spans="1:21" x14ac:dyDescent="0.35">
      <c r="A28" t="s">
        <v>8</v>
      </c>
      <c r="B28" t="s">
        <v>421</v>
      </c>
      <c r="C28" t="str">
        <f>TRIM(Tableau1[[#This Row],[Country_Cod]])</f>
        <v>SVK</v>
      </c>
      <c r="D28" t="s">
        <v>409</v>
      </c>
      <c r="E28" t="str">
        <f>VLOOKUP(Tableau1[[#This Row],[Code_Pays]],Table_Correspondance!$B$1:$F$40,2,FALSE)</f>
        <v>Slovaquie</v>
      </c>
      <c r="F28" t="str">
        <f>RIGHT(Tableau1[[#This Row],[Categ]],LEN(Tableau1[[#This Row],[Categ]])-4)</f>
        <v>Haut</v>
      </c>
      <c r="G28" t="s">
        <v>23</v>
      </c>
      <c r="H28" t="str">
        <f>RIGHT(Tableau1[[#This Row],[Period]],4)</f>
        <v>2019</v>
      </c>
      <c r="I28" t="str">
        <f>LEFT(Tableau1[[#This Row],[Period]],FIND("-",Tableau1[[#This Row],[Period]])-1)</f>
        <v>M10</v>
      </c>
      <c r="J28" t="str">
        <f>RIGHT(Tableau1[[#This Row],[Gauche_Trouve]],LEN(Tableau1[[#This Row],[Gauche_Trouve]])-1)</f>
        <v>10</v>
      </c>
      <c r="K28" s="5">
        <f>DATE(Tableau1[[#This Row],[Annee]],Tableau1[[#This Row],[Mois]],1)</f>
        <v>43739</v>
      </c>
      <c r="L28" s="5" t="str">
        <f>"T" &amp; ROUNDUP(Tableau1[[#This Row],[Mois]]/3, 0)</f>
        <v>T4</v>
      </c>
      <c r="M28" t="s">
        <v>31</v>
      </c>
      <c r="N28" t="str">
        <f>CONCATENATE(Tableau1[[#This Row],[Annee]],"-",Tableau1[[#This Row],[Trimestre]])</f>
        <v>2019-T4</v>
      </c>
      <c r="O28" t="str">
        <f>VLOOKUP(Tableau1[[#This Row],[Product_Ref]],Table_Correspondance!H:J,2,FALSE)</f>
        <v>Soutien gorge</v>
      </c>
      <c r="P28" s="3">
        <f>VLOOKUP(Tableau1[[#This Row],[Product_Ref]],Table_Correspondance!H:N,6,FALSE)</f>
        <v>10.44</v>
      </c>
      <c r="Q28" s="3">
        <f>VLOOKUP(Tableau1[[#This Row],[Product_Ref]],Table_Correspondance!H:N,7,FALSE)</f>
        <v>12</v>
      </c>
      <c r="R28" s="3">
        <v>5032.3999999999996</v>
      </c>
      <c r="S28" t="str">
        <f>CONCATENATE(Tableau1[[#This Row],[Sub_Region_Cod]],Tableau1[[#This Row],[Country_Cod]],Tableau1[[#This Row],[Categ]],Tableau1[[#This Row],[Period]],Tableau1[[#This Row],[Product_Ref]],Tableau1[[#This Row],[Sales]])</f>
        <v>EUESVKCAT_HautM10-2019P421485032,4</v>
      </c>
      <c r="T28" s="5">
        <f>VLOOKUP(Tableau1[[#This Row],[Product_Ref]],Table_Correspondance!H:L,5,FALSE)</f>
        <v>42979</v>
      </c>
      <c r="U28">
        <f>_xlfn.DAYS(Tableau1[[#This Row],[Date]],Tableau1[[#This Row],[Date_creation]])</f>
        <v>760</v>
      </c>
    </row>
    <row r="29" spans="1:21" x14ac:dyDescent="0.35">
      <c r="A29" t="s">
        <v>8</v>
      </c>
      <c r="B29" t="s">
        <v>418</v>
      </c>
      <c r="C29" t="str">
        <f>TRIM(Tableau1[[#This Row],[Country_Cod]])</f>
        <v>BGR</v>
      </c>
      <c r="D29" t="s">
        <v>409</v>
      </c>
      <c r="E29" t="str">
        <f>VLOOKUP(Tableau1[[#This Row],[Code_Pays]],Table_Correspondance!$B$1:$F$40,2,FALSE)</f>
        <v>Bulgarie</v>
      </c>
      <c r="F29" t="str">
        <f>RIGHT(Tableau1[[#This Row],[Categ]],LEN(Tableau1[[#This Row],[Categ]])-4)</f>
        <v>Haut</v>
      </c>
      <c r="G29" t="s">
        <v>13</v>
      </c>
      <c r="H29" t="str">
        <f>RIGHT(Tableau1[[#This Row],[Period]],4)</f>
        <v>2020</v>
      </c>
      <c r="I29" t="str">
        <f>LEFT(Tableau1[[#This Row],[Period]],FIND("-",Tableau1[[#This Row],[Period]])-1)</f>
        <v>M2</v>
      </c>
      <c r="J29" t="str">
        <f>RIGHT(Tableau1[[#This Row],[Gauche_Trouve]],LEN(Tableau1[[#This Row],[Gauche_Trouve]])-1)</f>
        <v>2</v>
      </c>
      <c r="K29" s="5">
        <f>DATE(Tableau1[[#This Row],[Annee]],Tableau1[[#This Row],[Mois]],1)</f>
        <v>43862</v>
      </c>
      <c r="L29" s="5" t="str">
        <f>"T" &amp; ROUNDUP(Tableau1[[#This Row],[Mois]]/3, 0)</f>
        <v>T1</v>
      </c>
      <c r="M29" t="s">
        <v>105</v>
      </c>
      <c r="N29" t="str">
        <f>CONCATENATE(Tableau1[[#This Row],[Annee]],"-",Tableau1[[#This Row],[Trimestre]])</f>
        <v>2020-T1</v>
      </c>
      <c r="O29" t="str">
        <f>VLOOKUP(Tableau1[[#This Row],[Product_Ref]],Table_Correspondance!H:J,2,FALSE)</f>
        <v>Soutien gorge</v>
      </c>
      <c r="P29" s="3">
        <f>VLOOKUP(Tableau1[[#This Row],[Product_Ref]],Table_Correspondance!H:N,6,FALSE)</f>
        <v>7.4</v>
      </c>
      <c r="Q29" s="3">
        <f>VLOOKUP(Tableau1[[#This Row],[Product_Ref]],Table_Correspondance!H:N,7,FALSE)</f>
        <v>10</v>
      </c>
      <c r="R29" s="3">
        <v>4939.58</v>
      </c>
      <c r="S29" t="str">
        <f>CONCATENATE(Tableau1[[#This Row],[Sub_Region_Cod]],Tableau1[[#This Row],[Country_Cod]],Tableau1[[#This Row],[Categ]],Tableau1[[#This Row],[Period]],Tableau1[[#This Row],[Product_Ref]],Tableau1[[#This Row],[Sales]])</f>
        <v>EUEBGRCAT_HautM2-2020P421614939,58</v>
      </c>
      <c r="T29" s="5">
        <f>VLOOKUP(Tableau1[[#This Row],[Product_Ref]],Table_Correspondance!H:L,5,FALSE)</f>
        <v>43101</v>
      </c>
      <c r="U29">
        <f>_xlfn.DAYS(Tableau1[[#This Row],[Date]],Tableau1[[#This Row],[Date_creation]])</f>
        <v>761</v>
      </c>
    </row>
    <row r="30" spans="1:21" x14ac:dyDescent="0.35">
      <c r="A30" t="s">
        <v>8</v>
      </c>
      <c r="B30" t="s">
        <v>422</v>
      </c>
      <c r="C30" t="str">
        <f>TRIM(Tableau1[[#This Row],[Country_Cod]])</f>
        <v>BLR</v>
      </c>
      <c r="D30" t="s">
        <v>410</v>
      </c>
      <c r="E30" t="str">
        <f>VLOOKUP(Tableau1[[#This Row],[Code_Pays]],Table_Correspondance!$B$1:$F$40,2,FALSE)</f>
        <v>Bélarus</v>
      </c>
      <c r="F30" t="str">
        <f>RIGHT(Tableau1[[#This Row],[Categ]],LEN(Tableau1[[#This Row],[Categ]])-4)</f>
        <v>Bas</v>
      </c>
      <c r="G30" t="s">
        <v>38</v>
      </c>
      <c r="H30" t="str">
        <f>RIGHT(Tableau1[[#This Row],[Period]],4)</f>
        <v>2019</v>
      </c>
      <c r="I30" t="str">
        <f>LEFT(Tableau1[[#This Row],[Period]],FIND("-",Tableau1[[#This Row],[Period]])-1)</f>
        <v>M5</v>
      </c>
      <c r="J30" t="str">
        <f>RIGHT(Tableau1[[#This Row],[Gauche_Trouve]],LEN(Tableau1[[#This Row],[Gauche_Trouve]])-1)</f>
        <v>5</v>
      </c>
      <c r="K30" s="5">
        <f>DATE(Tableau1[[#This Row],[Annee]],Tableau1[[#This Row],[Mois]],1)</f>
        <v>43586</v>
      </c>
      <c r="L30" s="5" t="str">
        <f>"T" &amp; ROUNDUP(Tableau1[[#This Row],[Mois]]/3, 0)</f>
        <v>T2</v>
      </c>
      <c r="M30" t="s">
        <v>106</v>
      </c>
      <c r="N30" t="str">
        <f>CONCATENATE(Tableau1[[#This Row],[Annee]],"-",Tableau1[[#This Row],[Trimestre]])</f>
        <v>2019-T2</v>
      </c>
      <c r="O30" t="str">
        <f>VLOOKUP(Tableau1[[#This Row],[Product_Ref]],Table_Correspondance!H:J,2,FALSE)</f>
        <v>Jupe</v>
      </c>
      <c r="P30" s="3">
        <f>VLOOKUP(Tableau1[[#This Row],[Product_Ref]],Table_Correspondance!H:N,6,FALSE)</f>
        <v>10.53</v>
      </c>
      <c r="Q30" s="3">
        <f>VLOOKUP(Tableau1[[#This Row],[Product_Ref]],Table_Correspondance!H:N,7,FALSE)</f>
        <v>13</v>
      </c>
      <c r="R30" s="3">
        <v>3442.11</v>
      </c>
      <c r="S30" t="str">
        <f>CONCATENATE(Tableau1[[#This Row],[Sub_Region_Cod]],Tableau1[[#This Row],[Country_Cod]],Tableau1[[#This Row],[Categ]],Tableau1[[#This Row],[Period]],Tableau1[[#This Row],[Product_Ref]],Tableau1[[#This Row],[Sales]])</f>
        <v>EUEBLRCAT_BasM5-2019P174473442,11</v>
      </c>
      <c r="T30" s="5">
        <f>VLOOKUP(Tableau1[[#This Row],[Product_Ref]],Table_Correspondance!H:L,5,FALSE)</f>
        <v>43132</v>
      </c>
      <c r="U30">
        <f>_xlfn.DAYS(Tableau1[[#This Row],[Date]],Tableau1[[#This Row],[Date_creation]])</f>
        <v>454</v>
      </c>
    </row>
    <row r="31" spans="1:21" x14ac:dyDescent="0.35">
      <c r="A31" t="s">
        <v>8</v>
      </c>
      <c r="B31" t="s">
        <v>423</v>
      </c>
      <c r="C31" t="str">
        <f>TRIM(Tableau1[[#This Row],[Country_Cod]])</f>
        <v>UKR</v>
      </c>
      <c r="D31" t="s">
        <v>410</v>
      </c>
      <c r="E31" t="str">
        <f>VLOOKUP(Tableau1[[#This Row],[Code_Pays]],Table_Correspondance!$B$1:$F$40,2,FALSE)</f>
        <v>Ukraine</v>
      </c>
      <c r="F31" t="str">
        <f>RIGHT(Tableau1[[#This Row],[Categ]],LEN(Tableau1[[#This Row],[Categ]])-4)</f>
        <v>Bas</v>
      </c>
      <c r="G31" t="s">
        <v>54</v>
      </c>
      <c r="H31" t="str">
        <f>RIGHT(Tableau1[[#This Row],[Period]],4)</f>
        <v>2020</v>
      </c>
      <c r="I31" t="str">
        <f>LEFT(Tableau1[[#This Row],[Period]],FIND("-",Tableau1[[#This Row],[Period]])-1)</f>
        <v>M5</v>
      </c>
      <c r="J31" t="str">
        <f>RIGHT(Tableau1[[#This Row],[Gauche_Trouve]],LEN(Tableau1[[#This Row],[Gauche_Trouve]])-1)</f>
        <v>5</v>
      </c>
      <c r="K31" s="5">
        <f>DATE(Tableau1[[#This Row],[Annee]],Tableau1[[#This Row],[Mois]],1)</f>
        <v>43952</v>
      </c>
      <c r="L31" s="5" t="str">
        <f>"T" &amp; ROUNDUP(Tableau1[[#This Row],[Mois]]/3, 0)</f>
        <v>T2</v>
      </c>
      <c r="M31" t="s">
        <v>107</v>
      </c>
      <c r="N31" t="str">
        <f>CONCATENATE(Tableau1[[#This Row],[Annee]],"-",Tableau1[[#This Row],[Trimestre]])</f>
        <v>2020-T2</v>
      </c>
      <c r="O31" t="str">
        <f>VLOOKUP(Tableau1[[#This Row],[Product_Ref]],Table_Correspondance!H:J,2,FALSE)</f>
        <v>Chaussette</v>
      </c>
      <c r="P31" s="3">
        <f>VLOOKUP(Tableau1[[#This Row],[Product_Ref]],Table_Correspondance!H:N,6,FALSE)</f>
        <v>11.1</v>
      </c>
      <c r="Q31" s="3">
        <f>VLOOKUP(Tableau1[[#This Row],[Product_Ref]],Table_Correspondance!H:N,7,FALSE)</f>
        <v>15</v>
      </c>
      <c r="R31" s="3">
        <v>6735.3</v>
      </c>
      <c r="S31" t="str">
        <f>CONCATENATE(Tableau1[[#This Row],[Sub_Region_Cod]],Tableau1[[#This Row],[Country_Cod]],Tableau1[[#This Row],[Categ]],Tableau1[[#This Row],[Period]],Tableau1[[#This Row],[Product_Ref]],Tableau1[[#This Row],[Sales]])</f>
        <v>EUEUKRCAT_BasM5-2020P138786735,3</v>
      </c>
      <c r="T31" s="5">
        <f>VLOOKUP(Tableau1[[#This Row],[Product_Ref]],Table_Correspondance!H:L,5,FALSE)</f>
        <v>43282</v>
      </c>
      <c r="U31">
        <f>_xlfn.DAYS(Tableau1[[#This Row],[Date]],Tableau1[[#This Row],[Date_creation]])</f>
        <v>670</v>
      </c>
    </row>
    <row r="32" spans="1:21" x14ac:dyDescent="0.35">
      <c r="A32" t="s">
        <v>8</v>
      </c>
      <c r="B32" t="s">
        <v>423</v>
      </c>
      <c r="C32" t="str">
        <f>TRIM(Tableau1[[#This Row],[Country_Cod]])</f>
        <v>UKR</v>
      </c>
      <c r="D32" t="s">
        <v>410</v>
      </c>
      <c r="E32" t="str">
        <f>VLOOKUP(Tableau1[[#This Row],[Code_Pays]],Table_Correspondance!$B$1:$F$40,2,FALSE)</f>
        <v>Ukraine</v>
      </c>
      <c r="F32" t="str">
        <f>RIGHT(Tableau1[[#This Row],[Categ]],LEN(Tableau1[[#This Row],[Categ]])-4)</f>
        <v>Bas</v>
      </c>
      <c r="G32" t="s">
        <v>17</v>
      </c>
      <c r="H32" t="str">
        <f>RIGHT(Tableau1[[#This Row],[Period]],4)</f>
        <v>2020</v>
      </c>
      <c r="I32" t="str">
        <f>LEFT(Tableau1[[#This Row],[Period]],FIND("-",Tableau1[[#This Row],[Period]])-1)</f>
        <v>M12</v>
      </c>
      <c r="J32" t="str">
        <f>RIGHT(Tableau1[[#This Row],[Gauche_Trouve]],LEN(Tableau1[[#This Row],[Gauche_Trouve]])-1)</f>
        <v>12</v>
      </c>
      <c r="K32" s="5">
        <f>DATE(Tableau1[[#This Row],[Annee]],Tableau1[[#This Row],[Mois]],1)</f>
        <v>44166</v>
      </c>
      <c r="L32" s="5" t="str">
        <f>"T" &amp; ROUNDUP(Tableau1[[#This Row],[Mois]]/3, 0)</f>
        <v>T4</v>
      </c>
      <c r="M32" t="s">
        <v>112</v>
      </c>
      <c r="N32" t="str">
        <f>CONCATENATE(Tableau1[[#This Row],[Annee]],"-",Tableau1[[#This Row],[Trimestre]])</f>
        <v>2020-T4</v>
      </c>
      <c r="O32" t="str">
        <f>VLOOKUP(Tableau1[[#This Row],[Product_Ref]],Table_Correspondance!H:J,2,FALSE)</f>
        <v>Jupe</v>
      </c>
      <c r="P32" s="3">
        <f>VLOOKUP(Tableau1[[#This Row],[Product_Ref]],Table_Correspondance!H:N,6,FALSE)</f>
        <v>5.52</v>
      </c>
      <c r="Q32" s="3">
        <f>VLOOKUP(Tableau1[[#This Row],[Product_Ref]],Table_Correspondance!H:N,7,FALSE)</f>
        <v>6</v>
      </c>
      <c r="R32" s="3">
        <v>4310.2700000000004</v>
      </c>
      <c r="S32" t="str">
        <f>CONCATENATE(Tableau1[[#This Row],[Sub_Region_Cod]],Tableau1[[#This Row],[Country_Cod]],Tableau1[[#This Row],[Categ]],Tableau1[[#This Row],[Period]],Tableau1[[#This Row],[Product_Ref]],Tableau1[[#This Row],[Sales]])</f>
        <v>EUEUKRCAT_BasM12-2020P492254310,27</v>
      </c>
      <c r="T32" s="5">
        <f>VLOOKUP(Tableau1[[#This Row],[Product_Ref]],Table_Correspondance!H:L,5,FALSE)</f>
        <v>43221</v>
      </c>
      <c r="U32">
        <f>_xlfn.DAYS(Tableau1[[#This Row],[Date]],Tableau1[[#This Row],[Date_creation]])</f>
        <v>945</v>
      </c>
    </row>
    <row r="33" spans="1:21" x14ac:dyDescent="0.35">
      <c r="A33" t="s">
        <v>8</v>
      </c>
      <c r="B33" t="s">
        <v>423</v>
      </c>
      <c r="C33" t="str">
        <f>TRIM(Tableau1[[#This Row],[Country_Cod]])</f>
        <v>UKR</v>
      </c>
      <c r="D33" t="s">
        <v>409</v>
      </c>
      <c r="E33" t="str">
        <f>VLOOKUP(Tableau1[[#This Row],[Code_Pays]],Table_Correspondance!$B$1:$F$40,2,FALSE)</f>
        <v>Ukraine</v>
      </c>
      <c r="F33" t="str">
        <f>RIGHT(Tableau1[[#This Row],[Categ]],LEN(Tableau1[[#This Row],[Categ]])-4)</f>
        <v>Haut</v>
      </c>
      <c r="G33" t="s">
        <v>9</v>
      </c>
      <c r="H33" t="str">
        <f>RIGHT(Tableau1[[#This Row],[Period]],4)</f>
        <v>2021</v>
      </c>
      <c r="I33" t="str">
        <f>LEFT(Tableau1[[#This Row],[Period]],FIND("-",Tableau1[[#This Row],[Period]])-1)</f>
        <v>M2</v>
      </c>
      <c r="J33" t="str">
        <f>RIGHT(Tableau1[[#This Row],[Gauche_Trouve]],LEN(Tableau1[[#This Row],[Gauche_Trouve]])-1)</f>
        <v>2</v>
      </c>
      <c r="K33" s="5">
        <f>DATE(Tableau1[[#This Row],[Annee]],Tableau1[[#This Row],[Mois]],1)</f>
        <v>44228</v>
      </c>
      <c r="L33" s="5" t="str">
        <f>"T" &amp; ROUNDUP(Tableau1[[#This Row],[Mois]]/3, 0)</f>
        <v>T1</v>
      </c>
      <c r="M33" t="s">
        <v>118</v>
      </c>
      <c r="N33" t="str">
        <f>CONCATENATE(Tableau1[[#This Row],[Annee]],"-",Tableau1[[#This Row],[Trimestre]])</f>
        <v>2021-T1</v>
      </c>
      <c r="O33" t="str">
        <f>VLOOKUP(Tableau1[[#This Row],[Product_Ref]],Table_Correspondance!H:J,2,FALSE)</f>
        <v>Pull</v>
      </c>
      <c r="P33" s="3">
        <f>VLOOKUP(Tableau1[[#This Row],[Product_Ref]],Table_Correspondance!H:N,6,FALSE)</f>
        <v>8.6</v>
      </c>
      <c r="Q33" s="3">
        <f>VLOOKUP(Tableau1[[#This Row],[Product_Ref]],Table_Correspondance!H:N,7,FALSE)</f>
        <v>10</v>
      </c>
      <c r="R33" s="3">
        <v>3631.25</v>
      </c>
      <c r="S33" t="str">
        <f>CONCATENATE(Tableau1[[#This Row],[Sub_Region_Cod]],Tableau1[[#This Row],[Country_Cod]],Tableau1[[#This Row],[Categ]],Tableau1[[#This Row],[Period]],Tableau1[[#This Row],[Product_Ref]],Tableau1[[#This Row],[Sales]])</f>
        <v>EUEUKRCAT_HautM2-2021P039093631,25</v>
      </c>
      <c r="T33" s="5">
        <f>VLOOKUP(Tableau1[[#This Row],[Product_Ref]],Table_Correspondance!H:L,5,FALSE)</f>
        <v>43405</v>
      </c>
      <c r="U33">
        <f>_xlfn.DAYS(Tableau1[[#This Row],[Date]],Tableau1[[#This Row],[Date_creation]])</f>
        <v>823</v>
      </c>
    </row>
    <row r="34" spans="1:21" x14ac:dyDescent="0.35">
      <c r="A34" t="s">
        <v>8</v>
      </c>
      <c r="B34" t="s">
        <v>423</v>
      </c>
      <c r="C34" t="str">
        <f>TRIM(Tableau1[[#This Row],[Country_Cod]])</f>
        <v>UKR</v>
      </c>
      <c r="D34" t="s">
        <v>409</v>
      </c>
      <c r="E34" t="str">
        <f>VLOOKUP(Tableau1[[#This Row],[Code_Pays]],Table_Correspondance!$B$1:$F$40,2,FALSE)</f>
        <v>Ukraine</v>
      </c>
      <c r="F34" t="str">
        <f>RIGHT(Tableau1[[#This Row],[Categ]],LEN(Tableau1[[#This Row],[Categ]])-4)</f>
        <v>Haut</v>
      </c>
      <c r="G34" t="s">
        <v>52</v>
      </c>
      <c r="H34" t="str">
        <f>RIGHT(Tableau1[[#This Row],[Period]],4)</f>
        <v>2020</v>
      </c>
      <c r="I34" t="str">
        <f>LEFT(Tableau1[[#This Row],[Period]],FIND("-",Tableau1[[#This Row],[Period]])-1)</f>
        <v>M11</v>
      </c>
      <c r="J34" t="str">
        <f>RIGHT(Tableau1[[#This Row],[Gauche_Trouve]],LEN(Tableau1[[#This Row],[Gauche_Trouve]])-1)</f>
        <v>11</v>
      </c>
      <c r="K34" s="5">
        <f>DATE(Tableau1[[#This Row],[Annee]],Tableau1[[#This Row],[Mois]],1)</f>
        <v>44136</v>
      </c>
      <c r="L34" s="5" t="str">
        <f>"T" &amp; ROUNDUP(Tableau1[[#This Row],[Mois]]/3, 0)</f>
        <v>T4</v>
      </c>
      <c r="M34" t="s">
        <v>125</v>
      </c>
      <c r="N34" t="str">
        <f>CONCATENATE(Tableau1[[#This Row],[Annee]],"-",Tableau1[[#This Row],[Trimestre]])</f>
        <v>2020-T4</v>
      </c>
      <c r="O34" t="str">
        <f>VLOOKUP(Tableau1[[#This Row],[Product_Ref]],Table_Correspondance!H:J,2,FALSE)</f>
        <v>Chemise</v>
      </c>
      <c r="P34" s="3">
        <f>VLOOKUP(Tableau1[[#This Row],[Product_Ref]],Table_Correspondance!H:N,6,FALSE)</f>
        <v>10.8</v>
      </c>
      <c r="Q34" s="3">
        <f>VLOOKUP(Tableau1[[#This Row],[Product_Ref]],Table_Correspondance!H:N,7,FALSE)</f>
        <v>12</v>
      </c>
      <c r="R34" s="3">
        <v>7543.79</v>
      </c>
      <c r="S34" t="str">
        <f>CONCATENATE(Tableau1[[#This Row],[Sub_Region_Cod]],Tableau1[[#This Row],[Country_Cod]],Tableau1[[#This Row],[Categ]],Tableau1[[#This Row],[Period]],Tableau1[[#This Row],[Product_Ref]],Tableau1[[#This Row],[Sales]])</f>
        <v>EUEUKRCAT_HautM11-2020P491877543,79</v>
      </c>
      <c r="T34" s="5">
        <f>VLOOKUP(Tableau1[[#This Row],[Product_Ref]],Table_Correspondance!H:L,5,FALSE)</f>
        <v>43282</v>
      </c>
      <c r="U34">
        <f>_xlfn.DAYS(Tableau1[[#This Row],[Date]],Tableau1[[#This Row],[Date_creation]])</f>
        <v>854</v>
      </c>
    </row>
    <row r="35" spans="1:21" x14ac:dyDescent="0.35">
      <c r="A35" t="s">
        <v>8</v>
      </c>
      <c r="B35" t="s">
        <v>415</v>
      </c>
      <c r="C35" t="str">
        <f>TRIM(Tableau1[[#This Row],[Country_Cod]])</f>
        <v>RUS</v>
      </c>
      <c r="D35" t="s">
        <v>409</v>
      </c>
      <c r="E35" t="str">
        <f>VLOOKUP(Tableau1[[#This Row],[Code_Pays]],Table_Correspondance!$B$1:$F$40,2,FALSE)</f>
        <v>Fédération de Russie</v>
      </c>
      <c r="F35" t="str">
        <f>RIGHT(Tableau1[[#This Row],[Categ]],LEN(Tableau1[[#This Row],[Categ]])-4)</f>
        <v>Haut</v>
      </c>
      <c r="G35" t="s">
        <v>11</v>
      </c>
      <c r="H35" t="str">
        <f>RIGHT(Tableau1[[#This Row],[Period]],4)</f>
        <v>2020</v>
      </c>
      <c r="I35" t="str">
        <f>LEFT(Tableau1[[#This Row],[Period]],FIND("-",Tableau1[[#This Row],[Period]])-1)</f>
        <v>M7</v>
      </c>
      <c r="J35" t="str">
        <f>RIGHT(Tableau1[[#This Row],[Gauche_Trouve]],LEN(Tableau1[[#This Row],[Gauche_Trouve]])-1)</f>
        <v>7</v>
      </c>
      <c r="K35" s="5">
        <f>DATE(Tableau1[[#This Row],[Annee]],Tableau1[[#This Row],[Mois]],1)</f>
        <v>44013</v>
      </c>
      <c r="L35" s="5" t="str">
        <f>"T" &amp; ROUNDUP(Tableau1[[#This Row],[Mois]]/3, 0)</f>
        <v>T3</v>
      </c>
      <c r="M35" t="s">
        <v>126</v>
      </c>
      <c r="N35" t="str">
        <f>CONCATENATE(Tableau1[[#This Row],[Annee]],"-",Tableau1[[#This Row],[Trimestre]])</f>
        <v>2020-T3</v>
      </c>
      <c r="O35" t="str">
        <f>VLOOKUP(Tableau1[[#This Row],[Product_Ref]],Table_Correspondance!H:J,2,FALSE)</f>
        <v>Pull</v>
      </c>
      <c r="P35" s="3">
        <f>VLOOKUP(Tableau1[[#This Row],[Product_Ref]],Table_Correspondance!H:N,6,FALSE)</f>
        <v>11.96</v>
      </c>
      <c r="Q35" s="3">
        <f>VLOOKUP(Tableau1[[#This Row],[Product_Ref]],Table_Correspondance!H:N,7,FALSE)</f>
        <v>13</v>
      </c>
      <c r="R35" s="3">
        <v>2981.74</v>
      </c>
      <c r="S35" t="str">
        <f>CONCATENATE(Tableau1[[#This Row],[Sub_Region_Cod]],Tableau1[[#This Row],[Country_Cod]],Tableau1[[#This Row],[Categ]],Tableau1[[#This Row],[Period]],Tableau1[[#This Row],[Product_Ref]],Tableau1[[#This Row],[Sales]])</f>
        <v>EUERUSCAT_HautM7-2020P344042981,74</v>
      </c>
      <c r="T35" s="5">
        <f>VLOOKUP(Tableau1[[#This Row],[Product_Ref]],Table_Correspondance!H:L,5,FALSE)</f>
        <v>43374</v>
      </c>
      <c r="U35">
        <f>_xlfn.DAYS(Tableau1[[#This Row],[Date]],Tableau1[[#This Row],[Date_creation]])</f>
        <v>639</v>
      </c>
    </row>
    <row r="36" spans="1:21" x14ac:dyDescent="0.35">
      <c r="A36" t="s">
        <v>8</v>
      </c>
      <c r="B36" t="s">
        <v>415</v>
      </c>
      <c r="C36" t="str">
        <f>TRIM(Tableau1[[#This Row],[Country_Cod]])</f>
        <v>RUS</v>
      </c>
      <c r="D36" t="s">
        <v>409</v>
      </c>
      <c r="E36" t="str">
        <f>VLOOKUP(Tableau1[[#This Row],[Code_Pays]],Table_Correspondance!$B$1:$F$40,2,FALSE)</f>
        <v>Fédération de Russie</v>
      </c>
      <c r="F36" t="str">
        <f>RIGHT(Tableau1[[#This Row],[Categ]],LEN(Tableau1[[#This Row],[Categ]])-4)</f>
        <v>Haut</v>
      </c>
      <c r="G36" t="s">
        <v>42</v>
      </c>
      <c r="H36" t="str">
        <f>RIGHT(Tableau1[[#This Row],[Period]],4)</f>
        <v>2019</v>
      </c>
      <c r="I36" t="str">
        <f>LEFT(Tableau1[[#This Row],[Period]],FIND("-",Tableau1[[#This Row],[Period]])-1)</f>
        <v>M6</v>
      </c>
      <c r="J36" t="str">
        <f>RIGHT(Tableau1[[#This Row],[Gauche_Trouve]],LEN(Tableau1[[#This Row],[Gauche_Trouve]])-1)</f>
        <v>6</v>
      </c>
      <c r="K36" s="5">
        <f>DATE(Tableau1[[#This Row],[Annee]],Tableau1[[#This Row],[Mois]],1)</f>
        <v>43617</v>
      </c>
      <c r="L36" s="5" t="str">
        <f>"T" &amp; ROUNDUP(Tableau1[[#This Row],[Mois]]/3, 0)</f>
        <v>T2</v>
      </c>
      <c r="M36" t="s">
        <v>129</v>
      </c>
      <c r="N36" t="str">
        <f>CONCATENATE(Tableau1[[#This Row],[Annee]],"-",Tableau1[[#This Row],[Trimestre]])</f>
        <v>2019-T2</v>
      </c>
      <c r="O36" t="str">
        <f>VLOOKUP(Tableau1[[#This Row],[Product_Ref]],Table_Correspondance!H:J,2,FALSE)</f>
        <v>Soutien gorge</v>
      </c>
      <c r="P36" s="3">
        <f>VLOOKUP(Tableau1[[#This Row],[Product_Ref]],Table_Correspondance!H:N,6,FALSE)</f>
        <v>10.44</v>
      </c>
      <c r="Q36" s="3">
        <f>VLOOKUP(Tableau1[[#This Row],[Product_Ref]],Table_Correspondance!H:N,7,FALSE)</f>
        <v>12</v>
      </c>
      <c r="R36" s="3">
        <v>8247.67</v>
      </c>
      <c r="S36" t="str">
        <f>CONCATENATE(Tableau1[[#This Row],[Sub_Region_Cod]],Tableau1[[#This Row],[Country_Cod]],Tableau1[[#This Row],[Categ]],Tableau1[[#This Row],[Period]],Tableau1[[#This Row],[Product_Ref]],Tableau1[[#This Row],[Sales]])</f>
        <v>EUERUSCAT_HautM6-2019P408348247,67</v>
      </c>
      <c r="T36" s="5">
        <f>VLOOKUP(Tableau1[[#This Row],[Product_Ref]],Table_Correspondance!H:L,5,FALSE)</f>
        <v>43405</v>
      </c>
      <c r="U36">
        <f>_xlfn.DAYS(Tableau1[[#This Row],[Date]],Tableau1[[#This Row],[Date_creation]])</f>
        <v>212</v>
      </c>
    </row>
    <row r="37" spans="1:21" x14ac:dyDescent="0.35">
      <c r="A37" t="s">
        <v>8</v>
      </c>
      <c r="B37" t="s">
        <v>422</v>
      </c>
      <c r="C37" t="str">
        <f>TRIM(Tableau1[[#This Row],[Country_Cod]])</f>
        <v>BLR</v>
      </c>
      <c r="D37" t="s">
        <v>409</v>
      </c>
      <c r="E37" t="str">
        <f>VLOOKUP(Tableau1[[#This Row],[Code_Pays]],Table_Correspondance!$B$1:$F$40,2,FALSE)</f>
        <v>Bélarus</v>
      </c>
      <c r="F37" t="str">
        <f>RIGHT(Tableau1[[#This Row],[Categ]],LEN(Tableau1[[#This Row],[Categ]])-4)</f>
        <v>Haut</v>
      </c>
      <c r="G37" t="s">
        <v>20</v>
      </c>
      <c r="H37" t="str">
        <f>RIGHT(Tableau1[[#This Row],[Period]],4)</f>
        <v>2020</v>
      </c>
      <c r="I37" t="str">
        <f>LEFT(Tableau1[[#This Row],[Period]],FIND("-",Tableau1[[#This Row],[Period]])-1)</f>
        <v>M4</v>
      </c>
      <c r="J37" t="str">
        <f>RIGHT(Tableau1[[#This Row],[Gauche_Trouve]],LEN(Tableau1[[#This Row],[Gauche_Trouve]])-1)</f>
        <v>4</v>
      </c>
      <c r="K37" s="5">
        <f>DATE(Tableau1[[#This Row],[Annee]],Tableau1[[#This Row],[Mois]],1)</f>
        <v>43922</v>
      </c>
      <c r="L37" s="5" t="str">
        <f>"T" &amp; ROUNDUP(Tableau1[[#This Row],[Mois]]/3, 0)</f>
        <v>T2</v>
      </c>
      <c r="M37" t="s">
        <v>88</v>
      </c>
      <c r="N37" t="str">
        <f>CONCATENATE(Tableau1[[#This Row],[Annee]],"-",Tableau1[[#This Row],[Trimestre]])</f>
        <v>2020-T2</v>
      </c>
      <c r="O37" t="str">
        <f>VLOOKUP(Tableau1[[#This Row],[Product_Ref]],Table_Correspondance!H:J,2,FALSE)</f>
        <v>Pull</v>
      </c>
      <c r="P37" s="3">
        <f>VLOOKUP(Tableau1[[#This Row],[Product_Ref]],Table_Correspondance!H:N,6,FALSE)</f>
        <v>12.6</v>
      </c>
      <c r="Q37" s="3">
        <f>VLOOKUP(Tableau1[[#This Row],[Product_Ref]],Table_Correspondance!H:N,7,FALSE)</f>
        <v>15</v>
      </c>
      <c r="R37" s="3">
        <v>7349.49</v>
      </c>
      <c r="S37" t="str">
        <f>CONCATENATE(Tableau1[[#This Row],[Sub_Region_Cod]],Tableau1[[#This Row],[Country_Cod]],Tableau1[[#This Row],[Categ]],Tableau1[[#This Row],[Period]],Tableau1[[#This Row],[Product_Ref]],Tableau1[[#This Row],[Sales]])</f>
        <v>EUEBLRCAT_HautM4-2020P487837349,49</v>
      </c>
      <c r="T37" s="5">
        <f>VLOOKUP(Tableau1[[#This Row],[Product_Ref]],Table_Correspondance!H:L,5,FALSE)</f>
        <v>42979</v>
      </c>
      <c r="U37">
        <f>_xlfn.DAYS(Tableau1[[#This Row],[Date]],Tableau1[[#This Row],[Date_creation]])</f>
        <v>943</v>
      </c>
    </row>
    <row r="38" spans="1:21" x14ac:dyDescent="0.35">
      <c r="A38" t="s">
        <v>8</v>
      </c>
      <c r="B38" t="s">
        <v>418</v>
      </c>
      <c r="C38" t="str">
        <f>TRIM(Tableau1[[#This Row],[Country_Cod]])</f>
        <v>BGR</v>
      </c>
      <c r="D38" t="s">
        <v>409</v>
      </c>
      <c r="E38" t="str">
        <f>VLOOKUP(Tableau1[[#This Row],[Code_Pays]],Table_Correspondance!$B$1:$F$40,2,FALSE)</f>
        <v>Bulgarie</v>
      </c>
      <c r="F38" t="str">
        <f>RIGHT(Tableau1[[#This Row],[Categ]],LEN(Tableau1[[#This Row],[Categ]])-4)</f>
        <v>Haut</v>
      </c>
      <c r="G38" t="s">
        <v>54</v>
      </c>
      <c r="H38" t="str">
        <f>RIGHT(Tableau1[[#This Row],[Period]],4)</f>
        <v>2020</v>
      </c>
      <c r="I38" t="str">
        <f>LEFT(Tableau1[[#This Row],[Period]],FIND("-",Tableau1[[#This Row],[Period]])-1)</f>
        <v>M5</v>
      </c>
      <c r="J38" t="str">
        <f>RIGHT(Tableau1[[#This Row],[Gauche_Trouve]],LEN(Tableau1[[#This Row],[Gauche_Trouve]])-1)</f>
        <v>5</v>
      </c>
      <c r="K38" s="5">
        <f>DATE(Tableau1[[#This Row],[Annee]],Tableau1[[#This Row],[Mois]],1)</f>
        <v>43952</v>
      </c>
      <c r="L38" s="5" t="str">
        <f>"T" &amp; ROUNDUP(Tableau1[[#This Row],[Mois]]/3, 0)</f>
        <v>T2</v>
      </c>
      <c r="M38" t="s">
        <v>139</v>
      </c>
      <c r="N38" t="str">
        <f>CONCATENATE(Tableau1[[#This Row],[Annee]],"-",Tableau1[[#This Row],[Trimestre]])</f>
        <v>2020-T2</v>
      </c>
      <c r="O38" t="str">
        <f>VLOOKUP(Tableau1[[#This Row],[Product_Ref]],Table_Correspondance!H:J,2,FALSE)</f>
        <v>Débardeur</v>
      </c>
      <c r="P38" s="3">
        <f>VLOOKUP(Tableau1[[#This Row],[Product_Ref]],Table_Correspondance!H:N,6,FALSE)</f>
        <v>7.11</v>
      </c>
      <c r="Q38" s="3">
        <f>VLOOKUP(Tableau1[[#This Row],[Product_Ref]],Table_Correspondance!H:N,7,FALSE)</f>
        <v>9</v>
      </c>
      <c r="R38" s="3">
        <v>8484.2199999999993</v>
      </c>
      <c r="S38" t="str">
        <f>CONCATENATE(Tableau1[[#This Row],[Sub_Region_Cod]],Tableau1[[#This Row],[Country_Cod]],Tableau1[[#This Row],[Categ]],Tableau1[[#This Row],[Period]],Tableau1[[#This Row],[Product_Ref]],Tableau1[[#This Row],[Sales]])</f>
        <v>EUEBGRCAT_HautM5-2020P026058484,22</v>
      </c>
      <c r="T38" s="5">
        <f>VLOOKUP(Tableau1[[#This Row],[Product_Ref]],Table_Correspondance!H:L,5,FALSE)</f>
        <v>42856</v>
      </c>
      <c r="U38">
        <f>_xlfn.DAYS(Tableau1[[#This Row],[Date]],Tableau1[[#This Row],[Date_creation]])</f>
        <v>1096</v>
      </c>
    </row>
    <row r="39" spans="1:21" x14ac:dyDescent="0.35">
      <c r="A39" t="s">
        <v>8</v>
      </c>
      <c r="B39" t="s">
        <v>417</v>
      </c>
      <c r="C39" t="str">
        <f>TRIM(Tableau1[[#This Row],[Country_Cod]])</f>
        <v>MDA</v>
      </c>
      <c r="D39" t="s">
        <v>410</v>
      </c>
      <c r="E39" t="str">
        <f>VLOOKUP(Tableau1[[#This Row],[Code_Pays]],Table_Correspondance!$B$1:$F$40,2,FALSE)</f>
        <v>République de Moldavie</v>
      </c>
      <c r="F39" t="str">
        <f>RIGHT(Tableau1[[#This Row],[Categ]],LEN(Tableau1[[#This Row],[Categ]])-4)</f>
        <v>Bas</v>
      </c>
      <c r="G39" t="s">
        <v>52</v>
      </c>
      <c r="H39" t="str">
        <f>RIGHT(Tableau1[[#This Row],[Period]],4)</f>
        <v>2020</v>
      </c>
      <c r="I39" t="str">
        <f>LEFT(Tableau1[[#This Row],[Period]],FIND("-",Tableau1[[#This Row],[Period]])-1)</f>
        <v>M11</v>
      </c>
      <c r="J39" t="str">
        <f>RIGHT(Tableau1[[#This Row],[Gauche_Trouve]],LEN(Tableau1[[#This Row],[Gauche_Trouve]])-1)</f>
        <v>11</v>
      </c>
      <c r="K39" s="5">
        <f>DATE(Tableau1[[#This Row],[Annee]],Tableau1[[#This Row],[Mois]],1)</f>
        <v>44136</v>
      </c>
      <c r="L39" s="5" t="str">
        <f>"T" &amp; ROUNDUP(Tableau1[[#This Row],[Mois]]/3, 0)</f>
        <v>T4</v>
      </c>
      <c r="M39" t="s">
        <v>90</v>
      </c>
      <c r="N39" t="str">
        <f>CONCATENATE(Tableau1[[#This Row],[Annee]],"-",Tableau1[[#This Row],[Trimestre]])</f>
        <v>2020-T4</v>
      </c>
      <c r="O39" t="str">
        <f>VLOOKUP(Tableau1[[#This Row],[Product_Ref]],Table_Correspondance!H:J,2,FALSE)</f>
        <v>Jupe</v>
      </c>
      <c r="P39" s="3">
        <f>VLOOKUP(Tableau1[[#This Row],[Product_Ref]],Table_Correspondance!H:N,6,FALSE)</f>
        <v>6.32</v>
      </c>
      <c r="Q39" s="3">
        <f>VLOOKUP(Tableau1[[#This Row],[Product_Ref]],Table_Correspondance!H:N,7,FALSE)</f>
        <v>8</v>
      </c>
      <c r="R39" s="3">
        <v>7539.7</v>
      </c>
      <c r="S39" t="str">
        <f>CONCATENATE(Tableau1[[#This Row],[Sub_Region_Cod]],Tableau1[[#This Row],[Country_Cod]],Tableau1[[#This Row],[Categ]],Tableau1[[#This Row],[Period]],Tableau1[[#This Row],[Product_Ref]],Tableau1[[#This Row],[Sales]])</f>
        <v>EUEMDACAT_BasM11-2020P008657539,7</v>
      </c>
      <c r="T39" s="5">
        <f>VLOOKUP(Tableau1[[#This Row],[Product_Ref]],Table_Correspondance!H:L,5,FALSE)</f>
        <v>43191</v>
      </c>
      <c r="U39">
        <f>_xlfn.DAYS(Tableau1[[#This Row],[Date]],Tableau1[[#This Row],[Date_creation]])</f>
        <v>945</v>
      </c>
    </row>
    <row r="40" spans="1:21" x14ac:dyDescent="0.35">
      <c r="A40" t="s">
        <v>8</v>
      </c>
      <c r="B40" t="s">
        <v>417</v>
      </c>
      <c r="C40" t="str">
        <f>TRIM(Tableau1[[#This Row],[Country_Cod]])</f>
        <v>MDA</v>
      </c>
      <c r="D40" t="s">
        <v>408</v>
      </c>
      <c r="E40" t="str">
        <f>VLOOKUP(Tableau1[[#This Row],[Code_Pays]],Table_Correspondance!$B$1:$F$40,2,FALSE)</f>
        <v>République de Moldavie</v>
      </c>
      <c r="F40" t="str">
        <f>RIGHT(Tableau1[[#This Row],[Categ]],LEN(Tableau1[[#This Row],[Categ]])-4)</f>
        <v>Haut-Et-Bas</v>
      </c>
      <c r="G40" t="s">
        <v>27</v>
      </c>
      <c r="H40" t="str">
        <f>RIGHT(Tableau1[[#This Row],[Period]],4)</f>
        <v>2020</v>
      </c>
      <c r="I40" t="str">
        <f>LEFT(Tableau1[[#This Row],[Period]],FIND("-",Tableau1[[#This Row],[Period]])-1)</f>
        <v>M6</v>
      </c>
      <c r="J40" t="str">
        <f>RIGHT(Tableau1[[#This Row],[Gauche_Trouve]],LEN(Tableau1[[#This Row],[Gauche_Trouve]])-1)</f>
        <v>6</v>
      </c>
      <c r="K40" s="5">
        <f>DATE(Tableau1[[#This Row],[Annee]],Tableau1[[#This Row],[Mois]],1)</f>
        <v>43983</v>
      </c>
      <c r="L40" s="5" t="str">
        <f>"T" &amp; ROUNDUP(Tableau1[[#This Row],[Mois]]/3, 0)</f>
        <v>T2</v>
      </c>
      <c r="M40" t="s">
        <v>142</v>
      </c>
      <c r="N40" t="str">
        <f>CONCATENATE(Tableau1[[#This Row],[Annee]],"-",Tableau1[[#This Row],[Trimestre]])</f>
        <v>2020-T2</v>
      </c>
      <c r="O40" t="str">
        <f>VLOOKUP(Tableau1[[#This Row],[Product_Ref]],Table_Correspondance!H:J,2,FALSE)</f>
        <v>Robe</v>
      </c>
      <c r="P40" s="3">
        <f>VLOOKUP(Tableau1[[#This Row],[Product_Ref]],Table_Correspondance!H:N,6,FALSE)</f>
        <v>11.1</v>
      </c>
      <c r="Q40" s="3">
        <f>VLOOKUP(Tableau1[[#This Row],[Product_Ref]],Table_Correspondance!H:N,7,FALSE)</f>
        <v>15</v>
      </c>
      <c r="R40" s="3">
        <v>1703.99</v>
      </c>
      <c r="S40" t="str">
        <f>CONCATENATE(Tableau1[[#This Row],[Sub_Region_Cod]],Tableau1[[#This Row],[Country_Cod]],Tableau1[[#This Row],[Categ]],Tableau1[[#This Row],[Period]],Tableau1[[#This Row],[Product_Ref]],Tableau1[[#This Row],[Sales]])</f>
        <v>EUEMDACAT_Haut-Et-BasM6-2020P257241703,99</v>
      </c>
      <c r="T40" s="5">
        <f>VLOOKUP(Tableau1[[#This Row],[Product_Ref]],Table_Correspondance!H:L,5,FALSE)</f>
        <v>43282</v>
      </c>
      <c r="U40">
        <f>_xlfn.DAYS(Tableau1[[#This Row],[Date]],Tableau1[[#This Row],[Date_creation]])</f>
        <v>701</v>
      </c>
    </row>
    <row r="41" spans="1:21" x14ac:dyDescent="0.35">
      <c r="A41" t="s">
        <v>8</v>
      </c>
      <c r="B41" t="s">
        <v>417</v>
      </c>
      <c r="C41" t="str">
        <f>TRIM(Tableau1[[#This Row],[Country_Cod]])</f>
        <v>MDA</v>
      </c>
      <c r="D41" t="s">
        <v>409</v>
      </c>
      <c r="E41" t="str">
        <f>VLOOKUP(Tableau1[[#This Row],[Code_Pays]],Table_Correspondance!$B$1:$F$40,2,FALSE)</f>
        <v>République de Moldavie</v>
      </c>
      <c r="F41" t="str">
        <f>RIGHT(Tableau1[[#This Row],[Categ]],LEN(Tableau1[[#This Row],[Categ]])-4)</f>
        <v>Haut</v>
      </c>
      <c r="G41" t="s">
        <v>11</v>
      </c>
      <c r="H41" t="str">
        <f>RIGHT(Tableau1[[#This Row],[Period]],4)</f>
        <v>2020</v>
      </c>
      <c r="I41" t="str">
        <f>LEFT(Tableau1[[#This Row],[Period]],FIND("-",Tableau1[[#This Row],[Period]])-1)</f>
        <v>M7</v>
      </c>
      <c r="J41" t="str">
        <f>RIGHT(Tableau1[[#This Row],[Gauche_Trouve]],LEN(Tableau1[[#This Row],[Gauche_Trouve]])-1)</f>
        <v>7</v>
      </c>
      <c r="K41" s="5">
        <f>DATE(Tableau1[[#This Row],[Annee]],Tableau1[[#This Row],[Mois]],1)</f>
        <v>44013</v>
      </c>
      <c r="L41" s="5" t="str">
        <f>"T" &amp; ROUNDUP(Tableau1[[#This Row],[Mois]]/3, 0)</f>
        <v>T3</v>
      </c>
      <c r="M41" t="s">
        <v>147</v>
      </c>
      <c r="N41" t="str">
        <f>CONCATENATE(Tableau1[[#This Row],[Annee]],"-",Tableau1[[#This Row],[Trimestre]])</f>
        <v>2020-T3</v>
      </c>
      <c r="O41" t="str">
        <f>VLOOKUP(Tableau1[[#This Row],[Product_Ref]],Table_Correspondance!H:J,2,FALSE)</f>
        <v>Sweatshirt</v>
      </c>
      <c r="P41" s="3">
        <f>VLOOKUP(Tableau1[[#This Row],[Product_Ref]],Table_Correspondance!H:N,6,FALSE)</f>
        <v>10.199999999999999</v>
      </c>
      <c r="Q41" s="3">
        <f>VLOOKUP(Tableau1[[#This Row],[Product_Ref]],Table_Correspondance!H:N,7,FALSE)</f>
        <v>12</v>
      </c>
      <c r="R41" s="3">
        <v>1314.9</v>
      </c>
      <c r="S41" t="str">
        <f>CONCATENATE(Tableau1[[#This Row],[Sub_Region_Cod]],Tableau1[[#This Row],[Country_Cod]],Tableau1[[#This Row],[Categ]],Tableau1[[#This Row],[Period]],Tableau1[[#This Row],[Product_Ref]],Tableau1[[#This Row],[Sales]])</f>
        <v>EUEMDACAT_HautM7-2020P283501314,9</v>
      </c>
      <c r="T41" s="5">
        <f>VLOOKUP(Tableau1[[#This Row],[Product_Ref]],Table_Correspondance!H:L,5,FALSE)</f>
        <v>43405</v>
      </c>
      <c r="U41">
        <f>_xlfn.DAYS(Tableau1[[#This Row],[Date]],Tableau1[[#This Row],[Date_creation]])</f>
        <v>608</v>
      </c>
    </row>
    <row r="42" spans="1:21" x14ac:dyDescent="0.35">
      <c r="A42" t="s">
        <v>8</v>
      </c>
      <c r="B42" t="s">
        <v>415</v>
      </c>
      <c r="C42" t="str">
        <f>TRIM(Tableau1[[#This Row],[Country_Cod]])</f>
        <v>RUS</v>
      </c>
      <c r="D42" t="s">
        <v>409</v>
      </c>
      <c r="E42" t="str">
        <f>VLOOKUP(Tableau1[[#This Row],[Code_Pays]],Table_Correspondance!$B$1:$F$40,2,FALSE)</f>
        <v>Fédération de Russie</v>
      </c>
      <c r="F42" t="str">
        <f>RIGHT(Tableau1[[#This Row],[Categ]],LEN(Tableau1[[#This Row],[Categ]])-4)</f>
        <v>Haut</v>
      </c>
      <c r="G42" t="s">
        <v>54</v>
      </c>
      <c r="H42" t="str">
        <f>RIGHT(Tableau1[[#This Row],[Period]],4)</f>
        <v>2020</v>
      </c>
      <c r="I42" t="str">
        <f>LEFT(Tableau1[[#This Row],[Period]],FIND("-",Tableau1[[#This Row],[Period]])-1)</f>
        <v>M5</v>
      </c>
      <c r="J42" t="str">
        <f>RIGHT(Tableau1[[#This Row],[Gauche_Trouve]],LEN(Tableau1[[#This Row],[Gauche_Trouve]])-1)</f>
        <v>5</v>
      </c>
      <c r="K42" s="5">
        <f>DATE(Tableau1[[#This Row],[Annee]],Tableau1[[#This Row],[Mois]],1)</f>
        <v>43952</v>
      </c>
      <c r="L42" s="5" t="str">
        <f>"T" &amp; ROUNDUP(Tableau1[[#This Row],[Mois]]/3, 0)</f>
        <v>T2</v>
      </c>
      <c r="M42" t="s">
        <v>34</v>
      </c>
      <c r="N42" t="str">
        <f>CONCATENATE(Tableau1[[#This Row],[Annee]],"-",Tableau1[[#This Row],[Trimestre]])</f>
        <v>2020-T2</v>
      </c>
      <c r="O42" t="str">
        <f>VLOOKUP(Tableau1[[#This Row],[Product_Ref]],Table_Correspondance!H:J,2,FALSE)</f>
        <v>T-shirt</v>
      </c>
      <c r="P42" s="3">
        <f>VLOOKUP(Tableau1[[#This Row],[Product_Ref]],Table_Correspondance!H:N,6,FALSE)</f>
        <v>6.72</v>
      </c>
      <c r="Q42" s="3">
        <f>VLOOKUP(Tableau1[[#This Row],[Product_Ref]],Table_Correspondance!H:N,7,FALSE)</f>
        <v>8</v>
      </c>
      <c r="R42" s="3">
        <v>4090.56</v>
      </c>
      <c r="S42" t="str">
        <f>CONCATENATE(Tableau1[[#This Row],[Sub_Region_Cod]],Tableau1[[#This Row],[Country_Cod]],Tableau1[[#This Row],[Categ]],Tableau1[[#This Row],[Period]],Tableau1[[#This Row],[Product_Ref]],Tableau1[[#This Row],[Sales]])</f>
        <v>EUERUSCAT_HautM5-2020P332644090,56</v>
      </c>
      <c r="T42" s="5">
        <f>VLOOKUP(Tableau1[[#This Row],[Product_Ref]],Table_Correspondance!H:L,5,FALSE)</f>
        <v>43160</v>
      </c>
      <c r="U42">
        <f>_xlfn.DAYS(Tableau1[[#This Row],[Date]],Tableau1[[#This Row],[Date_creation]])</f>
        <v>792</v>
      </c>
    </row>
    <row r="43" spans="1:21" x14ac:dyDescent="0.35">
      <c r="A43" t="s">
        <v>8</v>
      </c>
      <c r="B43" t="s">
        <v>417</v>
      </c>
      <c r="C43" t="str">
        <f>TRIM(Tableau1[[#This Row],[Country_Cod]])</f>
        <v>MDA</v>
      </c>
      <c r="D43" t="s">
        <v>409</v>
      </c>
      <c r="E43" t="str">
        <f>VLOOKUP(Tableau1[[#This Row],[Code_Pays]],Table_Correspondance!$B$1:$F$40,2,FALSE)</f>
        <v>République de Moldavie</v>
      </c>
      <c r="F43" t="str">
        <f>RIGHT(Tableau1[[#This Row],[Categ]],LEN(Tableau1[[#This Row],[Categ]])-4)</f>
        <v>Haut</v>
      </c>
      <c r="G43" t="s">
        <v>27</v>
      </c>
      <c r="H43" t="str">
        <f>RIGHT(Tableau1[[#This Row],[Period]],4)</f>
        <v>2020</v>
      </c>
      <c r="I43" t="str">
        <f>LEFT(Tableau1[[#This Row],[Period]],FIND("-",Tableau1[[#This Row],[Period]])-1)</f>
        <v>M6</v>
      </c>
      <c r="J43" t="str">
        <f>RIGHT(Tableau1[[#This Row],[Gauche_Trouve]],LEN(Tableau1[[#This Row],[Gauche_Trouve]])-1)</f>
        <v>6</v>
      </c>
      <c r="K43" s="5">
        <f>DATE(Tableau1[[#This Row],[Annee]],Tableau1[[#This Row],[Mois]],1)</f>
        <v>43983</v>
      </c>
      <c r="L43" s="5" t="str">
        <f>"T" &amp; ROUNDUP(Tableau1[[#This Row],[Mois]]/3, 0)</f>
        <v>T2</v>
      </c>
      <c r="M43" t="s">
        <v>151</v>
      </c>
      <c r="N43" t="str">
        <f>CONCATENATE(Tableau1[[#This Row],[Annee]],"-",Tableau1[[#This Row],[Trimestre]])</f>
        <v>2020-T2</v>
      </c>
      <c r="O43" t="str">
        <f>VLOOKUP(Tableau1[[#This Row],[Product_Ref]],Table_Correspondance!H:J,2,FALSE)</f>
        <v>T-shirt</v>
      </c>
      <c r="P43" s="3">
        <f>VLOOKUP(Tableau1[[#This Row],[Product_Ref]],Table_Correspondance!H:N,6,FALSE)</f>
        <v>8.4</v>
      </c>
      <c r="Q43" s="3">
        <f>VLOOKUP(Tableau1[[#This Row],[Product_Ref]],Table_Correspondance!H:N,7,FALSE)</f>
        <v>10</v>
      </c>
      <c r="R43" s="3">
        <v>3161.45</v>
      </c>
      <c r="S43" t="str">
        <f>CONCATENATE(Tableau1[[#This Row],[Sub_Region_Cod]],Tableau1[[#This Row],[Country_Cod]],Tableau1[[#This Row],[Categ]],Tableau1[[#This Row],[Period]],Tableau1[[#This Row],[Product_Ref]],Tableau1[[#This Row],[Sales]])</f>
        <v>EUEMDACAT_HautM6-2020P261443161,45</v>
      </c>
      <c r="T43" s="5">
        <f>VLOOKUP(Tableau1[[#This Row],[Product_Ref]],Table_Correspondance!H:L,5,FALSE)</f>
        <v>43435</v>
      </c>
      <c r="U43">
        <f>_xlfn.DAYS(Tableau1[[#This Row],[Date]],Tableau1[[#This Row],[Date_creation]])</f>
        <v>548</v>
      </c>
    </row>
    <row r="44" spans="1:21" x14ac:dyDescent="0.35">
      <c r="A44" t="s">
        <v>8</v>
      </c>
      <c r="B44" t="s">
        <v>416</v>
      </c>
      <c r="C44" t="str">
        <f>TRIM(Tableau1[[#This Row],[Country_Cod]])</f>
        <v>ROU</v>
      </c>
      <c r="D44" t="s">
        <v>409</v>
      </c>
      <c r="E44" t="str">
        <f>VLOOKUP(Tableau1[[#This Row],[Code_Pays]],Table_Correspondance!$B$1:$F$40,2,FALSE)</f>
        <v>Roumanie</v>
      </c>
      <c r="F44" t="str">
        <f>RIGHT(Tableau1[[#This Row],[Categ]],LEN(Tableau1[[#This Row],[Categ]])-4)</f>
        <v>Haut</v>
      </c>
      <c r="G44" t="s">
        <v>27</v>
      </c>
      <c r="H44" t="str">
        <f>RIGHT(Tableau1[[#This Row],[Period]],4)</f>
        <v>2020</v>
      </c>
      <c r="I44" t="str">
        <f>LEFT(Tableau1[[#This Row],[Period]],FIND("-",Tableau1[[#This Row],[Period]])-1)</f>
        <v>M6</v>
      </c>
      <c r="J44" t="str">
        <f>RIGHT(Tableau1[[#This Row],[Gauche_Trouve]],LEN(Tableau1[[#This Row],[Gauche_Trouve]])-1)</f>
        <v>6</v>
      </c>
      <c r="K44" s="5">
        <f>DATE(Tableau1[[#This Row],[Annee]],Tableau1[[#This Row],[Mois]],1)</f>
        <v>43983</v>
      </c>
      <c r="L44" s="5" t="str">
        <f>"T" &amp; ROUNDUP(Tableau1[[#This Row],[Mois]]/3, 0)</f>
        <v>T2</v>
      </c>
      <c r="M44" t="s">
        <v>152</v>
      </c>
      <c r="N44" t="str">
        <f>CONCATENATE(Tableau1[[#This Row],[Annee]],"-",Tableau1[[#This Row],[Trimestre]])</f>
        <v>2020-T2</v>
      </c>
      <c r="O44" t="str">
        <f>VLOOKUP(Tableau1[[#This Row],[Product_Ref]],Table_Correspondance!H:J,2,FALSE)</f>
        <v>Débardeur</v>
      </c>
      <c r="P44" s="3">
        <f>VLOOKUP(Tableau1[[#This Row],[Product_Ref]],Table_Correspondance!H:N,6,FALSE)</f>
        <v>8.1</v>
      </c>
      <c r="Q44" s="3">
        <f>VLOOKUP(Tableau1[[#This Row],[Product_Ref]],Table_Correspondance!H:N,7,FALSE)</f>
        <v>10</v>
      </c>
      <c r="R44" s="3">
        <v>2570.1</v>
      </c>
      <c r="S44" t="str">
        <f>CONCATENATE(Tableau1[[#This Row],[Sub_Region_Cod]],Tableau1[[#This Row],[Country_Cod]],Tableau1[[#This Row],[Categ]],Tableau1[[#This Row],[Period]],Tableau1[[#This Row],[Product_Ref]],Tableau1[[#This Row],[Sales]])</f>
        <v>EUEROUCAT_HautM6-2020P033202570,1</v>
      </c>
      <c r="T44" s="5">
        <f>VLOOKUP(Tableau1[[#This Row],[Product_Ref]],Table_Correspondance!H:L,5,FALSE)</f>
        <v>43374</v>
      </c>
      <c r="U44">
        <f>_xlfn.DAYS(Tableau1[[#This Row],[Date]],Tableau1[[#This Row],[Date_creation]])</f>
        <v>609</v>
      </c>
    </row>
    <row r="45" spans="1:21" x14ac:dyDescent="0.35">
      <c r="A45" t="s">
        <v>8</v>
      </c>
      <c r="B45" t="s">
        <v>423</v>
      </c>
      <c r="C45" t="str">
        <f>TRIM(Tableau1[[#This Row],[Country_Cod]])</f>
        <v>UKR</v>
      </c>
      <c r="D45" t="s">
        <v>409</v>
      </c>
      <c r="E45" t="str">
        <f>VLOOKUP(Tableau1[[#This Row],[Code_Pays]],Table_Correspondance!$B$1:$F$40,2,FALSE)</f>
        <v>Ukraine</v>
      </c>
      <c r="F45" t="str">
        <f>RIGHT(Tableau1[[#This Row],[Categ]],LEN(Tableau1[[#This Row],[Categ]])-4)</f>
        <v>Haut</v>
      </c>
      <c r="G45" t="s">
        <v>65</v>
      </c>
      <c r="H45" t="str">
        <f>RIGHT(Tableau1[[#This Row],[Period]],4)</f>
        <v>2019</v>
      </c>
      <c r="I45" t="str">
        <f>LEFT(Tableau1[[#This Row],[Period]],FIND("-",Tableau1[[#This Row],[Period]])-1)</f>
        <v>M9</v>
      </c>
      <c r="J45" t="str">
        <f>RIGHT(Tableau1[[#This Row],[Gauche_Trouve]],LEN(Tableau1[[#This Row],[Gauche_Trouve]])-1)</f>
        <v>9</v>
      </c>
      <c r="K45" s="5">
        <f>DATE(Tableau1[[#This Row],[Annee]],Tableau1[[#This Row],[Mois]],1)</f>
        <v>43709</v>
      </c>
      <c r="L45" s="5" t="str">
        <f>"T" &amp; ROUNDUP(Tableau1[[#This Row],[Mois]]/3, 0)</f>
        <v>T3</v>
      </c>
      <c r="M45" t="s">
        <v>155</v>
      </c>
      <c r="N45" t="str">
        <f>CONCATENATE(Tableau1[[#This Row],[Annee]],"-",Tableau1[[#This Row],[Trimestre]])</f>
        <v>2019-T3</v>
      </c>
      <c r="O45" t="str">
        <f>VLOOKUP(Tableau1[[#This Row],[Product_Ref]],Table_Correspondance!H:J,2,FALSE)</f>
        <v>Pull</v>
      </c>
      <c r="P45" s="3">
        <f>VLOOKUP(Tableau1[[#This Row],[Product_Ref]],Table_Correspondance!H:N,6,FALSE)</f>
        <v>5.0999999999999996</v>
      </c>
      <c r="Q45" s="3">
        <f>VLOOKUP(Tableau1[[#This Row],[Product_Ref]],Table_Correspondance!H:N,7,FALSE)</f>
        <v>6</v>
      </c>
      <c r="R45" s="3">
        <v>7922.39</v>
      </c>
      <c r="S45" t="str">
        <f>CONCATENATE(Tableau1[[#This Row],[Sub_Region_Cod]],Tableau1[[#This Row],[Country_Cod]],Tableau1[[#This Row],[Categ]],Tableau1[[#This Row],[Period]],Tableau1[[#This Row],[Product_Ref]],Tableau1[[#This Row],[Sales]])</f>
        <v>EUEUKRCAT_HautM9-2019P069487922,39</v>
      </c>
      <c r="T45" s="5">
        <f>VLOOKUP(Tableau1[[#This Row],[Product_Ref]],Table_Correspondance!H:L,5,FALSE)</f>
        <v>43252</v>
      </c>
      <c r="U45">
        <f>_xlfn.DAYS(Tableau1[[#This Row],[Date]],Tableau1[[#This Row],[Date_creation]])</f>
        <v>457</v>
      </c>
    </row>
    <row r="46" spans="1:21" x14ac:dyDescent="0.35">
      <c r="A46" t="s">
        <v>8</v>
      </c>
      <c r="B46" t="s">
        <v>420</v>
      </c>
      <c r="C46" t="str">
        <f>TRIM(Tableau1[[#This Row],[Country_Cod]])</f>
        <v>POL</v>
      </c>
      <c r="D46" t="s">
        <v>410</v>
      </c>
      <c r="E46" t="str">
        <f>VLOOKUP(Tableau1[[#This Row],[Code_Pays]],Table_Correspondance!$B$1:$F$40,2,FALSE)</f>
        <v>Pologne</v>
      </c>
      <c r="F46" t="str">
        <f>RIGHT(Tableau1[[#This Row],[Categ]],LEN(Tableau1[[#This Row],[Categ]])-4)</f>
        <v>Bas</v>
      </c>
      <c r="G46" t="s">
        <v>23</v>
      </c>
      <c r="H46" t="str">
        <f>RIGHT(Tableau1[[#This Row],[Period]],4)</f>
        <v>2019</v>
      </c>
      <c r="I46" t="str">
        <f>LEFT(Tableau1[[#This Row],[Period]],FIND("-",Tableau1[[#This Row],[Period]])-1)</f>
        <v>M10</v>
      </c>
      <c r="J46" t="str">
        <f>RIGHT(Tableau1[[#This Row],[Gauche_Trouve]],LEN(Tableau1[[#This Row],[Gauche_Trouve]])-1)</f>
        <v>10</v>
      </c>
      <c r="K46" s="5">
        <f>DATE(Tableau1[[#This Row],[Annee]],Tableau1[[#This Row],[Mois]],1)</f>
        <v>43739</v>
      </c>
      <c r="L46" s="5" t="str">
        <f>"T" &amp; ROUNDUP(Tableau1[[#This Row],[Mois]]/3, 0)</f>
        <v>T4</v>
      </c>
      <c r="M46" t="s">
        <v>157</v>
      </c>
      <c r="N46" t="str">
        <f>CONCATENATE(Tableau1[[#This Row],[Annee]],"-",Tableau1[[#This Row],[Trimestre]])</f>
        <v>2019-T4</v>
      </c>
      <c r="O46" t="str">
        <f>VLOOKUP(Tableau1[[#This Row],[Product_Ref]],Table_Correspondance!H:J,2,FALSE)</f>
        <v>Collant</v>
      </c>
      <c r="P46" s="3">
        <f>VLOOKUP(Tableau1[[#This Row],[Product_Ref]],Table_Correspondance!H:N,6,FALSE)</f>
        <v>8.4600000000000009</v>
      </c>
      <c r="Q46" s="3">
        <f>VLOOKUP(Tableau1[[#This Row],[Product_Ref]],Table_Correspondance!H:N,7,FALSE)</f>
        <v>9</v>
      </c>
      <c r="R46" s="3">
        <v>623.96</v>
      </c>
      <c r="S46" t="str">
        <f>CONCATENATE(Tableau1[[#This Row],[Sub_Region_Cod]],Tableau1[[#This Row],[Country_Cod]],Tableau1[[#This Row],[Categ]],Tableau1[[#This Row],[Period]],Tableau1[[#This Row],[Product_Ref]],Tableau1[[#This Row],[Sales]])</f>
        <v>EUEPOLCAT_BasM10-2019P15184623,96</v>
      </c>
      <c r="T46" s="5">
        <f>VLOOKUP(Tableau1[[#This Row],[Product_Ref]],Table_Correspondance!H:L,5,FALSE)</f>
        <v>42948</v>
      </c>
      <c r="U46">
        <f>_xlfn.DAYS(Tableau1[[#This Row],[Date]],Tableau1[[#This Row],[Date_creation]])</f>
        <v>791</v>
      </c>
    </row>
    <row r="47" spans="1:21" x14ac:dyDescent="0.35">
      <c r="A47" t="s">
        <v>8</v>
      </c>
      <c r="B47" t="s">
        <v>420</v>
      </c>
      <c r="C47" t="str">
        <f>TRIM(Tableau1[[#This Row],[Country_Cod]])</f>
        <v>POL</v>
      </c>
      <c r="D47" t="s">
        <v>410</v>
      </c>
      <c r="E47" t="str">
        <f>VLOOKUP(Tableau1[[#This Row],[Code_Pays]],Table_Correspondance!$B$1:$F$40,2,FALSE)</f>
        <v>Pologne</v>
      </c>
      <c r="F47" t="str">
        <f>RIGHT(Tableau1[[#This Row],[Categ]],LEN(Tableau1[[#This Row],[Categ]])-4)</f>
        <v>Bas</v>
      </c>
      <c r="G47" t="s">
        <v>63</v>
      </c>
      <c r="H47" t="str">
        <f>RIGHT(Tableau1[[#This Row],[Period]],4)</f>
        <v>2019</v>
      </c>
      <c r="I47" t="str">
        <f>LEFT(Tableau1[[#This Row],[Period]],FIND("-",Tableau1[[#This Row],[Period]])-1)</f>
        <v>M7</v>
      </c>
      <c r="J47" t="str">
        <f>RIGHT(Tableau1[[#This Row],[Gauche_Trouve]],LEN(Tableau1[[#This Row],[Gauche_Trouve]])-1)</f>
        <v>7</v>
      </c>
      <c r="K47" s="5">
        <f>DATE(Tableau1[[#This Row],[Annee]],Tableau1[[#This Row],[Mois]],1)</f>
        <v>43647</v>
      </c>
      <c r="L47" s="5" t="str">
        <f>"T" &amp; ROUNDUP(Tableau1[[#This Row],[Mois]]/3, 0)</f>
        <v>T3</v>
      </c>
      <c r="M47" t="s">
        <v>164</v>
      </c>
      <c r="N47" t="str">
        <f>CONCATENATE(Tableau1[[#This Row],[Annee]],"-",Tableau1[[#This Row],[Trimestre]])</f>
        <v>2019-T3</v>
      </c>
      <c r="O47" t="str">
        <f>VLOOKUP(Tableau1[[#This Row],[Product_Ref]],Table_Correspondance!H:J,2,FALSE)</f>
        <v>Pantacourt</v>
      </c>
      <c r="P47" s="3">
        <f>VLOOKUP(Tableau1[[#This Row],[Product_Ref]],Table_Correspondance!H:N,6,FALSE)</f>
        <v>10.36</v>
      </c>
      <c r="Q47" s="3">
        <f>VLOOKUP(Tableau1[[#This Row],[Product_Ref]],Table_Correspondance!H:N,7,FALSE)</f>
        <v>14</v>
      </c>
      <c r="R47" s="3">
        <v>1644.28</v>
      </c>
      <c r="S47" t="str">
        <f>CONCATENATE(Tableau1[[#This Row],[Sub_Region_Cod]],Tableau1[[#This Row],[Country_Cod]],Tableau1[[#This Row],[Categ]],Tableau1[[#This Row],[Period]],Tableau1[[#This Row],[Product_Ref]],Tableau1[[#This Row],[Sales]])</f>
        <v>EUEPOLCAT_BasM7-2019P429501644,28</v>
      </c>
      <c r="T47" s="5">
        <f>VLOOKUP(Tableau1[[#This Row],[Product_Ref]],Table_Correspondance!H:L,5,FALSE)</f>
        <v>42856</v>
      </c>
      <c r="U47">
        <f>_xlfn.DAYS(Tableau1[[#This Row],[Date]],Tableau1[[#This Row],[Date_creation]])</f>
        <v>791</v>
      </c>
    </row>
    <row r="48" spans="1:21" x14ac:dyDescent="0.35">
      <c r="A48" t="s">
        <v>8</v>
      </c>
      <c r="B48" t="s">
        <v>420</v>
      </c>
      <c r="C48" t="str">
        <f>TRIM(Tableau1[[#This Row],[Country_Cod]])</f>
        <v>POL</v>
      </c>
      <c r="D48" t="s">
        <v>410</v>
      </c>
      <c r="E48" t="str">
        <f>VLOOKUP(Tableau1[[#This Row],[Code_Pays]],Table_Correspondance!$B$1:$F$40,2,FALSE)</f>
        <v>Pologne</v>
      </c>
      <c r="F48" t="str">
        <f>RIGHT(Tableau1[[#This Row],[Categ]],LEN(Tableau1[[#This Row],[Categ]])-4)</f>
        <v>Bas</v>
      </c>
      <c r="G48" t="s">
        <v>6</v>
      </c>
      <c r="H48" t="str">
        <f>RIGHT(Tableau1[[#This Row],[Period]],4)</f>
        <v>2021</v>
      </c>
      <c r="I48" t="str">
        <f>LEFT(Tableau1[[#This Row],[Period]],FIND("-",Tableau1[[#This Row],[Period]])-1)</f>
        <v>M1</v>
      </c>
      <c r="J48" t="str">
        <f>RIGHT(Tableau1[[#This Row],[Gauche_Trouve]],LEN(Tableau1[[#This Row],[Gauche_Trouve]])-1)</f>
        <v>1</v>
      </c>
      <c r="K48" s="5">
        <f>DATE(Tableau1[[#This Row],[Annee]],Tableau1[[#This Row],[Mois]],1)</f>
        <v>44197</v>
      </c>
      <c r="L48" s="5" t="str">
        <f>"T" &amp; ROUNDUP(Tableau1[[#This Row],[Mois]]/3, 0)</f>
        <v>T1</v>
      </c>
      <c r="M48" t="s">
        <v>166</v>
      </c>
      <c r="N48" t="str">
        <f>CONCATENATE(Tableau1[[#This Row],[Annee]],"-",Tableau1[[#This Row],[Trimestre]])</f>
        <v>2021-T1</v>
      </c>
      <c r="O48" t="str">
        <f>VLOOKUP(Tableau1[[#This Row],[Product_Ref]],Table_Correspondance!H:J,2,FALSE)</f>
        <v>Culotte</v>
      </c>
      <c r="P48" s="3">
        <f>VLOOKUP(Tableau1[[#This Row],[Product_Ref]],Table_Correspondance!H:N,6,FALSE)</f>
        <v>13.35</v>
      </c>
      <c r="Q48" s="3">
        <f>VLOOKUP(Tableau1[[#This Row],[Product_Ref]],Table_Correspondance!H:N,7,FALSE)</f>
        <v>15</v>
      </c>
      <c r="R48" s="3">
        <v>4053.67</v>
      </c>
      <c r="S48" t="str">
        <f>CONCATENATE(Tableau1[[#This Row],[Sub_Region_Cod]],Tableau1[[#This Row],[Country_Cod]],Tableau1[[#This Row],[Categ]],Tableau1[[#This Row],[Period]],Tableau1[[#This Row],[Product_Ref]],Tableau1[[#This Row],[Sales]])</f>
        <v>EUEPOLCAT_BasM1-2021P478524053,67</v>
      </c>
      <c r="T48" s="5">
        <f>VLOOKUP(Tableau1[[#This Row],[Product_Ref]],Table_Correspondance!H:L,5,FALSE)</f>
        <v>43252</v>
      </c>
      <c r="U48">
        <f>_xlfn.DAYS(Tableau1[[#This Row],[Date]],Tableau1[[#This Row],[Date_creation]])</f>
        <v>945</v>
      </c>
    </row>
    <row r="49" spans="1:21" x14ac:dyDescent="0.35">
      <c r="A49" t="s">
        <v>8</v>
      </c>
      <c r="B49" t="s">
        <v>417</v>
      </c>
      <c r="C49" t="str">
        <f>TRIM(Tableau1[[#This Row],[Country_Cod]])</f>
        <v>MDA</v>
      </c>
      <c r="D49" t="s">
        <v>408</v>
      </c>
      <c r="E49" t="str">
        <f>VLOOKUP(Tableau1[[#This Row],[Code_Pays]],Table_Correspondance!$B$1:$F$40,2,FALSE)</f>
        <v>République de Moldavie</v>
      </c>
      <c r="F49" t="str">
        <f>RIGHT(Tableau1[[#This Row],[Categ]],LEN(Tableau1[[#This Row],[Categ]])-4)</f>
        <v>Haut-Et-Bas</v>
      </c>
      <c r="G49" t="s">
        <v>17</v>
      </c>
      <c r="H49" t="str">
        <f>RIGHT(Tableau1[[#This Row],[Period]],4)</f>
        <v>2020</v>
      </c>
      <c r="I49" t="str">
        <f>LEFT(Tableau1[[#This Row],[Period]],FIND("-",Tableau1[[#This Row],[Period]])-1)</f>
        <v>M12</v>
      </c>
      <c r="J49" t="str">
        <f>RIGHT(Tableau1[[#This Row],[Gauche_Trouve]],LEN(Tableau1[[#This Row],[Gauche_Trouve]])-1)</f>
        <v>12</v>
      </c>
      <c r="K49" s="5">
        <f>DATE(Tableau1[[#This Row],[Annee]],Tableau1[[#This Row],[Mois]],1)</f>
        <v>44166</v>
      </c>
      <c r="L49" s="5" t="str">
        <f>"T" &amp; ROUNDUP(Tableau1[[#This Row],[Mois]]/3, 0)</f>
        <v>T4</v>
      </c>
      <c r="M49" t="s">
        <v>168</v>
      </c>
      <c r="N49" t="str">
        <f>CONCATENATE(Tableau1[[#This Row],[Annee]],"-",Tableau1[[#This Row],[Trimestre]])</f>
        <v>2020-T4</v>
      </c>
      <c r="O49" t="str">
        <f>VLOOKUP(Tableau1[[#This Row],[Product_Ref]],Table_Correspondance!H:J,2,FALSE)</f>
        <v>Robe</v>
      </c>
      <c r="P49" s="3">
        <f>VLOOKUP(Tableau1[[#This Row],[Product_Ref]],Table_Correspondance!H:N,6,FALSE)</f>
        <v>13.3</v>
      </c>
      <c r="Q49" s="3">
        <f>VLOOKUP(Tableau1[[#This Row],[Product_Ref]],Table_Correspondance!H:N,7,FALSE)</f>
        <v>14</v>
      </c>
      <c r="R49" s="3">
        <v>1701.91</v>
      </c>
      <c r="S49" t="str">
        <f>CONCATENATE(Tableau1[[#This Row],[Sub_Region_Cod]],Tableau1[[#This Row],[Country_Cod]],Tableau1[[#This Row],[Categ]],Tableau1[[#This Row],[Period]],Tableau1[[#This Row],[Product_Ref]],Tableau1[[#This Row],[Sales]])</f>
        <v>EUEMDACAT_Haut-Et-BasM12-2020P018221701,91</v>
      </c>
      <c r="T49" s="5">
        <f>VLOOKUP(Tableau1[[#This Row],[Product_Ref]],Table_Correspondance!H:L,5,FALSE)</f>
        <v>43070</v>
      </c>
      <c r="U49">
        <f>_xlfn.DAYS(Tableau1[[#This Row],[Date]],Tableau1[[#This Row],[Date_creation]])</f>
        <v>1096</v>
      </c>
    </row>
    <row r="50" spans="1:21" x14ac:dyDescent="0.35">
      <c r="A50" t="s">
        <v>8</v>
      </c>
      <c r="B50" t="s">
        <v>417</v>
      </c>
      <c r="C50" t="str">
        <f>TRIM(Tableau1[[#This Row],[Country_Cod]])</f>
        <v>MDA</v>
      </c>
      <c r="D50" t="s">
        <v>410</v>
      </c>
      <c r="E50" t="str">
        <f>VLOOKUP(Tableau1[[#This Row],[Code_Pays]],Table_Correspondance!$B$1:$F$40,2,FALSE)</f>
        <v>République de Moldavie</v>
      </c>
      <c r="F50" t="str">
        <f>RIGHT(Tableau1[[#This Row],[Categ]],LEN(Tableau1[[#This Row],[Categ]])-4)</f>
        <v>Bas</v>
      </c>
      <c r="G50" t="s">
        <v>23</v>
      </c>
      <c r="H50" t="str">
        <f>RIGHT(Tableau1[[#This Row],[Period]],4)</f>
        <v>2019</v>
      </c>
      <c r="I50" t="str">
        <f>LEFT(Tableau1[[#This Row],[Period]],FIND("-",Tableau1[[#This Row],[Period]])-1)</f>
        <v>M10</v>
      </c>
      <c r="J50" t="str">
        <f>RIGHT(Tableau1[[#This Row],[Gauche_Trouve]],LEN(Tableau1[[#This Row],[Gauche_Trouve]])-1)</f>
        <v>10</v>
      </c>
      <c r="K50" s="5">
        <f>DATE(Tableau1[[#This Row],[Annee]],Tableau1[[#This Row],[Mois]],1)</f>
        <v>43739</v>
      </c>
      <c r="L50" s="5" t="str">
        <f>"T" &amp; ROUNDUP(Tableau1[[#This Row],[Mois]]/3, 0)</f>
        <v>T4</v>
      </c>
      <c r="M50" t="s">
        <v>170</v>
      </c>
      <c r="N50" t="str">
        <f>CONCATENATE(Tableau1[[#This Row],[Annee]],"-",Tableau1[[#This Row],[Trimestre]])</f>
        <v>2019-T4</v>
      </c>
      <c r="O50" t="str">
        <f>VLOOKUP(Tableau1[[#This Row],[Product_Ref]],Table_Correspondance!H:J,2,FALSE)</f>
        <v>Pantacourt</v>
      </c>
      <c r="P50" s="3">
        <f>VLOOKUP(Tableau1[[#This Row],[Product_Ref]],Table_Correspondance!H:N,6,FALSE)</f>
        <v>3.85</v>
      </c>
      <c r="Q50" s="3">
        <f>VLOOKUP(Tableau1[[#This Row],[Product_Ref]],Table_Correspondance!H:N,7,FALSE)</f>
        <v>5</v>
      </c>
      <c r="R50" s="3">
        <v>5540.2</v>
      </c>
      <c r="S50" t="str">
        <f>CONCATENATE(Tableau1[[#This Row],[Sub_Region_Cod]],Tableau1[[#This Row],[Country_Cod]],Tableau1[[#This Row],[Categ]],Tableau1[[#This Row],[Period]],Tableau1[[#This Row],[Product_Ref]],Tableau1[[#This Row],[Sales]])</f>
        <v>EUEMDACAT_BasM10-2019P393065540,2</v>
      </c>
      <c r="T50" s="5">
        <f>VLOOKUP(Tableau1[[#This Row],[Product_Ref]],Table_Correspondance!H:L,5,FALSE)</f>
        <v>43009</v>
      </c>
      <c r="U50">
        <f>_xlfn.DAYS(Tableau1[[#This Row],[Date]],Tableau1[[#This Row],[Date_creation]])</f>
        <v>730</v>
      </c>
    </row>
    <row r="51" spans="1:21" x14ac:dyDescent="0.35">
      <c r="A51" t="s">
        <v>8</v>
      </c>
      <c r="B51" t="s">
        <v>420</v>
      </c>
      <c r="C51" t="str">
        <f>TRIM(Tableau1[[#This Row],[Country_Cod]])</f>
        <v>POL</v>
      </c>
      <c r="D51" t="s">
        <v>408</v>
      </c>
      <c r="E51" t="str">
        <f>VLOOKUP(Tableau1[[#This Row],[Code_Pays]],Table_Correspondance!$B$1:$F$40,2,FALSE)</f>
        <v>Pologne</v>
      </c>
      <c r="F51" t="str">
        <f>RIGHT(Tableau1[[#This Row],[Categ]],LEN(Tableau1[[#This Row],[Categ]])-4)</f>
        <v>Haut-Et-Bas</v>
      </c>
      <c r="G51" t="s">
        <v>75</v>
      </c>
      <c r="H51" t="str">
        <f>RIGHT(Tableau1[[#This Row],[Period]],4)</f>
        <v>2021</v>
      </c>
      <c r="I51" t="str">
        <f>LEFT(Tableau1[[#This Row],[Period]],FIND("-",Tableau1[[#This Row],[Period]])-1)</f>
        <v>M4</v>
      </c>
      <c r="J51" t="str">
        <f>RIGHT(Tableau1[[#This Row],[Gauche_Trouve]],LEN(Tableau1[[#This Row],[Gauche_Trouve]])-1)</f>
        <v>4</v>
      </c>
      <c r="K51" s="5">
        <f>DATE(Tableau1[[#This Row],[Annee]],Tableau1[[#This Row],[Mois]],1)</f>
        <v>44287</v>
      </c>
      <c r="L51" s="5" t="str">
        <f>"T" &amp; ROUNDUP(Tableau1[[#This Row],[Mois]]/3, 0)</f>
        <v>T2</v>
      </c>
      <c r="M51" t="s">
        <v>180</v>
      </c>
      <c r="N51" t="str">
        <f>CONCATENATE(Tableau1[[#This Row],[Annee]],"-",Tableau1[[#This Row],[Trimestre]])</f>
        <v>2021-T2</v>
      </c>
      <c r="O51" t="str">
        <f>VLOOKUP(Tableau1[[#This Row],[Product_Ref]],Table_Correspondance!H:J,2,FALSE)</f>
        <v>Pyjama</v>
      </c>
      <c r="P51" s="3">
        <f>VLOOKUP(Tableau1[[#This Row],[Product_Ref]],Table_Correspondance!H:N,6,FALSE)</f>
        <v>5.32</v>
      </c>
      <c r="Q51" s="3">
        <f>VLOOKUP(Tableau1[[#This Row],[Product_Ref]],Table_Correspondance!H:N,7,FALSE)</f>
        <v>7</v>
      </c>
      <c r="R51" s="3">
        <v>992.28</v>
      </c>
      <c r="S51" t="str">
        <f>CONCATENATE(Tableau1[[#This Row],[Sub_Region_Cod]],Tableau1[[#This Row],[Country_Cod]],Tableau1[[#This Row],[Categ]],Tableau1[[#This Row],[Period]],Tableau1[[#This Row],[Product_Ref]],Tableau1[[#This Row],[Sales]])</f>
        <v>EUEPOLCAT_Haut-Et-BasM4-2021P00575992,28</v>
      </c>
      <c r="T51" s="5">
        <f>VLOOKUP(Tableau1[[#This Row],[Product_Ref]],Table_Correspondance!H:L,5,FALSE)</f>
        <v>43435</v>
      </c>
      <c r="U51">
        <f>_xlfn.DAYS(Tableau1[[#This Row],[Date]],Tableau1[[#This Row],[Date_creation]])</f>
        <v>852</v>
      </c>
    </row>
    <row r="52" spans="1:21" x14ac:dyDescent="0.35">
      <c r="A52" t="s">
        <v>8</v>
      </c>
      <c r="B52" t="s">
        <v>420</v>
      </c>
      <c r="C52" t="str">
        <f>TRIM(Tableau1[[#This Row],[Country_Cod]])</f>
        <v>POL</v>
      </c>
      <c r="D52" t="s">
        <v>409</v>
      </c>
      <c r="E52" t="str">
        <f>VLOOKUP(Tableau1[[#This Row],[Code_Pays]],Table_Correspondance!$B$1:$F$40,2,FALSE)</f>
        <v>Pologne</v>
      </c>
      <c r="F52" t="str">
        <f>RIGHT(Tableau1[[#This Row],[Categ]],LEN(Tableau1[[#This Row],[Categ]])-4)</f>
        <v>Haut</v>
      </c>
      <c r="G52" t="s">
        <v>30</v>
      </c>
      <c r="H52" t="str">
        <f>RIGHT(Tableau1[[#This Row],[Period]],4)</f>
        <v>2020</v>
      </c>
      <c r="I52" t="str">
        <f>LEFT(Tableau1[[#This Row],[Period]],FIND("-",Tableau1[[#This Row],[Period]])-1)</f>
        <v>M9</v>
      </c>
      <c r="J52" t="str">
        <f>RIGHT(Tableau1[[#This Row],[Gauche_Trouve]],LEN(Tableau1[[#This Row],[Gauche_Trouve]])-1)</f>
        <v>9</v>
      </c>
      <c r="K52" s="5">
        <f>DATE(Tableau1[[#This Row],[Annee]],Tableau1[[#This Row],[Mois]],1)</f>
        <v>44075</v>
      </c>
      <c r="L52" s="5" t="str">
        <f>"T" &amp; ROUNDUP(Tableau1[[#This Row],[Mois]]/3, 0)</f>
        <v>T3</v>
      </c>
      <c r="M52" t="s">
        <v>181</v>
      </c>
      <c r="N52" t="str">
        <f>CONCATENATE(Tableau1[[#This Row],[Annee]],"-",Tableau1[[#This Row],[Trimestre]])</f>
        <v>2020-T3</v>
      </c>
      <c r="O52" t="str">
        <f>VLOOKUP(Tableau1[[#This Row],[Product_Ref]],Table_Correspondance!H:J,2,FALSE)</f>
        <v>Sweatshirt</v>
      </c>
      <c r="P52" s="3">
        <f>VLOOKUP(Tableau1[[#This Row],[Product_Ref]],Table_Correspondance!H:N,6,FALSE)</f>
        <v>5.25</v>
      </c>
      <c r="Q52" s="3">
        <f>VLOOKUP(Tableau1[[#This Row],[Product_Ref]],Table_Correspondance!H:N,7,FALSE)</f>
        <v>7</v>
      </c>
      <c r="R52" s="3">
        <v>180.66</v>
      </c>
      <c r="S52" t="str">
        <f>CONCATENATE(Tableau1[[#This Row],[Sub_Region_Cod]],Tableau1[[#This Row],[Country_Cod]],Tableau1[[#This Row],[Categ]],Tableau1[[#This Row],[Period]],Tableau1[[#This Row],[Product_Ref]],Tableau1[[#This Row],[Sales]])</f>
        <v>EUEPOLCAT_HautM9-2020P08803180,66</v>
      </c>
      <c r="T52" s="5">
        <f>VLOOKUP(Tableau1[[#This Row],[Product_Ref]],Table_Correspondance!H:L,5,FALSE)</f>
        <v>42767</v>
      </c>
      <c r="U52">
        <f>_xlfn.DAYS(Tableau1[[#This Row],[Date]],Tableau1[[#This Row],[Date_creation]])</f>
        <v>1308</v>
      </c>
    </row>
    <row r="53" spans="1:21" x14ac:dyDescent="0.35">
      <c r="A53" t="s">
        <v>8</v>
      </c>
      <c r="B53" t="s">
        <v>419</v>
      </c>
      <c r="C53" t="str">
        <f>TRIM(Tableau1[[#This Row],[Country_Cod]])</f>
        <v>HUN</v>
      </c>
      <c r="D53" t="s">
        <v>409</v>
      </c>
      <c r="E53" t="str">
        <f>VLOOKUP(Tableau1[[#This Row],[Code_Pays]],Table_Correspondance!$B$1:$F$40,2,FALSE)</f>
        <v>Hongrie</v>
      </c>
      <c r="F53" t="str">
        <f>RIGHT(Tableau1[[#This Row],[Categ]],LEN(Tableau1[[#This Row],[Categ]])-4)</f>
        <v>Haut</v>
      </c>
      <c r="G53" t="s">
        <v>30</v>
      </c>
      <c r="H53" t="str">
        <f>RIGHT(Tableau1[[#This Row],[Period]],4)</f>
        <v>2020</v>
      </c>
      <c r="I53" t="str">
        <f>LEFT(Tableau1[[#This Row],[Period]],FIND("-",Tableau1[[#This Row],[Period]])-1)</f>
        <v>M9</v>
      </c>
      <c r="J53" t="str">
        <f>RIGHT(Tableau1[[#This Row],[Gauche_Trouve]],LEN(Tableau1[[#This Row],[Gauche_Trouve]])-1)</f>
        <v>9</v>
      </c>
      <c r="K53" s="5">
        <f>DATE(Tableau1[[#This Row],[Annee]],Tableau1[[#This Row],[Mois]],1)</f>
        <v>44075</v>
      </c>
      <c r="L53" s="5" t="str">
        <f>"T" &amp; ROUNDUP(Tableau1[[#This Row],[Mois]]/3, 0)</f>
        <v>T3</v>
      </c>
      <c r="M53" t="s">
        <v>183</v>
      </c>
      <c r="N53" t="str">
        <f>CONCATENATE(Tableau1[[#This Row],[Annee]],"-",Tableau1[[#This Row],[Trimestre]])</f>
        <v>2020-T3</v>
      </c>
      <c r="O53" t="str">
        <f>VLOOKUP(Tableau1[[#This Row],[Product_Ref]],Table_Correspondance!H:J,2,FALSE)</f>
        <v>Chemise</v>
      </c>
      <c r="P53" s="3">
        <f>VLOOKUP(Tableau1[[#This Row],[Product_Ref]],Table_Correspondance!H:N,6,FALSE)</f>
        <v>11.34</v>
      </c>
      <c r="Q53" s="3">
        <f>VLOOKUP(Tableau1[[#This Row],[Product_Ref]],Table_Correspondance!H:N,7,FALSE)</f>
        <v>14</v>
      </c>
      <c r="R53" s="3">
        <v>3001.53</v>
      </c>
      <c r="S53" t="str">
        <f>CONCATENATE(Tableau1[[#This Row],[Sub_Region_Cod]],Tableau1[[#This Row],[Country_Cod]],Tableau1[[#This Row],[Categ]],Tableau1[[#This Row],[Period]],Tableau1[[#This Row],[Product_Ref]],Tableau1[[#This Row],[Sales]])</f>
        <v>EUEHUNCAT_HautM9-2020P002493001,53</v>
      </c>
      <c r="T53" s="5">
        <f>VLOOKUP(Tableau1[[#This Row],[Product_Ref]],Table_Correspondance!H:L,5,FALSE)</f>
        <v>43252</v>
      </c>
      <c r="U53">
        <f>_xlfn.DAYS(Tableau1[[#This Row],[Date]],Tableau1[[#This Row],[Date_creation]])</f>
        <v>823</v>
      </c>
    </row>
    <row r="54" spans="1:21" x14ac:dyDescent="0.35">
      <c r="A54" t="s">
        <v>8</v>
      </c>
      <c r="B54" t="s">
        <v>424</v>
      </c>
      <c r="C54" t="str">
        <f>TRIM(Tableau1[[#This Row],[Country_Cod]])</f>
        <v>CZE</v>
      </c>
      <c r="D54" t="s">
        <v>409</v>
      </c>
      <c r="E54" t="str">
        <f>VLOOKUP(Tableau1[[#This Row],[Code_Pays]],Table_Correspondance!$B$1:$F$40,2,FALSE)</f>
        <v>République Tchèque</v>
      </c>
      <c r="F54" t="str">
        <f>RIGHT(Tableau1[[#This Row],[Categ]],LEN(Tableau1[[#This Row],[Categ]])-4)</f>
        <v>Haut</v>
      </c>
      <c r="G54" t="s">
        <v>23</v>
      </c>
      <c r="H54" t="str">
        <f>RIGHT(Tableau1[[#This Row],[Period]],4)</f>
        <v>2019</v>
      </c>
      <c r="I54" t="str">
        <f>LEFT(Tableau1[[#This Row],[Period]],FIND("-",Tableau1[[#This Row],[Period]])-1)</f>
        <v>M10</v>
      </c>
      <c r="J54" t="str">
        <f>RIGHT(Tableau1[[#This Row],[Gauche_Trouve]],LEN(Tableau1[[#This Row],[Gauche_Trouve]])-1)</f>
        <v>10</v>
      </c>
      <c r="K54" s="5">
        <f>DATE(Tableau1[[#This Row],[Annee]],Tableau1[[#This Row],[Mois]],1)</f>
        <v>43739</v>
      </c>
      <c r="L54" s="5" t="str">
        <f>"T" &amp; ROUNDUP(Tableau1[[#This Row],[Mois]]/3, 0)</f>
        <v>T4</v>
      </c>
      <c r="M54" t="s">
        <v>184</v>
      </c>
      <c r="N54" t="str">
        <f>CONCATENATE(Tableau1[[#This Row],[Annee]],"-",Tableau1[[#This Row],[Trimestre]])</f>
        <v>2019-T4</v>
      </c>
      <c r="O54" t="str">
        <f>VLOOKUP(Tableau1[[#This Row],[Product_Ref]],Table_Correspondance!H:J,2,FALSE)</f>
        <v>Soutien gorge</v>
      </c>
      <c r="P54" s="3">
        <f>VLOOKUP(Tableau1[[#This Row],[Product_Ref]],Table_Correspondance!H:N,6,FALSE)</f>
        <v>6.88</v>
      </c>
      <c r="Q54" s="3">
        <f>VLOOKUP(Tableau1[[#This Row],[Product_Ref]],Table_Correspondance!H:N,7,FALSE)</f>
        <v>8</v>
      </c>
      <c r="R54" s="3">
        <v>5389.46</v>
      </c>
      <c r="S54" t="str">
        <f>CONCATENATE(Tableau1[[#This Row],[Sub_Region_Cod]],Tableau1[[#This Row],[Country_Cod]],Tableau1[[#This Row],[Categ]],Tableau1[[#This Row],[Period]],Tableau1[[#This Row],[Product_Ref]],Tableau1[[#This Row],[Sales]])</f>
        <v>EUECZECAT_HautM10-2019P195025389,46</v>
      </c>
      <c r="T54" s="5">
        <f>VLOOKUP(Tableau1[[#This Row],[Product_Ref]],Table_Correspondance!H:L,5,FALSE)</f>
        <v>42887</v>
      </c>
      <c r="U54">
        <f>_xlfn.DAYS(Tableau1[[#This Row],[Date]],Tableau1[[#This Row],[Date_creation]])</f>
        <v>852</v>
      </c>
    </row>
    <row r="55" spans="1:21" x14ac:dyDescent="0.35">
      <c r="A55" t="s">
        <v>8</v>
      </c>
      <c r="B55" t="s">
        <v>425</v>
      </c>
      <c r="C55" t="str">
        <f>TRIM(Tableau1[[#This Row],[Country_Cod]])</f>
        <v>ARM</v>
      </c>
      <c r="D55" t="s">
        <v>410</v>
      </c>
      <c r="E55" t="str">
        <f>VLOOKUP(Tableau1[[#This Row],[Code_Pays]],Table_Correspondance!$B$1:$F$40,2,FALSE)</f>
        <v>Arménie</v>
      </c>
      <c r="F55" t="str">
        <f>RIGHT(Tableau1[[#This Row],[Categ]],LEN(Tableau1[[#This Row],[Categ]])-4)</f>
        <v>Bas</v>
      </c>
      <c r="G55" t="s">
        <v>27</v>
      </c>
      <c r="H55" t="str">
        <f>RIGHT(Tableau1[[#This Row],[Period]],4)</f>
        <v>2020</v>
      </c>
      <c r="I55" t="str">
        <f>LEFT(Tableau1[[#This Row],[Period]],FIND("-",Tableau1[[#This Row],[Period]])-1)</f>
        <v>M6</v>
      </c>
      <c r="J55" t="str">
        <f>RIGHT(Tableau1[[#This Row],[Gauche_Trouve]],LEN(Tableau1[[#This Row],[Gauche_Trouve]])-1)</f>
        <v>6</v>
      </c>
      <c r="K55" s="5">
        <f>DATE(Tableau1[[#This Row],[Annee]],Tableau1[[#This Row],[Mois]],1)</f>
        <v>43983</v>
      </c>
      <c r="L55" s="5" t="str">
        <f>"T" &amp; ROUNDUP(Tableau1[[#This Row],[Mois]]/3, 0)</f>
        <v>T2</v>
      </c>
      <c r="M55" t="s">
        <v>107</v>
      </c>
      <c r="N55" t="str">
        <f>CONCATENATE(Tableau1[[#This Row],[Annee]],"-",Tableau1[[#This Row],[Trimestre]])</f>
        <v>2020-T2</v>
      </c>
      <c r="O55" t="str">
        <f>VLOOKUP(Tableau1[[#This Row],[Product_Ref]],Table_Correspondance!H:J,2,FALSE)</f>
        <v>Chaussette</v>
      </c>
      <c r="P55" s="3">
        <f>VLOOKUP(Tableau1[[#This Row],[Product_Ref]],Table_Correspondance!H:N,6,FALSE)</f>
        <v>11.1</v>
      </c>
      <c r="Q55" s="3">
        <f>VLOOKUP(Tableau1[[#This Row],[Product_Ref]],Table_Correspondance!H:N,7,FALSE)</f>
        <v>15</v>
      </c>
      <c r="R55" s="3">
        <v>3298.66</v>
      </c>
      <c r="S55" t="str">
        <f>CONCATENATE(Tableau1[[#This Row],[Sub_Region_Cod]],Tableau1[[#This Row],[Country_Cod]],Tableau1[[#This Row],[Categ]],Tableau1[[#This Row],[Period]],Tableau1[[#This Row],[Product_Ref]],Tableau1[[#This Row],[Sales]])</f>
        <v>EUEARMCAT_BasM6-2020P138783298,66</v>
      </c>
      <c r="T55" s="5">
        <f>VLOOKUP(Tableau1[[#This Row],[Product_Ref]],Table_Correspondance!H:L,5,FALSE)</f>
        <v>43282</v>
      </c>
      <c r="U55">
        <f>_xlfn.DAYS(Tableau1[[#This Row],[Date]],Tableau1[[#This Row],[Date_creation]])</f>
        <v>701</v>
      </c>
    </row>
    <row r="56" spans="1:21" x14ac:dyDescent="0.35">
      <c r="A56" t="s">
        <v>8</v>
      </c>
      <c r="B56" t="s">
        <v>421</v>
      </c>
      <c r="C56" t="str">
        <f>TRIM(Tableau1[[#This Row],[Country_Cod]])</f>
        <v>SVK</v>
      </c>
      <c r="D56" t="s">
        <v>408</v>
      </c>
      <c r="E56" t="str">
        <f>VLOOKUP(Tableau1[[#This Row],[Code_Pays]],Table_Correspondance!$B$1:$F$40,2,FALSE)</f>
        <v>Slovaquie</v>
      </c>
      <c r="F56" t="str">
        <f>RIGHT(Tableau1[[#This Row],[Categ]],LEN(Tableau1[[#This Row],[Categ]])-4)</f>
        <v>Haut-Et-Bas</v>
      </c>
      <c r="G56" t="s">
        <v>20</v>
      </c>
      <c r="H56" t="str">
        <f>RIGHT(Tableau1[[#This Row],[Period]],4)</f>
        <v>2020</v>
      </c>
      <c r="I56" t="str">
        <f>LEFT(Tableau1[[#This Row],[Period]],FIND("-",Tableau1[[#This Row],[Period]])-1)</f>
        <v>M4</v>
      </c>
      <c r="J56" t="str">
        <f>RIGHT(Tableau1[[#This Row],[Gauche_Trouve]],LEN(Tableau1[[#This Row],[Gauche_Trouve]])-1)</f>
        <v>4</v>
      </c>
      <c r="K56" s="5">
        <f>DATE(Tableau1[[#This Row],[Annee]],Tableau1[[#This Row],[Mois]],1)</f>
        <v>43922</v>
      </c>
      <c r="L56" s="5" t="str">
        <f>"T" &amp; ROUNDUP(Tableau1[[#This Row],[Mois]]/3, 0)</f>
        <v>T2</v>
      </c>
      <c r="M56" t="s">
        <v>185</v>
      </c>
      <c r="N56" t="str">
        <f>CONCATENATE(Tableau1[[#This Row],[Annee]],"-",Tableau1[[#This Row],[Trimestre]])</f>
        <v>2020-T2</v>
      </c>
      <c r="O56" t="str">
        <f>VLOOKUP(Tableau1[[#This Row],[Product_Ref]],Table_Correspondance!H:J,2,FALSE)</f>
        <v>Robe</v>
      </c>
      <c r="P56" s="3">
        <f>VLOOKUP(Tableau1[[#This Row],[Product_Ref]],Table_Correspondance!H:N,6,FALSE)</f>
        <v>6.39</v>
      </c>
      <c r="Q56" s="3">
        <f>VLOOKUP(Tableau1[[#This Row],[Product_Ref]],Table_Correspondance!H:N,7,FALSE)</f>
        <v>9</v>
      </c>
      <c r="R56" s="3">
        <v>6722.49</v>
      </c>
      <c r="S56" t="str">
        <f>CONCATENATE(Tableau1[[#This Row],[Sub_Region_Cod]],Tableau1[[#This Row],[Country_Cod]],Tableau1[[#This Row],[Categ]],Tableau1[[#This Row],[Period]],Tableau1[[#This Row],[Product_Ref]],Tableau1[[#This Row],[Sales]])</f>
        <v>EUESVKCAT_Haut-Et-BasM4-2020P492276722,49</v>
      </c>
      <c r="T56" s="5">
        <f>VLOOKUP(Tableau1[[#This Row],[Product_Ref]],Table_Correspondance!H:L,5,FALSE)</f>
        <v>42767</v>
      </c>
      <c r="U56">
        <f>_xlfn.DAYS(Tableau1[[#This Row],[Date]],Tableau1[[#This Row],[Date_creation]])</f>
        <v>1155</v>
      </c>
    </row>
    <row r="57" spans="1:21" x14ac:dyDescent="0.35">
      <c r="A57" t="s">
        <v>8</v>
      </c>
      <c r="B57" t="s">
        <v>417</v>
      </c>
      <c r="C57" t="str">
        <f>TRIM(Tableau1[[#This Row],[Country_Cod]])</f>
        <v>MDA</v>
      </c>
      <c r="D57" t="s">
        <v>410</v>
      </c>
      <c r="E57" t="str">
        <f>VLOOKUP(Tableau1[[#This Row],[Code_Pays]],Table_Correspondance!$B$1:$F$40,2,FALSE)</f>
        <v>République de Moldavie</v>
      </c>
      <c r="F57" t="str">
        <f>RIGHT(Tableau1[[#This Row],[Categ]],LEN(Tableau1[[#This Row],[Categ]])-4)</f>
        <v>Bas</v>
      </c>
      <c r="G57" t="s">
        <v>11</v>
      </c>
      <c r="H57" t="str">
        <f>RIGHT(Tableau1[[#This Row],[Period]],4)</f>
        <v>2020</v>
      </c>
      <c r="I57" t="str">
        <f>LEFT(Tableau1[[#This Row],[Period]],FIND("-",Tableau1[[#This Row],[Period]])-1)</f>
        <v>M7</v>
      </c>
      <c r="J57" t="str">
        <f>RIGHT(Tableau1[[#This Row],[Gauche_Trouve]],LEN(Tableau1[[#This Row],[Gauche_Trouve]])-1)</f>
        <v>7</v>
      </c>
      <c r="K57" s="5">
        <f>DATE(Tableau1[[#This Row],[Annee]],Tableau1[[#This Row],[Mois]],1)</f>
        <v>44013</v>
      </c>
      <c r="L57" s="5" t="str">
        <f>"T" &amp; ROUNDUP(Tableau1[[#This Row],[Mois]]/3, 0)</f>
        <v>T3</v>
      </c>
      <c r="M57" t="s">
        <v>186</v>
      </c>
      <c r="N57" t="str">
        <f>CONCATENATE(Tableau1[[#This Row],[Annee]],"-",Tableau1[[#This Row],[Trimestre]])</f>
        <v>2020-T3</v>
      </c>
      <c r="O57" t="str">
        <f>VLOOKUP(Tableau1[[#This Row],[Product_Ref]],Table_Correspondance!H:J,2,FALSE)</f>
        <v>Culotte</v>
      </c>
      <c r="P57" s="3">
        <f>VLOOKUP(Tableau1[[#This Row],[Product_Ref]],Table_Correspondance!H:N,6,FALSE)</f>
        <v>6.56</v>
      </c>
      <c r="Q57" s="3">
        <f>VLOOKUP(Tableau1[[#This Row],[Product_Ref]],Table_Correspondance!H:N,7,FALSE)</f>
        <v>8</v>
      </c>
      <c r="R57" s="3">
        <v>2622.42</v>
      </c>
      <c r="S57" t="str">
        <f>CONCATENATE(Tableau1[[#This Row],[Sub_Region_Cod]],Tableau1[[#This Row],[Country_Cod]],Tableau1[[#This Row],[Categ]],Tableau1[[#This Row],[Period]],Tableau1[[#This Row],[Product_Ref]],Tableau1[[#This Row],[Sales]])</f>
        <v>EUEMDACAT_BasM7-2020P020432622,42</v>
      </c>
      <c r="T57" s="5">
        <f>VLOOKUP(Tableau1[[#This Row],[Product_Ref]],Table_Correspondance!H:L,5,FALSE)</f>
        <v>43221</v>
      </c>
      <c r="U57">
        <f>_xlfn.DAYS(Tableau1[[#This Row],[Date]],Tableau1[[#This Row],[Date_creation]])</f>
        <v>792</v>
      </c>
    </row>
    <row r="58" spans="1:21" x14ac:dyDescent="0.35">
      <c r="A58" t="s">
        <v>8</v>
      </c>
      <c r="B58" t="s">
        <v>423</v>
      </c>
      <c r="C58" t="str">
        <f>TRIM(Tableau1[[#This Row],[Country_Cod]])</f>
        <v>UKR</v>
      </c>
      <c r="D58" t="s">
        <v>409</v>
      </c>
      <c r="E58" t="str">
        <f>VLOOKUP(Tableau1[[#This Row],[Code_Pays]],Table_Correspondance!$B$1:$F$40,2,FALSE)</f>
        <v>Ukraine</v>
      </c>
      <c r="F58" t="str">
        <f>RIGHT(Tableau1[[#This Row],[Categ]],LEN(Tableau1[[#This Row],[Categ]])-4)</f>
        <v>Haut</v>
      </c>
      <c r="G58" t="s">
        <v>48</v>
      </c>
      <c r="H58" t="str">
        <f>RIGHT(Tableau1[[#This Row],[Period]],4)</f>
        <v>2020</v>
      </c>
      <c r="I58" t="str">
        <f>LEFT(Tableau1[[#This Row],[Period]],FIND("-",Tableau1[[#This Row],[Period]])-1)</f>
        <v>M1</v>
      </c>
      <c r="J58" t="str">
        <f>RIGHT(Tableau1[[#This Row],[Gauche_Trouve]],LEN(Tableau1[[#This Row],[Gauche_Trouve]])-1)</f>
        <v>1</v>
      </c>
      <c r="K58" s="5">
        <f>DATE(Tableau1[[#This Row],[Annee]],Tableau1[[#This Row],[Mois]],1)</f>
        <v>43831</v>
      </c>
      <c r="L58" s="5" t="str">
        <f>"T" &amp; ROUNDUP(Tableau1[[#This Row],[Mois]]/3, 0)</f>
        <v>T1</v>
      </c>
      <c r="M58" t="s">
        <v>188</v>
      </c>
      <c r="N58" t="str">
        <f>CONCATENATE(Tableau1[[#This Row],[Annee]],"-",Tableau1[[#This Row],[Trimestre]])</f>
        <v>2020-T1</v>
      </c>
      <c r="O58" t="str">
        <f>VLOOKUP(Tableau1[[#This Row],[Product_Ref]],Table_Correspondance!H:J,2,FALSE)</f>
        <v>Pull</v>
      </c>
      <c r="P58" s="3">
        <f>VLOOKUP(Tableau1[[#This Row],[Product_Ref]],Table_Correspondance!H:N,6,FALSE)</f>
        <v>9.6</v>
      </c>
      <c r="Q58" s="3">
        <f>VLOOKUP(Tableau1[[#This Row],[Product_Ref]],Table_Correspondance!H:N,7,FALSE)</f>
        <v>12</v>
      </c>
      <c r="R58" s="3">
        <v>2919.39</v>
      </c>
      <c r="S58" t="str">
        <f>CONCATENATE(Tableau1[[#This Row],[Sub_Region_Cod]],Tableau1[[#This Row],[Country_Cod]],Tableau1[[#This Row],[Categ]],Tableau1[[#This Row],[Period]],Tableau1[[#This Row],[Product_Ref]],Tableau1[[#This Row],[Sales]])</f>
        <v>EUEUKRCAT_HautM1-2020P031462919,39</v>
      </c>
      <c r="T58" s="5">
        <f>VLOOKUP(Tableau1[[#This Row],[Product_Ref]],Table_Correspondance!H:L,5,FALSE)</f>
        <v>43221</v>
      </c>
      <c r="U58">
        <f>_xlfn.DAYS(Tableau1[[#This Row],[Date]],Tableau1[[#This Row],[Date_creation]])</f>
        <v>610</v>
      </c>
    </row>
    <row r="59" spans="1:21" x14ac:dyDescent="0.35">
      <c r="A59" t="s">
        <v>8</v>
      </c>
      <c r="B59" t="s">
        <v>420</v>
      </c>
      <c r="C59" t="str">
        <f>TRIM(Tableau1[[#This Row],[Country_Cod]])</f>
        <v>POL</v>
      </c>
      <c r="D59" t="s">
        <v>409</v>
      </c>
      <c r="E59" t="str">
        <f>VLOOKUP(Tableau1[[#This Row],[Code_Pays]],Table_Correspondance!$B$1:$F$40,2,FALSE)</f>
        <v>Pologne</v>
      </c>
      <c r="F59" t="str">
        <f>RIGHT(Tableau1[[#This Row],[Categ]],LEN(Tableau1[[#This Row],[Categ]])-4)</f>
        <v>Haut</v>
      </c>
      <c r="G59" t="s">
        <v>17</v>
      </c>
      <c r="H59" t="str">
        <f>RIGHT(Tableau1[[#This Row],[Period]],4)</f>
        <v>2020</v>
      </c>
      <c r="I59" t="str">
        <f>LEFT(Tableau1[[#This Row],[Period]],FIND("-",Tableau1[[#This Row],[Period]])-1)</f>
        <v>M12</v>
      </c>
      <c r="J59" t="str">
        <f>RIGHT(Tableau1[[#This Row],[Gauche_Trouve]],LEN(Tableau1[[#This Row],[Gauche_Trouve]])-1)</f>
        <v>12</v>
      </c>
      <c r="K59" s="5">
        <f>DATE(Tableau1[[#This Row],[Annee]],Tableau1[[#This Row],[Mois]],1)</f>
        <v>44166</v>
      </c>
      <c r="L59" s="5" t="str">
        <f>"T" &amp; ROUNDUP(Tableau1[[#This Row],[Mois]]/3, 0)</f>
        <v>T4</v>
      </c>
      <c r="M59" t="s">
        <v>119</v>
      </c>
      <c r="N59" t="str">
        <f>CONCATENATE(Tableau1[[#This Row],[Annee]],"-",Tableau1[[#This Row],[Trimestre]])</f>
        <v>2020-T4</v>
      </c>
      <c r="O59" t="str">
        <f>VLOOKUP(Tableau1[[#This Row],[Product_Ref]],Table_Correspondance!H:J,2,FALSE)</f>
        <v>Chemise</v>
      </c>
      <c r="P59" s="3">
        <f>VLOOKUP(Tableau1[[#This Row],[Product_Ref]],Table_Correspondance!H:N,6,FALSE)</f>
        <v>4.4400000000000004</v>
      </c>
      <c r="Q59" s="3">
        <f>VLOOKUP(Tableau1[[#This Row],[Product_Ref]],Table_Correspondance!H:N,7,FALSE)</f>
        <v>6</v>
      </c>
      <c r="R59" s="3">
        <v>9856.1299999999992</v>
      </c>
      <c r="S59" t="str">
        <f>CONCATENATE(Tableau1[[#This Row],[Sub_Region_Cod]],Tableau1[[#This Row],[Country_Cod]],Tableau1[[#This Row],[Categ]],Tableau1[[#This Row],[Period]],Tableau1[[#This Row],[Product_Ref]],Tableau1[[#This Row],[Sales]])</f>
        <v>EUEPOLCAT_HautM12-2020P068719856,13</v>
      </c>
      <c r="T59" s="5">
        <f>VLOOKUP(Tableau1[[#This Row],[Product_Ref]],Table_Correspondance!H:L,5,FALSE)</f>
        <v>42856</v>
      </c>
      <c r="U59">
        <f>_xlfn.DAYS(Tableau1[[#This Row],[Date]],Tableau1[[#This Row],[Date_creation]])</f>
        <v>1310</v>
      </c>
    </row>
    <row r="60" spans="1:21" x14ac:dyDescent="0.35">
      <c r="A60" t="s">
        <v>8</v>
      </c>
      <c r="B60" t="s">
        <v>419</v>
      </c>
      <c r="C60" t="str">
        <f>TRIM(Tableau1[[#This Row],[Country_Cod]])</f>
        <v>HUN</v>
      </c>
      <c r="D60" t="s">
        <v>410</v>
      </c>
      <c r="E60" t="str">
        <f>VLOOKUP(Tableau1[[#This Row],[Code_Pays]],Table_Correspondance!$B$1:$F$40,2,FALSE)</f>
        <v>Hongrie</v>
      </c>
      <c r="F60" t="str">
        <f>RIGHT(Tableau1[[#This Row],[Categ]],LEN(Tableau1[[#This Row],[Categ]])-4)</f>
        <v>Bas</v>
      </c>
      <c r="G60" t="s">
        <v>52</v>
      </c>
      <c r="H60" t="str">
        <f>RIGHT(Tableau1[[#This Row],[Period]],4)</f>
        <v>2020</v>
      </c>
      <c r="I60" t="str">
        <f>LEFT(Tableau1[[#This Row],[Period]],FIND("-",Tableau1[[#This Row],[Period]])-1)</f>
        <v>M11</v>
      </c>
      <c r="J60" t="str">
        <f>RIGHT(Tableau1[[#This Row],[Gauche_Trouve]],LEN(Tableau1[[#This Row],[Gauche_Trouve]])-1)</f>
        <v>11</v>
      </c>
      <c r="K60" s="5">
        <f>DATE(Tableau1[[#This Row],[Annee]],Tableau1[[#This Row],[Mois]],1)</f>
        <v>44136</v>
      </c>
      <c r="L60" s="5" t="str">
        <f>"T" &amp; ROUNDUP(Tableau1[[#This Row],[Mois]]/3, 0)</f>
        <v>T4</v>
      </c>
      <c r="M60" t="s">
        <v>66</v>
      </c>
      <c r="N60" t="str">
        <f>CONCATENATE(Tableau1[[#This Row],[Annee]],"-",Tableau1[[#This Row],[Trimestre]])</f>
        <v>2020-T4</v>
      </c>
      <c r="O60" t="str">
        <f>VLOOKUP(Tableau1[[#This Row],[Product_Ref]],Table_Correspondance!H:J,2,FALSE)</f>
        <v>Collant</v>
      </c>
      <c r="P60" s="3">
        <f>VLOOKUP(Tableau1[[#This Row],[Product_Ref]],Table_Correspondance!H:N,6,FALSE)</f>
        <v>10.32</v>
      </c>
      <c r="Q60" s="3">
        <f>VLOOKUP(Tableau1[[#This Row],[Product_Ref]],Table_Correspondance!H:N,7,FALSE)</f>
        <v>12</v>
      </c>
      <c r="R60" s="3">
        <v>7604.35</v>
      </c>
      <c r="S60" t="str">
        <f>CONCATENATE(Tableau1[[#This Row],[Sub_Region_Cod]],Tableau1[[#This Row],[Country_Cod]],Tableau1[[#This Row],[Categ]],Tableau1[[#This Row],[Period]],Tableau1[[#This Row],[Product_Ref]],Tableau1[[#This Row],[Sales]])</f>
        <v>EUEHUNCAT_BasM11-2020P329577604,35</v>
      </c>
      <c r="T60" s="5">
        <f>VLOOKUP(Tableau1[[#This Row],[Product_Ref]],Table_Correspondance!H:L,5,FALSE)</f>
        <v>43313</v>
      </c>
      <c r="U60">
        <f>_xlfn.DAYS(Tableau1[[#This Row],[Date]],Tableau1[[#This Row],[Date_creation]])</f>
        <v>823</v>
      </c>
    </row>
    <row r="61" spans="1:21" x14ac:dyDescent="0.35">
      <c r="A61" t="s">
        <v>8</v>
      </c>
      <c r="B61" t="s">
        <v>422</v>
      </c>
      <c r="C61" t="str">
        <f>TRIM(Tableau1[[#This Row],[Country_Cod]])</f>
        <v>BLR</v>
      </c>
      <c r="D61" t="s">
        <v>409</v>
      </c>
      <c r="E61" t="str">
        <f>VLOOKUP(Tableau1[[#This Row],[Code_Pays]],Table_Correspondance!$B$1:$F$40,2,FALSE)</f>
        <v>Bélarus</v>
      </c>
      <c r="F61" t="str">
        <f>RIGHT(Tableau1[[#This Row],[Categ]],LEN(Tableau1[[#This Row],[Categ]])-4)</f>
        <v>Haut</v>
      </c>
      <c r="G61" t="s">
        <v>56</v>
      </c>
      <c r="H61" t="str">
        <f>RIGHT(Tableau1[[#This Row],[Period]],4)</f>
        <v>2020</v>
      </c>
      <c r="I61" t="str">
        <f>LEFT(Tableau1[[#This Row],[Period]],FIND("-",Tableau1[[#This Row],[Period]])-1)</f>
        <v>M3</v>
      </c>
      <c r="J61" t="str">
        <f>RIGHT(Tableau1[[#This Row],[Gauche_Trouve]],LEN(Tableau1[[#This Row],[Gauche_Trouve]])-1)</f>
        <v>3</v>
      </c>
      <c r="K61" s="5">
        <f>DATE(Tableau1[[#This Row],[Annee]],Tableau1[[#This Row],[Mois]],1)</f>
        <v>43891</v>
      </c>
      <c r="L61" s="5" t="str">
        <f>"T" &amp; ROUNDUP(Tableau1[[#This Row],[Mois]]/3, 0)</f>
        <v>T1</v>
      </c>
      <c r="M61" t="s">
        <v>120</v>
      </c>
      <c r="N61" t="str">
        <f>CONCATENATE(Tableau1[[#This Row],[Annee]],"-",Tableau1[[#This Row],[Trimestre]])</f>
        <v>2020-T1</v>
      </c>
      <c r="O61" t="str">
        <f>VLOOKUP(Tableau1[[#This Row],[Product_Ref]],Table_Correspondance!H:J,2,FALSE)</f>
        <v>Soutien gorge</v>
      </c>
      <c r="P61" s="3">
        <f>VLOOKUP(Tableau1[[#This Row],[Product_Ref]],Table_Correspondance!H:N,6,FALSE)</f>
        <v>11.55</v>
      </c>
      <c r="Q61" s="3">
        <f>VLOOKUP(Tableau1[[#This Row],[Product_Ref]],Table_Correspondance!H:N,7,FALSE)</f>
        <v>15</v>
      </c>
      <c r="R61" s="3">
        <v>5561.73</v>
      </c>
      <c r="S61" t="str">
        <f>CONCATENATE(Tableau1[[#This Row],[Sub_Region_Cod]],Tableau1[[#This Row],[Country_Cod]],Tableau1[[#This Row],[Categ]],Tableau1[[#This Row],[Period]],Tableau1[[#This Row],[Product_Ref]],Tableau1[[#This Row],[Sales]])</f>
        <v>EUEBLRCAT_HautM3-2020P101855561,73</v>
      </c>
      <c r="T61" s="5">
        <f>VLOOKUP(Tableau1[[#This Row],[Product_Ref]],Table_Correspondance!H:L,5,FALSE)</f>
        <v>43252</v>
      </c>
      <c r="U61">
        <f>_xlfn.DAYS(Tableau1[[#This Row],[Date]],Tableau1[[#This Row],[Date_creation]])</f>
        <v>639</v>
      </c>
    </row>
    <row r="62" spans="1:21" x14ac:dyDescent="0.35">
      <c r="A62" t="s">
        <v>8</v>
      </c>
      <c r="B62" t="s">
        <v>425</v>
      </c>
      <c r="C62" t="str">
        <f>TRIM(Tableau1[[#This Row],[Country_Cod]])</f>
        <v>ARM</v>
      </c>
      <c r="D62" t="s">
        <v>410</v>
      </c>
      <c r="E62" t="str">
        <f>VLOOKUP(Tableau1[[#This Row],[Code_Pays]],Table_Correspondance!$B$1:$F$40,2,FALSE)</f>
        <v>Arménie</v>
      </c>
      <c r="F62" t="str">
        <f>RIGHT(Tableau1[[#This Row],[Categ]],LEN(Tableau1[[#This Row],[Categ]])-4)</f>
        <v>Bas</v>
      </c>
      <c r="G62" t="s">
        <v>63</v>
      </c>
      <c r="H62" t="str">
        <f>RIGHT(Tableau1[[#This Row],[Period]],4)</f>
        <v>2019</v>
      </c>
      <c r="I62" t="str">
        <f>LEFT(Tableau1[[#This Row],[Period]],FIND("-",Tableau1[[#This Row],[Period]])-1)</f>
        <v>M7</v>
      </c>
      <c r="J62" t="str">
        <f>RIGHT(Tableau1[[#This Row],[Gauche_Trouve]],LEN(Tableau1[[#This Row],[Gauche_Trouve]])-1)</f>
        <v>7</v>
      </c>
      <c r="K62" s="5">
        <f>DATE(Tableau1[[#This Row],[Annee]],Tableau1[[#This Row],[Mois]],1)</f>
        <v>43647</v>
      </c>
      <c r="L62" s="5" t="str">
        <f>"T" &amp; ROUNDUP(Tableau1[[#This Row],[Mois]]/3, 0)</f>
        <v>T3</v>
      </c>
      <c r="M62" t="s">
        <v>191</v>
      </c>
      <c r="N62" t="str">
        <f>CONCATENATE(Tableau1[[#This Row],[Annee]],"-",Tableau1[[#This Row],[Trimestre]])</f>
        <v>2019-T3</v>
      </c>
      <c r="O62" t="str">
        <f>VLOOKUP(Tableau1[[#This Row],[Product_Ref]],Table_Correspondance!H:J,2,FALSE)</f>
        <v>Culotte</v>
      </c>
      <c r="P62" s="3">
        <f>VLOOKUP(Tableau1[[#This Row],[Product_Ref]],Table_Correspondance!H:N,6,FALSE)</f>
        <v>5.46</v>
      </c>
      <c r="Q62" s="3">
        <f>VLOOKUP(Tableau1[[#This Row],[Product_Ref]],Table_Correspondance!H:N,7,FALSE)</f>
        <v>6</v>
      </c>
      <c r="R62" s="3">
        <v>4590.9799999999996</v>
      </c>
      <c r="S62" t="str">
        <f>CONCATENATE(Tableau1[[#This Row],[Sub_Region_Cod]],Tableau1[[#This Row],[Country_Cod]],Tableau1[[#This Row],[Categ]],Tableau1[[#This Row],[Period]],Tableau1[[#This Row],[Product_Ref]],Tableau1[[#This Row],[Sales]])</f>
        <v>EUEARMCAT_BasM7-2019P332884590,98</v>
      </c>
      <c r="T62" s="5">
        <f>VLOOKUP(Tableau1[[#This Row],[Product_Ref]],Table_Correspondance!H:L,5,FALSE)</f>
        <v>43405</v>
      </c>
      <c r="U62">
        <f>_xlfn.DAYS(Tableau1[[#This Row],[Date]],Tableau1[[#This Row],[Date_creation]])</f>
        <v>242</v>
      </c>
    </row>
    <row r="63" spans="1:21" x14ac:dyDescent="0.35">
      <c r="A63" t="s">
        <v>8</v>
      </c>
      <c r="B63" t="s">
        <v>422</v>
      </c>
      <c r="C63" t="str">
        <f>TRIM(Tableau1[[#This Row],[Country_Cod]])</f>
        <v>BLR</v>
      </c>
      <c r="D63" t="s">
        <v>408</v>
      </c>
      <c r="E63" t="str">
        <f>VLOOKUP(Tableau1[[#This Row],[Code_Pays]],Table_Correspondance!$B$1:$F$40,2,FALSE)</f>
        <v>Bélarus</v>
      </c>
      <c r="F63" t="str">
        <f>RIGHT(Tableau1[[#This Row],[Categ]],LEN(Tableau1[[#This Row],[Categ]])-4)</f>
        <v>Haut-Et-Bas</v>
      </c>
      <c r="G63" t="s">
        <v>30</v>
      </c>
      <c r="H63" t="str">
        <f>RIGHT(Tableau1[[#This Row],[Period]],4)</f>
        <v>2020</v>
      </c>
      <c r="I63" t="str">
        <f>LEFT(Tableau1[[#This Row],[Period]],FIND("-",Tableau1[[#This Row],[Period]])-1)</f>
        <v>M9</v>
      </c>
      <c r="J63" t="str">
        <f>RIGHT(Tableau1[[#This Row],[Gauche_Trouve]],LEN(Tableau1[[#This Row],[Gauche_Trouve]])-1)</f>
        <v>9</v>
      </c>
      <c r="K63" s="5">
        <f>DATE(Tableau1[[#This Row],[Annee]],Tableau1[[#This Row],[Mois]],1)</f>
        <v>44075</v>
      </c>
      <c r="L63" s="5" t="str">
        <f>"T" &amp; ROUNDUP(Tableau1[[#This Row],[Mois]]/3, 0)</f>
        <v>T3</v>
      </c>
      <c r="M63" t="s">
        <v>202</v>
      </c>
      <c r="N63" t="str">
        <f>CONCATENATE(Tableau1[[#This Row],[Annee]],"-",Tableau1[[#This Row],[Trimestre]])</f>
        <v>2020-T3</v>
      </c>
      <c r="O63" t="str">
        <f>VLOOKUP(Tableau1[[#This Row],[Product_Ref]],Table_Correspondance!H:J,2,FALSE)</f>
        <v>Pyjama</v>
      </c>
      <c r="P63" s="3">
        <f>VLOOKUP(Tableau1[[#This Row],[Product_Ref]],Table_Correspondance!H:N,6,FALSE)</f>
        <v>9.1199999999999992</v>
      </c>
      <c r="Q63" s="3">
        <f>VLOOKUP(Tableau1[[#This Row],[Product_Ref]],Table_Correspondance!H:N,7,FALSE)</f>
        <v>12</v>
      </c>
      <c r="R63" s="3">
        <v>1700.77</v>
      </c>
      <c r="S63" t="str">
        <f>CONCATENATE(Tableau1[[#This Row],[Sub_Region_Cod]],Tableau1[[#This Row],[Country_Cod]],Tableau1[[#This Row],[Categ]],Tableau1[[#This Row],[Period]],Tableau1[[#This Row],[Product_Ref]],Tableau1[[#This Row],[Sales]])</f>
        <v>EUEBLRCAT_Haut-Et-BasM9-2020P244161700,77</v>
      </c>
      <c r="T63" s="5">
        <f>VLOOKUP(Tableau1[[#This Row],[Product_Ref]],Table_Correspondance!H:L,5,FALSE)</f>
        <v>43405</v>
      </c>
      <c r="U63">
        <f>_xlfn.DAYS(Tableau1[[#This Row],[Date]],Tableau1[[#This Row],[Date_creation]])</f>
        <v>670</v>
      </c>
    </row>
    <row r="64" spans="1:21" x14ac:dyDescent="0.35">
      <c r="A64" t="s">
        <v>8</v>
      </c>
      <c r="B64" t="s">
        <v>417</v>
      </c>
      <c r="C64" t="str">
        <f>TRIM(Tableau1[[#This Row],[Country_Cod]])</f>
        <v>MDA</v>
      </c>
      <c r="D64" t="s">
        <v>408</v>
      </c>
      <c r="E64" t="str">
        <f>VLOOKUP(Tableau1[[#This Row],[Code_Pays]],Table_Correspondance!$B$1:$F$40,2,FALSE)</f>
        <v>République de Moldavie</v>
      </c>
      <c r="F64" t="str">
        <f>RIGHT(Tableau1[[#This Row],[Categ]],LEN(Tableau1[[#This Row],[Categ]])-4)</f>
        <v>Haut-Et-Bas</v>
      </c>
      <c r="G64" t="s">
        <v>30</v>
      </c>
      <c r="H64" t="str">
        <f>RIGHT(Tableau1[[#This Row],[Period]],4)</f>
        <v>2020</v>
      </c>
      <c r="I64" t="str">
        <f>LEFT(Tableau1[[#This Row],[Period]],FIND("-",Tableau1[[#This Row],[Period]])-1)</f>
        <v>M9</v>
      </c>
      <c r="J64" t="str">
        <f>RIGHT(Tableau1[[#This Row],[Gauche_Trouve]],LEN(Tableau1[[#This Row],[Gauche_Trouve]])-1)</f>
        <v>9</v>
      </c>
      <c r="K64" s="5">
        <f>DATE(Tableau1[[#This Row],[Annee]],Tableau1[[#This Row],[Mois]],1)</f>
        <v>44075</v>
      </c>
      <c r="L64" s="5" t="str">
        <f>"T" &amp; ROUNDUP(Tableau1[[#This Row],[Mois]]/3, 0)</f>
        <v>T3</v>
      </c>
      <c r="M64" t="s">
        <v>140</v>
      </c>
      <c r="N64" t="str">
        <f>CONCATENATE(Tableau1[[#This Row],[Annee]],"-",Tableau1[[#This Row],[Trimestre]])</f>
        <v>2020-T3</v>
      </c>
      <c r="O64" t="str">
        <f>VLOOKUP(Tableau1[[#This Row],[Product_Ref]],Table_Correspondance!H:J,2,FALSE)</f>
        <v>Robe</v>
      </c>
      <c r="P64" s="3">
        <f>VLOOKUP(Tableau1[[#This Row],[Product_Ref]],Table_Correspondance!H:N,6,FALSE)</f>
        <v>4.7</v>
      </c>
      <c r="Q64" s="3">
        <f>VLOOKUP(Tableau1[[#This Row],[Product_Ref]],Table_Correspondance!H:N,7,FALSE)</f>
        <v>5</v>
      </c>
      <c r="R64" s="3">
        <v>5673.36</v>
      </c>
      <c r="S64" t="str">
        <f>CONCATENATE(Tableau1[[#This Row],[Sub_Region_Cod]],Tableau1[[#This Row],[Country_Cod]],Tableau1[[#This Row],[Categ]],Tableau1[[#This Row],[Period]],Tableau1[[#This Row],[Product_Ref]],Tableau1[[#This Row],[Sales]])</f>
        <v>EUEMDACAT_Haut-Et-BasM9-2020P140135673,36</v>
      </c>
      <c r="T64" s="5">
        <f>VLOOKUP(Tableau1[[#This Row],[Product_Ref]],Table_Correspondance!H:L,5,FALSE)</f>
        <v>43160</v>
      </c>
      <c r="U64">
        <f>_xlfn.DAYS(Tableau1[[#This Row],[Date]],Tableau1[[#This Row],[Date_creation]])</f>
        <v>915</v>
      </c>
    </row>
    <row r="65" spans="1:21" x14ac:dyDescent="0.35">
      <c r="A65" t="s">
        <v>8</v>
      </c>
      <c r="B65" t="s">
        <v>422</v>
      </c>
      <c r="C65" t="str">
        <f>TRIM(Tableau1[[#This Row],[Country_Cod]])</f>
        <v>BLR</v>
      </c>
      <c r="D65" t="s">
        <v>408</v>
      </c>
      <c r="E65" t="str">
        <f>VLOOKUP(Tableau1[[#This Row],[Code_Pays]],Table_Correspondance!$B$1:$F$40,2,FALSE)</f>
        <v>Bélarus</v>
      </c>
      <c r="F65" t="str">
        <f>RIGHT(Tableau1[[#This Row],[Categ]],LEN(Tableau1[[#This Row],[Categ]])-4)</f>
        <v>Haut-Et-Bas</v>
      </c>
      <c r="G65" t="s">
        <v>52</v>
      </c>
      <c r="H65" t="str">
        <f>RIGHT(Tableau1[[#This Row],[Period]],4)</f>
        <v>2020</v>
      </c>
      <c r="I65" t="str">
        <f>LEFT(Tableau1[[#This Row],[Period]],FIND("-",Tableau1[[#This Row],[Period]])-1)</f>
        <v>M11</v>
      </c>
      <c r="J65" t="str">
        <f>RIGHT(Tableau1[[#This Row],[Gauche_Trouve]],LEN(Tableau1[[#This Row],[Gauche_Trouve]])-1)</f>
        <v>11</v>
      </c>
      <c r="K65" s="5">
        <f>DATE(Tableau1[[#This Row],[Annee]],Tableau1[[#This Row],[Mois]],1)</f>
        <v>44136</v>
      </c>
      <c r="L65" s="5" t="str">
        <f>"T" &amp; ROUNDUP(Tableau1[[#This Row],[Mois]]/3, 0)</f>
        <v>T4</v>
      </c>
      <c r="M65" t="s">
        <v>200</v>
      </c>
      <c r="N65" t="str">
        <f>CONCATENATE(Tableau1[[#This Row],[Annee]],"-",Tableau1[[#This Row],[Trimestre]])</f>
        <v>2020-T4</v>
      </c>
      <c r="O65" t="str">
        <f>VLOOKUP(Tableau1[[#This Row],[Product_Ref]],Table_Correspondance!H:J,2,FALSE)</f>
        <v>Robe</v>
      </c>
      <c r="P65" s="3">
        <f>VLOOKUP(Tableau1[[#This Row],[Product_Ref]],Table_Correspondance!H:N,6,FALSE)</f>
        <v>11.34</v>
      </c>
      <c r="Q65" s="3">
        <f>VLOOKUP(Tableau1[[#This Row],[Product_Ref]],Table_Correspondance!H:N,7,FALSE)</f>
        <v>14</v>
      </c>
      <c r="R65" s="3">
        <v>3443.37</v>
      </c>
      <c r="S65" t="str">
        <f>CONCATENATE(Tableau1[[#This Row],[Sub_Region_Cod]],Tableau1[[#This Row],[Country_Cod]],Tableau1[[#This Row],[Categ]],Tableau1[[#This Row],[Period]],Tableau1[[#This Row],[Product_Ref]],Tableau1[[#This Row],[Sales]])</f>
        <v>EUEBLRCAT_Haut-Et-BasM11-2020P167013443,37</v>
      </c>
      <c r="T65" s="5">
        <f>VLOOKUP(Tableau1[[#This Row],[Product_Ref]],Table_Correspondance!H:L,5,FALSE)</f>
        <v>43132</v>
      </c>
      <c r="U65">
        <f>_xlfn.DAYS(Tableau1[[#This Row],[Date]],Tableau1[[#This Row],[Date_creation]])</f>
        <v>1004</v>
      </c>
    </row>
    <row r="66" spans="1:21" x14ac:dyDescent="0.35">
      <c r="A66" t="s">
        <v>8</v>
      </c>
      <c r="B66" t="s">
        <v>419</v>
      </c>
      <c r="C66" t="str">
        <f>TRIM(Tableau1[[#This Row],[Country_Cod]])</f>
        <v>HUN</v>
      </c>
      <c r="D66" t="s">
        <v>408</v>
      </c>
      <c r="E66" t="str">
        <f>VLOOKUP(Tableau1[[#This Row],[Code_Pays]],Table_Correspondance!$B$1:$F$40,2,FALSE)</f>
        <v>Hongrie</v>
      </c>
      <c r="F66" t="str">
        <f>RIGHT(Tableau1[[#This Row],[Categ]],LEN(Tableau1[[#This Row],[Categ]])-4)</f>
        <v>Haut-Et-Bas</v>
      </c>
      <c r="G66" t="s">
        <v>75</v>
      </c>
      <c r="H66" t="str">
        <f>RIGHT(Tableau1[[#This Row],[Period]],4)</f>
        <v>2021</v>
      </c>
      <c r="I66" t="str">
        <f>LEFT(Tableau1[[#This Row],[Period]],FIND("-",Tableau1[[#This Row],[Period]])-1)</f>
        <v>M4</v>
      </c>
      <c r="J66" t="str">
        <f>RIGHT(Tableau1[[#This Row],[Gauche_Trouve]],LEN(Tableau1[[#This Row],[Gauche_Trouve]])-1)</f>
        <v>4</v>
      </c>
      <c r="K66" s="5">
        <f>DATE(Tableau1[[#This Row],[Annee]],Tableau1[[#This Row],[Mois]],1)</f>
        <v>44287</v>
      </c>
      <c r="L66" s="5" t="str">
        <f>"T" &amp; ROUNDUP(Tableau1[[#This Row],[Mois]]/3, 0)</f>
        <v>T2</v>
      </c>
      <c r="M66" t="s">
        <v>214</v>
      </c>
      <c r="N66" t="str">
        <f>CONCATENATE(Tableau1[[#This Row],[Annee]],"-",Tableau1[[#This Row],[Trimestre]])</f>
        <v>2021-T2</v>
      </c>
      <c r="O66" t="str">
        <f>VLOOKUP(Tableau1[[#This Row],[Product_Ref]],Table_Correspondance!H:J,2,FALSE)</f>
        <v>Robe</v>
      </c>
      <c r="P66" s="3">
        <f>VLOOKUP(Tableau1[[#This Row],[Product_Ref]],Table_Correspondance!H:N,6,FALSE)</f>
        <v>7.65</v>
      </c>
      <c r="Q66" s="3">
        <f>VLOOKUP(Tableau1[[#This Row],[Product_Ref]],Table_Correspondance!H:N,7,FALSE)</f>
        <v>9</v>
      </c>
      <c r="R66" s="3">
        <v>7652.64</v>
      </c>
      <c r="S66" t="str">
        <f>CONCATENATE(Tableau1[[#This Row],[Sub_Region_Cod]],Tableau1[[#This Row],[Country_Cod]],Tableau1[[#This Row],[Categ]],Tableau1[[#This Row],[Period]],Tableau1[[#This Row],[Product_Ref]],Tableau1[[#This Row],[Sales]])</f>
        <v>EUEHUNCAT_Haut-Et-BasM4-2021P299397652,64</v>
      </c>
      <c r="T66" s="5">
        <f>VLOOKUP(Tableau1[[#This Row],[Product_Ref]],Table_Correspondance!H:L,5,FALSE)</f>
        <v>42795</v>
      </c>
      <c r="U66">
        <f>_xlfn.DAYS(Tableau1[[#This Row],[Date]],Tableau1[[#This Row],[Date_creation]])</f>
        <v>1492</v>
      </c>
    </row>
    <row r="67" spans="1:21" x14ac:dyDescent="0.35">
      <c r="A67" t="s">
        <v>8</v>
      </c>
      <c r="B67" t="s">
        <v>416</v>
      </c>
      <c r="C67" t="str">
        <f>TRIM(Tableau1[[#This Row],[Country_Cod]])</f>
        <v>ROU</v>
      </c>
      <c r="D67" t="s">
        <v>409</v>
      </c>
      <c r="E67" t="str">
        <f>VLOOKUP(Tableau1[[#This Row],[Code_Pays]],Table_Correspondance!$B$1:$F$40,2,FALSE)</f>
        <v>Roumanie</v>
      </c>
      <c r="F67" t="str">
        <f>RIGHT(Tableau1[[#This Row],[Categ]],LEN(Tableau1[[#This Row],[Categ]])-4)</f>
        <v>Haut</v>
      </c>
      <c r="G67" t="s">
        <v>73</v>
      </c>
      <c r="H67" t="str">
        <f>RIGHT(Tableau1[[#This Row],[Period]],4)</f>
        <v>2020</v>
      </c>
      <c r="I67" t="str">
        <f>LEFT(Tableau1[[#This Row],[Period]],FIND("-",Tableau1[[#This Row],[Period]])-1)</f>
        <v>M8</v>
      </c>
      <c r="J67" t="str">
        <f>RIGHT(Tableau1[[#This Row],[Gauche_Trouve]],LEN(Tableau1[[#This Row],[Gauche_Trouve]])-1)</f>
        <v>8</v>
      </c>
      <c r="K67" s="5">
        <f>DATE(Tableau1[[#This Row],[Annee]],Tableau1[[#This Row],[Mois]],1)</f>
        <v>44044</v>
      </c>
      <c r="L67" s="5" t="str">
        <f>"T" &amp; ROUNDUP(Tableau1[[#This Row],[Mois]]/3, 0)</f>
        <v>T3</v>
      </c>
      <c r="M67" t="s">
        <v>215</v>
      </c>
      <c r="N67" t="str">
        <f>CONCATENATE(Tableau1[[#This Row],[Annee]],"-",Tableau1[[#This Row],[Trimestre]])</f>
        <v>2020-T3</v>
      </c>
      <c r="O67" t="str">
        <f>VLOOKUP(Tableau1[[#This Row],[Product_Ref]],Table_Correspondance!H:J,2,FALSE)</f>
        <v>Sweatshirt</v>
      </c>
      <c r="P67" s="3">
        <f>VLOOKUP(Tableau1[[#This Row],[Product_Ref]],Table_Correspondance!H:N,6,FALSE)</f>
        <v>7.65</v>
      </c>
      <c r="Q67" s="3">
        <f>VLOOKUP(Tableau1[[#This Row],[Product_Ref]],Table_Correspondance!H:N,7,FALSE)</f>
        <v>9</v>
      </c>
      <c r="R67" s="3">
        <v>2046.6</v>
      </c>
      <c r="S67" t="str">
        <f>CONCATENATE(Tableau1[[#This Row],[Sub_Region_Cod]],Tableau1[[#This Row],[Country_Cod]],Tableau1[[#This Row],[Categ]],Tableau1[[#This Row],[Period]],Tableau1[[#This Row],[Product_Ref]],Tableau1[[#This Row],[Sales]])</f>
        <v>EUEROUCAT_HautM8-2020P126832046,6</v>
      </c>
      <c r="T67" s="5">
        <f>VLOOKUP(Tableau1[[#This Row],[Product_Ref]],Table_Correspondance!H:L,5,FALSE)</f>
        <v>43374</v>
      </c>
      <c r="U67">
        <f>_xlfn.DAYS(Tableau1[[#This Row],[Date]],Tableau1[[#This Row],[Date_creation]])</f>
        <v>670</v>
      </c>
    </row>
    <row r="68" spans="1:21" x14ac:dyDescent="0.35">
      <c r="A68" t="s">
        <v>8</v>
      </c>
      <c r="B68" t="s">
        <v>425</v>
      </c>
      <c r="C68" t="str">
        <f>TRIM(Tableau1[[#This Row],[Country_Cod]])</f>
        <v>ARM</v>
      </c>
      <c r="D68" t="s">
        <v>409</v>
      </c>
      <c r="E68" t="str">
        <f>VLOOKUP(Tableau1[[#This Row],[Code_Pays]],Table_Correspondance!$B$1:$F$40,2,FALSE)</f>
        <v>Arménie</v>
      </c>
      <c r="F68" t="str">
        <f>RIGHT(Tableau1[[#This Row],[Categ]],LEN(Tableau1[[#This Row],[Categ]])-4)</f>
        <v>Haut</v>
      </c>
      <c r="G68" t="s">
        <v>40</v>
      </c>
      <c r="H68" t="str">
        <f>RIGHT(Tableau1[[#This Row],[Period]],4)</f>
        <v>2020</v>
      </c>
      <c r="I68" t="str">
        <f>LEFT(Tableau1[[#This Row],[Period]],FIND("-",Tableau1[[#This Row],[Period]])-1)</f>
        <v>M10</v>
      </c>
      <c r="J68" t="str">
        <f>RIGHT(Tableau1[[#This Row],[Gauche_Trouve]],LEN(Tableau1[[#This Row],[Gauche_Trouve]])-1)</f>
        <v>10</v>
      </c>
      <c r="K68" s="5">
        <f>DATE(Tableau1[[#This Row],[Annee]],Tableau1[[#This Row],[Mois]],1)</f>
        <v>44105</v>
      </c>
      <c r="L68" s="5" t="str">
        <f>"T" &amp; ROUNDUP(Tableau1[[#This Row],[Mois]]/3, 0)</f>
        <v>T4</v>
      </c>
      <c r="M68" t="s">
        <v>37</v>
      </c>
      <c r="N68" t="str">
        <f>CONCATENATE(Tableau1[[#This Row],[Annee]],"-",Tableau1[[#This Row],[Trimestre]])</f>
        <v>2020-T4</v>
      </c>
      <c r="O68" t="str">
        <f>VLOOKUP(Tableau1[[#This Row],[Product_Ref]],Table_Correspondance!H:J,2,FALSE)</f>
        <v>T-shirt</v>
      </c>
      <c r="P68" s="3">
        <f>VLOOKUP(Tableau1[[#This Row],[Product_Ref]],Table_Correspondance!H:N,6,FALSE)</f>
        <v>9</v>
      </c>
      <c r="Q68" s="3">
        <f>VLOOKUP(Tableau1[[#This Row],[Product_Ref]],Table_Correspondance!H:N,7,FALSE)</f>
        <v>10</v>
      </c>
      <c r="R68" s="3">
        <v>2552.7399999999998</v>
      </c>
      <c r="S68" t="str">
        <f>CONCATENATE(Tableau1[[#This Row],[Sub_Region_Cod]],Tableau1[[#This Row],[Country_Cod]],Tableau1[[#This Row],[Categ]],Tableau1[[#This Row],[Period]],Tableau1[[#This Row],[Product_Ref]],Tableau1[[#This Row],[Sales]])</f>
        <v>EUEARMCAT_HautM10-2020P338352552,74</v>
      </c>
      <c r="T68" s="5">
        <f>VLOOKUP(Tableau1[[#This Row],[Product_Ref]],Table_Correspondance!H:L,5,FALSE)</f>
        <v>43405</v>
      </c>
      <c r="U68">
        <f>_xlfn.DAYS(Tableau1[[#This Row],[Date]],Tableau1[[#This Row],[Date_creation]])</f>
        <v>700</v>
      </c>
    </row>
    <row r="69" spans="1:21" x14ac:dyDescent="0.35">
      <c r="A69" t="s">
        <v>8</v>
      </c>
      <c r="B69" t="s">
        <v>422</v>
      </c>
      <c r="C69" t="str">
        <f>TRIM(Tableau1[[#This Row],[Country_Cod]])</f>
        <v>BLR</v>
      </c>
      <c r="D69" t="s">
        <v>409</v>
      </c>
      <c r="E69" t="str">
        <f>VLOOKUP(Tableau1[[#This Row],[Code_Pays]],Table_Correspondance!$B$1:$F$40,2,FALSE)</f>
        <v>Bélarus</v>
      </c>
      <c r="F69" t="str">
        <f>RIGHT(Tableau1[[#This Row],[Categ]],LEN(Tableau1[[#This Row],[Categ]])-4)</f>
        <v>Haut</v>
      </c>
      <c r="G69" t="s">
        <v>17</v>
      </c>
      <c r="H69" t="str">
        <f>RIGHT(Tableau1[[#This Row],[Period]],4)</f>
        <v>2020</v>
      </c>
      <c r="I69" t="str">
        <f>LEFT(Tableau1[[#This Row],[Period]],FIND("-",Tableau1[[#This Row],[Period]])-1)</f>
        <v>M12</v>
      </c>
      <c r="J69" t="str">
        <f>RIGHT(Tableau1[[#This Row],[Gauche_Trouve]],LEN(Tableau1[[#This Row],[Gauche_Trouve]])-1)</f>
        <v>12</v>
      </c>
      <c r="K69" s="5">
        <f>DATE(Tableau1[[#This Row],[Annee]],Tableau1[[#This Row],[Mois]],1)</f>
        <v>44166</v>
      </c>
      <c r="L69" s="5" t="str">
        <f>"T" &amp; ROUNDUP(Tableau1[[#This Row],[Mois]]/3, 0)</f>
        <v>T4</v>
      </c>
      <c r="M69" t="s">
        <v>217</v>
      </c>
      <c r="N69" t="str">
        <f>CONCATENATE(Tableau1[[#This Row],[Annee]],"-",Tableau1[[#This Row],[Trimestre]])</f>
        <v>2020-T4</v>
      </c>
      <c r="O69" t="str">
        <f>VLOOKUP(Tableau1[[#This Row],[Product_Ref]],Table_Correspondance!H:J,2,FALSE)</f>
        <v>Débardeur</v>
      </c>
      <c r="P69" s="3">
        <f>VLOOKUP(Tableau1[[#This Row],[Product_Ref]],Table_Correspondance!H:N,6,FALSE)</f>
        <v>7.11</v>
      </c>
      <c r="Q69" s="3">
        <f>VLOOKUP(Tableau1[[#This Row],[Product_Ref]],Table_Correspondance!H:N,7,FALSE)</f>
        <v>9</v>
      </c>
      <c r="R69" s="3">
        <v>9139.33</v>
      </c>
      <c r="S69" t="str">
        <f>CONCATENATE(Tableau1[[#This Row],[Sub_Region_Cod]],Tableau1[[#This Row],[Country_Cod]],Tableau1[[#This Row],[Categ]],Tableau1[[#This Row],[Period]],Tableau1[[#This Row],[Product_Ref]],Tableau1[[#This Row],[Sales]])</f>
        <v>EUEBLRCAT_HautM12-2020P407329139,33</v>
      </c>
      <c r="T69" s="5">
        <f>VLOOKUP(Tableau1[[#This Row],[Product_Ref]],Table_Correspondance!H:L,5,FALSE)</f>
        <v>43040</v>
      </c>
      <c r="U69">
        <f>_xlfn.DAYS(Tableau1[[#This Row],[Date]],Tableau1[[#This Row],[Date_creation]])</f>
        <v>1126</v>
      </c>
    </row>
    <row r="70" spans="1:21" x14ac:dyDescent="0.35">
      <c r="A70" t="s">
        <v>8</v>
      </c>
      <c r="B70" t="s">
        <v>415</v>
      </c>
      <c r="C70" t="str">
        <f>TRIM(Tableau1[[#This Row],[Country_Cod]])</f>
        <v>RUS</v>
      </c>
      <c r="D70" t="s">
        <v>409</v>
      </c>
      <c r="E70" t="str">
        <f>VLOOKUP(Tableau1[[#This Row],[Code_Pays]],Table_Correspondance!$B$1:$F$40,2,FALSE)</f>
        <v>Fédération de Russie</v>
      </c>
      <c r="F70" t="str">
        <f>RIGHT(Tableau1[[#This Row],[Categ]],LEN(Tableau1[[#This Row],[Categ]])-4)</f>
        <v>Haut</v>
      </c>
      <c r="G70" t="s">
        <v>25</v>
      </c>
      <c r="H70" t="str">
        <f>RIGHT(Tableau1[[#This Row],[Period]],4)</f>
        <v>2019</v>
      </c>
      <c r="I70" t="str">
        <f>LEFT(Tableau1[[#This Row],[Period]],FIND("-",Tableau1[[#This Row],[Period]])-1)</f>
        <v>M12</v>
      </c>
      <c r="J70" t="str">
        <f>RIGHT(Tableau1[[#This Row],[Gauche_Trouve]],LEN(Tableau1[[#This Row],[Gauche_Trouve]])-1)</f>
        <v>12</v>
      </c>
      <c r="K70" s="5">
        <f>DATE(Tableau1[[#This Row],[Annee]],Tableau1[[#This Row],[Mois]],1)</f>
        <v>43800</v>
      </c>
      <c r="L70" s="5" t="str">
        <f>"T" &amp; ROUNDUP(Tableau1[[#This Row],[Mois]]/3, 0)</f>
        <v>T4</v>
      </c>
      <c r="M70" t="s">
        <v>35</v>
      </c>
      <c r="N70" t="str">
        <f>CONCATENATE(Tableau1[[#This Row],[Annee]],"-",Tableau1[[#This Row],[Trimestre]])</f>
        <v>2019-T4</v>
      </c>
      <c r="O70" t="str">
        <f>VLOOKUP(Tableau1[[#This Row],[Product_Ref]],Table_Correspondance!H:J,2,FALSE)</f>
        <v>Pull</v>
      </c>
      <c r="P70" s="3">
        <f>VLOOKUP(Tableau1[[#This Row],[Product_Ref]],Table_Correspondance!H:N,6,FALSE)</f>
        <v>9.35</v>
      </c>
      <c r="Q70" s="3">
        <f>VLOOKUP(Tableau1[[#This Row],[Product_Ref]],Table_Correspondance!H:N,7,FALSE)</f>
        <v>11</v>
      </c>
      <c r="R70" s="3">
        <v>7137.24</v>
      </c>
      <c r="S70" t="str">
        <f>CONCATENATE(Tableau1[[#This Row],[Sub_Region_Cod]],Tableau1[[#This Row],[Country_Cod]],Tableau1[[#This Row],[Categ]],Tableau1[[#This Row],[Period]],Tableau1[[#This Row],[Product_Ref]],Tableau1[[#This Row],[Sales]])</f>
        <v>EUERUSCAT_HautM12-2019P263027137,24</v>
      </c>
      <c r="T70" s="5">
        <f>VLOOKUP(Tableau1[[#This Row],[Product_Ref]],Table_Correspondance!H:L,5,FALSE)</f>
        <v>42856</v>
      </c>
      <c r="U70">
        <f>_xlfn.DAYS(Tableau1[[#This Row],[Date]],Tableau1[[#This Row],[Date_creation]])</f>
        <v>944</v>
      </c>
    </row>
    <row r="71" spans="1:21" x14ac:dyDescent="0.35">
      <c r="A71" t="s">
        <v>8</v>
      </c>
      <c r="B71" t="s">
        <v>417</v>
      </c>
      <c r="C71" t="str">
        <f>TRIM(Tableau1[[#This Row],[Country_Cod]])</f>
        <v>MDA</v>
      </c>
      <c r="D71" t="s">
        <v>410</v>
      </c>
      <c r="E71" t="str">
        <f>VLOOKUP(Tableau1[[#This Row],[Code_Pays]],Table_Correspondance!$B$1:$F$40,2,FALSE)</f>
        <v>République de Moldavie</v>
      </c>
      <c r="F71" t="str">
        <f>RIGHT(Tableau1[[#This Row],[Categ]],LEN(Tableau1[[#This Row],[Categ]])-4)</f>
        <v>Bas</v>
      </c>
      <c r="G71" t="s">
        <v>9</v>
      </c>
      <c r="H71" t="str">
        <f>RIGHT(Tableau1[[#This Row],[Period]],4)</f>
        <v>2021</v>
      </c>
      <c r="I71" t="str">
        <f>LEFT(Tableau1[[#This Row],[Period]],FIND("-",Tableau1[[#This Row],[Period]])-1)</f>
        <v>M2</v>
      </c>
      <c r="J71" t="str">
        <f>RIGHT(Tableau1[[#This Row],[Gauche_Trouve]],LEN(Tableau1[[#This Row],[Gauche_Trouve]])-1)</f>
        <v>2</v>
      </c>
      <c r="K71" s="5">
        <f>DATE(Tableau1[[#This Row],[Annee]],Tableau1[[#This Row],[Mois]],1)</f>
        <v>44228</v>
      </c>
      <c r="L71" s="5" t="str">
        <f>"T" &amp; ROUNDUP(Tableau1[[#This Row],[Mois]]/3, 0)</f>
        <v>T1</v>
      </c>
      <c r="M71" t="s">
        <v>221</v>
      </c>
      <c r="N71" t="str">
        <f>CONCATENATE(Tableau1[[#This Row],[Annee]],"-",Tableau1[[#This Row],[Trimestre]])</f>
        <v>2021-T1</v>
      </c>
      <c r="O71" t="str">
        <f>VLOOKUP(Tableau1[[#This Row],[Product_Ref]],Table_Correspondance!H:J,2,FALSE)</f>
        <v>Jupe</v>
      </c>
      <c r="P71" s="3">
        <f>VLOOKUP(Tableau1[[#This Row],[Product_Ref]],Table_Correspondance!H:N,6,FALSE)</f>
        <v>6.24</v>
      </c>
      <c r="Q71" s="3">
        <f>VLOOKUP(Tableau1[[#This Row],[Product_Ref]],Table_Correspondance!H:N,7,FALSE)</f>
        <v>8</v>
      </c>
      <c r="R71" s="3">
        <v>2468.46</v>
      </c>
      <c r="S71" t="str">
        <f>CONCATENATE(Tableau1[[#This Row],[Sub_Region_Cod]],Tableau1[[#This Row],[Country_Cod]],Tableau1[[#This Row],[Categ]],Tableau1[[#This Row],[Period]],Tableau1[[#This Row],[Product_Ref]],Tableau1[[#This Row],[Sales]])</f>
        <v>EUEMDACAT_BasM2-2021P361542468,46</v>
      </c>
      <c r="T71" s="5">
        <f>VLOOKUP(Tableau1[[#This Row],[Product_Ref]],Table_Correspondance!H:L,5,FALSE)</f>
        <v>43191</v>
      </c>
      <c r="U71">
        <f>_xlfn.DAYS(Tableau1[[#This Row],[Date]],Tableau1[[#This Row],[Date_creation]])</f>
        <v>1037</v>
      </c>
    </row>
    <row r="72" spans="1:21" x14ac:dyDescent="0.35">
      <c r="A72" t="s">
        <v>8</v>
      </c>
      <c r="B72" t="s">
        <v>422</v>
      </c>
      <c r="C72" t="str">
        <f>TRIM(Tableau1[[#This Row],[Country_Cod]])</f>
        <v>BLR</v>
      </c>
      <c r="D72" t="s">
        <v>410</v>
      </c>
      <c r="E72" t="str">
        <f>VLOOKUP(Tableau1[[#This Row],[Code_Pays]],Table_Correspondance!$B$1:$F$40,2,FALSE)</f>
        <v>Bélarus</v>
      </c>
      <c r="F72" t="str">
        <f>RIGHT(Tableau1[[#This Row],[Categ]],LEN(Tableau1[[#This Row],[Categ]])-4)</f>
        <v>Bas</v>
      </c>
      <c r="G72" t="s">
        <v>54</v>
      </c>
      <c r="H72" t="str">
        <f>RIGHT(Tableau1[[#This Row],[Period]],4)</f>
        <v>2020</v>
      </c>
      <c r="I72" t="str">
        <f>LEFT(Tableau1[[#This Row],[Period]],FIND("-",Tableau1[[#This Row],[Period]])-1)</f>
        <v>M5</v>
      </c>
      <c r="J72" t="str">
        <f>RIGHT(Tableau1[[#This Row],[Gauche_Trouve]],LEN(Tableau1[[#This Row],[Gauche_Trouve]])-1)</f>
        <v>5</v>
      </c>
      <c r="K72" s="5">
        <f>DATE(Tableau1[[#This Row],[Annee]],Tableau1[[#This Row],[Mois]],1)</f>
        <v>43952</v>
      </c>
      <c r="L72" s="5" t="str">
        <f>"T" &amp; ROUNDUP(Tableau1[[#This Row],[Mois]]/3, 0)</f>
        <v>T2</v>
      </c>
      <c r="M72" t="s">
        <v>80</v>
      </c>
      <c r="N72" t="str">
        <f>CONCATENATE(Tableau1[[#This Row],[Annee]],"-",Tableau1[[#This Row],[Trimestre]])</f>
        <v>2020-T2</v>
      </c>
      <c r="O72" t="str">
        <f>VLOOKUP(Tableau1[[#This Row],[Product_Ref]],Table_Correspondance!H:J,2,FALSE)</f>
        <v>Jupe</v>
      </c>
      <c r="P72" s="3">
        <f>VLOOKUP(Tableau1[[#This Row],[Product_Ref]],Table_Correspondance!H:N,6,FALSE)</f>
        <v>9.8000000000000007</v>
      </c>
      <c r="Q72" s="3">
        <f>VLOOKUP(Tableau1[[#This Row],[Product_Ref]],Table_Correspondance!H:N,7,FALSE)</f>
        <v>14</v>
      </c>
      <c r="R72" s="3">
        <v>7881.34</v>
      </c>
      <c r="S72" t="str">
        <f>CONCATENATE(Tableau1[[#This Row],[Sub_Region_Cod]],Tableau1[[#This Row],[Country_Cod]],Tableau1[[#This Row],[Categ]],Tableau1[[#This Row],[Period]],Tableau1[[#This Row],[Product_Ref]],Tableau1[[#This Row],[Sales]])</f>
        <v>EUEBLRCAT_BasM5-2020P361007881,34</v>
      </c>
      <c r="T72" s="5">
        <f>VLOOKUP(Tableau1[[#This Row],[Product_Ref]],Table_Correspondance!H:L,5,FALSE)</f>
        <v>43435</v>
      </c>
      <c r="U72">
        <f>_xlfn.DAYS(Tableau1[[#This Row],[Date]],Tableau1[[#This Row],[Date_creation]])</f>
        <v>517</v>
      </c>
    </row>
    <row r="73" spans="1:21" x14ac:dyDescent="0.35">
      <c r="A73" t="s">
        <v>8</v>
      </c>
      <c r="B73" t="s">
        <v>424</v>
      </c>
      <c r="C73" t="str">
        <f>TRIM(Tableau1[[#This Row],[Country_Cod]])</f>
        <v>CZE</v>
      </c>
      <c r="D73" t="s">
        <v>410</v>
      </c>
      <c r="E73" t="str">
        <f>VLOOKUP(Tableau1[[#This Row],[Code_Pays]],Table_Correspondance!$B$1:$F$40,2,FALSE)</f>
        <v>République Tchèque</v>
      </c>
      <c r="F73" t="str">
        <f>RIGHT(Tableau1[[#This Row],[Categ]],LEN(Tableau1[[#This Row],[Categ]])-4)</f>
        <v>Bas</v>
      </c>
      <c r="G73" t="s">
        <v>4</v>
      </c>
      <c r="H73" t="str">
        <f>RIGHT(Tableau1[[#This Row],[Period]],4)</f>
        <v>2021</v>
      </c>
      <c r="I73" t="str">
        <f>LEFT(Tableau1[[#This Row],[Period]],FIND("-",Tableau1[[#This Row],[Period]])-1)</f>
        <v>M3</v>
      </c>
      <c r="J73" t="str">
        <f>RIGHT(Tableau1[[#This Row],[Gauche_Trouve]],LEN(Tableau1[[#This Row],[Gauche_Trouve]])-1)</f>
        <v>3</v>
      </c>
      <c r="K73" s="5">
        <f>DATE(Tableau1[[#This Row],[Annee]],Tableau1[[#This Row],[Mois]],1)</f>
        <v>44256</v>
      </c>
      <c r="L73" s="5" t="str">
        <f>"T" &amp; ROUNDUP(Tableau1[[#This Row],[Mois]]/3, 0)</f>
        <v>T1</v>
      </c>
      <c r="M73" t="s">
        <v>104</v>
      </c>
      <c r="N73" t="str">
        <f>CONCATENATE(Tableau1[[#This Row],[Annee]],"-",Tableau1[[#This Row],[Trimestre]])</f>
        <v>2021-T1</v>
      </c>
      <c r="O73" t="str">
        <f>VLOOKUP(Tableau1[[#This Row],[Product_Ref]],Table_Correspondance!H:J,2,FALSE)</f>
        <v>Pantacourt</v>
      </c>
      <c r="P73" s="3">
        <f>VLOOKUP(Tableau1[[#This Row],[Product_Ref]],Table_Correspondance!H:N,6,FALSE)</f>
        <v>4.32</v>
      </c>
      <c r="Q73" s="3">
        <f>VLOOKUP(Tableau1[[#This Row],[Product_Ref]],Table_Correspondance!H:N,7,FALSE)</f>
        <v>6</v>
      </c>
      <c r="R73" s="3">
        <v>3882.24</v>
      </c>
      <c r="S73" t="str">
        <f>CONCATENATE(Tableau1[[#This Row],[Sub_Region_Cod]],Tableau1[[#This Row],[Country_Cod]],Tableau1[[#This Row],[Categ]],Tableau1[[#This Row],[Period]],Tableau1[[#This Row],[Product_Ref]],Tableau1[[#This Row],[Sales]])</f>
        <v>EUECZECAT_BasM3-2021P315983882,24</v>
      </c>
      <c r="T73" s="5">
        <f>VLOOKUP(Tableau1[[#This Row],[Product_Ref]],Table_Correspondance!H:L,5,FALSE)</f>
        <v>43344</v>
      </c>
      <c r="U73">
        <f>_xlfn.DAYS(Tableau1[[#This Row],[Date]],Tableau1[[#This Row],[Date_creation]])</f>
        <v>912</v>
      </c>
    </row>
    <row r="74" spans="1:21" x14ac:dyDescent="0.35">
      <c r="A74" t="s">
        <v>8</v>
      </c>
      <c r="B74" t="s">
        <v>418</v>
      </c>
      <c r="C74" t="str">
        <f>TRIM(Tableau1[[#This Row],[Country_Cod]])</f>
        <v>BGR</v>
      </c>
      <c r="D74" t="s">
        <v>410</v>
      </c>
      <c r="E74" t="str">
        <f>VLOOKUP(Tableau1[[#This Row],[Code_Pays]],Table_Correspondance!$B$1:$F$40,2,FALSE)</f>
        <v>Bulgarie</v>
      </c>
      <c r="F74" t="str">
        <f>RIGHT(Tableau1[[#This Row],[Categ]],LEN(Tableau1[[#This Row],[Categ]])-4)</f>
        <v>Bas</v>
      </c>
      <c r="G74" t="s">
        <v>75</v>
      </c>
      <c r="H74" t="str">
        <f>RIGHT(Tableau1[[#This Row],[Period]],4)</f>
        <v>2021</v>
      </c>
      <c r="I74" t="str">
        <f>LEFT(Tableau1[[#This Row],[Period]],FIND("-",Tableau1[[#This Row],[Period]])-1)</f>
        <v>M4</v>
      </c>
      <c r="J74" t="str">
        <f>RIGHT(Tableau1[[#This Row],[Gauche_Trouve]],LEN(Tableau1[[#This Row],[Gauche_Trouve]])-1)</f>
        <v>4</v>
      </c>
      <c r="K74" s="5">
        <f>DATE(Tableau1[[#This Row],[Annee]],Tableau1[[#This Row],[Mois]],1)</f>
        <v>44287</v>
      </c>
      <c r="L74" s="5" t="str">
        <f>"T" &amp; ROUNDUP(Tableau1[[#This Row],[Mois]]/3, 0)</f>
        <v>T2</v>
      </c>
      <c r="M74" t="s">
        <v>224</v>
      </c>
      <c r="N74" t="str">
        <f>CONCATENATE(Tableau1[[#This Row],[Annee]],"-",Tableau1[[#This Row],[Trimestre]])</f>
        <v>2021-T2</v>
      </c>
      <c r="O74" t="str">
        <f>VLOOKUP(Tableau1[[#This Row],[Product_Ref]],Table_Correspondance!H:J,2,FALSE)</f>
        <v>Chaussette</v>
      </c>
      <c r="P74" s="3">
        <f>VLOOKUP(Tableau1[[#This Row],[Product_Ref]],Table_Correspondance!H:N,6,FALSE)</f>
        <v>5.7</v>
      </c>
      <c r="Q74" s="3">
        <f>VLOOKUP(Tableau1[[#This Row],[Product_Ref]],Table_Correspondance!H:N,7,FALSE)</f>
        <v>6</v>
      </c>
      <c r="R74" s="3">
        <v>6816.32</v>
      </c>
      <c r="S74" t="str">
        <f>CONCATENATE(Tableau1[[#This Row],[Sub_Region_Cod]],Tableau1[[#This Row],[Country_Cod]],Tableau1[[#This Row],[Categ]],Tableau1[[#This Row],[Period]],Tableau1[[#This Row],[Product_Ref]],Tableau1[[#This Row],[Sales]])</f>
        <v>EUEBGRCAT_BasM4-2021P089596816,32</v>
      </c>
      <c r="T74" s="5">
        <f>VLOOKUP(Tableau1[[#This Row],[Product_Ref]],Table_Correspondance!H:L,5,FALSE)</f>
        <v>42979</v>
      </c>
      <c r="U74">
        <f>_xlfn.DAYS(Tableau1[[#This Row],[Date]],Tableau1[[#This Row],[Date_creation]])</f>
        <v>1308</v>
      </c>
    </row>
    <row r="75" spans="1:21" x14ac:dyDescent="0.35">
      <c r="A75" t="s">
        <v>8</v>
      </c>
      <c r="B75" t="s">
        <v>416</v>
      </c>
      <c r="C75" t="str">
        <f>TRIM(Tableau1[[#This Row],[Country_Cod]])</f>
        <v>ROU</v>
      </c>
      <c r="D75" t="s">
        <v>409</v>
      </c>
      <c r="E75" t="str">
        <f>VLOOKUP(Tableau1[[#This Row],[Code_Pays]],Table_Correspondance!$B$1:$F$40,2,FALSE)</f>
        <v>Roumanie</v>
      </c>
      <c r="F75" t="str">
        <f>RIGHT(Tableau1[[#This Row],[Categ]],LEN(Tableau1[[#This Row],[Categ]])-4)</f>
        <v>Haut</v>
      </c>
      <c r="G75" t="s">
        <v>65</v>
      </c>
      <c r="H75" t="str">
        <f>RIGHT(Tableau1[[#This Row],[Period]],4)</f>
        <v>2019</v>
      </c>
      <c r="I75" t="str">
        <f>LEFT(Tableau1[[#This Row],[Period]],FIND("-",Tableau1[[#This Row],[Period]])-1)</f>
        <v>M9</v>
      </c>
      <c r="J75" t="str">
        <f>RIGHT(Tableau1[[#This Row],[Gauche_Trouve]],LEN(Tableau1[[#This Row],[Gauche_Trouve]])-1)</f>
        <v>9</v>
      </c>
      <c r="K75" s="5">
        <f>DATE(Tableau1[[#This Row],[Annee]],Tableau1[[#This Row],[Mois]],1)</f>
        <v>43709</v>
      </c>
      <c r="L75" s="5" t="str">
        <f>"T" &amp; ROUNDUP(Tableau1[[#This Row],[Mois]]/3, 0)</f>
        <v>T3</v>
      </c>
      <c r="M75" t="s">
        <v>226</v>
      </c>
      <c r="N75" t="str">
        <f>CONCATENATE(Tableau1[[#This Row],[Annee]],"-",Tableau1[[#This Row],[Trimestre]])</f>
        <v>2019-T3</v>
      </c>
      <c r="O75" t="str">
        <f>VLOOKUP(Tableau1[[#This Row],[Product_Ref]],Table_Correspondance!H:J,2,FALSE)</f>
        <v>Soutien gorge</v>
      </c>
      <c r="P75" s="3">
        <f>VLOOKUP(Tableau1[[#This Row],[Product_Ref]],Table_Correspondance!H:N,6,FALSE)</f>
        <v>6.72</v>
      </c>
      <c r="Q75" s="3">
        <f>VLOOKUP(Tableau1[[#This Row],[Product_Ref]],Table_Correspondance!H:N,7,FALSE)</f>
        <v>8</v>
      </c>
      <c r="R75" s="3">
        <v>349.61</v>
      </c>
      <c r="S75" t="str">
        <f>CONCATENATE(Tableau1[[#This Row],[Sub_Region_Cod]],Tableau1[[#This Row],[Country_Cod]],Tableau1[[#This Row],[Categ]],Tableau1[[#This Row],[Period]],Tableau1[[#This Row],[Product_Ref]],Tableau1[[#This Row],[Sales]])</f>
        <v>EUEROUCAT_HautM9-2019P29347349,61</v>
      </c>
      <c r="T75" s="5">
        <f>VLOOKUP(Tableau1[[#This Row],[Product_Ref]],Table_Correspondance!H:L,5,FALSE)</f>
        <v>43405</v>
      </c>
      <c r="U75">
        <f>_xlfn.DAYS(Tableau1[[#This Row],[Date]],Tableau1[[#This Row],[Date_creation]])</f>
        <v>304</v>
      </c>
    </row>
    <row r="76" spans="1:21" x14ac:dyDescent="0.35">
      <c r="A76" t="s">
        <v>8</v>
      </c>
      <c r="B76" t="s">
        <v>423</v>
      </c>
      <c r="C76" t="str">
        <f>TRIM(Tableau1[[#This Row],[Country_Cod]])</f>
        <v>UKR</v>
      </c>
      <c r="D76" t="s">
        <v>410</v>
      </c>
      <c r="E76" t="str">
        <f>VLOOKUP(Tableau1[[#This Row],[Code_Pays]],Table_Correspondance!$B$1:$F$40,2,FALSE)</f>
        <v>Ukraine</v>
      </c>
      <c r="F76" t="str">
        <f>RIGHT(Tableau1[[#This Row],[Categ]],LEN(Tableau1[[#This Row],[Categ]])-4)</f>
        <v>Bas</v>
      </c>
      <c r="G76" t="s">
        <v>65</v>
      </c>
      <c r="H76" t="str">
        <f>RIGHT(Tableau1[[#This Row],[Period]],4)</f>
        <v>2019</v>
      </c>
      <c r="I76" t="str">
        <f>LEFT(Tableau1[[#This Row],[Period]],FIND("-",Tableau1[[#This Row],[Period]])-1)</f>
        <v>M9</v>
      </c>
      <c r="J76" t="str">
        <f>RIGHT(Tableau1[[#This Row],[Gauche_Trouve]],LEN(Tableau1[[#This Row],[Gauche_Trouve]])-1)</f>
        <v>9</v>
      </c>
      <c r="K76" s="5">
        <f>DATE(Tableau1[[#This Row],[Annee]],Tableau1[[#This Row],[Mois]],1)</f>
        <v>43709</v>
      </c>
      <c r="L76" s="5" t="str">
        <f>"T" &amp; ROUNDUP(Tableau1[[#This Row],[Mois]]/3, 0)</f>
        <v>T3</v>
      </c>
      <c r="M76" t="s">
        <v>161</v>
      </c>
      <c r="N76" t="str">
        <f>CONCATENATE(Tableau1[[#This Row],[Annee]],"-",Tableau1[[#This Row],[Trimestre]])</f>
        <v>2019-T3</v>
      </c>
      <c r="O76" t="str">
        <f>VLOOKUP(Tableau1[[#This Row],[Product_Ref]],Table_Correspondance!H:J,2,FALSE)</f>
        <v>Pantalon</v>
      </c>
      <c r="P76" s="3">
        <f>VLOOKUP(Tableau1[[#This Row],[Product_Ref]],Table_Correspondance!H:N,6,FALSE)</f>
        <v>8.25</v>
      </c>
      <c r="Q76" s="3">
        <f>VLOOKUP(Tableau1[[#This Row],[Product_Ref]],Table_Correspondance!H:N,7,FALSE)</f>
        <v>11</v>
      </c>
      <c r="R76" s="3">
        <v>7251.81</v>
      </c>
      <c r="S76" t="str">
        <f>CONCATENATE(Tableau1[[#This Row],[Sub_Region_Cod]],Tableau1[[#This Row],[Country_Cod]],Tableau1[[#This Row],[Categ]],Tableau1[[#This Row],[Period]],Tableau1[[#This Row],[Product_Ref]],Tableau1[[#This Row],[Sales]])</f>
        <v>EUEUKRCAT_BasM9-2019P120577251,81</v>
      </c>
      <c r="T76" s="5">
        <f>VLOOKUP(Tableau1[[#This Row],[Product_Ref]],Table_Correspondance!H:L,5,FALSE)</f>
        <v>43344</v>
      </c>
      <c r="U76">
        <f>_xlfn.DAYS(Tableau1[[#This Row],[Date]],Tableau1[[#This Row],[Date_creation]])</f>
        <v>365</v>
      </c>
    </row>
    <row r="77" spans="1:21" x14ac:dyDescent="0.35">
      <c r="A77" t="s">
        <v>8</v>
      </c>
      <c r="B77" t="s">
        <v>415</v>
      </c>
      <c r="C77" t="str">
        <f>TRIM(Tableau1[[#This Row],[Country_Cod]])</f>
        <v>RUS</v>
      </c>
      <c r="D77" t="s">
        <v>410</v>
      </c>
      <c r="E77" t="str">
        <f>VLOOKUP(Tableau1[[#This Row],[Code_Pays]],Table_Correspondance!$B$1:$F$40,2,FALSE)</f>
        <v>Fédération de Russie</v>
      </c>
      <c r="F77" t="str">
        <f>RIGHT(Tableau1[[#This Row],[Categ]],LEN(Tableau1[[#This Row],[Categ]])-4)</f>
        <v>Bas</v>
      </c>
      <c r="G77" t="s">
        <v>42</v>
      </c>
      <c r="H77" t="str">
        <f>RIGHT(Tableau1[[#This Row],[Period]],4)</f>
        <v>2019</v>
      </c>
      <c r="I77" t="str">
        <f>LEFT(Tableau1[[#This Row],[Period]],FIND("-",Tableau1[[#This Row],[Period]])-1)</f>
        <v>M6</v>
      </c>
      <c r="J77" t="str">
        <f>RIGHT(Tableau1[[#This Row],[Gauche_Trouve]],LEN(Tableau1[[#This Row],[Gauche_Trouve]])-1)</f>
        <v>6</v>
      </c>
      <c r="K77" s="5">
        <f>DATE(Tableau1[[#This Row],[Annee]],Tableau1[[#This Row],[Mois]],1)</f>
        <v>43617</v>
      </c>
      <c r="L77" s="5" t="str">
        <f>"T" &amp; ROUNDUP(Tableau1[[#This Row],[Mois]]/3, 0)</f>
        <v>T2</v>
      </c>
      <c r="M77" t="s">
        <v>227</v>
      </c>
      <c r="N77" t="str">
        <f>CONCATENATE(Tableau1[[#This Row],[Annee]],"-",Tableau1[[#This Row],[Trimestre]])</f>
        <v>2019-T2</v>
      </c>
      <c r="O77" t="str">
        <f>VLOOKUP(Tableau1[[#This Row],[Product_Ref]],Table_Correspondance!H:J,2,FALSE)</f>
        <v>Culotte</v>
      </c>
      <c r="P77" s="3">
        <f>VLOOKUP(Tableau1[[#This Row],[Product_Ref]],Table_Correspondance!H:N,6,FALSE)</f>
        <v>13.05</v>
      </c>
      <c r="Q77" s="3">
        <f>VLOOKUP(Tableau1[[#This Row],[Product_Ref]],Table_Correspondance!H:N,7,FALSE)</f>
        <v>15</v>
      </c>
      <c r="R77" s="3">
        <v>9561.5400000000009</v>
      </c>
      <c r="S77" t="str">
        <f>CONCATENATE(Tableau1[[#This Row],[Sub_Region_Cod]],Tableau1[[#This Row],[Country_Cod]],Tableau1[[#This Row],[Categ]],Tableau1[[#This Row],[Period]],Tableau1[[#This Row],[Product_Ref]],Tableau1[[#This Row],[Sales]])</f>
        <v>EUERUSCAT_BasM6-2019P228739561,54</v>
      </c>
      <c r="T77" s="5">
        <f>VLOOKUP(Tableau1[[#This Row],[Product_Ref]],Table_Correspondance!H:L,5,FALSE)</f>
        <v>43191</v>
      </c>
      <c r="U77">
        <f>_xlfn.DAYS(Tableau1[[#This Row],[Date]],Tableau1[[#This Row],[Date_creation]])</f>
        <v>426</v>
      </c>
    </row>
    <row r="78" spans="1:21" x14ac:dyDescent="0.35">
      <c r="A78" t="s">
        <v>8</v>
      </c>
      <c r="B78" t="s">
        <v>418</v>
      </c>
      <c r="C78" t="str">
        <f>TRIM(Tableau1[[#This Row],[Country_Cod]])</f>
        <v>BGR</v>
      </c>
      <c r="D78" t="s">
        <v>409</v>
      </c>
      <c r="E78" t="str">
        <f>VLOOKUP(Tableau1[[#This Row],[Code_Pays]],Table_Correspondance!$B$1:$F$40,2,FALSE)</f>
        <v>Bulgarie</v>
      </c>
      <c r="F78" t="str">
        <f>RIGHT(Tableau1[[#This Row],[Categ]],LEN(Tableau1[[#This Row],[Categ]])-4)</f>
        <v>Haut</v>
      </c>
      <c r="G78" t="s">
        <v>44</v>
      </c>
      <c r="H78" t="str">
        <f>RIGHT(Tableau1[[#This Row],[Period]],4)</f>
        <v>2019</v>
      </c>
      <c r="I78" t="str">
        <f>LEFT(Tableau1[[#This Row],[Period]],FIND("-",Tableau1[[#This Row],[Period]])-1)</f>
        <v>M11</v>
      </c>
      <c r="J78" t="str">
        <f>RIGHT(Tableau1[[#This Row],[Gauche_Trouve]],LEN(Tableau1[[#This Row],[Gauche_Trouve]])-1)</f>
        <v>11</v>
      </c>
      <c r="K78" s="5">
        <f>DATE(Tableau1[[#This Row],[Annee]],Tableau1[[#This Row],[Mois]],1)</f>
        <v>43770</v>
      </c>
      <c r="L78" s="5" t="str">
        <f>"T" &amp; ROUNDUP(Tableau1[[#This Row],[Mois]]/3, 0)</f>
        <v>T4</v>
      </c>
      <c r="M78" t="s">
        <v>207</v>
      </c>
      <c r="N78" t="str">
        <f>CONCATENATE(Tableau1[[#This Row],[Annee]],"-",Tableau1[[#This Row],[Trimestre]])</f>
        <v>2019-T4</v>
      </c>
      <c r="O78" t="str">
        <f>VLOOKUP(Tableau1[[#This Row],[Product_Ref]],Table_Correspondance!H:J,2,FALSE)</f>
        <v>Soutien gorge</v>
      </c>
      <c r="P78" s="3">
        <f>VLOOKUP(Tableau1[[#This Row],[Product_Ref]],Table_Correspondance!H:N,6,FALSE)</f>
        <v>11.85</v>
      </c>
      <c r="Q78" s="3">
        <f>VLOOKUP(Tableau1[[#This Row],[Product_Ref]],Table_Correspondance!H:N,7,FALSE)</f>
        <v>15</v>
      </c>
      <c r="R78" s="3">
        <v>130.51</v>
      </c>
      <c r="S78" t="str">
        <f>CONCATENATE(Tableau1[[#This Row],[Sub_Region_Cod]],Tableau1[[#This Row],[Country_Cod]],Tableau1[[#This Row],[Categ]],Tableau1[[#This Row],[Period]],Tableau1[[#This Row],[Product_Ref]],Tableau1[[#This Row],[Sales]])</f>
        <v>EUEBGRCAT_HautM11-2019P23379130,51</v>
      </c>
      <c r="T78" s="5">
        <f>VLOOKUP(Tableau1[[#This Row],[Product_Ref]],Table_Correspondance!H:L,5,FALSE)</f>
        <v>43313</v>
      </c>
      <c r="U78">
        <f>_xlfn.DAYS(Tableau1[[#This Row],[Date]],Tableau1[[#This Row],[Date_creation]])</f>
        <v>457</v>
      </c>
    </row>
    <row r="79" spans="1:21" x14ac:dyDescent="0.35">
      <c r="A79" t="s">
        <v>8</v>
      </c>
      <c r="B79" t="s">
        <v>421</v>
      </c>
      <c r="C79" t="str">
        <f>TRIM(Tableau1[[#This Row],[Country_Cod]])</f>
        <v>SVK</v>
      </c>
      <c r="D79" t="s">
        <v>409</v>
      </c>
      <c r="E79" t="str">
        <f>VLOOKUP(Tableau1[[#This Row],[Code_Pays]],Table_Correspondance!$B$1:$F$40,2,FALSE)</f>
        <v>Slovaquie</v>
      </c>
      <c r="F79" t="str">
        <f>RIGHT(Tableau1[[#This Row],[Categ]],LEN(Tableau1[[#This Row],[Categ]])-4)</f>
        <v>Haut</v>
      </c>
      <c r="G79" t="s">
        <v>63</v>
      </c>
      <c r="H79" t="str">
        <f>RIGHT(Tableau1[[#This Row],[Period]],4)</f>
        <v>2019</v>
      </c>
      <c r="I79" t="str">
        <f>LEFT(Tableau1[[#This Row],[Period]],FIND("-",Tableau1[[#This Row],[Period]])-1)</f>
        <v>M7</v>
      </c>
      <c r="J79" t="str">
        <f>RIGHT(Tableau1[[#This Row],[Gauche_Trouve]],LEN(Tableau1[[#This Row],[Gauche_Trouve]])-1)</f>
        <v>7</v>
      </c>
      <c r="K79" s="5">
        <f>DATE(Tableau1[[#This Row],[Annee]],Tableau1[[#This Row],[Mois]],1)</f>
        <v>43647</v>
      </c>
      <c r="L79" s="5" t="str">
        <f>"T" &amp; ROUNDUP(Tableau1[[#This Row],[Mois]]/3, 0)</f>
        <v>T3</v>
      </c>
      <c r="M79" t="s">
        <v>231</v>
      </c>
      <c r="N79" t="str">
        <f>CONCATENATE(Tableau1[[#This Row],[Annee]],"-",Tableau1[[#This Row],[Trimestre]])</f>
        <v>2019-T3</v>
      </c>
      <c r="O79" t="str">
        <f>VLOOKUP(Tableau1[[#This Row],[Product_Ref]],Table_Correspondance!H:J,2,FALSE)</f>
        <v>Soutien gorge</v>
      </c>
      <c r="P79" s="3">
        <f>VLOOKUP(Tableau1[[#This Row],[Product_Ref]],Table_Correspondance!H:N,6,FALSE)</f>
        <v>6.8</v>
      </c>
      <c r="Q79" s="3">
        <f>VLOOKUP(Tableau1[[#This Row],[Product_Ref]],Table_Correspondance!H:N,7,FALSE)</f>
        <v>8</v>
      </c>
      <c r="R79" s="3">
        <v>6712.72</v>
      </c>
      <c r="S79" t="str">
        <f>CONCATENATE(Tableau1[[#This Row],[Sub_Region_Cod]],Tableau1[[#This Row],[Country_Cod]],Tableau1[[#This Row],[Categ]],Tableau1[[#This Row],[Period]],Tableau1[[#This Row],[Product_Ref]],Tableau1[[#This Row],[Sales]])</f>
        <v>EUESVKCAT_HautM7-2019P017246712,72</v>
      </c>
      <c r="T79" s="5">
        <f>VLOOKUP(Tableau1[[#This Row],[Product_Ref]],Table_Correspondance!H:L,5,FALSE)</f>
        <v>43252</v>
      </c>
      <c r="U79">
        <f>_xlfn.DAYS(Tableau1[[#This Row],[Date]],Tableau1[[#This Row],[Date_creation]])</f>
        <v>395</v>
      </c>
    </row>
    <row r="80" spans="1:21" x14ac:dyDescent="0.35">
      <c r="A80" t="s">
        <v>8</v>
      </c>
      <c r="B80" t="s">
        <v>418</v>
      </c>
      <c r="C80" t="str">
        <f>TRIM(Tableau1[[#This Row],[Country_Cod]])</f>
        <v>BGR</v>
      </c>
      <c r="D80" t="s">
        <v>410</v>
      </c>
      <c r="E80" t="str">
        <f>VLOOKUP(Tableau1[[#This Row],[Code_Pays]],Table_Correspondance!$B$1:$F$40,2,FALSE)</f>
        <v>Bulgarie</v>
      </c>
      <c r="F80" t="str">
        <f>RIGHT(Tableau1[[#This Row],[Categ]],LEN(Tableau1[[#This Row],[Categ]])-4)</f>
        <v>Bas</v>
      </c>
      <c r="G80" t="s">
        <v>75</v>
      </c>
      <c r="H80" t="str">
        <f>RIGHT(Tableau1[[#This Row],[Period]],4)</f>
        <v>2021</v>
      </c>
      <c r="I80" t="str">
        <f>LEFT(Tableau1[[#This Row],[Period]],FIND("-",Tableau1[[#This Row],[Period]])-1)</f>
        <v>M4</v>
      </c>
      <c r="J80" t="str">
        <f>RIGHT(Tableau1[[#This Row],[Gauche_Trouve]],LEN(Tableau1[[#This Row],[Gauche_Trouve]])-1)</f>
        <v>4</v>
      </c>
      <c r="K80" s="5">
        <f>DATE(Tableau1[[#This Row],[Annee]],Tableau1[[#This Row],[Mois]],1)</f>
        <v>44287</v>
      </c>
      <c r="L80" s="5" t="str">
        <f>"T" &amp; ROUNDUP(Tableau1[[#This Row],[Mois]]/3, 0)</f>
        <v>T2</v>
      </c>
      <c r="M80" t="s">
        <v>141</v>
      </c>
      <c r="N80" t="str">
        <f>CONCATENATE(Tableau1[[#This Row],[Annee]],"-",Tableau1[[#This Row],[Trimestre]])</f>
        <v>2021-T2</v>
      </c>
      <c r="O80" t="str">
        <f>VLOOKUP(Tableau1[[#This Row],[Product_Ref]],Table_Correspondance!H:J,2,FALSE)</f>
        <v>Pantacourt</v>
      </c>
      <c r="P80" s="3">
        <f>VLOOKUP(Tableau1[[#This Row],[Product_Ref]],Table_Correspondance!H:N,6,FALSE)</f>
        <v>10.45</v>
      </c>
      <c r="Q80" s="3">
        <f>VLOOKUP(Tableau1[[#This Row],[Product_Ref]],Table_Correspondance!H:N,7,FALSE)</f>
        <v>11</v>
      </c>
      <c r="R80" s="3">
        <v>264.73</v>
      </c>
      <c r="S80" t="str">
        <f>CONCATENATE(Tableau1[[#This Row],[Sub_Region_Cod]],Tableau1[[#This Row],[Country_Cod]],Tableau1[[#This Row],[Categ]],Tableau1[[#This Row],[Period]],Tableau1[[#This Row],[Product_Ref]],Tableau1[[#This Row],[Sales]])</f>
        <v>EUEBGRCAT_BasM4-2021P30479264,73</v>
      </c>
      <c r="T80" s="5">
        <f>VLOOKUP(Tableau1[[#This Row],[Product_Ref]],Table_Correspondance!H:L,5,FALSE)</f>
        <v>43252</v>
      </c>
      <c r="U80">
        <f>_xlfn.DAYS(Tableau1[[#This Row],[Date]],Tableau1[[#This Row],[Date_creation]])</f>
        <v>1035</v>
      </c>
    </row>
    <row r="81" spans="1:21" x14ac:dyDescent="0.35">
      <c r="A81" t="s">
        <v>8</v>
      </c>
      <c r="B81" t="s">
        <v>417</v>
      </c>
      <c r="C81" t="str">
        <f>TRIM(Tableau1[[#This Row],[Country_Cod]])</f>
        <v>MDA</v>
      </c>
      <c r="D81" t="s">
        <v>409</v>
      </c>
      <c r="E81" t="str">
        <f>VLOOKUP(Tableau1[[#This Row],[Code_Pays]],Table_Correspondance!$B$1:$F$40,2,FALSE)</f>
        <v>République de Moldavie</v>
      </c>
      <c r="F81" t="str">
        <f>RIGHT(Tableau1[[#This Row],[Categ]],LEN(Tableau1[[#This Row],[Categ]])-4)</f>
        <v>Haut</v>
      </c>
      <c r="G81" t="s">
        <v>13</v>
      </c>
      <c r="H81" t="str">
        <f>RIGHT(Tableau1[[#This Row],[Period]],4)</f>
        <v>2020</v>
      </c>
      <c r="I81" t="str">
        <f>LEFT(Tableau1[[#This Row],[Period]],FIND("-",Tableau1[[#This Row],[Period]])-1)</f>
        <v>M2</v>
      </c>
      <c r="J81" t="str">
        <f>RIGHT(Tableau1[[#This Row],[Gauche_Trouve]],LEN(Tableau1[[#This Row],[Gauche_Trouve]])-1)</f>
        <v>2</v>
      </c>
      <c r="K81" s="5">
        <f>DATE(Tableau1[[#This Row],[Annee]],Tableau1[[#This Row],[Mois]],1)</f>
        <v>43862</v>
      </c>
      <c r="L81" s="5" t="str">
        <f>"T" &amp; ROUNDUP(Tableau1[[#This Row],[Mois]]/3, 0)</f>
        <v>T1</v>
      </c>
      <c r="M81" t="s">
        <v>153</v>
      </c>
      <c r="N81" t="str">
        <f>CONCATENATE(Tableau1[[#This Row],[Annee]],"-",Tableau1[[#This Row],[Trimestre]])</f>
        <v>2020-T1</v>
      </c>
      <c r="O81" t="str">
        <f>VLOOKUP(Tableau1[[#This Row],[Product_Ref]],Table_Correspondance!H:J,2,FALSE)</f>
        <v>T-shirt</v>
      </c>
      <c r="P81" s="3">
        <f>VLOOKUP(Tableau1[[#This Row],[Product_Ref]],Table_Correspondance!H:N,6,FALSE)</f>
        <v>5.76</v>
      </c>
      <c r="Q81" s="3">
        <f>VLOOKUP(Tableau1[[#This Row],[Product_Ref]],Table_Correspondance!H:N,7,FALSE)</f>
        <v>8</v>
      </c>
      <c r="R81" s="3">
        <v>73.290000000000006</v>
      </c>
      <c r="S81" t="str">
        <f>CONCATENATE(Tableau1[[#This Row],[Sub_Region_Cod]],Tableau1[[#This Row],[Country_Cod]],Tableau1[[#This Row],[Categ]],Tableau1[[#This Row],[Period]],Tableau1[[#This Row],[Product_Ref]],Tableau1[[#This Row],[Sales]])</f>
        <v>EUEMDACAT_HautM2-2020P0680473,29</v>
      </c>
      <c r="T81" s="5">
        <f>VLOOKUP(Tableau1[[#This Row],[Product_Ref]],Table_Correspondance!H:L,5,FALSE)</f>
        <v>42917</v>
      </c>
      <c r="U81">
        <f>_xlfn.DAYS(Tableau1[[#This Row],[Date]],Tableau1[[#This Row],[Date_creation]])</f>
        <v>945</v>
      </c>
    </row>
    <row r="82" spans="1:21" x14ac:dyDescent="0.35">
      <c r="A82" t="s">
        <v>8</v>
      </c>
      <c r="B82" t="s">
        <v>424</v>
      </c>
      <c r="C82" t="str">
        <f>TRIM(Tableau1[[#This Row],[Country_Cod]])</f>
        <v>CZE</v>
      </c>
      <c r="D82" t="s">
        <v>408</v>
      </c>
      <c r="E82" t="str">
        <f>VLOOKUP(Tableau1[[#This Row],[Code_Pays]],Table_Correspondance!$B$1:$F$40,2,FALSE)</f>
        <v>République Tchèque</v>
      </c>
      <c r="F82" t="str">
        <f>RIGHT(Tableau1[[#This Row],[Categ]],LEN(Tableau1[[#This Row],[Categ]])-4)</f>
        <v>Haut-Et-Bas</v>
      </c>
      <c r="G82" t="s">
        <v>20</v>
      </c>
      <c r="H82" t="str">
        <f>RIGHT(Tableau1[[#This Row],[Period]],4)</f>
        <v>2020</v>
      </c>
      <c r="I82" t="str">
        <f>LEFT(Tableau1[[#This Row],[Period]],FIND("-",Tableau1[[#This Row],[Period]])-1)</f>
        <v>M4</v>
      </c>
      <c r="J82" t="str">
        <f>RIGHT(Tableau1[[#This Row],[Gauche_Trouve]],LEN(Tableau1[[#This Row],[Gauche_Trouve]])-1)</f>
        <v>4</v>
      </c>
      <c r="K82" s="5">
        <f>DATE(Tableau1[[#This Row],[Annee]],Tableau1[[#This Row],[Mois]],1)</f>
        <v>43922</v>
      </c>
      <c r="L82" s="5" t="str">
        <f>"T" &amp; ROUNDUP(Tableau1[[#This Row],[Mois]]/3, 0)</f>
        <v>T2</v>
      </c>
      <c r="M82" t="s">
        <v>94</v>
      </c>
      <c r="N82" t="str">
        <f>CONCATENATE(Tableau1[[#This Row],[Annee]],"-",Tableau1[[#This Row],[Trimestre]])</f>
        <v>2020-T2</v>
      </c>
      <c r="O82" t="str">
        <f>VLOOKUP(Tableau1[[#This Row],[Product_Ref]],Table_Correspondance!H:J,2,FALSE)</f>
        <v>Robe</v>
      </c>
      <c r="P82" s="3">
        <f>VLOOKUP(Tableau1[[#This Row],[Product_Ref]],Table_Correspondance!H:N,6,FALSE)</f>
        <v>11.05</v>
      </c>
      <c r="Q82" s="3">
        <f>VLOOKUP(Tableau1[[#This Row],[Product_Ref]],Table_Correspondance!H:N,7,FALSE)</f>
        <v>13</v>
      </c>
      <c r="R82" s="3">
        <v>2248.66</v>
      </c>
      <c r="S82" t="str">
        <f>CONCATENATE(Tableau1[[#This Row],[Sub_Region_Cod]],Tableau1[[#This Row],[Country_Cod]],Tableau1[[#This Row],[Categ]],Tableau1[[#This Row],[Period]],Tableau1[[#This Row],[Product_Ref]],Tableau1[[#This Row],[Sales]])</f>
        <v>EUECZECAT_Haut-Et-BasM4-2020P303082248,66</v>
      </c>
      <c r="T82" s="5">
        <f>VLOOKUP(Tableau1[[#This Row],[Product_Ref]],Table_Correspondance!H:L,5,FALSE)</f>
        <v>42736</v>
      </c>
      <c r="U82">
        <f>_xlfn.DAYS(Tableau1[[#This Row],[Date]],Tableau1[[#This Row],[Date_creation]])</f>
        <v>1186</v>
      </c>
    </row>
    <row r="83" spans="1:21" x14ac:dyDescent="0.35">
      <c r="A83" t="s">
        <v>8</v>
      </c>
      <c r="B83" t="s">
        <v>424</v>
      </c>
      <c r="C83" t="str">
        <f>TRIM(Tableau1[[#This Row],[Country_Cod]])</f>
        <v>CZE</v>
      </c>
      <c r="D83" t="s">
        <v>408</v>
      </c>
      <c r="E83" t="str">
        <f>VLOOKUP(Tableau1[[#This Row],[Code_Pays]],Table_Correspondance!$B$1:$F$40,2,FALSE)</f>
        <v>République Tchèque</v>
      </c>
      <c r="F83" t="str">
        <f>RIGHT(Tableau1[[#This Row],[Categ]],LEN(Tableau1[[#This Row],[Categ]])-4)</f>
        <v>Haut-Et-Bas</v>
      </c>
      <c r="G83" t="s">
        <v>4</v>
      </c>
      <c r="H83" t="str">
        <f>RIGHT(Tableau1[[#This Row],[Period]],4)</f>
        <v>2021</v>
      </c>
      <c r="I83" t="str">
        <f>LEFT(Tableau1[[#This Row],[Period]],FIND("-",Tableau1[[#This Row],[Period]])-1)</f>
        <v>M3</v>
      </c>
      <c r="J83" t="str">
        <f>RIGHT(Tableau1[[#This Row],[Gauche_Trouve]],LEN(Tableau1[[#This Row],[Gauche_Trouve]])-1)</f>
        <v>3</v>
      </c>
      <c r="K83" s="5">
        <f>DATE(Tableau1[[#This Row],[Annee]],Tableau1[[#This Row],[Mois]],1)</f>
        <v>44256</v>
      </c>
      <c r="L83" s="5" t="str">
        <f>"T" &amp; ROUNDUP(Tableau1[[#This Row],[Mois]]/3, 0)</f>
        <v>T1</v>
      </c>
      <c r="M83" t="s">
        <v>200</v>
      </c>
      <c r="N83" t="str">
        <f>CONCATENATE(Tableau1[[#This Row],[Annee]],"-",Tableau1[[#This Row],[Trimestre]])</f>
        <v>2021-T1</v>
      </c>
      <c r="O83" t="str">
        <f>VLOOKUP(Tableau1[[#This Row],[Product_Ref]],Table_Correspondance!H:J,2,FALSE)</f>
        <v>Robe</v>
      </c>
      <c r="P83" s="3">
        <f>VLOOKUP(Tableau1[[#This Row],[Product_Ref]],Table_Correspondance!H:N,6,FALSE)</f>
        <v>11.34</v>
      </c>
      <c r="Q83" s="3">
        <f>VLOOKUP(Tableau1[[#This Row],[Product_Ref]],Table_Correspondance!H:N,7,FALSE)</f>
        <v>14</v>
      </c>
      <c r="R83" s="3">
        <v>9351.11</v>
      </c>
      <c r="S83" t="str">
        <f>CONCATENATE(Tableau1[[#This Row],[Sub_Region_Cod]],Tableau1[[#This Row],[Country_Cod]],Tableau1[[#This Row],[Categ]],Tableau1[[#This Row],[Period]],Tableau1[[#This Row],[Product_Ref]],Tableau1[[#This Row],[Sales]])</f>
        <v>EUECZECAT_Haut-Et-BasM3-2021P167019351,11</v>
      </c>
      <c r="T83" s="5">
        <f>VLOOKUP(Tableau1[[#This Row],[Product_Ref]],Table_Correspondance!H:L,5,FALSE)</f>
        <v>43132</v>
      </c>
      <c r="U83">
        <f>_xlfn.DAYS(Tableau1[[#This Row],[Date]],Tableau1[[#This Row],[Date_creation]])</f>
        <v>1124</v>
      </c>
    </row>
    <row r="84" spans="1:21" x14ac:dyDescent="0.35">
      <c r="A84" t="s">
        <v>8</v>
      </c>
      <c r="B84" t="s">
        <v>425</v>
      </c>
      <c r="C84" t="str">
        <f>TRIM(Tableau1[[#This Row],[Country_Cod]])</f>
        <v>ARM</v>
      </c>
      <c r="D84" t="s">
        <v>409</v>
      </c>
      <c r="E84" t="str">
        <f>VLOOKUP(Tableau1[[#This Row],[Code_Pays]],Table_Correspondance!$B$1:$F$40,2,FALSE)</f>
        <v>Arménie</v>
      </c>
      <c r="F84" t="str">
        <f>RIGHT(Tableau1[[#This Row],[Categ]],LEN(Tableau1[[#This Row],[Categ]])-4)</f>
        <v>Haut</v>
      </c>
      <c r="G84" t="s">
        <v>75</v>
      </c>
      <c r="H84" t="str">
        <f>RIGHT(Tableau1[[#This Row],[Period]],4)</f>
        <v>2021</v>
      </c>
      <c r="I84" t="str">
        <f>LEFT(Tableau1[[#This Row],[Period]],FIND("-",Tableau1[[#This Row],[Period]])-1)</f>
        <v>M4</v>
      </c>
      <c r="J84" t="str">
        <f>RIGHT(Tableau1[[#This Row],[Gauche_Trouve]],LEN(Tableau1[[#This Row],[Gauche_Trouve]])-1)</f>
        <v>4</v>
      </c>
      <c r="K84" s="5">
        <f>DATE(Tableau1[[#This Row],[Annee]],Tableau1[[#This Row],[Mois]],1)</f>
        <v>44287</v>
      </c>
      <c r="L84" s="5" t="str">
        <f>"T" &amp; ROUNDUP(Tableau1[[#This Row],[Mois]]/3, 0)</f>
        <v>T2</v>
      </c>
      <c r="M84" t="s">
        <v>204</v>
      </c>
      <c r="N84" t="str">
        <f>CONCATENATE(Tableau1[[#This Row],[Annee]],"-",Tableau1[[#This Row],[Trimestre]])</f>
        <v>2021-T2</v>
      </c>
      <c r="O84" t="str">
        <f>VLOOKUP(Tableau1[[#This Row],[Product_Ref]],Table_Correspondance!H:J,2,FALSE)</f>
        <v>Débardeur</v>
      </c>
      <c r="P84" s="3">
        <f>VLOOKUP(Tableau1[[#This Row],[Product_Ref]],Table_Correspondance!H:N,6,FALSE)</f>
        <v>8</v>
      </c>
      <c r="Q84" s="3">
        <f>VLOOKUP(Tableau1[[#This Row],[Product_Ref]],Table_Correspondance!H:N,7,FALSE)</f>
        <v>10</v>
      </c>
      <c r="R84" s="3">
        <v>4034.78</v>
      </c>
      <c r="S84" t="str">
        <f>CONCATENATE(Tableau1[[#This Row],[Sub_Region_Cod]],Tableau1[[#This Row],[Country_Cod]],Tableau1[[#This Row],[Categ]],Tableau1[[#This Row],[Period]],Tableau1[[#This Row],[Product_Ref]],Tableau1[[#This Row],[Sales]])</f>
        <v>EUEARMCAT_HautM4-2021P278404034,78</v>
      </c>
      <c r="T84" s="5">
        <f>VLOOKUP(Tableau1[[#This Row],[Product_Ref]],Table_Correspondance!H:L,5,FALSE)</f>
        <v>42948</v>
      </c>
      <c r="U84">
        <f>_xlfn.DAYS(Tableau1[[#This Row],[Date]],Tableau1[[#This Row],[Date_creation]])</f>
        <v>1339</v>
      </c>
    </row>
    <row r="85" spans="1:21" x14ac:dyDescent="0.35">
      <c r="A85" t="s">
        <v>8</v>
      </c>
      <c r="B85" t="s">
        <v>415</v>
      </c>
      <c r="C85" t="str">
        <f>TRIM(Tableau1[[#This Row],[Country_Cod]])</f>
        <v>RUS</v>
      </c>
      <c r="D85" t="s">
        <v>410</v>
      </c>
      <c r="E85" t="str">
        <f>VLOOKUP(Tableau1[[#This Row],[Code_Pays]],Table_Correspondance!$B$1:$F$40,2,FALSE)</f>
        <v>Fédération de Russie</v>
      </c>
      <c r="F85" t="str">
        <f>RIGHT(Tableau1[[#This Row],[Categ]],LEN(Tableau1[[#This Row],[Categ]])-4)</f>
        <v>Bas</v>
      </c>
      <c r="G85" t="s">
        <v>56</v>
      </c>
      <c r="H85" t="str">
        <f>RIGHT(Tableau1[[#This Row],[Period]],4)</f>
        <v>2020</v>
      </c>
      <c r="I85" t="str">
        <f>LEFT(Tableau1[[#This Row],[Period]],FIND("-",Tableau1[[#This Row],[Period]])-1)</f>
        <v>M3</v>
      </c>
      <c r="J85" t="str">
        <f>RIGHT(Tableau1[[#This Row],[Gauche_Trouve]],LEN(Tableau1[[#This Row],[Gauche_Trouve]])-1)</f>
        <v>3</v>
      </c>
      <c r="K85" s="5">
        <f>DATE(Tableau1[[#This Row],[Annee]],Tableau1[[#This Row],[Mois]],1)</f>
        <v>43891</v>
      </c>
      <c r="L85" s="5" t="str">
        <f>"T" &amp; ROUNDUP(Tableau1[[#This Row],[Mois]]/3, 0)</f>
        <v>T1</v>
      </c>
      <c r="M85" t="s">
        <v>64</v>
      </c>
      <c r="N85" t="str">
        <f>CONCATENATE(Tableau1[[#This Row],[Annee]],"-",Tableau1[[#This Row],[Trimestre]])</f>
        <v>2020-T1</v>
      </c>
      <c r="O85" t="str">
        <f>VLOOKUP(Tableau1[[#This Row],[Product_Ref]],Table_Correspondance!H:J,2,FALSE)</f>
        <v>Culotte</v>
      </c>
      <c r="P85" s="3">
        <f>VLOOKUP(Tableau1[[#This Row],[Product_Ref]],Table_Correspondance!H:N,6,FALSE)</f>
        <v>5.16</v>
      </c>
      <c r="Q85" s="3">
        <f>VLOOKUP(Tableau1[[#This Row],[Product_Ref]],Table_Correspondance!H:N,7,FALSE)</f>
        <v>6</v>
      </c>
      <c r="R85" s="3">
        <v>6086.71</v>
      </c>
      <c r="S85" t="str">
        <f>CONCATENATE(Tableau1[[#This Row],[Sub_Region_Cod]],Tableau1[[#This Row],[Country_Cod]],Tableau1[[#This Row],[Categ]],Tableau1[[#This Row],[Period]],Tableau1[[#This Row],[Product_Ref]],Tableau1[[#This Row],[Sales]])</f>
        <v>EUERUSCAT_BasM3-2020P336406086,71</v>
      </c>
      <c r="T85" s="5">
        <f>VLOOKUP(Tableau1[[#This Row],[Product_Ref]],Table_Correspondance!H:L,5,FALSE)</f>
        <v>42826</v>
      </c>
      <c r="U85">
        <f>_xlfn.DAYS(Tableau1[[#This Row],[Date]],Tableau1[[#This Row],[Date_creation]])</f>
        <v>1065</v>
      </c>
    </row>
    <row r="86" spans="1:21" x14ac:dyDescent="0.35">
      <c r="A86" t="s">
        <v>8</v>
      </c>
      <c r="B86" t="s">
        <v>421</v>
      </c>
      <c r="C86" t="str">
        <f>TRIM(Tableau1[[#This Row],[Country_Cod]])</f>
        <v>SVK</v>
      </c>
      <c r="D86" t="s">
        <v>409</v>
      </c>
      <c r="E86" t="str">
        <f>VLOOKUP(Tableau1[[#This Row],[Code_Pays]],Table_Correspondance!$B$1:$F$40,2,FALSE)</f>
        <v>Slovaquie</v>
      </c>
      <c r="F86" t="str">
        <f>RIGHT(Tableau1[[#This Row],[Categ]],LEN(Tableau1[[#This Row],[Categ]])-4)</f>
        <v>Haut</v>
      </c>
      <c r="G86" t="s">
        <v>17</v>
      </c>
      <c r="H86" t="str">
        <f>RIGHT(Tableau1[[#This Row],[Period]],4)</f>
        <v>2020</v>
      </c>
      <c r="I86" t="str">
        <f>LEFT(Tableau1[[#This Row],[Period]],FIND("-",Tableau1[[#This Row],[Period]])-1)</f>
        <v>M12</v>
      </c>
      <c r="J86" t="str">
        <f>RIGHT(Tableau1[[#This Row],[Gauche_Trouve]],LEN(Tableau1[[#This Row],[Gauche_Trouve]])-1)</f>
        <v>12</v>
      </c>
      <c r="K86" s="5">
        <f>DATE(Tableau1[[#This Row],[Annee]],Tableau1[[#This Row],[Mois]],1)</f>
        <v>44166</v>
      </c>
      <c r="L86" s="5" t="str">
        <f>"T" &amp; ROUNDUP(Tableau1[[#This Row],[Mois]]/3, 0)</f>
        <v>T4</v>
      </c>
      <c r="M86" t="s">
        <v>241</v>
      </c>
      <c r="N86" t="str">
        <f>CONCATENATE(Tableau1[[#This Row],[Annee]],"-",Tableau1[[#This Row],[Trimestre]])</f>
        <v>2020-T4</v>
      </c>
      <c r="O86" t="str">
        <f>VLOOKUP(Tableau1[[#This Row],[Product_Ref]],Table_Correspondance!H:J,2,FALSE)</f>
        <v>Chemisier</v>
      </c>
      <c r="P86" s="3">
        <f>VLOOKUP(Tableau1[[#This Row],[Product_Ref]],Table_Correspondance!H:N,6,FALSE)</f>
        <v>11.96</v>
      </c>
      <c r="Q86" s="3">
        <f>VLOOKUP(Tableau1[[#This Row],[Product_Ref]],Table_Correspondance!H:N,7,FALSE)</f>
        <v>13</v>
      </c>
      <c r="R86" s="3">
        <v>5128.47</v>
      </c>
      <c r="S86" t="str">
        <f>CONCATENATE(Tableau1[[#This Row],[Sub_Region_Cod]],Tableau1[[#This Row],[Country_Cod]],Tableau1[[#This Row],[Categ]],Tableau1[[#This Row],[Period]],Tableau1[[#This Row],[Product_Ref]],Tableau1[[#This Row],[Sales]])</f>
        <v>EUESVKCAT_HautM12-2020P487075128,47</v>
      </c>
      <c r="T86" s="5">
        <f>VLOOKUP(Tableau1[[#This Row],[Product_Ref]],Table_Correspondance!H:L,5,FALSE)</f>
        <v>43435</v>
      </c>
      <c r="U86">
        <f>_xlfn.DAYS(Tableau1[[#This Row],[Date]],Tableau1[[#This Row],[Date_creation]])</f>
        <v>731</v>
      </c>
    </row>
    <row r="87" spans="1:21" x14ac:dyDescent="0.35">
      <c r="A87" t="s">
        <v>8</v>
      </c>
      <c r="B87" t="s">
        <v>416</v>
      </c>
      <c r="C87" t="str">
        <f>TRIM(Tableau1[[#This Row],[Country_Cod]])</f>
        <v>ROU</v>
      </c>
      <c r="D87" t="s">
        <v>409</v>
      </c>
      <c r="E87" t="str">
        <f>VLOOKUP(Tableau1[[#This Row],[Code_Pays]],Table_Correspondance!$B$1:$F$40,2,FALSE)</f>
        <v>Roumanie</v>
      </c>
      <c r="F87" t="str">
        <f>RIGHT(Tableau1[[#This Row],[Categ]],LEN(Tableau1[[#This Row],[Categ]])-4)</f>
        <v>Haut</v>
      </c>
      <c r="G87" t="s">
        <v>4</v>
      </c>
      <c r="H87" t="str">
        <f>RIGHT(Tableau1[[#This Row],[Period]],4)</f>
        <v>2021</v>
      </c>
      <c r="I87" t="str">
        <f>LEFT(Tableau1[[#This Row],[Period]],FIND("-",Tableau1[[#This Row],[Period]])-1)</f>
        <v>M3</v>
      </c>
      <c r="J87" t="str">
        <f>RIGHT(Tableau1[[#This Row],[Gauche_Trouve]],LEN(Tableau1[[#This Row],[Gauche_Trouve]])-1)</f>
        <v>3</v>
      </c>
      <c r="K87" s="5">
        <f>DATE(Tableau1[[#This Row],[Annee]],Tableau1[[#This Row],[Mois]],1)</f>
        <v>44256</v>
      </c>
      <c r="L87" s="5" t="str">
        <f>"T" &amp; ROUNDUP(Tableau1[[#This Row],[Mois]]/3, 0)</f>
        <v>T1</v>
      </c>
      <c r="M87" t="s">
        <v>244</v>
      </c>
      <c r="N87" t="str">
        <f>CONCATENATE(Tableau1[[#This Row],[Annee]],"-",Tableau1[[#This Row],[Trimestre]])</f>
        <v>2021-T1</v>
      </c>
      <c r="O87" t="str">
        <f>VLOOKUP(Tableau1[[#This Row],[Product_Ref]],Table_Correspondance!H:J,2,FALSE)</f>
        <v>Débardeur</v>
      </c>
      <c r="P87" s="3">
        <f>VLOOKUP(Tableau1[[#This Row],[Product_Ref]],Table_Correspondance!H:N,6,FALSE)</f>
        <v>11.4</v>
      </c>
      <c r="Q87" s="3">
        <f>VLOOKUP(Tableau1[[#This Row],[Product_Ref]],Table_Correspondance!H:N,7,FALSE)</f>
        <v>12</v>
      </c>
      <c r="R87" s="3">
        <v>2793.12</v>
      </c>
      <c r="S87" t="str">
        <f>CONCATENATE(Tableau1[[#This Row],[Sub_Region_Cod]],Tableau1[[#This Row],[Country_Cod]],Tableau1[[#This Row],[Categ]],Tableau1[[#This Row],[Period]],Tableau1[[#This Row],[Product_Ref]],Tableau1[[#This Row],[Sales]])</f>
        <v>EUEROUCAT_HautM3-2021P412502793,12</v>
      </c>
      <c r="T87" s="5">
        <f>VLOOKUP(Tableau1[[#This Row],[Product_Ref]],Table_Correspondance!H:L,5,FALSE)</f>
        <v>42856</v>
      </c>
      <c r="U87">
        <f>_xlfn.DAYS(Tableau1[[#This Row],[Date]],Tableau1[[#This Row],[Date_creation]])</f>
        <v>1400</v>
      </c>
    </row>
    <row r="88" spans="1:21" x14ac:dyDescent="0.35">
      <c r="A88" t="s">
        <v>8</v>
      </c>
      <c r="B88" t="s">
        <v>415</v>
      </c>
      <c r="C88" t="str">
        <f>TRIM(Tableau1[[#This Row],[Country_Cod]])</f>
        <v>RUS</v>
      </c>
      <c r="D88" t="s">
        <v>410</v>
      </c>
      <c r="E88" t="str">
        <f>VLOOKUP(Tableau1[[#This Row],[Code_Pays]],Table_Correspondance!$B$1:$F$40,2,FALSE)</f>
        <v>Fédération de Russie</v>
      </c>
      <c r="F88" t="str">
        <f>RIGHT(Tableau1[[#This Row],[Categ]],LEN(Tableau1[[#This Row],[Categ]])-4)</f>
        <v>Bas</v>
      </c>
      <c r="G88" t="s">
        <v>42</v>
      </c>
      <c r="H88" t="str">
        <f>RIGHT(Tableau1[[#This Row],[Period]],4)</f>
        <v>2019</v>
      </c>
      <c r="I88" t="str">
        <f>LEFT(Tableau1[[#This Row],[Period]],FIND("-",Tableau1[[#This Row],[Period]])-1)</f>
        <v>M6</v>
      </c>
      <c r="J88" t="str">
        <f>RIGHT(Tableau1[[#This Row],[Gauche_Trouve]],LEN(Tableau1[[#This Row],[Gauche_Trouve]])-1)</f>
        <v>6</v>
      </c>
      <c r="K88" s="5">
        <f>DATE(Tableau1[[#This Row],[Annee]],Tableau1[[#This Row],[Mois]],1)</f>
        <v>43617</v>
      </c>
      <c r="L88" s="5" t="str">
        <f>"T" &amp; ROUNDUP(Tableau1[[#This Row],[Mois]]/3, 0)</f>
        <v>T2</v>
      </c>
      <c r="M88" t="s">
        <v>242</v>
      </c>
      <c r="N88" t="str">
        <f>CONCATENATE(Tableau1[[#This Row],[Annee]],"-",Tableau1[[#This Row],[Trimestre]])</f>
        <v>2019-T2</v>
      </c>
      <c r="O88" t="str">
        <f>VLOOKUP(Tableau1[[#This Row],[Product_Ref]],Table_Correspondance!H:J,2,FALSE)</f>
        <v>Jupe</v>
      </c>
      <c r="P88" s="3">
        <f>VLOOKUP(Tableau1[[#This Row],[Product_Ref]],Table_Correspondance!H:N,6,FALSE)</f>
        <v>10.92</v>
      </c>
      <c r="Q88" s="3">
        <f>VLOOKUP(Tableau1[[#This Row],[Product_Ref]],Table_Correspondance!H:N,7,FALSE)</f>
        <v>12</v>
      </c>
      <c r="R88" s="3">
        <v>9609.74</v>
      </c>
      <c r="S88" t="str">
        <f>CONCATENATE(Tableau1[[#This Row],[Sub_Region_Cod]],Tableau1[[#This Row],[Country_Cod]],Tableau1[[#This Row],[Categ]],Tableau1[[#This Row],[Period]],Tableau1[[#This Row],[Product_Ref]],Tableau1[[#This Row],[Sales]])</f>
        <v>EUERUSCAT_BasM6-2019P266969609,74</v>
      </c>
      <c r="T88" s="5">
        <f>VLOOKUP(Tableau1[[#This Row],[Product_Ref]],Table_Correspondance!H:L,5,FALSE)</f>
        <v>42948</v>
      </c>
      <c r="U88">
        <f>_xlfn.DAYS(Tableau1[[#This Row],[Date]],Tableau1[[#This Row],[Date_creation]])</f>
        <v>669</v>
      </c>
    </row>
    <row r="89" spans="1:21" x14ac:dyDescent="0.35">
      <c r="A89" t="s">
        <v>8</v>
      </c>
      <c r="B89" t="s">
        <v>417</v>
      </c>
      <c r="C89" t="str">
        <f>TRIM(Tableau1[[#This Row],[Country_Cod]])</f>
        <v>MDA</v>
      </c>
      <c r="D89" t="s">
        <v>409</v>
      </c>
      <c r="E89" t="str">
        <f>VLOOKUP(Tableau1[[#This Row],[Code_Pays]],Table_Correspondance!$B$1:$F$40,2,FALSE)</f>
        <v>République de Moldavie</v>
      </c>
      <c r="F89" t="str">
        <f>RIGHT(Tableau1[[#This Row],[Categ]],LEN(Tableau1[[#This Row],[Categ]])-4)</f>
        <v>Haut</v>
      </c>
      <c r="G89" t="s">
        <v>9</v>
      </c>
      <c r="H89" t="str">
        <f>RIGHT(Tableau1[[#This Row],[Period]],4)</f>
        <v>2021</v>
      </c>
      <c r="I89" t="str">
        <f>LEFT(Tableau1[[#This Row],[Period]],FIND("-",Tableau1[[#This Row],[Period]])-1)</f>
        <v>M2</v>
      </c>
      <c r="J89" t="str">
        <f>RIGHT(Tableau1[[#This Row],[Gauche_Trouve]],LEN(Tableau1[[#This Row],[Gauche_Trouve]])-1)</f>
        <v>2</v>
      </c>
      <c r="K89" s="5">
        <f>DATE(Tableau1[[#This Row],[Annee]],Tableau1[[#This Row],[Mois]],1)</f>
        <v>44228</v>
      </c>
      <c r="L89" s="5" t="str">
        <f>"T" &amp; ROUNDUP(Tableau1[[#This Row],[Mois]]/3, 0)</f>
        <v>T1</v>
      </c>
      <c r="M89" t="s">
        <v>248</v>
      </c>
      <c r="N89" t="str">
        <f>CONCATENATE(Tableau1[[#This Row],[Annee]],"-",Tableau1[[#This Row],[Trimestre]])</f>
        <v>2021-T1</v>
      </c>
      <c r="O89" t="str">
        <f>VLOOKUP(Tableau1[[#This Row],[Product_Ref]],Table_Correspondance!H:J,2,FALSE)</f>
        <v>T-shirt</v>
      </c>
      <c r="P89" s="3">
        <f>VLOOKUP(Tableau1[[#This Row],[Product_Ref]],Table_Correspondance!H:N,6,FALSE)</f>
        <v>4.62</v>
      </c>
      <c r="Q89" s="3">
        <f>VLOOKUP(Tableau1[[#This Row],[Product_Ref]],Table_Correspondance!H:N,7,FALSE)</f>
        <v>6</v>
      </c>
      <c r="R89" s="3">
        <v>1377.41</v>
      </c>
      <c r="S89" t="str">
        <f>CONCATENATE(Tableau1[[#This Row],[Sub_Region_Cod]],Tableau1[[#This Row],[Country_Cod]],Tableau1[[#This Row],[Categ]],Tableau1[[#This Row],[Period]],Tableau1[[#This Row],[Product_Ref]],Tableau1[[#This Row],[Sales]])</f>
        <v>EUEMDACAT_HautM2-2021P180541377,41</v>
      </c>
      <c r="T89" s="5">
        <f>VLOOKUP(Tableau1[[#This Row],[Product_Ref]],Table_Correspondance!H:L,5,FALSE)</f>
        <v>43009</v>
      </c>
      <c r="U89">
        <f>_xlfn.DAYS(Tableau1[[#This Row],[Date]],Tableau1[[#This Row],[Date_creation]])</f>
        <v>1219</v>
      </c>
    </row>
    <row r="90" spans="1:21" x14ac:dyDescent="0.35">
      <c r="A90" t="s">
        <v>8</v>
      </c>
      <c r="B90" t="s">
        <v>424</v>
      </c>
      <c r="C90" t="str">
        <f>TRIM(Tableau1[[#This Row],[Country_Cod]])</f>
        <v>CZE</v>
      </c>
      <c r="D90" t="s">
        <v>409</v>
      </c>
      <c r="E90" t="str">
        <f>VLOOKUP(Tableau1[[#This Row],[Code_Pays]],Table_Correspondance!$B$1:$F$40,2,FALSE)</f>
        <v>République Tchèque</v>
      </c>
      <c r="F90" t="str">
        <f>RIGHT(Tableau1[[#This Row],[Categ]],LEN(Tableau1[[#This Row],[Categ]])-4)</f>
        <v>Haut</v>
      </c>
      <c r="G90" t="s">
        <v>40</v>
      </c>
      <c r="H90" t="str">
        <f>RIGHT(Tableau1[[#This Row],[Period]],4)</f>
        <v>2020</v>
      </c>
      <c r="I90" t="str">
        <f>LEFT(Tableau1[[#This Row],[Period]],FIND("-",Tableau1[[#This Row],[Period]])-1)</f>
        <v>M10</v>
      </c>
      <c r="J90" t="str">
        <f>RIGHT(Tableau1[[#This Row],[Gauche_Trouve]],LEN(Tableau1[[#This Row],[Gauche_Trouve]])-1)</f>
        <v>10</v>
      </c>
      <c r="K90" s="5">
        <f>DATE(Tableau1[[#This Row],[Annee]],Tableau1[[#This Row],[Mois]],1)</f>
        <v>44105</v>
      </c>
      <c r="L90" s="5" t="str">
        <f>"T" &amp; ROUNDUP(Tableau1[[#This Row],[Mois]]/3, 0)</f>
        <v>T4</v>
      </c>
      <c r="M90" t="s">
        <v>192</v>
      </c>
      <c r="N90" t="str">
        <f>CONCATENATE(Tableau1[[#This Row],[Annee]],"-",Tableau1[[#This Row],[Trimestre]])</f>
        <v>2020-T4</v>
      </c>
      <c r="O90" t="str">
        <f>VLOOKUP(Tableau1[[#This Row],[Product_Ref]],Table_Correspondance!H:J,2,FALSE)</f>
        <v>Chemisier</v>
      </c>
      <c r="P90" s="3">
        <f>VLOOKUP(Tableau1[[#This Row],[Product_Ref]],Table_Correspondance!H:N,6,FALSE)</f>
        <v>7.2</v>
      </c>
      <c r="Q90" s="3">
        <f>VLOOKUP(Tableau1[[#This Row],[Product_Ref]],Table_Correspondance!H:N,7,FALSE)</f>
        <v>10</v>
      </c>
      <c r="R90" s="3">
        <v>9199.8799999999992</v>
      </c>
      <c r="S90" t="str">
        <f>CONCATENATE(Tableau1[[#This Row],[Sub_Region_Cod]],Tableau1[[#This Row],[Country_Cod]],Tableau1[[#This Row],[Categ]],Tableau1[[#This Row],[Period]],Tableau1[[#This Row],[Product_Ref]],Tableau1[[#This Row],[Sales]])</f>
        <v>EUECZECAT_HautM10-2020P121069199,88</v>
      </c>
      <c r="T90" s="5">
        <f>VLOOKUP(Tableau1[[#This Row],[Product_Ref]],Table_Correspondance!H:L,5,FALSE)</f>
        <v>43344</v>
      </c>
      <c r="U90">
        <f>_xlfn.DAYS(Tableau1[[#This Row],[Date]],Tableau1[[#This Row],[Date_creation]])</f>
        <v>761</v>
      </c>
    </row>
    <row r="91" spans="1:21" x14ac:dyDescent="0.35">
      <c r="A91" t="s">
        <v>8</v>
      </c>
      <c r="B91" t="s">
        <v>420</v>
      </c>
      <c r="C91" t="str">
        <f>TRIM(Tableau1[[#This Row],[Country_Cod]])</f>
        <v>POL</v>
      </c>
      <c r="D91" t="s">
        <v>409</v>
      </c>
      <c r="E91" t="str">
        <f>VLOOKUP(Tableau1[[#This Row],[Code_Pays]],Table_Correspondance!$B$1:$F$40,2,FALSE)</f>
        <v>Pologne</v>
      </c>
      <c r="F91" t="str">
        <f>RIGHT(Tableau1[[#This Row],[Categ]],LEN(Tableau1[[#This Row],[Categ]])-4)</f>
        <v>Haut</v>
      </c>
      <c r="G91" t="s">
        <v>56</v>
      </c>
      <c r="H91" t="str">
        <f>RIGHT(Tableau1[[#This Row],[Period]],4)</f>
        <v>2020</v>
      </c>
      <c r="I91" t="str">
        <f>LEFT(Tableau1[[#This Row],[Period]],FIND("-",Tableau1[[#This Row],[Period]])-1)</f>
        <v>M3</v>
      </c>
      <c r="J91" t="str">
        <f>RIGHT(Tableau1[[#This Row],[Gauche_Trouve]],LEN(Tableau1[[#This Row],[Gauche_Trouve]])-1)</f>
        <v>3</v>
      </c>
      <c r="K91" s="5">
        <f>DATE(Tableau1[[#This Row],[Annee]],Tableau1[[#This Row],[Mois]],1)</f>
        <v>43891</v>
      </c>
      <c r="L91" s="5" t="str">
        <f>"T" &amp; ROUNDUP(Tableau1[[#This Row],[Mois]]/3, 0)</f>
        <v>T1</v>
      </c>
      <c r="M91" t="s">
        <v>139</v>
      </c>
      <c r="N91" t="str">
        <f>CONCATENATE(Tableau1[[#This Row],[Annee]],"-",Tableau1[[#This Row],[Trimestre]])</f>
        <v>2020-T1</v>
      </c>
      <c r="O91" t="str">
        <f>VLOOKUP(Tableau1[[#This Row],[Product_Ref]],Table_Correspondance!H:J,2,FALSE)</f>
        <v>Débardeur</v>
      </c>
      <c r="P91" s="3">
        <f>VLOOKUP(Tableau1[[#This Row],[Product_Ref]],Table_Correspondance!H:N,6,FALSE)</f>
        <v>7.11</v>
      </c>
      <c r="Q91" s="3">
        <f>VLOOKUP(Tableau1[[#This Row],[Product_Ref]],Table_Correspondance!H:N,7,FALSE)</f>
        <v>9</v>
      </c>
      <c r="R91" s="3">
        <v>1071.3499999999999</v>
      </c>
      <c r="S91" t="str">
        <f>CONCATENATE(Tableau1[[#This Row],[Sub_Region_Cod]],Tableau1[[#This Row],[Country_Cod]],Tableau1[[#This Row],[Categ]],Tableau1[[#This Row],[Period]],Tableau1[[#This Row],[Product_Ref]],Tableau1[[#This Row],[Sales]])</f>
        <v>EUEPOLCAT_HautM3-2020P026051071,35</v>
      </c>
      <c r="T91" s="5">
        <f>VLOOKUP(Tableau1[[#This Row],[Product_Ref]],Table_Correspondance!H:L,5,FALSE)</f>
        <v>42856</v>
      </c>
      <c r="U91">
        <f>_xlfn.DAYS(Tableau1[[#This Row],[Date]],Tableau1[[#This Row],[Date_creation]])</f>
        <v>1035</v>
      </c>
    </row>
    <row r="92" spans="1:21" x14ac:dyDescent="0.35">
      <c r="A92" t="s">
        <v>8</v>
      </c>
      <c r="B92" t="s">
        <v>415</v>
      </c>
      <c r="C92" t="str">
        <f>TRIM(Tableau1[[#This Row],[Country_Cod]])</f>
        <v>RUS</v>
      </c>
      <c r="D92" t="s">
        <v>410</v>
      </c>
      <c r="E92" t="str">
        <f>VLOOKUP(Tableau1[[#This Row],[Code_Pays]],Table_Correspondance!$B$1:$F$40,2,FALSE)</f>
        <v>Fédération de Russie</v>
      </c>
      <c r="F92" t="str">
        <f>RIGHT(Tableau1[[#This Row],[Categ]],LEN(Tableau1[[#This Row],[Categ]])-4)</f>
        <v>Bas</v>
      </c>
      <c r="G92" t="s">
        <v>75</v>
      </c>
      <c r="H92" t="str">
        <f>RIGHT(Tableau1[[#This Row],[Period]],4)</f>
        <v>2021</v>
      </c>
      <c r="I92" t="str">
        <f>LEFT(Tableau1[[#This Row],[Period]],FIND("-",Tableau1[[#This Row],[Period]])-1)</f>
        <v>M4</v>
      </c>
      <c r="J92" t="str">
        <f>RIGHT(Tableau1[[#This Row],[Gauche_Trouve]],LEN(Tableau1[[#This Row],[Gauche_Trouve]])-1)</f>
        <v>4</v>
      </c>
      <c r="K92" s="5">
        <f>DATE(Tableau1[[#This Row],[Annee]],Tableau1[[#This Row],[Mois]],1)</f>
        <v>44287</v>
      </c>
      <c r="L92" s="5" t="str">
        <f>"T" &amp; ROUNDUP(Tableau1[[#This Row],[Mois]]/3, 0)</f>
        <v>T2</v>
      </c>
      <c r="M92" t="s">
        <v>33</v>
      </c>
      <c r="N92" t="str">
        <f>CONCATENATE(Tableau1[[#This Row],[Annee]],"-",Tableau1[[#This Row],[Trimestre]])</f>
        <v>2021-T2</v>
      </c>
      <c r="O92" t="str">
        <f>VLOOKUP(Tableau1[[#This Row],[Product_Ref]],Table_Correspondance!H:J,2,FALSE)</f>
        <v>Pantacourt</v>
      </c>
      <c r="P92" s="3">
        <f>VLOOKUP(Tableau1[[#This Row],[Product_Ref]],Table_Correspondance!H:N,6,FALSE)</f>
        <v>13.35</v>
      </c>
      <c r="Q92" s="3">
        <f>VLOOKUP(Tableau1[[#This Row],[Product_Ref]],Table_Correspondance!H:N,7,FALSE)</f>
        <v>15</v>
      </c>
      <c r="R92" s="3">
        <v>6017.46</v>
      </c>
      <c r="S92" t="str">
        <f>CONCATENATE(Tableau1[[#This Row],[Sub_Region_Cod]],Tableau1[[#This Row],[Country_Cod]],Tableau1[[#This Row],[Categ]],Tableau1[[#This Row],[Period]],Tableau1[[#This Row],[Product_Ref]],Tableau1[[#This Row],[Sales]])</f>
        <v>EUERUSCAT_BasM4-2021P199406017,46</v>
      </c>
      <c r="T92" s="5">
        <f>VLOOKUP(Tableau1[[#This Row],[Product_Ref]],Table_Correspondance!H:L,5,FALSE)</f>
        <v>42736</v>
      </c>
      <c r="U92">
        <f>_xlfn.DAYS(Tableau1[[#This Row],[Date]],Tableau1[[#This Row],[Date_creation]])</f>
        <v>1551</v>
      </c>
    </row>
    <row r="93" spans="1:21" x14ac:dyDescent="0.35">
      <c r="A93" t="s">
        <v>8</v>
      </c>
      <c r="B93" t="s">
        <v>415</v>
      </c>
      <c r="C93" t="str">
        <f>TRIM(Tableau1[[#This Row],[Country_Cod]])</f>
        <v>RUS</v>
      </c>
      <c r="D93" t="s">
        <v>410</v>
      </c>
      <c r="E93" t="str">
        <f>VLOOKUP(Tableau1[[#This Row],[Code_Pays]],Table_Correspondance!$B$1:$F$40,2,FALSE)</f>
        <v>Fédération de Russie</v>
      </c>
      <c r="F93" t="str">
        <f>RIGHT(Tableau1[[#This Row],[Categ]],LEN(Tableau1[[#This Row],[Categ]])-4)</f>
        <v>Bas</v>
      </c>
      <c r="G93" t="s">
        <v>27</v>
      </c>
      <c r="H93" t="str">
        <f>RIGHT(Tableau1[[#This Row],[Period]],4)</f>
        <v>2020</v>
      </c>
      <c r="I93" t="str">
        <f>LEFT(Tableau1[[#This Row],[Period]],FIND("-",Tableau1[[#This Row],[Period]])-1)</f>
        <v>M6</v>
      </c>
      <c r="J93" t="str">
        <f>RIGHT(Tableau1[[#This Row],[Gauche_Trouve]],LEN(Tableau1[[#This Row],[Gauche_Trouve]])-1)</f>
        <v>6</v>
      </c>
      <c r="K93" s="5">
        <f>DATE(Tableau1[[#This Row],[Annee]],Tableau1[[#This Row],[Mois]],1)</f>
        <v>43983</v>
      </c>
      <c r="L93" s="5" t="str">
        <f>"T" &amp; ROUNDUP(Tableau1[[#This Row],[Mois]]/3, 0)</f>
        <v>T2</v>
      </c>
      <c r="M93" t="s">
        <v>256</v>
      </c>
      <c r="N93" t="str">
        <f>CONCATENATE(Tableau1[[#This Row],[Annee]],"-",Tableau1[[#This Row],[Trimestre]])</f>
        <v>2020-T2</v>
      </c>
      <c r="O93" t="str">
        <f>VLOOKUP(Tableau1[[#This Row],[Product_Ref]],Table_Correspondance!H:J,2,FALSE)</f>
        <v>Culotte</v>
      </c>
      <c r="P93" s="3">
        <f>VLOOKUP(Tableau1[[#This Row],[Product_Ref]],Table_Correspondance!H:N,6,FALSE)</f>
        <v>6.64</v>
      </c>
      <c r="Q93" s="3">
        <f>VLOOKUP(Tableau1[[#This Row],[Product_Ref]],Table_Correspondance!H:N,7,FALSE)</f>
        <v>8</v>
      </c>
      <c r="R93" s="3">
        <v>3575.98</v>
      </c>
      <c r="S93" t="str">
        <f>CONCATENATE(Tableau1[[#This Row],[Sub_Region_Cod]],Tableau1[[#This Row],[Country_Cod]],Tableau1[[#This Row],[Categ]],Tableau1[[#This Row],[Period]],Tableau1[[#This Row],[Product_Ref]],Tableau1[[#This Row],[Sales]])</f>
        <v>EUERUSCAT_BasM6-2020P262673575,98</v>
      </c>
      <c r="T93" s="5">
        <f>VLOOKUP(Tableau1[[#This Row],[Product_Ref]],Table_Correspondance!H:L,5,FALSE)</f>
        <v>42917</v>
      </c>
      <c r="U93">
        <f>_xlfn.DAYS(Tableau1[[#This Row],[Date]],Tableau1[[#This Row],[Date_creation]])</f>
        <v>1066</v>
      </c>
    </row>
    <row r="94" spans="1:21" x14ac:dyDescent="0.35">
      <c r="A94" t="s">
        <v>8</v>
      </c>
      <c r="B94" t="s">
        <v>420</v>
      </c>
      <c r="C94" t="str">
        <f>TRIM(Tableau1[[#This Row],[Country_Cod]])</f>
        <v>POL</v>
      </c>
      <c r="D94" t="s">
        <v>408</v>
      </c>
      <c r="E94" t="str">
        <f>VLOOKUP(Tableau1[[#This Row],[Code_Pays]],Table_Correspondance!$B$1:$F$40,2,FALSE)</f>
        <v>Pologne</v>
      </c>
      <c r="F94" t="str">
        <f>RIGHT(Tableau1[[#This Row],[Categ]],LEN(Tableau1[[#This Row],[Categ]])-4)</f>
        <v>Haut-Et-Bas</v>
      </c>
      <c r="G94" t="s">
        <v>40</v>
      </c>
      <c r="H94" t="str">
        <f>RIGHT(Tableau1[[#This Row],[Period]],4)</f>
        <v>2020</v>
      </c>
      <c r="I94" t="str">
        <f>LEFT(Tableau1[[#This Row],[Period]],FIND("-",Tableau1[[#This Row],[Period]])-1)</f>
        <v>M10</v>
      </c>
      <c r="J94" t="str">
        <f>RIGHT(Tableau1[[#This Row],[Gauche_Trouve]],LEN(Tableau1[[#This Row],[Gauche_Trouve]])-1)</f>
        <v>10</v>
      </c>
      <c r="K94" s="5">
        <f>DATE(Tableau1[[#This Row],[Annee]],Tableau1[[#This Row],[Mois]],1)</f>
        <v>44105</v>
      </c>
      <c r="L94" s="5" t="str">
        <f>"T" &amp; ROUNDUP(Tableau1[[#This Row],[Mois]]/3, 0)</f>
        <v>T4</v>
      </c>
      <c r="M94" t="s">
        <v>257</v>
      </c>
      <c r="N94" t="str">
        <f>CONCATENATE(Tableau1[[#This Row],[Annee]],"-",Tableau1[[#This Row],[Trimestre]])</f>
        <v>2020-T4</v>
      </c>
      <c r="O94" t="str">
        <f>VLOOKUP(Tableau1[[#This Row],[Product_Ref]],Table_Correspondance!H:J,2,FALSE)</f>
        <v>Robe</v>
      </c>
      <c r="P94" s="3">
        <f>VLOOKUP(Tableau1[[#This Row],[Product_Ref]],Table_Correspondance!H:N,6,FALSE)</f>
        <v>14.25</v>
      </c>
      <c r="Q94" s="3">
        <f>VLOOKUP(Tableau1[[#This Row],[Product_Ref]],Table_Correspondance!H:N,7,FALSE)</f>
        <v>15</v>
      </c>
      <c r="R94" s="3">
        <v>5919.75</v>
      </c>
      <c r="S94" t="str">
        <f>CONCATENATE(Tableau1[[#This Row],[Sub_Region_Cod]],Tableau1[[#This Row],[Country_Cod]],Tableau1[[#This Row],[Categ]],Tableau1[[#This Row],[Period]],Tableau1[[#This Row],[Product_Ref]],Tableau1[[#This Row],[Sales]])</f>
        <v>EUEPOLCAT_Haut-Et-BasM10-2020P006265919,75</v>
      </c>
      <c r="T94" s="5">
        <f>VLOOKUP(Tableau1[[#This Row],[Product_Ref]],Table_Correspondance!H:L,5,FALSE)</f>
        <v>43191</v>
      </c>
      <c r="U94">
        <f>_xlfn.DAYS(Tableau1[[#This Row],[Date]],Tableau1[[#This Row],[Date_creation]])</f>
        <v>914</v>
      </c>
    </row>
    <row r="95" spans="1:21" x14ac:dyDescent="0.35">
      <c r="A95" t="s">
        <v>8</v>
      </c>
      <c r="B95" t="s">
        <v>420</v>
      </c>
      <c r="C95" t="str">
        <f>TRIM(Tableau1[[#This Row],[Country_Cod]])</f>
        <v>POL</v>
      </c>
      <c r="D95" t="s">
        <v>410</v>
      </c>
      <c r="E95" t="str">
        <f>VLOOKUP(Tableau1[[#This Row],[Code_Pays]],Table_Correspondance!$B$1:$F$40,2,FALSE)</f>
        <v>Pologne</v>
      </c>
      <c r="F95" t="str">
        <f>RIGHT(Tableau1[[#This Row],[Categ]],LEN(Tableau1[[#This Row],[Categ]])-4)</f>
        <v>Bas</v>
      </c>
      <c r="G95" t="s">
        <v>73</v>
      </c>
      <c r="H95" t="str">
        <f>RIGHT(Tableau1[[#This Row],[Period]],4)</f>
        <v>2020</v>
      </c>
      <c r="I95" t="str">
        <f>LEFT(Tableau1[[#This Row],[Period]],FIND("-",Tableau1[[#This Row],[Period]])-1)</f>
        <v>M8</v>
      </c>
      <c r="J95" t="str">
        <f>RIGHT(Tableau1[[#This Row],[Gauche_Trouve]],LEN(Tableau1[[#This Row],[Gauche_Trouve]])-1)</f>
        <v>8</v>
      </c>
      <c r="K95" s="5">
        <f>DATE(Tableau1[[#This Row],[Annee]],Tableau1[[#This Row],[Mois]],1)</f>
        <v>44044</v>
      </c>
      <c r="L95" s="5" t="str">
        <f>"T" &amp; ROUNDUP(Tableau1[[#This Row],[Mois]]/3, 0)</f>
        <v>T3</v>
      </c>
      <c r="M95" t="s">
        <v>259</v>
      </c>
      <c r="N95" t="str">
        <f>CONCATENATE(Tableau1[[#This Row],[Annee]],"-",Tableau1[[#This Row],[Trimestre]])</f>
        <v>2020-T3</v>
      </c>
      <c r="O95" t="str">
        <f>VLOOKUP(Tableau1[[#This Row],[Product_Ref]],Table_Correspondance!H:J,2,FALSE)</f>
        <v>Chaussette</v>
      </c>
      <c r="P95" s="3">
        <f>VLOOKUP(Tableau1[[#This Row],[Product_Ref]],Table_Correspondance!H:N,6,FALSE)</f>
        <v>10.4</v>
      </c>
      <c r="Q95" s="3">
        <f>VLOOKUP(Tableau1[[#This Row],[Product_Ref]],Table_Correspondance!H:N,7,FALSE)</f>
        <v>13</v>
      </c>
      <c r="R95" s="3">
        <v>1004.25</v>
      </c>
      <c r="S95" t="str">
        <f>CONCATENATE(Tableau1[[#This Row],[Sub_Region_Cod]],Tableau1[[#This Row],[Country_Cod]],Tableau1[[#This Row],[Categ]],Tableau1[[#This Row],[Period]],Tableau1[[#This Row],[Product_Ref]],Tableau1[[#This Row],[Sales]])</f>
        <v>EUEPOLCAT_BasM8-2020P176631004,25</v>
      </c>
      <c r="T95" s="5">
        <f>VLOOKUP(Tableau1[[#This Row],[Product_Ref]],Table_Correspondance!H:L,5,FALSE)</f>
        <v>43435</v>
      </c>
      <c r="U95">
        <f>_xlfn.DAYS(Tableau1[[#This Row],[Date]],Tableau1[[#This Row],[Date_creation]])</f>
        <v>609</v>
      </c>
    </row>
    <row r="96" spans="1:21" x14ac:dyDescent="0.35">
      <c r="A96" t="s">
        <v>8</v>
      </c>
      <c r="B96" t="s">
        <v>415</v>
      </c>
      <c r="C96" t="str">
        <f>TRIM(Tableau1[[#This Row],[Country_Cod]])</f>
        <v>RUS</v>
      </c>
      <c r="D96" t="s">
        <v>408</v>
      </c>
      <c r="E96" t="str">
        <f>VLOOKUP(Tableau1[[#This Row],[Code_Pays]],Table_Correspondance!$B$1:$F$40,2,FALSE)</f>
        <v>Fédération de Russie</v>
      </c>
      <c r="F96" t="str">
        <f>RIGHT(Tableau1[[#This Row],[Categ]],LEN(Tableau1[[#This Row],[Categ]])-4)</f>
        <v>Haut-Et-Bas</v>
      </c>
      <c r="G96" t="s">
        <v>48</v>
      </c>
      <c r="H96" t="str">
        <f>RIGHT(Tableau1[[#This Row],[Period]],4)</f>
        <v>2020</v>
      </c>
      <c r="I96" t="str">
        <f>LEFT(Tableau1[[#This Row],[Period]],FIND("-",Tableau1[[#This Row],[Period]])-1)</f>
        <v>M1</v>
      </c>
      <c r="J96" t="str">
        <f>RIGHT(Tableau1[[#This Row],[Gauche_Trouve]],LEN(Tableau1[[#This Row],[Gauche_Trouve]])-1)</f>
        <v>1</v>
      </c>
      <c r="K96" s="5">
        <f>DATE(Tableau1[[#This Row],[Annee]],Tableau1[[#This Row],[Mois]],1)</f>
        <v>43831</v>
      </c>
      <c r="L96" s="5" t="str">
        <f>"T" &amp; ROUNDUP(Tableau1[[#This Row],[Mois]]/3, 0)</f>
        <v>T1</v>
      </c>
      <c r="M96" t="s">
        <v>94</v>
      </c>
      <c r="N96" t="str">
        <f>CONCATENATE(Tableau1[[#This Row],[Annee]],"-",Tableau1[[#This Row],[Trimestre]])</f>
        <v>2020-T1</v>
      </c>
      <c r="O96" t="str">
        <f>VLOOKUP(Tableau1[[#This Row],[Product_Ref]],Table_Correspondance!H:J,2,FALSE)</f>
        <v>Robe</v>
      </c>
      <c r="P96" s="3">
        <f>VLOOKUP(Tableau1[[#This Row],[Product_Ref]],Table_Correspondance!H:N,6,FALSE)</f>
        <v>11.05</v>
      </c>
      <c r="Q96" s="3">
        <f>VLOOKUP(Tableau1[[#This Row],[Product_Ref]],Table_Correspondance!H:N,7,FALSE)</f>
        <v>13</v>
      </c>
      <c r="R96" s="3">
        <v>3405.6</v>
      </c>
      <c r="S96" t="str">
        <f>CONCATENATE(Tableau1[[#This Row],[Sub_Region_Cod]],Tableau1[[#This Row],[Country_Cod]],Tableau1[[#This Row],[Categ]],Tableau1[[#This Row],[Period]],Tableau1[[#This Row],[Product_Ref]],Tableau1[[#This Row],[Sales]])</f>
        <v>EUERUSCAT_Haut-Et-BasM1-2020P303083405,6</v>
      </c>
      <c r="T96" s="5">
        <f>VLOOKUP(Tableau1[[#This Row],[Product_Ref]],Table_Correspondance!H:L,5,FALSE)</f>
        <v>42736</v>
      </c>
      <c r="U96">
        <f>_xlfn.DAYS(Tableau1[[#This Row],[Date]],Tableau1[[#This Row],[Date_creation]])</f>
        <v>1095</v>
      </c>
    </row>
    <row r="97" spans="1:21" x14ac:dyDescent="0.35">
      <c r="A97" t="s">
        <v>8</v>
      </c>
      <c r="B97" t="s">
        <v>421</v>
      </c>
      <c r="C97" t="str">
        <f>TRIM(Tableau1[[#This Row],[Country_Cod]])</f>
        <v>SVK</v>
      </c>
      <c r="D97" t="s">
        <v>410</v>
      </c>
      <c r="E97" t="str">
        <f>VLOOKUP(Tableau1[[#This Row],[Code_Pays]],Table_Correspondance!$B$1:$F$40,2,FALSE)</f>
        <v>Slovaquie</v>
      </c>
      <c r="F97" t="str">
        <f>RIGHT(Tableau1[[#This Row],[Categ]],LEN(Tableau1[[#This Row],[Categ]])-4)</f>
        <v>Bas</v>
      </c>
      <c r="G97" t="s">
        <v>65</v>
      </c>
      <c r="H97" t="str">
        <f>RIGHT(Tableau1[[#This Row],[Period]],4)</f>
        <v>2019</v>
      </c>
      <c r="I97" t="str">
        <f>LEFT(Tableau1[[#This Row],[Period]],FIND("-",Tableau1[[#This Row],[Period]])-1)</f>
        <v>M9</v>
      </c>
      <c r="J97" t="str">
        <f>RIGHT(Tableau1[[#This Row],[Gauche_Trouve]],LEN(Tableau1[[#This Row],[Gauche_Trouve]])-1)</f>
        <v>9</v>
      </c>
      <c r="K97" s="5">
        <f>DATE(Tableau1[[#This Row],[Annee]],Tableau1[[#This Row],[Mois]],1)</f>
        <v>43709</v>
      </c>
      <c r="L97" s="5" t="str">
        <f>"T" &amp; ROUNDUP(Tableau1[[#This Row],[Mois]]/3, 0)</f>
        <v>T3</v>
      </c>
      <c r="M97" t="s">
        <v>260</v>
      </c>
      <c r="N97" t="str">
        <f>CONCATENATE(Tableau1[[#This Row],[Annee]],"-",Tableau1[[#This Row],[Trimestre]])</f>
        <v>2019-T3</v>
      </c>
      <c r="O97" t="str">
        <f>VLOOKUP(Tableau1[[#This Row],[Product_Ref]],Table_Correspondance!H:J,2,FALSE)</f>
        <v>Chaussette</v>
      </c>
      <c r="P97" s="3">
        <f>VLOOKUP(Tableau1[[#This Row],[Product_Ref]],Table_Correspondance!H:N,6,FALSE)</f>
        <v>7.74</v>
      </c>
      <c r="Q97" s="3">
        <f>VLOOKUP(Tableau1[[#This Row],[Product_Ref]],Table_Correspondance!H:N,7,FALSE)</f>
        <v>9</v>
      </c>
      <c r="R97" s="3">
        <v>3865.85</v>
      </c>
      <c r="S97" t="str">
        <f>CONCATENATE(Tableau1[[#This Row],[Sub_Region_Cod]],Tableau1[[#This Row],[Country_Cod]],Tableau1[[#This Row],[Categ]],Tableau1[[#This Row],[Period]],Tableau1[[#This Row],[Product_Ref]],Tableau1[[#This Row],[Sales]])</f>
        <v>EUESVKCAT_BasM9-2019P259343865,85</v>
      </c>
      <c r="T97" s="5">
        <f>VLOOKUP(Tableau1[[#This Row],[Product_Ref]],Table_Correspondance!H:L,5,FALSE)</f>
        <v>43313</v>
      </c>
      <c r="U97">
        <f>_xlfn.DAYS(Tableau1[[#This Row],[Date]],Tableau1[[#This Row],[Date_creation]])</f>
        <v>396</v>
      </c>
    </row>
    <row r="98" spans="1:21" x14ac:dyDescent="0.35">
      <c r="A98" t="s">
        <v>8</v>
      </c>
      <c r="B98" t="s">
        <v>424</v>
      </c>
      <c r="C98" t="str">
        <f>TRIM(Tableau1[[#This Row],[Country_Cod]])</f>
        <v>CZE</v>
      </c>
      <c r="D98" t="s">
        <v>409</v>
      </c>
      <c r="E98" t="str">
        <f>VLOOKUP(Tableau1[[#This Row],[Code_Pays]],Table_Correspondance!$B$1:$F$40,2,FALSE)</f>
        <v>République Tchèque</v>
      </c>
      <c r="F98" t="str">
        <f>RIGHT(Tableau1[[#This Row],[Categ]],LEN(Tableau1[[#This Row],[Categ]])-4)</f>
        <v>Haut</v>
      </c>
      <c r="G98" t="s">
        <v>25</v>
      </c>
      <c r="H98" t="str">
        <f>RIGHT(Tableau1[[#This Row],[Period]],4)</f>
        <v>2019</v>
      </c>
      <c r="I98" t="str">
        <f>LEFT(Tableau1[[#This Row],[Period]],FIND("-",Tableau1[[#This Row],[Period]])-1)</f>
        <v>M12</v>
      </c>
      <c r="J98" t="str">
        <f>RIGHT(Tableau1[[#This Row],[Gauche_Trouve]],LEN(Tableau1[[#This Row],[Gauche_Trouve]])-1)</f>
        <v>12</v>
      </c>
      <c r="K98" s="5">
        <f>DATE(Tableau1[[#This Row],[Annee]],Tableau1[[#This Row],[Mois]],1)</f>
        <v>43800</v>
      </c>
      <c r="L98" s="5" t="str">
        <f>"T" &amp; ROUNDUP(Tableau1[[#This Row],[Mois]]/3, 0)</f>
        <v>T4</v>
      </c>
      <c r="M98" t="s">
        <v>198</v>
      </c>
      <c r="N98" t="str">
        <f>CONCATENATE(Tableau1[[#This Row],[Annee]],"-",Tableau1[[#This Row],[Trimestre]])</f>
        <v>2019-T4</v>
      </c>
      <c r="O98" t="str">
        <f>VLOOKUP(Tableau1[[#This Row],[Product_Ref]],Table_Correspondance!H:J,2,FALSE)</f>
        <v>Sweatshirt</v>
      </c>
      <c r="P98" s="3">
        <f>VLOOKUP(Tableau1[[#This Row],[Product_Ref]],Table_Correspondance!H:N,6,FALSE)</f>
        <v>4.8600000000000003</v>
      </c>
      <c r="Q98" s="3">
        <f>VLOOKUP(Tableau1[[#This Row],[Product_Ref]],Table_Correspondance!H:N,7,FALSE)</f>
        <v>6</v>
      </c>
      <c r="R98" s="3">
        <v>4037.14</v>
      </c>
      <c r="S98" t="str">
        <f>CONCATENATE(Tableau1[[#This Row],[Sub_Region_Cod]],Tableau1[[#This Row],[Country_Cod]],Tableau1[[#This Row],[Categ]],Tableau1[[#This Row],[Period]],Tableau1[[#This Row],[Product_Ref]],Tableau1[[#This Row],[Sales]])</f>
        <v>EUECZECAT_HautM12-2019P490484037,14</v>
      </c>
      <c r="T98" s="5">
        <f>VLOOKUP(Tableau1[[#This Row],[Product_Ref]],Table_Correspondance!H:L,5,FALSE)</f>
        <v>42917</v>
      </c>
      <c r="U98">
        <f>_xlfn.DAYS(Tableau1[[#This Row],[Date]],Tableau1[[#This Row],[Date_creation]])</f>
        <v>883</v>
      </c>
    </row>
    <row r="99" spans="1:21" x14ac:dyDescent="0.35">
      <c r="A99" t="s">
        <v>8</v>
      </c>
      <c r="B99" t="s">
        <v>423</v>
      </c>
      <c r="C99" t="str">
        <f>TRIM(Tableau1[[#This Row],[Country_Cod]])</f>
        <v>UKR</v>
      </c>
      <c r="D99" t="s">
        <v>410</v>
      </c>
      <c r="E99" t="str">
        <f>VLOOKUP(Tableau1[[#This Row],[Code_Pays]],Table_Correspondance!$B$1:$F$40,2,FALSE)</f>
        <v>Ukraine</v>
      </c>
      <c r="F99" t="str">
        <f>RIGHT(Tableau1[[#This Row],[Categ]],LEN(Tableau1[[#This Row],[Categ]])-4)</f>
        <v>Bas</v>
      </c>
      <c r="G99" t="s">
        <v>20</v>
      </c>
      <c r="H99" t="str">
        <f>RIGHT(Tableau1[[#This Row],[Period]],4)</f>
        <v>2020</v>
      </c>
      <c r="I99" t="str">
        <f>LEFT(Tableau1[[#This Row],[Period]],FIND("-",Tableau1[[#This Row],[Period]])-1)</f>
        <v>M4</v>
      </c>
      <c r="J99" t="str">
        <f>RIGHT(Tableau1[[#This Row],[Gauche_Trouve]],LEN(Tableau1[[#This Row],[Gauche_Trouve]])-1)</f>
        <v>4</v>
      </c>
      <c r="K99" s="5">
        <f>DATE(Tableau1[[#This Row],[Annee]],Tableau1[[#This Row],[Mois]],1)</f>
        <v>43922</v>
      </c>
      <c r="L99" s="5" t="str">
        <f>"T" &amp; ROUNDUP(Tableau1[[#This Row],[Mois]]/3, 0)</f>
        <v>T2</v>
      </c>
      <c r="M99" t="s">
        <v>57</v>
      </c>
      <c r="N99" t="str">
        <f>CONCATENATE(Tableau1[[#This Row],[Annee]],"-",Tableau1[[#This Row],[Trimestre]])</f>
        <v>2020-T2</v>
      </c>
      <c r="O99" t="str">
        <f>VLOOKUP(Tableau1[[#This Row],[Product_Ref]],Table_Correspondance!H:J,2,FALSE)</f>
        <v>Pantacourt</v>
      </c>
      <c r="P99" s="3">
        <f>VLOOKUP(Tableau1[[#This Row],[Product_Ref]],Table_Correspondance!H:N,6,FALSE)</f>
        <v>4.32</v>
      </c>
      <c r="Q99" s="3">
        <f>VLOOKUP(Tableau1[[#This Row],[Product_Ref]],Table_Correspondance!H:N,7,FALSE)</f>
        <v>6</v>
      </c>
      <c r="R99" s="3">
        <v>969.33</v>
      </c>
      <c r="S99" t="str">
        <f>CONCATENATE(Tableau1[[#This Row],[Sub_Region_Cod]],Tableau1[[#This Row],[Country_Cod]],Tableau1[[#This Row],[Categ]],Tableau1[[#This Row],[Period]],Tableau1[[#This Row],[Product_Ref]],Tableau1[[#This Row],[Sales]])</f>
        <v>EUEUKRCAT_BasM4-2020P18732969,33</v>
      </c>
      <c r="T99" s="5">
        <f>VLOOKUP(Tableau1[[#This Row],[Product_Ref]],Table_Correspondance!H:L,5,FALSE)</f>
        <v>42736</v>
      </c>
      <c r="U99">
        <f>_xlfn.DAYS(Tableau1[[#This Row],[Date]],Tableau1[[#This Row],[Date_creation]])</f>
        <v>1186</v>
      </c>
    </row>
    <row r="100" spans="1:21" x14ac:dyDescent="0.35">
      <c r="A100" t="s">
        <v>8</v>
      </c>
      <c r="B100" t="s">
        <v>424</v>
      </c>
      <c r="C100" t="str">
        <f>TRIM(Tableau1[[#This Row],[Country_Cod]])</f>
        <v>CZE</v>
      </c>
      <c r="D100" t="s">
        <v>409</v>
      </c>
      <c r="E100" t="str">
        <f>VLOOKUP(Tableau1[[#This Row],[Code_Pays]],Table_Correspondance!$B$1:$F$40,2,FALSE)</f>
        <v>République Tchèque</v>
      </c>
      <c r="F100" t="str">
        <f>RIGHT(Tableau1[[#This Row],[Categ]],LEN(Tableau1[[#This Row],[Categ]])-4)</f>
        <v>Haut</v>
      </c>
      <c r="G100" t="s">
        <v>42</v>
      </c>
      <c r="H100" t="str">
        <f>RIGHT(Tableau1[[#This Row],[Period]],4)</f>
        <v>2019</v>
      </c>
      <c r="I100" t="str">
        <f>LEFT(Tableau1[[#This Row],[Period]],FIND("-",Tableau1[[#This Row],[Period]])-1)</f>
        <v>M6</v>
      </c>
      <c r="J100" t="str">
        <f>RIGHT(Tableau1[[#This Row],[Gauche_Trouve]],LEN(Tableau1[[#This Row],[Gauche_Trouve]])-1)</f>
        <v>6</v>
      </c>
      <c r="K100" s="5">
        <f>DATE(Tableau1[[#This Row],[Annee]],Tableau1[[#This Row],[Mois]],1)</f>
        <v>43617</v>
      </c>
      <c r="L100" s="5" t="str">
        <f>"T" &amp; ROUNDUP(Tableau1[[#This Row],[Mois]]/3, 0)</f>
        <v>T2</v>
      </c>
      <c r="M100" t="s">
        <v>267</v>
      </c>
      <c r="N100" t="str">
        <f>CONCATENATE(Tableau1[[#This Row],[Annee]],"-",Tableau1[[#This Row],[Trimestre]])</f>
        <v>2019-T2</v>
      </c>
      <c r="O100" t="str">
        <f>VLOOKUP(Tableau1[[#This Row],[Product_Ref]],Table_Correspondance!H:J,2,FALSE)</f>
        <v>Débardeur</v>
      </c>
      <c r="P100" s="3">
        <f>VLOOKUP(Tableau1[[#This Row],[Product_Ref]],Table_Correspondance!H:N,6,FALSE)</f>
        <v>10.23</v>
      </c>
      <c r="Q100" s="3">
        <f>VLOOKUP(Tableau1[[#This Row],[Product_Ref]],Table_Correspondance!H:N,7,FALSE)</f>
        <v>11</v>
      </c>
      <c r="R100" s="3">
        <v>208.61</v>
      </c>
      <c r="S100" t="str">
        <f>CONCATENATE(Tableau1[[#This Row],[Sub_Region_Cod]],Tableau1[[#This Row],[Country_Cod]],Tableau1[[#This Row],[Categ]],Tableau1[[#This Row],[Period]],Tableau1[[#This Row],[Product_Ref]],Tableau1[[#This Row],[Sales]])</f>
        <v>EUECZECAT_HautM6-2019P26371208,61</v>
      </c>
      <c r="T100" s="5">
        <f>VLOOKUP(Tableau1[[#This Row],[Product_Ref]],Table_Correspondance!H:L,5,FALSE)</f>
        <v>42948</v>
      </c>
      <c r="U100">
        <f>_xlfn.DAYS(Tableau1[[#This Row],[Date]],Tableau1[[#This Row],[Date_creation]])</f>
        <v>669</v>
      </c>
    </row>
    <row r="101" spans="1:21" x14ac:dyDescent="0.35">
      <c r="A101" t="s">
        <v>8</v>
      </c>
      <c r="B101" t="s">
        <v>422</v>
      </c>
      <c r="C101" t="str">
        <f>TRIM(Tableau1[[#This Row],[Country_Cod]])</f>
        <v>BLR</v>
      </c>
      <c r="D101" t="s">
        <v>410</v>
      </c>
      <c r="E101" t="str">
        <f>VLOOKUP(Tableau1[[#This Row],[Code_Pays]],Table_Correspondance!$B$1:$F$40,2,FALSE)</f>
        <v>Bélarus</v>
      </c>
      <c r="F101" t="str">
        <f>RIGHT(Tableau1[[#This Row],[Categ]],LEN(Tableau1[[#This Row],[Categ]])-4)</f>
        <v>Bas</v>
      </c>
      <c r="G101" t="s">
        <v>52</v>
      </c>
      <c r="H101" t="str">
        <f>RIGHT(Tableau1[[#This Row],[Period]],4)</f>
        <v>2020</v>
      </c>
      <c r="I101" t="str">
        <f>LEFT(Tableau1[[#This Row],[Period]],FIND("-",Tableau1[[#This Row],[Period]])-1)</f>
        <v>M11</v>
      </c>
      <c r="J101" t="str">
        <f>RIGHT(Tableau1[[#This Row],[Gauche_Trouve]],LEN(Tableau1[[#This Row],[Gauche_Trouve]])-1)</f>
        <v>11</v>
      </c>
      <c r="K101" s="5">
        <f>DATE(Tableau1[[#This Row],[Annee]],Tableau1[[#This Row],[Mois]],1)</f>
        <v>44136</v>
      </c>
      <c r="L101" s="5" t="str">
        <f>"T" &amp; ROUNDUP(Tableau1[[#This Row],[Mois]]/3, 0)</f>
        <v>T4</v>
      </c>
      <c r="M101" t="s">
        <v>157</v>
      </c>
      <c r="N101" t="str">
        <f>CONCATENATE(Tableau1[[#This Row],[Annee]],"-",Tableau1[[#This Row],[Trimestre]])</f>
        <v>2020-T4</v>
      </c>
      <c r="O101" t="str">
        <f>VLOOKUP(Tableau1[[#This Row],[Product_Ref]],Table_Correspondance!H:J,2,FALSE)</f>
        <v>Collant</v>
      </c>
      <c r="P101" s="3">
        <f>VLOOKUP(Tableau1[[#This Row],[Product_Ref]],Table_Correspondance!H:N,6,FALSE)</f>
        <v>8.4600000000000009</v>
      </c>
      <c r="Q101" s="3">
        <f>VLOOKUP(Tableau1[[#This Row],[Product_Ref]],Table_Correspondance!H:N,7,FALSE)</f>
        <v>9</v>
      </c>
      <c r="R101" s="3">
        <v>4437.3599999999997</v>
      </c>
      <c r="S101" t="str">
        <f>CONCATENATE(Tableau1[[#This Row],[Sub_Region_Cod]],Tableau1[[#This Row],[Country_Cod]],Tableau1[[#This Row],[Categ]],Tableau1[[#This Row],[Period]],Tableau1[[#This Row],[Product_Ref]],Tableau1[[#This Row],[Sales]])</f>
        <v>EUEBLRCAT_BasM11-2020P151844437,36</v>
      </c>
      <c r="T101" s="5">
        <f>VLOOKUP(Tableau1[[#This Row],[Product_Ref]],Table_Correspondance!H:L,5,FALSE)</f>
        <v>42948</v>
      </c>
      <c r="U101">
        <f>_xlfn.DAYS(Tableau1[[#This Row],[Date]],Tableau1[[#This Row],[Date_creation]])</f>
        <v>1188</v>
      </c>
    </row>
    <row r="102" spans="1:21" x14ac:dyDescent="0.35">
      <c r="A102" t="s">
        <v>8</v>
      </c>
      <c r="B102" t="s">
        <v>418</v>
      </c>
      <c r="C102" t="str">
        <f>TRIM(Tableau1[[#This Row],[Country_Cod]])</f>
        <v>BGR</v>
      </c>
      <c r="D102" t="s">
        <v>410</v>
      </c>
      <c r="E102" t="str">
        <f>VLOOKUP(Tableau1[[#This Row],[Code_Pays]],Table_Correspondance!$B$1:$F$40,2,FALSE)</f>
        <v>Bulgarie</v>
      </c>
      <c r="F102" t="str">
        <f>RIGHT(Tableau1[[#This Row],[Categ]],LEN(Tableau1[[#This Row],[Categ]])-4)</f>
        <v>Bas</v>
      </c>
      <c r="G102" t="s">
        <v>48</v>
      </c>
      <c r="H102" t="str">
        <f>RIGHT(Tableau1[[#This Row],[Period]],4)</f>
        <v>2020</v>
      </c>
      <c r="I102" t="str">
        <f>LEFT(Tableau1[[#This Row],[Period]],FIND("-",Tableau1[[#This Row],[Period]])-1)</f>
        <v>M1</v>
      </c>
      <c r="J102" t="str">
        <f>RIGHT(Tableau1[[#This Row],[Gauche_Trouve]],LEN(Tableau1[[#This Row],[Gauche_Trouve]])-1)</f>
        <v>1</v>
      </c>
      <c r="K102" s="5">
        <f>DATE(Tableau1[[#This Row],[Annee]],Tableau1[[#This Row],[Mois]],1)</f>
        <v>43831</v>
      </c>
      <c r="L102" s="5" t="str">
        <f>"T" &amp; ROUNDUP(Tableau1[[#This Row],[Mois]]/3, 0)</f>
        <v>T1</v>
      </c>
      <c r="M102" t="s">
        <v>255</v>
      </c>
      <c r="N102" t="str">
        <f>CONCATENATE(Tableau1[[#This Row],[Annee]],"-",Tableau1[[#This Row],[Trimestre]])</f>
        <v>2020-T1</v>
      </c>
      <c r="O102" t="str">
        <f>VLOOKUP(Tableau1[[#This Row],[Product_Ref]],Table_Correspondance!H:J,2,FALSE)</f>
        <v>Pantacourt</v>
      </c>
      <c r="P102" s="3">
        <f>VLOOKUP(Tableau1[[#This Row],[Product_Ref]],Table_Correspondance!H:N,6,FALSE)</f>
        <v>6.37</v>
      </c>
      <c r="Q102" s="3">
        <f>VLOOKUP(Tableau1[[#This Row],[Product_Ref]],Table_Correspondance!H:N,7,FALSE)</f>
        <v>7</v>
      </c>
      <c r="R102" s="3">
        <v>3732.24</v>
      </c>
      <c r="S102" t="str">
        <f>CONCATENATE(Tableau1[[#This Row],[Sub_Region_Cod]],Tableau1[[#This Row],[Country_Cod]],Tableau1[[#This Row],[Categ]],Tableau1[[#This Row],[Period]],Tableau1[[#This Row],[Product_Ref]],Tableau1[[#This Row],[Sales]])</f>
        <v>EUEBGRCAT_BasM1-2020P461063732,24</v>
      </c>
      <c r="T102" s="5">
        <f>VLOOKUP(Tableau1[[#This Row],[Product_Ref]],Table_Correspondance!H:L,5,FALSE)</f>
        <v>43252</v>
      </c>
      <c r="U102">
        <f>_xlfn.DAYS(Tableau1[[#This Row],[Date]],Tableau1[[#This Row],[Date_creation]])</f>
        <v>579</v>
      </c>
    </row>
    <row r="103" spans="1:21" x14ac:dyDescent="0.35">
      <c r="A103" t="s">
        <v>8</v>
      </c>
      <c r="B103" t="s">
        <v>421</v>
      </c>
      <c r="C103" t="str">
        <f>TRIM(Tableau1[[#This Row],[Country_Cod]])</f>
        <v>SVK</v>
      </c>
      <c r="D103" t="s">
        <v>410</v>
      </c>
      <c r="E103" t="str">
        <f>VLOOKUP(Tableau1[[#This Row],[Code_Pays]],Table_Correspondance!$B$1:$F$40,2,FALSE)</f>
        <v>Slovaquie</v>
      </c>
      <c r="F103" t="str">
        <f>RIGHT(Tableau1[[#This Row],[Categ]],LEN(Tableau1[[#This Row],[Categ]])-4)</f>
        <v>Bas</v>
      </c>
      <c r="G103" t="s">
        <v>38</v>
      </c>
      <c r="H103" t="str">
        <f>RIGHT(Tableau1[[#This Row],[Period]],4)</f>
        <v>2019</v>
      </c>
      <c r="I103" t="str">
        <f>LEFT(Tableau1[[#This Row],[Period]],FIND("-",Tableau1[[#This Row],[Period]])-1)</f>
        <v>M5</v>
      </c>
      <c r="J103" t="str">
        <f>RIGHT(Tableau1[[#This Row],[Gauche_Trouve]],LEN(Tableau1[[#This Row],[Gauche_Trouve]])-1)</f>
        <v>5</v>
      </c>
      <c r="K103" s="5">
        <f>DATE(Tableau1[[#This Row],[Annee]],Tableau1[[#This Row],[Mois]],1)</f>
        <v>43586</v>
      </c>
      <c r="L103" s="5" t="str">
        <f>"T" &amp; ROUNDUP(Tableau1[[#This Row],[Mois]]/3, 0)</f>
        <v>T2</v>
      </c>
      <c r="M103" t="s">
        <v>268</v>
      </c>
      <c r="N103" t="str">
        <f>CONCATENATE(Tableau1[[#This Row],[Annee]],"-",Tableau1[[#This Row],[Trimestre]])</f>
        <v>2019-T2</v>
      </c>
      <c r="O103" t="str">
        <f>VLOOKUP(Tableau1[[#This Row],[Product_Ref]],Table_Correspondance!H:J,2,FALSE)</f>
        <v>Jupe</v>
      </c>
      <c r="P103" s="3">
        <f>VLOOKUP(Tableau1[[#This Row],[Product_Ref]],Table_Correspondance!H:N,6,FALSE)</f>
        <v>3.75</v>
      </c>
      <c r="Q103" s="3">
        <f>VLOOKUP(Tableau1[[#This Row],[Product_Ref]],Table_Correspondance!H:N,7,FALSE)</f>
        <v>5</v>
      </c>
      <c r="R103" s="3">
        <v>8703.2999999999993</v>
      </c>
      <c r="S103" t="str">
        <f>CONCATENATE(Tableau1[[#This Row],[Sub_Region_Cod]],Tableau1[[#This Row],[Country_Cod]],Tableau1[[#This Row],[Categ]],Tableau1[[#This Row],[Period]],Tableau1[[#This Row],[Product_Ref]],Tableau1[[#This Row],[Sales]])</f>
        <v>EUESVKCAT_BasM5-2019P330608703,3</v>
      </c>
      <c r="T103" s="5">
        <f>VLOOKUP(Tableau1[[#This Row],[Product_Ref]],Table_Correspondance!H:L,5,FALSE)</f>
        <v>43344</v>
      </c>
      <c r="U103">
        <f>_xlfn.DAYS(Tableau1[[#This Row],[Date]],Tableau1[[#This Row],[Date_creation]])</f>
        <v>242</v>
      </c>
    </row>
    <row r="104" spans="1:21" x14ac:dyDescent="0.35">
      <c r="A104" t="s">
        <v>8</v>
      </c>
      <c r="B104" t="s">
        <v>425</v>
      </c>
      <c r="C104" t="str">
        <f>TRIM(Tableau1[[#This Row],[Country_Cod]])</f>
        <v>ARM</v>
      </c>
      <c r="D104" t="s">
        <v>409</v>
      </c>
      <c r="E104" t="str">
        <f>VLOOKUP(Tableau1[[#This Row],[Code_Pays]],Table_Correspondance!$B$1:$F$40,2,FALSE)</f>
        <v>Arménie</v>
      </c>
      <c r="F104" t="str">
        <f>RIGHT(Tableau1[[#This Row],[Categ]],LEN(Tableau1[[#This Row],[Categ]])-4)</f>
        <v>Haut</v>
      </c>
      <c r="G104" t="s">
        <v>11</v>
      </c>
      <c r="H104" t="str">
        <f>RIGHT(Tableau1[[#This Row],[Period]],4)</f>
        <v>2020</v>
      </c>
      <c r="I104" t="str">
        <f>LEFT(Tableau1[[#This Row],[Period]],FIND("-",Tableau1[[#This Row],[Period]])-1)</f>
        <v>M7</v>
      </c>
      <c r="J104" t="str">
        <f>RIGHT(Tableau1[[#This Row],[Gauche_Trouve]],LEN(Tableau1[[#This Row],[Gauche_Trouve]])-1)</f>
        <v>7</v>
      </c>
      <c r="K104" s="5">
        <f>DATE(Tableau1[[#This Row],[Annee]],Tableau1[[#This Row],[Mois]],1)</f>
        <v>44013</v>
      </c>
      <c r="L104" s="5" t="str">
        <f>"T" &amp; ROUNDUP(Tableau1[[#This Row],[Mois]]/3, 0)</f>
        <v>T3</v>
      </c>
      <c r="M104" t="s">
        <v>143</v>
      </c>
      <c r="N104" t="str">
        <f>CONCATENATE(Tableau1[[#This Row],[Annee]],"-",Tableau1[[#This Row],[Trimestre]])</f>
        <v>2020-T3</v>
      </c>
      <c r="O104" t="str">
        <f>VLOOKUP(Tableau1[[#This Row],[Product_Ref]],Table_Correspondance!H:J,2,FALSE)</f>
        <v>Chemise</v>
      </c>
      <c r="P104" s="3">
        <f>VLOOKUP(Tableau1[[#This Row],[Product_Ref]],Table_Correspondance!H:N,6,FALSE)</f>
        <v>9.24</v>
      </c>
      <c r="Q104" s="3">
        <f>VLOOKUP(Tableau1[[#This Row],[Product_Ref]],Table_Correspondance!H:N,7,FALSE)</f>
        <v>12</v>
      </c>
      <c r="R104" s="3">
        <v>5726.86</v>
      </c>
      <c r="S104" t="str">
        <f>CONCATENATE(Tableau1[[#This Row],[Sub_Region_Cod]],Tableau1[[#This Row],[Country_Cod]],Tableau1[[#This Row],[Categ]],Tableau1[[#This Row],[Period]],Tableau1[[#This Row],[Product_Ref]],Tableau1[[#This Row],[Sales]])</f>
        <v>EUEARMCAT_HautM7-2020P217265726,86</v>
      </c>
      <c r="T104" s="5">
        <f>VLOOKUP(Tableau1[[#This Row],[Product_Ref]],Table_Correspondance!H:L,5,FALSE)</f>
        <v>43101</v>
      </c>
      <c r="U104">
        <f>_xlfn.DAYS(Tableau1[[#This Row],[Date]],Tableau1[[#This Row],[Date_creation]])</f>
        <v>912</v>
      </c>
    </row>
    <row r="105" spans="1:21" x14ac:dyDescent="0.35">
      <c r="A105" t="s">
        <v>8</v>
      </c>
      <c r="B105" t="s">
        <v>423</v>
      </c>
      <c r="C105" t="str">
        <f>TRIM(Tableau1[[#This Row],[Country_Cod]])</f>
        <v>UKR</v>
      </c>
      <c r="D105" t="s">
        <v>408</v>
      </c>
      <c r="E105" t="str">
        <f>VLOOKUP(Tableau1[[#This Row],[Code_Pays]],Table_Correspondance!$B$1:$F$40,2,FALSE)</f>
        <v>Ukraine</v>
      </c>
      <c r="F105" t="str">
        <f>RIGHT(Tableau1[[#This Row],[Categ]],LEN(Tableau1[[#This Row],[Categ]])-4)</f>
        <v>Haut-Et-Bas</v>
      </c>
      <c r="G105" t="s">
        <v>13</v>
      </c>
      <c r="H105" t="str">
        <f>RIGHT(Tableau1[[#This Row],[Period]],4)</f>
        <v>2020</v>
      </c>
      <c r="I105" t="str">
        <f>LEFT(Tableau1[[#This Row],[Period]],FIND("-",Tableau1[[#This Row],[Period]])-1)</f>
        <v>M2</v>
      </c>
      <c r="J105" t="str">
        <f>RIGHT(Tableau1[[#This Row],[Gauche_Trouve]],LEN(Tableau1[[#This Row],[Gauche_Trouve]])-1)</f>
        <v>2</v>
      </c>
      <c r="K105" s="5">
        <f>DATE(Tableau1[[#This Row],[Annee]],Tableau1[[#This Row],[Mois]],1)</f>
        <v>43862</v>
      </c>
      <c r="L105" s="5" t="str">
        <f>"T" &amp; ROUNDUP(Tableau1[[#This Row],[Mois]]/3, 0)</f>
        <v>T1</v>
      </c>
      <c r="M105" t="s">
        <v>272</v>
      </c>
      <c r="N105" t="str">
        <f>CONCATENATE(Tableau1[[#This Row],[Annee]],"-",Tableau1[[#This Row],[Trimestre]])</f>
        <v>2020-T1</v>
      </c>
      <c r="O105" t="str">
        <f>VLOOKUP(Tableau1[[#This Row],[Product_Ref]],Table_Correspondance!H:J,2,FALSE)</f>
        <v>Pyjama</v>
      </c>
      <c r="P105" s="3">
        <f>VLOOKUP(Tableau1[[#This Row],[Product_Ref]],Table_Correspondance!H:N,6,FALSE)</f>
        <v>9.1199999999999992</v>
      </c>
      <c r="Q105" s="3">
        <f>VLOOKUP(Tableau1[[#This Row],[Product_Ref]],Table_Correspondance!H:N,7,FALSE)</f>
        <v>12</v>
      </c>
      <c r="R105" s="3">
        <v>8177.59</v>
      </c>
      <c r="S105" t="str">
        <f>CONCATENATE(Tableau1[[#This Row],[Sub_Region_Cod]],Tableau1[[#This Row],[Country_Cod]],Tableau1[[#This Row],[Categ]],Tableau1[[#This Row],[Period]],Tableau1[[#This Row],[Product_Ref]],Tableau1[[#This Row],[Sales]])</f>
        <v>EUEUKRCAT_Haut-Et-BasM2-2020P256108177,59</v>
      </c>
      <c r="T105" s="5">
        <f>VLOOKUP(Tableau1[[#This Row],[Product_Ref]],Table_Correspondance!H:L,5,FALSE)</f>
        <v>43221</v>
      </c>
      <c r="U105">
        <f>_xlfn.DAYS(Tableau1[[#This Row],[Date]],Tableau1[[#This Row],[Date_creation]])</f>
        <v>641</v>
      </c>
    </row>
    <row r="106" spans="1:21" x14ac:dyDescent="0.35">
      <c r="A106" t="s">
        <v>8</v>
      </c>
      <c r="B106" t="s">
        <v>418</v>
      </c>
      <c r="C106" t="str">
        <f>TRIM(Tableau1[[#This Row],[Country_Cod]])</f>
        <v>BGR</v>
      </c>
      <c r="D106" t="s">
        <v>410</v>
      </c>
      <c r="E106" t="str">
        <f>VLOOKUP(Tableau1[[#This Row],[Code_Pays]],Table_Correspondance!$B$1:$F$40,2,FALSE)</f>
        <v>Bulgarie</v>
      </c>
      <c r="F106" t="str">
        <f>RIGHT(Tableau1[[#This Row],[Categ]],LEN(Tableau1[[#This Row],[Categ]])-4)</f>
        <v>Bas</v>
      </c>
      <c r="G106" t="s">
        <v>56</v>
      </c>
      <c r="H106" t="str">
        <f>RIGHT(Tableau1[[#This Row],[Period]],4)</f>
        <v>2020</v>
      </c>
      <c r="I106" t="str">
        <f>LEFT(Tableau1[[#This Row],[Period]],FIND("-",Tableau1[[#This Row],[Period]])-1)</f>
        <v>M3</v>
      </c>
      <c r="J106" t="str">
        <f>RIGHT(Tableau1[[#This Row],[Gauche_Trouve]],LEN(Tableau1[[#This Row],[Gauche_Trouve]])-1)</f>
        <v>3</v>
      </c>
      <c r="K106" s="5">
        <f>DATE(Tableau1[[#This Row],[Annee]],Tableau1[[#This Row],[Mois]],1)</f>
        <v>43891</v>
      </c>
      <c r="L106" s="5" t="str">
        <f>"T" &amp; ROUNDUP(Tableau1[[#This Row],[Mois]]/3, 0)</f>
        <v>T1</v>
      </c>
      <c r="M106" t="s">
        <v>59</v>
      </c>
      <c r="N106" t="str">
        <f>CONCATENATE(Tableau1[[#This Row],[Annee]],"-",Tableau1[[#This Row],[Trimestre]])</f>
        <v>2020-T1</v>
      </c>
      <c r="O106" t="str">
        <f>VLOOKUP(Tableau1[[#This Row],[Product_Ref]],Table_Correspondance!H:J,2,FALSE)</f>
        <v>Culotte</v>
      </c>
      <c r="P106" s="3">
        <f>VLOOKUP(Tableau1[[#This Row],[Product_Ref]],Table_Correspondance!H:N,6,FALSE)</f>
        <v>11.4</v>
      </c>
      <c r="Q106" s="3">
        <f>VLOOKUP(Tableau1[[#This Row],[Product_Ref]],Table_Correspondance!H:N,7,FALSE)</f>
        <v>12</v>
      </c>
      <c r="R106" s="3">
        <v>464.13</v>
      </c>
      <c r="S106" t="str">
        <f>CONCATENATE(Tableau1[[#This Row],[Sub_Region_Cod]],Tableau1[[#This Row],[Country_Cod]],Tableau1[[#This Row],[Categ]],Tableau1[[#This Row],[Period]],Tableau1[[#This Row],[Product_Ref]],Tableau1[[#This Row],[Sales]])</f>
        <v>EUEBGRCAT_BasM3-2020P34490464,13</v>
      </c>
      <c r="T106" s="5">
        <f>VLOOKUP(Tableau1[[#This Row],[Product_Ref]],Table_Correspondance!H:L,5,FALSE)</f>
        <v>42795</v>
      </c>
      <c r="U106">
        <f>_xlfn.DAYS(Tableau1[[#This Row],[Date]],Tableau1[[#This Row],[Date_creation]])</f>
        <v>1096</v>
      </c>
    </row>
    <row r="107" spans="1:21" x14ac:dyDescent="0.35">
      <c r="A107" t="s">
        <v>8</v>
      </c>
      <c r="B107" t="s">
        <v>425</v>
      </c>
      <c r="C107" t="str">
        <f>TRIM(Tableau1[[#This Row],[Country_Cod]])</f>
        <v>ARM</v>
      </c>
      <c r="D107" t="s">
        <v>410</v>
      </c>
      <c r="E107" t="str">
        <f>VLOOKUP(Tableau1[[#This Row],[Code_Pays]],Table_Correspondance!$B$1:$F$40,2,FALSE)</f>
        <v>Arménie</v>
      </c>
      <c r="F107" t="str">
        <f>RIGHT(Tableau1[[#This Row],[Categ]],LEN(Tableau1[[#This Row],[Categ]])-4)</f>
        <v>Bas</v>
      </c>
      <c r="G107" t="s">
        <v>63</v>
      </c>
      <c r="H107" t="str">
        <f>RIGHT(Tableau1[[#This Row],[Period]],4)</f>
        <v>2019</v>
      </c>
      <c r="I107" t="str">
        <f>LEFT(Tableau1[[#This Row],[Period]],FIND("-",Tableau1[[#This Row],[Period]])-1)</f>
        <v>M7</v>
      </c>
      <c r="J107" t="str">
        <f>RIGHT(Tableau1[[#This Row],[Gauche_Trouve]],LEN(Tableau1[[#This Row],[Gauche_Trouve]])-1)</f>
        <v>7</v>
      </c>
      <c r="K107" s="5">
        <f>DATE(Tableau1[[#This Row],[Annee]],Tableau1[[#This Row],[Mois]],1)</f>
        <v>43647</v>
      </c>
      <c r="L107" s="5" t="str">
        <f>"T" &amp; ROUNDUP(Tableau1[[#This Row],[Mois]]/3, 0)</f>
        <v>T3</v>
      </c>
      <c r="M107" t="s">
        <v>276</v>
      </c>
      <c r="N107" t="str">
        <f>CONCATENATE(Tableau1[[#This Row],[Annee]],"-",Tableau1[[#This Row],[Trimestre]])</f>
        <v>2019-T3</v>
      </c>
      <c r="O107" t="str">
        <f>VLOOKUP(Tableau1[[#This Row],[Product_Ref]],Table_Correspondance!H:J,2,FALSE)</f>
        <v>Pantacourt</v>
      </c>
      <c r="P107" s="3">
        <f>VLOOKUP(Tableau1[[#This Row],[Product_Ref]],Table_Correspondance!H:N,6,FALSE)</f>
        <v>5.18</v>
      </c>
      <c r="Q107" s="3">
        <f>VLOOKUP(Tableau1[[#This Row],[Product_Ref]],Table_Correspondance!H:N,7,FALSE)</f>
        <v>7</v>
      </c>
      <c r="R107" s="3">
        <v>7978.53</v>
      </c>
      <c r="S107" t="str">
        <f>CONCATENATE(Tableau1[[#This Row],[Sub_Region_Cod]],Tableau1[[#This Row],[Country_Cod]],Tableau1[[#This Row],[Categ]],Tableau1[[#This Row],[Period]],Tableau1[[#This Row],[Product_Ref]],Tableau1[[#This Row],[Sales]])</f>
        <v>EUEARMCAT_BasM7-2019P319967978,53</v>
      </c>
      <c r="T107" s="5">
        <f>VLOOKUP(Tableau1[[#This Row],[Product_Ref]],Table_Correspondance!H:L,5,FALSE)</f>
        <v>43070</v>
      </c>
      <c r="U107">
        <f>_xlfn.DAYS(Tableau1[[#This Row],[Date]],Tableau1[[#This Row],[Date_creation]])</f>
        <v>577</v>
      </c>
    </row>
    <row r="108" spans="1:21" x14ac:dyDescent="0.35">
      <c r="A108" t="s">
        <v>8</v>
      </c>
      <c r="B108" t="s">
        <v>424</v>
      </c>
      <c r="C108" t="str">
        <f>TRIM(Tableau1[[#This Row],[Country_Cod]])</f>
        <v>CZE</v>
      </c>
      <c r="D108" t="s">
        <v>409</v>
      </c>
      <c r="E108" t="str">
        <f>VLOOKUP(Tableau1[[#This Row],[Code_Pays]],Table_Correspondance!$B$1:$F$40,2,FALSE)</f>
        <v>République Tchèque</v>
      </c>
      <c r="F108" t="str">
        <f>RIGHT(Tableau1[[#This Row],[Categ]],LEN(Tableau1[[#This Row],[Categ]])-4)</f>
        <v>Haut</v>
      </c>
      <c r="G108" t="s">
        <v>4</v>
      </c>
      <c r="H108" t="str">
        <f>RIGHT(Tableau1[[#This Row],[Period]],4)</f>
        <v>2021</v>
      </c>
      <c r="I108" t="str">
        <f>LEFT(Tableau1[[#This Row],[Period]],FIND("-",Tableau1[[#This Row],[Period]])-1)</f>
        <v>M3</v>
      </c>
      <c r="J108" t="str">
        <f>RIGHT(Tableau1[[#This Row],[Gauche_Trouve]],LEN(Tableau1[[#This Row],[Gauche_Trouve]])-1)</f>
        <v>3</v>
      </c>
      <c r="K108" s="5">
        <f>DATE(Tableau1[[#This Row],[Annee]],Tableau1[[#This Row],[Mois]],1)</f>
        <v>44256</v>
      </c>
      <c r="L108" s="5" t="str">
        <f>"T" &amp; ROUNDUP(Tableau1[[#This Row],[Mois]]/3, 0)</f>
        <v>T1</v>
      </c>
      <c r="M108" t="s">
        <v>81</v>
      </c>
      <c r="N108" t="str">
        <f>CONCATENATE(Tableau1[[#This Row],[Annee]],"-",Tableau1[[#This Row],[Trimestre]])</f>
        <v>2021-T1</v>
      </c>
      <c r="O108" t="str">
        <f>VLOOKUP(Tableau1[[#This Row],[Product_Ref]],Table_Correspondance!H:J,2,FALSE)</f>
        <v>Sweatshirt</v>
      </c>
      <c r="P108" s="3">
        <f>VLOOKUP(Tableau1[[#This Row],[Product_Ref]],Table_Correspondance!H:N,6,FALSE)</f>
        <v>9.1999999999999993</v>
      </c>
      <c r="Q108" s="3">
        <f>VLOOKUP(Tableau1[[#This Row],[Product_Ref]],Table_Correspondance!H:N,7,FALSE)</f>
        <v>10</v>
      </c>
      <c r="R108" s="3">
        <v>5951.35</v>
      </c>
      <c r="S108" t="str">
        <f>CONCATENATE(Tableau1[[#This Row],[Sub_Region_Cod]],Tableau1[[#This Row],[Country_Cod]],Tableau1[[#This Row],[Categ]],Tableau1[[#This Row],[Period]],Tableau1[[#This Row],[Product_Ref]],Tableau1[[#This Row],[Sales]])</f>
        <v>EUECZECAT_HautM3-2021P242275951,35</v>
      </c>
      <c r="T108" s="5">
        <f>VLOOKUP(Tableau1[[#This Row],[Product_Ref]],Table_Correspondance!H:L,5,FALSE)</f>
        <v>42887</v>
      </c>
      <c r="U108">
        <f>_xlfn.DAYS(Tableau1[[#This Row],[Date]],Tableau1[[#This Row],[Date_creation]])</f>
        <v>1369</v>
      </c>
    </row>
    <row r="109" spans="1:21" x14ac:dyDescent="0.35">
      <c r="A109" t="s">
        <v>8</v>
      </c>
      <c r="B109" t="s">
        <v>415</v>
      </c>
      <c r="C109" t="str">
        <f>TRIM(Tableau1[[#This Row],[Country_Cod]])</f>
        <v>RUS</v>
      </c>
      <c r="D109" t="s">
        <v>409</v>
      </c>
      <c r="E109" t="str">
        <f>VLOOKUP(Tableau1[[#This Row],[Code_Pays]],Table_Correspondance!$B$1:$F$40,2,FALSE)</f>
        <v>Fédération de Russie</v>
      </c>
      <c r="F109" t="str">
        <f>RIGHT(Tableau1[[#This Row],[Categ]],LEN(Tableau1[[#This Row],[Categ]])-4)</f>
        <v>Haut</v>
      </c>
      <c r="G109" t="s">
        <v>23</v>
      </c>
      <c r="H109" t="str">
        <f>RIGHT(Tableau1[[#This Row],[Period]],4)</f>
        <v>2019</v>
      </c>
      <c r="I109" t="str">
        <f>LEFT(Tableau1[[#This Row],[Period]],FIND("-",Tableau1[[#This Row],[Period]])-1)</f>
        <v>M10</v>
      </c>
      <c r="J109" t="str">
        <f>RIGHT(Tableau1[[#This Row],[Gauche_Trouve]],LEN(Tableau1[[#This Row],[Gauche_Trouve]])-1)</f>
        <v>10</v>
      </c>
      <c r="K109" s="5">
        <f>DATE(Tableau1[[#This Row],[Annee]],Tableau1[[#This Row],[Mois]],1)</f>
        <v>43739</v>
      </c>
      <c r="L109" s="5" t="str">
        <f>"T" &amp; ROUNDUP(Tableau1[[#This Row],[Mois]]/3, 0)</f>
        <v>T4</v>
      </c>
      <c r="M109" t="s">
        <v>24</v>
      </c>
      <c r="N109" t="str">
        <f>CONCATENATE(Tableau1[[#This Row],[Annee]],"-",Tableau1[[#This Row],[Trimestre]])</f>
        <v>2019-T4</v>
      </c>
      <c r="O109" t="str">
        <f>VLOOKUP(Tableau1[[#This Row],[Product_Ref]],Table_Correspondance!H:J,2,FALSE)</f>
        <v>Chemise</v>
      </c>
      <c r="P109" s="3">
        <f>VLOOKUP(Tableau1[[#This Row],[Product_Ref]],Table_Correspondance!H:N,6,FALSE)</f>
        <v>12.04</v>
      </c>
      <c r="Q109" s="3">
        <f>VLOOKUP(Tableau1[[#This Row],[Product_Ref]],Table_Correspondance!H:N,7,FALSE)</f>
        <v>14</v>
      </c>
      <c r="R109" s="3">
        <v>321.85000000000002</v>
      </c>
      <c r="S109" t="str">
        <f>CONCATENATE(Tableau1[[#This Row],[Sub_Region_Cod]],Tableau1[[#This Row],[Country_Cod]],Tableau1[[#This Row],[Categ]],Tableau1[[#This Row],[Period]],Tableau1[[#This Row],[Product_Ref]],Tableau1[[#This Row],[Sales]])</f>
        <v>EUERUSCAT_HautM10-2019P28875321,85</v>
      </c>
      <c r="T109" s="5">
        <f>VLOOKUP(Tableau1[[#This Row],[Product_Ref]],Table_Correspondance!H:L,5,FALSE)</f>
        <v>42856</v>
      </c>
      <c r="U109">
        <f>_xlfn.DAYS(Tableau1[[#This Row],[Date]],Tableau1[[#This Row],[Date_creation]])</f>
        <v>883</v>
      </c>
    </row>
    <row r="110" spans="1:21" x14ac:dyDescent="0.35">
      <c r="A110" t="s">
        <v>8</v>
      </c>
      <c r="B110" t="s">
        <v>423</v>
      </c>
      <c r="C110" t="str">
        <f>TRIM(Tableau1[[#This Row],[Country_Cod]])</f>
        <v>UKR</v>
      </c>
      <c r="D110" t="s">
        <v>410</v>
      </c>
      <c r="E110" t="str">
        <f>VLOOKUP(Tableau1[[#This Row],[Code_Pays]],Table_Correspondance!$B$1:$F$40,2,FALSE)</f>
        <v>Ukraine</v>
      </c>
      <c r="F110" t="str">
        <f>RIGHT(Tableau1[[#This Row],[Categ]],LEN(Tableau1[[#This Row],[Categ]])-4)</f>
        <v>Bas</v>
      </c>
      <c r="G110" t="s">
        <v>11</v>
      </c>
      <c r="H110" t="str">
        <f>RIGHT(Tableau1[[#This Row],[Period]],4)</f>
        <v>2020</v>
      </c>
      <c r="I110" t="str">
        <f>LEFT(Tableau1[[#This Row],[Period]],FIND("-",Tableau1[[#This Row],[Period]])-1)</f>
        <v>M7</v>
      </c>
      <c r="J110" t="str">
        <f>RIGHT(Tableau1[[#This Row],[Gauche_Trouve]],LEN(Tableau1[[#This Row],[Gauche_Trouve]])-1)</f>
        <v>7</v>
      </c>
      <c r="K110" s="5">
        <f>DATE(Tableau1[[#This Row],[Annee]],Tableau1[[#This Row],[Mois]],1)</f>
        <v>44013</v>
      </c>
      <c r="L110" s="5" t="str">
        <f>"T" &amp; ROUNDUP(Tableau1[[#This Row],[Mois]]/3, 0)</f>
        <v>T3</v>
      </c>
      <c r="M110" t="s">
        <v>186</v>
      </c>
      <c r="N110" t="str">
        <f>CONCATENATE(Tableau1[[#This Row],[Annee]],"-",Tableau1[[#This Row],[Trimestre]])</f>
        <v>2020-T3</v>
      </c>
      <c r="O110" t="str">
        <f>VLOOKUP(Tableau1[[#This Row],[Product_Ref]],Table_Correspondance!H:J,2,FALSE)</f>
        <v>Culotte</v>
      </c>
      <c r="P110" s="3">
        <f>VLOOKUP(Tableau1[[#This Row],[Product_Ref]],Table_Correspondance!H:N,6,FALSE)</f>
        <v>6.56</v>
      </c>
      <c r="Q110" s="3">
        <f>VLOOKUP(Tableau1[[#This Row],[Product_Ref]],Table_Correspondance!H:N,7,FALSE)</f>
        <v>8</v>
      </c>
      <c r="R110" s="3">
        <v>8660.61</v>
      </c>
      <c r="S110" t="str">
        <f>CONCATENATE(Tableau1[[#This Row],[Sub_Region_Cod]],Tableau1[[#This Row],[Country_Cod]],Tableau1[[#This Row],[Categ]],Tableau1[[#This Row],[Period]],Tableau1[[#This Row],[Product_Ref]],Tableau1[[#This Row],[Sales]])</f>
        <v>EUEUKRCAT_BasM7-2020P020438660,61</v>
      </c>
      <c r="T110" s="5">
        <f>VLOOKUP(Tableau1[[#This Row],[Product_Ref]],Table_Correspondance!H:L,5,FALSE)</f>
        <v>43221</v>
      </c>
      <c r="U110">
        <f>_xlfn.DAYS(Tableau1[[#This Row],[Date]],Tableau1[[#This Row],[Date_creation]])</f>
        <v>792</v>
      </c>
    </row>
    <row r="111" spans="1:21" x14ac:dyDescent="0.35">
      <c r="A111" t="s">
        <v>8</v>
      </c>
      <c r="B111" t="s">
        <v>419</v>
      </c>
      <c r="C111" t="str">
        <f>TRIM(Tableau1[[#This Row],[Country_Cod]])</f>
        <v>HUN</v>
      </c>
      <c r="D111" t="s">
        <v>410</v>
      </c>
      <c r="E111" t="str">
        <f>VLOOKUP(Tableau1[[#This Row],[Code_Pays]],Table_Correspondance!$B$1:$F$40,2,FALSE)</f>
        <v>Hongrie</v>
      </c>
      <c r="F111" t="str">
        <f>RIGHT(Tableau1[[#This Row],[Categ]],LEN(Tableau1[[#This Row],[Categ]])-4)</f>
        <v>Bas</v>
      </c>
      <c r="G111" t="s">
        <v>15</v>
      </c>
      <c r="H111" t="str">
        <f>RIGHT(Tableau1[[#This Row],[Period]],4)</f>
        <v>2019</v>
      </c>
      <c r="I111" t="str">
        <f>LEFT(Tableau1[[#This Row],[Period]],FIND("-",Tableau1[[#This Row],[Period]])-1)</f>
        <v>M8</v>
      </c>
      <c r="J111" t="str">
        <f>RIGHT(Tableau1[[#This Row],[Gauche_Trouve]],LEN(Tableau1[[#This Row],[Gauche_Trouve]])-1)</f>
        <v>8</v>
      </c>
      <c r="K111" s="5">
        <f>DATE(Tableau1[[#This Row],[Annee]],Tableau1[[#This Row],[Mois]],1)</f>
        <v>43678</v>
      </c>
      <c r="L111" s="5" t="str">
        <f>"T" &amp; ROUNDUP(Tableau1[[#This Row],[Mois]]/3, 0)</f>
        <v>T3</v>
      </c>
      <c r="M111" t="s">
        <v>194</v>
      </c>
      <c r="N111" t="str">
        <f>CONCATENATE(Tableau1[[#This Row],[Annee]],"-",Tableau1[[#This Row],[Trimestre]])</f>
        <v>2019-T3</v>
      </c>
      <c r="O111" t="str">
        <f>VLOOKUP(Tableau1[[#This Row],[Product_Ref]],Table_Correspondance!H:J,2,FALSE)</f>
        <v>Pantacourt</v>
      </c>
      <c r="P111" s="3">
        <f>VLOOKUP(Tableau1[[#This Row],[Product_Ref]],Table_Correspondance!H:N,6,FALSE)</f>
        <v>8.4700000000000006</v>
      </c>
      <c r="Q111" s="3">
        <f>VLOOKUP(Tableau1[[#This Row],[Product_Ref]],Table_Correspondance!H:N,7,FALSE)</f>
        <v>11</v>
      </c>
      <c r="R111" s="3">
        <v>415.33</v>
      </c>
      <c r="S111" t="str">
        <f>CONCATENATE(Tableau1[[#This Row],[Sub_Region_Cod]],Tableau1[[#This Row],[Country_Cod]],Tableau1[[#This Row],[Categ]],Tableau1[[#This Row],[Period]],Tableau1[[#This Row],[Product_Ref]],Tableau1[[#This Row],[Sales]])</f>
        <v>EUEHUNCAT_BasM8-2019P11497415,33</v>
      </c>
      <c r="T111" s="5">
        <f>VLOOKUP(Tableau1[[#This Row],[Product_Ref]],Table_Correspondance!H:L,5,FALSE)</f>
        <v>43313</v>
      </c>
      <c r="U111">
        <f>_xlfn.DAYS(Tableau1[[#This Row],[Date]],Tableau1[[#This Row],[Date_creation]])</f>
        <v>365</v>
      </c>
    </row>
    <row r="112" spans="1:21" x14ac:dyDescent="0.35">
      <c r="A112" t="s">
        <v>8</v>
      </c>
      <c r="B112" t="s">
        <v>425</v>
      </c>
      <c r="C112" t="str">
        <f>TRIM(Tableau1[[#This Row],[Country_Cod]])</f>
        <v>ARM</v>
      </c>
      <c r="D112" t="s">
        <v>410</v>
      </c>
      <c r="E112" t="str">
        <f>VLOOKUP(Tableau1[[#This Row],[Code_Pays]],Table_Correspondance!$B$1:$F$40,2,FALSE)</f>
        <v>Arménie</v>
      </c>
      <c r="F112" t="str">
        <f>RIGHT(Tableau1[[#This Row],[Categ]],LEN(Tableau1[[#This Row],[Categ]])-4)</f>
        <v>Bas</v>
      </c>
      <c r="G112" t="s">
        <v>65</v>
      </c>
      <c r="H112" t="str">
        <f>RIGHT(Tableau1[[#This Row],[Period]],4)</f>
        <v>2019</v>
      </c>
      <c r="I112" t="str">
        <f>LEFT(Tableau1[[#This Row],[Period]],FIND("-",Tableau1[[#This Row],[Period]])-1)</f>
        <v>M9</v>
      </c>
      <c r="J112" t="str">
        <f>RIGHT(Tableau1[[#This Row],[Gauche_Trouve]],LEN(Tableau1[[#This Row],[Gauche_Trouve]])-1)</f>
        <v>9</v>
      </c>
      <c r="K112" s="5">
        <f>DATE(Tableau1[[#This Row],[Annee]],Tableau1[[#This Row],[Mois]],1)</f>
        <v>43709</v>
      </c>
      <c r="L112" s="5" t="str">
        <f>"T" &amp; ROUNDUP(Tableau1[[#This Row],[Mois]]/3, 0)</f>
        <v>T3</v>
      </c>
      <c r="M112" t="s">
        <v>28</v>
      </c>
      <c r="N112" t="str">
        <f>CONCATENATE(Tableau1[[#This Row],[Annee]],"-",Tableau1[[#This Row],[Trimestre]])</f>
        <v>2019-T3</v>
      </c>
      <c r="O112" t="str">
        <f>VLOOKUP(Tableau1[[#This Row],[Product_Ref]],Table_Correspondance!H:J,2,FALSE)</f>
        <v>Pantacourt</v>
      </c>
      <c r="P112" s="3">
        <f>VLOOKUP(Tableau1[[#This Row],[Product_Ref]],Table_Correspondance!H:N,6,FALSE)</f>
        <v>7.44</v>
      </c>
      <c r="Q112" s="3">
        <f>VLOOKUP(Tableau1[[#This Row],[Product_Ref]],Table_Correspondance!H:N,7,FALSE)</f>
        <v>8</v>
      </c>
      <c r="R112" s="3">
        <v>8991.91</v>
      </c>
      <c r="S112" t="str">
        <f>CONCATENATE(Tableau1[[#This Row],[Sub_Region_Cod]],Tableau1[[#This Row],[Country_Cod]],Tableau1[[#This Row],[Categ]],Tableau1[[#This Row],[Period]],Tableau1[[#This Row],[Product_Ref]],Tableau1[[#This Row],[Sales]])</f>
        <v>EUEARMCAT_BasM9-2019P345418991,91</v>
      </c>
      <c r="T112" s="5">
        <f>VLOOKUP(Tableau1[[#This Row],[Product_Ref]],Table_Correspondance!H:L,5,FALSE)</f>
        <v>43160</v>
      </c>
      <c r="U112">
        <f>_xlfn.DAYS(Tableau1[[#This Row],[Date]],Tableau1[[#This Row],[Date_creation]])</f>
        <v>549</v>
      </c>
    </row>
    <row r="113" spans="1:21" x14ac:dyDescent="0.35">
      <c r="A113" t="s">
        <v>8</v>
      </c>
      <c r="B113" t="s">
        <v>416</v>
      </c>
      <c r="C113" t="str">
        <f>TRIM(Tableau1[[#This Row],[Country_Cod]])</f>
        <v>ROU</v>
      </c>
      <c r="D113" t="s">
        <v>410</v>
      </c>
      <c r="E113" t="str">
        <f>VLOOKUP(Tableau1[[#This Row],[Code_Pays]],Table_Correspondance!$B$1:$F$40,2,FALSE)</f>
        <v>Roumanie</v>
      </c>
      <c r="F113" t="str">
        <f>RIGHT(Tableau1[[#This Row],[Categ]],LEN(Tableau1[[#This Row],[Categ]])-4)</f>
        <v>Bas</v>
      </c>
      <c r="G113" t="s">
        <v>11</v>
      </c>
      <c r="H113" t="str">
        <f>RIGHT(Tableau1[[#This Row],[Period]],4)</f>
        <v>2020</v>
      </c>
      <c r="I113" t="str">
        <f>LEFT(Tableau1[[#This Row],[Period]],FIND("-",Tableau1[[#This Row],[Period]])-1)</f>
        <v>M7</v>
      </c>
      <c r="J113" t="str">
        <f>RIGHT(Tableau1[[#This Row],[Gauche_Trouve]],LEN(Tableau1[[#This Row],[Gauche_Trouve]])-1)</f>
        <v>7</v>
      </c>
      <c r="K113" s="5">
        <f>DATE(Tableau1[[#This Row],[Annee]],Tableau1[[#This Row],[Mois]],1)</f>
        <v>44013</v>
      </c>
      <c r="L113" s="5" t="str">
        <f>"T" &amp; ROUNDUP(Tableau1[[#This Row],[Mois]]/3, 0)</f>
        <v>T3</v>
      </c>
      <c r="M113" t="s">
        <v>281</v>
      </c>
      <c r="N113" t="str">
        <f>CONCATENATE(Tableau1[[#This Row],[Annee]],"-",Tableau1[[#This Row],[Trimestre]])</f>
        <v>2020-T3</v>
      </c>
      <c r="O113" t="str">
        <f>VLOOKUP(Tableau1[[#This Row],[Product_Ref]],Table_Correspondance!H:J,2,FALSE)</f>
        <v>Pantacourt</v>
      </c>
      <c r="P113" s="3">
        <f>VLOOKUP(Tableau1[[#This Row],[Product_Ref]],Table_Correspondance!H:N,6,FALSE)</f>
        <v>10.01</v>
      </c>
      <c r="Q113" s="3">
        <f>VLOOKUP(Tableau1[[#This Row],[Product_Ref]],Table_Correspondance!H:N,7,FALSE)</f>
        <v>13</v>
      </c>
      <c r="R113" s="3">
        <v>7462.65</v>
      </c>
      <c r="S113" t="str">
        <f>CONCATENATE(Tableau1[[#This Row],[Sub_Region_Cod]],Tableau1[[#This Row],[Country_Cod]],Tableau1[[#This Row],[Categ]],Tableau1[[#This Row],[Period]],Tableau1[[#This Row],[Product_Ref]],Tableau1[[#This Row],[Sales]])</f>
        <v>EUEROUCAT_BasM7-2020P391817462,65</v>
      </c>
      <c r="T113" s="5">
        <f>VLOOKUP(Tableau1[[#This Row],[Product_Ref]],Table_Correspondance!H:L,5,FALSE)</f>
        <v>43009</v>
      </c>
      <c r="U113">
        <f>_xlfn.DAYS(Tableau1[[#This Row],[Date]],Tableau1[[#This Row],[Date_creation]])</f>
        <v>1004</v>
      </c>
    </row>
    <row r="114" spans="1:21" x14ac:dyDescent="0.35">
      <c r="A114" t="s">
        <v>8</v>
      </c>
      <c r="B114" t="s">
        <v>422</v>
      </c>
      <c r="C114" t="str">
        <f>TRIM(Tableau1[[#This Row],[Country_Cod]])</f>
        <v>BLR</v>
      </c>
      <c r="D114" t="s">
        <v>410</v>
      </c>
      <c r="E114" t="str">
        <f>VLOOKUP(Tableau1[[#This Row],[Code_Pays]],Table_Correspondance!$B$1:$F$40,2,FALSE)</f>
        <v>Bélarus</v>
      </c>
      <c r="F114" t="str">
        <f>RIGHT(Tableau1[[#This Row],[Categ]],LEN(Tableau1[[#This Row],[Categ]])-4)</f>
        <v>Bas</v>
      </c>
      <c r="G114" t="s">
        <v>25</v>
      </c>
      <c r="H114" t="str">
        <f>RIGHT(Tableau1[[#This Row],[Period]],4)</f>
        <v>2019</v>
      </c>
      <c r="I114" t="str">
        <f>LEFT(Tableau1[[#This Row],[Period]],FIND("-",Tableau1[[#This Row],[Period]])-1)</f>
        <v>M12</v>
      </c>
      <c r="J114" t="str">
        <f>RIGHT(Tableau1[[#This Row],[Gauche_Trouve]],LEN(Tableau1[[#This Row],[Gauche_Trouve]])-1)</f>
        <v>12</v>
      </c>
      <c r="K114" s="5">
        <f>DATE(Tableau1[[#This Row],[Annee]],Tableau1[[#This Row],[Mois]],1)</f>
        <v>43800</v>
      </c>
      <c r="L114" s="5" t="str">
        <f>"T" &amp; ROUNDUP(Tableau1[[#This Row],[Mois]]/3, 0)</f>
        <v>T4</v>
      </c>
      <c r="M114" t="s">
        <v>109</v>
      </c>
      <c r="N114" t="str">
        <f>CONCATENATE(Tableau1[[#This Row],[Annee]],"-",Tableau1[[#This Row],[Trimestre]])</f>
        <v>2019-T4</v>
      </c>
      <c r="O114" t="str">
        <f>VLOOKUP(Tableau1[[#This Row],[Product_Ref]],Table_Correspondance!H:J,2,FALSE)</f>
        <v>Pantalon</v>
      </c>
      <c r="P114" s="3">
        <f>VLOOKUP(Tableau1[[#This Row],[Product_Ref]],Table_Correspondance!H:N,6,FALSE)</f>
        <v>9.6</v>
      </c>
      <c r="Q114" s="3">
        <f>VLOOKUP(Tableau1[[#This Row],[Product_Ref]],Table_Correspondance!H:N,7,FALSE)</f>
        <v>12</v>
      </c>
      <c r="R114" s="3">
        <v>7962.52</v>
      </c>
      <c r="S114" t="str">
        <f>CONCATENATE(Tableau1[[#This Row],[Sub_Region_Cod]],Tableau1[[#This Row],[Country_Cod]],Tableau1[[#This Row],[Categ]],Tableau1[[#This Row],[Period]],Tableau1[[#This Row],[Product_Ref]],Tableau1[[#This Row],[Sales]])</f>
        <v>EUEBLRCAT_BasM12-2019P229237962,52</v>
      </c>
      <c r="T114" s="5">
        <f>VLOOKUP(Tableau1[[#This Row],[Product_Ref]],Table_Correspondance!H:L,5,FALSE)</f>
        <v>42948</v>
      </c>
      <c r="U114">
        <f>_xlfn.DAYS(Tableau1[[#This Row],[Date]],Tableau1[[#This Row],[Date_creation]])</f>
        <v>852</v>
      </c>
    </row>
    <row r="115" spans="1:21" x14ac:dyDescent="0.35">
      <c r="A115" t="s">
        <v>8</v>
      </c>
      <c r="B115" t="s">
        <v>423</v>
      </c>
      <c r="C115" t="str">
        <f>TRIM(Tableau1[[#This Row],[Country_Cod]])</f>
        <v>UKR</v>
      </c>
      <c r="D115" t="s">
        <v>409</v>
      </c>
      <c r="E115" t="str">
        <f>VLOOKUP(Tableau1[[#This Row],[Code_Pays]],Table_Correspondance!$B$1:$F$40,2,FALSE)</f>
        <v>Ukraine</v>
      </c>
      <c r="F115" t="str">
        <f>RIGHT(Tableau1[[#This Row],[Categ]],LEN(Tableau1[[#This Row],[Categ]])-4)</f>
        <v>Haut</v>
      </c>
      <c r="G115" t="s">
        <v>13</v>
      </c>
      <c r="H115" t="str">
        <f>RIGHT(Tableau1[[#This Row],[Period]],4)</f>
        <v>2020</v>
      </c>
      <c r="I115" t="str">
        <f>LEFT(Tableau1[[#This Row],[Period]],FIND("-",Tableau1[[#This Row],[Period]])-1)</f>
        <v>M2</v>
      </c>
      <c r="J115" t="str">
        <f>RIGHT(Tableau1[[#This Row],[Gauche_Trouve]],LEN(Tableau1[[#This Row],[Gauche_Trouve]])-1)</f>
        <v>2</v>
      </c>
      <c r="K115" s="5">
        <f>DATE(Tableau1[[#This Row],[Annee]],Tableau1[[#This Row],[Mois]],1)</f>
        <v>43862</v>
      </c>
      <c r="L115" s="5" t="str">
        <f>"T" &amp; ROUNDUP(Tableau1[[#This Row],[Mois]]/3, 0)</f>
        <v>T1</v>
      </c>
      <c r="M115" t="s">
        <v>114</v>
      </c>
      <c r="N115" t="str">
        <f>CONCATENATE(Tableau1[[#This Row],[Annee]],"-",Tableau1[[#This Row],[Trimestre]])</f>
        <v>2020-T1</v>
      </c>
      <c r="O115" t="str">
        <f>VLOOKUP(Tableau1[[#This Row],[Product_Ref]],Table_Correspondance!H:J,2,FALSE)</f>
        <v>T-shirt</v>
      </c>
      <c r="P115" s="3">
        <f>VLOOKUP(Tableau1[[#This Row],[Product_Ref]],Table_Correspondance!H:N,6,FALSE)</f>
        <v>10.44</v>
      </c>
      <c r="Q115" s="3">
        <f>VLOOKUP(Tableau1[[#This Row],[Product_Ref]],Table_Correspondance!H:N,7,FALSE)</f>
        <v>12</v>
      </c>
      <c r="R115" s="3">
        <v>3524.19</v>
      </c>
      <c r="S115" t="str">
        <f>CONCATENATE(Tableau1[[#This Row],[Sub_Region_Cod]],Tableau1[[#This Row],[Country_Cod]],Tableau1[[#This Row],[Categ]],Tableau1[[#This Row],[Period]],Tableau1[[#This Row],[Product_Ref]],Tableau1[[#This Row],[Sales]])</f>
        <v>EUEUKRCAT_HautM2-2020P071363524,19</v>
      </c>
      <c r="T115" s="5">
        <f>VLOOKUP(Tableau1[[#This Row],[Product_Ref]],Table_Correspondance!H:L,5,FALSE)</f>
        <v>43313</v>
      </c>
      <c r="U115">
        <f>_xlfn.DAYS(Tableau1[[#This Row],[Date]],Tableau1[[#This Row],[Date_creation]])</f>
        <v>549</v>
      </c>
    </row>
    <row r="116" spans="1:21" x14ac:dyDescent="0.35">
      <c r="A116" t="s">
        <v>8</v>
      </c>
      <c r="B116" t="s">
        <v>422</v>
      </c>
      <c r="C116" t="str">
        <f>TRIM(Tableau1[[#This Row],[Country_Cod]])</f>
        <v>BLR</v>
      </c>
      <c r="D116" t="s">
        <v>409</v>
      </c>
      <c r="E116" t="str">
        <f>VLOOKUP(Tableau1[[#This Row],[Code_Pays]],Table_Correspondance!$B$1:$F$40,2,FALSE)</f>
        <v>Bélarus</v>
      </c>
      <c r="F116" t="str">
        <f>RIGHT(Tableau1[[#This Row],[Categ]],LEN(Tableau1[[#This Row],[Categ]])-4)</f>
        <v>Haut</v>
      </c>
      <c r="G116" t="s">
        <v>44</v>
      </c>
      <c r="H116" t="str">
        <f>RIGHT(Tableau1[[#This Row],[Period]],4)</f>
        <v>2019</v>
      </c>
      <c r="I116" t="str">
        <f>LEFT(Tableau1[[#This Row],[Period]],FIND("-",Tableau1[[#This Row],[Period]])-1)</f>
        <v>M11</v>
      </c>
      <c r="J116" t="str">
        <f>RIGHT(Tableau1[[#This Row],[Gauche_Trouve]],LEN(Tableau1[[#This Row],[Gauche_Trouve]])-1)</f>
        <v>11</v>
      </c>
      <c r="K116" s="5">
        <f>DATE(Tableau1[[#This Row],[Annee]],Tableau1[[#This Row],[Mois]],1)</f>
        <v>43770</v>
      </c>
      <c r="L116" s="5" t="str">
        <f>"T" &amp; ROUNDUP(Tableau1[[#This Row],[Mois]]/3, 0)</f>
        <v>T4</v>
      </c>
      <c r="M116" t="s">
        <v>261</v>
      </c>
      <c r="N116" t="str">
        <f>CONCATENATE(Tableau1[[#This Row],[Annee]],"-",Tableau1[[#This Row],[Trimestre]])</f>
        <v>2019-T4</v>
      </c>
      <c r="O116" t="str">
        <f>VLOOKUP(Tableau1[[#This Row],[Product_Ref]],Table_Correspondance!H:J,2,FALSE)</f>
        <v>Pull</v>
      </c>
      <c r="P116" s="3">
        <f>VLOOKUP(Tableau1[[#This Row],[Product_Ref]],Table_Correspondance!H:N,6,FALSE)</f>
        <v>7.9</v>
      </c>
      <c r="Q116" s="3">
        <f>VLOOKUP(Tableau1[[#This Row],[Product_Ref]],Table_Correspondance!H:N,7,FALSE)</f>
        <v>10</v>
      </c>
      <c r="R116" s="3">
        <v>4388.6400000000003</v>
      </c>
      <c r="S116" t="str">
        <f>CONCATENATE(Tableau1[[#This Row],[Sub_Region_Cod]],Tableau1[[#This Row],[Country_Cod]],Tableau1[[#This Row],[Categ]],Tableau1[[#This Row],[Period]],Tableau1[[#This Row],[Product_Ref]],Tableau1[[#This Row],[Sales]])</f>
        <v>EUEBLRCAT_HautM11-2019P187654388,64</v>
      </c>
      <c r="T116" s="5">
        <f>VLOOKUP(Tableau1[[#This Row],[Product_Ref]],Table_Correspondance!H:L,5,FALSE)</f>
        <v>43221</v>
      </c>
      <c r="U116">
        <f>_xlfn.DAYS(Tableau1[[#This Row],[Date]],Tableau1[[#This Row],[Date_creation]])</f>
        <v>549</v>
      </c>
    </row>
    <row r="117" spans="1:21" x14ac:dyDescent="0.35">
      <c r="A117" t="s">
        <v>8</v>
      </c>
      <c r="B117" t="s">
        <v>418</v>
      </c>
      <c r="C117" t="str">
        <f>TRIM(Tableau1[[#This Row],[Country_Cod]])</f>
        <v>BGR</v>
      </c>
      <c r="D117" t="s">
        <v>409</v>
      </c>
      <c r="E117" t="str">
        <f>VLOOKUP(Tableau1[[#This Row],[Code_Pays]],Table_Correspondance!$B$1:$F$40,2,FALSE)</f>
        <v>Bulgarie</v>
      </c>
      <c r="F117" t="str">
        <f>RIGHT(Tableau1[[#This Row],[Categ]],LEN(Tableau1[[#This Row],[Categ]])-4)</f>
        <v>Haut</v>
      </c>
      <c r="G117" t="s">
        <v>48</v>
      </c>
      <c r="H117" t="str">
        <f>RIGHT(Tableau1[[#This Row],[Period]],4)</f>
        <v>2020</v>
      </c>
      <c r="I117" t="str">
        <f>LEFT(Tableau1[[#This Row],[Period]],FIND("-",Tableau1[[#This Row],[Period]])-1)</f>
        <v>M1</v>
      </c>
      <c r="J117" t="str">
        <f>RIGHT(Tableau1[[#This Row],[Gauche_Trouve]],LEN(Tableau1[[#This Row],[Gauche_Trouve]])-1)</f>
        <v>1</v>
      </c>
      <c r="K117" s="5">
        <f>DATE(Tableau1[[#This Row],[Annee]],Tableau1[[#This Row],[Mois]],1)</f>
        <v>43831</v>
      </c>
      <c r="L117" s="5" t="str">
        <f>"T" &amp; ROUNDUP(Tableau1[[#This Row],[Mois]]/3, 0)</f>
        <v>T1</v>
      </c>
      <c r="M117" t="s">
        <v>187</v>
      </c>
      <c r="N117" t="str">
        <f>CONCATENATE(Tableau1[[#This Row],[Annee]],"-",Tableau1[[#This Row],[Trimestre]])</f>
        <v>2020-T1</v>
      </c>
      <c r="O117" t="str">
        <f>VLOOKUP(Tableau1[[#This Row],[Product_Ref]],Table_Correspondance!H:J,2,FALSE)</f>
        <v>Soutien gorge</v>
      </c>
      <c r="P117" s="3">
        <f>VLOOKUP(Tableau1[[#This Row],[Product_Ref]],Table_Correspondance!H:N,6,FALSE)</f>
        <v>8.19</v>
      </c>
      <c r="Q117" s="3">
        <f>VLOOKUP(Tableau1[[#This Row],[Product_Ref]],Table_Correspondance!H:N,7,FALSE)</f>
        <v>9</v>
      </c>
      <c r="R117" s="3">
        <v>3098.95</v>
      </c>
      <c r="S117" t="str">
        <f>CONCATENATE(Tableau1[[#This Row],[Sub_Region_Cod]],Tableau1[[#This Row],[Country_Cod]],Tableau1[[#This Row],[Categ]],Tableau1[[#This Row],[Period]],Tableau1[[#This Row],[Product_Ref]],Tableau1[[#This Row],[Sales]])</f>
        <v>EUEBGRCAT_HautM1-2020P098113098,95</v>
      </c>
      <c r="T117" s="5">
        <f>VLOOKUP(Tableau1[[#This Row],[Product_Ref]],Table_Correspondance!H:L,5,FALSE)</f>
        <v>43344</v>
      </c>
      <c r="U117">
        <f>_xlfn.DAYS(Tableau1[[#This Row],[Date]],Tableau1[[#This Row],[Date_creation]])</f>
        <v>487</v>
      </c>
    </row>
    <row r="118" spans="1:21" x14ac:dyDescent="0.35">
      <c r="A118" t="s">
        <v>8</v>
      </c>
      <c r="B118" t="s">
        <v>422</v>
      </c>
      <c r="C118" t="str">
        <f>TRIM(Tableau1[[#This Row],[Country_Cod]])</f>
        <v>BLR</v>
      </c>
      <c r="D118" t="s">
        <v>409</v>
      </c>
      <c r="E118" t="str">
        <f>VLOOKUP(Tableau1[[#This Row],[Code_Pays]],Table_Correspondance!$B$1:$F$40,2,FALSE)</f>
        <v>Bélarus</v>
      </c>
      <c r="F118" t="str">
        <f>RIGHT(Tableau1[[#This Row],[Categ]],LEN(Tableau1[[#This Row],[Categ]])-4)</f>
        <v>Haut</v>
      </c>
      <c r="G118" t="s">
        <v>27</v>
      </c>
      <c r="H118" t="str">
        <f>RIGHT(Tableau1[[#This Row],[Period]],4)</f>
        <v>2020</v>
      </c>
      <c r="I118" t="str">
        <f>LEFT(Tableau1[[#This Row],[Period]],FIND("-",Tableau1[[#This Row],[Period]])-1)</f>
        <v>M6</v>
      </c>
      <c r="J118" t="str">
        <f>RIGHT(Tableau1[[#This Row],[Gauche_Trouve]],LEN(Tableau1[[#This Row],[Gauche_Trouve]])-1)</f>
        <v>6</v>
      </c>
      <c r="K118" s="5">
        <f>DATE(Tableau1[[#This Row],[Annee]],Tableau1[[#This Row],[Mois]],1)</f>
        <v>43983</v>
      </c>
      <c r="L118" s="5" t="str">
        <f>"T" &amp; ROUNDUP(Tableau1[[#This Row],[Mois]]/3, 0)</f>
        <v>T2</v>
      </c>
      <c r="M118" t="s">
        <v>102</v>
      </c>
      <c r="N118" t="str">
        <f>CONCATENATE(Tableau1[[#This Row],[Annee]],"-",Tableau1[[#This Row],[Trimestre]])</f>
        <v>2020-T2</v>
      </c>
      <c r="O118" t="str">
        <f>VLOOKUP(Tableau1[[#This Row],[Product_Ref]],Table_Correspondance!H:J,2,FALSE)</f>
        <v>Chemise</v>
      </c>
      <c r="P118" s="3">
        <f>VLOOKUP(Tableau1[[#This Row],[Product_Ref]],Table_Correspondance!H:N,6,FALSE)</f>
        <v>5.81</v>
      </c>
      <c r="Q118" s="3">
        <f>VLOOKUP(Tableau1[[#This Row],[Product_Ref]],Table_Correspondance!H:N,7,FALSE)</f>
        <v>7</v>
      </c>
      <c r="R118" s="3">
        <v>3710.56</v>
      </c>
      <c r="S118" t="str">
        <f>CONCATENATE(Tableau1[[#This Row],[Sub_Region_Cod]],Tableau1[[#This Row],[Country_Cod]],Tableau1[[#This Row],[Categ]],Tableau1[[#This Row],[Period]],Tableau1[[#This Row],[Product_Ref]],Tableau1[[#This Row],[Sales]])</f>
        <v>EUEBLRCAT_HautM6-2020P483043710,56</v>
      </c>
      <c r="T118" s="5">
        <f>VLOOKUP(Tableau1[[#This Row],[Product_Ref]],Table_Correspondance!H:L,5,FALSE)</f>
        <v>43374</v>
      </c>
      <c r="U118">
        <f>_xlfn.DAYS(Tableau1[[#This Row],[Date]],Tableau1[[#This Row],[Date_creation]])</f>
        <v>609</v>
      </c>
    </row>
    <row r="119" spans="1:21" x14ac:dyDescent="0.35">
      <c r="A119" t="s">
        <v>8</v>
      </c>
      <c r="B119" t="s">
        <v>417</v>
      </c>
      <c r="C119" t="str">
        <f>TRIM(Tableau1[[#This Row],[Country_Cod]])</f>
        <v>MDA</v>
      </c>
      <c r="D119" t="s">
        <v>410</v>
      </c>
      <c r="E119" t="str">
        <f>VLOOKUP(Tableau1[[#This Row],[Code_Pays]],Table_Correspondance!$B$1:$F$40,2,FALSE)</f>
        <v>République de Moldavie</v>
      </c>
      <c r="F119" t="str">
        <f>RIGHT(Tableau1[[#This Row],[Categ]],LEN(Tableau1[[#This Row],[Categ]])-4)</f>
        <v>Bas</v>
      </c>
      <c r="G119" t="s">
        <v>48</v>
      </c>
      <c r="H119" t="str">
        <f>RIGHT(Tableau1[[#This Row],[Period]],4)</f>
        <v>2020</v>
      </c>
      <c r="I119" t="str">
        <f>LEFT(Tableau1[[#This Row],[Period]],FIND("-",Tableau1[[#This Row],[Period]])-1)</f>
        <v>M1</v>
      </c>
      <c r="J119" t="str">
        <f>RIGHT(Tableau1[[#This Row],[Gauche_Trouve]],LEN(Tableau1[[#This Row],[Gauche_Trouve]])-1)</f>
        <v>1</v>
      </c>
      <c r="K119" s="5">
        <f>DATE(Tableau1[[#This Row],[Annee]],Tableau1[[#This Row],[Mois]],1)</f>
        <v>43831</v>
      </c>
      <c r="L119" s="5" t="str">
        <f>"T" &amp; ROUNDUP(Tableau1[[#This Row],[Mois]]/3, 0)</f>
        <v>T1</v>
      </c>
      <c r="M119" t="s">
        <v>83</v>
      </c>
      <c r="N119" t="str">
        <f>CONCATENATE(Tableau1[[#This Row],[Annee]],"-",Tableau1[[#This Row],[Trimestre]])</f>
        <v>2020-T1</v>
      </c>
      <c r="O119" t="str">
        <f>VLOOKUP(Tableau1[[#This Row],[Product_Ref]],Table_Correspondance!H:J,2,FALSE)</f>
        <v>Pantalon</v>
      </c>
      <c r="P119" s="3">
        <f>VLOOKUP(Tableau1[[#This Row],[Product_Ref]],Table_Correspondance!H:N,6,FALSE)</f>
        <v>10.08</v>
      </c>
      <c r="Q119" s="3">
        <f>VLOOKUP(Tableau1[[#This Row],[Product_Ref]],Table_Correspondance!H:N,7,FALSE)</f>
        <v>12</v>
      </c>
      <c r="R119" s="3">
        <v>3376.89</v>
      </c>
      <c r="S119" t="str">
        <f>CONCATENATE(Tableau1[[#This Row],[Sub_Region_Cod]],Tableau1[[#This Row],[Country_Cod]],Tableau1[[#This Row],[Categ]],Tableau1[[#This Row],[Period]],Tableau1[[#This Row],[Product_Ref]],Tableau1[[#This Row],[Sales]])</f>
        <v>EUEMDACAT_BasM1-2020P191573376,89</v>
      </c>
      <c r="T119" s="5">
        <f>VLOOKUP(Tableau1[[#This Row],[Product_Ref]],Table_Correspondance!H:L,5,FALSE)</f>
        <v>42856</v>
      </c>
      <c r="U119">
        <f>_xlfn.DAYS(Tableau1[[#This Row],[Date]],Tableau1[[#This Row],[Date_creation]])</f>
        <v>975</v>
      </c>
    </row>
    <row r="120" spans="1:21" x14ac:dyDescent="0.35">
      <c r="A120" t="s">
        <v>8</v>
      </c>
      <c r="B120" t="s">
        <v>416</v>
      </c>
      <c r="C120" t="str">
        <f>TRIM(Tableau1[[#This Row],[Country_Cod]])</f>
        <v>ROU</v>
      </c>
      <c r="D120" t="s">
        <v>410</v>
      </c>
      <c r="E120" t="str">
        <f>VLOOKUP(Tableau1[[#This Row],[Code_Pays]],Table_Correspondance!$B$1:$F$40,2,FALSE)</f>
        <v>Roumanie</v>
      </c>
      <c r="F120" t="str">
        <f>RIGHT(Tableau1[[#This Row],[Categ]],LEN(Tableau1[[#This Row],[Categ]])-4)</f>
        <v>Bas</v>
      </c>
      <c r="G120" t="s">
        <v>56</v>
      </c>
      <c r="H120" t="str">
        <f>RIGHT(Tableau1[[#This Row],[Period]],4)</f>
        <v>2020</v>
      </c>
      <c r="I120" t="str">
        <f>LEFT(Tableau1[[#This Row],[Period]],FIND("-",Tableau1[[#This Row],[Period]])-1)</f>
        <v>M3</v>
      </c>
      <c r="J120" t="str">
        <f>RIGHT(Tableau1[[#This Row],[Gauche_Trouve]],LEN(Tableau1[[#This Row],[Gauche_Trouve]])-1)</f>
        <v>3</v>
      </c>
      <c r="K120" s="5">
        <f>DATE(Tableau1[[#This Row],[Annee]],Tableau1[[#This Row],[Mois]],1)</f>
        <v>43891</v>
      </c>
      <c r="L120" s="5" t="str">
        <f>"T" &amp; ROUNDUP(Tableau1[[#This Row],[Mois]]/3, 0)</f>
        <v>T1</v>
      </c>
      <c r="M120" t="s">
        <v>70</v>
      </c>
      <c r="N120" t="str">
        <f>CONCATENATE(Tableau1[[#This Row],[Annee]],"-",Tableau1[[#This Row],[Trimestre]])</f>
        <v>2020-T1</v>
      </c>
      <c r="O120" t="str">
        <f>VLOOKUP(Tableau1[[#This Row],[Product_Ref]],Table_Correspondance!H:J,2,FALSE)</f>
        <v>Jupe</v>
      </c>
      <c r="P120" s="3">
        <f>VLOOKUP(Tableau1[[#This Row],[Product_Ref]],Table_Correspondance!H:N,6,FALSE)</f>
        <v>11.76</v>
      </c>
      <c r="Q120" s="3">
        <f>VLOOKUP(Tableau1[[#This Row],[Product_Ref]],Table_Correspondance!H:N,7,FALSE)</f>
        <v>14</v>
      </c>
      <c r="R120" s="3">
        <v>5121.5600000000004</v>
      </c>
      <c r="S120" t="str">
        <f>CONCATENATE(Tableau1[[#This Row],[Sub_Region_Cod]],Tableau1[[#This Row],[Country_Cod]],Tableau1[[#This Row],[Categ]],Tableau1[[#This Row],[Period]],Tableau1[[#This Row],[Product_Ref]],Tableau1[[#This Row],[Sales]])</f>
        <v>EUEROUCAT_BasM3-2020P218785121,56</v>
      </c>
      <c r="T120" s="5">
        <f>VLOOKUP(Tableau1[[#This Row],[Product_Ref]],Table_Correspondance!H:L,5,FALSE)</f>
        <v>43101</v>
      </c>
      <c r="U120">
        <f>_xlfn.DAYS(Tableau1[[#This Row],[Date]],Tableau1[[#This Row],[Date_creation]])</f>
        <v>790</v>
      </c>
    </row>
    <row r="121" spans="1:21" x14ac:dyDescent="0.35">
      <c r="A121" t="s">
        <v>8</v>
      </c>
      <c r="B121" t="s">
        <v>419</v>
      </c>
      <c r="C121" t="str">
        <f>TRIM(Tableau1[[#This Row],[Country_Cod]])</f>
        <v>HUN</v>
      </c>
      <c r="D121" t="s">
        <v>410</v>
      </c>
      <c r="E121" t="str">
        <f>VLOOKUP(Tableau1[[#This Row],[Code_Pays]],Table_Correspondance!$B$1:$F$40,2,FALSE)</f>
        <v>Hongrie</v>
      </c>
      <c r="F121" t="str">
        <f>RIGHT(Tableau1[[#This Row],[Categ]],LEN(Tableau1[[#This Row],[Categ]])-4)</f>
        <v>Bas</v>
      </c>
      <c r="G121" t="s">
        <v>75</v>
      </c>
      <c r="H121" t="str">
        <f>RIGHT(Tableau1[[#This Row],[Period]],4)</f>
        <v>2021</v>
      </c>
      <c r="I121" t="str">
        <f>LEFT(Tableau1[[#This Row],[Period]],FIND("-",Tableau1[[#This Row],[Period]])-1)</f>
        <v>M4</v>
      </c>
      <c r="J121" t="str">
        <f>RIGHT(Tableau1[[#This Row],[Gauche_Trouve]],LEN(Tableau1[[#This Row],[Gauche_Trouve]])-1)</f>
        <v>4</v>
      </c>
      <c r="K121" s="5">
        <f>DATE(Tableau1[[#This Row],[Annee]],Tableau1[[#This Row],[Mois]],1)</f>
        <v>44287</v>
      </c>
      <c r="L121" s="5" t="str">
        <f>"T" &amp; ROUNDUP(Tableau1[[#This Row],[Mois]]/3, 0)</f>
        <v>T2</v>
      </c>
      <c r="M121" t="s">
        <v>221</v>
      </c>
      <c r="N121" t="str">
        <f>CONCATENATE(Tableau1[[#This Row],[Annee]],"-",Tableau1[[#This Row],[Trimestre]])</f>
        <v>2021-T2</v>
      </c>
      <c r="O121" t="str">
        <f>VLOOKUP(Tableau1[[#This Row],[Product_Ref]],Table_Correspondance!H:J,2,FALSE)</f>
        <v>Jupe</v>
      </c>
      <c r="P121" s="3">
        <f>VLOOKUP(Tableau1[[#This Row],[Product_Ref]],Table_Correspondance!H:N,6,FALSE)</f>
        <v>6.24</v>
      </c>
      <c r="Q121" s="3">
        <f>VLOOKUP(Tableau1[[#This Row],[Product_Ref]],Table_Correspondance!H:N,7,FALSE)</f>
        <v>8</v>
      </c>
      <c r="R121" s="3">
        <v>4880.5200000000004</v>
      </c>
      <c r="S121" t="str">
        <f>CONCATENATE(Tableau1[[#This Row],[Sub_Region_Cod]],Tableau1[[#This Row],[Country_Cod]],Tableau1[[#This Row],[Categ]],Tableau1[[#This Row],[Period]],Tableau1[[#This Row],[Product_Ref]],Tableau1[[#This Row],[Sales]])</f>
        <v>EUEHUNCAT_BasM4-2021P361544880,52</v>
      </c>
      <c r="T121" s="5">
        <f>VLOOKUP(Tableau1[[#This Row],[Product_Ref]],Table_Correspondance!H:L,5,FALSE)</f>
        <v>43191</v>
      </c>
      <c r="U121">
        <f>_xlfn.DAYS(Tableau1[[#This Row],[Date]],Tableau1[[#This Row],[Date_creation]])</f>
        <v>1096</v>
      </c>
    </row>
    <row r="122" spans="1:21" x14ac:dyDescent="0.35">
      <c r="A122" t="s">
        <v>8</v>
      </c>
      <c r="B122" t="s">
        <v>415</v>
      </c>
      <c r="C122" t="str">
        <f>TRIM(Tableau1[[#This Row],[Country_Cod]])</f>
        <v>RUS</v>
      </c>
      <c r="D122" t="s">
        <v>410</v>
      </c>
      <c r="E122" t="str">
        <f>VLOOKUP(Tableau1[[#This Row],[Code_Pays]],Table_Correspondance!$B$1:$F$40,2,FALSE)</f>
        <v>Fédération de Russie</v>
      </c>
      <c r="F122" t="str">
        <f>RIGHT(Tableau1[[#This Row],[Categ]],LEN(Tableau1[[#This Row],[Categ]])-4)</f>
        <v>Bas</v>
      </c>
      <c r="G122" t="s">
        <v>75</v>
      </c>
      <c r="H122" t="str">
        <f>RIGHT(Tableau1[[#This Row],[Period]],4)</f>
        <v>2021</v>
      </c>
      <c r="I122" t="str">
        <f>LEFT(Tableau1[[#This Row],[Period]],FIND("-",Tableau1[[#This Row],[Period]])-1)</f>
        <v>M4</v>
      </c>
      <c r="J122" t="str">
        <f>RIGHT(Tableau1[[#This Row],[Gauche_Trouve]],LEN(Tableau1[[#This Row],[Gauche_Trouve]])-1)</f>
        <v>4</v>
      </c>
      <c r="K122" s="5">
        <f>DATE(Tableau1[[#This Row],[Annee]],Tableau1[[#This Row],[Mois]],1)</f>
        <v>44287</v>
      </c>
      <c r="L122" s="5" t="str">
        <f>"T" &amp; ROUNDUP(Tableau1[[#This Row],[Mois]]/3, 0)</f>
        <v>T2</v>
      </c>
      <c r="M122" t="s">
        <v>242</v>
      </c>
      <c r="N122" t="str">
        <f>CONCATENATE(Tableau1[[#This Row],[Annee]],"-",Tableau1[[#This Row],[Trimestre]])</f>
        <v>2021-T2</v>
      </c>
      <c r="O122" t="str">
        <f>VLOOKUP(Tableau1[[#This Row],[Product_Ref]],Table_Correspondance!H:J,2,FALSE)</f>
        <v>Jupe</v>
      </c>
      <c r="P122" s="3">
        <f>VLOOKUP(Tableau1[[#This Row],[Product_Ref]],Table_Correspondance!H:N,6,FALSE)</f>
        <v>10.92</v>
      </c>
      <c r="Q122" s="3">
        <f>VLOOKUP(Tableau1[[#This Row],[Product_Ref]],Table_Correspondance!H:N,7,FALSE)</f>
        <v>12</v>
      </c>
      <c r="R122" s="3">
        <v>6874.62</v>
      </c>
      <c r="S122" t="str">
        <f>CONCATENATE(Tableau1[[#This Row],[Sub_Region_Cod]],Tableau1[[#This Row],[Country_Cod]],Tableau1[[#This Row],[Categ]],Tableau1[[#This Row],[Period]],Tableau1[[#This Row],[Product_Ref]],Tableau1[[#This Row],[Sales]])</f>
        <v>EUERUSCAT_BasM4-2021P266966874,62</v>
      </c>
      <c r="T122" s="5">
        <f>VLOOKUP(Tableau1[[#This Row],[Product_Ref]],Table_Correspondance!H:L,5,FALSE)</f>
        <v>42948</v>
      </c>
      <c r="U122">
        <f>_xlfn.DAYS(Tableau1[[#This Row],[Date]],Tableau1[[#This Row],[Date_creation]])</f>
        <v>1339</v>
      </c>
    </row>
    <row r="123" spans="1:21" x14ac:dyDescent="0.35">
      <c r="A123" t="s">
        <v>8</v>
      </c>
      <c r="B123" t="s">
        <v>419</v>
      </c>
      <c r="C123" t="str">
        <f>TRIM(Tableau1[[#This Row],[Country_Cod]])</f>
        <v>HUN</v>
      </c>
      <c r="D123" t="s">
        <v>410</v>
      </c>
      <c r="E123" t="str">
        <f>VLOOKUP(Tableau1[[#This Row],[Code_Pays]],Table_Correspondance!$B$1:$F$40,2,FALSE)</f>
        <v>Hongrie</v>
      </c>
      <c r="F123" t="str">
        <f>RIGHT(Tableau1[[#This Row],[Categ]],LEN(Tableau1[[#This Row],[Categ]])-4)</f>
        <v>Bas</v>
      </c>
      <c r="G123" t="s">
        <v>11</v>
      </c>
      <c r="H123" t="str">
        <f>RIGHT(Tableau1[[#This Row],[Period]],4)</f>
        <v>2020</v>
      </c>
      <c r="I123" t="str">
        <f>LEFT(Tableau1[[#This Row],[Period]],FIND("-",Tableau1[[#This Row],[Period]])-1)</f>
        <v>M7</v>
      </c>
      <c r="J123" t="str">
        <f>RIGHT(Tableau1[[#This Row],[Gauche_Trouve]],LEN(Tableau1[[#This Row],[Gauche_Trouve]])-1)</f>
        <v>7</v>
      </c>
      <c r="K123" s="5">
        <f>DATE(Tableau1[[#This Row],[Annee]],Tableau1[[#This Row],[Mois]],1)</f>
        <v>44013</v>
      </c>
      <c r="L123" s="5" t="str">
        <f>"T" &amp; ROUNDUP(Tableau1[[#This Row],[Mois]]/3, 0)</f>
        <v>T3</v>
      </c>
      <c r="M123" t="s">
        <v>69</v>
      </c>
      <c r="N123" t="str">
        <f>CONCATENATE(Tableau1[[#This Row],[Annee]],"-",Tableau1[[#This Row],[Trimestre]])</f>
        <v>2020-T3</v>
      </c>
      <c r="O123" t="str">
        <f>VLOOKUP(Tableau1[[#This Row],[Product_Ref]],Table_Correspondance!H:J,2,FALSE)</f>
        <v>Chaussette</v>
      </c>
      <c r="P123" s="3">
        <f>VLOOKUP(Tableau1[[#This Row],[Product_Ref]],Table_Correspondance!H:N,6,FALSE)</f>
        <v>10.64</v>
      </c>
      <c r="Q123" s="3">
        <f>VLOOKUP(Tableau1[[#This Row],[Product_Ref]],Table_Correspondance!H:N,7,FALSE)</f>
        <v>14</v>
      </c>
      <c r="R123" s="3">
        <v>7167.67</v>
      </c>
      <c r="S123" t="str">
        <f>CONCATENATE(Tableau1[[#This Row],[Sub_Region_Cod]],Tableau1[[#This Row],[Country_Cod]],Tableau1[[#This Row],[Categ]],Tableau1[[#This Row],[Period]],Tableau1[[#This Row],[Product_Ref]],Tableau1[[#This Row],[Sales]])</f>
        <v>EUEHUNCAT_BasM7-2020P311117167,67</v>
      </c>
      <c r="T123" s="5">
        <f>VLOOKUP(Tableau1[[#This Row],[Product_Ref]],Table_Correspondance!H:L,5,FALSE)</f>
        <v>43221</v>
      </c>
      <c r="U123">
        <f>_xlfn.DAYS(Tableau1[[#This Row],[Date]],Tableau1[[#This Row],[Date_creation]])</f>
        <v>792</v>
      </c>
    </row>
    <row r="124" spans="1:21" x14ac:dyDescent="0.35">
      <c r="A124" t="s">
        <v>8</v>
      </c>
      <c r="B124" t="s">
        <v>416</v>
      </c>
      <c r="C124" t="str">
        <f>TRIM(Tableau1[[#This Row],[Country_Cod]])</f>
        <v>ROU</v>
      </c>
      <c r="D124" t="s">
        <v>410</v>
      </c>
      <c r="E124" t="str">
        <f>VLOOKUP(Tableau1[[#This Row],[Code_Pays]],Table_Correspondance!$B$1:$F$40,2,FALSE)</f>
        <v>Roumanie</v>
      </c>
      <c r="F124" t="str">
        <f>RIGHT(Tableau1[[#This Row],[Categ]],LEN(Tableau1[[#This Row],[Categ]])-4)</f>
        <v>Bas</v>
      </c>
      <c r="G124" t="s">
        <v>52</v>
      </c>
      <c r="H124" t="str">
        <f>RIGHT(Tableau1[[#This Row],[Period]],4)</f>
        <v>2020</v>
      </c>
      <c r="I124" t="str">
        <f>LEFT(Tableau1[[#This Row],[Period]],FIND("-",Tableau1[[#This Row],[Period]])-1)</f>
        <v>M11</v>
      </c>
      <c r="J124" t="str">
        <f>RIGHT(Tableau1[[#This Row],[Gauche_Trouve]],LEN(Tableau1[[#This Row],[Gauche_Trouve]])-1)</f>
        <v>11</v>
      </c>
      <c r="K124" s="5">
        <f>DATE(Tableau1[[#This Row],[Annee]],Tableau1[[#This Row],[Mois]],1)</f>
        <v>44136</v>
      </c>
      <c r="L124" s="5" t="str">
        <f>"T" &amp; ROUNDUP(Tableau1[[#This Row],[Mois]]/3, 0)</f>
        <v>T4</v>
      </c>
      <c r="M124" t="s">
        <v>293</v>
      </c>
      <c r="N124" t="str">
        <f>CONCATENATE(Tableau1[[#This Row],[Annee]],"-",Tableau1[[#This Row],[Trimestre]])</f>
        <v>2020-T4</v>
      </c>
      <c r="O124" t="str">
        <f>VLOOKUP(Tableau1[[#This Row],[Product_Ref]],Table_Correspondance!H:J,2,FALSE)</f>
        <v>Jupe</v>
      </c>
      <c r="P124" s="3">
        <f>VLOOKUP(Tableau1[[#This Row],[Product_Ref]],Table_Correspondance!H:N,6,FALSE)</f>
        <v>13.2</v>
      </c>
      <c r="Q124" s="3">
        <f>VLOOKUP(Tableau1[[#This Row],[Product_Ref]],Table_Correspondance!H:N,7,FALSE)</f>
        <v>15</v>
      </c>
      <c r="R124" s="3">
        <v>7146.66</v>
      </c>
      <c r="S124" t="str">
        <f>CONCATENATE(Tableau1[[#This Row],[Sub_Region_Cod]],Tableau1[[#This Row],[Country_Cod]],Tableau1[[#This Row],[Categ]],Tableau1[[#This Row],[Period]],Tableau1[[#This Row],[Product_Ref]],Tableau1[[#This Row],[Sales]])</f>
        <v>EUEROUCAT_BasM11-2020P433207146,66</v>
      </c>
      <c r="T124" s="5">
        <f>VLOOKUP(Tableau1[[#This Row],[Product_Ref]],Table_Correspondance!H:L,5,FALSE)</f>
        <v>43160</v>
      </c>
      <c r="U124">
        <f>_xlfn.DAYS(Tableau1[[#This Row],[Date]],Tableau1[[#This Row],[Date_creation]])</f>
        <v>976</v>
      </c>
    </row>
    <row r="125" spans="1:21" x14ac:dyDescent="0.35">
      <c r="A125" t="s">
        <v>8</v>
      </c>
      <c r="B125" t="s">
        <v>418</v>
      </c>
      <c r="C125" t="str">
        <f>TRIM(Tableau1[[#This Row],[Country_Cod]])</f>
        <v>BGR</v>
      </c>
      <c r="D125" t="s">
        <v>409</v>
      </c>
      <c r="E125" t="str">
        <f>VLOOKUP(Tableau1[[#This Row],[Code_Pays]],Table_Correspondance!$B$1:$F$40,2,FALSE)</f>
        <v>Bulgarie</v>
      </c>
      <c r="F125" t="str">
        <f>RIGHT(Tableau1[[#This Row],[Categ]],LEN(Tableau1[[#This Row],[Categ]])-4)</f>
        <v>Haut</v>
      </c>
      <c r="G125" t="s">
        <v>65</v>
      </c>
      <c r="H125" t="str">
        <f>RIGHT(Tableau1[[#This Row],[Period]],4)</f>
        <v>2019</v>
      </c>
      <c r="I125" t="str">
        <f>LEFT(Tableau1[[#This Row],[Period]],FIND("-",Tableau1[[#This Row],[Period]])-1)</f>
        <v>M9</v>
      </c>
      <c r="J125" t="str">
        <f>RIGHT(Tableau1[[#This Row],[Gauche_Trouve]],LEN(Tableau1[[#This Row],[Gauche_Trouve]])-1)</f>
        <v>9</v>
      </c>
      <c r="K125" s="5">
        <f>DATE(Tableau1[[#This Row],[Annee]],Tableau1[[#This Row],[Mois]],1)</f>
        <v>43709</v>
      </c>
      <c r="L125" s="5" t="str">
        <f>"T" &amp; ROUNDUP(Tableau1[[#This Row],[Mois]]/3, 0)</f>
        <v>T3</v>
      </c>
      <c r="M125" t="s">
        <v>181</v>
      </c>
      <c r="N125" t="str">
        <f>CONCATENATE(Tableau1[[#This Row],[Annee]],"-",Tableau1[[#This Row],[Trimestre]])</f>
        <v>2019-T3</v>
      </c>
      <c r="O125" t="str">
        <f>VLOOKUP(Tableau1[[#This Row],[Product_Ref]],Table_Correspondance!H:J,2,FALSE)</f>
        <v>Sweatshirt</v>
      </c>
      <c r="P125" s="3">
        <f>VLOOKUP(Tableau1[[#This Row],[Product_Ref]],Table_Correspondance!H:N,6,FALSE)</f>
        <v>5.25</v>
      </c>
      <c r="Q125" s="3">
        <f>VLOOKUP(Tableau1[[#This Row],[Product_Ref]],Table_Correspondance!H:N,7,FALSE)</f>
        <v>7</v>
      </c>
      <c r="R125" s="3">
        <v>8970.52</v>
      </c>
      <c r="S125" t="str">
        <f>CONCATENATE(Tableau1[[#This Row],[Sub_Region_Cod]],Tableau1[[#This Row],[Country_Cod]],Tableau1[[#This Row],[Categ]],Tableau1[[#This Row],[Period]],Tableau1[[#This Row],[Product_Ref]],Tableau1[[#This Row],[Sales]])</f>
        <v>EUEBGRCAT_HautM9-2019P088038970,52</v>
      </c>
      <c r="T125" s="5">
        <f>VLOOKUP(Tableau1[[#This Row],[Product_Ref]],Table_Correspondance!H:L,5,FALSE)</f>
        <v>42767</v>
      </c>
      <c r="U125">
        <f>_xlfn.DAYS(Tableau1[[#This Row],[Date]],Tableau1[[#This Row],[Date_creation]])</f>
        <v>942</v>
      </c>
    </row>
    <row r="126" spans="1:21" x14ac:dyDescent="0.35">
      <c r="A126" t="s">
        <v>8</v>
      </c>
      <c r="B126" t="s">
        <v>419</v>
      </c>
      <c r="C126" t="str">
        <f>TRIM(Tableau1[[#This Row],[Country_Cod]])</f>
        <v>HUN</v>
      </c>
      <c r="D126" t="s">
        <v>410</v>
      </c>
      <c r="E126" t="str">
        <f>VLOOKUP(Tableau1[[#This Row],[Code_Pays]],Table_Correspondance!$B$1:$F$40,2,FALSE)</f>
        <v>Hongrie</v>
      </c>
      <c r="F126" t="str">
        <f>RIGHT(Tableau1[[#This Row],[Categ]],LEN(Tableau1[[#This Row],[Categ]])-4)</f>
        <v>Bas</v>
      </c>
      <c r="G126" t="s">
        <v>17</v>
      </c>
      <c r="H126" t="str">
        <f>RIGHT(Tableau1[[#This Row],[Period]],4)</f>
        <v>2020</v>
      </c>
      <c r="I126" t="str">
        <f>LEFT(Tableau1[[#This Row],[Period]],FIND("-",Tableau1[[#This Row],[Period]])-1)</f>
        <v>M12</v>
      </c>
      <c r="J126" t="str">
        <f>RIGHT(Tableau1[[#This Row],[Gauche_Trouve]],LEN(Tableau1[[#This Row],[Gauche_Trouve]])-1)</f>
        <v>12</v>
      </c>
      <c r="K126" s="5">
        <f>DATE(Tableau1[[#This Row],[Annee]],Tableau1[[#This Row],[Mois]],1)</f>
        <v>44166</v>
      </c>
      <c r="L126" s="5" t="str">
        <f>"T" &amp; ROUNDUP(Tableau1[[#This Row],[Mois]]/3, 0)</f>
        <v>T4</v>
      </c>
      <c r="M126" t="s">
        <v>294</v>
      </c>
      <c r="N126" t="str">
        <f>CONCATENATE(Tableau1[[#This Row],[Annee]],"-",Tableau1[[#This Row],[Trimestre]])</f>
        <v>2020-T4</v>
      </c>
      <c r="O126" t="str">
        <f>VLOOKUP(Tableau1[[#This Row],[Product_Ref]],Table_Correspondance!H:J,2,FALSE)</f>
        <v>Culotte</v>
      </c>
      <c r="P126" s="3">
        <f>VLOOKUP(Tableau1[[#This Row],[Product_Ref]],Table_Correspondance!H:N,6,FALSE)</f>
        <v>4.5999999999999996</v>
      </c>
      <c r="Q126" s="3">
        <f>VLOOKUP(Tableau1[[#This Row],[Product_Ref]],Table_Correspondance!H:N,7,FALSE)</f>
        <v>5</v>
      </c>
      <c r="R126" s="3">
        <v>9198.35</v>
      </c>
      <c r="S126" t="str">
        <f>CONCATENATE(Tableau1[[#This Row],[Sub_Region_Cod]],Tableau1[[#This Row],[Country_Cod]],Tableau1[[#This Row],[Categ]],Tableau1[[#This Row],[Period]],Tableau1[[#This Row],[Product_Ref]],Tableau1[[#This Row],[Sales]])</f>
        <v>EUEHUNCAT_BasM12-2020P019129198,35</v>
      </c>
      <c r="T126" s="5">
        <f>VLOOKUP(Tableau1[[#This Row],[Product_Ref]],Table_Correspondance!H:L,5,FALSE)</f>
        <v>42826</v>
      </c>
      <c r="U126">
        <f>_xlfn.DAYS(Tableau1[[#This Row],[Date]],Tableau1[[#This Row],[Date_creation]])</f>
        <v>1340</v>
      </c>
    </row>
    <row r="127" spans="1:21" x14ac:dyDescent="0.35">
      <c r="A127" t="s">
        <v>8</v>
      </c>
      <c r="B127" t="s">
        <v>415</v>
      </c>
      <c r="C127" t="str">
        <f>TRIM(Tableau1[[#This Row],[Country_Cod]])</f>
        <v>RUS</v>
      </c>
      <c r="D127" t="s">
        <v>409</v>
      </c>
      <c r="E127" t="str">
        <f>VLOOKUP(Tableau1[[#This Row],[Code_Pays]],Table_Correspondance!$B$1:$F$40,2,FALSE)</f>
        <v>Fédération de Russie</v>
      </c>
      <c r="F127" t="str">
        <f>RIGHT(Tableau1[[#This Row],[Categ]],LEN(Tableau1[[#This Row],[Categ]])-4)</f>
        <v>Haut</v>
      </c>
      <c r="G127" t="s">
        <v>9</v>
      </c>
      <c r="H127" t="str">
        <f>RIGHT(Tableau1[[#This Row],[Period]],4)</f>
        <v>2021</v>
      </c>
      <c r="I127" t="str">
        <f>LEFT(Tableau1[[#This Row],[Period]],FIND("-",Tableau1[[#This Row],[Period]])-1)</f>
        <v>M2</v>
      </c>
      <c r="J127" t="str">
        <f>RIGHT(Tableau1[[#This Row],[Gauche_Trouve]],LEN(Tableau1[[#This Row],[Gauche_Trouve]])-1)</f>
        <v>2</v>
      </c>
      <c r="K127" s="5">
        <f>DATE(Tableau1[[#This Row],[Annee]],Tableau1[[#This Row],[Mois]],1)</f>
        <v>44228</v>
      </c>
      <c r="L127" s="5" t="str">
        <f>"T" &amp; ROUNDUP(Tableau1[[#This Row],[Mois]]/3, 0)</f>
        <v>T1</v>
      </c>
      <c r="M127" t="s">
        <v>218</v>
      </c>
      <c r="N127" t="str">
        <f>CONCATENATE(Tableau1[[#This Row],[Annee]],"-",Tableau1[[#This Row],[Trimestre]])</f>
        <v>2021-T1</v>
      </c>
      <c r="O127" t="str">
        <f>VLOOKUP(Tableau1[[#This Row],[Product_Ref]],Table_Correspondance!H:J,2,FALSE)</f>
        <v>Chemisier</v>
      </c>
      <c r="P127" s="3">
        <f>VLOOKUP(Tableau1[[#This Row],[Product_Ref]],Table_Correspondance!H:N,6,FALSE)</f>
        <v>9.4</v>
      </c>
      <c r="Q127" s="3">
        <f>VLOOKUP(Tableau1[[#This Row],[Product_Ref]],Table_Correspondance!H:N,7,FALSE)</f>
        <v>10</v>
      </c>
      <c r="R127" s="3">
        <v>9860.19</v>
      </c>
      <c r="S127" t="str">
        <f>CONCATENATE(Tableau1[[#This Row],[Sub_Region_Cod]],Tableau1[[#This Row],[Country_Cod]],Tableau1[[#This Row],[Categ]],Tableau1[[#This Row],[Period]],Tableau1[[#This Row],[Product_Ref]],Tableau1[[#This Row],[Sales]])</f>
        <v>EUERUSCAT_HautM2-2021P097359860,19</v>
      </c>
      <c r="T127" s="5">
        <f>VLOOKUP(Tableau1[[#This Row],[Product_Ref]],Table_Correspondance!H:L,5,FALSE)</f>
        <v>43405</v>
      </c>
      <c r="U127">
        <f>_xlfn.DAYS(Tableau1[[#This Row],[Date]],Tableau1[[#This Row],[Date_creation]])</f>
        <v>823</v>
      </c>
    </row>
    <row r="128" spans="1:21" x14ac:dyDescent="0.35">
      <c r="A128" t="s">
        <v>8</v>
      </c>
      <c r="B128" t="s">
        <v>415</v>
      </c>
      <c r="C128" t="str">
        <f>TRIM(Tableau1[[#This Row],[Country_Cod]])</f>
        <v>RUS</v>
      </c>
      <c r="D128" t="s">
        <v>409</v>
      </c>
      <c r="E128" t="str">
        <f>VLOOKUP(Tableau1[[#This Row],[Code_Pays]],Table_Correspondance!$B$1:$F$40,2,FALSE)</f>
        <v>Fédération de Russie</v>
      </c>
      <c r="F128" t="str">
        <f>RIGHT(Tableau1[[#This Row],[Categ]],LEN(Tableau1[[#This Row],[Categ]])-4)</f>
        <v>Haut</v>
      </c>
      <c r="G128" t="s">
        <v>30</v>
      </c>
      <c r="H128" t="str">
        <f>RIGHT(Tableau1[[#This Row],[Period]],4)</f>
        <v>2020</v>
      </c>
      <c r="I128" t="str">
        <f>LEFT(Tableau1[[#This Row],[Period]],FIND("-",Tableau1[[#This Row],[Period]])-1)</f>
        <v>M9</v>
      </c>
      <c r="J128" t="str">
        <f>RIGHT(Tableau1[[#This Row],[Gauche_Trouve]],LEN(Tableau1[[#This Row],[Gauche_Trouve]])-1)</f>
        <v>9</v>
      </c>
      <c r="K128" s="5">
        <f>DATE(Tableau1[[#This Row],[Annee]],Tableau1[[#This Row],[Mois]],1)</f>
        <v>44075</v>
      </c>
      <c r="L128" s="5" t="str">
        <f>"T" &amp; ROUNDUP(Tableau1[[#This Row],[Mois]]/3, 0)</f>
        <v>T3</v>
      </c>
      <c r="M128" t="s">
        <v>36</v>
      </c>
      <c r="N128" t="str">
        <f>CONCATENATE(Tableau1[[#This Row],[Annee]],"-",Tableau1[[#This Row],[Trimestre]])</f>
        <v>2020-T3</v>
      </c>
      <c r="O128" t="str">
        <f>VLOOKUP(Tableau1[[#This Row],[Product_Ref]],Table_Correspondance!H:J,2,FALSE)</f>
        <v>Sweatshirt</v>
      </c>
      <c r="P128" s="3">
        <f>VLOOKUP(Tableau1[[#This Row],[Product_Ref]],Table_Correspondance!H:N,6,FALSE)</f>
        <v>8.36</v>
      </c>
      <c r="Q128" s="3">
        <f>VLOOKUP(Tableau1[[#This Row],[Product_Ref]],Table_Correspondance!H:N,7,FALSE)</f>
        <v>11</v>
      </c>
      <c r="R128" s="3">
        <v>186.62</v>
      </c>
      <c r="S128" t="str">
        <f>CONCATENATE(Tableau1[[#This Row],[Sub_Region_Cod]],Tableau1[[#This Row],[Country_Cod]],Tableau1[[#This Row],[Categ]],Tableau1[[#This Row],[Period]],Tableau1[[#This Row],[Product_Ref]],Tableau1[[#This Row],[Sales]])</f>
        <v>EUERUSCAT_HautM9-2020P20074186,62</v>
      </c>
      <c r="T128" s="5">
        <f>VLOOKUP(Tableau1[[#This Row],[Product_Ref]],Table_Correspondance!H:L,5,FALSE)</f>
        <v>43101</v>
      </c>
      <c r="U128">
        <f>_xlfn.DAYS(Tableau1[[#This Row],[Date]],Tableau1[[#This Row],[Date_creation]])</f>
        <v>974</v>
      </c>
    </row>
    <row r="129" spans="1:21" x14ac:dyDescent="0.35">
      <c r="A129" t="s">
        <v>8</v>
      </c>
      <c r="B129" t="s">
        <v>417</v>
      </c>
      <c r="C129" t="str">
        <f>TRIM(Tableau1[[#This Row],[Country_Cod]])</f>
        <v>MDA</v>
      </c>
      <c r="D129" t="s">
        <v>410</v>
      </c>
      <c r="E129" t="str">
        <f>VLOOKUP(Tableau1[[#This Row],[Code_Pays]],Table_Correspondance!$B$1:$F$40,2,FALSE)</f>
        <v>République de Moldavie</v>
      </c>
      <c r="F129" t="str">
        <f>RIGHT(Tableau1[[#This Row],[Categ]],LEN(Tableau1[[#This Row],[Categ]])-4)</f>
        <v>Bas</v>
      </c>
      <c r="G129" t="s">
        <v>23</v>
      </c>
      <c r="H129" t="str">
        <f>RIGHT(Tableau1[[#This Row],[Period]],4)</f>
        <v>2019</v>
      </c>
      <c r="I129" t="str">
        <f>LEFT(Tableau1[[#This Row],[Period]],FIND("-",Tableau1[[#This Row],[Period]])-1)</f>
        <v>M10</v>
      </c>
      <c r="J129" t="str">
        <f>RIGHT(Tableau1[[#This Row],[Gauche_Trouve]],LEN(Tableau1[[#This Row],[Gauche_Trouve]])-1)</f>
        <v>10</v>
      </c>
      <c r="K129" s="5">
        <f>DATE(Tableau1[[#This Row],[Annee]],Tableau1[[#This Row],[Mois]],1)</f>
        <v>43739</v>
      </c>
      <c r="L129" s="5" t="str">
        <f>"T" &amp; ROUNDUP(Tableau1[[#This Row],[Mois]]/3, 0)</f>
        <v>T4</v>
      </c>
      <c r="M129" t="s">
        <v>128</v>
      </c>
      <c r="N129" t="str">
        <f>CONCATENATE(Tableau1[[#This Row],[Annee]],"-",Tableau1[[#This Row],[Trimestre]])</f>
        <v>2019-T4</v>
      </c>
      <c r="O129" t="str">
        <f>VLOOKUP(Tableau1[[#This Row],[Product_Ref]],Table_Correspondance!H:J,2,FALSE)</f>
        <v>Jupe</v>
      </c>
      <c r="P129" s="3">
        <f>VLOOKUP(Tableau1[[#This Row],[Product_Ref]],Table_Correspondance!H:N,6,FALSE)</f>
        <v>6.16</v>
      </c>
      <c r="Q129" s="3">
        <f>VLOOKUP(Tableau1[[#This Row],[Product_Ref]],Table_Correspondance!H:N,7,FALSE)</f>
        <v>8</v>
      </c>
      <c r="R129" s="3">
        <v>3321.77</v>
      </c>
      <c r="S129" t="str">
        <f>CONCATENATE(Tableau1[[#This Row],[Sub_Region_Cod]],Tableau1[[#This Row],[Country_Cod]],Tableau1[[#This Row],[Categ]],Tableau1[[#This Row],[Period]],Tableau1[[#This Row],[Product_Ref]],Tableau1[[#This Row],[Sales]])</f>
        <v>EUEMDACAT_BasM10-2019P355623321,77</v>
      </c>
      <c r="T129" s="5">
        <f>VLOOKUP(Tableau1[[#This Row],[Product_Ref]],Table_Correspondance!H:L,5,FALSE)</f>
        <v>43101</v>
      </c>
      <c r="U129">
        <f>_xlfn.DAYS(Tableau1[[#This Row],[Date]],Tableau1[[#This Row],[Date_creation]])</f>
        <v>638</v>
      </c>
    </row>
    <row r="130" spans="1:21" x14ac:dyDescent="0.35">
      <c r="A130" t="s">
        <v>8</v>
      </c>
      <c r="B130" t="s">
        <v>421</v>
      </c>
      <c r="C130" t="str">
        <f>TRIM(Tableau1[[#This Row],[Country_Cod]])</f>
        <v>SVK</v>
      </c>
      <c r="D130" t="s">
        <v>410</v>
      </c>
      <c r="E130" t="str">
        <f>VLOOKUP(Tableau1[[#This Row],[Code_Pays]],Table_Correspondance!$B$1:$F$40,2,FALSE)</f>
        <v>Slovaquie</v>
      </c>
      <c r="F130" t="str">
        <f>RIGHT(Tableau1[[#This Row],[Categ]],LEN(Tableau1[[#This Row],[Categ]])-4)</f>
        <v>Bas</v>
      </c>
      <c r="G130" t="s">
        <v>63</v>
      </c>
      <c r="H130" t="str">
        <f>RIGHT(Tableau1[[#This Row],[Period]],4)</f>
        <v>2019</v>
      </c>
      <c r="I130" t="str">
        <f>LEFT(Tableau1[[#This Row],[Period]],FIND("-",Tableau1[[#This Row],[Period]])-1)</f>
        <v>M7</v>
      </c>
      <c r="J130" t="str">
        <f>RIGHT(Tableau1[[#This Row],[Gauche_Trouve]],LEN(Tableau1[[#This Row],[Gauche_Trouve]])-1)</f>
        <v>7</v>
      </c>
      <c r="K130" s="5">
        <f>DATE(Tableau1[[#This Row],[Annee]],Tableau1[[#This Row],[Mois]],1)</f>
        <v>43647</v>
      </c>
      <c r="L130" s="5" t="str">
        <f>"T" &amp; ROUNDUP(Tableau1[[#This Row],[Mois]]/3, 0)</f>
        <v>T3</v>
      </c>
      <c r="M130" t="s">
        <v>255</v>
      </c>
      <c r="N130" t="str">
        <f>CONCATENATE(Tableau1[[#This Row],[Annee]],"-",Tableau1[[#This Row],[Trimestre]])</f>
        <v>2019-T3</v>
      </c>
      <c r="O130" t="str">
        <f>VLOOKUP(Tableau1[[#This Row],[Product_Ref]],Table_Correspondance!H:J,2,FALSE)</f>
        <v>Pantacourt</v>
      </c>
      <c r="P130" s="3">
        <f>VLOOKUP(Tableau1[[#This Row],[Product_Ref]],Table_Correspondance!H:N,6,FALSE)</f>
        <v>6.37</v>
      </c>
      <c r="Q130" s="3">
        <f>VLOOKUP(Tableau1[[#This Row],[Product_Ref]],Table_Correspondance!H:N,7,FALSE)</f>
        <v>7</v>
      </c>
      <c r="R130" s="3">
        <v>225.42</v>
      </c>
      <c r="S130" t="str">
        <f>CONCATENATE(Tableau1[[#This Row],[Sub_Region_Cod]],Tableau1[[#This Row],[Country_Cod]],Tableau1[[#This Row],[Categ]],Tableau1[[#This Row],[Period]],Tableau1[[#This Row],[Product_Ref]],Tableau1[[#This Row],[Sales]])</f>
        <v>EUESVKCAT_BasM7-2019P46106225,42</v>
      </c>
      <c r="T130" s="5">
        <f>VLOOKUP(Tableau1[[#This Row],[Product_Ref]],Table_Correspondance!H:L,5,FALSE)</f>
        <v>43252</v>
      </c>
      <c r="U130">
        <f>_xlfn.DAYS(Tableau1[[#This Row],[Date]],Tableau1[[#This Row],[Date_creation]])</f>
        <v>395</v>
      </c>
    </row>
    <row r="131" spans="1:21" x14ac:dyDescent="0.35">
      <c r="A131" t="s">
        <v>8</v>
      </c>
      <c r="B131" t="s">
        <v>419</v>
      </c>
      <c r="C131" t="str">
        <f>TRIM(Tableau1[[#This Row],[Country_Cod]])</f>
        <v>HUN</v>
      </c>
      <c r="D131" t="s">
        <v>409</v>
      </c>
      <c r="E131" t="str">
        <f>VLOOKUP(Tableau1[[#This Row],[Code_Pays]],Table_Correspondance!$B$1:$F$40,2,FALSE)</f>
        <v>Hongrie</v>
      </c>
      <c r="F131" t="str">
        <f>RIGHT(Tableau1[[#This Row],[Categ]],LEN(Tableau1[[#This Row],[Categ]])-4)</f>
        <v>Haut</v>
      </c>
      <c r="G131" t="s">
        <v>75</v>
      </c>
      <c r="H131" t="str">
        <f>RIGHT(Tableau1[[#This Row],[Period]],4)</f>
        <v>2021</v>
      </c>
      <c r="I131" t="str">
        <f>LEFT(Tableau1[[#This Row],[Period]],FIND("-",Tableau1[[#This Row],[Period]])-1)</f>
        <v>M4</v>
      </c>
      <c r="J131" t="str">
        <f>RIGHT(Tableau1[[#This Row],[Gauche_Trouve]],LEN(Tableau1[[#This Row],[Gauche_Trouve]])-1)</f>
        <v>4</v>
      </c>
      <c r="K131" s="5">
        <f>DATE(Tableau1[[#This Row],[Annee]],Tableau1[[#This Row],[Mois]],1)</f>
        <v>44287</v>
      </c>
      <c r="L131" s="5" t="str">
        <f>"T" &amp; ROUNDUP(Tableau1[[#This Row],[Mois]]/3, 0)</f>
        <v>T2</v>
      </c>
      <c r="M131" t="s">
        <v>205</v>
      </c>
      <c r="N131" t="str">
        <f>CONCATENATE(Tableau1[[#This Row],[Annee]],"-",Tableau1[[#This Row],[Trimestre]])</f>
        <v>2021-T2</v>
      </c>
      <c r="O131" t="str">
        <f>VLOOKUP(Tableau1[[#This Row],[Product_Ref]],Table_Correspondance!H:J,2,FALSE)</f>
        <v>Chemise</v>
      </c>
      <c r="P131" s="3">
        <f>VLOOKUP(Tableau1[[#This Row],[Product_Ref]],Table_Correspondance!H:N,6,FALSE)</f>
        <v>7.65</v>
      </c>
      <c r="Q131" s="3">
        <f>VLOOKUP(Tableau1[[#This Row],[Product_Ref]],Table_Correspondance!H:N,7,FALSE)</f>
        <v>9</v>
      </c>
      <c r="R131" s="3">
        <v>791.91</v>
      </c>
      <c r="S131" t="str">
        <f>CONCATENATE(Tableau1[[#This Row],[Sub_Region_Cod]],Tableau1[[#This Row],[Country_Cod]],Tableau1[[#This Row],[Categ]],Tableau1[[#This Row],[Period]],Tableau1[[#This Row],[Product_Ref]],Tableau1[[#This Row],[Sales]])</f>
        <v>EUEHUNCAT_HautM4-2021P37753791,91</v>
      </c>
      <c r="T131" s="5">
        <f>VLOOKUP(Tableau1[[#This Row],[Product_Ref]],Table_Correspondance!H:L,5,FALSE)</f>
        <v>42736</v>
      </c>
      <c r="U131">
        <f>_xlfn.DAYS(Tableau1[[#This Row],[Date]],Tableau1[[#This Row],[Date_creation]])</f>
        <v>1551</v>
      </c>
    </row>
    <row r="132" spans="1:21" x14ac:dyDescent="0.35">
      <c r="A132" t="s">
        <v>8</v>
      </c>
      <c r="B132" t="s">
        <v>420</v>
      </c>
      <c r="C132" t="str">
        <f>TRIM(Tableau1[[#This Row],[Country_Cod]])</f>
        <v>POL</v>
      </c>
      <c r="D132" t="s">
        <v>409</v>
      </c>
      <c r="E132" t="str">
        <f>VLOOKUP(Tableau1[[#This Row],[Code_Pays]],Table_Correspondance!$B$1:$F$40,2,FALSE)</f>
        <v>Pologne</v>
      </c>
      <c r="F132" t="str">
        <f>RIGHT(Tableau1[[#This Row],[Categ]],LEN(Tableau1[[#This Row],[Categ]])-4)</f>
        <v>Haut</v>
      </c>
      <c r="G132" t="s">
        <v>6</v>
      </c>
      <c r="H132" t="str">
        <f>RIGHT(Tableau1[[#This Row],[Period]],4)</f>
        <v>2021</v>
      </c>
      <c r="I132" t="str">
        <f>LEFT(Tableau1[[#This Row],[Period]],FIND("-",Tableau1[[#This Row],[Period]])-1)</f>
        <v>M1</v>
      </c>
      <c r="J132" t="str">
        <f>RIGHT(Tableau1[[#This Row],[Gauche_Trouve]],LEN(Tableau1[[#This Row],[Gauche_Trouve]])-1)</f>
        <v>1</v>
      </c>
      <c r="K132" s="5">
        <f>DATE(Tableau1[[#This Row],[Annee]],Tableau1[[#This Row],[Mois]],1)</f>
        <v>44197</v>
      </c>
      <c r="L132" s="5" t="str">
        <f>"T" &amp; ROUNDUP(Tableau1[[#This Row],[Mois]]/3, 0)</f>
        <v>T1</v>
      </c>
      <c r="M132" t="s">
        <v>305</v>
      </c>
      <c r="N132" t="str">
        <f>CONCATENATE(Tableau1[[#This Row],[Annee]],"-",Tableau1[[#This Row],[Trimestre]])</f>
        <v>2021-T1</v>
      </c>
      <c r="O132" t="str">
        <f>VLOOKUP(Tableau1[[#This Row],[Product_Ref]],Table_Correspondance!H:J,2,FALSE)</f>
        <v>T-shirt</v>
      </c>
      <c r="P132" s="3">
        <f>VLOOKUP(Tableau1[[#This Row],[Product_Ref]],Table_Correspondance!H:N,6,FALSE)</f>
        <v>5.25</v>
      </c>
      <c r="Q132" s="3">
        <f>VLOOKUP(Tableau1[[#This Row],[Product_Ref]],Table_Correspondance!H:N,7,FALSE)</f>
        <v>7</v>
      </c>
      <c r="R132" s="3">
        <v>4272.22</v>
      </c>
      <c r="S132" t="str">
        <f>CONCATENATE(Tableau1[[#This Row],[Sub_Region_Cod]],Tableau1[[#This Row],[Country_Cod]],Tableau1[[#This Row],[Categ]],Tableau1[[#This Row],[Period]],Tableau1[[#This Row],[Product_Ref]],Tableau1[[#This Row],[Sales]])</f>
        <v>EUEPOLCAT_HautM1-2021P434294272,22</v>
      </c>
      <c r="T132" s="5">
        <f>VLOOKUP(Tableau1[[#This Row],[Product_Ref]],Table_Correspondance!H:L,5,FALSE)</f>
        <v>42736</v>
      </c>
      <c r="U132">
        <f>_xlfn.DAYS(Tableau1[[#This Row],[Date]],Tableau1[[#This Row],[Date_creation]])</f>
        <v>1461</v>
      </c>
    </row>
    <row r="133" spans="1:21" x14ac:dyDescent="0.35">
      <c r="A133" t="s">
        <v>8</v>
      </c>
      <c r="B133" t="s">
        <v>415</v>
      </c>
      <c r="C133" t="str">
        <f>TRIM(Tableau1[[#This Row],[Country_Cod]])</f>
        <v>RUS</v>
      </c>
      <c r="D133" t="s">
        <v>410</v>
      </c>
      <c r="E133" t="str">
        <f>VLOOKUP(Tableau1[[#This Row],[Code_Pays]],Table_Correspondance!$B$1:$F$40,2,FALSE)</f>
        <v>Fédération de Russie</v>
      </c>
      <c r="F133" t="str">
        <f>RIGHT(Tableau1[[#This Row],[Categ]],LEN(Tableau1[[#This Row],[Categ]])-4)</f>
        <v>Bas</v>
      </c>
      <c r="G133" t="s">
        <v>4</v>
      </c>
      <c r="H133" t="str">
        <f>RIGHT(Tableau1[[#This Row],[Period]],4)</f>
        <v>2021</v>
      </c>
      <c r="I133" t="str">
        <f>LEFT(Tableau1[[#This Row],[Period]],FIND("-",Tableau1[[#This Row],[Period]])-1)</f>
        <v>M3</v>
      </c>
      <c r="J133" t="str">
        <f>RIGHT(Tableau1[[#This Row],[Gauche_Trouve]],LEN(Tableau1[[#This Row],[Gauche_Trouve]])-1)</f>
        <v>3</v>
      </c>
      <c r="K133" s="5">
        <f>DATE(Tableau1[[#This Row],[Annee]],Tableau1[[#This Row],[Mois]],1)</f>
        <v>44256</v>
      </c>
      <c r="L133" s="5" t="str">
        <f>"T" &amp; ROUNDUP(Tableau1[[#This Row],[Mois]]/3, 0)</f>
        <v>T1</v>
      </c>
      <c r="M133" t="s">
        <v>288</v>
      </c>
      <c r="N133" t="str">
        <f>CONCATENATE(Tableau1[[#This Row],[Annee]],"-",Tableau1[[#This Row],[Trimestre]])</f>
        <v>2021-T1</v>
      </c>
      <c r="O133" t="str">
        <f>VLOOKUP(Tableau1[[#This Row],[Product_Ref]],Table_Correspondance!H:J,2,FALSE)</f>
        <v>Pantalon</v>
      </c>
      <c r="P133" s="3">
        <f>VLOOKUP(Tableau1[[#This Row],[Product_Ref]],Table_Correspondance!H:N,6,FALSE)</f>
        <v>3.5</v>
      </c>
      <c r="Q133" s="3">
        <f>VLOOKUP(Tableau1[[#This Row],[Product_Ref]],Table_Correspondance!H:N,7,FALSE)</f>
        <v>5</v>
      </c>
      <c r="R133" s="3">
        <v>1489.35</v>
      </c>
      <c r="S133" t="str">
        <f>CONCATENATE(Tableau1[[#This Row],[Sub_Region_Cod]],Tableau1[[#This Row],[Country_Cod]],Tableau1[[#This Row],[Categ]],Tableau1[[#This Row],[Period]],Tableau1[[#This Row],[Product_Ref]],Tableau1[[#This Row],[Sales]])</f>
        <v>EUERUSCAT_BasM3-2021P071681489,35</v>
      </c>
      <c r="T133" s="5">
        <f>VLOOKUP(Tableau1[[#This Row],[Product_Ref]],Table_Correspondance!H:L,5,FALSE)</f>
        <v>43132</v>
      </c>
      <c r="U133">
        <f>_xlfn.DAYS(Tableau1[[#This Row],[Date]],Tableau1[[#This Row],[Date_creation]])</f>
        <v>1124</v>
      </c>
    </row>
    <row r="134" spans="1:21" x14ac:dyDescent="0.35">
      <c r="A134" t="s">
        <v>8</v>
      </c>
      <c r="B134" t="s">
        <v>416</v>
      </c>
      <c r="C134" t="str">
        <f>TRIM(Tableau1[[#This Row],[Country_Cod]])</f>
        <v>ROU</v>
      </c>
      <c r="D134" t="s">
        <v>410</v>
      </c>
      <c r="E134" t="str">
        <f>VLOOKUP(Tableau1[[#This Row],[Code_Pays]],Table_Correspondance!$B$1:$F$40,2,FALSE)</f>
        <v>Roumanie</v>
      </c>
      <c r="F134" t="str">
        <f>RIGHT(Tableau1[[#This Row],[Categ]],LEN(Tableau1[[#This Row],[Categ]])-4)</f>
        <v>Bas</v>
      </c>
      <c r="G134" t="s">
        <v>56</v>
      </c>
      <c r="H134" t="str">
        <f>RIGHT(Tableau1[[#This Row],[Period]],4)</f>
        <v>2020</v>
      </c>
      <c r="I134" t="str">
        <f>LEFT(Tableau1[[#This Row],[Period]],FIND("-",Tableau1[[#This Row],[Period]])-1)</f>
        <v>M3</v>
      </c>
      <c r="J134" t="str">
        <f>RIGHT(Tableau1[[#This Row],[Gauche_Trouve]],LEN(Tableau1[[#This Row],[Gauche_Trouve]])-1)</f>
        <v>3</v>
      </c>
      <c r="K134" s="5">
        <f>DATE(Tableau1[[#This Row],[Annee]],Tableau1[[#This Row],[Mois]],1)</f>
        <v>43891</v>
      </c>
      <c r="L134" s="5" t="str">
        <f>"T" &amp; ROUNDUP(Tableau1[[#This Row],[Mois]]/3, 0)</f>
        <v>T1</v>
      </c>
      <c r="M134" t="s">
        <v>312</v>
      </c>
      <c r="N134" t="str">
        <f>CONCATENATE(Tableau1[[#This Row],[Annee]],"-",Tableau1[[#This Row],[Trimestre]])</f>
        <v>2020-T1</v>
      </c>
      <c r="O134" t="str">
        <f>VLOOKUP(Tableau1[[#This Row],[Product_Ref]],Table_Correspondance!H:J,2,FALSE)</f>
        <v>Pantalon</v>
      </c>
      <c r="P134" s="3">
        <f>VLOOKUP(Tableau1[[#This Row],[Product_Ref]],Table_Correspondance!H:N,6,FALSE)</f>
        <v>11.57</v>
      </c>
      <c r="Q134" s="3">
        <f>VLOOKUP(Tableau1[[#This Row],[Product_Ref]],Table_Correspondance!H:N,7,FALSE)</f>
        <v>13</v>
      </c>
      <c r="R134" s="3">
        <v>5766.53</v>
      </c>
      <c r="S134" t="str">
        <f>CONCATENATE(Tableau1[[#This Row],[Sub_Region_Cod]],Tableau1[[#This Row],[Country_Cod]],Tableau1[[#This Row],[Categ]],Tableau1[[#This Row],[Period]],Tableau1[[#This Row],[Product_Ref]],Tableau1[[#This Row],[Sales]])</f>
        <v>EUEROUCAT_BasM3-2020P425975766,53</v>
      </c>
      <c r="T134" s="5">
        <f>VLOOKUP(Tableau1[[#This Row],[Product_Ref]],Table_Correspondance!H:L,5,FALSE)</f>
        <v>42736</v>
      </c>
      <c r="U134">
        <f>_xlfn.DAYS(Tableau1[[#This Row],[Date]],Tableau1[[#This Row],[Date_creation]])</f>
        <v>1155</v>
      </c>
    </row>
    <row r="135" spans="1:21" x14ac:dyDescent="0.35">
      <c r="A135" t="s">
        <v>8</v>
      </c>
      <c r="B135" t="s">
        <v>417</v>
      </c>
      <c r="C135" t="str">
        <f>TRIM(Tableau1[[#This Row],[Country_Cod]])</f>
        <v>MDA</v>
      </c>
      <c r="D135" t="s">
        <v>408</v>
      </c>
      <c r="E135" t="str">
        <f>VLOOKUP(Tableau1[[#This Row],[Code_Pays]],Table_Correspondance!$B$1:$F$40,2,FALSE)</f>
        <v>République de Moldavie</v>
      </c>
      <c r="F135" t="str">
        <f>RIGHT(Tableau1[[#This Row],[Categ]],LEN(Tableau1[[#This Row],[Categ]])-4)</f>
        <v>Haut-Et-Bas</v>
      </c>
      <c r="G135" t="s">
        <v>20</v>
      </c>
      <c r="H135" t="str">
        <f>RIGHT(Tableau1[[#This Row],[Period]],4)</f>
        <v>2020</v>
      </c>
      <c r="I135" t="str">
        <f>LEFT(Tableau1[[#This Row],[Period]],FIND("-",Tableau1[[#This Row],[Period]])-1)</f>
        <v>M4</v>
      </c>
      <c r="J135" t="str">
        <f>RIGHT(Tableau1[[#This Row],[Gauche_Trouve]],LEN(Tableau1[[#This Row],[Gauche_Trouve]])-1)</f>
        <v>4</v>
      </c>
      <c r="K135" s="5">
        <f>DATE(Tableau1[[#This Row],[Annee]],Tableau1[[#This Row],[Mois]],1)</f>
        <v>43922</v>
      </c>
      <c r="L135" s="5" t="str">
        <f>"T" &amp; ROUNDUP(Tableau1[[#This Row],[Mois]]/3, 0)</f>
        <v>T2</v>
      </c>
      <c r="M135" t="s">
        <v>313</v>
      </c>
      <c r="N135" t="str">
        <f>CONCATENATE(Tableau1[[#This Row],[Annee]],"-",Tableau1[[#This Row],[Trimestre]])</f>
        <v>2020-T2</v>
      </c>
      <c r="O135" t="str">
        <f>VLOOKUP(Tableau1[[#This Row],[Product_Ref]],Table_Correspondance!H:J,2,FALSE)</f>
        <v>Pyjama</v>
      </c>
      <c r="P135" s="3">
        <f>VLOOKUP(Tableau1[[#This Row],[Product_Ref]],Table_Correspondance!H:N,6,FALSE)</f>
        <v>8.4</v>
      </c>
      <c r="Q135" s="3">
        <f>VLOOKUP(Tableau1[[#This Row],[Product_Ref]],Table_Correspondance!H:N,7,FALSE)</f>
        <v>12</v>
      </c>
      <c r="R135" s="3">
        <v>8991.6299999999992</v>
      </c>
      <c r="S135" t="str">
        <f>CONCATENATE(Tableau1[[#This Row],[Sub_Region_Cod]],Tableau1[[#This Row],[Country_Cod]],Tableau1[[#This Row],[Categ]],Tableau1[[#This Row],[Period]],Tableau1[[#This Row],[Product_Ref]],Tableau1[[#This Row],[Sales]])</f>
        <v>EUEMDACAT_Haut-Et-BasM4-2020P310538991,63</v>
      </c>
      <c r="T135" s="5">
        <f>VLOOKUP(Tableau1[[#This Row],[Product_Ref]],Table_Correspondance!H:L,5,FALSE)</f>
        <v>43313</v>
      </c>
      <c r="U135">
        <f>_xlfn.DAYS(Tableau1[[#This Row],[Date]],Tableau1[[#This Row],[Date_creation]])</f>
        <v>609</v>
      </c>
    </row>
    <row r="136" spans="1:21" x14ac:dyDescent="0.35">
      <c r="A136" t="s">
        <v>8</v>
      </c>
      <c r="B136" t="s">
        <v>421</v>
      </c>
      <c r="C136" t="str">
        <f>TRIM(Tableau1[[#This Row],[Country_Cod]])</f>
        <v>SVK</v>
      </c>
      <c r="D136" t="s">
        <v>410</v>
      </c>
      <c r="E136" t="str">
        <f>VLOOKUP(Tableau1[[#This Row],[Code_Pays]],Table_Correspondance!$B$1:$F$40,2,FALSE)</f>
        <v>Slovaquie</v>
      </c>
      <c r="F136" t="str">
        <f>RIGHT(Tableau1[[#This Row],[Categ]],LEN(Tableau1[[#This Row],[Categ]])-4)</f>
        <v>Bas</v>
      </c>
      <c r="G136" t="s">
        <v>40</v>
      </c>
      <c r="H136" t="str">
        <f>RIGHT(Tableau1[[#This Row],[Period]],4)</f>
        <v>2020</v>
      </c>
      <c r="I136" t="str">
        <f>LEFT(Tableau1[[#This Row],[Period]],FIND("-",Tableau1[[#This Row],[Period]])-1)</f>
        <v>M10</v>
      </c>
      <c r="J136" t="str">
        <f>RIGHT(Tableau1[[#This Row],[Gauche_Trouve]],LEN(Tableau1[[#This Row],[Gauche_Trouve]])-1)</f>
        <v>10</v>
      </c>
      <c r="K136" s="5">
        <f>DATE(Tableau1[[#This Row],[Annee]],Tableau1[[#This Row],[Mois]],1)</f>
        <v>44105</v>
      </c>
      <c r="L136" s="5" t="str">
        <f>"T" &amp; ROUNDUP(Tableau1[[#This Row],[Mois]]/3, 0)</f>
        <v>T4</v>
      </c>
      <c r="M136" t="s">
        <v>315</v>
      </c>
      <c r="N136" t="str">
        <f>CONCATENATE(Tableau1[[#This Row],[Annee]],"-",Tableau1[[#This Row],[Trimestre]])</f>
        <v>2020-T4</v>
      </c>
      <c r="O136" t="str">
        <f>VLOOKUP(Tableau1[[#This Row],[Product_Ref]],Table_Correspondance!H:J,2,FALSE)</f>
        <v>Collant</v>
      </c>
      <c r="P136" s="3">
        <f>VLOOKUP(Tableau1[[#This Row],[Product_Ref]],Table_Correspondance!H:N,6,FALSE)</f>
        <v>4.45</v>
      </c>
      <c r="Q136" s="3">
        <f>VLOOKUP(Tableau1[[#This Row],[Product_Ref]],Table_Correspondance!H:N,7,FALSE)</f>
        <v>5</v>
      </c>
      <c r="R136" s="3">
        <v>8280.91</v>
      </c>
      <c r="S136" t="str">
        <f>CONCATENATE(Tableau1[[#This Row],[Sub_Region_Cod]],Tableau1[[#This Row],[Country_Cod]],Tableau1[[#This Row],[Categ]],Tableau1[[#This Row],[Period]],Tableau1[[#This Row],[Product_Ref]],Tableau1[[#This Row],[Sales]])</f>
        <v>EUESVKCAT_BasM10-2020P202878280,91</v>
      </c>
      <c r="T136" s="5">
        <f>VLOOKUP(Tableau1[[#This Row],[Product_Ref]],Table_Correspondance!H:L,5,FALSE)</f>
        <v>43191</v>
      </c>
      <c r="U136">
        <f>_xlfn.DAYS(Tableau1[[#This Row],[Date]],Tableau1[[#This Row],[Date_creation]])</f>
        <v>914</v>
      </c>
    </row>
    <row r="137" spans="1:21" x14ac:dyDescent="0.35">
      <c r="A137" t="s">
        <v>8</v>
      </c>
      <c r="B137" t="s">
        <v>424</v>
      </c>
      <c r="C137" t="str">
        <f>TRIM(Tableau1[[#This Row],[Country_Cod]])</f>
        <v>CZE</v>
      </c>
      <c r="D137" t="s">
        <v>408</v>
      </c>
      <c r="E137" t="str">
        <f>VLOOKUP(Tableau1[[#This Row],[Code_Pays]],Table_Correspondance!$B$1:$F$40,2,FALSE)</f>
        <v>République Tchèque</v>
      </c>
      <c r="F137" t="str">
        <f>RIGHT(Tableau1[[#This Row],[Categ]],LEN(Tableau1[[#This Row],[Categ]])-4)</f>
        <v>Haut-Et-Bas</v>
      </c>
      <c r="G137" t="s">
        <v>27</v>
      </c>
      <c r="H137" t="str">
        <f>RIGHT(Tableau1[[#This Row],[Period]],4)</f>
        <v>2020</v>
      </c>
      <c r="I137" t="str">
        <f>LEFT(Tableau1[[#This Row],[Period]],FIND("-",Tableau1[[#This Row],[Period]])-1)</f>
        <v>M6</v>
      </c>
      <c r="J137" t="str">
        <f>RIGHT(Tableau1[[#This Row],[Gauche_Trouve]],LEN(Tableau1[[#This Row],[Gauche_Trouve]])-1)</f>
        <v>6</v>
      </c>
      <c r="K137" s="5">
        <f>DATE(Tableau1[[#This Row],[Annee]],Tableau1[[#This Row],[Mois]],1)</f>
        <v>43983</v>
      </c>
      <c r="L137" s="5" t="str">
        <f>"T" &amp; ROUNDUP(Tableau1[[#This Row],[Mois]]/3, 0)</f>
        <v>T2</v>
      </c>
      <c r="M137" t="s">
        <v>202</v>
      </c>
      <c r="N137" t="str">
        <f>CONCATENATE(Tableau1[[#This Row],[Annee]],"-",Tableau1[[#This Row],[Trimestre]])</f>
        <v>2020-T2</v>
      </c>
      <c r="O137" t="str">
        <f>VLOOKUP(Tableau1[[#This Row],[Product_Ref]],Table_Correspondance!H:J,2,FALSE)</f>
        <v>Pyjama</v>
      </c>
      <c r="P137" s="3">
        <f>VLOOKUP(Tableau1[[#This Row],[Product_Ref]],Table_Correspondance!H:N,6,FALSE)</f>
        <v>9.1199999999999992</v>
      </c>
      <c r="Q137" s="3">
        <f>VLOOKUP(Tableau1[[#This Row],[Product_Ref]],Table_Correspondance!H:N,7,FALSE)</f>
        <v>12</v>
      </c>
      <c r="R137" s="3">
        <v>5506.84</v>
      </c>
      <c r="S137" t="str">
        <f>CONCATENATE(Tableau1[[#This Row],[Sub_Region_Cod]],Tableau1[[#This Row],[Country_Cod]],Tableau1[[#This Row],[Categ]],Tableau1[[#This Row],[Period]],Tableau1[[#This Row],[Product_Ref]],Tableau1[[#This Row],[Sales]])</f>
        <v>EUECZECAT_Haut-Et-BasM6-2020P244165506,84</v>
      </c>
      <c r="T137" s="5">
        <f>VLOOKUP(Tableau1[[#This Row],[Product_Ref]],Table_Correspondance!H:L,5,FALSE)</f>
        <v>43405</v>
      </c>
      <c r="U137">
        <f>_xlfn.DAYS(Tableau1[[#This Row],[Date]],Tableau1[[#This Row],[Date_creation]])</f>
        <v>578</v>
      </c>
    </row>
    <row r="138" spans="1:21" x14ac:dyDescent="0.35">
      <c r="A138" t="s">
        <v>8</v>
      </c>
      <c r="B138" t="s">
        <v>417</v>
      </c>
      <c r="C138" t="str">
        <f>TRIM(Tableau1[[#This Row],[Country_Cod]])</f>
        <v>MDA</v>
      </c>
      <c r="D138" t="s">
        <v>409</v>
      </c>
      <c r="E138" t="str">
        <f>VLOOKUP(Tableau1[[#This Row],[Code_Pays]],Table_Correspondance!$B$1:$F$40,2,FALSE)</f>
        <v>République de Moldavie</v>
      </c>
      <c r="F138" t="str">
        <f>RIGHT(Tableau1[[#This Row],[Categ]],LEN(Tableau1[[#This Row],[Categ]])-4)</f>
        <v>Haut</v>
      </c>
      <c r="G138" t="s">
        <v>42</v>
      </c>
      <c r="H138" t="str">
        <f>RIGHT(Tableau1[[#This Row],[Period]],4)</f>
        <v>2019</v>
      </c>
      <c r="I138" t="str">
        <f>LEFT(Tableau1[[#This Row],[Period]],FIND("-",Tableau1[[#This Row],[Period]])-1)</f>
        <v>M6</v>
      </c>
      <c r="J138" t="str">
        <f>RIGHT(Tableau1[[#This Row],[Gauche_Trouve]],LEN(Tableau1[[#This Row],[Gauche_Trouve]])-1)</f>
        <v>6</v>
      </c>
      <c r="K138" s="5">
        <f>DATE(Tableau1[[#This Row],[Annee]],Tableau1[[#This Row],[Mois]],1)</f>
        <v>43617</v>
      </c>
      <c r="L138" s="5" t="str">
        <f>"T" &amp; ROUNDUP(Tableau1[[#This Row],[Mois]]/3, 0)</f>
        <v>T2</v>
      </c>
      <c r="M138" t="s">
        <v>243</v>
      </c>
      <c r="N138" t="str">
        <f>CONCATENATE(Tableau1[[#This Row],[Annee]],"-",Tableau1[[#This Row],[Trimestre]])</f>
        <v>2019-T2</v>
      </c>
      <c r="O138" t="str">
        <f>VLOOKUP(Tableau1[[#This Row],[Product_Ref]],Table_Correspondance!H:J,2,FALSE)</f>
        <v>Chemise</v>
      </c>
      <c r="P138" s="3">
        <f>VLOOKUP(Tableau1[[#This Row],[Product_Ref]],Table_Correspondance!H:N,6,FALSE)</f>
        <v>7.9</v>
      </c>
      <c r="Q138" s="3">
        <f>VLOOKUP(Tableau1[[#This Row],[Product_Ref]],Table_Correspondance!H:N,7,FALSE)</f>
        <v>10</v>
      </c>
      <c r="R138" s="3">
        <v>7564.43</v>
      </c>
      <c r="S138" t="str">
        <f>CONCATENATE(Tableau1[[#This Row],[Sub_Region_Cod]],Tableau1[[#This Row],[Country_Cod]],Tableau1[[#This Row],[Categ]],Tableau1[[#This Row],[Period]],Tableau1[[#This Row],[Product_Ref]],Tableau1[[#This Row],[Sales]])</f>
        <v>EUEMDACAT_HautM6-2019P335337564,43</v>
      </c>
      <c r="T138" s="5">
        <f>VLOOKUP(Tableau1[[#This Row],[Product_Ref]],Table_Correspondance!H:L,5,FALSE)</f>
        <v>42767</v>
      </c>
      <c r="U138">
        <f>_xlfn.DAYS(Tableau1[[#This Row],[Date]],Tableau1[[#This Row],[Date_creation]])</f>
        <v>850</v>
      </c>
    </row>
    <row r="139" spans="1:21" x14ac:dyDescent="0.35">
      <c r="A139" t="s">
        <v>8</v>
      </c>
      <c r="B139" t="s">
        <v>423</v>
      </c>
      <c r="C139" t="str">
        <f>TRIM(Tableau1[[#This Row],[Country_Cod]])</f>
        <v>UKR</v>
      </c>
      <c r="D139" t="s">
        <v>409</v>
      </c>
      <c r="E139" t="str">
        <f>VLOOKUP(Tableau1[[#This Row],[Code_Pays]],Table_Correspondance!$B$1:$F$40,2,FALSE)</f>
        <v>Ukraine</v>
      </c>
      <c r="F139" t="str">
        <f>RIGHT(Tableau1[[#This Row],[Categ]],LEN(Tableau1[[#This Row],[Categ]])-4)</f>
        <v>Haut</v>
      </c>
      <c r="G139" t="s">
        <v>13</v>
      </c>
      <c r="H139" t="str">
        <f>RIGHT(Tableau1[[#This Row],[Period]],4)</f>
        <v>2020</v>
      </c>
      <c r="I139" t="str">
        <f>LEFT(Tableau1[[#This Row],[Period]],FIND("-",Tableau1[[#This Row],[Period]])-1)</f>
        <v>M2</v>
      </c>
      <c r="J139" t="str">
        <f>RIGHT(Tableau1[[#This Row],[Gauche_Trouve]],LEN(Tableau1[[#This Row],[Gauche_Trouve]])-1)</f>
        <v>2</v>
      </c>
      <c r="K139" s="5">
        <f>DATE(Tableau1[[#This Row],[Annee]],Tableau1[[#This Row],[Mois]],1)</f>
        <v>43862</v>
      </c>
      <c r="L139" s="5" t="str">
        <f>"T" &amp; ROUNDUP(Tableau1[[#This Row],[Mois]]/3, 0)</f>
        <v>T1</v>
      </c>
      <c r="M139" t="s">
        <v>188</v>
      </c>
      <c r="N139" t="str">
        <f>CONCATENATE(Tableau1[[#This Row],[Annee]],"-",Tableau1[[#This Row],[Trimestre]])</f>
        <v>2020-T1</v>
      </c>
      <c r="O139" t="str">
        <f>VLOOKUP(Tableau1[[#This Row],[Product_Ref]],Table_Correspondance!H:J,2,FALSE)</f>
        <v>Pull</v>
      </c>
      <c r="P139" s="3">
        <f>VLOOKUP(Tableau1[[#This Row],[Product_Ref]],Table_Correspondance!H:N,6,FALSE)</f>
        <v>9.6</v>
      </c>
      <c r="Q139" s="3">
        <f>VLOOKUP(Tableau1[[#This Row],[Product_Ref]],Table_Correspondance!H:N,7,FALSE)</f>
        <v>12</v>
      </c>
      <c r="R139" s="3">
        <v>912.72</v>
      </c>
      <c r="S139" t="str">
        <f>CONCATENATE(Tableau1[[#This Row],[Sub_Region_Cod]],Tableau1[[#This Row],[Country_Cod]],Tableau1[[#This Row],[Categ]],Tableau1[[#This Row],[Period]],Tableau1[[#This Row],[Product_Ref]],Tableau1[[#This Row],[Sales]])</f>
        <v>EUEUKRCAT_HautM2-2020P03146912,72</v>
      </c>
      <c r="T139" s="5">
        <f>VLOOKUP(Tableau1[[#This Row],[Product_Ref]],Table_Correspondance!H:L,5,FALSE)</f>
        <v>43221</v>
      </c>
      <c r="U139">
        <f>_xlfn.DAYS(Tableau1[[#This Row],[Date]],Tableau1[[#This Row],[Date_creation]])</f>
        <v>641</v>
      </c>
    </row>
    <row r="140" spans="1:21" x14ac:dyDescent="0.35">
      <c r="A140" t="s">
        <v>8</v>
      </c>
      <c r="B140" t="s">
        <v>421</v>
      </c>
      <c r="C140" t="str">
        <f>TRIM(Tableau1[[#This Row],[Country_Cod]])</f>
        <v>SVK</v>
      </c>
      <c r="D140" t="s">
        <v>410</v>
      </c>
      <c r="E140" t="str">
        <f>VLOOKUP(Tableau1[[#This Row],[Code_Pays]],Table_Correspondance!$B$1:$F$40,2,FALSE)</f>
        <v>Slovaquie</v>
      </c>
      <c r="F140" t="str">
        <f>RIGHT(Tableau1[[#This Row],[Categ]],LEN(Tableau1[[#This Row],[Categ]])-4)</f>
        <v>Bas</v>
      </c>
      <c r="G140" t="s">
        <v>25</v>
      </c>
      <c r="H140" t="str">
        <f>RIGHT(Tableau1[[#This Row],[Period]],4)</f>
        <v>2019</v>
      </c>
      <c r="I140" t="str">
        <f>LEFT(Tableau1[[#This Row],[Period]],FIND("-",Tableau1[[#This Row],[Period]])-1)</f>
        <v>M12</v>
      </c>
      <c r="J140" t="str">
        <f>RIGHT(Tableau1[[#This Row],[Gauche_Trouve]],LEN(Tableau1[[#This Row],[Gauche_Trouve]])-1)</f>
        <v>12</v>
      </c>
      <c r="K140" s="5">
        <f>DATE(Tableau1[[#This Row],[Annee]],Tableau1[[#This Row],[Mois]],1)</f>
        <v>43800</v>
      </c>
      <c r="L140" s="5" t="str">
        <f>"T" &amp; ROUNDUP(Tableau1[[#This Row],[Mois]]/3, 0)</f>
        <v>T4</v>
      </c>
      <c r="M140" t="s">
        <v>319</v>
      </c>
      <c r="N140" t="str">
        <f>CONCATENATE(Tableau1[[#This Row],[Annee]],"-",Tableau1[[#This Row],[Trimestre]])</f>
        <v>2019-T4</v>
      </c>
      <c r="O140" t="str">
        <f>VLOOKUP(Tableau1[[#This Row],[Product_Ref]],Table_Correspondance!H:J,2,FALSE)</f>
        <v>Pantacourt</v>
      </c>
      <c r="P140" s="3">
        <f>VLOOKUP(Tableau1[[#This Row],[Product_Ref]],Table_Correspondance!H:N,6,FALSE)</f>
        <v>8.64</v>
      </c>
      <c r="Q140" s="3">
        <f>VLOOKUP(Tableau1[[#This Row],[Product_Ref]],Table_Correspondance!H:N,7,FALSE)</f>
        <v>12</v>
      </c>
      <c r="R140" s="3">
        <v>3862.15</v>
      </c>
      <c r="S140" t="str">
        <f>CONCATENATE(Tableau1[[#This Row],[Sub_Region_Cod]],Tableau1[[#This Row],[Country_Cod]],Tableau1[[#This Row],[Categ]],Tableau1[[#This Row],[Period]],Tableau1[[#This Row],[Product_Ref]],Tableau1[[#This Row],[Sales]])</f>
        <v>EUESVKCAT_BasM12-2019P271203862,15</v>
      </c>
      <c r="T140" s="5">
        <f>VLOOKUP(Tableau1[[#This Row],[Product_Ref]],Table_Correspondance!H:L,5,FALSE)</f>
        <v>43435</v>
      </c>
      <c r="U140">
        <f>_xlfn.DAYS(Tableau1[[#This Row],[Date]],Tableau1[[#This Row],[Date_creation]])</f>
        <v>365</v>
      </c>
    </row>
    <row r="141" spans="1:21" x14ac:dyDescent="0.35">
      <c r="A141" t="s">
        <v>8</v>
      </c>
      <c r="B141" t="s">
        <v>419</v>
      </c>
      <c r="C141" t="str">
        <f>TRIM(Tableau1[[#This Row],[Country_Cod]])</f>
        <v>HUN</v>
      </c>
      <c r="D141" t="s">
        <v>408</v>
      </c>
      <c r="E141" t="str">
        <f>VLOOKUP(Tableau1[[#This Row],[Code_Pays]],Table_Correspondance!$B$1:$F$40,2,FALSE)</f>
        <v>Hongrie</v>
      </c>
      <c r="F141" t="str">
        <f>RIGHT(Tableau1[[#This Row],[Categ]],LEN(Tableau1[[#This Row],[Categ]])-4)</f>
        <v>Haut-Et-Bas</v>
      </c>
      <c r="G141" t="s">
        <v>6</v>
      </c>
      <c r="H141" t="str">
        <f>RIGHT(Tableau1[[#This Row],[Period]],4)</f>
        <v>2021</v>
      </c>
      <c r="I141" t="str">
        <f>LEFT(Tableau1[[#This Row],[Period]],FIND("-",Tableau1[[#This Row],[Period]])-1)</f>
        <v>M1</v>
      </c>
      <c r="J141" t="str">
        <f>RIGHT(Tableau1[[#This Row],[Gauche_Trouve]],LEN(Tableau1[[#This Row],[Gauche_Trouve]])-1)</f>
        <v>1</v>
      </c>
      <c r="K141" s="5">
        <f>DATE(Tableau1[[#This Row],[Annee]],Tableau1[[#This Row],[Mois]],1)</f>
        <v>44197</v>
      </c>
      <c r="L141" s="5" t="str">
        <f>"T" &amp; ROUNDUP(Tableau1[[#This Row],[Mois]]/3, 0)</f>
        <v>T1</v>
      </c>
      <c r="M141" t="s">
        <v>320</v>
      </c>
      <c r="N141" t="str">
        <f>CONCATENATE(Tableau1[[#This Row],[Annee]],"-",Tableau1[[#This Row],[Trimestre]])</f>
        <v>2021-T1</v>
      </c>
      <c r="O141" t="str">
        <f>VLOOKUP(Tableau1[[#This Row],[Product_Ref]],Table_Correspondance!H:J,2,FALSE)</f>
        <v>Robe</v>
      </c>
      <c r="P141" s="3">
        <f>VLOOKUP(Tableau1[[#This Row],[Product_Ref]],Table_Correspondance!H:N,6,FALSE)</f>
        <v>13.5</v>
      </c>
      <c r="Q141" s="3">
        <f>VLOOKUP(Tableau1[[#This Row],[Product_Ref]],Table_Correspondance!H:N,7,FALSE)</f>
        <v>15</v>
      </c>
      <c r="R141" s="3">
        <v>7596.66</v>
      </c>
      <c r="S141" t="str">
        <f>CONCATENATE(Tableau1[[#This Row],[Sub_Region_Cod]],Tableau1[[#This Row],[Country_Cod]],Tableau1[[#This Row],[Categ]],Tableau1[[#This Row],[Period]],Tableau1[[#This Row],[Product_Ref]],Tableau1[[#This Row],[Sales]])</f>
        <v>EUEHUNCAT_Haut-Et-BasM1-2021P107187596,66</v>
      </c>
      <c r="T141" s="5">
        <f>VLOOKUP(Tableau1[[#This Row],[Product_Ref]],Table_Correspondance!H:L,5,FALSE)</f>
        <v>42826</v>
      </c>
      <c r="U141">
        <f>_xlfn.DAYS(Tableau1[[#This Row],[Date]],Tableau1[[#This Row],[Date_creation]])</f>
        <v>1371</v>
      </c>
    </row>
    <row r="142" spans="1:21" x14ac:dyDescent="0.35">
      <c r="A142" t="s">
        <v>8</v>
      </c>
      <c r="B142" t="s">
        <v>422</v>
      </c>
      <c r="C142" t="str">
        <f>TRIM(Tableau1[[#This Row],[Country_Cod]])</f>
        <v>BLR</v>
      </c>
      <c r="D142" t="s">
        <v>410</v>
      </c>
      <c r="E142" t="str">
        <f>VLOOKUP(Tableau1[[#This Row],[Code_Pays]],Table_Correspondance!$B$1:$F$40,2,FALSE)</f>
        <v>Bélarus</v>
      </c>
      <c r="F142" t="str">
        <f>RIGHT(Tableau1[[#This Row],[Categ]],LEN(Tableau1[[#This Row],[Categ]])-4)</f>
        <v>Bas</v>
      </c>
      <c r="G142" t="s">
        <v>13</v>
      </c>
      <c r="H142" t="str">
        <f>RIGHT(Tableau1[[#This Row],[Period]],4)</f>
        <v>2020</v>
      </c>
      <c r="I142" t="str">
        <f>LEFT(Tableau1[[#This Row],[Period]],FIND("-",Tableau1[[#This Row],[Period]])-1)</f>
        <v>M2</v>
      </c>
      <c r="J142" t="str">
        <f>RIGHT(Tableau1[[#This Row],[Gauche_Trouve]],LEN(Tableau1[[#This Row],[Gauche_Trouve]])-1)</f>
        <v>2</v>
      </c>
      <c r="K142" s="5">
        <f>DATE(Tableau1[[#This Row],[Annee]],Tableau1[[#This Row],[Mois]],1)</f>
        <v>43862</v>
      </c>
      <c r="L142" s="5" t="str">
        <f>"T" &amp; ROUNDUP(Tableau1[[#This Row],[Mois]]/3, 0)</f>
        <v>T1</v>
      </c>
      <c r="M142" t="s">
        <v>321</v>
      </c>
      <c r="N142" t="str">
        <f>CONCATENATE(Tableau1[[#This Row],[Annee]],"-",Tableau1[[#This Row],[Trimestre]])</f>
        <v>2020-T1</v>
      </c>
      <c r="O142" t="str">
        <f>VLOOKUP(Tableau1[[#This Row],[Product_Ref]],Table_Correspondance!H:J,2,FALSE)</f>
        <v>Jupe</v>
      </c>
      <c r="P142" s="3">
        <f>VLOOKUP(Tableau1[[#This Row],[Product_Ref]],Table_Correspondance!H:N,6,FALSE)</f>
        <v>4.38</v>
      </c>
      <c r="Q142" s="3">
        <f>VLOOKUP(Tableau1[[#This Row],[Product_Ref]],Table_Correspondance!H:N,7,FALSE)</f>
        <v>6</v>
      </c>
      <c r="R142" s="3">
        <v>8041.18</v>
      </c>
      <c r="S142" t="str">
        <f>CONCATENATE(Tableau1[[#This Row],[Sub_Region_Cod]],Tableau1[[#This Row],[Country_Cod]],Tableau1[[#This Row],[Categ]],Tableau1[[#This Row],[Period]],Tableau1[[#This Row],[Product_Ref]],Tableau1[[#This Row],[Sales]])</f>
        <v>EUEBLRCAT_BasM2-2020P169478041,18</v>
      </c>
      <c r="T142" s="5">
        <f>VLOOKUP(Tableau1[[#This Row],[Product_Ref]],Table_Correspondance!H:L,5,FALSE)</f>
        <v>43009</v>
      </c>
      <c r="U142">
        <f>_xlfn.DAYS(Tableau1[[#This Row],[Date]],Tableau1[[#This Row],[Date_creation]])</f>
        <v>853</v>
      </c>
    </row>
    <row r="143" spans="1:21" x14ac:dyDescent="0.35">
      <c r="A143" t="s">
        <v>8</v>
      </c>
      <c r="B143" t="s">
        <v>416</v>
      </c>
      <c r="C143" t="str">
        <f>TRIM(Tableau1[[#This Row],[Country_Cod]])</f>
        <v>ROU</v>
      </c>
      <c r="D143" t="s">
        <v>410</v>
      </c>
      <c r="E143" t="str">
        <f>VLOOKUP(Tableau1[[#This Row],[Code_Pays]],Table_Correspondance!$B$1:$F$40,2,FALSE)</f>
        <v>Roumanie</v>
      </c>
      <c r="F143" t="str">
        <f>RIGHT(Tableau1[[#This Row],[Categ]],LEN(Tableau1[[#This Row],[Categ]])-4)</f>
        <v>Bas</v>
      </c>
      <c r="G143" t="s">
        <v>44</v>
      </c>
      <c r="H143" t="str">
        <f>RIGHT(Tableau1[[#This Row],[Period]],4)</f>
        <v>2019</v>
      </c>
      <c r="I143" t="str">
        <f>LEFT(Tableau1[[#This Row],[Period]],FIND("-",Tableau1[[#This Row],[Period]])-1)</f>
        <v>M11</v>
      </c>
      <c r="J143" t="str">
        <f>RIGHT(Tableau1[[#This Row],[Gauche_Trouve]],LEN(Tableau1[[#This Row],[Gauche_Trouve]])-1)</f>
        <v>11</v>
      </c>
      <c r="K143" s="5">
        <f>DATE(Tableau1[[#This Row],[Annee]],Tableau1[[#This Row],[Mois]],1)</f>
        <v>43770</v>
      </c>
      <c r="L143" s="5" t="str">
        <f>"T" &amp; ROUNDUP(Tableau1[[#This Row],[Mois]]/3, 0)</f>
        <v>T4</v>
      </c>
      <c r="M143" t="s">
        <v>322</v>
      </c>
      <c r="N143" t="str">
        <f>CONCATENATE(Tableau1[[#This Row],[Annee]],"-",Tableau1[[#This Row],[Trimestre]])</f>
        <v>2019-T4</v>
      </c>
      <c r="O143" t="str">
        <f>VLOOKUP(Tableau1[[#This Row],[Product_Ref]],Table_Correspondance!H:J,2,FALSE)</f>
        <v>Pantacourt</v>
      </c>
      <c r="P143" s="3">
        <f>VLOOKUP(Tableau1[[#This Row],[Product_Ref]],Table_Correspondance!H:N,6,FALSE)</f>
        <v>8.3000000000000007</v>
      </c>
      <c r="Q143" s="3">
        <f>VLOOKUP(Tableau1[[#This Row],[Product_Ref]],Table_Correspondance!H:N,7,FALSE)</f>
        <v>10</v>
      </c>
      <c r="R143" s="3">
        <v>9149.7000000000007</v>
      </c>
      <c r="S143" t="str">
        <f>CONCATENATE(Tableau1[[#This Row],[Sub_Region_Cod]],Tableau1[[#This Row],[Country_Cod]],Tableau1[[#This Row],[Categ]],Tableau1[[#This Row],[Period]],Tableau1[[#This Row],[Product_Ref]],Tableau1[[#This Row],[Sales]])</f>
        <v>EUEROUCAT_BasM11-2019P143769149,7</v>
      </c>
      <c r="T143" s="5">
        <f>VLOOKUP(Tableau1[[#This Row],[Product_Ref]],Table_Correspondance!H:L,5,FALSE)</f>
        <v>43040</v>
      </c>
      <c r="U143">
        <f>_xlfn.DAYS(Tableau1[[#This Row],[Date]],Tableau1[[#This Row],[Date_creation]])</f>
        <v>730</v>
      </c>
    </row>
    <row r="144" spans="1:21" x14ac:dyDescent="0.35">
      <c r="A144" t="s">
        <v>8</v>
      </c>
      <c r="B144" t="s">
        <v>422</v>
      </c>
      <c r="C144" t="str">
        <f>TRIM(Tableau1[[#This Row],[Country_Cod]])</f>
        <v>BLR</v>
      </c>
      <c r="D144" t="s">
        <v>408</v>
      </c>
      <c r="E144" t="str">
        <f>VLOOKUP(Tableau1[[#This Row],[Code_Pays]],Table_Correspondance!$B$1:$F$40,2,FALSE)</f>
        <v>Bélarus</v>
      </c>
      <c r="F144" t="str">
        <f>RIGHT(Tableau1[[#This Row],[Categ]],LEN(Tableau1[[#This Row],[Categ]])-4)</f>
        <v>Haut-Et-Bas</v>
      </c>
      <c r="G144" t="s">
        <v>65</v>
      </c>
      <c r="H144" t="str">
        <f>RIGHT(Tableau1[[#This Row],[Period]],4)</f>
        <v>2019</v>
      </c>
      <c r="I144" t="str">
        <f>LEFT(Tableau1[[#This Row],[Period]],FIND("-",Tableau1[[#This Row],[Period]])-1)</f>
        <v>M9</v>
      </c>
      <c r="J144" t="str">
        <f>RIGHT(Tableau1[[#This Row],[Gauche_Trouve]],LEN(Tableau1[[#This Row],[Gauche_Trouve]])-1)</f>
        <v>9</v>
      </c>
      <c r="K144" s="5">
        <f>DATE(Tableau1[[#This Row],[Annee]],Tableau1[[#This Row],[Mois]],1)</f>
        <v>43709</v>
      </c>
      <c r="L144" s="5" t="str">
        <f>"T" &amp; ROUNDUP(Tableau1[[#This Row],[Mois]]/3, 0)</f>
        <v>T3</v>
      </c>
      <c r="M144" t="s">
        <v>94</v>
      </c>
      <c r="N144" t="str">
        <f>CONCATENATE(Tableau1[[#This Row],[Annee]],"-",Tableau1[[#This Row],[Trimestre]])</f>
        <v>2019-T3</v>
      </c>
      <c r="O144" t="str">
        <f>VLOOKUP(Tableau1[[#This Row],[Product_Ref]],Table_Correspondance!H:J,2,FALSE)</f>
        <v>Robe</v>
      </c>
      <c r="P144" s="3">
        <f>VLOOKUP(Tableau1[[#This Row],[Product_Ref]],Table_Correspondance!H:N,6,FALSE)</f>
        <v>11.05</v>
      </c>
      <c r="Q144" s="3">
        <f>VLOOKUP(Tableau1[[#This Row],[Product_Ref]],Table_Correspondance!H:N,7,FALSE)</f>
        <v>13</v>
      </c>
      <c r="R144" s="3">
        <v>5466.95</v>
      </c>
      <c r="S144" t="str">
        <f>CONCATENATE(Tableau1[[#This Row],[Sub_Region_Cod]],Tableau1[[#This Row],[Country_Cod]],Tableau1[[#This Row],[Categ]],Tableau1[[#This Row],[Period]],Tableau1[[#This Row],[Product_Ref]],Tableau1[[#This Row],[Sales]])</f>
        <v>EUEBLRCAT_Haut-Et-BasM9-2019P303085466,95</v>
      </c>
      <c r="T144" s="5">
        <f>VLOOKUP(Tableau1[[#This Row],[Product_Ref]],Table_Correspondance!H:L,5,FALSE)</f>
        <v>42736</v>
      </c>
      <c r="U144">
        <f>_xlfn.DAYS(Tableau1[[#This Row],[Date]],Tableau1[[#This Row],[Date_creation]])</f>
        <v>973</v>
      </c>
    </row>
    <row r="145" spans="1:21" x14ac:dyDescent="0.35">
      <c r="A145" t="s">
        <v>8</v>
      </c>
      <c r="B145" t="s">
        <v>419</v>
      </c>
      <c r="C145" t="str">
        <f>TRIM(Tableau1[[#This Row],[Country_Cod]])</f>
        <v>HUN</v>
      </c>
      <c r="D145" t="s">
        <v>409</v>
      </c>
      <c r="E145" t="str">
        <f>VLOOKUP(Tableau1[[#This Row],[Code_Pays]],Table_Correspondance!$B$1:$F$40,2,FALSE)</f>
        <v>Hongrie</v>
      </c>
      <c r="F145" t="str">
        <f>RIGHT(Tableau1[[#This Row],[Categ]],LEN(Tableau1[[#This Row],[Categ]])-4)</f>
        <v>Haut</v>
      </c>
      <c r="G145" t="s">
        <v>52</v>
      </c>
      <c r="H145" t="str">
        <f>RIGHT(Tableau1[[#This Row],[Period]],4)</f>
        <v>2020</v>
      </c>
      <c r="I145" t="str">
        <f>LEFT(Tableau1[[#This Row],[Period]],FIND("-",Tableau1[[#This Row],[Period]])-1)</f>
        <v>M11</v>
      </c>
      <c r="J145" t="str">
        <f>RIGHT(Tableau1[[#This Row],[Gauche_Trouve]],LEN(Tableau1[[#This Row],[Gauche_Trouve]])-1)</f>
        <v>11</v>
      </c>
      <c r="K145" s="5">
        <f>DATE(Tableau1[[#This Row],[Annee]],Tableau1[[#This Row],[Mois]],1)</f>
        <v>44136</v>
      </c>
      <c r="L145" s="5" t="str">
        <f>"T" &amp; ROUNDUP(Tableau1[[#This Row],[Mois]]/3, 0)</f>
        <v>T4</v>
      </c>
      <c r="M145" t="s">
        <v>323</v>
      </c>
      <c r="N145" t="str">
        <f>CONCATENATE(Tableau1[[#This Row],[Annee]],"-",Tableau1[[#This Row],[Trimestre]])</f>
        <v>2020-T4</v>
      </c>
      <c r="O145" t="str">
        <f>VLOOKUP(Tableau1[[#This Row],[Product_Ref]],Table_Correspondance!H:J,2,FALSE)</f>
        <v>Sweatshirt</v>
      </c>
      <c r="P145" s="3">
        <f>VLOOKUP(Tableau1[[#This Row],[Product_Ref]],Table_Correspondance!H:N,6,FALSE)</f>
        <v>8.1999999999999993</v>
      </c>
      <c r="Q145" s="3">
        <f>VLOOKUP(Tableau1[[#This Row],[Product_Ref]],Table_Correspondance!H:N,7,FALSE)</f>
        <v>10</v>
      </c>
      <c r="R145" s="3">
        <v>2076.4699999999998</v>
      </c>
      <c r="S145" t="str">
        <f>CONCATENATE(Tableau1[[#This Row],[Sub_Region_Cod]],Tableau1[[#This Row],[Country_Cod]],Tableau1[[#This Row],[Categ]],Tableau1[[#This Row],[Period]],Tableau1[[#This Row],[Product_Ref]],Tableau1[[#This Row],[Sales]])</f>
        <v>EUEHUNCAT_HautM11-2020P207772076,47</v>
      </c>
      <c r="T145" s="5">
        <f>VLOOKUP(Tableau1[[#This Row],[Product_Ref]],Table_Correspondance!H:L,5,FALSE)</f>
        <v>43252</v>
      </c>
      <c r="U145">
        <f>_xlfn.DAYS(Tableau1[[#This Row],[Date]],Tableau1[[#This Row],[Date_creation]])</f>
        <v>884</v>
      </c>
    </row>
    <row r="146" spans="1:21" x14ac:dyDescent="0.35">
      <c r="A146" t="s">
        <v>8</v>
      </c>
      <c r="B146" t="s">
        <v>419</v>
      </c>
      <c r="C146" t="str">
        <f>TRIM(Tableau1[[#This Row],[Country_Cod]])</f>
        <v>HUN</v>
      </c>
      <c r="D146" t="s">
        <v>409</v>
      </c>
      <c r="E146" t="str">
        <f>VLOOKUP(Tableau1[[#This Row],[Code_Pays]],Table_Correspondance!$B$1:$F$40,2,FALSE)</f>
        <v>Hongrie</v>
      </c>
      <c r="F146" t="str">
        <f>RIGHT(Tableau1[[#This Row],[Categ]],LEN(Tableau1[[#This Row],[Categ]])-4)</f>
        <v>Haut</v>
      </c>
      <c r="G146" t="s">
        <v>40</v>
      </c>
      <c r="H146" t="str">
        <f>RIGHT(Tableau1[[#This Row],[Period]],4)</f>
        <v>2020</v>
      </c>
      <c r="I146" t="str">
        <f>LEFT(Tableau1[[#This Row],[Period]],FIND("-",Tableau1[[#This Row],[Period]])-1)</f>
        <v>M10</v>
      </c>
      <c r="J146" t="str">
        <f>RIGHT(Tableau1[[#This Row],[Gauche_Trouve]],LEN(Tableau1[[#This Row],[Gauche_Trouve]])-1)</f>
        <v>10</v>
      </c>
      <c r="K146" s="5">
        <f>DATE(Tableau1[[#This Row],[Annee]],Tableau1[[#This Row],[Mois]],1)</f>
        <v>44105</v>
      </c>
      <c r="L146" s="5" t="str">
        <f>"T" &amp; ROUNDUP(Tableau1[[#This Row],[Mois]]/3, 0)</f>
        <v>T4</v>
      </c>
      <c r="M146" t="s">
        <v>228</v>
      </c>
      <c r="N146" t="str">
        <f>CONCATENATE(Tableau1[[#This Row],[Annee]],"-",Tableau1[[#This Row],[Trimestre]])</f>
        <v>2020-T4</v>
      </c>
      <c r="O146" t="str">
        <f>VLOOKUP(Tableau1[[#This Row],[Product_Ref]],Table_Correspondance!H:J,2,FALSE)</f>
        <v>Sweatshirt</v>
      </c>
      <c r="P146" s="3">
        <f>VLOOKUP(Tableau1[[#This Row],[Product_Ref]],Table_Correspondance!H:N,6,FALSE)</f>
        <v>3.6</v>
      </c>
      <c r="Q146" s="3">
        <f>VLOOKUP(Tableau1[[#This Row],[Product_Ref]],Table_Correspondance!H:N,7,FALSE)</f>
        <v>5</v>
      </c>
      <c r="R146" s="3">
        <v>4333.8599999999997</v>
      </c>
      <c r="S146" t="str">
        <f>CONCATENATE(Tableau1[[#This Row],[Sub_Region_Cod]],Tableau1[[#This Row],[Country_Cod]],Tableau1[[#This Row],[Categ]],Tableau1[[#This Row],[Period]],Tableau1[[#This Row],[Product_Ref]],Tableau1[[#This Row],[Sales]])</f>
        <v>EUEHUNCAT_HautM10-2020P331994333,86</v>
      </c>
      <c r="T146" s="5">
        <f>VLOOKUP(Tableau1[[#This Row],[Product_Ref]],Table_Correspondance!H:L,5,FALSE)</f>
        <v>43282</v>
      </c>
      <c r="U146">
        <f>_xlfn.DAYS(Tableau1[[#This Row],[Date]],Tableau1[[#This Row],[Date_creation]])</f>
        <v>823</v>
      </c>
    </row>
    <row r="147" spans="1:21" x14ac:dyDescent="0.35">
      <c r="A147" t="s">
        <v>8</v>
      </c>
      <c r="B147" t="s">
        <v>418</v>
      </c>
      <c r="C147" t="str">
        <f>TRIM(Tableau1[[#This Row],[Country_Cod]])</f>
        <v>BGR</v>
      </c>
      <c r="D147" t="s">
        <v>409</v>
      </c>
      <c r="E147" t="str">
        <f>VLOOKUP(Tableau1[[#This Row],[Code_Pays]],Table_Correspondance!$B$1:$F$40,2,FALSE)</f>
        <v>Bulgarie</v>
      </c>
      <c r="F147" t="str">
        <f>RIGHT(Tableau1[[#This Row],[Categ]],LEN(Tableau1[[#This Row],[Categ]])-4)</f>
        <v>Haut</v>
      </c>
      <c r="G147" t="s">
        <v>63</v>
      </c>
      <c r="H147" t="str">
        <f>RIGHT(Tableau1[[#This Row],[Period]],4)</f>
        <v>2019</v>
      </c>
      <c r="I147" t="str">
        <f>LEFT(Tableau1[[#This Row],[Period]],FIND("-",Tableau1[[#This Row],[Period]])-1)</f>
        <v>M7</v>
      </c>
      <c r="J147" t="str">
        <f>RIGHT(Tableau1[[#This Row],[Gauche_Trouve]],LEN(Tableau1[[#This Row],[Gauche_Trouve]])-1)</f>
        <v>7</v>
      </c>
      <c r="K147" s="5">
        <f>DATE(Tableau1[[#This Row],[Annee]],Tableau1[[#This Row],[Mois]],1)</f>
        <v>43647</v>
      </c>
      <c r="L147" s="5" t="str">
        <f>"T" &amp; ROUNDUP(Tableau1[[#This Row],[Mois]]/3, 0)</f>
        <v>T3</v>
      </c>
      <c r="M147" t="s">
        <v>86</v>
      </c>
      <c r="N147" t="str">
        <f>CONCATENATE(Tableau1[[#This Row],[Annee]],"-",Tableau1[[#This Row],[Trimestre]])</f>
        <v>2019-T3</v>
      </c>
      <c r="O147" t="str">
        <f>VLOOKUP(Tableau1[[#This Row],[Product_Ref]],Table_Correspondance!H:J,2,FALSE)</f>
        <v>T-shirt</v>
      </c>
      <c r="P147" s="3">
        <f>VLOOKUP(Tableau1[[#This Row],[Product_Ref]],Table_Correspondance!H:N,6,FALSE)</f>
        <v>7.9</v>
      </c>
      <c r="Q147" s="3">
        <f>VLOOKUP(Tableau1[[#This Row],[Product_Ref]],Table_Correspondance!H:N,7,FALSE)</f>
        <v>10</v>
      </c>
      <c r="R147" s="3">
        <v>3038.87</v>
      </c>
      <c r="S147" t="str">
        <f>CONCATENATE(Tableau1[[#This Row],[Sub_Region_Cod]],Tableau1[[#This Row],[Country_Cod]],Tableau1[[#This Row],[Categ]],Tableau1[[#This Row],[Period]],Tableau1[[#This Row],[Product_Ref]],Tableau1[[#This Row],[Sales]])</f>
        <v>EUEBGRCAT_HautM7-2019P371043038,87</v>
      </c>
      <c r="T147" s="5">
        <f>VLOOKUP(Tableau1[[#This Row],[Product_Ref]],Table_Correspondance!H:L,5,FALSE)</f>
        <v>43132</v>
      </c>
      <c r="U147">
        <f>_xlfn.DAYS(Tableau1[[#This Row],[Date]],Tableau1[[#This Row],[Date_creation]])</f>
        <v>515</v>
      </c>
    </row>
    <row r="148" spans="1:21" x14ac:dyDescent="0.35">
      <c r="A148" t="s">
        <v>8</v>
      </c>
      <c r="B148" t="s">
        <v>421</v>
      </c>
      <c r="C148" t="str">
        <f>TRIM(Tableau1[[#This Row],[Country_Cod]])</f>
        <v>SVK</v>
      </c>
      <c r="D148" t="s">
        <v>410</v>
      </c>
      <c r="E148" t="str">
        <f>VLOOKUP(Tableau1[[#This Row],[Code_Pays]],Table_Correspondance!$B$1:$F$40,2,FALSE)</f>
        <v>Slovaquie</v>
      </c>
      <c r="F148" t="str">
        <f>RIGHT(Tableau1[[#This Row],[Categ]],LEN(Tableau1[[#This Row],[Categ]])-4)</f>
        <v>Bas</v>
      </c>
      <c r="G148" t="s">
        <v>20</v>
      </c>
      <c r="H148" t="str">
        <f>RIGHT(Tableau1[[#This Row],[Period]],4)</f>
        <v>2020</v>
      </c>
      <c r="I148" t="str">
        <f>LEFT(Tableau1[[#This Row],[Period]],FIND("-",Tableau1[[#This Row],[Period]])-1)</f>
        <v>M4</v>
      </c>
      <c r="J148" t="str">
        <f>RIGHT(Tableau1[[#This Row],[Gauche_Trouve]],LEN(Tableau1[[#This Row],[Gauche_Trouve]])-1)</f>
        <v>4</v>
      </c>
      <c r="K148" s="5">
        <f>DATE(Tableau1[[#This Row],[Annee]],Tableau1[[#This Row],[Mois]],1)</f>
        <v>43922</v>
      </c>
      <c r="L148" s="5" t="str">
        <f>"T" &amp; ROUNDUP(Tableau1[[#This Row],[Mois]]/3, 0)</f>
        <v>T2</v>
      </c>
      <c r="M148" t="s">
        <v>301</v>
      </c>
      <c r="N148" t="str">
        <f>CONCATENATE(Tableau1[[#This Row],[Annee]],"-",Tableau1[[#This Row],[Trimestre]])</f>
        <v>2020-T2</v>
      </c>
      <c r="O148" t="str">
        <f>VLOOKUP(Tableau1[[#This Row],[Product_Ref]],Table_Correspondance!H:J,2,FALSE)</f>
        <v>Pantalon</v>
      </c>
      <c r="P148" s="3">
        <f>VLOOKUP(Tableau1[[#This Row],[Product_Ref]],Table_Correspondance!H:N,6,FALSE)</f>
        <v>9.6199999999999992</v>
      </c>
      <c r="Q148" s="3">
        <f>VLOOKUP(Tableau1[[#This Row],[Product_Ref]],Table_Correspondance!H:N,7,FALSE)</f>
        <v>13</v>
      </c>
      <c r="R148" s="3">
        <v>3802.32</v>
      </c>
      <c r="S148" t="str">
        <f>CONCATENATE(Tableau1[[#This Row],[Sub_Region_Cod]],Tableau1[[#This Row],[Country_Cod]],Tableau1[[#This Row],[Categ]],Tableau1[[#This Row],[Period]],Tableau1[[#This Row],[Product_Ref]],Tableau1[[#This Row],[Sales]])</f>
        <v>EUESVKCAT_BasM4-2020P374943802,32</v>
      </c>
      <c r="T148" s="5">
        <f>VLOOKUP(Tableau1[[#This Row],[Product_Ref]],Table_Correspondance!H:L,5,FALSE)</f>
        <v>43191</v>
      </c>
      <c r="U148">
        <f>_xlfn.DAYS(Tableau1[[#This Row],[Date]],Tableau1[[#This Row],[Date_creation]])</f>
        <v>731</v>
      </c>
    </row>
    <row r="149" spans="1:21" x14ac:dyDescent="0.35">
      <c r="A149" t="s">
        <v>8</v>
      </c>
      <c r="B149" t="s">
        <v>418</v>
      </c>
      <c r="C149" t="str">
        <f>TRIM(Tableau1[[#This Row],[Country_Cod]])</f>
        <v>BGR</v>
      </c>
      <c r="D149" t="s">
        <v>410</v>
      </c>
      <c r="E149" t="str">
        <f>VLOOKUP(Tableau1[[#This Row],[Code_Pays]],Table_Correspondance!$B$1:$F$40,2,FALSE)</f>
        <v>Bulgarie</v>
      </c>
      <c r="F149" t="str">
        <f>RIGHT(Tableau1[[#This Row],[Categ]],LEN(Tableau1[[#This Row],[Categ]])-4)</f>
        <v>Bas</v>
      </c>
      <c r="G149" t="s">
        <v>23</v>
      </c>
      <c r="H149" t="str">
        <f>RIGHT(Tableau1[[#This Row],[Period]],4)</f>
        <v>2019</v>
      </c>
      <c r="I149" t="str">
        <f>LEFT(Tableau1[[#This Row],[Period]],FIND("-",Tableau1[[#This Row],[Period]])-1)</f>
        <v>M10</v>
      </c>
      <c r="J149" t="str">
        <f>RIGHT(Tableau1[[#This Row],[Gauche_Trouve]],LEN(Tableau1[[#This Row],[Gauche_Trouve]])-1)</f>
        <v>10</v>
      </c>
      <c r="K149" s="5">
        <f>DATE(Tableau1[[#This Row],[Annee]],Tableau1[[#This Row],[Mois]],1)</f>
        <v>43739</v>
      </c>
      <c r="L149" s="5" t="str">
        <f>"T" &amp; ROUNDUP(Tableau1[[#This Row],[Mois]]/3, 0)</f>
        <v>T4</v>
      </c>
      <c r="M149" t="s">
        <v>223</v>
      </c>
      <c r="N149" t="str">
        <f>CONCATENATE(Tableau1[[#This Row],[Annee]],"-",Tableau1[[#This Row],[Trimestre]])</f>
        <v>2019-T4</v>
      </c>
      <c r="O149" t="str">
        <f>VLOOKUP(Tableau1[[#This Row],[Product_Ref]],Table_Correspondance!H:J,2,FALSE)</f>
        <v>Pantacourt</v>
      </c>
      <c r="P149" s="3">
        <f>VLOOKUP(Tableau1[[#This Row],[Product_Ref]],Table_Correspondance!H:N,6,FALSE)</f>
        <v>5.64</v>
      </c>
      <c r="Q149" s="3">
        <f>VLOOKUP(Tableau1[[#This Row],[Product_Ref]],Table_Correspondance!H:N,7,FALSE)</f>
        <v>6</v>
      </c>
      <c r="R149" s="3">
        <v>7151.37</v>
      </c>
      <c r="S149" t="str">
        <f>CONCATENATE(Tableau1[[#This Row],[Sub_Region_Cod]],Tableau1[[#This Row],[Country_Cod]],Tableau1[[#This Row],[Categ]],Tableau1[[#This Row],[Period]],Tableau1[[#This Row],[Product_Ref]],Tableau1[[#This Row],[Sales]])</f>
        <v>EUEBGRCAT_BasM10-2019P114647151,37</v>
      </c>
      <c r="T149" s="5">
        <f>VLOOKUP(Tableau1[[#This Row],[Product_Ref]],Table_Correspondance!H:L,5,FALSE)</f>
        <v>42856</v>
      </c>
      <c r="U149">
        <f>_xlfn.DAYS(Tableau1[[#This Row],[Date]],Tableau1[[#This Row],[Date_creation]])</f>
        <v>883</v>
      </c>
    </row>
    <row r="150" spans="1:21" x14ac:dyDescent="0.35">
      <c r="A150" t="s">
        <v>8</v>
      </c>
      <c r="B150" t="s">
        <v>424</v>
      </c>
      <c r="C150" t="str">
        <f>TRIM(Tableau1[[#This Row],[Country_Cod]])</f>
        <v>CZE</v>
      </c>
      <c r="D150" t="s">
        <v>409</v>
      </c>
      <c r="E150" t="str">
        <f>VLOOKUP(Tableau1[[#This Row],[Code_Pays]],Table_Correspondance!$B$1:$F$40,2,FALSE)</f>
        <v>République Tchèque</v>
      </c>
      <c r="F150" t="str">
        <f>RIGHT(Tableau1[[#This Row],[Categ]],LEN(Tableau1[[#This Row],[Categ]])-4)</f>
        <v>Haut</v>
      </c>
      <c r="G150" t="s">
        <v>4</v>
      </c>
      <c r="H150" t="str">
        <f>RIGHT(Tableau1[[#This Row],[Period]],4)</f>
        <v>2021</v>
      </c>
      <c r="I150" t="str">
        <f>LEFT(Tableau1[[#This Row],[Period]],FIND("-",Tableau1[[#This Row],[Period]])-1)</f>
        <v>M3</v>
      </c>
      <c r="J150" t="str">
        <f>RIGHT(Tableau1[[#This Row],[Gauche_Trouve]],LEN(Tableau1[[#This Row],[Gauche_Trouve]])-1)</f>
        <v>3</v>
      </c>
      <c r="K150" s="5">
        <f>DATE(Tableau1[[#This Row],[Annee]],Tableau1[[#This Row],[Mois]],1)</f>
        <v>44256</v>
      </c>
      <c r="L150" s="5" t="str">
        <f>"T" &amp; ROUNDUP(Tableau1[[#This Row],[Mois]]/3, 0)</f>
        <v>T1</v>
      </c>
      <c r="M150" t="s">
        <v>326</v>
      </c>
      <c r="N150" t="str">
        <f>CONCATENATE(Tableau1[[#This Row],[Annee]],"-",Tableau1[[#This Row],[Trimestre]])</f>
        <v>2021-T1</v>
      </c>
      <c r="O150" t="str">
        <f>VLOOKUP(Tableau1[[#This Row],[Product_Ref]],Table_Correspondance!H:J,2,FALSE)</f>
        <v>Chemise</v>
      </c>
      <c r="P150" s="3">
        <f>VLOOKUP(Tableau1[[#This Row],[Product_Ref]],Table_Correspondance!H:N,6,FALSE)</f>
        <v>8.91</v>
      </c>
      <c r="Q150" s="3">
        <f>VLOOKUP(Tableau1[[#This Row],[Product_Ref]],Table_Correspondance!H:N,7,FALSE)</f>
        <v>11</v>
      </c>
      <c r="R150" s="3">
        <v>984.97</v>
      </c>
      <c r="S150" t="str">
        <f>CONCATENATE(Tableau1[[#This Row],[Sub_Region_Cod]],Tableau1[[#This Row],[Country_Cod]],Tableau1[[#This Row],[Categ]],Tableau1[[#This Row],[Period]],Tableau1[[#This Row],[Product_Ref]],Tableau1[[#This Row],[Sales]])</f>
        <v>EUECZECAT_HautM3-2021P28680984,97</v>
      </c>
      <c r="T150" s="5">
        <f>VLOOKUP(Tableau1[[#This Row],[Product_Ref]],Table_Correspondance!H:L,5,FALSE)</f>
        <v>42736</v>
      </c>
      <c r="U150">
        <f>_xlfn.DAYS(Tableau1[[#This Row],[Date]],Tableau1[[#This Row],[Date_creation]])</f>
        <v>1520</v>
      </c>
    </row>
    <row r="151" spans="1:21" x14ac:dyDescent="0.35">
      <c r="A151" t="s">
        <v>8</v>
      </c>
      <c r="B151" t="s">
        <v>416</v>
      </c>
      <c r="C151" t="str">
        <f>TRIM(Tableau1[[#This Row],[Country_Cod]])</f>
        <v>ROU</v>
      </c>
      <c r="D151" t="s">
        <v>408</v>
      </c>
      <c r="E151" t="str">
        <f>VLOOKUP(Tableau1[[#This Row],[Code_Pays]],Table_Correspondance!$B$1:$F$40,2,FALSE)</f>
        <v>Roumanie</v>
      </c>
      <c r="F151" t="str">
        <f>RIGHT(Tableau1[[#This Row],[Categ]],LEN(Tableau1[[#This Row],[Categ]])-4)</f>
        <v>Haut-Et-Bas</v>
      </c>
      <c r="G151" t="s">
        <v>15</v>
      </c>
      <c r="H151" t="str">
        <f>RIGHT(Tableau1[[#This Row],[Period]],4)</f>
        <v>2019</v>
      </c>
      <c r="I151" t="str">
        <f>LEFT(Tableau1[[#This Row],[Period]],FIND("-",Tableau1[[#This Row],[Period]])-1)</f>
        <v>M8</v>
      </c>
      <c r="J151" t="str">
        <f>RIGHT(Tableau1[[#This Row],[Gauche_Trouve]],LEN(Tableau1[[#This Row],[Gauche_Trouve]])-1)</f>
        <v>8</v>
      </c>
      <c r="K151" s="5">
        <f>DATE(Tableau1[[#This Row],[Annee]],Tableau1[[#This Row],[Mois]],1)</f>
        <v>43678</v>
      </c>
      <c r="L151" s="5" t="str">
        <f>"T" &amp; ROUNDUP(Tableau1[[#This Row],[Mois]]/3, 0)</f>
        <v>T3</v>
      </c>
      <c r="M151" t="s">
        <v>232</v>
      </c>
      <c r="N151" t="str">
        <f>CONCATENATE(Tableau1[[#This Row],[Annee]],"-",Tableau1[[#This Row],[Trimestre]])</f>
        <v>2019-T3</v>
      </c>
      <c r="O151" t="str">
        <f>VLOOKUP(Tableau1[[#This Row],[Product_Ref]],Table_Correspondance!H:J,2,FALSE)</f>
        <v>Robe</v>
      </c>
      <c r="P151" s="3">
        <f>VLOOKUP(Tableau1[[#This Row],[Product_Ref]],Table_Correspondance!H:N,6,FALSE)</f>
        <v>5.92</v>
      </c>
      <c r="Q151" s="3">
        <f>VLOOKUP(Tableau1[[#This Row],[Product_Ref]],Table_Correspondance!H:N,7,FALSE)</f>
        <v>8</v>
      </c>
      <c r="R151" s="3">
        <v>2819.5</v>
      </c>
      <c r="S151" t="str">
        <f>CONCATENATE(Tableau1[[#This Row],[Sub_Region_Cod]],Tableau1[[#This Row],[Country_Cod]],Tableau1[[#This Row],[Categ]],Tableau1[[#This Row],[Period]],Tableau1[[#This Row],[Product_Ref]],Tableau1[[#This Row],[Sales]])</f>
        <v>EUEROUCAT_Haut-Et-BasM8-2019P472182819,5</v>
      </c>
      <c r="T151" s="5">
        <f>VLOOKUP(Tableau1[[#This Row],[Product_Ref]],Table_Correspondance!H:L,5,FALSE)</f>
        <v>43009</v>
      </c>
      <c r="U151">
        <f>_xlfn.DAYS(Tableau1[[#This Row],[Date]],Tableau1[[#This Row],[Date_creation]])</f>
        <v>669</v>
      </c>
    </row>
    <row r="152" spans="1:21" x14ac:dyDescent="0.35">
      <c r="A152" t="s">
        <v>8</v>
      </c>
      <c r="B152" t="s">
        <v>416</v>
      </c>
      <c r="C152" t="str">
        <f>TRIM(Tableau1[[#This Row],[Country_Cod]])</f>
        <v>ROU</v>
      </c>
      <c r="D152" t="s">
        <v>408</v>
      </c>
      <c r="E152" t="str">
        <f>VLOOKUP(Tableau1[[#This Row],[Code_Pays]],Table_Correspondance!$B$1:$F$40,2,FALSE)</f>
        <v>Roumanie</v>
      </c>
      <c r="F152" t="str">
        <f>RIGHT(Tableau1[[#This Row],[Categ]],LEN(Tableau1[[#This Row],[Categ]])-4)</f>
        <v>Haut-Et-Bas</v>
      </c>
      <c r="G152" t="s">
        <v>9</v>
      </c>
      <c r="H152" t="str">
        <f>RIGHT(Tableau1[[#This Row],[Period]],4)</f>
        <v>2021</v>
      </c>
      <c r="I152" t="str">
        <f>LEFT(Tableau1[[#This Row],[Period]],FIND("-",Tableau1[[#This Row],[Period]])-1)</f>
        <v>M2</v>
      </c>
      <c r="J152" t="str">
        <f>RIGHT(Tableau1[[#This Row],[Gauche_Trouve]],LEN(Tableau1[[#This Row],[Gauche_Trouve]])-1)</f>
        <v>2</v>
      </c>
      <c r="K152" s="5">
        <f>DATE(Tableau1[[#This Row],[Annee]],Tableau1[[#This Row],[Mois]],1)</f>
        <v>44228</v>
      </c>
      <c r="L152" s="5" t="str">
        <f>"T" &amp; ROUNDUP(Tableau1[[#This Row],[Mois]]/3, 0)</f>
        <v>T1</v>
      </c>
      <c r="M152" t="s">
        <v>113</v>
      </c>
      <c r="N152" t="str">
        <f>CONCATENATE(Tableau1[[#This Row],[Annee]],"-",Tableau1[[#This Row],[Trimestre]])</f>
        <v>2021-T1</v>
      </c>
      <c r="O152" t="str">
        <f>VLOOKUP(Tableau1[[#This Row],[Product_Ref]],Table_Correspondance!H:J,2,FALSE)</f>
        <v>Pyjama</v>
      </c>
      <c r="P152" s="3">
        <f>VLOOKUP(Tableau1[[#This Row],[Product_Ref]],Table_Correspondance!H:N,6,FALSE)</f>
        <v>5.04</v>
      </c>
      <c r="Q152" s="3">
        <f>VLOOKUP(Tableau1[[#This Row],[Product_Ref]],Table_Correspondance!H:N,7,FALSE)</f>
        <v>7</v>
      </c>
      <c r="R152" s="3">
        <v>3548.69</v>
      </c>
      <c r="S152" t="str">
        <f>CONCATENATE(Tableau1[[#This Row],[Sub_Region_Cod]],Tableau1[[#This Row],[Country_Cod]],Tableau1[[#This Row],[Categ]],Tableau1[[#This Row],[Period]],Tableau1[[#This Row],[Product_Ref]],Tableau1[[#This Row],[Sales]])</f>
        <v>EUEROUCAT_Haut-Et-BasM2-2021P044483548,69</v>
      </c>
      <c r="T152" s="5">
        <f>VLOOKUP(Tableau1[[#This Row],[Product_Ref]],Table_Correspondance!H:L,5,FALSE)</f>
        <v>43132</v>
      </c>
      <c r="U152">
        <f>_xlfn.DAYS(Tableau1[[#This Row],[Date]],Tableau1[[#This Row],[Date_creation]])</f>
        <v>1096</v>
      </c>
    </row>
    <row r="153" spans="1:21" x14ac:dyDescent="0.35">
      <c r="A153" t="s">
        <v>8</v>
      </c>
      <c r="B153" t="s">
        <v>423</v>
      </c>
      <c r="C153" t="str">
        <f>TRIM(Tableau1[[#This Row],[Country_Cod]])</f>
        <v>UKR</v>
      </c>
      <c r="D153" t="s">
        <v>410</v>
      </c>
      <c r="E153" t="str">
        <f>VLOOKUP(Tableau1[[#This Row],[Code_Pays]],Table_Correspondance!$B$1:$F$40,2,FALSE)</f>
        <v>Ukraine</v>
      </c>
      <c r="F153" t="str">
        <f>RIGHT(Tableau1[[#This Row],[Categ]],LEN(Tableau1[[#This Row],[Categ]])-4)</f>
        <v>Bas</v>
      </c>
      <c r="G153" t="s">
        <v>65</v>
      </c>
      <c r="H153" t="str">
        <f>RIGHT(Tableau1[[#This Row],[Period]],4)</f>
        <v>2019</v>
      </c>
      <c r="I153" t="str">
        <f>LEFT(Tableau1[[#This Row],[Period]],FIND("-",Tableau1[[#This Row],[Period]])-1)</f>
        <v>M9</v>
      </c>
      <c r="J153" t="str">
        <f>RIGHT(Tableau1[[#This Row],[Gauche_Trouve]],LEN(Tableau1[[#This Row],[Gauche_Trouve]])-1)</f>
        <v>9</v>
      </c>
      <c r="K153" s="5">
        <f>DATE(Tableau1[[#This Row],[Annee]],Tableau1[[#This Row],[Mois]],1)</f>
        <v>43709</v>
      </c>
      <c r="L153" s="5" t="str">
        <f>"T" &amp; ROUNDUP(Tableau1[[#This Row],[Mois]]/3, 0)</f>
        <v>T3</v>
      </c>
      <c r="M153" t="s">
        <v>255</v>
      </c>
      <c r="N153" t="str">
        <f>CONCATENATE(Tableau1[[#This Row],[Annee]],"-",Tableau1[[#This Row],[Trimestre]])</f>
        <v>2019-T3</v>
      </c>
      <c r="O153" t="str">
        <f>VLOOKUP(Tableau1[[#This Row],[Product_Ref]],Table_Correspondance!H:J,2,FALSE)</f>
        <v>Pantacourt</v>
      </c>
      <c r="P153" s="3">
        <f>VLOOKUP(Tableau1[[#This Row],[Product_Ref]],Table_Correspondance!H:N,6,FALSE)</f>
        <v>6.37</v>
      </c>
      <c r="Q153" s="3">
        <f>VLOOKUP(Tableau1[[#This Row],[Product_Ref]],Table_Correspondance!H:N,7,FALSE)</f>
        <v>7</v>
      </c>
      <c r="R153" s="3">
        <v>4032.45</v>
      </c>
      <c r="S153" t="str">
        <f>CONCATENATE(Tableau1[[#This Row],[Sub_Region_Cod]],Tableau1[[#This Row],[Country_Cod]],Tableau1[[#This Row],[Categ]],Tableau1[[#This Row],[Period]],Tableau1[[#This Row],[Product_Ref]],Tableau1[[#This Row],[Sales]])</f>
        <v>EUEUKRCAT_BasM9-2019P461064032,45</v>
      </c>
      <c r="T153" s="5">
        <f>VLOOKUP(Tableau1[[#This Row],[Product_Ref]],Table_Correspondance!H:L,5,FALSE)</f>
        <v>43252</v>
      </c>
      <c r="U153">
        <f>_xlfn.DAYS(Tableau1[[#This Row],[Date]],Tableau1[[#This Row],[Date_creation]])</f>
        <v>457</v>
      </c>
    </row>
    <row r="154" spans="1:21" x14ac:dyDescent="0.35">
      <c r="A154" t="s">
        <v>8</v>
      </c>
      <c r="B154" t="s">
        <v>424</v>
      </c>
      <c r="C154" t="str">
        <f>TRIM(Tableau1[[#This Row],[Country_Cod]])</f>
        <v>CZE</v>
      </c>
      <c r="D154" t="s">
        <v>410</v>
      </c>
      <c r="E154" t="str">
        <f>VLOOKUP(Tableau1[[#This Row],[Code_Pays]],Table_Correspondance!$B$1:$F$40,2,FALSE)</f>
        <v>République Tchèque</v>
      </c>
      <c r="F154" t="str">
        <f>RIGHT(Tableau1[[#This Row],[Categ]],LEN(Tableau1[[#This Row],[Categ]])-4)</f>
        <v>Bas</v>
      </c>
      <c r="G154" t="s">
        <v>75</v>
      </c>
      <c r="H154" t="str">
        <f>RIGHT(Tableau1[[#This Row],[Period]],4)</f>
        <v>2021</v>
      </c>
      <c r="I154" t="str">
        <f>LEFT(Tableau1[[#This Row],[Period]],FIND("-",Tableau1[[#This Row],[Period]])-1)</f>
        <v>M4</v>
      </c>
      <c r="J154" t="str">
        <f>RIGHT(Tableau1[[#This Row],[Gauche_Trouve]],LEN(Tableau1[[#This Row],[Gauche_Trouve]])-1)</f>
        <v>4</v>
      </c>
      <c r="K154" s="5">
        <f>DATE(Tableau1[[#This Row],[Annee]],Tableau1[[#This Row],[Mois]],1)</f>
        <v>44287</v>
      </c>
      <c r="L154" s="5" t="str">
        <f>"T" &amp; ROUNDUP(Tableau1[[#This Row],[Mois]]/3, 0)</f>
        <v>T2</v>
      </c>
      <c r="M154" t="s">
        <v>141</v>
      </c>
      <c r="N154" t="str">
        <f>CONCATENATE(Tableau1[[#This Row],[Annee]],"-",Tableau1[[#This Row],[Trimestre]])</f>
        <v>2021-T2</v>
      </c>
      <c r="O154" t="str">
        <f>VLOOKUP(Tableau1[[#This Row],[Product_Ref]],Table_Correspondance!H:J,2,FALSE)</f>
        <v>Pantacourt</v>
      </c>
      <c r="P154" s="3">
        <f>VLOOKUP(Tableau1[[#This Row],[Product_Ref]],Table_Correspondance!H:N,6,FALSE)</f>
        <v>10.45</v>
      </c>
      <c r="Q154" s="3">
        <f>VLOOKUP(Tableau1[[#This Row],[Product_Ref]],Table_Correspondance!H:N,7,FALSE)</f>
        <v>11</v>
      </c>
      <c r="R154" s="3">
        <v>8000.87</v>
      </c>
      <c r="S154" t="str">
        <f>CONCATENATE(Tableau1[[#This Row],[Sub_Region_Cod]],Tableau1[[#This Row],[Country_Cod]],Tableau1[[#This Row],[Categ]],Tableau1[[#This Row],[Period]],Tableau1[[#This Row],[Product_Ref]],Tableau1[[#This Row],[Sales]])</f>
        <v>EUECZECAT_BasM4-2021P304798000,87</v>
      </c>
      <c r="T154" s="5">
        <f>VLOOKUP(Tableau1[[#This Row],[Product_Ref]],Table_Correspondance!H:L,5,FALSE)</f>
        <v>43252</v>
      </c>
      <c r="U154">
        <f>_xlfn.DAYS(Tableau1[[#This Row],[Date]],Tableau1[[#This Row],[Date_creation]])</f>
        <v>1035</v>
      </c>
    </row>
    <row r="155" spans="1:21" x14ac:dyDescent="0.35">
      <c r="A155" t="s">
        <v>8</v>
      </c>
      <c r="B155" t="s">
        <v>418</v>
      </c>
      <c r="C155" t="str">
        <f>TRIM(Tableau1[[#This Row],[Country_Cod]])</f>
        <v>BGR</v>
      </c>
      <c r="D155" t="s">
        <v>410</v>
      </c>
      <c r="E155" t="str">
        <f>VLOOKUP(Tableau1[[#This Row],[Code_Pays]],Table_Correspondance!$B$1:$F$40,2,FALSE)</f>
        <v>Bulgarie</v>
      </c>
      <c r="F155" t="str">
        <f>RIGHT(Tableau1[[#This Row],[Categ]],LEN(Tableau1[[#This Row],[Categ]])-4)</f>
        <v>Bas</v>
      </c>
      <c r="G155" t="s">
        <v>54</v>
      </c>
      <c r="H155" t="str">
        <f>RIGHT(Tableau1[[#This Row],[Period]],4)</f>
        <v>2020</v>
      </c>
      <c r="I155" t="str">
        <f>LEFT(Tableau1[[#This Row],[Period]],FIND("-",Tableau1[[#This Row],[Period]])-1)</f>
        <v>M5</v>
      </c>
      <c r="J155" t="str">
        <f>RIGHT(Tableau1[[#This Row],[Gauche_Trouve]],LEN(Tableau1[[#This Row],[Gauche_Trouve]])-1)</f>
        <v>5</v>
      </c>
      <c r="K155" s="5">
        <f>DATE(Tableau1[[#This Row],[Annee]],Tableau1[[#This Row],[Mois]],1)</f>
        <v>43952</v>
      </c>
      <c r="L155" s="5" t="str">
        <f>"T" &amp; ROUNDUP(Tableau1[[#This Row],[Mois]]/3, 0)</f>
        <v>T2</v>
      </c>
      <c r="M155" t="s">
        <v>268</v>
      </c>
      <c r="N155" t="str">
        <f>CONCATENATE(Tableau1[[#This Row],[Annee]],"-",Tableau1[[#This Row],[Trimestre]])</f>
        <v>2020-T2</v>
      </c>
      <c r="O155" t="str">
        <f>VLOOKUP(Tableau1[[#This Row],[Product_Ref]],Table_Correspondance!H:J,2,FALSE)</f>
        <v>Jupe</v>
      </c>
      <c r="P155" s="3">
        <f>VLOOKUP(Tableau1[[#This Row],[Product_Ref]],Table_Correspondance!H:N,6,FALSE)</f>
        <v>3.75</v>
      </c>
      <c r="Q155" s="3">
        <f>VLOOKUP(Tableau1[[#This Row],[Product_Ref]],Table_Correspondance!H:N,7,FALSE)</f>
        <v>5</v>
      </c>
      <c r="R155" s="3">
        <v>5474.17</v>
      </c>
      <c r="S155" t="str">
        <f>CONCATENATE(Tableau1[[#This Row],[Sub_Region_Cod]],Tableau1[[#This Row],[Country_Cod]],Tableau1[[#This Row],[Categ]],Tableau1[[#This Row],[Period]],Tableau1[[#This Row],[Product_Ref]],Tableau1[[#This Row],[Sales]])</f>
        <v>EUEBGRCAT_BasM5-2020P330605474,17</v>
      </c>
      <c r="T155" s="5">
        <f>VLOOKUP(Tableau1[[#This Row],[Product_Ref]],Table_Correspondance!H:L,5,FALSE)</f>
        <v>43344</v>
      </c>
      <c r="U155">
        <f>_xlfn.DAYS(Tableau1[[#This Row],[Date]],Tableau1[[#This Row],[Date_creation]])</f>
        <v>608</v>
      </c>
    </row>
    <row r="156" spans="1:21" x14ac:dyDescent="0.35">
      <c r="A156" t="s">
        <v>8</v>
      </c>
      <c r="B156" t="s">
        <v>419</v>
      </c>
      <c r="C156" t="str">
        <f>TRIM(Tableau1[[#This Row],[Country_Cod]])</f>
        <v>HUN</v>
      </c>
      <c r="D156" t="s">
        <v>409</v>
      </c>
      <c r="E156" t="str">
        <f>VLOOKUP(Tableau1[[#This Row],[Code_Pays]],Table_Correspondance!$B$1:$F$40,2,FALSE)</f>
        <v>Hongrie</v>
      </c>
      <c r="F156" t="str">
        <f>RIGHT(Tableau1[[#This Row],[Categ]],LEN(Tableau1[[#This Row],[Categ]])-4)</f>
        <v>Haut</v>
      </c>
      <c r="G156" t="s">
        <v>40</v>
      </c>
      <c r="H156" t="str">
        <f>RIGHT(Tableau1[[#This Row],[Period]],4)</f>
        <v>2020</v>
      </c>
      <c r="I156" t="str">
        <f>LEFT(Tableau1[[#This Row],[Period]],FIND("-",Tableau1[[#This Row],[Period]])-1)</f>
        <v>M10</v>
      </c>
      <c r="J156" t="str">
        <f>RIGHT(Tableau1[[#This Row],[Gauche_Trouve]],LEN(Tableau1[[#This Row],[Gauche_Trouve]])-1)</f>
        <v>10</v>
      </c>
      <c r="K156" s="5">
        <f>DATE(Tableau1[[#This Row],[Annee]],Tableau1[[#This Row],[Mois]],1)</f>
        <v>44105</v>
      </c>
      <c r="L156" s="5" t="str">
        <f>"T" &amp; ROUNDUP(Tableau1[[#This Row],[Mois]]/3, 0)</f>
        <v>T4</v>
      </c>
      <c r="M156" t="s">
        <v>145</v>
      </c>
      <c r="N156" t="str">
        <f>CONCATENATE(Tableau1[[#This Row],[Annee]],"-",Tableau1[[#This Row],[Trimestre]])</f>
        <v>2020-T4</v>
      </c>
      <c r="O156" t="str">
        <f>VLOOKUP(Tableau1[[#This Row],[Product_Ref]],Table_Correspondance!H:J,2,FALSE)</f>
        <v>T-shirt</v>
      </c>
      <c r="P156" s="3">
        <f>VLOOKUP(Tableau1[[#This Row],[Product_Ref]],Table_Correspondance!H:N,6,FALSE)</f>
        <v>10.45</v>
      </c>
      <c r="Q156" s="3">
        <f>VLOOKUP(Tableau1[[#This Row],[Product_Ref]],Table_Correspondance!H:N,7,FALSE)</f>
        <v>11</v>
      </c>
      <c r="R156" s="3">
        <v>9759.1299999999992</v>
      </c>
      <c r="S156" t="str">
        <f>CONCATENATE(Tableau1[[#This Row],[Sub_Region_Cod]],Tableau1[[#This Row],[Country_Cod]],Tableau1[[#This Row],[Categ]],Tableau1[[#This Row],[Period]],Tableau1[[#This Row],[Product_Ref]],Tableau1[[#This Row],[Sales]])</f>
        <v>EUEHUNCAT_HautM10-2020P258759759,13</v>
      </c>
      <c r="T156" s="5">
        <f>VLOOKUP(Tableau1[[#This Row],[Product_Ref]],Table_Correspondance!H:L,5,FALSE)</f>
        <v>42795</v>
      </c>
      <c r="U156">
        <f>_xlfn.DAYS(Tableau1[[#This Row],[Date]],Tableau1[[#This Row],[Date_creation]])</f>
        <v>1310</v>
      </c>
    </row>
    <row r="157" spans="1:21" x14ac:dyDescent="0.35">
      <c r="A157" t="s">
        <v>8</v>
      </c>
      <c r="B157" t="s">
        <v>420</v>
      </c>
      <c r="C157" t="str">
        <f>TRIM(Tableau1[[#This Row],[Country_Cod]])</f>
        <v>POL</v>
      </c>
      <c r="D157" t="s">
        <v>410</v>
      </c>
      <c r="E157" t="str">
        <f>VLOOKUP(Tableau1[[#This Row],[Code_Pays]],Table_Correspondance!$B$1:$F$40,2,FALSE)</f>
        <v>Pologne</v>
      </c>
      <c r="F157" t="str">
        <f>RIGHT(Tableau1[[#This Row],[Categ]],LEN(Tableau1[[#This Row],[Categ]])-4)</f>
        <v>Bas</v>
      </c>
      <c r="G157" t="s">
        <v>40</v>
      </c>
      <c r="H157" t="str">
        <f>RIGHT(Tableau1[[#This Row],[Period]],4)</f>
        <v>2020</v>
      </c>
      <c r="I157" t="str">
        <f>LEFT(Tableau1[[#This Row],[Period]],FIND("-",Tableau1[[#This Row],[Period]])-1)</f>
        <v>M10</v>
      </c>
      <c r="J157" t="str">
        <f>RIGHT(Tableau1[[#This Row],[Gauche_Trouve]],LEN(Tableau1[[#This Row],[Gauche_Trouve]])-1)</f>
        <v>10</v>
      </c>
      <c r="K157" s="5">
        <f>DATE(Tableau1[[#This Row],[Annee]],Tableau1[[#This Row],[Mois]],1)</f>
        <v>44105</v>
      </c>
      <c r="L157" s="5" t="str">
        <f>"T" &amp; ROUNDUP(Tableau1[[#This Row],[Mois]]/3, 0)</f>
        <v>T4</v>
      </c>
      <c r="M157" t="s">
        <v>196</v>
      </c>
      <c r="N157" t="str">
        <f>CONCATENATE(Tableau1[[#This Row],[Annee]],"-",Tableau1[[#This Row],[Trimestre]])</f>
        <v>2020-T4</v>
      </c>
      <c r="O157" t="str">
        <f>VLOOKUP(Tableau1[[#This Row],[Product_Ref]],Table_Correspondance!H:J,2,FALSE)</f>
        <v>Culotte</v>
      </c>
      <c r="P157" s="3">
        <f>VLOOKUP(Tableau1[[#This Row],[Product_Ref]],Table_Correspondance!H:N,6,FALSE)</f>
        <v>8.4700000000000006</v>
      </c>
      <c r="Q157" s="3">
        <f>VLOOKUP(Tableau1[[#This Row],[Product_Ref]],Table_Correspondance!H:N,7,FALSE)</f>
        <v>11</v>
      </c>
      <c r="R157" s="3">
        <v>6430.63</v>
      </c>
      <c r="S157" t="str">
        <f>CONCATENATE(Tableau1[[#This Row],[Sub_Region_Cod]],Tableau1[[#This Row],[Country_Cod]],Tableau1[[#This Row],[Categ]],Tableau1[[#This Row],[Period]],Tableau1[[#This Row],[Product_Ref]],Tableau1[[#This Row],[Sales]])</f>
        <v>EUEPOLCAT_BasM10-2020P264276430,63</v>
      </c>
      <c r="T157" s="5">
        <f>VLOOKUP(Tableau1[[#This Row],[Product_Ref]],Table_Correspondance!H:L,5,FALSE)</f>
        <v>42856</v>
      </c>
      <c r="U157">
        <f>_xlfn.DAYS(Tableau1[[#This Row],[Date]],Tableau1[[#This Row],[Date_creation]])</f>
        <v>1249</v>
      </c>
    </row>
    <row r="158" spans="1:21" x14ac:dyDescent="0.35">
      <c r="A158" t="s">
        <v>8</v>
      </c>
      <c r="B158" t="s">
        <v>424</v>
      </c>
      <c r="C158" t="str">
        <f>TRIM(Tableau1[[#This Row],[Country_Cod]])</f>
        <v>CZE</v>
      </c>
      <c r="D158" t="s">
        <v>408</v>
      </c>
      <c r="E158" t="str">
        <f>VLOOKUP(Tableau1[[#This Row],[Code_Pays]],Table_Correspondance!$B$1:$F$40,2,FALSE)</f>
        <v>République Tchèque</v>
      </c>
      <c r="F158" t="str">
        <f>RIGHT(Tableau1[[#This Row],[Categ]],LEN(Tableau1[[#This Row],[Categ]])-4)</f>
        <v>Haut-Et-Bas</v>
      </c>
      <c r="G158" t="s">
        <v>27</v>
      </c>
      <c r="H158" t="str">
        <f>RIGHT(Tableau1[[#This Row],[Period]],4)</f>
        <v>2020</v>
      </c>
      <c r="I158" t="str">
        <f>LEFT(Tableau1[[#This Row],[Period]],FIND("-",Tableau1[[#This Row],[Period]])-1)</f>
        <v>M6</v>
      </c>
      <c r="J158" t="str">
        <f>RIGHT(Tableau1[[#This Row],[Gauche_Trouve]],LEN(Tableau1[[#This Row],[Gauche_Trouve]])-1)</f>
        <v>6</v>
      </c>
      <c r="K158" s="5">
        <f>DATE(Tableau1[[#This Row],[Annee]],Tableau1[[#This Row],[Mois]],1)</f>
        <v>43983</v>
      </c>
      <c r="L158" s="5" t="str">
        <f>"T" &amp; ROUNDUP(Tableau1[[#This Row],[Mois]]/3, 0)</f>
        <v>T2</v>
      </c>
      <c r="M158" t="s">
        <v>335</v>
      </c>
      <c r="N158" t="str">
        <f>CONCATENATE(Tableau1[[#This Row],[Annee]],"-",Tableau1[[#This Row],[Trimestre]])</f>
        <v>2020-T2</v>
      </c>
      <c r="O158" t="str">
        <f>VLOOKUP(Tableau1[[#This Row],[Product_Ref]],Table_Correspondance!H:J,2,FALSE)</f>
        <v>Pyjama</v>
      </c>
      <c r="P158" s="3">
        <f>VLOOKUP(Tableau1[[#This Row],[Product_Ref]],Table_Correspondance!H:N,6,FALSE)</f>
        <v>7.83</v>
      </c>
      <c r="Q158" s="3">
        <f>VLOOKUP(Tableau1[[#This Row],[Product_Ref]],Table_Correspondance!H:N,7,FALSE)</f>
        <v>9</v>
      </c>
      <c r="R158" s="3">
        <v>7011.32</v>
      </c>
      <c r="S158" t="str">
        <f>CONCATENATE(Tableau1[[#This Row],[Sub_Region_Cod]],Tableau1[[#This Row],[Country_Cod]],Tableau1[[#This Row],[Categ]],Tableau1[[#This Row],[Period]],Tableau1[[#This Row],[Product_Ref]],Tableau1[[#This Row],[Sales]])</f>
        <v>EUECZECAT_Haut-Et-BasM6-2020P439877011,32</v>
      </c>
      <c r="T158" s="5">
        <f>VLOOKUP(Tableau1[[#This Row],[Product_Ref]],Table_Correspondance!H:L,5,FALSE)</f>
        <v>42887</v>
      </c>
      <c r="U158">
        <f>_xlfn.DAYS(Tableau1[[#This Row],[Date]],Tableau1[[#This Row],[Date_creation]])</f>
        <v>1096</v>
      </c>
    </row>
    <row r="159" spans="1:21" x14ac:dyDescent="0.35">
      <c r="A159" t="s">
        <v>8</v>
      </c>
      <c r="B159" t="s">
        <v>425</v>
      </c>
      <c r="C159" t="str">
        <f>TRIM(Tableau1[[#This Row],[Country_Cod]])</f>
        <v>ARM</v>
      </c>
      <c r="D159" t="s">
        <v>409</v>
      </c>
      <c r="E159" t="str">
        <f>VLOOKUP(Tableau1[[#This Row],[Code_Pays]],Table_Correspondance!$B$1:$F$40,2,FALSE)</f>
        <v>Arménie</v>
      </c>
      <c r="F159" t="str">
        <f>RIGHT(Tableau1[[#This Row],[Categ]],LEN(Tableau1[[#This Row],[Categ]])-4)</f>
        <v>Haut</v>
      </c>
      <c r="G159" t="s">
        <v>13</v>
      </c>
      <c r="H159" t="str">
        <f>RIGHT(Tableau1[[#This Row],[Period]],4)</f>
        <v>2020</v>
      </c>
      <c r="I159" t="str">
        <f>LEFT(Tableau1[[#This Row],[Period]],FIND("-",Tableau1[[#This Row],[Period]])-1)</f>
        <v>M2</v>
      </c>
      <c r="J159" t="str">
        <f>RIGHT(Tableau1[[#This Row],[Gauche_Trouve]],LEN(Tableau1[[#This Row],[Gauche_Trouve]])-1)</f>
        <v>2</v>
      </c>
      <c r="K159" s="5">
        <f>DATE(Tableau1[[#This Row],[Annee]],Tableau1[[#This Row],[Mois]],1)</f>
        <v>43862</v>
      </c>
      <c r="L159" s="5" t="str">
        <f>"T" &amp; ROUNDUP(Tableau1[[#This Row],[Mois]]/3, 0)</f>
        <v>T1</v>
      </c>
      <c r="M159" t="s">
        <v>210</v>
      </c>
      <c r="N159" t="str">
        <f>CONCATENATE(Tableau1[[#This Row],[Annee]],"-",Tableau1[[#This Row],[Trimestre]])</f>
        <v>2020-T1</v>
      </c>
      <c r="O159" t="str">
        <f>VLOOKUP(Tableau1[[#This Row],[Product_Ref]],Table_Correspondance!H:J,2,FALSE)</f>
        <v>Débardeur</v>
      </c>
      <c r="P159" s="3">
        <f>VLOOKUP(Tableau1[[#This Row],[Product_Ref]],Table_Correspondance!H:N,6,FALSE)</f>
        <v>4.25</v>
      </c>
      <c r="Q159" s="3">
        <f>VLOOKUP(Tableau1[[#This Row],[Product_Ref]],Table_Correspondance!H:N,7,FALSE)</f>
        <v>5</v>
      </c>
      <c r="R159" s="3">
        <v>9953.61</v>
      </c>
      <c r="S159" t="str">
        <f>CONCATENATE(Tableau1[[#This Row],[Sub_Region_Cod]],Tableau1[[#This Row],[Country_Cod]],Tableau1[[#This Row],[Categ]],Tableau1[[#This Row],[Period]],Tableau1[[#This Row],[Product_Ref]],Tableau1[[#This Row],[Sales]])</f>
        <v>EUEARMCAT_HautM2-2020P321239953,61</v>
      </c>
      <c r="T159" s="5">
        <f>VLOOKUP(Tableau1[[#This Row],[Product_Ref]],Table_Correspondance!H:L,5,FALSE)</f>
        <v>42917</v>
      </c>
      <c r="U159">
        <f>_xlfn.DAYS(Tableau1[[#This Row],[Date]],Tableau1[[#This Row],[Date_creation]])</f>
        <v>945</v>
      </c>
    </row>
    <row r="160" spans="1:21" x14ac:dyDescent="0.35">
      <c r="A160" t="s">
        <v>8</v>
      </c>
      <c r="B160" t="s">
        <v>423</v>
      </c>
      <c r="C160" t="str">
        <f>TRIM(Tableau1[[#This Row],[Country_Cod]])</f>
        <v>UKR</v>
      </c>
      <c r="D160" t="s">
        <v>410</v>
      </c>
      <c r="E160" t="str">
        <f>VLOOKUP(Tableau1[[#This Row],[Code_Pays]],Table_Correspondance!$B$1:$F$40,2,FALSE)</f>
        <v>Ukraine</v>
      </c>
      <c r="F160" t="str">
        <f>RIGHT(Tableau1[[#This Row],[Categ]],LEN(Tableau1[[#This Row],[Categ]])-4)</f>
        <v>Bas</v>
      </c>
      <c r="G160" t="s">
        <v>75</v>
      </c>
      <c r="H160" t="str">
        <f>RIGHT(Tableau1[[#This Row],[Period]],4)</f>
        <v>2021</v>
      </c>
      <c r="I160" t="str">
        <f>LEFT(Tableau1[[#This Row],[Period]],FIND("-",Tableau1[[#This Row],[Period]])-1)</f>
        <v>M4</v>
      </c>
      <c r="J160" t="str">
        <f>RIGHT(Tableau1[[#This Row],[Gauche_Trouve]],LEN(Tableau1[[#This Row],[Gauche_Trouve]])-1)</f>
        <v>4</v>
      </c>
      <c r="K160" s="5">
        <f>DATE(Tableau1[[#This Row],[Annee]],Tableau1[[#This Row],[Mois]],1)</f>
        <v>44287</v>
      </c>
      <c r="L160" s="5" t="str">
        <f>"T" &amp; ROUNDUP(Tableau1[[#This Row],[Mois]]/3, 0)</f>
        <v>T2</v>
      </c>
      <c r="M160" t="s">
        <v>137</v>
      </c>
      <c r="N160" t="str">
        <f>CONCATENATE(Tableau1[[#This Row],[Annee]],"-",Tableau1[[#This Row],[Trimestre]])</f>
        <v>2021-T2</v>
      </c>
      <c r="O160" t="str">
        <f>VLOOKUP(Tableau1[[#This Row],[Product_Ref]],Table_Correspondance!H:J,2,FALSE)</f>
        <v>Chaussette</v>
      </c>
      <c r="P160" s="3">
        <f>VLOOKUP(Tableau1[[#This Row],[Product_Ref]],Table_Correspondance!H:N,6,FALSE)</f>
        <v>7.92</v>
      </c>
      <c r="Q160" s="3">
        <f>VLOOKUP(Tableau1[[#This Row],[Product_Ref]],Table_Correspondance!H:N,7,FALSE)</f>
        <v>9</v>
      </c>
      <c r="R160" s="3">
        <v>6918.68</v>
      </c>
      <c r="S160" t="str">
        <f>CONCATENATE(Tableau1[[#This Row],[Sub_Region_Cod]],Tableau1[[#This Row],[Country_Cod]],Tableau1[[#This Row],[Categ]],Tableau1[[#This Row],[Period]],Tableau1[[#This Row],[Product_Ref]],Tableau1[[#This Row],[Sales]])</f>
        <v>EUEUKRCAT_BasM4-2021P299176918,68</v>
      </c>
      <c r="T160" s="5">
        <f>VLOOKUP(Tableau1[[#This Row],[Product_Ref]],Table_Correspondance!H:L,5,FALSE)</f>
        <v>42979</v>
      </c>
      <c r="U160">
        <f>_xlfn.DAYS(Tableau1[[#This Row],[Date]],Tableau1[[#This Row],[Date_creation]])</f>
        <v>1308</v>
      </c>
    </row>
    <row r="161" spans="1:21" x14ac:dyDescent="0.35">
      <c r="A161" t="s">
        <v>8</v>
      </c>
      <c r="B161" t="s">
        <v>415</v>
      </c>
      <c r="C161" t="str">
        <f>TRIM(Tableau1[[#This Row],[Country_Cod]])</f>
        <v>RUS</v>
      </c>
      <c r="D161" t="s">
        <v>409</v>
      </c>
      <c r="E161" t="str">
        <f>VLOOKUP(Tableau1[[#This Row],[Code_Pays]],Table_Correspondance!$B$1:$F$40,2,FALSE)</f>
        <v>Fédération de Russie</v>
      </c>
      <c r="F161" t="str">
        <f>RIGHT(Tableau1[[#This Row],[Categ]],LEN(Tableau1[[#This Row],[Categ]])-4)</f>
        <v>Haut</v>
      </c>
      <c r="G161" t="s">
        <v>13</v>
      </c>
      <c r="H161" t="str">
        <f>RIGHT(Tableau1[[#This Row],[Period]],4)</f>
        <v>2020</v>
      </c>
      <c r="I161" t="str">
        <f>LEFT(Tableau1[[#This Row],[Period]],FIND("-",Tableau1[[#This Row],[Period]])-1)</f>
        <v>M2</v>
      </c>
      <c r="J161" t="str">
        <f>RIGHT(Tableau1[[#This Row],[Gauche_Trouve]],LEN(Tableau1[[#This Row],[Gauche_Trouve]])-1)</f>
        <v>2</v>
      </c>
      <c r="K161" s="5">
        <f>DATE(Tableau1[[#This Row],[Annee]],Tableau1[[#This Row],[Mois]],1)</f>
        <v>43862</v>
      </c>
      <c r="L161" s="5" t="str">
        <f>"T" &amp; ROUNDUP(Tableau1[[#This Row],[Mois]]/3, 0)</f>
        <v>T1</v>
      </c>
      <c r="M161" t="s">
        <v>279</v>
      </c>
      <c r="N161" t="str">
        <f>CONCATENATE(Tableau1[[#This Row],[Annee]],"-",Tableau1[[#This Row],[Trimestre]])</f>
        <v>2020-T1</v>
      </c>
      <c r="O161" t="str">
        <f>VLOOKUP(Tableau1[[#This Row],[Product_Ref]],Table_Correspondance!H:J,2,FALSE)</f>
        <v>Chemise</v>
      </c>
      <c r="P161" s="3">
        <f>VLOOKUP(Tableau1[[#This Row],[Product_Ref]],Table_Correspondance!H:N,6,FALSE)</f>
        <v>9.1</v>
      </c>
      <c r="Q161" s="3">
        <f>VLOOKUP(Tableau1[[#This Row],[Product_Ref]],Table_Correspondance!H:N,7,FALSE)</f>
        <v>13</v>
      </c>
      <c r="R161" s="3">
        <v>9757.4599999999991</v>
      </c>
      <c r="S161" t="str">
        <f>CONCATENATE(Tableau1[[#This Row],[Sub_Region_Cod]],Tableau1[[#This Row],[Country_Cod]],Tableau1[[#This Row],[Categ]],Tableau1[[#This Row],[Period]],Tableau1[[#This Row],[Product_Ref]],Tableau1[[#This Row],[Sales]])</f>
        <v>EUERUSCAT_HautM2-2020P331949757,46</v>
      </c>
      <c r="T161" s="5">
        <f>VLOOKUP(Tableau1[[#This Row],[Product_Ref]],Table_Correspondance!H:L,5,FALSE)</f>
        <v>43435</v>
      </c>
      <c r="U161">
        <f>_xlfn.DAYS(Tableau1[[#This Row],[Date]],Tableau1[[#This Row],[Date_creation]])</f>
        <v>427</v>
      </c>
    </row>
    <row r="162" spans="1:21" x14ac:dyDescent="0.35">
      <c r="A162" t="s">
        <v>8</v>
      </c>
      <c r="B162" t="s">
        <v>420</v>
      </c>
      <c r="C162" t="str">
        <f>TRIM(Tableau1[[#This Row],[Country_Cod]])</f>
        <v>POL</v>
      </c>
      <c r="D162" t="s">
        <v>409</v>
      </c>
      <c r="E162" t="str">
        <f>VLOOKUP(Tableau1[[#This Row],[Code_Pays]],Table_Correspondance!$B$1:$F$40,2,FALSE)</f>
        <v>Pologne</v>
      </c>
      <c r="F162" t="str">
        <f>RIGHT(Tableau1[[#This Row],[Categ]],LEN(Tableau1[[#This Row],[Categ]])-4)</f>
        <v>Haut</v>
      </c>
      <c r="G162" t="s">
        <v>25</v>
      </c>
      <c r="H162" t="str">
        <f>RIGHT(Tableau1[[#This Row],[Period]],4)</f>
        <v>2019</v>
      </c>
      <c r="I162" t="str">
        <f>LEFT(Tableau1[[#This Row],[Period]],FIND("-",Tableau1[[#This Row],[Period]])-1)</f>
        <v>M12</v>
      </c>
      <c r="J162" t="str">
        <f>RIGHT(Tableau1[[#This Row],[Gauche_Trouve]],LEN(Tableau1[[#This Row],[Gauche_Trouve]])-1)</f>
        <v>12</v>
      </c>
      <c r="K162" s="5">
        <f>DATE(Tableau1[[#This Row],[Annee]],Tableau1[[#This Row],[Mois]],1)</f>
        <v>43800</v>
      </c>
      <c r="L162" s="5" t="str">
        <f>"T" &amp; ROUNDUP(Tableau1[[#This Row],[Mois]]/3, 0)</f>
        <v>T4</v>
      </c>
      <c r="M162" t="s">
        <v>311</v>
      </c>
      <c r="N162" t="str">
        <f>CONCATENATE(Tableau1[[#This Row],[Annee]],"-",Tableau1[[#This Row],[Trimestre]])</f>
        <v>2019-T4</v>
      </c>
      <c r="O162" t="str">
        <f>VLOOKUP(Tableau1[[#This Row],[Product_Ref]],Table_Correspondance!H:J,2,FALSE)</f>
        <v>Sweatshirt</v>
      </c>
      <c r="P162" s="3">
        <f>VLOOKUP(Tableau1[[#This Row],[Product_Ref]],Table_Correspondance!H:N,6,FALSE)</f>
        <v>3.95</v>
      </c>
      <c r="Q162" s="3">
        <f>VLOOKUP(Tableau1[[#This Row],[Product_Ref]],Table_Correspondance!H:N,7,FALSE)</f>
        <v>5</v>
      </c>
      <c r="R162" s="3">
        <v>8253.9</v>
      </c>
      <c r="S162" t="str">
        <f>CONCATENATE(Tableau1[[#This Row],[Sub_Region_Cod]],Tableau1[[#This Row],[Country_Cod]],Tableau1[[#This Row],[Categ]],Tableau1[[#This Row],[Period]],Tableau1[[#This Row],[Product_Ref]],Tableau1[[#This Row],[Sales]])</f>
        <v>EUEPOLCAT_HautM12-2019P424578253,9</v>
      </c>
      <c r="T162" s="5">
        <f>VLOOKUP(Tableau1[[#This Row],[Product_Ref]],Table_Correspondance!H:L,5,FALSE)</f>
        <v>43221</v>
      </c>
      <c r="U162">
        <f>_xlfn.DAYS(Tableau1[[#This Row],[Date]],Tableau1[[#This Row],[Date_creation]])</f>
        <v>579</v>
      </c>
    </row>
    <row r="163" spans="1:21" x14ac:dyDescent="0.35">
      <c r="A163" t="s">
        <v>8</v>
      </c>
      <c r="B163" t="s">
        <v>418</v>
      </c>
      <c r="C163" t="str">
        <f>TRIM(Tableau1[[#This Row],[Country_Cod]])</f>
        <v>BGR</v>
      </c>
      <c r="D163" t="s">
        <v>409</v>
      </c>
      <c r="E163" t="str">
        <f>VLOOKUP(Tableau1[[#This Row],[Code_Pays]],Table_Correspondance!$B$1:$F$40,2,FALSE)</f>
        <v>Bulgarie</v>
      </c>
      <c r="F163" t="str">
        <f>RIGHT(Tableau1[[#This Row],[Categ]],LEN(Tableau1[[#This Row],[Categ]])-4)</f>
        <v>Haut</v>
      </c>
      <c r="G163" t="s">
        <v>9</v>
      </c>
      <c r="H163" t="str">
        <f>RIGHT(Tableau1[[#This Row],[Period]],4)</f>
        <v>2021</v>
      </c>
      <c r="I163" t="str">
        <f>LEFT(Tableau1[[#This Row],[Period]],FIND("-",Tableau1[[#This Row],[Period]])-1)</f>
        <v>M2</v>
      </c>
      <c r="J163" t="str">
        <f>RIGHT(Tableau1[[#This Row],[Gauche_Trouve]],LEN(Tableau1[[#This Row],[Gauche_Trouve]])-1)</f>
        <v>2</v>
      </c>
      <c r="K163" s="5">
        <f>DATE(Tableau1[[#This Row],[Annee]],Tableau1[[#This Row],[Mois]],1)</f>
        <v>44228</v>
      </c>
      <c r="L163" s="5" t="str">
        <f>"T" &amp; ROUNDUP(Tableau1[[#This Row],[Mois]]/3, 0)</f>
        <v>T1</v>
      </c>
      <c r="M163" t="s">
        <v>225</v>
      </c>
      <c r="N163" t="str">
        <f>CONCATENATE(Tableau1[[#This Row],[Annee]],"-",Tableau1[[#This Row],[Trimestre]])</f>
        <v>2021-T1</v>
      </c>
      <c r="O163" t="str">
        <f>VLOOKUP(Tableau1[[#This Row],[Product_Ref]],Table_Correspondance!H:J,2,FALSE)</f>
        <v>T-shirt</v>
      </c>
      <c r="P163" s="3">
        <f>VLOOKUP(Tableau1[[#This Row],[Product_Ref]],Table_Correspondance!H:N,6,FALSE)</f>
        <v>8.6999999999999993</v>
      </c>
      <c r="Q163" s="3">
        <f>VLOOKUP(Tableau1[[#This Row],[Product_Ref]],Table_Correspondance!H:N,7,FALSE)</f>
        <v>10</v>
      </c>
      <c r="R163" s="3">
        <v>8715.2199999999993</v>
      </c>
      <c r="S163" t="str">
        <f>CONCATENATE(Tableau1[[#This Row],[Sub_Region_Cod]],Tableau1[[#This Row],[Country_Cod]],Tableau1[[#This Row],[Categ]],Tableau1[[#This Row],[Period]],Tableau1[[#This Row],[Product_Ref]],Tableau1[[#This Row],[Sales]])</f>
        <v>EUEBGRCAT_HautM2-2021P377688715,22</v>
      </c>
      <c r="T163" s="5">
        <f>VLOOKUP(Tableau1[[#This Row],[Product_Ref]],Table_Correspondance!H:L,5,FALSE)</f>
        <v>43252</v>
      </c>
      <c r="U163">
        <f>_xlfn.DAYS(Tableau1[[#This Row],[Date]],Tableau1[[#This Row],[Date_creation]])</f>
        <v>976</v>
      </c>
    </row>
    <row r="164" spans="1:21" x14ac:dyDescent="0.35">
      <c r="A164" t="s">
        <v>8</v>
      </c>
      <c r="B164" t="s">
        <v>424</v>
      </c>
      <c r="C164" t="str">
        <f>TRIM(Tableau1[[#This Row],[Country_Cod]])</f>
        <v>CZE</v>
      </c>
      <c r="D164" t="s">
        <v>409</v>
      </c>
      <c r="E164" t="str">
        <f>VLOOKUP(Tableau1[[#This Row],[Code_Pays]],Table_Correspondance!$B$1:$F$40,2,FALSE)</f>
        <v>République Tchèque</v>
      </c>
      <c r="F164" t="str">
        <f>RIGHT(Tableau1[[#This Row],[Categ]],LEN(Tableau1[[#This Row],[Categ]])-4)</f>
        <v>Haut</v>
      </c>
      <c r="G164" t="s">
        <v>4</v>
      </c>
      <c r="H164" t="str">
        <f>RIGHT(Tableau1[[#This Row],[Period]],4)</f>
        <v>2021</v>
      </c>
      <c r="I164" t="str">
        <f>LEFT(Tableau1[[#This Row],[Period]],FIND("-",Tableau1[[#This Row],[Period]])-1)</f>
        <v>M3</v>
      </c>
      <c r="J164" t="str">
        <f>RIGHT(Tableau1[[#This Row],[Gauche_Trouve]],LEN(Tableau1[[#This Row],[Gauche_Trouve]])-1)</f>
        <v>3</v>
      </c>
      <c r="K164" s="5">
        <f>DATE(Tableau1[[#This Row],[Annee]],Tableau1[[#This Row],[Mois]],1)</f>
        <v>44256</v>
      </c>
      <c r="L164" s="5" t="str">
        <f>"T" &amp; ROUNDUP(Tableau1[[#This Row],[Mois]]/3, 0)</f>
        <v>T1</v>
      </c>
      <c r="M164" t="s">
        <v>324</v>
      </c>
      <c r="N164" t="str">
        <f>CONCATENATE(Tableau1[[#This Row],[Annee]],"-",Tableau1[[#This Row],[Trimestre]])</f>
        <v>2021-T1</v>
      </c>
      <c r="O164" t="str">
        <f>VLOOKUP(Tableau1[[#This Row],[Product_Ref]],Table_Correspondance!H:J,2,FALSE)</f>
        <v>Sweatshirt</v>
      </c>
      <c r="P164" s="3">
        <f>VLOOKUP(Tableau1[[#This Row],[Product_Ref]],Table_Correspondance!H:N,6,FALSE)</f>
        <v>3.6</v>
      </c>
      <c r="Q164" s="3">
        <f>VLOOKUP(Tableau1[[#This Row],[Product_Ref]],Table_Correspondance!H:N,7,FALSE)</f>
        <v>5</v>
      </c>
      <c r="R164" s="3">
        <v>5795.93</v>
      </c>
      <c r="S164" t="str">
        <f>CONCATENATE(Tableau1[[#This Row],[Sub_Region_Cod]],Tableau1[[#This Row],[Country_Cod]],Tableau1[[#This Row],[Categ]],Tableau1[[#This Row],[Period]],Tableau1[[#This Row],[Product_Ref]],Tableau1[[#This Row],[Sales]])</f>
        <v>EUECZECAT_HautM3-2021P417515795,93</v>
      </c>
      <c r="T164" s="5">
        <f>VLOOKUP(Tableau1[[#This Row],[Product_Ref]],Table_Correspondance!H:L,5,FALSE)</f>
        <v>42856</v>
      </c>
      <c r="U164">
        <f>_xlfn.DAYS(Tableau1[[#This Row],[Date]],Tableau1[[#This Row],[Date_creation]])</f>
        <v>1400</v>
      </c>
    </row>
    <row r="165" spans="1:21" x14ac:dyDescent="0.35">
      <c r="A165" t="s">
        <v>8</v>
      </c>
      <c r="B165" t="s">
        <v>424</v>
      </c>
      <c r="C165" t="str">
        <f>TRIM(Tableau1[[#This Row],[Country_Cod]])</f>
        <v>CZE</v>
      </c>
      <c r="D165" t="s">
        <v>410</v>
      </c>
      <c r="E165" t="str">
        <f>VLOOKUP(Tableau1[[#This Row],[Code_Pays]],Table_Correspondance!$B$1:$F$40,2,FALSE)</f>
        <v>République Tchèque</v>
      </c>
      <c r="F165" t="str">
        <f>RIGHT(Tableau1[[#This Row],[Categ]],LEN(Tableau1[[#This Row],[Categ]])-4)</f>
        <v>Bas</v>
      </c>
      <c r="G165" t="s">
        <v>25</v>
      </c>
      <c r="H165" t="str">
        <f>RIGHT(Tableau1[[#This Row],[Period]],4)</f>
        <v>2019</v>
      </c>
      <c r="I165" t="str">
        <f>LEFT(Tableau1[[#This Row],[Period]],FIND("-",Tableau1[[#This Row],[Period]])-1)</f>
        <v>M12</v>
      </c>
      <c r="J165" t="str">
        <f>RIGHT(Tableau1[[#This Row],[Gauche_Trouve]],LEN(Tableau1[[#This Row],[Gauche_Trouve]])-1)</f>
        <v>12</v>
      </c>
      <c r="K165" s="5">
        <f>DATE(Tableau1[[#This Row],[Annee]],Tableau1[[#This Row],[Mois]],1)</f>
        <v>43800</v>
      </c>
      <c r="L165" s="5" t="str">
        <f>"T" &amp; ROUNDUP(Tableau1[[#This Row],[Mois]]/3, 0)</f>
        <v>T4</v>
      </c>
      <c r="M165" t="s">
        <v>115</v>
      </c>
      <c r="N165" t="str">
        <f>CONCATENATE(Tableau1[[#This Row],[Annee]],"-",Tableau1[[#This Row],[Trimestre]])</f>
        <v>2019-T4</v>
      </c>
      <c r="O165" t="str">
        <f>VLOOKUP(Tableau1[[#This Row],[Product_Ref]],Table_Correspondance!H:J,2,FALSE)</f>
        <v>Culotte</v>
      </c>
      <c r="P165" s="3">
        <f>VLOOKUP(Tableau1[[#This Row],[Product_Ref]],Table_Correspondance!H:N,6,FALSE)</f>
        <v>12.35</v>
      </c>
      <c r="Q165" s="3">
        <f>VLOOKUP(Tableau1[[#This Row],[Product_Ref]],Table_Correspondance!H:N,7,FALSE)</f>
        <v>13</v>
      </c>
      <c r="R165" s="3">
        <v>8143.43</v>
      </c>
      <c r="S165" t="str">
        <f>CONCATENATE(Tableau1[[#This Row],[Sub_Region_Cod]],Tableau1[[#This Row],[Country_Cod]],Tableau1[[#This Row],[Categ]],Tableau1[[#This Row],[Period]],Tableau1[[#This Row],[Product_Ref]],Tableau1[[#This Row],[Sales]])</f>
        <v>EUECZECAT_BasM12-2019P302708143,43</v>
      </c>
      <c r="T165" s="5">
        <f>VLOOKUP(Tableau1[[#This Row],[Product_Ref]],Table_Correspondance!H:L,5,FALSE)</f>
        <v>43009</v>
      </c>
      <c r="U165">
        <f>_xlfn.DAYS(Tableau1[[#This Row],[Date]],Tableau1[[#This Row],[Date_creation]])</f>
        <v>791</v>
      </c>
    </row>
    <row r="166" spans="1:21" x14ac:dyDescent="0.35">
      <c r="A166" t="s">
        <v>8</v>
      </c>
      <c r="B166" t="s">
        <v>424</v>
      </c>
      <c r="C166" t="str">
        <f>TRIM(Tableau1[[#This Row],[Country_Cod]])</f>
        <v>CZE</v>
      </c>
      <c r="D166" t="s">
        <v>410</v>
      </c>
      <c r="E166" t="str">
        <f>VLOOKUP(Tableau1[[#This Row],[Code_Pays]],Table_Correspondance!$B$1:$F$40,2,FALSE)</f>
        <v>République Tchèque</v>
      </c>
      <c r="F166" t="str">
        <f>RIGHT(Tableau1[[#This Row],[Categ]],LEN(Tableau1[[#This Row],[Categ]])-4)</f>
        <v>Bas</v>
      </c>
      <c r="G166" t="s">
        <v>23</v>
      </c>
      <c r="H166" t="str">
        <f>RIGHT(Tableau1[[#This Row],[Period]],4)</f>
        <v>2019</v>
      </c>
      <c r="I166" t="str">
        <f>LEFT(Tableau1[[#This Row],[Period]],FIND("-",Tableau1[[#This Row],[Period]])-1)</f>
        <v>M10</v>
      </c>
      <c r="J166" t="str">
        <f>RIGHT(Tableau1[[#This Row],[Gauche_Trouve]],LEN(Tableau1[[#This Row],[Gauche_Trouve]])-1)</f>
        <v>10</v>
      </c>
      <c r="K166" s="5">
        <f>DATE(Tableau1[[#This Row],[Annee]],Tableau1[[#This Row],[Mois]],1)</f>
        <v>43739</v>
      </c>
      <c r="L166" s="5" t="str">
        <f>"T" &amp; ROUNDUP(Tableau1[[#This Row],[Mois]]/3, 0)</f>
        <v>T4</v>
      </c>
      <c r="M166" t="s">
        <v>318</v>
      </c>
      <c r="N166" t="str">
        <f>CONCATENATE(Tableau1[[#This Row],[Annee]],"-",Tableau1[[#This Row],[Trimestre]])</f>
        <v>2019-T4</v>
      </c>
      <c r="O166" t="str">
        <f>VLOOKUP(Tableau1[[#This Row],[Product_Ref]],Table_Correspondance!H:J,2,FALSE)</f>
        <v>Pantalon</v>
      </c>
      <c r="P166" s="3">
        <f>VLOOKUP(Tableau1[[#This Row],[Product_Ref]],Table_Correspondance!H:N,6,FALSE)</f>
        <v>5.68</v>
      </c>
      <c r="Q166" s="3">
        <f>VLOOKUP(Tableau1[[#This Row],[Product_Ref]],Table_Correspondance!H:N,7,FALSE)</f>
        <v>8</v>
      </c>
      <c r="R166" s="3">
        <v>7295.35</v>
      </c>
      <c r="S166" t="str">
        <f>CONCATENATE(Tableau1[[#This Row],[Sub_Region_Cod]],Tableau1[[#This Row],[Country_Cod]],Tableau1[[#This Row],[Categ]],Tableau1[[#This Row],[Period]],Tableau1[[#This Row],[Product_Ref]],Tableau1[[#This Row],[Sales]])</f>
        <v>EUECZECAT_BasM10-2019P192897295,35</v>
      </c>
      <c r="T166" s="5">
        <f>VLOOKUP(Tableau1[[#This Row],[Product_Ref]],Table_Correspondance!H:L,5,FALSE)</f>
        <v>42979</v>
      </c>
      <c r="U166">
        <f>_xlfn.DAYS(Tableau1[[#This Row],[Date]],Tableau1[[#This Row],[Date_creation]])</f>
        <v>760</v>
      </c>
    </row>
    <row r="167" spans="1:21" x14ac:dyDescent="0.35">
      <c r="A167" t="s">
        <v>8</v>
      </c>
      <c r="B167" t="s">
        <v>415</v>
      </c>
      <c r="C167" t="str">
        <f>TRIM(Tableau1[[#This Row],[Country_Cod]])</f>
        <v>RUS</v>
      </c>
      <c r="D167" t="s">
        <v>409</v>
      </c>
      <c r="E167" t="str">
        <f>VLOOKUP(Tableau1[[#This Row],[Code_Pays]],Table_Correspondance!$B$1:$F$40,2,FALSE)</f>
        <v>Fédération de Russie</v>
      </c>
      <c r="F167" t="str">
        <f>RIGHT(Tableau1[[#This Row],[Categ]],LEN(Tableau1[[#This Row],[Categ]])-4)</f>
        <v>Haut</v>
      </c>
      <c r="G167" t="s">
        <v>11</v>
      </c>
      <c r="H167" t="str">
        <f>RIGHT(Tableau1[[#This Row],[Period]],4)</f>
        <v>2020</v>
      </c>
      <c r="I167" t="str">
        <f>LEFT(Tableau1[[#This Row],[Period]],FIND("-",Tableau1[[#This Row],[Period]])-1)</f>
        <v>M7</v>
      </c>
      <c r="J167" t="str">
        <f>RIGHT(Tableau1[[#This Row],[Gauche_Trouve]],LEN(Tableau1[[#This Row],[Gauche_Trouve]])-1)</f>
        <v>7</v>
      </c>
      <c r="K167" s="5">
        <f>DATE(Tableau1[[#This Row],[Annee]],Tableau1[[#This Row],[Mois]],1)</f>
        <v>44013</v>
      </c>
      <c r="L167" s="5" t="str">
        <f>"T" &amp; ROUNDUP(Tableau1[[#This Row],[Mois]]/3, 0)</f>
        <v>T3</v>
      </c>
      <c r="M167" t="s">
        <v>19</v>
      </c>
      <c r="N167" t="str">
        <f>CONCATENATE(Tableau1[[#This Row],[Annee]],"-",Tableau1[[#This Row],[Trimestre]])</f>
        <v>2020-T3</v>
      </c>
      <c r="O167" t="str">
        <f>VLOOKUP(Tableau1[[#This Row],[Product_Ref]],Table_Correspondance!H:J,2,FALSE)</f>
        <v>Chemise</v>
      </c>
      <c r="P167" s="3">
        <f>VLOOKUP(Tableau1[[#This Row],[Product_Ref]],Table_Correspondance!H:N,6,FALSE)</f>
        <v>9.75</v>
      </c>
      <c r="Q167" s="3">
        <f>VLOOKUP(Tableau1[[#This Row],[Product_Ref]],Table_Correspondance!H:N,7,FALSE)</f>
        <v>13</v>
      </c>
      <c r="R167" s="3">
        <v>8933.3799999999992</v>
      </c>
      <c r="S167" t="str">
        <f>CONCATENATE(Tableau1[[#This Row],[Sub_Region_Cod]],Tableau1[[#This Row],[Country_Cod]],Tableau1[[#This Row],[Categ]],Tableau1[[#This Row],[Period]],Tableau1[[#This Row],[Product_Ref]],Tableau1[[#This Row],[Sales]])</f>
        <v>EUERUSCAT_HautM7-2020P372718933,38</v>
      </c>
      <c r="T167" s="5">
        <f>VLOOKUP(Tableau1[[#This Row],[Product_Ref]],Table_Correspondance!H:L,5,FALSE)</f>
        <v>43374</v>
      </c>
      <c r="U167">
        <f>_xlfn.DAYS(Tableau1[[#This Row],[Date]],Tableau1[[#This Row],[Date_creation]])</f>
        <v>639</v>
      </c>
    </row>
    <row r="168" spans="1:21" x14ac:dyDescent="0.35">
      <c r="A168" t="s">
        <v>8</v>
      </c>
      <c r="B168" t="s">
        <v>419</v>
      </c>
      <c r="C168" t="str">
        <f>TRIM(Tableau1[[#This Row],[Country_Cod]])</f>
        <v>HUN</v>
      </c>
      <c r="D168" t="s">
        <v>410</v>
      </c>
      <c r="E168" t="str">
        <f>VLOOKUP(Tableau1[[#This Row],[Code_Pays]],Table_Correspondance!$B$1:$F$40,2,FALSE)</f>
        <v>Hongrie</v>
      </c>
      <c r="F168" t="str">
        <f>RIGHT(Tableau1[[#This Row],[Categ]],LEN(Tableau1[[#This Row],[Categ]])-4)</f>
        <v>Bas</v>
      </c>
      <c r="G168" t="s">
        <v>65</v>
      </c>
      <c r="H168" t="str">
        <f>RIGHT(Tableau1[[#This Row],[Period]],4)</f>
        <v>2019</v>
      </c>
      <c r="I168" t="str">
        <f>LEFT(Tableau1[[#This Row],[Period]],FIND("-",Tableau1[[#This Row],[Period]])-1)</f>
        <v>M9</v>
      </c>
      <c r="J168" t="str">
        <f>RIGHT(Tableau1[[#This Row],[Gauche_Trouve]],LEN(Tableau1[[#This Row],[Gauche_Trouve]])-1)</f>
        <v>9</v>
      </c>
      <c r="K168" s="5">
        <f>DATE(Tableau1[[#This Row],[Annee]],Tableau1[[#This Row],[Mois]],1)</f>
        <v>43709</v>
      </c>
      <c r="L168" s="5" t="str">
        <f>"T" &amp; ROUNDUP(Tableau1[[#This Row],[Mois]]/3, 0)</f>
        <v>T3</v>
      </c>
      <c r="M168" t="s">
        <v>312</v>
      </c>
      <c r="N168" t="str">
        <f>CONCATENATE(Tableau1[[#This Row],[Annee]],"-",Tableau1[[#This Row],[Trimestre]])</f>
        <v>2019-T3</v>
      </c>
      <c r="O168" t="str">
        <f>VLOOKUP(Tableau1[[#This Row],[Product_Ref]],Table_Correspondance!H:J,2,FALSE)</f>
        <v>Pantalon</v>
      </c>
      <c r="P168" s="3">
        <f>VLOOKUP(Tableau1[[#This Row],[Product_Ref]],Table_Correspondance!H:N,6,FALSE)</f>
        <v>11.57</v>
      </c>
      <c r="Q168" s="3">
        <f>VLOOKUP(Tableau1[[#This Row],[Product_Ref]],Table_Correspondance!H:N,7,FALSE)</f>
        <v>13</v>
      </c>
      <c r="R168" s="3">
        <v>2159.2199999999998</v>
      </c>
      <c r="S168" t="str">
        <f>CONCATENATE(Tableau1[[#This Row],[Sub_Region_Cod]],Tableau1[[#This Row],[Country_Cod]],Tableau1[[#This Row],[Categ]],Tableau1[[#This Row],[Period]],Tableau1[[#This Row],[Product_Ref]],Tableau1[[#This Row],[Sales]])</f>
        <v>EUEHUNCAT_BasM9-2019P425972159,22</v>
      </c>
      <c r="T168" s="5">
        <f>VLOOKUP(Tableau1[[#This Row],[Product_Ref]],Table_Correspondance!H:L,5,FALSE)</f>
        <v>42736</v>
      </c>
      <c r="U168">
        <f>_xlfn.DAYS(Tableau1[[#This Row],[Date]],Tableau1[[#This Row],[Date_creation]])</f>
        <v>973</v>
      </c>
    </row>
    <row r="169" spans="1:21" x14ac:dyDescent="0.35">
      <c r="A169" t="s">
        <v>8</v>
      </c>
      <c r="B169" t="s">
        <v>424</v>
      </c>
      <c r="C169" t="str">
        <f>TRIM(Tableau1[[#This Row],[Country_Cod]])</f>
        <v>CZE</v>
      </c>
      <c r="D169" t="s">
        <v>409</v>
      </c>
      <c r="E169" t="str">
        <f>VLOOKUP(Tableau1[[#This Row],[Code_Pays]],Table_Correspondance!$B$1:$F$40,2,FALSE)</f>
        <v>République Tchèque</v>
      </c>
      <c r="F169" t="str">
        <f>RIGHT(Tableau1[[#This Row],[Categ]],LEN(Tableau1[[#This Row],[Categ]])-4)</f>
        <v>Haut</v>
      </c>
      <c r="G169" t="s">
        <v>6</v>
      </c>
      <c r="H169" t="str">
        <f>RIGHT(Tableau1[[#This Row],[Period]],4)</f>
        <v>2021</v>
      </c>
      <c r="I169" t="str">
        <f>LEFT(Tableau1[[#This Row],[Period]],FIND("-",Tableau1[[#This Row],[Period]])-1)</f>
        <v>M1</v>
      </c>
      <c r="J169" t="str">
        <f>RIGHT(Tableau1[[#This Row],[Gauche_Trouve]],LEN(Tableau1[[#This Row],[Gauche_Trouve]])-1)</f>
        <v>1</v>
      </c>
      <c r="K169" s="5">
        <f>DATE(Tableau1[[#This Row],[Annee]],Tableau1[[#This Row],[Mois]],1)</f>
        <v>44197</v>
      </c>
      <c r="L169" s="5" t="str">
        <f>"T" &amp; ROUNDUP(Tableau1[[#This Row],[Mois]]/3, 0)</f>
        <v>T1</v>
      </c>
      <c r="M169" t="s">
        <v>117</v>
      </c>
      <c r="N169" t="str">
        <f>CONCATENATE(Tableau1[[#This Row],[Annee]],"-",Tableau1[[#This Row],[Trimestre]])</f>
        <v>2021-T1</v>
      </c>
      <c r="O169" t="str">
        <f>VLOOKUP(Tableau1[[#This Row],[Product_Ref]],Table_Correspondance!H:J,2,FALSE)</f>
        <v>Soutien gorge</v>
      </c>
      <c r="P169" s="3">
        <f>VLOOKUP(Tableau1[[#This Row],[Product_Ref]],Table_Correspondance!H:N,6,FALSE)</f>
        <v>4.6500000000000004</v>
      </c>
      <c r="Q169" s="3">
        <f>VLOOKUP(Tableau1[[#This Row],[Product_Ref]],Table_Correspondance!H:N,7,FALSE)</f>
        <v>5</v>
      </c>
      <c r="R169" s="3">
        <v>3994.68</v>
      </c>
      <c r="S169" t="str">
        <f>CONCATENATE(Tableau1[[#This Row],[Sub_Region_Cod]],Tableau1[[#This Row],[Country_Cod]],Tableau1[[#This Row],[Categ]],Tableau1[[#This Row],[Period]],Tableau1[[#This Row],[Product_Ref]],Tableau1[[#This Row],[Sales]])</f>
        <v>EUECZECAT_HautM1-2021P019803994,68</v>
      </c>
      <c r="T169" s="5">
        <f>VLOOKUP(Tableau1[[#This Row],[Product_Ref]],Table_Correspondance!H:L,5,FALSE)</f>
        <v>42767</v>
      </c>
      <c r="U169">
        <f>_xlfn.DAYS(Tableau1[[#This Row],[Date]],Tableau1[[#This Row],[Date_creation]])</f>
        <v>1430</v>
      </c>
    </row>
    <row r="170" spans="1:21" x14ac:dyDescent="0.35">
      <c r="A170" t="s">
        <v>8</v>
      </c>
      <c r="B170" t="s">
        <v>421</v>
      </c>
      <c r="C170" t="str">
        <f>TRIM(Tableau1[[#This Row],[Country_Cod]])</f>
        <v>SVK</v>
      </c>
      <c r="D170" t="s">
        <v>410</v>
      </c>
      <c r="E170" t="str">
        <f>VLOOKUP(Tableau1[[#This Row],[Code_Pays]],Table_Correspondance!$B$1:$F$40,2,FALSE)</f>
        <v>Slovaquie</v>
      </c>
      <c r="F170" t="str">
        <f>RIGHT(Tableau1[[#This Row],[Categ]],LEN(Tableau1[[#This Row],[Categ]])-4)</f>
        <v>Bas</v>
      </c>
      <c r="G170" t="s">
        <v>25</v>
      </c>
      <c r="H170" t="str">
        <f>RIGHT(Tableau1[[#This Row],[Period]],4)</f>
        <v>2019</v>
      </c>
      <c r="I170" t="str">
        <f>LEFT(Tableau1[[#This Row],[Period]],FIND("-",Tableau1[[#This Row],[Period]])-1)</f>
        <v>M12</v>
      </c>
      <c r="J170" t="str">
        <f>RIGHT(Tableau1[[#This Row],[Gauche_Trouve]],LEN(Tableau1[[#This Row],[Gauche_Trouve]])-1)</f>
        <v>12</v>
      </c>
      <c r="K170" s="5">
        <f>DATE(Tableau1[[#This Row],[Annee]],Tableau1[[#This Row],[Mois]],1)</f>
        <v>43800</v>
      </c>
      <c r="L170" s="5" t="str">
        <f>"T" &amp; ROUNDUP(Tableau1[[#This Row],[Mois]]/3, 0)</f>
        <v>T4</v>
      </c>
      <c r="M170" t="s">
        <v>116</v>
      </c>
      <c r="N170" t="str">
        <f>CONCATENATE(Tableau1[[#This Row],[Annee]],"-",Tableau1[[#This Row],[Trimestre]])</f>
        <v>2019-T4</v>
      </c>
      <c r="O170" t="str">
        <f>VLOOKUP(Tableau1[[#This Row],[Product_Ref]],Table_Correspondance!H:J,2,FALSE)</f>
        <v>Collant</v>
      </c>
      <c r="P170" s="3">
        <f>VLOOKUP(Tableau1[[#This Row],[Product_Ref]],Table_Correspondance!H:N,6,FALSE)</f>
        <v>10.45</v>
      </c>
      <c r="Q170" s="3">
        <f>VLOOKUP(Tableau1[[#This Row],[Product_Ref]],Table_Correspondance!H:N,7,FALSE)</f>
        <v>11</v>
      </c>
      <c r="R170" s="3">
        <v>3439.83</v>
      </c>
      <c r="S170" t="str">
        <f>CONCATENATE(Tableau1[[#This Row],[Sub_Region_Cod]],Tableau1[[#This Row],[Country_Cod]],Tableau1[[#This Row],[Categ]],Tableau1[[#This Row],[Period]],Tableau1[[#This Row],[Product_Ref]],Tableau1[[#This Row],[Sales]])</f>
        <v>EUESVKCAT_BasM12-2019P260583439,83</v>
      </c>
      <c r="T170" s="5">
        <f>VLOOKUP(Tableau1[[#This Row],[Product_Ref]],Table_Correspondance!H:L,5,FALSE)</f>
        <v>43132</v>
      </c>
      <c r="U170">
        <f>_xlfn.DAYS(Tableau1[[#This Row],[Date]],Tableau1[[#This Row],[Date_creation]])</f>
        <v>668</v>
      </c>
    </row>
    <row r="171" spans="1:21" x14ac:dyDescent="0.35">
      <c r="A171" t="s">
        <v>8</v>
      </c>
      <c r="B171" t="s">
        <v>423</v>
      </c>
      <c r="C171" t="str">
        <f>TRIM(Tableau1[[#This Row],[Country_Cod]])</f>
        <v>UKR</v>
      </c>
      <c r="D171" t="s">
        <v>409</v>
      </c>
      <c r="E171" t="str">
        <f>VLOOKUP(Tableau1[[#This Row],[Code_Pays]],Table_Correspondance!$B$1:$F$40,2,FALSE)</f>
        <v>Ukraine</v>
      </c>
      <c r="F171" t="str">
        <f>RIGHT(Tableau1[[#This Row],[Categ]],LEN(Tableau1[[#This Row],[Categ]])-4)</f>
        <v>Haut</v>
      </c>
      <c r="G171" t="s">
        <v>56</v>
      </c>
      <c r="H171" t="str">
        <f>RIGHT(Tableau1[[#This Row],[Period]],4)</f>
        <v>2020</v>
      </c>
      <c r="I171" t="str">
        <f>LEFT(Tableau1[[#This Row],[Period]],FIND("-",Tableau1[[#This Row],[Period]])-1)</f>
        <v>M3</v>
      </c>
      <c r="J171" t="str">
        <f>RIGHT(Tableau1[[#This Row],[Gauche_Trouve]],LEN(Tableau1[[#This Row],[Gauche_Trouve]])-1)</f>
        <v>3</v>
      </c>
      <c r="K171" s="5">
        <f>DATE(Tableau1[[#This Row],[Annee]],Tableau1[[#This Row],[Mois]],1)</f>
        <v>43891</v>
      </c>
      <c r="L171" s="5" t="str">
        <f>"T" &amp; ROUNDUP(Tableau1[[#This Row],[Mois]]/3, 0)</f>
        <v>T1</v>
      </c>
      <c r="M171" t="s">
        <v>55</v>
      </c>
      <c r="N171" t="str">
        <f>CONCATENATE(Tableau1[[#This Row],[Annee]],"-",Tableau1[[#This Row],[Trimestre]])</f>
        <v>2020-T1</v>
      </c>
      <c r="O171" t="str">
        <f>VLOOKUP(Tableau1[[#This Row],[Product_Ref]],Table_Correspondance!H:J,2,FALSE)</f>
        <v>Débardeur</v>
      </c>
      <c r="P171" s="3">
        <f>VLOOKUP(Tableau1[[#This Row],[Product_Ref]],Table_Correspondance!H:N,6,FALSE)</f>
        <v>7.2</v>
      </c>
      <c r="Q171" s="3">
        <f>VLOOKUP(Tableau1[[#This Row],[Product_Ref]],Table_Correspondance!H:N,7,FALSE)</f>
        <v>10</v>
      </c>
      <c r="R171" s="3">
        <v>1023.24</v>
      </c>
      <c r="S171" t="str">
        <f>CONCATENATE(Tableau1[[#This Row],[Sub_Region_Cod]],Tableau1[[#This Row],[Country_Cod]],Tableau1[[#This Row],[Categ]],Tableau1[[#This Row],[Period]],Tableau1[[#This Row],[Product_Ref]],Tableau1[[#This Row],[Sales]])</f>
        <v>EUEUKRCAT_HautM3-2020P421401023,24</v>
      </c>
      <c r="T171" s="5">
        <f>VLOOKUP(Tableau1[[#This Row],[Product_Ref]],Table_Correspondance!H:L,5,FALSE)</f>
        <v>43435</v>
      </c>
      <c r="U171">
        <f>_xlfn.DAYS(Tableau1[[#This Row],[Date]],Tableau1[[#This Row],[Date_creation]])</f>
        <v>456</v>
      </c>
    </row>
    <row r="172" spans="1:21" x14ac:dyDescent="0.35">
      <c r="A172" t="s">
        <v>8</v>
      </c>
      <c r="B172" t="s">
        <v>424</v>
      </c>
      <c r="C172" t="str">
        <f>TRIM(Tableau1[[#This Row],[Country_Cod]])</f>
        <v>CZE</v>
      </c>
      <c r="D172" t="s">
        <v>409</v>
      </c>
      <c r="E172" t="str">
        <f>VLOOKUP(Tableau1[[#This Row],[Code_Pays]],Table_Correspondance!$B$1:$F$40,2,FALSE)</f>
        <v>République Tchèque</v>
      </c>
      <c r="F172" t="str">
        <f>RIGHT(Tableau1[[#This Row],[Categ]],LEN(Tableau1[[#This Row],[Categ]])-4)</f>
        <v>Haut</v>
      </c>
      <c r="G172" t="s">
        <v>27</v>
      </c>
      <c r="H172" t="str">
        <f>RIGHT(Tableau1[[#This Row],[Period]],4)</f>
        <v>2020</v>
      </c>
      <c r="I172" t="str">
        <f>LEFT(Tableau1[[#This Row],[Period]],FIND("-",Tableau1[[#This Row],[Period]])-1)</f>
        <v>M6</v>
      </c>
      <c r="J172" t="str">
        <f>RIGHT(Tableau1[[#This Row],[Gauche_Trouve]],LEN(Tableau1[[#This Row],[Gauche_Trouve]])-1)</f>
        <v>6</v>
      </c>
      <c r="K172" s="5">
        <f>DATE(Tableau1[[#This Row],[Annee]],Tableau1[[#This Row],[Mois]],1)</f>
        <v>43983</v>
      </c>
      <c r="L172" s="5" t="str">
        <f>"T" &amp; ROUNDUP(Tableau1[[#This Row],[Mois]]/3, 0)</f>
        <v>T2</v>
      </c>
      <c r="M172" t="s">
        <v>264</v>
      </c>
      <c r="N172" t="str">
        <f>CONCATENATE(Tableau1[[#This Row],[Annee]],"-",Tableau1[[#This Row],[Trimestre]])</f>
        <v>2020-T2</v>
      </c>
      <c r="O172" t="str">
        <f>VLOOKUP(Tableau1[[#This Row],[Product_Ref]],Table_Correspondance!H:J,2,FALSE)</f>
        <v>T-shirt</v>
      </c>
      <c r="P172" s="3">
        <f>VLOOKUP(Tableau1[[#This Row],[Product_Ref]],Table_Correspondance!H:N,6,FALSE)</f>
        <v>4.5</v>
      </c>
      <c r="Q172" s="3">
        <f>VLOOKUP(Tableau1[[#This Row],[Product_Ref]],Table_Correspondance!H:N,7,FALSE)</f>
        <v>6</v>
      </c>
      <c r="R172" s="3">
        <v>6661.54</v>
      </c>
      <c r="S172" t="str">
        <f>CONCATENATE(Tableau1[[#This Row],[Sub_Region_Cod]],Tableau1[[#This Row],[Country_Cod]],Tableau1[[#This Row],[Categ]],Tableau1[[#This Row],[Period]],Tableau1[[#This Row],[Product_Ref]],Tableau1[[#This Row],[Sales]])</f>
        <v>EUECZECAT_HautM6-2020P006326661,54</v>
      </c>
      <c r="T172" s="5">
        <f>VLOOKUP(Tableau1[[#This Row],[Product_Ref]],Table_Correspondance!H:L,5,FALSE)</f>
        <v>43252</v>
      </c>
      <c r="U172">
        <f>_xlfn.DAYS(Tableau1[[#This Row],[Date]],Tableau1[[#This Row],[Date_creation]])</f>
        <v>731</v>
      </c>
    </row>
    <row r="173" spans="1:21" x14ac:dyDescent="0.35">
      <c r="A173" t="s">
        <v>8</v>
      </c>
      <c r="B173" t="s">
        <v>417</v>
      </c>
      <c r="C173" t="str">
        <f>TRIM(Tableau1[[#This Row],[Country_Cod]])</f>
        <v>MDA</v>
      </c>
      <c r="D173" t="s">
        <v>409</v>
      </c>
      <c r="E173" t="str">
        <f>VLOOKUP(Tableau1[[#This Row],[Code_Pays]],Table_Correspondance!$B$1:$F$40,2,FALSE)</f>
        <v>République de Moldavie</v>
      </c>
      <c r="F173" t="str">
        <f>RIGHT(Tableau1[[#This Row],[Categ]],LEN(Tableau1[[#This Row],[Categ]])-4)</f>
        <v>Haut</v>
      </c>
      <c r="G173" t="s">
        <v>13</v>
      </c>
      <c r="H173" t="str">
        <f>RIGHT(Tableau1[[#This Row],[Period]],4)</f>
        <v>2020</v>
      </c>
      <c r="I173" t="str">
        <f>LEFT(Tableau1[[#This Row],[Period]],FIND("-",Tableau1[[#This Row],[Period]])-1)</f>
        <v>M2</v>
      </c>
      <c r="J173" t="str">
        <f>RIGHT(Tableau1[[#This Row],[Gauche_Trouve]],LEN(Tableau1[[#This Row],[Gauche_Trouve]])-1)</f>
        <v>2</v>
      </c>
      <c r="K173" s="5">
        <f>DATE(Tableau1[[#This Row],[Annee]],Tableau1[[#This Row],[Mois]],1)</f>
        <v>43862</v>
      </c>
      <c r="L173" s="5" t="str">
        <f>"T" &amp; ROUNDUP(Tableau1[[#This Row],[Mois]]/3, 0)</f>
        <v>T1</v>
      </c>
      <c r="M173" t="s">
        <v>96</v>
      </c>
      <c r="N173" t="str">
        <f>CONCATENATE(Tableau1[[#This Row],[Annee]],"-",Tableau1[[#This Row],[Trimestre]])</f>
        <v>2020-T1</v>
      </c>
      <c r="O173" t="str">
        <f>VLOOKUP(Tableau1[[#This Row],[Product_Ref]],Table_Correspondance!H:J,2,FALSE)</f>
        <v>Soutien gorge</v>
      </c>
      <c r="P173" s="3">
        <f>VLOOKUP(Tableau1[[#This Row],[Product_Ref]],Table_Correspondance!H:N,6,FALSE)</f>
        <v>6.88</v>
      </c>
      <c r="Q173" s="3">
        <f>VLOOKUP(Tableau1[[#This Row],[Product_Ref]],Table_Correspondance!H:N,7,FALSE)</f>
        <v>8</v>
      </c>
      <c r="R173" s="3">
        <v>6699.16</v>
      </c>
      <c r="S173" t="str">
        <f>CONCATENATE(Tableau1[[#This Row],[Sub_Region_Cod]],Tableau1[[#This Row],[Country_Cod]],Tableau1[[#This Row],[Categ]],Tableau1[[#This Row],[Period]],Tableau1[[#This Row],[Product_Ref]],Tableau1[[#This Row],[Sales]])</f>
        <v>EUEMDACAT_HautM2-2020P105076699,16</v>
      </c>
      <c r="T173" s="5">
        <f>VLOOKUP(Tableau1[[#This Row],[Product_Ref]],Table_Correspondance!H:L,5,FALSE)</f>
        <v>43009</v>
      </c>
      <c r="U173">
        <f>_xlfn.DAYS(Tableau1[[#This Row],[Date]],Tableau1[[#This Row],[Date_creation]])</f>
        <v>853</v>
      </c>
    </row>
    <row r="174" spans="1:21" x14ac:dyDescent="0.35">
      <c r="A174" t="s">
        <v>8</v>
      </c>
      <c r="B174" t="s">
        <v>420</v>
      </c>
      <c r="C174" t="str">
        <f>TRIM(Tableau1[[#This Row],[Country_Cod]])</f>
        <v>POL</v>
      </c>
      <c r="D174" t="s">
        <v>409</v>
      </c>
      <c r="E174" t="str">
        <f>VLOOKUP(Tableau1[[#This Row],[Code_Pays]],Table_Correspondance!$B$1:$F$40,2,FALSE)</f>
        <v>Pologne</v>
      </c>
      <c r="F174" t="str">
        <f>RIGHT(Tableau1[[#This Row],[Categ]],LEN(Tableau1[[#This Row],[Categ]])-4)</f>
        <v>Haut</v>
      </c>
      <c r="G174" t="s">
        <v>63</v>
      </c>
      <c r="H174" t="str">
        <f>RIGHT(Tableau1[[#This Row],[Period]],4)</f>
        <v>2019</v>
      </c>
      <c r="I174" t="str">
        <f>LEFT(Tableau1[[#This Row],[Period]],FIND("-",Tableau1[[#This Row],[Period]])-1)</f>
        <v>M7</v>
      </c>
      <c r="J174" t="str">
        <f>RIGHT(Tableau1[[#This Row],[Gauche_Trouve]],LEN(Tableau1[[#This Row],[Gauche_Trouve]])-1)</f>
        <v>7</v>
      </c>
      <c r="K174" s="5">
        <f>DATE(Tableau1[[#This Row],[Annee]],Tableau1[[#This Row],[Mois]],1)</f>
        <v>43647</v>
      </c>
      <c r="L174" s="5" t="str">
        <f>"T" &amp; ROUNDUP(Tableau1[[#This Row],[Mois]]/3, 0)</f>
        <v>T3</v>
      </c>
      <c r="M174" t="s">
        <v>350</v>
      </c>
      <c r="N174" t="str">
        <f>CONCATENATE(Tableau1[[#This Row],[Annee]],"-",Tableau1[[#This Row],[Trimestre]])</f>
        <v>2019-T3</v>
      </c>
      <c r="O174" t="str">
        <f>VLOOKUP(Tableau1[[#This Row],[Product_Ref]],Table_Correspondance!H:J,2,FALSE)</f>
        <v>Sweatshirt</v>
      </c>
      <c r="P174" s="3">
        <f>VLOOKUP(Tableau1[[#This Row],[Product_Ref]],Table_Correspondance!H:N,6,FALSE)</f>
        <v>6.84</v>
      </c>
      <c r="Q174" s="3">
        <f>VLOOKUP(Tableau1[[#This Row],[Product_Ref]],Table_Correspondance!H:N,7,FALSE)</f>
        <v>9</v>
      </c>
      <c r="R174" s="3">
        <v>1532.34</v>
      </c>
      <c r="S174" t="str">
        <f>CONCATENATE(Tableau1[[#This Row],[Sub_Region_Cod]],Tableau1[[#This Row],[Country_Cod]],Tableau1[[#This Row],[Categ]],Tableau1[[#This Row],[Period]],Tableau1[[#This Row],[Product_Ref]],Tableau1[[#This Row],[Sales]])</f>
        <v>EUEPOLCAT_HautM7-2019P052321532,34</v>
      </c>
      <c r="T174" s="5">
        <f>VLOOKUP(Tableau1[[#This Row],[Product_Ref]],Table_Correspondance!H:L,5,FALSE)</f>
        <v>43374</v>
      </c>
      <c r="U174">
        <f>_xlfn.DAYS(Tableau1[[#This Row],[Date]],Tableau1[[#This Row],[Date_creation]])</f>
        <v>273</v>
      </c>
    </row>
    <row r="175" spans="1:21" x14ac:dyDescent="0.35">
      <c r="A175" t="s">
        <v>8</v>
      </c>
      <c r="B175" t="s">
        <v>415</v>
      </c>
      <c r="C175" t="str">
        <f>TRIM(Tableau1[[#This Row],[Country_Cod]])</f>
        <v>RUS</v>
      </c>
      <c r="D175" t="s">
        <v>410</v>
      </c>
      <c r="E175" t="str">
        <f>VLOOKUP(Tableau1[[#This Row],[Code_Pays]],Table_Correspondance!$B$1:$F$40,2,FALSE)</f>
        <v>Fédération de Russie</v>
      </c>
      <c r="F175" t="str">
        <f>RIGHT(Tableau1[[#This Row],[Categ]],LEN(Tableau1[[#This Row],[Categ]])-4)</f>
        <v>Bas</v>
      </c>
      <c r="G175" t="s">
        <v>52</v>
      </c>
      <c r="H175" t="str">
        <f>RIGHT(Tableau1[[#This Row],[Period]],4)</f>
        <v>2020</v>
      </c>
      <c r="I175" t="str">
        <f>LEFT(Tableau1[[#This Row],[Period]],FIND("-",Tableau1[[#This Row],[Period]])-1)</f>
        <v>M11</v>
      </c>
      <c r="J175" t="str">
        <f>RIGHT(Tableau1[[#This Row],[Gauche_Trouve]],LEN(Tableau1[[#This Row],[Gauche_Trouve]])-1)</f>
        <v>11</v>
      </c>
      <c r="K175" s="5">
        <f>DATE(Tableau1[[#This Row],[Annee]],Tableau1[[#This Row],[Mois]],1)</f>
        <v>44136</v>
      </c>
      <c r="L175" s="5" t="str">
        <f>"T" &amp; ROUNDUP(Tableau1[[#This Row],[Mois]]/3, 0)</f>
        <v>T4</v>
      </c>
      <c r="M175" t="s">
        <v>351</v>
      </c>
      <c r="N175" t="str">
        <f>CONCATENATE(Tableau1[[#This Row],[Annee]],"-",Tableau1[[#This Row],[Trimestre]])</f>
        <v>2020-T4</v>
      </c>
      <c r="O175" t="str">
        <f>VLOOKUP(Tableau1[[#This Row],[Product_Ref]],Table_Correspondance!H:J,2,FALSE)</f>
        <v>Collant</v>
      </c>
      <c r="P175" s="3">
        <f>VLOOKUP(Tableau1[[#This Row],[Product_Ref]],Table_Correspondance!H:N,6,FALSE)</f>
        <v>10.27</v>
      </c>
      <c r="Q175" s="3">
        <f>VLOOKUP(Tableau1[[#This Row],[Product_Ref]],Table_Correspondance!H:N,7,FALSE)</f>
        <v>13</v>
      </c>
      <c r="R175" s="3">
        <v>5018.6000000000004</v>
      </c>
      <c r="S175" t="str">
        <f>CONCATENATE(Tableau1[[#This Row],[Sub_Region_Cod]],Tableau1[[#This Row],[Country_Cod]],Tableau1[[#This Row],[Categ]],Tableau1[[#This Row],[Period]],Tableau1[[#This Row],[Product_Ref]],Tableau1[[#This Row],[Sales]])</f>
        <v>EUERUSCAT_BasM11-2020P178195018,6</v>
      </c>
      <c r="T175" s="5">
        <f>VLOOKUP(Tableau1[[#This Row],[Product_Ref]],Table_Correspondance!H:L,5,FALSE)</f>
        <v>43344</v>
      </c>
      <c r="U175">
        <f>_xlfn.DAYS(Tableau1[[#This Row],[Date]],Tableau1[[#This Row],[Date_creation]])</f>
        <v>792</v>
      </c>
    </row>
    <row r="176" spans="1:21" x14ac:dyDescent="0.35">
      <c r="A176" t="s">
        <v>8</v>
      </c>
      <c r="B176" t="s">
        <v>425</v>
      </c>
      <c r="C176" t="str">
        <f>TRIM(Tableau1[[#This Row],[Country_Cod]])</f>
        <v>ARM</v>
      </c>
      <c r="D176" t="s">
        <v>409</v>
      </c>
      <c r="E176" t="str">
        <f>VLOOKUP(Tableau1[[#This Row],[Code_Pays]],Table_Correspondance!$B$1:$F$40,2,FALSE)</f>
        <v>Arménie</v>
      </c>
      <c r="F176" t="str">
        <f>RIGHT(Tableau1[[#This Row],[Categ]],LEN(Tableau1[[#This Row],[Categ]])-4)</f>
        <v>Haut</v>
      </c>
      <c r="G176" t="s">
        <v>25</v>
      </c>
      <c r="H176" t="str">
        <f>RIGHT(Tableau1[[#This Row],[Period]],4)</f>
        <v>2019</v>
      </c>
      <c r="I176" t="str">
        <f>LEFT(Tableau1[[#This Row],[Period]],FIND("-",Tableau1[[#This Row],[Period]])-1)</f>
        <v>M12</v>
      </c>
      <c r="J176" t="str">
        <f>RIGHT(Tableau1[[#This Row],[Gauche_Trouve]],LEN(Tableau1[[#This Row],[Gauche_Trouve]])-1)</f>
        <v>12</v>
      </c>
      <c r="K176" s="5">
        <f>DATE(Tableau1[[#This Row],[Annee]],Tableau1[[#This Row],[Mois]],1)</f>
        <v>43800</v>
      </c>
      <c r="L176" s="5" t="str">
        <f>"T" &amp; ROUNDUP(Tableau1[[#This Row],[Mois]]/3, 0)</f>
        <v>T4</v>
      </c>
      <c r="M176" t="s">
        <v>352</v>
      </c>
      <c r="N176" t="str">
        <f>CONCATENATE(Tableau1[[#This Row],[Annee]],"-",Tableau1[[#This Row],[Trimestre]])</f>
        <v>2019-T4</v>
      </c>
      <c r="O176" t="str">
        <f>VLOOKUP(Tableau1[[#This Row],[Product_Ref]],Table_Correspondance!H:J,2,FALSE)</f>
        <v>Chemise</v>
      </c>
      <c r="P176" s="3">
        <f>VLOOKUP(Tableau1[[#This Row],[Product_Ref]],Table_Correspondance!H:N,6,FALSE)</f>
        <v>5.95</v>
      </c>
      <c r="Q176" s="3">
        <f>VLOOKUP(Tableau1[[#This Row],[Product_Ref]],Table_Correspondance!H:N,7,FALSE)</f>
        <v>7</v>
      </c>
      <c r="R176" s="3">
        <v>90.45</v>
      </c>
      <c r="S176" t="str">
        <f>CONCATENATE(Tableau1[[#This Row],[Sub_Region_Cod]],Tableau1[[#This Row],[Country_Cod]],Tableau1[[#This Row],[Categ]],Tableau1[[#This Row],[Period]],Tableau1[[#This Row],[Product_Ref]],Tableau1[[#This Row],[Sales]])</f>
        <v>EUEARMCAT_HautM12-2019P4944890,45</v>
      </c>
      <c r="T176" s="5">
        <f>VLOOKUP(Tableau1[[#This Row],[Product_Ref]],Table_Correspondance!H:L,5,FALSE)</f>
        <v>42917</v>
      </c>
      <c r="U176">
        <f>_xlfn.DAYS(Tableau1[[#This Row],[Date]],Tableau1[[#This Row],[Date_creation]])</f>
        <v>883</v>
      </c>
    </row>
    <row r="177" spans="1:21" x14ac:dyDescent="0.35">
      <c r="A177" t="s">
        <v>8</v>
      </c>
      <c r="B177" t="s">
        <v>415</v>
      </c>
      <c r="C177" t="str">
        <f>TRIM(Tableau1[[#This Row],[Country_Cod]])</f>
        <v>RUS</v>
      </c>
      <c r="D177" t="s">
        <v>409</v>
      </c>
      <c r="E177" t="str">
        <f>VLOOKUP(Tableau1[[#This Row],[Code_Pays]],Table_Correspondance!$B$1:$F$40,2,FALSE)</f>
        <v>Fédération de Russie</v>
      </c>
      <c r="F177" t="str">
        <f>RIGHT(Tableau1[[#This Row],[Categ]],LEN(Tableau1[[#This Row],[Categ]])-4)</f>
        <v>Haut</v>
      </c>
      <c r="G177" t="s">
        <v>42</v>
      </c>
      <c r="H177" t="str">
        <f>RIGHT(Tableau1[[#This Row],[Period]],4)</f>
        <v>2019</v>
      </c>
      <c r="I177" t="str">
        <f>LEFT(Tableau1[[#This Row],[Period]],FIND("-",Tableau1[[#This Row],[Period]])-1)</f>
        <v>M6</v>
      </c>
      <c r="J177" t="str">
        <f>RIGHT(Tableau1[[#This Row],[Gauche_Trouve]],LEN(Tableau1[[#This Row],[Gauche_Trouve]])-1)</f>
        <v>6</v>
      </c>
      <c r="K177" s="5">
        <f>DATE(Tableau1[[#This Row],[Annee]],Tableau1[[#This Row],[Mois]],1)</f>
        <v>43617</v>
      </c>
      <c r="L177" s="5" t="str">
        <f>"T" &amp; ROUNDUP(Tableau1[[#This Row],[Mois]]/3, 0)</f>
        <v>T2</v>
      </c>
      <c r="M177" t="s">
        <v>246</v>
      </c>
      <c r="N177" t="str">
        <f>CONCATENATE(Tableau1[[#This Row],[Annee]],"-",Tableau1[[#This Row],[Trimestre]])</f>
        <v>2019-T2</v>
      </c>
      <c r="O177" t="str">
        <f>VLOOKUP(Tableau1[[#This Row],[Product_Ref]],Table_Correspondance!H:J,2,FALSE)</f>
        <v>Sweatshirt</v>
      </c>
      <c r="P177" s="3">
        <f>VLOOKUP(Tableau1[[#This Row],[Product_Ref]],Table_Correspondance!H:N,6,FALSE)</f>
        <v>12.45</v>
      </c>
      <c r="Q177" s="3">
        <f>VLOOKUP(Tableau1[[#This Row],[Product_Ref]],Table_Correspondance!H:N,7,FALSE)</f>
        <v>15</v>
      </c>
      <c r="R177" s="3">
        <v>1520.41</v>
      </c>
      <c r="S177" t="str">
        <f>CONCATENATE(Tableau1[[#This Row],[Sub_Region_Cod]],Tableau1[[#This Row],[Country_Cod]],Tableau1[[#This Row],[Categ]],Tableau1[[#This Row],[Period]],Tableau1[[#This Row],[Product_Ref]],Tableau1[[#This Row],[Sales]])</f>
        <v>EUERUSCAT_HautM6-2019P413011520,41</v>
      </c>
      <c r="T177" s="5">
        <f>VLOOKUP(Tableau1[[#This Row],[Product_Ref]],Table_Correspondance!H:L,5,FALSE)</f>
        <v>43009</v>
      </c>
      <c r="U177">
        <f>_xlfn.DAYS(Tableau1[[#This Row],[Date]],Tableau1[[#This Row],[Date_creation]])</f>
        <v>608</v>
      </c>
    </row>
    <row r="178" spans="1:21" x14ac:dyDescent="0.35">
      <c r="A178" t="s">
        <v>8</v>
      </c>
      <c r="B178" t="s">
        <v>423</v>
      </c>
      <c r="C178" t="str">
        <f>TRIM(Tableau1[[#This Row],[Country_Cod]])</f>
        <v>UKR</v>
      </c>
      <c r="D178" t="s">
        <v>410</v>
      </c>
      <c r="E178" t="str">
        <f>VLOOKUP(Tableau1[[#This Row],[Code_Pays]],Table_Correspondance!$B$1:$F$40,2,FALSE)</f>
        <v>Ukraine</v>
      </c>
      <c r="F178" t="str">
        <f>RIGHT(Tableau1[[#This Row],[Categ]],LEN(Tableau1[[#This Row],[Categ]])-4)</f>
        <v>Bas</v>
      </c>
      <c r="G178" t="s">
        <v>6</v>
      </c>
      <c r="H178" t="str">
        <f>RIGHT(Tableau1[[#This Row],[Period]],4)</f>
        <v>2021</v>
      </c>
      <c r="I178" t="str">
        <f>LEFT(Tableau1[[#This Row],[Period]],FIND("-",Tableau1[[#This Row],[Period]])-1)</f>
        <v>M1</v>
      </c>
      <c r="J178" t="str">
        <f>RIGHT(Tableau1[[#This Row],[Gauche_Trouve]],LEN(Tableau1[[#This Row],[Gauche_Trouve]])-1)</f>
        <v>1</v>
      </c>
      <c r="K178" s="5">
        <f>DATE(Tableau1[[#This Row],[Annee]],Tableau1[[#This Row],[Mois]],1)</f>
        <v>44197</v>
      </c>
      <c r="L178" s="5" t="str">
        <f>"T" &amp; ROUNDUP(Tableau1[[#This Row],[Mois]]/3, 0)</f>
        <v>T1</v>
      </c>
      <c r="M178" t="s">
        <v>288</v>
      </c>
      <c r="N178" t="str">
        <f>CONCATENATE(Tableau1[[#This Row],[Annee]],"-",Tableau1[[#This Row],[Trimestre]])</f>
        <v>2021-T1</v>
      </c>
      <c r="O178" t="str">
        <f>VLOOKUP(Tableau1[[#This Row],[Product_Ref]],Table_Correspondance!H:J,2,FALSE)</f>
        <v>Pantalon</v>
      </c>
      <c r="P178" s="3">
        <f>VLOOKUP(Tableau1[[#This Row],[Product_Ref]],Table_Correspondance!H:N,6,FALSE)</f>
        <v>3.5</v>
      </c>
      <c r="Q178" s="3">
        <f>VLOOKUP(Tableau1[[#This Row],[Product_Ref]],Table_Correspondance!H:N,7,FALSE)</f>
        <v>5</v>
      </c>
      <c r="R178" s="3">
        <v>3190.43</v>
      </c>
      <c r="S178" t="str">
        <f>CONCATENATE(Tableau1[[#This Row],[Sub_Region_Cod]],Tableau1[[#This Row],[Country_Cod]],Tableau1[[#This Row],[Categ]],Tableau1[[#This Row],[Period]],Tableau1[[#This Row],[Product_Ref]],Tableau1[[#This Row],[Sales]])</f>
        <v>EUEUKRCAT_BasM1-2021P071683190,43</v>
      </c>
      <c r="T178" s="5">
        <f>VLOOKUP(Tableau1[[#This Row],[Product_Ref]],Table_Correspondance!H:L,5,FALSE)</f>
        <v>43132</v>
      </c>
      <c r="U178">
        <f>_xlfn.DAYS(Tableau1[[#This Row],[Date]],Tableau1[[#This Row],[Date_creation]])</f>
        <v>1065</v>
      </c>
    </row>
    <row r="179" spans="1:21" x14ac:dyDescent="0.35">
      <c r="A179" t="s">
        <v>8</v>
      </c>
      <c r="B179" t="s">
        <v>419</v>
      </c>
      <c r="C179" t="str">
        <f>TRIM(Tableau1[[#This Row],[Country_Cod]])</f>
        <v>HUN</v>
      </c>
      <c r="D179" t="s">
        <v>409</v>
      </c>
      <c r="E179" t="str">
        <f>VLOOKUP(Tableau1[[#This Row],[Code_Pays]],Table_Correspondance!$B$1:$F$40,2,FALSE)</f>
        <v>Hongrie</v>
      </c>
      <c r="F179" t="str">
        <f>RIGHT(Tableau1[[#This Row],[Categ]],LEN(Tableau1[[#This Row],[Categ]])-4)</f>
        <v>Haut</v>
      </c>
      <c r="G179" t="s">
        <v>65</v>
      </c>
      <c r="H179" t="str">
        <f>RIGHT(Tableau1[[#This Row],[Period]],4)</f>
        <v>2019</v>
      </c>
      <c r="I179" t="str">
        <f>LEFT(Tableau1[[#This Row],[Period]],FIND("-",Tableau1[[#This Row],[Period]])-1)</f>
        <v>M9</v>
      </c>
      <c r="J179" t="str">
        <f>RIGHT(Tableau1[[#This Row],[Gauche_Trouve]],LEN(Tableau1[[#This Row],[Gauche_Trouve]])-1)</f>
        <v>9</v>
      </c>
      <c r="K179" s="5">
        <f>DATE(Tableau1[[#This Row],[Annee]],Tableau1[[#This Row],[Mois]],1)</f>
        <v>43709</v>
      </c>
      <c r="L179" s="5" t="str">
        <f>"T" &amp; ROUNDUP(Tableau1[[#This Row],[Mois]]/3, 0)</f>
        <v>T3</v>
      </c>
      <c r="M179" t="s">
        <v>296</v>
      </c>
      <c r="N179" t="str">
        <f>CONCATENATE(Tableau1[[#This Row],[Annee]],"-",Tableau1[[#This Row],[Trimestre]])</f>
        <v>2019-T3</v>
      </c>
      <c r="O179" t="str">
        <f>VLOOKUP(Tableau1[[#This Row],[Product_Ref]],Table_Correspondance!H:J,2,FALSE)</f>
        <v>Débardeur</v>
      </c>
      <c r="P179" s="3">
        <f>VLOOKUP(Tableau1[[#This Row],[Product_Ref]],Table_Correspondance!H:N,6,FALSE)</f>
        <v>12.09</v>
      </c>
      <c r="Q179" s="3">
        <f>VLOOKUP(Tableau1[[#This Row],[Product_Ref]],Table_Correspondance!H:N,7,FALSE)</f>
        <v>13</v>
      </c>
      <c r="R179" s="3">
        <v>9858.1200000000008</v>
      </c>
      <c r="S179" t="str">
        <f>CONCATENATE(Tableau1[[#This Row],[Sub_Region_Cod]],Tableau1[[#This Row],[Country_Cod]],Tableau1[[#This Row],[Categ]],Tableau1[[#This Row],[Period]],Tableau1[[#This Row],[Product_Ref]],Tableau1[[#This Row],[Sales]])</f>
        <v>EUEHUNCAT_HautM9-2019P340259858,12</v>
      </c>
      <c r="T179" s="5">
        <f>VLOOKUP(Tableau1[[#This Row],[Product_Ref]],Table_Correspondance!H:L,5,FALSE)</f>
        <v>43282</v>
      </c>
      <c r="U179">
        <f>_xlfn.DAYS(Tableau1[[#This Row],[Date]],Tableau1[[#This Row],[Date_creation]])</f>
        <v>427</v>
      </c>
    </row>
    <row r="180" spans="1:21" x14ac:dyDescent="0.35">
      <c r="A180" t="s">
        <v>8</v>
      </c>
      <c r="B180" t="s">
        <v>422</v>
      </c>
      <c r="C180" t="str">
        <f>TRIM(Tableau1[[#This Row],[Country_Cod]])</f>
        <v>BLR</v>
      </c>
      <c r="D180" t="s">
        <v>410</v>
      </c>
      <c r="E180" t="str">
        <f>VLOOKUP(Tableau1[[#This Row],[Code_Pays]],Table_Correspondance!$B$1:$F$40,2,FALSE)</f>
        <v>Bélarus</v>
      </c>
      <c r="F180" t="str">
        <f>RIGHT(Tableau1[[#This Row],[Categ]],LEN(Tableau1[[#This Row],[Categ]])-4)</f>
        <v>Bas</v>
      </c>
      <c r="G180" t="s">
        <v>42</v>
      </c>
      <c r="H180" t="str">
        <f>RIGHT(Tableau1[[#This Row],[Period]],4)</f>
        <v>2019</v>
      </c>
      <c r="I180" t="str">
        <f>LEFT(Tableau1[[#This Row],[Period]],FIND("-",Tableau1[[#This Row],[Period]])-1)</f>
        <v>M6</v>
      </c>
      <c r="J180" t="str">
        <f>RIGHT(Tableau1[[#This Row],[Gauche_Trouve]],LEN(Tableau1[[#This Row],[Gauche_Trouve]])-1)</f>
        <v>6</v>
      </c>
      <c r="K180" s="5">
        <f>DATE(Tableau1[[#This Row],[Annee]],Tableau1[[#This Row],[Mois]],1)</f>
        <v>43617</v>
      </c>
      <c r="L180" s="5" t="str">
        <f>"T" &amp; ROUNDUP(Tableau1[[#This Row],[Mois]]/3, 0)</f>
        <v>T2</v>
      </c>
      <c r="M180" t="s">
        <v>49</v>
      </c>
      <c r="N180" t="str">
        <f>CONCATENATE(Tableau1[[#This Row],[Annee]],"-",Tableau1[[#This Row],[Trimestre]])</f>
        <v>2019-T2</v>
      </c>
      <c r="O180" t="str">
        <f>VLOOKUP(Tableau1[[#This Row],[Product_Ref]],Table_Correspondance!H:J,2,FALSE)</f>
        <v>Pantacourt</v>
      </c>
      <c r="P180" s="3">
        <f>VLOOKUP(Tableau1[[#This Row],[Product_Ref]],Table_Correspondance!H:N,6,FALSE)</f>
        <v>8.4700000000000006</v>
      </c>
      <c r="Q180" s="3">
        <f>VLOOKUP(Tableau1[[#This Row],[Product_Ref]],Table_Correspondance!H:N,7,FALSE)</f>
        <v>11</v>
      </c>
      <c r="R180" s="3">
        <v>8347.19</v>
      </c>
      <c r="S180" t="str">
        <f>CONCATENATE(Tableau1[[#This Row],[Sub_Region_Cod]],Tableau1[[#This Row],[Country_Cod]],Tableau1[[#This Row],[Categ]],Tableau1[[#This Row],[Period]],Tableau1[[#This Row],[Product_Ref]],Tableau1[[#This Row],[Sales]])</f>
        <v>EUEBLRCAT_BasM6-2019P405818347,19</v>
      </c>
      <c r="T180" s="5">
        <f>VLOOKUP(Tableau1[[#This Row],[Product_Ref]],Table_Correspondance!H:L,5,FALSE)</f>
        <v>42767</v>
      </c>
      <c r="U180">
        <f>_xlfn.DAYS(Tableau1[[#This Row],[Date]],Tableau1[[#This Row],[Date_creation]])</f>
        <v>850</v>
      </c>
    </row>
    <row r="181" spans="1:21" x14ac:dyDescent="0.35">
      <c r="A181" t="s">
        <v>8</v>
      </c>
      <c r="B181" t="s">
        <v>424</v>
      </c>
      <c r="C181" t="str">
        <f>TRIM(Tableau1[[#This Row],[Country_Cod]])</f>
        <v>CZE</v>
      </c>
      <c r="D181" t="s">
        <v>409</v>
      </c>
      <c r="E181" t="str">
        <f>VLOOKUP(Tableau1[[#This Row],[Code_Pays]],Table_Correspondance!$B$1:$F$40,2,FALSE)</f>
        <v>République Tchèque</v>
      </c>
      <c r="F181" t="str">
        <f>RIGHT(Tableau1[[#This Row],[Categ]],LEN(Tableau1[[#This Row],[Categ]])-4)</f>
        <v>Haut</v>
      </c>
      <c r="G181" t="s">
        <v>25</v>
      </c>
      <c r="H181" t="str">
        <f>RIGHT(Tableau1[[#This Row],[Period]],4)</f>
        <v>2019</v>
      </c>
      <c r="I181" t="str">
        <f>LEFT(Tableau1[[#This Row],[Period]],FIND("-",Tableau1[[#This Row],[Period]])-1)</f>
        <v>M12</v>
      </c>
      <c r="J181" t="str">
        <f>RIGHT(Tableau1[[#This Row],[Gauche_Trouve]],LEN(Tableau1[[#This Row],[Gauche_Trouve]])-1)</f>
        <v>12</v>
      </c>
      <c r="K181" s="5">
        <f>DATE(Tableau1[[#This Row],[Annee]],Tableau1[[#This Row],[Mois]],1)</f>
        <v>43800</v>
      </c>
      <c r="L181" s="5" t="str">
        <f>"T" &amp; ROUNDUP(Tableau1[[#This Row],[Mois]]/3, 0)</f>
        <v>T4</v>
      </c>
      <c r="M181" t="s">
        <v>235</v>
      </c>
      <c r="N181" t="str">
        <f>CONCATENATE(Tableau1[[#This Row],[Annee]],"-",Tableau1[[#This Row],[Trimestre]])</f>
        <v>2019-T4</v>
      </c>
      <c r="O181" t="str">
        <f>VLOOKUP(Tableau1[[#This Row],[Product_Ref]],Table_Correspondance!H:J,2,FALSE)</f>
        <v>Chemisier</v>
      </c>
      <c r="P181" s="3">
        <f>VLOOKUP(Tableau1[[#This Row],[Product_Ref]],Table_Correspondance!H:N,6,FALSE)</f>
        <v>8.4</v>
      </c>
      <c r="Q181" s="3">
        <f>VLOOKUP(Tableau1[[#This Row],[Product_Ref]],Table_Correspondance!H:N,7,FALSE)</f>
        <v>12</v>
      </c>
      <c r="R181" s="3">
        <v>6091.34</v>
      </c>
      <c r="S181" t="str">
        <f>CONCATENATE(Tableau1[[#This Row],[Sub_Region_Cod]],Tableau1[[#This Row],[Country_Cod]],Tableau1[[#This Row],[Categ]],Tableau1[[#This Row],[Period]],Tableau1[[#This Row],[Product_Ref]],Tableau1[[#This Row],[Sales]])</f>
        <v>EUECZECAT_HautM12-2019P457546091,34</v>
      </c>
      <c r="T181" s="5">
        <f>VLOOKUP(Tableau1[[#This Row],[Product_Ref]],Table_Correspondance!H:L,5,FALSE)</f>
        <v>42917</v>
      </c>
      <c r="U181">
        <f>_xlfn.DAYS(Tableau1[[#This Row],[Date]],Tableau1[[#This Row],[Date_creation]])</f>
        <v>883</v>
      </c>
    </row>
    <row r="182" spans="1:21" x14ac:dyDescent="0.35">
      <c r="A182" t="s">
        <v>8</v>
      </c>
      <c r="B182" t="s">
        <v>419</v>
      </c>
      <c r="C182" t="str">
        <f>TRIM(Tableau1[[#This Row],[Country_Cod]])</f>
        <v>HUN</v>
      </c>
      <c r="D182" t="s">
        <v>409</v>
      </c>
      <c r="E182" t="str">
        <f>VLOOKUP(Tableau1[[#This Row],[Code_Pays]],Table_Correspondance!$B$1:$F$40,2,FALSE)</f>
        <v>Hongrie</v>
      </c>
      <c r="F182" t="str">
        <f>RIGHT(Tableau1[[#This Row],[Categ]],LEN(Tableau1[[#This Row],[Categ]])-4)</f>
        <v>Haut</v>
      </c>
      <c r="G182" t="s">
        <v>23</v>
      </c>
      <c r="H182" t="str">
        <f>RIGHT(Tableau1[[#This Row],[Period]],4)</f>
        <v>2019</v>
      </c>
      <c r="I182" t="str">
        <f>LEFT(Tableau1[[#This Row],[Period]],FIND("-",Tableau1[[#This Row],[Period]])-1)</f>
        <v>M10</v>
      </c>
      <c r="J182" t="str">
        <f>RIGHT(Tableau1[[#This Row],[Gauche_Trouve]],LEN(Tableau1[[#This Row],[Gauche_Trouve]])-1)</f>
        <v>10</v>
      </c>
      <c r="K182" s="5">
        <f>DATE(Tableau1[[#This Row],[Annee]],Tableau1[[#This Row],[Mois]],1)</f>
        <v>43739</v>
      </c>
      <c r="L182" s="5" t="str">
        <f>"T" &amp; ROUNDUP(Tableau1[[#This Row],[Mois]]/3, 0)</f>
        <v>T4</v>
      </c>
      <c r="M182" t="s">
        <v>120</v>
      </c>
      <c r="N182" t="str">
        <f>CONCATENATE(Tableau1[[#This Row],[Annee]],"-",Tableau1[[#This Row],[Trimestre]])</f>
        <v>2019-T4</v>
      </c>
      <c r="O182" t="str">
        <f>VLOOKUP(Tableau1[[#This Row],[Product_Ref]],Table_Correspondance!H:J,2,FALSE)</f>
        <v>Soutien gorge</v>
      </c>
      <c r="P182" s="3">
        <f>VLOOKUP(Tableau1[[#This Row],[Product_Ref]],Table_Correspondance!H:N,6,FALSE)</f>
        <v>11.55</v>
      </c>
      <c r="Q182" s="3">
        <f>VLOOKUP(Tableau1[[#This Row],[Product_Ref]],Table_Correspondance!H:N,7,FALSE)</f>
        <v>15</v>
      </c>
      <c r="R182" s="3">
        <v>4696.8</v>
      </c>
      <c r="S182" t="str">
        <f>CONCATENATE(Tableau1[[#This Row],[Sub_Region_Cod]],Tableau1[[#This Row],[Country_Cod]],Tableau1[[#This Row],[Categ]],Tableau1[[#This Row],[Period]],Tableau1[[#This Row],[Product_Ref]],Tableau1[[#This Row],[Sales]])</f>
        <v>EUEHUNCAT_HautM10-2019P101854696,8</v>
      </c>
      <c r="T182" s="5">
        <f>VLOOKUP(Tableau1[[#This Row],[Product_Ref]],Table_Correspondance!H:L,5,FALSE)</f>
        <v>43252</v>
      </c>
      <c r="U182">
        <f>_xlfn.DAYS(Tableau1[[#This Row],[Date]],Tableau1[[#This Row],[Date_creation]])</f>
        <v>487</v>
      </c>
    </row>
    <row r="183" spans="1:21" x14ac:dyDescent="0.35">
      <c r="A183" t="s">
        <v>8</v>
      </c>
      <c r="B183" t="s">
        <v>418</v>
      </c>
      <c r="C183" t="str">
        <f>TRIM(Tableau1[[#This Row],[Country_Cod]])</f>
        <v>BGR</v>
      </c>
      <c r="D183" t="s">
        <v>408</v>
      </c>
      <c r="E183" t="str">
        <f>VLOOKUP(Tableau1[[#This Row],[Code_Pays]],Table_Correspondance!$B$1:$F$40,2,FALSE)</f>
        <v>Bulgarie</v>
      </c>
      <c r="F183" t="str">
        <f>RIGHT(Tableau1[[#This Row],[Categ]],LEN(Tableau1[[#This Row],[Categ]])-4)</f>
        <v>Haut-Et-Bas</v>
      </c>
      <c r="G183" t="s">
        <v>30</v>
      </c>
      <c r="H183" t="str">
        <f>RIGHT(Tableau1[[#This Row],[Period]],4)</f>
        <v>2020</v>
      </c>
      <c r="I183" t="str">
        <f>LEFT(Tableau1[[#This Row],[Period]],FIND("-",Tableau1[[#This Row],[Period]])-1)</f>
        <v>M9</v>
      </c>
      <c r="J183" t="str">
        <f>RIGHT(Tableau1[[#This Row],[Gauche_Trouve]],LEN(Tableau1[[#This Row],[Gauche_Trouve]])-1)</f>
        <v>9</v>
      </c>
      <c r="K183" s="5">
        <f>DATE(Tableau1[[#This Row],[Annee]],Tableau1[[#This Row],[Mois]],1)</f>
        <v>44075</v>
      </c>
      <c r="L183" s="5" t="str">
        <f>"T" &amp; ROUNDUP(Tableau1[[#This Row],[Mois]]/3, 0)</f>
        <v>T3</v>
      </c>
      <c r="M183" t="s">
        <v>5</v>
      </c>
      <c r="N183" t="str">
        <f>CONCATENATE(Tableau1[[#This Row],[Annee]],"-",Tableau1[[#This Row],[Trimestre]])</f>
        <v>2020-T3</v>
      </c>
      <c r="O183" t="str">
        <f>VLOOKUP(Tableau1[[#This Row],[Product_Ref]],Table_Correspondance!H:J,2,FALSE)</f>
        <v>Robe</v>
      </c>
      <c r="P183" s="3">
        <f>VLOOKUP(Tableau1[[#This Row],[Product_Ref]],Table_Correspondance!H:N,6,FALSE)</f>
        <v>11.04</v>
      </c>
      <c r="Q183" s="3">
        <f>VLOOKUP(Tableau1[[#This Row],[Product_Ref]],Table_Correspondance!H:N,7,FALSE)</f>
        <v>12</v>
      </c>
      <c r="R183" s="3">
        <v>1654.29</v>
      </c>
      <c r="S183" t="str">
        <f>CONCATENATE(Tableau1[[#This Row],[Sub_Region_Cod]],Tableau1[[#This Row],[Country_Cod]],Tableau1[[#This Row],[Categ]],Tableau1[[#This Row],[Period]],Tableau1[[#This Row],[Product_Ref]],Tableau1[[#This Row],[Sales]])</f>
        <v>EUEBGRCAT_Haut-Et-BasM9-2020P221661654,29</v>
      </c>
      <c r="T183" s="5">
        <f>VLOOKUP(Tableau1[[#This Row],[Product_Ref]],Table_Correspondance!H:L,5,FALSE)</f>
        <v>43221</v>
      </c>
      <c r="U183">
        <f>_xlfn.DAYS(Tableau1[[#This Row],[Date]],Tableau1[[#This Row],[Date_creation]])</f>
        <v>854</v>
      </c>
    </row>
    <row r="184" spans="1:21" x14ac:dyDescent="0.35">
      <c r="A184" t="s">
        <v>8</v>
      </c>
      <c r="B184" t="s">
        <v>424</v>
      </c>
      <c r="C184" t="str">
        <f>TRIM(Tableau1[[#This Row],[Country_Cod]])</f>
        <v>CZE</v>
      </c>
      <c r="D184" t="s">
        <v>409</v>
      </c>
      <c r="E184" t="str">
        <f>VLOOKUP(Tableau1[[#This Row],[Code_Pays]],Table_Correspondance!$B$1:$F$40,2,FALSE)</f>
        <v>République Tchèque</v>
      </c>
      <c r="F184" t="str">
        <f>RIGHT(Tableau1[[#This Row],[Categ]],LEN(Tableau1[[#This Row],[Categ]])-4)</f>
        <v>Haut</v>
      </c>
      <c r="G184" t="s">
        <v>65</v>
      </c>
      <c r="H184" t="str">
        <f>RIGHT(Tableau1[[#This Row],[Period]],4)</f>
        <v>2019</v>
      </c>
      <c r="I184" t="str">
        <f>LEFT(Tableau1[[#This Row],[Period]],FIND("-",Tableau1[[#This Row],[Period]])-1)</f>
        <v>M9</v>
      </c>
      <c r="J184" t="str">
        <f>RIGHT(Tableau1[[#This Row],[Gauche_Trouve]],LEN(Tableau1[[#This Row],[Gauche_Trouve]])-1)</f>
        <v>9</v>
      </c>
      <c r="K184" s="5">
        <f>DATE(Tableau1[[#This Row],[Annee]],Tableau1[[#This Row],[Mois]],1)</f>
        <v>43709</v>
      </c>
      <c r="L184" s="5" t="str">
        <f>"T" &amp; ROUNDUP(Tableau1[[#This Row],[Mois]]/3, 0)</f>
        <v>T3</v>
      </c>
      <c r="M184" t="s">
        <v>360</v>
      </c>
      <c r="N184" t="str">
        <f>CONCATENATE(Tableau1[[#This Row],[Annee]],"-",Tableau1[[#This Row],[Trimestre]])</f>
        <v>2019-T3</v>
      </c>
      <c r="O184" t="str">
        <f>VLOOKUP(Tableau1[[#This Row],[Product_Ref]],Table_Correspondance!H:J,2,FALSE)</f>
        <v>Débardeur</v>
      </c>
      <c r="P184" s="3">
        <f>VLOOKUP(Tableau1[[#This Row],[Product_Ref]],Table_Correspondance!H:N,6,FALSE)</f>
        <v>10.79</v>
      </c>
      <c r="Q184" s="3">
        <f>VLOOKUP(Tableau1[[#This Row],[Product_Ref]],Table_Correspondance!H:N,7,FALSE)</f>
        <v>13</v>
      </c>
      <c r="R184" s="3">
        <v>2227.7199999999998</v>
      </c>
      <c r="S184" t="str">
        <f>CONCATENATE(Tableau1[[#This Row],[Sub_Region_Cod]],Tableau1[[#This Row],[Country_Cod]],Tableau1[[#This Row],[Categ]],Tableau1[[#This Row],[Period]],Tableau1[[#This Row],[Product_Ref]],Tableau1[[#This Row],[Sales]])</f>
        <v>EUECZECAT_HautM9-2019P041492227,72</v>
      </c>
      <c r="T184" s="5">
        <f>VLOOKUP(Tableau1[[#This Row],[Product_Ref]],Table_Correspondance!H:L,5,FALSE)</f>
        <v>42887</v>
      </c>
      <c r="U184">
        <f>_xlfn.DAYS(Tableau1[[#This Row],[Date]],Tableau1[[#This Row],[Date_creation]])</f>
        <v>822</v>
      </c>
    </row>
    <row r="185" spans="1:21" x14ac:dyDescent="0.35">
      <c r="A185" t="s">
        <v>8</v>
      </c>
      <c r="B185" t="s">
        <v>421</v>
      </c>
      <c r="C185" t="str">
        <f>TRIM(Tableau1[[#This Row],[Country_Cod]])</f>
        <v>SVK</v>
      </c>
      <c r="D185" t="s">
        <v>410</v>
      </c>
      <c r="E185" t="str">
        <f>VLOOKUP(Tableau1[[#This Row],[Code_Pays]],Table_Correspondance!$B$1:$F$40,2,FALSE)</f>
        <v>Slovaquie</v>
      </c>
      <c r="F185" t="str">
        <f>RIGHT(Tableau1[[#This Row],[Categ]],LEN(Tableau1[[#This Row],[Categ]])-4)</f>
        <v>Bas</v>
      </c>
      <c r="G185" t="s">
        <v>25</v>
      </c>
      <c r="H185" t="str">
        <f>RIGHT(Tableau1[[#This Row],[Period]],4)</f>
        <v>2019</v>
      </c>
      <c r="I185" t="str">
        <f>LEFT(Tableau1[[#This Row],[Period]],FIND("-",Tableau1[[#This Row],[Period]])-1)</f>
        <v>M12</v>
      </c>
      <c r="J185" t="str">
        <f>RIGHT(Tableau1[[#This Row],[Gauche_Trouve]],LEN(Tableau1[[#This Row],[Gauche_Trouve]])-1)</f>
        <v>12</v>
      </c>
      <c r="K185" s="5">
        <f>DATE(Tableau1[[#This Row],[Annee]],Tableau1[[#This Row],[Mois]],1)</f>
        <v>43800</v>
      </c>
      <c r="L185" s="5" t="str">
        <f>"T" &amp; ROUNDUP(Tableau1[[#This Row],[Mois]]/3, 0)</f>
        <v>T4</v>
      </c>
      <c r="M185" t="s">
        <v>41</v>
      </c>
      <c r="N185" t="str">
        <f>CONCATENATE(Tableau1[[#This Row],[Annee]],"-",Tableau1[[#This Row],[Trimestre]])</f>
        <v>2019-T4</v>
      </c>
      <c r="O185" t="str">
        <f>VLOOKUP(Tableau1[[#This Row],[Product_Ref]],Table_Correspondance!H:J,2,FALSE)</f>
        <v>Collant</v>
      </c>
      <c r="P185" s="3">
        <f>VLOOKUP(Tableau1[[#This Row],[Product_Ref]],Table_Correspondance!H:N,6,FALSE)</f>
        <v>11.62</v>
      </c>
      <c r="Q185" s="3">
        <f>VLOOKUP(Tableau1[[#This Row],[Product_Ref]],Table_Correspondance!H:N,7,FALSE)</f>
        <v>14</v>
      </c>
      <c r="R185" s="3">
        <v>3845.45</v>
      </c>
      <c r="S185" t="str">
        <f>CONCATENATE(Tableau1[[#This Row],[Sub_Region_Cod]],Tableau1[[#This Row],[Country_Cod]],Tableau1[[#This Row],[Categ]],Tableau1[[#This Row],[Period]],Tableau1[[#This Row],[Product_Ref]],Tableau1[[#This Row],[Sales]])</f>
        <v>EUESVKCAT_BasM12-2019P325943845,45</v>
      </c>
      <c r="T185" s="5">
        <f>VLOOKUP(Tableau1[[#This Row],[Product_Ref]],Table_Correspondance!H:L,5,FALSE)</f>
        <v>43132</v>
      </c>
      <c r="U185">
        <f>_xlfn.DAYS(Tableau1[[#This Row],[Date]],Tableau1[[#This Row],[Date_creation]])</f>
        <v>668</v>
      </c>
    </row>
    <row r="186" spans="1:21" x14ac:dyDescent="0.35">
      <c r="A186" t="s">
        <v>8</v>
      </c>
      <c r="B186" t="s">
        <v>416</v>
      </c>
      <c r="C186" t="str">
        <f>TRIM(Tableau1[[#This Row],[Country_Cod]])</f>
        <v>ROU</v>
      </c>
      <c r="D186" t="s">
        <v>409</v>
      </c>
      <c r="E186" t="str">
        <f>VLOOKUP(Tableau1[[#This Row],[Code_Pays]],Table_Correspondance!$B$1:$F$40,2,FALSE)</f>
        <v>Roumanie</v>
      </c>
      <c r="F186" t="str">
        <f>RIGHT(Tableau1[[#This Row],[Categ]],LEN(Tableau1[[#This Row],[Categ]])-4)</f>
        <v>Haut</v>
      </c>
      <c r="G186" t="s">
        <v>65</v>
      </c>
      <c r="H186" t="str">
        <f>RIGHT(Tableau1[[#This Row],[Period]],4)</f>
        <v>2019</v>
      </c>
      <c r="I186" t="str">
        <f>LEFT(Tableau1[[#This Row],[Period]],FIND("-",Tableau1[[#This Row],[Period]])-1)</f>
        <v>M9</v>
      </c>
      <c r="J186" t="str">
        <f>RIGHT(Tableau1[[#This Row],[Gauche_Trouve]],LEN(Tableau1[[#This Row],[Gauche_Trouve]])-1)</f>
        <v>9</v>
      </c>
      <c r="K186" s="5">
        <f>DATE(Tableau1[[#This Row],[Annee]],Tableau1[[#This Row],[Mois]],1)</f>
        <v>43709</v>
      </c>
      <c r="L186" s="5" t="str">
        <f>"T" &amp; ROUNDUP(Tableau1[[#This Row],[Mois]]/3, 0)</f>
        <v>T3</v>
      </c>
      <c r="M186" t="s">
        <v>53</v>
      </c>
      <c r="N186" t="str">
        <f>CONCATENATE(Tableau1[[#This Row],[Annee]],"-",Tableau1[[#This Row],[Trimestre]])</f>
        <v>2019-T3</v>
      </c>
      <c r="O186" t="str">
        <f>VLOOKUP(Tableau1[[#This Row],[Product_Ref]],Table_Correspondance!H:J,2,FALSE)</f>
        <v>Chemise</v>
      </c>
      <c r="P186" s="3">
        <f>VLOOKUP(Tableau1[[#This Row],[Product_Ref]],Table_Correspondance!H:N,6,FALSE)</f>
        <v>9</v>
      </c>
      <c r="Q186" s="3">
        <f>VLOOKUP(Tableau1[[#This Row],[Product_Ref]],Table_Correspondance!H:N,7,FALSE)</f>
        <v>10</v>
      </c>
      <c r="R186" s="3">
        <v>4812.7700000000004</v>
      </c>
      <c r="S186" t="str">
        <f>CONCATENATE(Tableau1[[#This Row],[Sub_Region_Cod]],Tableau1[[#This Row],[Country_Cod]],Tableau1[[#This Row],[Categ]],Tableau1[[#This Row],[Period]],Tableau1[[#This Row],[Product_Ref]],Tableau1[[#This Row],[Sales]])</f>
        <v>EUEROUCAT_HautM9-2019P367404812,77</v>
      </c>
      <c r="T186" s="5">
        <f>VLOOKUP(Tableau1[[#This Row],[Product_Ref]],Table_Correspondance!H:L,5,FALSE)</f>
        <v>43070</v>
      </c>
      <c r="U186">
        <f>_xlfn.DAYS(Tableau1[[#This Row],[Date]],Tableau1[[#This Row],[Date_creation]])</f>
        <v>639</v>
      </c>
    </row>
    <row r="187" spans="1:21" x14ac:dyDescent="0.35">
      <c r="A187" t="s">
        <v>8</v>
      </c>
      <c r="B187" t="s">
        <v>419</v>
      </c>
      <c r="C187" t="str">
        <f>TRIM(Tableau1[[#This Row],[Country_Cod]])</f>
        <v>HUN</v>
      </c>
      <c r="D187" t="s">
        <v>408</v>
      </c>
      <c r="E187" t="str">
        <f>VLOOKUP(Tableau1[[#This Row],[Code_Pays]],Table_Correspondance!$B$1:$F$40,2,FALSE)</f>
        <v>Hongrie</v>
      </c>
      <c r="F187" t="str">
        <f>RIGHT(Tableau1[[#This Row],[Categ]],LEN(Tableau1[[#This Row],[Categ]])-4)</f>
        <v>Haut-Et-Bas</v>
      </c>
      <c r="G187" t="s">
        <v>65</v>
      </c>
      <c r="H187" t="str">
        <f>RIGHT(Tableau1[[#This Row],[Period]],4)</f>
        <v>2019</v>
      </c>
      <c r="I187" t="str">
        <f>LEFT(Tableau1[[#This Row],[Period]],FIND("-",Tableau1[[#This Row],[Period]])-1)</f>
        <v>M9</v>
      </c>
      <c r="J187" t="str">
        <f>RIGHT(Tableau1[[#This Row],[Gauche_Trouve]],LEN(Tableau1[[#This Row],[Gauche_Trouve]])-1)</f>
        <v>9</v>
      </c>
      <c r="K187" s="5">
        <f>DATE(Tableau1[[#This Row],[Annee]],Tableau1[[#This Row],[Mois]],1)</f>
        <v>43709</v>
      </c>
      <c r="L187" s="5" t="str">
        <f>"T" &amp; ROUNDUP(Tableau1[[#This Row],[Mois]]/3, 0)</f>
        <v>T3</v>
      </c>
      <c r="M187" t="s">
        <v>313</v>
      </c>
      <c r="N187" t="str">
        <f>CONCATENATE(Tableau1[[#This Row],[Annee]],"-",Tableau1[[#This Row],[Trimestre]])</f>
        <v>2019-T3</v>
      </c>
      <c r="O187" t="str">
        <f>VLOOKUP(Tableau1[[#This Row],[Product_Ref]],Table_Correspondance!H:J,2,FALSE)</f>
        <v>Pyjama</v>
      </c>
      <c r="P187" s="3">
        <f>VLOOKUP(Tableau1[[#This Row],[Product_Ref]],Table_Correspondance!H:N,6,FALSE)</f>
        <v>8.4</v>
      </c>
      <c r="Q187" s="3">
        <f>VLOOKUP(Tableau1[[#This Row],[Product_Ref]],Table_Correspondance!H:N,7,FALSE)</f>
        <v>12</v>
      </c>
      <c r="R187" s="3">
        <v>6032.77</v>
      </c>
      <c r="S187" t="str">
        <f>CONCATENATE(Tableau1[[#This Row],[Sub_Region_Cod]],Tableau1[[#This Row],[Country_Cod]],Tableau1[[#This Row],[Categ]],Tableau1[[#This Row],[Period]],Tableau1[[#This Row],[Product_Ref]],Tableau1[[#This Row],[Sales]])</f>
        <v>EUEHUNCAT_Haut-Et-BasM9-2019P310536032,77</v>
      </c>
      <c r="T187" s="5">
        <f>VLOOKUP(Tableau1[[#This Row],[Product_Ref]],Table_Correspondance!H:L,5,FALSE)</f>
        <v>43313</v>
      </c>
      <c r="U187">
        <f>_xlfn.DAYS(Tableau1[[#This Row],[Date]],Tableau1[[#This Row],[Date_creation]])</f>
        <v>396</v>
      </c>
    </row>
    <row r="188" spans="1:21" x14ac:dyDescent="0.35">
      <c r="A188" t="s">
        <v>8</v>
      </c>
      <c r="B188" t="s">
        <v>421</v>
      </c>
      <c r="C188" t="str">
        <f>TRIM(Tableau1[[#This Row],[Country_Cod]])</f>
        <v>SVK</v>
      </c>
      <c r="D188" t="s">
        <v>410</v>
      </c>
      <c r="E188" t="str">
        <f>VLOOKUP(Tableau1[[#This Row],[Code_Pays]],Table_Correspondance!$B$1:$F$40,2,FALSE)</f>
        <v>Slovaquie</v>
      </c>
      <c r="F188" t="str">
        <f>RIGHT(Tableau1[[#This Row],[Categ]],LEN(Tableau1[[#This Row],[Categ]])-4)</f>
        <v>Bas</v>
      </c>
      <c r="G188" t="s">
        <v>20</v>
      </c>
      <c r="H188" t="str">
        <f>RIGHT(Tableau1[[#This Row],[Period]],4)</f>
        <v>2020</v>
      </c>
      <c r="I188" t="str">
        <f>LEFT(Tableau1[[#This Row],[Period]],FIND("-",Tableau1[[#This Row],[Period]])-1)</f>
        <v>M4</v>
      </c>
      <c r="J188" t="str">
        <f>RIGHT(Tableau1[[#This Row],[Gauche_Trouve]],LEN(Tableau1[[#This Row],[Gauche_Trouve]])-1)</f>
        <v>4</v>
      </c>
      <c r="K188" s="5">
        <f>DATE(Tableau1[[#This Row],[Annee]],Tableau1[[#This Row],[Mois]],1)</f>
        <v>43922</v>
      </c>
      <c r="L188" s="5" t="str">
        <f>"T" &amp; ROUNDUP(Tableau1[[#This Row],[Mois]]/3, 0)</f>
        <v>T2</v>
      </c>
      <c r="M188" t="s">
        <v>186</v>
      </c>
      <c r="N188" t="str">
        <f>CONCATENATE(Tableau1[[#This Row],[Annee]],"-",Tableau1[[#This Row],[Trimestre]])</f>
        <v>2020-T2</v>
      </c>
      <c r="O188" t="str">
        <f>VLOOKUP(Tableau1[[#This Row],[Product_Ref]],Table_Correspondance!H:J,2,FALSE)</f>
        <v>Culotte</v>
      </c>
      <c r="P188" s="3">
        <f>VLOOKUP(Tableau1[[#This Row],[Product_Ref]],Table_Correspondance!H:N,6,FALSE)</f>
        <v>6.56</v>
      </c>
      <c r="Q188" s="3">
        <f>VLOOKUP(Tableau1[[#This Row],[Product_Ref]],Table_Correspondance!H:N,7,FALSE)</f>
        <v>8</v>
      </c>
      <c r="R188" s="3">
        <v>9492.9699999999993</v>
      </c>
      <c r="S188" t="str">
        <f>CONCATENATE(Tableau1[[#This Row],[Sub_Region_Cod]],Tableau1[[#This Row],[Country_Cod]],Tableau1[[#This Row],[Categ]],Tableau1[[#This Row],[Period]],Tableau1[[#This Row],[Product_Ref]],Tableau1[[#This Row],[Sales]])</f>
        <v>EUESVKCAT_BasM4-2020P020439492,97</v>
      </c>
      <c r="T188" s="5">
        <f>VLOOKUP(Tableau1[[#This Row],[Product_Ref]],Table_Correspondance!H:L,5,FALSE)</f>
        <v>43221</v>
      </c>
      <c r="U188">
        <f>_xlfn.DAYS(Tableau1[[#This Row],[Date]],Tableau1[[#This Row],[Date_creation]])</f>
        <v>701</v>
      </c>
    </row>
    <row r="189" spans="1:21" x14ac:dyDescent="0.35">
      <c r="A189" t="s">
        <v>8</v>
      </c>
      <c r="B189" t="s">
        <v>418</v>
      </c>
      <c r="C189" t="str">
        <f>TRIM(Tableau1[[#This Row],[Country_Cod]])</f>
        <v>BGR</v>
      </c>
      <c r="D189" t="s">
        <v>410</v>
      </c>
      <c r="E189" t="str">
        <f>VLOOKUP(Tableau1[[#This Row],[Code_Pays]],Table_Correspondance!$B$1:$F$40,2,FALSE)</f>
        <v>Bulgarie</v>
      </c>
      <c r="F189" t="str">
        <f>RIGHT(Tableau1[[#This Row],[Categ]],LEN(Tableau1[[#This Row],[Categ]])-4)</f>
        <v>Bas</v>
      </c>
      <c r="G189" t="s">
        <v>48</v>
      </c>
      <c r="H189" t="str">
        <f>RIGHT(Tableau1[[#This Row],[Period]],4)</f>
        <v>2020</v>
      </c>
      <c r="I189" t="str">
        <f>LEFT(Tableau1[[#This Row],[Period]],FIND("-",Tableau1[[#This Row],[Period]])-1)</f>
        <v>M1</v>
      </c>
      <c r="J189" t="str">
        <f>RIGHT(Tableau1[[#This Row],[Gauche_Trouve]],LEN(Tableau1[[#This Row],[Gauche_Trouve]])-1)</f>
        <v>1</v>
      </c>
      <c r="K189" s="5">
        <f>DATE(Tableau1[[#This Row],[Annee]],Tableau1[[#This Row],[Mois]],1)</f>
        <v>43831</v>
      </c>
      <c r="L189" s="5" t="str">
        <f>"T" &amp; ROUNDUP(Tableau1[[#This Row],[Mois]]/3, 0)</f>
        <v>T1</v>
      </c>
      <c r="M189" t="s">
        <v>301</v>
      </c>
      <c r="N189" t="str">
        <f>CONCATENATE(Tableau1[[#This Row],[Annee]],"-",Tableau1[[#This Row],[Trimestre]])</f>
        <v>2020-T1</v>
      </c>
      <c r="O189" t="str">
        <f>VLOOKUP(Tableau1[[#This Row],[Product_Ref]],Table_Correspondance!H:J,2,FALSE)</f>
        <v>Pantalon</v>
      </c>
      <c r="P189" s="3">
        <f>VLOOKUP(Tableau1[[#This Row],[Product_Ref]],Table_Correspondance!H:N,6,FALSE)</f>
        <v>9.6199999999999992</v>
      </c>
      <c r="Q189" s="3">
        <f>VLOOKUP(Tableau1[[#This Row],[Product_Ref]],Table_Correspondance!H:N,7,FALSE)</f>
        <v>13</v>
      </c>
      <c r="R189" s="3">
        <v>387.82</v>
      </c>
      <c r="S189" t="str">
        <f>CONCATENATE(Tableau1[[#This Row],[Sub_Region_Cod]],Tableau1[[#This Row],[Country_Cod]],Tableau1[[#This Row],[Categ]],Tableau1[[#This Row],[Period]],Tableau1[[#This Row],[Product_Ref]],Tableau1[[#This Row],[Sales]])</f>
        <v>EUEBGRCAT_BasM1-2020P37494387,82</v>
      </c>
      <c r="T189" s="5">
        <f>VLOOKUP(Tableau1[[#This Row],[Product_Ref]],Table_Correspondance!H:L,5,FALSE)</f>
        <v>43191</v>
      </c>
      <c r="U189">
        <f>_xlfn.DAYS(Tableau1[[#This Row],[Date]],Tableau1[[#This Row],[Date_creation]])</f>
        <v>640</v>
      </c>
    </row>
    <row r="190" spans="1:21" x14ac:dyDescent="0.35">
      <c r="A190" t="s">
        <v>8</v>
      </c>
      <c r="B190" t="s">
        <v>420</v>
      </c>
      <c r="C190" t="str">
        <f>TRIM(Tableau1[[#This Row],[Country_Cod]])</f>
        <v>POL</v>
      </c>
      <c r="D190" t="s">
        <v>409</v>
      </c>
      <c r="E190" t="str">
        <f>VLOOKUP(Tableau1[[#This Row],[Code_Pays]],Table_Correspondance!$B$1:$F$40,2,FALSE)</f>
        <v>Pologne</v>
      </c>
      <c r="F190" t="str">
        <f>RIGHT(Tableau1[[#This Row],[Categ]],LEN(Tableau1[[#This Row],[Categ]])-4)</f>
        <v>Haut</v>
      </c>
      <c r="G190" t="s">
        <v>48</v>
      </c>
      <c r="H190" t="str">
        <f>RIGHT(Tableau1[[#This Row],[Period]],4)</f>
        <v>2020</v>
      </c>
      <c r="I190" t="str">
        <f>LEFT(Tableau1[[#This Row],[Period]],FIND("-",Tableau1[[#This Row],[Period]])-1)</f>
        <v>M1</v>
      </c>
      <c r="J190" t="str">
        <f>RIGHT(Tableau1[[#This Row],[Gauche_Trouve]],LEN(Tableau1[[#This Row],[Gauche_Trouve]])-1)</f>
        <v>1</v>
      </c>
      <c r="K190" s="5">
        <f>DATE(Tableau1[[#This Row],[Annee]],Tableau1[[#This Row],[Mois]],1)</f>
        <v>43831</v>
      </c>
      <c r="L190" s="5" t="str">
        <f>"T" &amp; ROUNDUP(Tableau1[[#This Row],[Mois]]/3, 0)</f>
        <v>T1</v>
      </c>
      <c r="M190" t="s">
        <v>133</v>
      </c>
      <c r="N190" t="str">
        <f>CONCATENATE(Tableau1[[#This Row],[Annee]],"-",Tableau1[[#This Row],[Trimestre]])</f>
        <v>2020-T1</v>
      </c>
      <c r="O190" t="str">
        <f>VLOOKUP(Tableau1[[#This Row],[Product_Ref]],Table_Correspondance!H:J,2,FALSE)</f>
        <v>Soutien gorge</v>
      </c>
      <c r="P190" s="3">
        <f>VLOOKUP(Tableau1[[#This Row],[Product_Ref]],Table_Correspondance!H:N,6,FALSE)</f>
        <v>5.92</v>
      </c>
      <c r="Q190" s="3">
        <f>VLOOKUP(Tableau1[[#This Row],[Product_Ref]],Table_Correspondance!H:N,7,FALSE)</f>
        <v>8</v>
      </c>
      <c r="R190" s="3">
        <v>4332.54</v>
      </c>
      <c r="S190" t="str">
        <f>CONCATENATE(Tableau1[[#This Row],[Sub_Region_Cod]],Tableau1[[#This Row],[Country_Cod]],Tableau1[[#This Row],[Categ]],Tableau1[[#This Row],[Period]],Tableau1[[#This Row],[Product_Ref]],Tableau1[[#This Row],[Sales]])</f>
        <v>EUEPOLCAT_HautM1-2020P173874332,54</v>
      </c>
      <c r="T190" s="5">
        <f>VLOOKUP(Tableau1[[#This Row],[Product_Ref]],Table_Correspondance!H:L,5,FALSE)</f>
        <v>42826</v>
      </c>
      <c r="U190">
        <f>_xlfn.DAYS(Tableau1[[#This Row],[Date]],Tableau1[[#This Row],[Date_creation]])</f>
        <v>1005</v>
      </c>
    </row>
    <row r="191" spans="1:21" x14ac:dyDescent="0.35">
      <c r="A191" t="s">
        <v>8</v>
      </c>
      <c r="B191" t="s">
        <v>421</v>
      </c>
      <c r="C191" t="str">
        <f>TRIM(Tableau1[[#This Row],[Country_Cod]])</f>
        <v>SVK</v>
      </c>
      <c r="D191" t="s">
        <v>410</v>
      </c>
      <c r="E191" t="str">
        <f>VLOOKUP(Tableau1[[#This Row],[Code_Pays]],Table_Correspondance!$B$1:$F$40,2,FALSE)</f>
        <v>Slovaquie</v>
      </c>
      <c r="F191" t="str">
        <f>RIGHT(Tableau1[[#This Row],[Categ]],LEN(Tableau1[[#This Row],[Categ]])-4)</f>
        <v>Bas</v>
      </c>
      <c r="G191" t="s">
        <v>56</v>
      </c>
      <c r="H191" t="str">
        <f>RIGHT(Tableau1[[#This Row],[Period]],4)</f>
        <v>2020</v>
      </c>
      <c r="I191" t="str">
        <f>LEFT(Tableau1[[#This Row],[Period]],FIND("-",Tableau1[[#This Row],[Period]])-1)</f>
        <v>M3</v>
      </c>
      <c r="J191" t="str">
        <f>RIGHT(Tableau1[[#This Row],[Gauche_Trouve]],LEN(Tableau1[[#This Row],[Gauche_Trouve]])-1)</f>
        <v>3</v>
      </c>
      <c r="K191" s="5">
        <f>DATE(Tableau1[[#This Row],[Annee]],Tableau1[[#This Row],[Mois]],1)</f>
        <v>43891</v>
      </c>
      <c r="L191" s="5" t="str">
        <f>"T" &amp; ROUNDUP(Tableau1[[#This Row],[Mois]]/3, 0)</f>
        <v>T1</v>
      </c>
      <c r="M191" t="s">
        <v>144</v>
      </c>
      <c r="N191" t="str">
        <f>CONCATENATE(Tableau1[[#This Row],[Annee]],"-",Tableau1[[#This Row],[Trimestre]])</f>
        <v>2020-T1</v>
      </c>
      <c r="O191" t="str">
        <f>VLOOKUP(Tableau1[[#This Row],[Product_Ref]],Table_Correspondance!H:J,2,FALSE)</f>
        <v>Pantacourt</v>
      </c>
      <c r="P191" s="3">
        <f>VLOOKUP(Tableau1[[#This Row],[Product_Ref]],Table_Correspondance!H:N,6,FALSE)</f>
        <v>10.8</v>
      </c>
      <c r="Q191" s="3">
        <f>VLOOKUP(Tableau1[[#This Row],[Product_Ref]],Table_Correspondance!H:N,7,FALSE)</f>
        <v>12</v>
      </c>
      <c r="R191" s="3">
        <v>9420.66</v>
      </c>
      <c r="S191" t="str">
        <f>CONCATENATE(Tableau1[[#This Row],[Sub_Region_Cod]],Tableau1[[#This Row],[Country_Cod]],Tableau1[[#This Row],[Categ]],Tableau1[[#This Row],[Period]],Tableau1[[#This Row],[Product_Ref]],Tableau1[[#This Row],[Sales]])</f>
        <v>EUESVKCAT_BasM3-2020P257259420,66</v>
      </c>
      <c r="T191" s="5">
        <f>VLOOKUP(Tableau1[[#This Row],[Product_Ref]],Table_Correspondance!H:L,5,FALSE)</f>
        <v>42736</v>
      </c>
      <c r="U191">
        <f>_xlfn.DAYS(Tableau1[[#This Row],[Date]],Tableau1[[#This Row],[Date_creation]])</f>
        <v>1155</v>
      </c>
    </row>
    <row r="192" spans="1:21" x14ac:dyDescent="0.35">
      <c r="A192" t="s">
        <v>8</v>
      </c>
      <c r="B192" t="s">
        <v>423</v>
      </c>
      <c r="C192" t="str">
        <f>TRIM(Tableau1[[#This Row],[Country_Cod]])</f>
        <v>UKR</v>
      </c>
      <c r="D192" t="s">
        <v>409</v>
      </c>
      <c r="E192" t="str">
        <f>VLOOKUP(Tableau1[[#This Row],[Code_Pays]],Table_Correspondance!$B$1:$F$40,2,FALSE)</f>
        <v>Ukraine</v>
      </c>
      <c r="F192" t="str">
        <f>RIGHT(Tableau1[[#This Row],[Categ]],LEN(Tableau1[[#This Row],[Categ]])-4)</f>
        <v>Haut</v>
      </c>
      <c r="G192" t="s">
        <v>42</v>
      </c>
      <c r="H192" t="str">
        <f>RIGHT(Tableau1[[#This Row],[Period]],4)</f>
        <v>2019</v>
      </c>
      <c r="I192" t="str">
        <f>LEFT(Tableau1[[#This Row],[Period]],FIND("-",Tableau1[[#This Row],[Period]])-1)</f>
        <v>M6</v>
      </c>
      <c r="J192" t="str">
        <f>RIGHT(Tableau1[[#This Row],[Gauche_Trouve]],LEN(Tableau1[[#This Row],[Gauche_Trouve]])-1)</f>
        <v>6</v>
      </c>
      <c r="K192" s="5">
        <f>DATE(Tableau1[[#This Row],[Annee]],Tableau1[[#This Row],[Mois]],1)</f>
        <v>43617</v>
      </c>
      <c r="L192" s="5" t="str">
        <f>"T" &amp; ROUNDUP(Tableau1[[#This Row],[Mois]]/3, 0)</f>
        <v>T2</v>
      </c>
      <c r="M192" t="s">
        <v>368</v>
      </c>
      <c r="N192" t="str">
        <f>CONCATENATE(Tableau1[[#This Row],[Annee]],"-",Tableau1[[#This Row],[Trimestre]])</f>
        <v>2019-T2</v>
      </c>
      <c r="O192" t="str">
        <f>VLOOKUP(Tableau1[[#This Row],[Product_Ref]],Table_Correspondance!H:J,2,FALSE)</f>
        <v>Chemisier</v>
      </c>
      <c r="P192" s="3">
        <f>VLOOKUP(Tableau1[[#This Row],[Product_Ref]],Table_Correspondance!H:N,6,FALSE)</f>
        <v>7.6</v>
      </c>
      <c r="Q192" s="3">
        <f>VLOOKUP(Tableau1[[#This Row],[Product_Ref]],Table_Correspondance!H:N,7,FALSE)</f>
        <v>10</v>
      </c>
      <c r="R192" s="3">
        <v>1214.79</v>
      </c>
      <c r="S192" t="str">
        <f>CONCATENATE(Tableau1[[#This Row],[Sub_Region_Cod]],Tableau1[[#This Row],[Country_Cod]],Tableau1[[#This Row],[Categ]],Tableau1[[#This Row],[Period]],Tableau1[[#This Row],[Product_Ref]],Tableau1[[#This Row],[Sales]])</f>
        <v>EUEUKRCAT_HautM6-2019P154091214,79</v>
      </c>
      <c r="T192" s="5">
        <f>VLOOKUP(Tableau1[[#This Row],[Product_Ref]],Table_Correspondance!H:L,5,FALSE)</f>
        <v>42979</v>
      </c>
      <c r="U192">
        <f>_xlfn.DAYS(Tableau1[[#This Row],[Date]],Tableau1[[#This Row],[Date_creation]])</f>
        <v>638</v>
      </c>
    </row>
    <row r="193" spans="1:21" x14ac:dyDescent="0.35">
      <c r="A193" t="s">
        <v>8</v>
      </c>
      <c r="B193" t="s">
        <v>425</v>
      </c>
      <c r="C193" t="str">
        <f>TRIM(Tableau1[[#This Row],[Country_Cod]])</f>
        <v>ARM</v>
      </c>
      <c r="D193" t="s">
        <v>409</v>
      </c>
      <c r="E193" t="str">
        <f>VLOOKUP(Tableau1[[#This Row],[Code_Pays]],Table_Correspondance!$B$1:$F$40,2,FALSE)</f>
        <v>Arménie</v>
      </c>
      <c r="F193" t="str">
        <f>RIGHT(Tableau1[[#This Row],[Categ]],LEN(Tableau1[[#This Row],[Categ]])-4)</f>
        <v>Haut</v>
      </c>
      <c r="G193" t="s">
        <v>63</v>
      </c>
      <c r="H193" t="str">
        <f>RIGHT(Tableau1[[#This Row],[Period]],4)</f>
        <v>2019</v>
      </c>
      <c r="I193" t="str">
        <f>LEFT(Tableau1[[#This Row],[Period]],FIND("-",Tableau1[[#This Row],[Period]])-1)</f>
        <v>M7</v>
      </c>
      <c r="J193" t="str">
        <f>RIGHT(Tableau1[[#This Row],[Gauche_Trouve]],LEN(Tableau1[[#This Row],[Gauche_Trouve]])-1)</f>
        <v>7</v>
      </c>
      <c r="K193" s="5">
        <f>DATE(Tableau1[[#This Row],[Annee]],Tableau1[[#This Row],[Mois]],1)</f>
        <v>43647</v>
      </c>
      <c r="L193" s="5" t="str">
        <f>"T" &amp; ROUNDUP(Tableau1[[#This Row],[Mois]]/3, 0)</f>
        <v>T3</v>
      </c>
      <c r="M193" t="s">
        <v>136</v>
      </c>
      <c r="N193" t="str">
        <f>CONCATENATE(Tableau1[[#This Row],[Annee]],"-",Tableau1[[#This Row],[Trimestre]])</f>
        <v>2019-T3</v>
      </c>
      <c r="O193" t="str">
        <f>VLOOKUP(Tableau1[[#This Row],[Product_Ref]],Table_Correspondance!H:J,2,FALSE)</f>
        <v>Sweatshirt</v>
      </c>
      <c r="P193" s="3">
        <f>VLOOKUP(Tableau1[[#This Row],[Product_Ref]],Table_Correspondance!H:N,6,FALSE)</f>
        <v>3.5</v>
      </c>
      <c r="Q193" s="3">
        <f>VLOOKUP(Tableau1[[#This Row],[Product_Ref]],Table_Correspondance!H:N,7,FALSE)</f>
        <v>5</v>
      </c>
      <c r="R193" s="3">
        <v>7581.2</v>
      </c>
      <c r="S193" t="str">
        <f>CONCATENATE(Tableau1[[#This Row],[Sub_Region_Cod]],Tableau1[[#This Row],[Country_Cod]],Tableau1[[#This Row],[Categ]],Tableau1[[#This Row],[Period]],Tableau1[[#This Row],[Product_Ref]],Tableau1[[#This Row],[Sales]])</f>
        <v>EUEARMCAT_HautM7-2019P179867581,2</v>
      </c>
      <c r="T193" s="5">
        <f>VLOOKUP(Tableau1[[#This Row],[Product_Ref]],Table_Correspondance!H:L,5,FALSE)</f>
        <v>42948</v>
      </c>
      <c r="U193">
        <f>_xlfn.DAYS(Tableau1[[#This Row],[Date]],Tableau1[[#This Row],[Date_creation]])</f>
        <v>699</v>
      </c>
    </row>
    <row r="194" spans="1:21" x14ac:dyDescent="0.35">
      <c r="A194" t="s">
        <v>8</v>
      </c>
      <c r="B194" t="s">
        <v>424</v>
      </c>
      <c r="C194" t="str">
        <f>TRIM(Tableau1[[#This Row],[Country_Cod]])</f>
        <v>CZE</v>
      </c>
      <c r="D194" t="s">
        <v>410</v>
      </c>
      <c r="E194" t="str">
        <f>VLOOKUP(Tableau1[[#This Row],[Code_Pays]],Table_Correspondance!$B$1:$F$40,2,FALSE)</f>
        <v>République Tchèque</v>
      </c>
      <c r="F194" t="str">
        <f>RIGHT(Tableau1[[#This Row],[Categ]],LEN(Tableau1[[#This Row],[Categ]])-4)</f>
        <v>Bas</v>
      </c>
      <c r="G194" t="s">
        <v>42</v>
      </c>
      <c r="H194" t="str">
        <f>RIGHT(Tableau1[[#This Row],[Period]],4)</f>
        <v>2019</v>
      </c>
      <c r="I194" t="str">
        <f>LEFT(Tableau1[[#This Row],[Period]],FIND("-",Tableau1[[#This Row],[Period]])-1)</f>
        <v>M6</v>
      </c>
      <c r="J194" t="str">
        <f>RIGHT(Tableau1[[#This Row],[Gauche_Trouve]],LEN(Tableau1[[#This Row],[Gauche_Trouve]])-1)</f>
        <v>6</v>
      </c>
      <c r="K194" s="5">
        <f>DATE(Tableau1[[#This Row],[Annee]],Tableau1[[#This Row],[Mois]],1)</f>
        <v>43617</v>
      </c>
      <c r="L194" s="5" t="str">
        <f>"T" &amp; ROUNDUP(Tableau1[[#This Row],[Mois]]/3, 0)</f>
        <v>T2</v>
      </c>
      <c r="M194" t="s">
        <v>339</v>
      </c>
      <c r="N194" t="str">
        <f>CONCATENATE(Tableau1[[#This Row],[Annee]],"-",Tableau1[[#This Row],[Trimestre]])</f>
        <v>2019-T2</v>
      </c>
      <c r="O194" t="str">
        <f>VLOOKUP(Tableau1[[#This Row],[Product_Ref]],Table_Correspondance!H:J,2,FALSE)</f>
        <v>Pantacourt</v>
      </c>
      <c r="P194" s="3">
        <f>VLOOKUP(Tableau1[[#This Row],[Product_Ref]],Table_Correspondance!H:N,6,FALSE)</f>
        <v>8.6999999999999993</v>
      </c>
      <c r="Q194" s="3">
        <f>VLOOKUP(Tableau1[[#This Row],[Product_Ref]],Table_Correspondance!H:N,7,FALSE)</f>
        <v>10</v>
      </c>
      <c r="R194" s="3">
        <v>2675.58</v>
      </c>
      <c r="S194" t="str">
        <f>CONCATENATE(Tableau1[[#This Row],[Sub_Region_Cod]],Tableau1[[#This Row],[Country_Cod]],Tableau1[[#This Row],[Categ]],Tableau1[[#This Row],[Period]],Tableau1[[#This Row],[Product_Ref]],Tableau1[[#This Row],[Sales]])</f>
        <v>EUECZECAT_BasM6-2019P292572675,58</v>
      </c>
      <c r="T194" s="5">
        <f>VLOOKUP(Tableau1[[#This Row],[Product_Ref]],Table_Correspondance!H:L,5,FALSE)</f>
        <v>43252</v>
      </c>
      <c r="U194">
        <f>_xlfn.DAYS(Tableau1[[#This Row],[Date]],Tableau1[[#This Row],[Date_creation]])</f>
        <v>365</v>
      </c>
    </row>
    <row r="195" spans="1:21" x14ac:dyDescent="0.35">
      <c r="A195" t="s">
        <v>8</v>
      </c>
      <c r="B195" t="s">
        <v>416</v>
      </c>
      <c r="C195" t="str">
        <f>TRIM(Tableau1[[#This Row],[Country_Cod]])</f>
        <v>ROU</v>
      </c>
      <c r="D195" t="s">
        <v>408</v>
      </c>
      <c r="E195" t="str">
        <f>VLOOKUP(Tableau1[[#This Row],[Code_Pays]],Table_Correspondance!$B$1:$F$40,2,FALSE)</f>
        <v>Roumanie</v>
      </c>
      <c r="F195" t="str">
        <f>RIGHT(Tableau1[[#This Row],[Categ]],LEN(Tableau1[[#This Row],[Categ]])-4)</f>
        <v>Haut-Et-Bas</v>
      </c>
      <c r="G195" t="s">
        <v>20</v>
      </c>
      <c r="H195" t="str">
        <f>RIGHT(Tableau1[[#This Row],[Period]],4)</f>
        <v>2020</v>
      </c>
      <c r="I195" t="str">
        <f>LEFT(Tableau1[[#This Row],[Period]],FIND("-",Tableau1[[#This Row],[Period]])-1)</f>
        <v>M4</v>
      </c>
      <c r="J195" t="str">
        <f>RIGHT(Tableau1[[#This Row],[Gauche_Trouve]],LEN(Tableau1[[#This Row],[Gauche_Trouve]])-1)</f>
        <v>4</v>
      </c>
      <c r="K195" s="5">
        <f>DATE(Tableau1[[#This Row],[Annee]],Tableau1[[#This Row],[Mois]],1)</f>
        <v>43922</v>
      </c>
      <c r="L195" s="5" t="str">
        <f>"T" &amp; ROUNDUP(Tableau1[[#This Row],[Mois]]/3, 0)</f>
        <v>T2</v>
      </c>
      <c r="M195" t="s">
        <v>202</v>
      </c>
      <c r="N195" t="str">
        <f>CONCATENATE(Tableau1[[#This Row],[Annee]],"-",Tableau1[[#This Row],[Trimestre]])</f>
        <v>2020-T2</v>
      </c>
      <c r="O195" t="str">
        <f>VLOOKUP(Tableau1[[#This Row],[Product_Ref]],Table_Correspondance!H:J,2,FALSE)</f>
        <v>Pyjama</v>
      </c>
      <c r="P195" s="3">
        <f>VLOOKUP(Tableau1[[#This Row],[Product_Ref]],Table_Correspondance!H:N,6,FALSE)</f>
        <v>9.1199999999999992</v>
      </c>
      <c r="Q195" s="3">
        <f>VLOOKUP(Tableau1[[#This Row],[Product_Ref]],Table_Correspondance!H:N,7,FALSE)</f>
        <v>12</v>
      </c>
      <c r="R195" s="3">
        <v>6945.81</v>
      </c>
      <c r="S195" t="str">
        <f>CONCATENATE(Tableau1[[#This Row],[Sub_Region_Cod]],Tableau1[[#This Row],[Country_Cod]],Tableau1[[#This Row],[Categ]],Tableau1[[#This Row],[Period]],Tableau1[[#This Row],[Product_Ref]],Tableau1[[#This Row],[Sales]])</f>
        <v>EUEROUCAT_Haut-Et-BasM4-2020P244166945,81</v>
      </c>
      <c r="T195" s="5">
        <f>VLOOKUP(Tableau1[[#This Row],[Product_Ref]],Table_Correspondance!H:L,5,FALSE)</f>
        <v>43405</v>
      </c>
      <c r="U195">
        <f>_xlfn.DAYS(Tableau1[[#This Row],[Date]],Tableau1[[#This Row],[Date_creation]])</f>
        <v>517</v>
      </c>
    </row>
    <row r="196" spans="1:21" x14ac:dyDescent="0.35">
      <c r="A196" t="s">
        <v>8</v>
      </c>
      <c r="B196" t="s">
        <v>422</v>
      </c>
      <c r="C196" t="str">
        <f>TRIM(Tableau1[[#This Row],[Country_Cod]])</f>
        <v>BLR</v>
      </c>
      <c r="D196" t="s">
        <v>409</v>
      </c>
      <c r="E196" t="str">
        <f>VLOOKUP(Tableau1[[#This Row],[Code_Pays]],Table_Correspondance!$B$1:$F$40,2,FALSE)</f>
        <v>Bélarus</v>
      </c>
      <c r="F196" t="str">
        <f>RIGHT(Tableau1[[#This Row],[Categ]],LEN(Tableau1[[#This Row],[Categ]])-4)</f>
        <v>Haut</v>
      </c>
      <c r="G196" t="s">
        <v>65</v>
      </c>
      <c r="H196" t="str">
        <f>RIGHT(Tableau1[[#This Row],[Period]],4)</f>
        <v>2019</v>
      </c>
      <c r="I196" t="str">
        <f>LEFT(Tableau1[[#This Row],[Period]],FIND("-",Tableau1[[#This Row],[Period]])-1)</f>
        <v>M9</v>
      </c>
      <c r="J196" t="str">
        <f>RIGHT(Tableau1[[#This Row],[Gauche_Trouve]],LEN(Tableau1[[#This Row],[Gauche_Trouve]])-1)</f>
        <v>9</v>
      </c>
      <c r="K196" s="5">
        <f>DATE(Tableau1[[#This Row],[Annee]],Tableau1[[#This Row],[Mois]],1)</f>
        <v>43709</v>
      </c>
      <c r="L196" s="5" t="str">
        <f>"T" &amp; ROUNDUP(Tableau1[[#This Row],[Mois]]/3, 0)</f>
        <v>T3</v>
      </c>
      <c r="M196" t="s">
        <v>370</v>
      </c>
      <c r="N196" t="str">
        <f>CONCATENATE(Tableau1[[#This Row],[Annee]],"-",Tableau1[[#This Row],[Trimestre]])</f>
        <v>2019-T3</v>
      </c>
      <c r="O196" t="str">
        <f>VLOOKUP(Tableau1[[#This Row],[Product_Ref]],Table_Correspondance!H:J,2,FALSE)</f>
        <v>Sweatshirt</v>
      </c>
      <c r="P196" s="3">
        <f>VLOOKUP(Tableau1[[#This Row],[Product_Ref]],Table_Correspondance!H:N,6,FALSE)</f>
        <v>11.4</v>
      </c>
      <c r="Q196" s="3">
        <f>VLOOKUP(Tableau1[[#This Row],[Product_Ref]],Table_Correspondance!H:N,7,FALSE)</f>
        <v>15</v>
      </c>
      <c r="R196" s="3">
        <v>6188.51</v>
      </c>
      <c r="S196" t="str">
        <f>CONCATENATE(Tableau1[[#This Row],[Sub_Region_Cod]],Tableau1[[#This Row],[Country_Cod]],Tableau1[[#This Row],[Categ]],Tableau1[[#This Row],[Period]],Tableau1[[#This Row],[Product_Ref]],Tableau1[[#This Row],[Sales]])</f>
        <v>EUEBLRCAT_HautM9-2019P396546188,51</v>
      </c>
      <c r="T196" s="5">
        <f>VLOOKUP(Tableau1[[#This Row],[Product_Ref]],Table_Correspondance!H:L,5,FALSE)</f>
        <v>42795</v>
      </c>
      <c r="U196">
        <f>_xlfn.DAYS(Tableau1[[#This Row],[Date]],Tableau1[[#This Row],[Date_creation]])</f>
        <v>914</v>
      </c>
    </row>
    <row r="197" spans="1:21" x14ac:dyDescent="0.35">
      <c r="A197" t="s">
        <v>8</v>
      </c>
      <c r="B197" t="s">
        <v>421</v>
      </c>
      <c r="C197" t="str">
        <f>TRIM(Tableau1[[#This Row],[Country_Cod]])</f>
        <v>SVK</v>
      </c>
      <c r="D197" t="s">
        <v>409</v>
      </c>
      <c r="E197" t="str">
        <f>VLOOKUP(Tableau1[[#This Row],[Code_Pays]],Table_Correspondance!$B$1:$F$40,2,FALSE)</f>
        <v>Slovaquie</v>
      </c>
      <c r="F197" t="str">
        <f>RIGHT(Tableau1[[#This Row],[Categ]],LEN(Tableau1[[#This Row],[Categ]])-4)</f>
        <v>Haut</v>
      </c>
      <c r="G197" t="s">
        <v>11</v>
      </c>
      <c r="H197" t="str">
        <f>RIGHT(Tableau1[[#This Row],[Period]],4)</f>
        <v>2020</v>
      </c>
      <c r="I197" t="str">
        <f>LEFT(Tableau1[[#This Row],[Period]],FIND("-",Tableau1[[#This Row],[Period]])-1)</f>
        <v>M7</v>
      </c>
      <c r="J197" t="str">
        <f>RIGHT(Tableau1[[#This Row],[Gauche_Trouve]],LEN(Tableau1[[#This Row],[Gauche_Trouve]])-1)</f>
        <v>7</v>
      </c>
      <c r="K197" s="5">
        <f>DATE(Tableau1[[#This Row],[Annee]],Tableau1[[#This Row],[Mois]],1)</f>
        <v>44013</v>
      </c>
      <c r="L197" s="5" t="str">
        <f>"T" &amp; ROUNDUP(Tableau1[[#This Row],[Mois]]/3, 0)</f>
        <v>T3</v>
      </c>
      <c r="M197" t="s">
        <v>371</v>
      </c>
      <c r="N197" t="str">
        <f>CONCATENATE(Tableau1[[#This Row],[Annee]],"-",Tableau1[[#This Row],[Trimestre]])</f>
        <v>2020-T3</v>
      </c>
      <c r="O197" t="str">
        <f>VLOOKUP(Tableau1[[#This Row],[Product_Ref]],Table_Correspondance!H:J,2,FALSE)</f>
        <v>Chemise</v>
      </c>
      <c r="P197" s="3">
        <f>VLOOKUP(Tableau1[[#This Row],[Product_Ref]],Table_Correspondance!H:N,6,FALSE)</f>
        <v>11.4</v>
      </c>
      <c r="Q197" s="3">
        <f>VLOOKUP(Tableau1[[#This Row],[Product_Ref]],Table_Correspondance!H:N,7,FALSE)</f>
        <v>12</v>
      </c>
      <c r="R197" s="3">
        <v>8959.7099999999991</v>
      </c>
      <c r="S197" t="str">
        <f>CONCATENATE(Tableau1[[#This Row],[Sub_Region_Cod]],Tableau1[[#This Row],[Country_Cod]],Tableau1[[#This Row],[Categ]],Tableau1[[#This Row],[Period]],Tableau1[[#This Row],[Product_Ref]],Tableau1[[#This Row],[Sales]])</f>
        <v>EUESVKCAT_HautM7-2020P226198959,71</v>
      </c>
      <c r="T197" s="5">
        <f>VLOOKUP(Tableau1[[#This Row],[Product_Ref]],Table_Correspondance!H:L,5,FALSE)</f>
        <v>42826</v>
      </c>
      <c r="U197">
        <f>_xlfn.DAYS(Tableau1[[#This Row],[Date]],Tableau1[[#This Row],[Date_creation]])</f>
        <v>1187</v>
      </c>
    </row>
    <row r="198" spans="1:21" x14ac:dyDescent="0.35">
      <c r="A198" t="s">
        <v>8</v>
      </c>
      <c r="B198" t="s">
        <v>424</v>
      </c>
      <c r="C198" t="str">
        <f>TRIM(Tableau1[[#This Row],[Country_Cod]])</f>
        <v>CZE</v>
      </c>
      <c r="D198" t="s">
        <v>409</v>
      </c>
      <c r="E198" t="str">
        <f>VLOOKUP(Tableau1[[#This Row],[Code_Pays]],Table_Correspondance!$B$1:$F$40,2,FALSE)</f>
        <v>République Tchèque</v>
      </c>
      <c r="F198" t="str">
        <f>RIGHT(Tableau1[[#This Row],[Categ]],LEN(Tableau1[[#This Row],[Categ]])-4)</f>
        <v>Haut</v>
      </c>
      <c r="G198" t="s">
        <v>48</v>
      </c>
      <c r="H198" t="str">
        <f>RIGHT(Tableau1[[#This Row],[Period]],4)</f>
        <v>2020</v>
      </c>
      <c r="I198" t="str">
        <f>LEFT(Tableau1[[#This Row],[Period]],FIND("-",Tableau1[[#This Row],[Period]])-1)</f>
        <v>M1</v>
      </c>
      <c r="J198" t="str">
        <f>RIGHT(Tableau1[[#This Row],[Gauche_Trouve]],LEN(Tableau1[[#This Row],[Gauche_Trouve]])-1)</f>
        <v>1</v>
      </c>
      <c r="K198" s="5">
        <f>DATE(Tableau1[[#This Row],[Annee]],Tableau1[[#This Row],[Mois]],1)</f>
        <v>43831</v>
      </c>
      <c r="L198" s="5" t="str">
        <f>"T" &amp; ROUNDUP(Tableau1[[#This Row],[Mois]]/3, 0)</f>
        <v>T1</v>
      </c>
      <c r="M198" t="s">
        <v>282</v>
      </c>
      <c r="N198" t="str">
        <f>CONCATENATE(Tableau1[[#This Row],[Annee]],"-",Tableau1[[#This Row],[Trimestre]])</f>
        <v>2020-T1</v>
      </c>
      <c r="O198" t="str">
        <f>VLOOKUP(Tableau1[[#This Row],[Product_Ref]],Table_Correspondance!H:J,2,FALSE)</f>
        <v>Soutien gorge</v>
      </c>
      <c r="P198" s="3">
        <f>VLOOKUP(Tableau1[[#This Row],[Product_Ref]],Table_Correspondance!H:N,6,FALSE)</f>
        <v>12.45</v>
      </c>
      <c r="Q198" s="3">
        <f>VLOOKUP(Tableau1[[#This Row],[Product_Ref]],Table_Correspondance!H:N,7,FALSE)</f>
        <v>15</v>
      </c>
      <c r="R198" s="3">
        <v>4317.6899999999996</v>
      </c>
      <c r="S198" t="str">
        <f>CONCATENATE(Tableau1[[#This Row],[Sub_Region_Cod]],Tableau1[[#This Row],[Country_Cod]],Tableau1[[#This Row],[Categ]],Tableau1[[#This Row],[Period]],Tableau1[[#This Row],[Product_Ref]],Tableau1[[#This Row],[Sales]])</f>
        <v>EUECZECAT_HautM1-2020P022664317,69</v>
      </c>
      <c r="T198" s="5">
        <f>VLOOKUP(Tableau1[[#This Row],[Product_Ref]],Table_Correspondance!H:L,5,FALSE)</f>
        <v>42856</v>
      </c>
      <c r="U198">
        <f>_xlfn.DAYS(Tableau1[[#This Row],[Date]],Tableau1[[#This Row],[Date_creation]])</f>
        <v>975</v>
      </c>
    </row>
    <row r="199" spans="1:21" x14ac:dyDescent="0.35">
      <c r="A199" t="s">
        <v>8</v>
      </c>
      <c r="B199" t="s">
        <v>415</v>
      </c>
      <c r="C199" t="str">
        <f>TRIM(Tableau1[[#This Row],[Country_Cod]])</f>
        <v>RUS</v>
      </c>
      <c r="D199" t="s">
        <v>409</v>
      </c>
      <c r="E199" t="str">
        <f>VLOOKUP(Tableau1[[#This Row],[Code_Pays]],Table_Correspondance!$B$1:$F$40,2,FALSE)</f>
        <v>Fédération de Russie</v>
      </c>
      <c r="F199" t="str">
        <f>RIGHT(Tableau1[[#This Row],[Categ]],LEN(Tableau1[[#This Row],[Categ]])-4)</f>
        <v>Haut</v>
      </c>
      <c r="G199" t="s">
        <v>75</v>
      </c>
      <c r="H199" t="str">
        <f>RIGHT(Tableau1[[#This Row],[Period]],4)</f>
        <v>2021</v>
      </c>
      <c r="I199" t="str">
        <f>LEFT(Tableau1[[#This Row],[Period]],FIND("-",Tableau1[[#This Row],[Period]])-1)</f>
        <v>M4</v>
      </c>
      <c r="J199" t="str">
        <f>RIGHT(Tableau1[[#This Row],[Gauche_Trouve]],LEN(Tableau1[[#This Row],[Gauche_Trouve]])-1)</f>
        <v>4</v>
      </c>
      <c r="K199" s="5">
        <f>DATE(Tableau1[[#This Row],[Annee]],Tableau1[[#This Row],[Mois]],1)</f>
        <v>44287</v>
      </c>
      <c r="L199" s="5" t="str">
        <f>"T" &amp; ROUNDUP(Tableau1[[#This Row],[Mois]]/3, 0)</f>
        <v>T2</v>
      </c>
      <c r="M199" t="s">
        <v>372</v>
      </c>
      <c r="N199" t="str">
        <f>CONCATENATE(Tableau1[[#This Row],[Annee]],"-",Tableau1[[#This Row],[Trimestre]])</f>
        <v>2021-T2</v>
      </c>
      <c r="O199" t="str">
        <f>VLOOKUP(Tableau1[[#This Row],[Product_Ref]],Table_Correspondance!H:J,2,FALSE)</f>
        <v>Débardeur</v>
      </c>
      <c r="P199" s="3">
        <f>VLOOKUP(Tableau1[[#This Row],[Product_Ref]],Table_Correspondance!H:N,6,FALSE)</f>
        <v>11.83</v>
      </c>
      <c r="Q199" s="3">
        <f>VLOOKUP(Tableau1[[#This Row],[Product_Ref]],Table_Correspondance!H:N,7,FALSE)</f>
        <v>13</v>
      </c>
      <c r="R199" s="3">
        <v>8637.7199999999993</v>
      </c>
      <c r="S199" t="str">
        <f>CONCATENATE(Tableau1[[#This Row],[Sub_Region_Cod]],Tableau1[[#This Row],[Country_Cod]],Tableau1[[#This Row],[Categ]],Tableau1[[#This Row],[Period]],Tableau1[[#This Row],[Product_Ref]],Tableau1[[#This Row],[Sales]])</f>
        <v>EUERUSCAT_HautM4-2021P160978637,72</v>
      </c>
      <c r="T199" s="5">
        <f>VLOOKUP(Tableau1[[#This Row],[Product_Ref]],Table_Correspondance!H:L,5,FALSE)</f>
        <v>42826</v>
      </c>
      <c r="U199">
        <f>_xlfn.DAYS(Tableau1[[#This Row],[Date]],Tableau1[[#This Row],[Date_creation]])</f>
        <v>1461</v>
      </c>
    </row>
    <row r="200" spans="1:21" x14ac:dyDescent="0.35">
      <c r="A200" t="s">
        <v>8</v>
      </c>
      <c r="B200" t="s">
        <v>418</v>
      </c>
      <c r="C200" t="str">
        <f>TRIM(Tableau1[[#This Row],[Country_Cod]])</f>
        <v>BGR</v>
      </c>
      <c r="D200" t="s">
        <v>408</v>
      </c>
      <c r="E200" t="str">
        <f>VLOOKUP(Tableau1[[#This Row],[Code_Pays]],Table_Correspondance!$B$1:$F$40,2,FALSE)</f>
        <v>Bulgarie</v>
      </c>
      <c r="F200" t="str">
        <f>RIGHT(Tableau1[[#This Row],[Categ]],LEN(Tableau1[[#This Row],[Categ]])-4)</f>
        <v>Haut-Et-Bas</v>
      </c>
      <c r="G200" t="s">
        <v>20</v>
      </c>
      <c r="H200" t="str">
        <f>RIGHT(Tableau1[[#This Row],[Period]],4)</f>
        <v>2020</v>
      </c>
      <c r="I200" t="str">
        <f>LEFT(Tableau1[[#This Row],[Period]],FIND("-",Tableau1[[#This Row],[Period]])-1)</f>
        <v>M4</v>
      </c>
      <c r="J200" t="str">
        <f>RIGHT(Tableau1[[#This Row],[Gauche_Trouve]],LEN(Tableau1[[#This Row],[Gauche_Trouve]])-1)</f>
        <v>4</v>
      </c>
      <c r="K200" s="5">
        <f>DATE(Tableau1[[#This Row],[Annee]],Tableau1[[#This Row],[Mois]],1)</f>
        <v>43922</v>
      </c>
      <c r="L200" s="5" t="str">
        <f>"T" &amp; ROUNDUP(Tableau1[[#This Row],[Mois]]/3, 0)</f>
        <v>T2</v>
      </c>
      <c r="M200" t="s">
        <v>369</v>
      </c>
      <c r="N200" t="str">
        <f>CONCATENATE(Tableau1[[#This Row],[Annee]],"-",Tableau1[[#This Row],[Trimestre]])</f>
        <v>2020-T2</v>
      </c>
      <c r="O200" t="str">
        <f>VLOOKUP(Tableau1[[#This Row],[Product_Ref]],Table_Correspondance!H:J,2,FALSE)</f>
        <v>Robe</v>
      </c>
      <c r="P200" s="3">
        <f>VLOOKUP(Tableau1[[#This Row],[Product_Ref]],Table_Correspondance!H:N,6,FALSE)</f>
        <v>7.6</v>
      </c>
      <c r="Q200" s="3">
        <f>VLOOKUP(Tableau1[[#This Row],[Product_Ref]],Table_Correspondance!H:N,7,FALSE)</f>
        <v>8</v>
      </c>
      <c r="R200" s="3">
        <v>8264.15</v>
      </c>
      <c r="S200" t="str">
        <f>CONCATENATE(Tableau1[[#This Row],[Sub_Region_Cod]],Tableau1[[#This Row],[Country_Cod]],Tableau1[[#This Row],[Categ]],Tableau1[[#This Row],[Period]],Tableau1[[#This Row],[Product_Ref]],Tableau1[[#This Row],[Sales]])</f>
        <v>EUEBGRCAT_Haut-Et-BasM4-2020P290368264,15</v>
      </c>
      <c r="T200" s="5">
        <f>VLOOKUP(Tableau1[[#This Row],[Product_Ref]],Table_Correspondance!H:L,5,FALSE)</f>
        <v>43009</v>
      </c>
      <c r="U200">
        <f>_xlfn.DAYS(Tableau1[[#This Row],[Date]],Tableau1[[#This Row],[Date_creation]])</f>
        <v>913</v>
      </c>
    </row>
    <row r="201" spans="1:21" x14ac:dyDescent="0.35">
      <c r="A201" t="s">
        <v>8</v>
      </c>
      <c r="B201" t="s">
        <v>423</v>
      </c>
      <c r="C201" t="str">
        <f>TRIM(Tableau1[[#This Row],[Country_Cod]])</f>
        <v>UKR</v>
      </c>
      <c r="D201" t="s">
        <v>410</v>
      </c>
      <c r="E201" t="str">
        <f>VLOOKUP(Tableau1[[#This Row],[Code_Pays]],Table_Correspondance!$B$1:$F$40,2,FALSE)</f>
        <v>Ukraine</v>
      </c>
      <c r="F201" t="str">
        <f>RIGHT(Tableau1[[#This Row],[Categ]],LEN(Tableau1[[#This Row],[Categ]])-4)</f>
        <v>Bas</v>
      </c>
      <c r="G201" t="s">
        <v>11</v>
      </c>
      <c r="H201" t="str">
        <f>RIGHT(Tableau1[[#This Row],[Period]],4)</f>
        <v>2020</v>
      </c>
      <c r="I201" t="str">
        <f>LEFT(Tableau1[[#This Row],[Period]],FIND("-",Tableau1[[#This Row],[Period]])-1)</f>
        <v>M7</v>
      </c>
      <c r="J201" t="str">
        <f>RIGHT(Tableau1[[#This Row],[Gauche_Trouve]],LEN(Tableau1[[#This Row],[Gauche_Trouve]])-1)</f>
        <v>7</v>
      </c>
      <c r="K201" s="5">
        <f>DATE(Tableau1[[#This Row],[Annee]],Tableau1[[#This Row],[Mois]],1)</f>
        <v>44013</v>
      </c>
      <c r="L201" s="5" t="str">
        <f>"T" &amp; ROUNDUP(Tableau1[[#This Row],[Mois]]/3, 0)</f>
        <v>T3</v>
      </c>
      <c r="M201" t="s">
        <v>286</v>
      </c>
      <c r="N201" t="str">
        <f>CONCATENATE(Tableau1[[#This Row],[Annee]],"-",Tableau1[[#This Row],[Trimestre]])</f>
        <v>2020-T3</v>
      </c>
      <c r="O201" t="str">
        <f>VLOOKUP(Tableau1[[#This Row],[Product_Ref]],Table_Correspondance!H:J,2,FALSE)</f>
        <v>Pantacourt</v>
      </c>
      <c r="P201" s="3">
        <f>VLOOKUP(Tableau1[[#This Row],[Product_Ref]],Table_Correspondance!H:N,6,FALSE)</f>
        <v>7.7</v>
      </c>
      <c r="Q201" s="3">
        <f>VLOOKUP(Tableau1[[#This Row],[Product_Ref]],Table_Correspondance!H:N,7,FALSE)</f>
        <v>10</v>
      </c>
      <c r="R201" s="3">
        <v>1973.49</v>
      </c>
      <c r="S201" t="str">
        <f>CONCATENATE(Tableau1[[#This Row],[Sub_Region_Cod]],Tableau1[[#This Row],[Country_Cod]],Tableau1[[#This Row],[Categ]],Tableau1[[#This Row],[Period]],Tableau1[[#This Row],[Product_Ref]],Tableau1[[#This Row],[Sales]])</f>
        <v>EUEUKRCAT_BasM7-2020P293971973,49</v>
      </c>
      <c r="T201" s="5">
        <f>VLOOKUP(Tableau1[[#This Row],[Product_Ref]],Table_Correspondance!H:L,5,FALSE)</f>
        <v>43405</v>
      </c>
      <c r="U201">
        <f>_xlfn.DAYS(Tableau1[[#This Row],[Date]],Tableau1[[#This Row],[Date_creation]])</f>
        <v>608</v>
      </c>
    </row>
    <row r="202" spans="1:21" x14ac:dyDescent="0.35">
      <c r="A202" t="s">
        <v>8</v>
      </c>
      <c r="B202" t="s">
        <v>422</v>
      </c>
      <c r="C202" t="str">
        <f>TRIM(Tableau1[[#This Row],[Country_Cod]])</f>
        <v>BLR</v>
      </c>
      <c r="D202" t="s">
        <v>408</v>
      </c>
      <c r="E202" t="str">
        <f>VLOOKUP(Tableau1[[#This Row],[Code_Pays]],Table_Correspondance!$B$1:$F$40,2,FALSE)</f>
        <v>Bélarus</v>
      </c>
      <c r="F202" t="str">
        <f>RIGHT(Tableau1[[#This Row],[Categ]],LEN(Tableau1[[#This Row],[Categ]])-4)</f>
        <v>Haut-Et-Bas</v>
      </c>
      <c r="G202" t="s">
        <v>40</v>
      </c>
      <c r="H202" t="str">
        <f>RIGHT(Tableau1[[#This Row],[Period]],4)</f>
        <v>2020</v>
      </c>
      <c r="I202" t="str">
        <f>LEFT(Tableau1[[#This Row],[Period]],FIND("-",Tableau1[[#This Row],[Period]])-1)</f>
        <v>M10</v>
      </c>
      <c r="J202" t="str">
        <f>RIGHT(Tableau1[[#This Row],[Gauche_Trouve]],LEN(Tableau1[[#This Row],[Gauche_Trouve]])-1)</f>
        <v>10</v>
      </c>
      <c r="K202" s="5">
        <f>DATE(Tableau1[[#This Row],[Annee]],Tableau1[[#This Row],[Mois]],1)</f>
        <v>44105</v>
      </c>
      <c r="L202" s="5" t="str">
        <f>"T" &amp; ROUNDUP(Tableau1[[#This Row],[Mois]]/3, 0)</f>
        <v>T4</v>
      </c>
      <c r="M202" t="s">
        <v>295</v>
      </c>
      <c r="N202" t="str">
        <f>CONCATENATE(Tableau1[[#This Row],[Annee]],"-",Tableau1[[#This Row],[Trimestre]])</f>
        <v>2020-T4</v>
      </c>
      <c r="O202" t="str">
        <f>VLOOKUP(Tableau1[[#This Row],[Product_Ref]],Table_Correspondance!H:J,2,FALSE)</f>
        <v>Robe</v>
      </c>
      <c r="P202" s="3">
        <f>VLOOKUP(Tableau1[[#This Row],[Product_Ref]],Table_Correspondance!H:N,6,FALSE)</f>
        <v>3.5</v>
      </c>
      <c r="Q202" s="3">
        <f>VLOOKUP(Tableau1[[#This Row],[Product_Ref]],Table_Correspondance!H:N,7,FALSE)</f>
        <v>5</v>
      </c>
      <c r="R202" s="3">
        <v>9838.3700000000008</v>
      </c>
      <c r="S202" t="str">
        <f>CONCATENATE(Tableau1[[#This Row],[Sub_Region_Cod]],Tableau1[[#This Row],[Country_Cod]],Tableau1[[#This Row],[Categ]],Tableau1[[#This Row],[Period]],Tableau1[[#This Row],[Product_Ref]],Tableau1[[#This Row],[Sales]])</f>
        <v>EUEBLRCAT_Haut-Et-BasM10-2020P211489838,37</v>
      </c>
      <c r="T202" s="5">
        <f>VLOOKUP(Tableau1[[#This Row],[Product_Ref]],Table_Correspondance!H:L,5,FALSE)</f>
        <v>42736</v>
      </c>
      <c r="U202">
        <f>_xlfn.DAYS(Tableau1[[#This Row],[Date]],Tableau1[[#This Row],[Date_creation]])</f>
        <v>1369</v>
      </c>
    </row>
    <row r="203" spans="1:21" x14ac:dyDescent="0.35">
      <c r="A203" t="s">
        <v>8</v>
      </c>
      <c r="B203" t="s">
        <v>419</v>
      </c>
      <c r="C203" t="str">
        <f>TRIM(Tableau1[[#This Row],[Country_Cod]])</f>
        <v>HUN</v>
      </c>
      <c r="D203" t="s">
        <v>409</v>
      </c>
      <c r="E203" t="str">
        <f>VLOOKUP(Tableau1[[#This Row],[Code_Pays]],Table_Correspondance!$B$1:$F$40,2,FALSE)</f>
        <v>Hongrie</v>
      </c>
      <c r="F203" t="str">
        <f>RIGHT(Tableau1[[#This Row],[Categ]],LEN(Tableau1[[#This Row],[Categ]])-4)</f>
        <v>Haut</v>
      </c>
      <c r="G203" t="s">
        <v>75</v>
      </c>
      <c r="H203" t="str">
        <f>RIGHT(Tableau1[[#This Row],[Period]],4)</f>
        <v>2021</v>
      </c>
      <c r="I203" t="str">
        <f>LEFT(Tableau1[[#This Row],[Period]],FIND("-",Tableau1[[#This Row],[Period]])-1)</f>
        <v>M4</v>
      </c>
      <c r="J203" t="str">
        <f>RIGHT(Tableau1[[#This Row],[Gauche_Trouve]],LEN(Tableau1[[#This Row],[Gauche_Trouve]])-1)</f>
        <v>4</v>
      </c>
      <c r="K203" s="5">
        <f>DATE(Tableau1[[#This Row],[Annee]],Tableau1[[#This Row],[Mois]],1)</f>
        <v>44287</v>
      </c>
      <c r="L203" s="5" t="str">
        <f>"T" &amp; ROUNDUP(Tableau1[[#This Row],[Mois]]/3, 0)</f>
        <v>T2</v>
      </c>
      <c r="M203" t="s">
        <v>332</v>
      </c>
      <c r="N203" t="str">
        <f>CONCATENATE(Tableau1[[#This Row],[Annee]],"-",Tableau1[[#This Row],[Trimestre]])</f>
        <v>2021-T2</v>
      </c>
      <c r="O203" t="str">
        <f>VLOOKUP(Tableau1[[#This Row],[Product_Ref]],Table_Correspondance!H:J,2,FALSE)</f>
        <v>Sweatshirt</v>
      </c>
      <c r="P203" s="3">
        <f>VLOOKUP(Tableau1[[#This Row],[Product_Ref]],Table_Correspondance!H:N,6,FALSE)</f>
        <v>9.48</v>
      </c>
      <c r="Q203" s="3">
        <f>VLOOKUP(Tableau1[[#This Row],[Product_Ref]],Table_Correspondance!H:N,7,FALSE)</f>
        <v>12</v>
      </c>
      <c r="R203" s="3">
        <v>2441.29</v>
      </c>
      <c r="S203" t="str">
        <f>CONCATENATE(Tableau1[[#This Row],[Sub_Region_Cod]],Tableau1[[#This Row],[Country_Cod]],Tableau1[[#This Row],[Categ]],Tableau1[[#This Row],[Period]],Tableau1[[#This Row],[Product_Ref]],Tableau1[[#This Row],[Sales]])</f>
        <v>EUEHUNCAT_HautM4-2021P224192441,29</v>
      </c>
      <c r="T203" s="5">
        <f>VLOOKUP(Tableau1[[#This Row],[Product_Ref]],Table_Correspondance!H:L,5,FALSE)</f>
        <v>43132</v>
      </c>
      <c r="U203">
        <f>_xlfn.DAYS(Tableau1[[#This Row],[Date]],Tableau1[[#This Row],[Date_creation]])</f>
        <v>1155</v>
      </c>
    </row>
    <row r="204" spans="1:21" x14ac:dyDescent="0.35">
      <c r="A204" t="s">
        <v>8</v>
      </c>
      <c r="B204" t="s">
        <v>424</v>
      </c>
      <c r="C204" t="str">
        <f>TRIM(Tableau1[[#This Row],[Country_Cod]])</f>
        <v>CZE</v>
      </c>
      <c r="D204" t="s">
        <v>410</v>
      </c>
      <c r="E204" t="str">
        <f>VLOOKUP(Tableau1[[#This Row],[Code_Pays]],Table_Correspondance!$B$1:$F$40,2,FALSE)</f>
        <v>République Tchèque</v>
      </c>
      <c r="F204" t="str">
        <f>RIGHT(Tableau1[[#This Row],[Categ]],LEN(Tableau1[[#This Row],[Categ]])-4)</f>
        <v>Bas</v>
      </c>
      <c r="G204" t="s">
        <v>4</v>
      </c>
      <c r="H204" t="str">
        <f>RIGHT(Tableau1[[#This Row],[Period]],4)</f>
        <v>2021</v>
      </c>
      <c r="I204" t="str">
        <f>LEFT(Tableau1[[#This Row],[Period]],FIND("-",Tableau1[[#This Row],[Period]])-1)</f>
        <v>M3</v>
      </c>
      <c r="J204" t="str">
        <f>RIGHT(Tableau1[[#This Row],[Gauche_Trouve]],LEN(Tableau1[[#This Row],[Gauche_Trouve]])-1)</f>
        <v>3</v>
      </c>
      <c r="K204" s="5">
        <f>DATE(Tableau1[[#This Row],[Annee]],Tableau1[[#This Row],[Mois]],1)</f>
        <v>44256</v>
      </c>
      <c r="L204" s="5" t="str">
        <f>"T" &amp; ROUNDUP(Tableau1[[#This Row],[Mois]]/3, 0)</f>
        <v>T1</v>
      </c>
      <c r="M204" t="s">
        <v>375</v>
      </c>
      <c r="N204" t="str">
        <f>CONCATENATE(Tableau1[[#This Row],[Annee]],"-",Tableau1[[#This Row],[Trimestre]])</f>
        <v>2021-T1</v>
      </c>
      <c r="O204" t="str">
        <f>VLOOKUP(Tableau1[[#This Row],[Product_Ref]],Table_Correspondance!H:J,2,FALSE)</f>
        <v>Chaussette</v>
      </c>
      <c r="P204" s="3">
        <f>VLOOKUP(Tableau1[[#This Row],[Product_Ref]],Table_Correspondance!H:N,6,FALSE)</f>
        <v>7.2</v>
      </c>
      <c r="Q204" s="3">
        <f>VLOOKUP(Tableau1[[#This Row],[Product_Ref]],Table_Correspondance!H:N,7,FALSE)</f>
        <v>10</v>
      </c>
      <c r="R204" s="3">
        <v>1795.58</v>
      </c>
      <c r="S204" t="str">
        <f>CONCATENATE(Tableau1[[#This Row],[Sub_Region_Cod]],Tableau1[[#This Row],[Country_Cod]],Tableau1[[#This Row],[Categ]],Tableau1[[#This Row],[Period]],Tableau1[[#This Row],[Product_Ref]],Tableau1[[#This Row],[Sales]])</f>
        <v>EUECZECAT_BasM3-2021P417571795,58</v>
      </c>
      <c r="T204" s="5">
        <f>VLOOKUP(Tableau1[[#This Row],[Product_Ref]],Table_Correspondance!H:L,5,FALSE)</f>
        <v>43252</v>
      </c>
      <c r="U204">
        <f>_xlfn.DAYS(Tableau1[[#This Row],[Date]],Tableau1[[#This Row],[Date_creation]])</f>
        <v>1004</v>
      </c>
    </row>
    <row r="205" spans="1:21" x14ac:dyDescent="0.35">
      <c r="A205" t="s">
        <v>8</v>
      </c>
      <c r="B205" t="s">
        <v>424</v>
      </c>
      <c r="C205" t="str">
        <f>TRIM(Tableau1[[#This Row],[Country_Cod]])</f>
        <v>CZE</v>
      </c>
      <c r="D205" t="s">
        <v>410</v>
      </c>
      <c r="E205" t="str">
        <f>VLOOKUP(Tableau1[[#This Row],[Code_Pays]],Table_Correspondance!$B$1:$F$40,2,FALSE)</f>
        <v>République Tchèque</v>
      </c>
      <c r="F205" t="str">
        <f>RIGHT(Tableau1[[#This Row],[Categ]],LEN(Tableau1[[#This Row],[Categ]])-4)</f>
        <v>Bas</v>
      </c>
      <c r="G205" t="s">
        <v>20</v>
      </c>
      <c r="H205" t="str">
        <f>RIGHT(Tableau1[[#This Row],[Period]],4)</f>
        <v>2020</v>
      </c>
      <c r="I205" t="str">
        <f>LEFT(Tableau1[[#This Row],[Period]],FIND("-",Tableau1[[#This Row],[Period]])-1)</f>
        <v>M4</v>
      </c>
      <c r="J205" t="str">
        <f>RIGHT(Tableau1[[#This Row],[Gauche_Trouve]],LEN(Tableau1[[#This Row],[Gauche_Trouve]])-1)</f>
        <v>4</v>
      </c>
      <c r="K205" s="5">
        <f>DATE(Tableau1[[#This Row],[Annee]],Tableau1[[#This Row],[Mois]],1)</f>
        <v>43922</v>
      </c>
      <c r="L205" s="5" t="str">
        <f>"T" &amp; ROUNDUP(Tableau1[[#This Row],[Mois]]/3, 0)</f>
        <v>T2</v>
      </c>
      <c r="M205" t="s">
        <v>70</v>
      </c>
      <c r="N205" t="str">
        <f>CONCATENATE(Tableau1[[#This Row],[Annee]],"-",Tableau1[[#This Row],[Trimestre]])</f>
        <v>2020-T2</v>
      </c>
      <c r="O205" t="str">
        <f>VLOOKUP(Tableau1[[#This Row],[Product_Ref]],Table_Correspondance!H:J,2,FALSE)</f>
        <v>Jupe</v>
      </c>
      <c r="P205" s="3">
        <f>VLOOKUP(Tableau1[[#This Row],[Product_Ref]],Table_Correspondance!H:N,6,FALSE)</f>
        <v>11.76</v>
      </c>
      <c r="Q205" s="3">
        <f>VLOOKUP(Tableau1[[#This Row],[Product_Ref]],Table_Correspondance!H:N,7,FALSE)</f>
        <v>14</v>
      </c>
      <c r="R205" s="3">
        <v>740.26</v>
      </c>
      <c r="S205" t="str">
        <f>CONCATENATE(Tableau1[[#This Row],[Sub_Region_Cod]],Tableau1[[#This Row],[Country_Cod]],Tableau1[[#This Row],[Categ]],Tableau1[[#This Row],[Period]],Tableau1[[#This Row],[Product_Ref]],Tableau1[[#This Row],[Sales]])</f>
        <v>EUECZECAT_BasM4-2020P21878740,26</v>
      </c>
      <c r="T205" s="5">
        <f>VLOOKUP(Tableau1[[#This Row],[Product_Ref]],Table_Correspondance!H:L,5,FALSE)</f>
        <v>43101</v>
      </c>
      <c r="U205">
        <f>_xlfn.DAYS(Tableau1[[#This Row],[Date]],Tableau1[[#This Row],[Date_creation]])</f>
        <v>821</v>
      </c>
    </row>
    <row r="206" spans="1:21" x14ac:dyDescent="0.35">
      <c r="A206" t="s">
        <v>8</v>
      </c>
      <c r="B206" t="s">
        <v>416</v>
      </c>
      <c r="C206" t="str">
        <f>TRIM(Tableau1[[#This Row],[Country_Cod]])</f>
        <v>ROU</v>
      </c>
      <c r="D206" t="s">
        <v>409</v>
      </c>
      <c r="E206" t="str">
        <f>VLOOKUP(Tableau1[[#This Row],[Code_Pays]],Table_Correspondance!$B$1:$F$40,2,FALSE)</f>
        <v>Roumanie</v>
      </c>
      <c r="F206" t="str">
        <f>RIGHT(Tableau1[[#This Row],[Categ]],LEN(Tableau1[[#This Row],[Categ]])-4)</f>
        <v>Haut</v>
      </c>
      <c r="G206" t="s">
        <v>4</v>
      </c>
      <c r="H206" t="str">
        <f>RIGHT(Tableau1[[#This Row],[Period]],4)</f>
        <v>2021</v>
      </c>
      <c r="I206" t="str">
        <f>LEFT(Tableau1[[#This Row],[Period]],FIND("-",Tableau1[[#This Row],[Period]])-1)</f>
        <v>M3</v>
      </c>
      <c r="J206" t="str">
        <f>RIGHT(Tableau1[[#This Row],[Gauche_Trouve]],LEN(Tableau1[[#This Row],[Gauche_Trouve]])-1)</f>
        <v>3</v>
      </c>
      <c r="K206" s="5">
        <f>DATE(Tableau1[[#This Row],[Annee]],Tableau1[[#This Row],[Mois]],1)</f>
        <v>44256</v>
      </c>
      <c r="L206" s="5" t="str">
        <f>"T" &amp; ROUNDUP(Tableau1[[#This Row],[Mois]]/3, 0)</f>
        <v>T1</v>
      </c>
      <c r="M206" t="s">
        <v>39</v>
      </c>
      <c r="N206" t="str">
        <f>CONCATENATE(Tableau1[[#This Row],[Annee]],"-",Tableau1[[#This Row],[Trimestre]])</f>
        <v>2021-T1</v>
      </c>
      <c r="O206" t="str">
        <f>VLOOKUP(Tableau1[[#This Row],[Product_Ref]],Table_Correspondance!H:J,2,FALSE)</f>
        <v>Débardeur</v>
      </c>
      <c r="P206" s="3">
        <f>VLOOKUP(Tableau1[[#This Row],[Product_Ref]],Table_Correspondance!H:N,6,FALSE)</f>
        <v>3.6</v>
      </c>
      <c r="Q206" s="3">
        <f>VLOOKUP(Tableau1[[#This Row],[Product_Ref]],Table_Correspondance!H:N,7,FALSE)</f>
        <v>5</v>
      </c>
      <c r="R206" s="3">
        <v>4111.67</v>
      </c>
      <c r="S206" t="str">
        <f>CONCATENATE(Tableau1[[#This Row],[Sub_Region_Cod]],Tableau1[[#This Row],[Country_Cod]],Tableau1[[#This Row],[Categ]],Tableau1[[#This Row],[Period]],Tableau1[[#This Row],[Product_Ref]],Tableau1[[#This Row],[Sales]])</f>
        <v>EUEROUCAT_HautM3-2021P370694111,67</v>
      </c>
      <c r="T206" s="5">
        <f>VLOOKUP(Tableau1[[#This Row],[Product_Ref]],Table_Correspondance!H:L,5,FALSE)</f>
        <v>43405</v>
      </c>
      <c r="U206">
        <f>_xlfn.DAYS(Tableau1[[#This Row],[Date]],Tableau1[[#This Row],[Date_creation]])</f>
        <v>851</v>
      </c>
    </row>
    <row r="207" spans="1:21" x14ac:dyDescent="0.35">
      <c r="A207" t="s">
        <v>8</v>
      </c>
      <c r="B207" t="s">
        <v>422</v>
      </c>
      <c r="C207" t="str">
        <f>TRIM(Tableau1[[#This Row],[Country_Cod]])</f>
        <v>BLR</v>
      </c>
      <c r="D207" t="s">
        <v>410</v>
      </c>
      <c r="E207" t="str">
        <f>VLOOKUP(Tableau1[[#This Row],[Code_Pays]],Table_Correspondance!$B$1:$F$40,2,FALSE)</f>
        <v>Bélarus</v>
      </c>
      <c r="F207" t="str">
        <f>RIGHT(Tableau1[[#This Row],[Categ]],LEN(Tableau1[[#This Row],[Categ]])-4)</f>
        <v>Bas</v>
      </c>
      <c r="G207" t="s">
        <v>44</v>
      </c>
      <c r="H207" t="str">
        <f>RIGHT(Tableau1[[#This Row],[Period]],4)</f>
        <v>2019</v>
      </c>
      <c r="I207" t="str">
        <f>LEFT(Tableau1[[#This Row],[Period]],FIND("-",Tableau1[[#This Row],[Period]])-1)</f>
        <v>M11</v>
      </c>
      <c r="J207" t="str">
        <f>RIGHT(Tableau1[[#This Row],[Gauche_Trouve]],LEN(Tableau1[[#This Row],[Gauche_Trouve]])-1)</f>
        <v>11</v>
      </c>
      <c r="K207" s="5">
        <f>DATE(Tableau1[[#This Row],[Annee]],Tableau1[[#This Row],[Mois]],1)</f>
        <v>43770</v>
      </c>
      <c r="L207" s="5" t="str">
        <f>"T" &amp; ROUNDUP(Tableau1[[#This Row],[Mois]]/3, 0)</f>
        <v>T4</v>
      </c>
      <c r="M207" t="s">
        <v>115</v>
      </c>
      <c r="N207" t="str">
        <f>CONCATENATE(Tableau1[[#This Row],[Annee]],"-",Tableau1[[#This Row],[Trimestre]])</f>
        <v>2019-T4</v>
      </c>
      <c r="O207" t="str">
        <f>VLOOKUP(Tableau1[[#This Row],[Product_Ref]],Table_Correspondance!H:J,2,FALSE)</f>
        <v>Culotte</v>
      </c>
      <c r="P207" s="3">
        <f>VLOOKUP(Tableau1[[#This Row],[Product_Ref]],Table_Correspondance!H:N,6,FALSE)</f>
        <v>12.35</v>
      </c>
      <c r="Q207" s="3">
        <f>VLOOKUP(Tableau1[[#This Row],[Product_Ref]],Table_Correspondance!H:N,7,FALSE)</f>
        <v>13</v>
      </c>
      <c r="R207" s="3">
        <v>4407.3900000000003</v>
      </c>
      <c r="S207" t="str">
        <f>CONCATENATE(Tableau1[[#This Row],[Sub_Region_Cod]],Tableau1[[#This Row],[Country_Cod]],Tableau1[[#This Row],[Categ]],Tableau1[[#This Row],[Period]],Tableau1[[#This Row],[Product_Ref]],Tableau1[[#This Row],[Sales]])</f>
        <v>EUEBLRCAT_BasM11-2019P302704407,39</v>
      </c>
      <c r="T207" s="5">
        <f>VLOOKUP(Tableau1[[#This Row],[Product_Ref]],Table_Correspondance!H:L,5,FALSE)</f>
        <v>43009</v>
      </c>
      <c r="U207">
        <f>_xlfn.DAYS(Tableau1[[#This Row],[Date]],Tableau1[[#This Row],[Date_creation]])</f>
        <v>761</v>
      </c>
    </row>
    <row r="208" spans="1:21" x14ac:dyDescent="0.35">
      <c r="A208" t="s">
        <v>8</v>
      </c>
      <c r="B208" t="s">
        <v>422</v>
      </c>
      <c r="C208" t="str">
        <f>TRIM(Tableau1[[#This Row],[Country_Cod]])</f>
        <v>BLR</v>
      </c>
      <c r="D208" t="s">
        <v>409</v>
      </c>
      <c r="E208" t="str">
        <f>VLOOKUP(Tableau1[[#This Row],[Code_Pays]],Table_Correspondance!$B$1:$F$40,2,FALSE)</f>
        <v>Bélarus</v>
      </c>
      <c r="F208" t="str">
        <f>RIGHT(Tableau1[[#This Row],[Categ]],LEN(Tableau1[[#This Row],[Categ]])-4)</f>
        <v>Haut</v>
      </c>
      <c r="G208" t="s">
        <v>11</v>
      </c>
      <c r="H208" t="str">
        <f>RIGHT(Tableau1[[#This Row],[Period]],4)</f>
        <v>2020</v>
      </c>
      <c r="I208" t="str">
        <f>LEFT(Tableau1[[#This Row],[Period]],FIND("-",Tableau1[[#This Row],[Period]])-1)</f>
        <v>M7</v>
      </c>
      <c r="J208" t="str">
        <f>RIGHT(Tableau1[[#This Row],[Gauche_Trouve]],LEN(Tableau1[[#This Row],[Gauche_Trouve]])-1)</f>
        <v>7</v>
      </c>
      <c r="K208" s="5">
        <f>DATE(Tableau1[[#This Row],[Annee]],Tableau1[[#This Row],[Mois]],1)</f>
        <v>44013</v>
      </c>
      <c r="L208" s="5" t="str">
        <f>"T" &amp; ROUNDUP(Tableau1[[#This Row],[Mois]]/3, 0)</f>
        <v>T3</v>
      </c>
      <c r="M208" t="s">
        <v>47</v>
      </c>
      <c r="N208" t="str">
        <f>CONCATENATE(Tableau1[[#This Row],[Annee]],"-",Tableau1[[#This Row],[Trimestre]])</f>
        <v>2020-T3</v>
      </c>
      <c r="O208" t="str">
        <f>VLOOKUP(Tableau1[[#This Row],[Product_Ref]],Table_Correspondance!H:J,2,FALSE)</f>
        <v>Sweatshirt</v>
      </c>
      <c r="P208" s="3">
        <f>VLOOKUP(Tableau1[[#This Row],[Product_Ref]],Table_Correspondance!H:N,6,FALSE)</f>
        <v>7.47</v>
      </c>
      <c r="Q208" s="3">
        <f>VLOOKUP(Tableau1[[#This Row],[Product_Ref]],Table_Correspondance!H:N,7,FALSE)</f>
        <v>9</v>
      </c>
      <c r="R208" s="3">
        <v>885.12</v>
      </c>
      <c r="S208" t="str">
        <f>CONCATENATE(Tableau1[[#This Row],[Sub_Region_Cod]],Tableau1[[#This Row],[Country_Cod]],Tableau1[[#This Row],[Categ]],Tableau1[[#This Row],[Period]],Tableau1[[#This Row],[Product_Ref]],Tableau1[[#This Row],[Sales]])</f>
        <v>EUEBLRCAT_HautM7-2020P38474885,12</v>
      </c>
      <c r="T208" s="5">
        <f>VLOOKUP(Tableau1[[#This Row],[Product_Ref]],Table_Correspondance!H:L,5,FALSE)</f>
        <v>43344</v>
      </c>
      <c r="U208">
        <f>_xlfn.DAYS(Tableau1[[#This Row],[Date]],Tableau1[[#This Row],[Date_creation]])</f>
        <v>669</v>
      </c>
    </row>
    <row r="209" spans="1:21" x14ac:dyDescent="0.35">
      <c r="A209" t="s">
        <v>8</v>
      </c>
      <c r="B209" t="s">
        <v>423</v>
      </c>
      <c r="C209" t="str">
        <f>TRIM(Tableau1[[#This Row],[Country_Cod]])</f>
        <v>UKR</v>
      </c>
      <c r="D209" t="s">
        <v>409</v>
      </c>
      <c r="E209" t="str">
        <f>VLOOKUP(Tableau1[[#This Row],[Code_Pays]],Table_Correspondance!$B$1:$F$40,2,FALSE)</f>
        <v>Ukraine</v>
      </c>
      <c r="F209" t="str">
        <f>RIGHT(Tableau1[[#This Row],[Categ]],LEN(Tableau1[[#This Row],[Categ]])-4)</f>
        <v>Haut</v>
      </c>
      <c r="G209" t="s">
        <v>27</v>
      </c>
      <c r="H209" t="str">
        <f>RIGHT(Tableau1[[#This Row],[Period]],4)</f>
        <v>2020</v>
      </c>
      <c r="I209" t="str">
        <f>LEFT(Tableau1[[#This Row],[Period]],FIND("-",Tableau1[[#This Row],[Period]])-1)</f>
        <v>M6</v>
      </c>
      <c r="J209" t="str">
        <f>RIGHT(Tableau1[[#This Row],[Gauche_Trouve]],LEN(Tableau1[[#This Row],[Gauche_Trouve]])-1)</f>
        <v>6</v>
      </c>
      <c r="K209" s="5">
        <f>DATE(Tableau1[[#This Row],[Annee]],Tableau1[[#This Row],[Mois]],1)</f>
        <v>43983</v>
      </c>
      <c r="L209" s="5" t="str">
        <f>"T" &amp; ROUNDUP(Tableau1[[#This Row],[Mois]]/3, 0)</f>
        <v>T2</v>
      </c>
      <c r="M209" t="s">
        <v>285</v>
      </c>
      <c r="N209" t="str">
        <f>CONCATENATE(Tableau1[[#This Row],[Annee]],"-",Tableau1[[#This Row],[Trimestre]])</f>
        <v>2020-T2</v>
      </c>
      <c r="O209" t="str">
        <f>VLOOKUP(Tableau1[[#This Row],[Product_Ref]],Table_Correspondance!H:J,2,FALSE)</f>
        <v>Débardeur</v>
      </c>
      <c r="P209" s="3">
        <f>VLOOKUP(Tableau1[[#This Row],[Product_Ref]],Table_Correspondance!H:N,6,FALSE)</f>
        <v>8.3000000000000007</v>
      </c>
      <c r="Q209" s="3">
        <f>VLOOKUP(Tableau1[[#This Row],[Product_Ref]],Table_Correspondance!H:N,7,FALSE)</f>
        <v>10</v>
      </c>
      <c r="R209" s="3">
        <v>6509.52</v>
      </c>
      <c r="S209" t="str">
        <f>CONCATENATE(Tableau1[[#This Row],[Sub_Region_Cod]],Tableau1[[#This Row],[Country_Cod]],Tableau1[[#This Row],[Categ]],Tableau1[[#This Row],[Period]],Tableau1[[#This Row],[Product_Ref]],Tableau1[[#This Row],[Sales]])</f>
        <v>EUEUKRCAT_HautM6-2020P451326509,52</v>
      </c>
      <c r="T209" s="5">
        <f>VLOOKUP(Tableau1[[#This Row],[Product_Ref]],Table_Correspondance!H:L,5,FALSE)</f>
        <v>42767</v>
      </c>
      <c r="U209">
        <f>_xlfn.DAYS(Tableau1[[#This Row],[Date]],Tableau1[[#This Row],[Date_creation]])</f>
        <v>1216</v>
      </c>
    </row>
    <row r="210" spans="1:21" x14ac:dyDescent="0.35">
      <c r="A210" t="s">
        <v>8</v>
      </c>
      <c r="B210" t="s">
        <v>425</v>
      </c>
      <c r="C210" t="str">
        <f>TRIM(Tableau1[[#This Row],[Country_Cod]])</f>
        <v>ARM</v>
      </c>
      <c r="D210" t="s">
        <v>409</v>
      </c>
      <c r="E210" t="str">
        <f>VLOOKUP(Tableau1[[#This Row],[Code_Pays]],Table_Correspondance!$B$1:$F$40,2,FALSE)</f>
        <v>Arménie</v>
      </c>
      <c r="F210" t="str">
        <f>RIGHT(Tableau1[[#This Row],[Categ]],LEN(Tableau1[[#This Row],[Categ]])-4)</f>
        <v>Haut</v>
      </c>
      <c r="G210" t="s">
        <v>38</v>
      </c>
      <c r="H210" t="str">
        <f>RIGHT(Tableau1[[#This Row],[Period]],4)</f>
        <v>2019</v>
      </c>
      <c r="I210" t="str">
        <f>LEFT(Tableau1[[#This Row],[Period]],FIND("-",Tableau1[[#This Row],[Period]])-1)</f>
        <v>M5</v>
      </c>
      <c r="J210" t="str">
        <f>RIGHT(Tableau1[[#This Row],[Gauche_Trouve]],LEN(Tableau1[[#This Row],[Gauche_Trouve]])-1)</f>
        <v>5</v>
      </c>
      <c r="K210" s="5">
        <f>DATE(Tableau1[[#This Row],[Annee]],Tableau1[[#This Row],[Mois]],1)</f>
        <v>43586</v>
      </c>
      <c r="L210" s="5" t="str">
        <f>"T" &amp; ROUNDUP(Tableau1[[#This Row],[Mois]]/3, 0)</f>
        <v>T2</v>
      </c>
      <c r="M210" t="s">
        <v>125</v>
      </c>
      <c r="N210" t="str">
        <f>CONCATENATE(Tableau1[[#This Row],[Annee]],"-",Tableau1[[#This Row],[Trimestre]])</f>
        <v>2019-T2</v>
      </c>
      <c r="O210" t="str">
        <f>VLOOKUP(Tableau1[[#This Row],[Product_Ref]],Table_Correspondance!H:J,2,FALSE)</f>
        <v>Chemise</v>
      </c>
      <c r="P210" s="3">
        <f>VLOOKUP(Tableau1[[#This Row],[Product_Ref]],Table_Correspondance!H:N,6,FALSE)</f>
        <v>10.8</v>
      </c>
      <c r="Q210" s="3">
        <f>VLOOKUP(Tableau1[[#This Row],[Product_Ref]],Table_Correspondance!H:N,7,FALSE)</f>
        <v>12</v>
      </c>
      <c r="R210" s="3">
        <v>7509.83</v>
      </c>
      <c r="S210" t="str">
        <f>CONCATENATE(Tableau1[[#This Row],[Sub_Region_Cod]],Tableau1[[#This Row],[Country_Cod]],Tableau1[[#This Row],[Categ]],Tableau1[[#This Row],[Period]],Tableau1[[#This Row],[Product_Ref]],Tableau1[[#This Row],[Sales]])</f>
        <v>EUEARMCAT_HautM5-2019P491877509,83</v>
      </c>
      <c r="T210" s="5">
        <f>VLOOKUP(Tableau1[[#This Row],[Product_Ref]],Table_Correspondance!H:L,5,FALSE)</f>
        <v>43282</v>
      </c>
      <c r="U210">
        <f>_xlfn.DAYS(Tableau1[[#This Row],[Date]],Tableau1[[#This Row],[Date_creation]])</f>
        <v>304</v>
      </c>
    </row>
    <row r="211" spans="1:21" x14ac:dyDescent="0.35">
      <c r="A211" t="s">
        <v>8</v>
      </c>
      <c r="B211" t="s">
        <v>421</v>
      </c>
      <c r="C211" t="str">
        <f>TRIM(Tableau1[[#This Row],[Country_Cod]])</f>
        <v>SVK</v>
      </c>
      <c r="D211" t="s">
        <v>409</v>
      </c>
      <c r="E211" t="str">
        <f>VLOOKUP(Tableau1[[#This Row],[Code_Pays]],Table_Correspondance!$B$1:$F$40,2,FALSE)</f>
        <v>Slovaquie</v>
      </c>
      <c r="F211" t="str">
        <f>RIGHT(Tableau1[[#This Row],[Categ]],LEN(Tableau1[[#This Row],[Categ]])-4)</f>
        <v>Haut</v>
      </c>
      <c r="G211" t="s">
        <v>9</v>
      </c>
      <c r="H211" t="str">
        <f>RIGHT(Tableau1[[#This Row],[Period]],4)</f>
        <v>2021</v>
      </c>
      <c r="I211" t="str">
        <f>LEFT(Tableau1[[#This Row],[Period]],FIND("-",Tableau1[[#This Row],[Period]])-1)</f>
        <v>M2</v>
      </c>
      <c r="J211" t="str">
        <f>RIGHT(Tableau1[[#This Row],[Gauche_Trouve]],LEN(Tableau1[[#This Row],[Gauche_Trouve]])-1)</f>
        <v>2</v>
      </c>
      <c r="K211" s="5">
        <f>DATE(Tableau1[[#This Row],[Annee]],Tableau1[[#This Row],[Mois]],1)</f>
        <v>44228</v>
      </c>
      <c r="L211" s="5" t="str">
        <f>"T" &amp; ROUNDUP(Tableau1[[#This Row],[Mois]]/3, 0)</f>
        <v>T1</v>
      </c>
      <c r="M211" t="s">
        <v>341</v>
      </c>
      <c r="N211" t="str">
        <f>CONCATENATE(Tableau1[[#This Row],[Annee]],"-",Tableau1[[#This Row],[Trimestre]])</f>
        <v>2021-T1</v>
      </c>
      <c r="O211" t="str">
        <f>VLOOKUP(Tableau1[[#This Row],[Product_Ref]],Table_Correspondance!H:J,2,FALSE)</f>
        <v>Sweatshirt</v>
      </c>
      <c r="P211" s="3">
        <f>VLOOKUP(Tableau1[[#This Row],[Product_Ref]],Table_Correspondance!H:N,6,FALSE)</f>
        <v>9.24</v>
      </c>
      <c r="Q211" s="3">
        <f>VLOOKUP(Tableau1[[#This Row],[Product_Ref]],Table_Correspondance!H:N,7,FALSE)</f>
        <v>11</v>
      </c>
      <c r="R211" s="3">
        <v>1235.3599999999999</v>
      </c>
      <c r="S211" t="str">
        <f>CONCATENATE(Tableau1[[#This Row],[Sub_Region_Cod]],Tableau1[[#This Row],[Country_Cod]],Tableau1[[#This Row],[Categ]],Tableau1[[#This Row],[Period]],Tableau1[[#This Row],[Product_Ref]],Tableau1[[#This Row],[Sales]])</f>
        <v>EUESVKCAT_HautM2-2021P065581235,36</v>
      </c>
      <c r="T211" s="5">
        <f>VLOOKUP(Tableau1[[#This Row],[Product_Ref]],Table_Correspondance!H:L,5,FALSE)</f>
        <v>42736</v>
      </c>
      <c r="U211">
        <f>_xlfn.DAYS(Tableau1[[#This Row],[Date]],Tableau1[[#This Row],[Date_creation]])</f>
        <v>1492</v>
      </c>
    </row>
    <row r="212" spans="1:21" x14ac:dyDescent="0.35">
      <c r="A212" t="s">
        <v>8</v>
      </c>
      <c r="B212" t="s">
        <v>419</v>
      </c>
      <c r="C212" t="str">
        <f>TRIM(Tableau1[[#This Row],[Country_Cod]])</f>
        <v>HUN</v>
      </c>
      <c r="D212" t="s">
        <v>409</v>
      </c>
      <c r="E212" t="str">
        <f>VLOOKUP(Tableau1[[#This Row],[Code_Pays]],Table_Correspondance!$B$1:$F$40,2,FALSE)</f>
        <v>Hongrie</v>
      </c>
      <c r="F212" t="str">
        <f>RIGHT(Tableau1[[#This Row],[Categ]],LEN(Tableau1[[#This Row],[Categ]])-4)</f>
        <v>Haut</v>
      </c>
      <c r="G212" t="s">
        <v>23</v>
      </c>
      <c r="H212" t="str">
        <f>RIGHT(Tableau1[[#This Row],[Period]],4)</f>
        <v>2019</v>
      </c>
      <c r="I212" t="str">
        <f>LEFT(Tableau1[[#This Row],[Period]],FIND("-",Tableau1[[#This Row],[Period]])-1)</f>
        <v>M10</v>
      </c>
      <c r="J212" t="str">
        <f>RIGHT(Tableau1[[#This Row],[Gauche_Trouve]],LEN(Tableau1[[#This Row],[Gauche_Trouve]])-1)</f>
        <v>10</v>
      </c>
      <c r="K212" s="5">
        <f>DATE(Tableau1[[#This Row],[Annee]],Tableau1[[#This Row],[Mois]],1)</f>
        <v>43739</v>
      </c>
      <c r="L212" s="5" t="str">
        <f>"T" &amp; ROUNDUP(Tableau1[[#This Row],[Mois]]/3, 0)</f>
        <v>T4</v>
      </c>
      <c r="M212" t="s">
        <v>58</v>
      </c>
      <c r="N212" t="str">
        <f>CONCATENATE(Tableau1[[#This Row],[Annee]],"-",Tableau1[[#This Row],[Trimestre]])</f>
        <v>2019-T4</v>
      </c>
      <c r="O212" t="str">
        <f>VLOOKUP(Tableau1[[#This Row],[Product_Ref]],Table_Correspondance!H:J,2,FALSE)</f>
        <v>T-shirt</v>
      </c>
      <c r="P212" s="3">
        <f>VLOOKUP(Tableau1[[#This Row],[Product_Ref]],Table_Correspondance!H:N,6,FALSE)</f>
        <v>4.26</v>
      </c>
      <c r="Q212" s="3">
        <f>VLOOKUP(Tableau1[[#This Row],[Product_Ref]],Table_Correspondance!H:N,7,FALSE)</f>
        <v>6</v>
      </c>
      <c r="R212" s="3">
        <v>3706.3</v>
      </c>
      <c r="S212" t="str">
        <f>CONCATENATE(Tableau1[[#This Row],[Sub_Region_Cod]],Tableau1[[#This Row],[Country_Cod]],Tableau1[[#This Row],[Categ]],Tableau1[[#This Row],[Period]],Tableau1[[#This Row],[Product_Ref]],Tableau1[[#This Row],[Sales]])</f>
        <v>EUEHUNCAT_HautM10-2019P300763706,3</v>
      </c>
      <c r="T212" s="5">
        <f>VLOOKUP(Tableau1[[#This Row],[Product_Ref]],Table_Correspondance!H:L,5,FALSE)</f>
        <v>42917</v>
      </c>
      <c r="U212">
        <f>_xlfn.DAYS(Tableau1[[#This Row],[Date]],Tableau1[[#This Row],[Date_creation]])</f>
        <v>822</v>
      </c>
    </row>
    <row r="213" spans="1:21" x14ac:dyDescent="0.35">
      <c r="A213" t="s">
        <v>8</v>
      </c>
      <c r="B213" t="s">
        <v>418</v>
      </c>
      <c r="C213" t="str">
        <f>TRIM(Tableau1[[#This Row],[Country_Cod]])</f>
        <v>BGR</v>
      </c>
      <c r="D213" t="s">
        <v>409</v>
      </c>
      <c r="E213" t="str">
        <f>VLOOKUP(Tableau1[[#This Row],[Code_Pays]],Table_Correspondance!$B$1:$F$40,2,FALSE)</f>
        <v>Bulgarie</v>
      </c>
      <c r="F213" t="str">
        <f>RIGHT(Tableau1[[#This Row],[Categ]],LEN(Tableau1[[#This Row],[Categ]])-4)</f>
        <v>Haut</v>
      </c>
      <c r="G213" t="s">
        <v>9</v>
      </c>
      <c r="H213" t="str">
        <f>RIGHT(Tableau1[[#This Row],[Period]],4)</f>
        <v>2021</v>
      </c>
      <c r="I213" t="str">
        <f>LEFT(Tableau1[[#This Row],[Period]],FIND("-",Tableau1[[#This Row],[Period]])-1)</f>
        <v>M2</v>
      </c>
      <c r="J213" t="str">
        <f>RIGHT(Tableau1[[#This Row],[Gauche_Trouve]],LEN(Tableau1[[#This Row],[Gauche_Trouve]])-1)</f>
        <v>2</v>
      </c>
      <c r="K213" s="5">
        <f>DATE(Tableau1[[#This Row],[Annee]],Tableau1[[#This Row],[Mois]],1)</f>
        <v>44228</v>
      </c>
      <c r="L213" s="5" t="str">
        <f>"T" &amp; ROUNDUP(Tableau1[[#This Row],[Mois]]/3, 0)</f>
        <v>T1</v>
      </c>
      <c r="M213" t="s">
        <v>267</v>
      </c>
      <c r="N213" t="str">
        <f>CONCATENATE(Tableau1[[#This Row],[Annee]],"-",Tableau1[[#This Row],[Trimestre]])</f>
        <v>2021-T1</v>
      </c>
      <c r="O213" t="str">
        <f>VLOOKUP(Tableau1[[#This Row],[Product_Ref]],Table_Correspondance!H:J,2,FALSE)</f>
        <v>Débardeur</v>
      </c>
      <c r="P213" s="3">
        <f>VLOOKUP(Tableau1[[#This Row],[Product_Ref]],Table_Correspondance!H:N,6,FALSE)</f>
        <v>10.23</v>
      </c>
      <c r="Q213" s="3">
        <f>VLOOKUP(Tableau1[[#This Row],[Product_Ref]],Table_Correspondance!H:N,7,FALSE)</f>
        <v>11</v>
      </c>
      <c r="R213" s="3">
        <v>9448.82</v>
      </c>
      <c r="S213" t="str">
        <f>CONCATENATE(Tableau1[[#This Row],[Sub_Region_Cod]],Tableau1[[#This Row],[Country_Cod]],Tableau1[[#This Row],[Categ]],Tableau1[[#This Row],[Period]],Tableau1[[#This Row],[Product_Ref]],Tableau1[[#This Row],[Sales]])</f>
        <v>EUEBGRCAT_HautM2-2021P263719448,82</v>
      </c>
      <c r="T213" s="5">
        <f>VLOOKUP(Tableau1[[#This Row],[Product_Ref]],Table_Correspondance!H:L,5,FALSE)</f>
        <v>42948</v>
      </c>
      <c r="U213">
        <f>_xlfn.DAYS(Tableau1[[#This Row],[Date]],Tableau1[[#This Row],[Date_creation]])</f>
        <v>1280</v>
      </c>
    </row>
    <row r="214" spans="1:21" x14ac:dyDescent="0.35">
      <c r="A214" t="s">
        <v>8</v>
      </c>
      <c r="B214" t="s">
        <v>424</v>
      </c>
      <c r="C214" t="str">
        <f>TRIM(Tableau1[[#This Row],[Country_Cod]])</f>
        <v>CZE</v>
      </c>
      <c r="D214" t="s">
        <v>410</v>
      </c>
      <c r="E214" t="str">
        <f>VLOOKUP(Tableau1[[#This Row],[Code_Pays]],Table_Correspondance!$B$1:$F$40,2,FALSE)</f>
        <v>République Tchèque</v>
      </c>
      <c r="F214" t="str">
        <f>RIGHT(Tableau1[[#This Row],[Categ]],LEN(Tableau1[[#This Row],[Categ]])-4)</f>
        <v>Bas</v>
      </c>
      <c r="G214" t="s">
        <v>40</v>
      </c>
      <c r="H214" t="str">
        <f>RIGHT(Tableau1[[#This Row],[Period]],4)</f>
        <v>2020</v>
      </c>
      <c r="I214" t="str">
        <f>LEFT(Tableau1[[#This Row],[Period]],FIND("-",Tableau1[[#This Row],[Period]])-1)</f>
        <v>M10</v>
      </c>
      <c r="J214" t="str">
        <f>RIGHT(Tableau1[[#This Row],[Gauche_Trouve]],LEN(Tableau1[[#This Row],[Gauche_Trouve]])-1)</f>
        <v>10</v>
      </c>
      <c r="K214" s="5">
        <f>DATE(Tableau1[[#This Row],[Annee]],Tableau1[[#This Row],[Mois]],1)</f>
        <v>44105</v>
      </c>
      <c r="L214" s="5" t="str">
        <f>"T" &amp; ROUNDUP(Tableau1[[#This Row],[Mois]]/3, 0)</f>
        <v>T4</v>
      </c>
      <c r="M214" t="s">
        <v>347</v>
      </c>
      <c r="N214" t="str">
        <f>CONCATENATE(Tableau1[[#This Row],[Annee]],"-",Tableau1[[#This Row],[Trimestre]])</f>
        <v>2020-T4</v>
      </c>
      <c r="O214" t="str">
        <f>VLOOKUP(Tableau1[[#This Row],[Product_Ref]],Table_Correspondance!H:J,2,FALSE)</f>
        <v>Pantacourt</v>
      </c>
      <c r="P214" s="3">
        <f>VLOOKUP(Tableau1[[#This Row],[Product_Ref]],Table_Correspondance!H:N,6,FALSE)</f>
        <v>12.6</v>
      </c>
      <c r="Q214" s="3">
        <f>VLOOKUP(Tableau1[[#This Row],[Product_Ref]],Table_Correspondance!H:N,7,FALSE)</f>
        <v>15</v>
      </c>
      <c r="R214" s="3">
        <v>4270.22</v>
      </c>
      <c r="S214" t="str">
        <f>CONCATENATE(Tableau1[[#This Row],[Sub_Region_Cod]],Tableau1[[#This Row],[Country_Cod]],Tableau1[[#This Row],[Categ]],Tableau1[[#This Row],[Period]],Tableau1[[#This Row],[Product_Ref]],Tableau1[[#This Row],[Sales]])</f>
        <v>EUECZECAT_BasM10-2020P238104270,22</v>
      </c>
      <c r="T214" s="5">
        <f>VLOOKUP(Tableau1[[#This Row],[Product_Ref]],Table_Correspondance!H:L,5,FALSE)</f>
        <v>43040</v>
      </c>
      <c r="U214">
        <f>_xlfn.DAYS(Tableau1[[#This Row],[Date]],Tableau1[[#This Row],[Date_creation]])</f>
        <v>1065</v>
      </c>
    </row>
    <row r="215" spans="1:21" x14ac:dyDescent="0.35">
      <c r="A215" t="s">
        <v>8</v>
      </c>
      <c r="B215" t="s">
        <v>422</v>
      </c>
      <c r="C215" t="str">
        <f>TRIM(Tableau1[[#This Row],[Country_Cod]])</f>
        <v>BLR</v>
      </c>
      <c r="D215" t="s">
        <v>410</v>
      </c>
      <c r="E215" t="str">
        <f>VLOOKUP(Tableau1[[#This Row],[Code_Pays]],Table_Correspondance!$B$1:$F$40,2,FALSE)</f>
        <v>Bélarus</v>
      </c>
      <c r="F215" t="str">
        <f>RIGHT(Tableau1[[#This Row],[Categ]],LEN(Tableau1[[#This Row],[Categ]])-4)</f>
        <v>Bas</v>
      </c>
      <c r="G215" t="s">
        <v>48</v>
      </c>
      <c r="H215" t="str">
        <f>RIGHT(Tableau1[[#This Row],[Period]],4)</f>
        <v>2020</v>
      </c>
      <c r="I215" t="str">
        <f>LEFT(Tableau1[[#This Row],[Period]],FIND("-",Tableau1[[#This Row],[Period]])-1)</f>
        <v>M1</v>
      </c>
      <c r="J215" t="str">
        <f>RIGHT(Tableau1[[#This Row],[Gauche_Trouve]],LEN(Tableau1[[#This Row],[Gauche_Trouve]])-1)</f>
        <v>1</v>
      </c>
      <c r="K215" s="5">
        <f>DATE(Tableau1[[#This Row],[Annee]],Tableau1[[#This Row],[Mois]],1)</f>
        <v>43831</v>
      </c>
      <c r="L215" s="5" t="str">
        <f>"T" &amp; ROUNDUP(Tableau1[[#This Row],[Mois]]/3, 0)</f>
        <v>T1</v>
      </c>
      <c r="M215" t="s">
        <v>315</v>
      </c>
      <c r="N215" t="str">
        <f>CONCATENATE(Tableau1[[#This Row],[Annee]],"-",Tableau1[[#This Row],[Trimestre]])</f>
        <v>2020-T1</v>
      </c>
      <c r="O215" t="str">
        <f>VLOOKUP(Tableau1[[#This Row],[Product_Ref]],Table_Correspondance!H:J,2,FALSE)</f>
        <v>Collant</v>
      </c>
      <c r="P215" s="3">
        <f>VLOOKUP(Tableau1[[#This Row],[Product_Ref]],Table_Correspondance!H:N,6,FALSE)</f>
        <v>4.45</v>
      </c>
      <c r="Q215" s="3">
        <f>VLOOKUP(Tableau1[[#This Row],[Product_Ref]],Table_Correspondance!H:N,7,FALSE)</f>
        <v>5</v>
      </c>
      <c r="R215" s="3">
        <v>6427.38</v>
      </c>
      <c r="S215" t="str">
        <f>CONCATENATE(Tableau1[[#This Row],[Sub_Region_Cod]],Tableau1[[#This Row],[Country_Cod]],Tableau1[[#This Row],[Categ]],Tableau1[[#This Row],[Period]],Tableau1[[#This Row],[Product_Ref]],Tableau1[[#This Row],[Sales]])</f>
        <v>EUEBLRCAT_BasM1-2020P202876427,38</v>
      </c>
      <c r="T215" s="5">
        <f>VLOOKUP(Tableau1[[#This Row],[Product_Ref]],Table_Correspondance!H:L,5,FALSE)</f>
        <v>43191</v>
      </c>
      <c r="U215">
        <f>_xlfn.DAYS(Tableau1[[#This Row],[Date]],Tableau1[[#This Row],[Date_creation]])</f>
        <v>640</v>
      </c>
    </row>
    <row r="216" spans="1:21" x14ac:dyDescent="0.35">
      <c r="A216" t="s">
        <v>8</v>
      </c>
      <c r="B216" t="s">
        <v>417</v>
      </c>
      <c r="C216" t="str">
        <f>TRIM(Tableau1[[#This Row],[Country_Cod]])</f>
        <v>MDA</v>
      </c>
      <c r="D216" t="s">
        <v>409</v>
      </c>
      <c r="E216" t="str">
        <f>VLOOKUP(Tableau1[[#This Row],[Code_Pays]],Table_Correspondance!$B$1:$F$40,2,FALSE)</f>
        <v>République de Moldavie</v>
      </c>
      <c r="F216" t="str">
        <f>RIGHT(Tableau1[[#This Row],[Categ]],LEN(Tableau1[[#This Row],[Categ]])-4)</f>
        <v>Haut</v>
      </c>
      <c r="G216" t="s">
        <v>25</v>
      </c>
      <c r="H216" t="str">
        <f>RIGHT(Tableau1[[#This Row],[Period]],4)</f>
        <v>2019</v>
      </c>
      <c r="I216" t="str">
        <f>LEFT(Tableau1[[#This Row],[Period]],FIND("-",Tableau1[[#This Row],[Period]])-1)</f>
        <v>M12</v>
      </c>
      <c r="J216" t="str">
        <f>RIGHT(Tableau1[[#This Row],[Gauche_Trouve]],LEN(Tableau1[[#This Row],[Gauche_Trouve]])-1)</f>
        <v>12</v>
      </c>
      <c r="K216" s="5">
        <f>DATE(Tableau1[[#This Row],[Annee]],Tableau1[[#This Row],[Mois]],1)</f>
        <v>43800</v>
      </c>
      <c r="L216" s="5" t="str">
        <f>"T" &amp; ROUNDUP(Tableau1[[#This Row],[Mois]]/3, 0)</f>
        <v>T4</v>
      </c>
      <c r="M216" t="s">
        <v>152</v>
      </c>
      <c r="N216" t="str">
        <f>CONCATENATE(Tableau1[[#This Row],[Annee]],"-",Tableau1[[#This Row],[Trimestre]])</f>
        <v>2019-T4</v>
      </c>
      <c r="O216" t="str">
        <f>VLOOKUP(Tableau1[[#This Row],[Product_Ref]],Table_Correspondance!H:J,2,FALSE)</f>
        <v>Débardeur</v>
      </c>
      <c r="P216" s="3">
        <f>VLOOKUP(Tableau1[[#This Row],[Product_Ref]],Table_Correspondance!H:N,6,FALSE)</f>
        <v>8.1</v>
      </c>
      <c r="Q216" s="3">
        <f>VLOOKUP(Tableau1[[#This Row],[Product_Ref]],Table_Correspondance!H:N,7,FALSE)</f>
        <v>10</v>
      </c>
      <c r="R216" s="3">
        <v>5525.79</v>
      </c>
      <c r="S216" t="str">
        <f>CONCATENATE(Tableau1[[#This Row],[Sub_Region_Cod]],Tableau1[[#This Row],[Country_Cod]],Tableau1[[#This Row],[Categ]],Tableau1[[#This Row],[Period]],Tableau1[[#This Row],[Product_Ref]],Tableau1[[#This Row],[Sales]])</f>
        <v>EUEMDACAT_HautM12-2019P033205525,79</v>
      </c>
      <c r="T216" s="5">
        <f>VLOOKUP(Tableau1[[#This Row],[Product_Ref]],Table_Correspondance!H:L,5,FALSE)</f>
        <v>43374</v>
      </c>
      <c r="U216">
        <f>_xlfn.DAYS(Tableau1[[#This Row],[Date]],Tableau1[[#This Row],[Date_creation]])</f>
        <v>426</v>
      </c>
    </row>
    <row r="217" spans="1:21" x14ac:dyDescent="0.35">
      <c r="A217" t="s">
        <v>8</v>
      </c>
      <c r="B217" t="s">
        <v>424</v>
      </c>
      <c r="C217" t="str">
        <f>TRIM(Tableau1[[#This Row],[Country_Cod]])</f>
        <v>CZE</v>
      </c>
      <c r="D217" t="s">
        <v>410</v>
      </c>
      <c r="E217" t="str">
        <f>VLOOKUP(Tableau1[[#This Row],[Code_Pays]],Table_Correspondance!$B$1:$F$40,2,FALSE)</f>
        <v>République Tchèque</v>
      </c>
      <c r="F217" t="str">
        <f>RIGHT(Tableau1[[#This Row],[Categ]],LEN(Tableau1[[#This Row],[Categ]])-4)</f>
        <v>Bas</v>
      </c>
      <c r="G217" t="s">
        <v>20</v>
      </c>
      <c r="H217" t="str">
        <f>RIGHT(Tableau1[[#This Row],[Period]],4)</f>
        <v>2020</v>
      </c>
      <c r="I217" t="str">
        <f>LEFT(Tableau1[[#This Row],[Period]],FIND("-",Tableau1[[#This Row],[Period]])-1)</f>
        <v>M4</v>
      </c>
      <c r="J217" t="str">
        <f>RIGHT(Tableau1[[#This Row],[Gauche_Trouve]],LEN(Tableau1[[#This Row],[Gauche_Trouve]])-1)</f>
        <v>4</v>
      </c>
      <c r="K217" s="5">
        <f>DATE(Tableau1[[#This Row],[Annee]],Tableau1[[#This Row],[Mois]],1)</f>
        <v>43922</v>
      </c>
      <c r="L217" s="5" t="str">
        <f>"T" &amp; ROUNDUP(Tableau1[[#This Row],[Mois]]/3, 0)</f>
        <v>T2</v>
      </c>
      <c r="M217" t="s">
        <v>107</v>
      </c>
      <c r="N217" t="str">
        <f>CONCATENATE(Tableau1[[#This Row],[Annee]],"-",Tableau1[[#This Row],[Trimestre]])</f>
        <v>2020-T2</v>
      </c>
      <c r="O217" t="str">
        <f>VLOOKUP(Tableau1[[#This Row],[Product_Ref]],Table_Correspondance!H:J,2,FALSE)</f>
        <v>Chaussette</v>
      </c>
      <c r="P217" s="3">
        <f>VLOOKUP(Tableau1[[#This Row],[Product_Ref]],Table_Correspondance!H:N,6,FALSE)</f>
        <v>11.1</v>
      </c>
      <c r="Q217" s="3">
        <f>VLOOKUP(Tableau1[[#This Row],[Product_Ref]],Table_Correspondance!H:N,7,FALSE)</f>
        <v>15</v>
      </c>
      <c r="R217" s="3">
        <v>3485.93</v>
      </c>
      <c r="S217" t="str">
        <f>CONCATENATE(Tableau1[[#This Row],[Sub_Region_Cod]],Tableau1[[#This Row],[Country_Cod]],Tableau1[[#This Row],[Categ]],Tableau1[[#This Row],[Period]],Tableau1[[#This Row],[Product_Ref]],Tableau1[[#This Row],[Sales]])</f>
        <v>EUECZECAT_BasM4-2020P138783485,93</v>
      </c>
      <c r="T217" s="5">
        <f>VLOOKUP(Tableau1[[#This Row],[Product_Ref]],Table_Correspondance!H:L,5,FALSE)</f>
        <v>43282</v>
      </c>
      <c r="U217">
        <f>_xlfn.DAYS(Tableau1[[#This Row],[Date]],Tableau1[[#This Row],[Date_creation]])</f>
        <v>640</v>
      </c>
    </row>
    <row r="218" spans="1:21" x14ac:dyDescent="0.35">
      <c r="A218" t="s">
        <v>8</v>
      </c>
      <c r="B218" t="s">
        <v>424</v>
      </c>
      <c r="C218" t="str">
        <f>TRIM(Tableau1[[#This Row],[Country_Cod]])</f>
        <v>CZE</v>
      </c>
      <c r="D218" t="s">
        <v>409</v>
      </c>
      <c r="E218" t="str">
        <f>VLOOKUP(Tableau1[[#This Row],[Code_Pays]],Table_Correspondance!$B$1:$F$40,2,FALSE)</f>
        <v>République Tchèque</v>
      </c>
      <c r="F218" t="str">
        <f>RIGHT(Tableau1[[#This Row],[Categ]],LEN(Tableau1[[#This Row],[Categ]])-4)</f>
        <v>Haut</v>
      </c>
      <c r="G218" t="s">
        <v>6</v>
      </c>
      <c r="H218" t="str">
        <f>RIGHT(Tableau1[[#This Row],[Period]],4)</f>
        <v>2021</v>
      </c>
      <c r="I218" t="str">
        <f>LEFT(Tableau1[[#This Row],[Period]],FIND("-",Tableau1[[#This Row],[Period]])-1)</f>
        <v>M1</v>
      </c>
      <c r="J218" t="str">
        <f>RIGHT(Tableau1[[#This Row],[Gauche_Trouve]],LEN(Tableau1[[#This Row],[Gauche_Trouve]])-1)</f>
        <v>1</v>
      </c>
      <c r="K218" s="5">
        <f>DATE(Tableau1[[#This Row],[Annee]],Tableau1[[#This Row],[Mois]],1)</f>
        <v>44197</v>
      </c>
      <c r="L218" s="5" t="str">
        <f>"T" &amp; ROUNDUP(Tableau1[[#This Row],[Mois]]/3, 0)</f>
        <v>T1</v>
      </c>
      <c r="M218" t="s">
        <v>345</v>
      </c>
      <c r="N218" t="str">
        <f>CONCATENATE(Tableau1[[#This Row],[Annee]],"-",Tableau1[[#This Row],[Trimestre]])</f>
        <v>2021-T1</v>
      </c>
      <c r="O218" t="str">
        <f>VLOOKUP(Tableau1[[#This Row],[Product_Ref]],Table_Correspondance!H:J,2,FALSE)</f>
        <v>Soutien gorge</v>
      </c>
      <c r="P218" s="3">
        <f>VLOOKUP(Tableau1[[#This Row],[Product_Ref]],Table_Correspondance!H:N,6,FALSE)</f>
        <v>11.4</v>
      </c>
      <c r="Q218" s="3">
        <f>VLOOKUP(Tableau1[[#This Row],[Product_Ref]],Table_Correspondance!H:N,7,FALSE)</f>
        <v>15</v>
      </c>
      <c r="R218" s="3">
        <v>8432.6299999999992</v>
      </c>
      <c r="S218" t="str">
        <f>CONCATENATE(Tableau1[[#This Row],[Sub_Region_Cod]],Tableau1[[#This Row],[Country_Cod]],Tableau1[[#This Row],[Categ]],Tableau1[[#This Row],[Period]],Tableau1[[#This Row],[Product_Ref]],Tableau1[[#This Row],[Sales]])</f>
        <v>EUECZECAT_HautM1-2021P283258432,63</v>
      </c>
      <c r="T218" s="5">
        <f>VLOOKUP(Tableau1[[#This Row],[Product_Ref]],Table_Correspondance!H:L,5,FALSE)</f>
        <v>43374</v>
      </c>
      <c r="U218">
        <f>_xlfn.DAYS(Tableau1[[#This Row],[Date]],Tableau1[[#This Row],[Date_creation]])</f>
        <v>823</v>
      </c>
    </row>
    <row r="219" spans="1:21" x14ac:dyDescent="0.35">
      <c r="A219" t="s">
        <v>8</v>
      </c>
      <c r="B219" t="s">
        <v>418</v>
      </c>
      <c r="C219" t="str">
        <f>TRIM(Tableau1[[#This Row],[Country_Cod]])</f>
        <v>BGR</v>
      </c>
      <c r="D219" t="s">
        <v>408</v>
      </c>
      <c r="E219" t="str">
        <f>VLOOKUP(Tableau1[[#This Row],[Code_Pays]],Table_Correspondance!$B$1:$F$40,2,FALSE)</f>
        <v>Bulgarie</v>
      </c>
      <c r="F219" t="str">
        <f>RIGHT(Tableau1[[#This Row],[Categ]],LEN(Tableau1[[#This Row],[Categ]])-4)</f>
        <v>Haut-Et-Bas</v>
      </c>
      <c r="G219" t="s">
        <v>42</v>
      </c>
      <c r="H219" t="str">
        <f>RIGHT(Tableau1[[#This Row],[Period]],4)</f>
        <v>2019</v>
      </c>
      <c r="I219" t="str">
        <f>LEFT(Tableau1[[#This Row],[Period]],FIND("-",Tableau1[[#This Row],[Period]])-1)</f>
        <v>M6</v>
      </c>
      <c r="J219" t="str">
        <f>RIGHT(Tableau1[[#This Row],[Gauche_Trouve]],LEN(Tableau1[[#This Row],[Gauche_Trouve]])-1)</f>
        <v>6</v>
      </c>
      <c r="K219" s="5">
        <f>DATE(Tableau1[[#This Row],[Annee]],Tableau1[[#This Row],[Mois]],1)</f>
        <v>43617</v>
      </c>
      <c r="L219" s="5" t="str">
        <f>"T" &amp; ROUNDUP(Tableau1[[#This Row],[Mois]]/3, 0)</f>
        <v>T2</v>
      </c>
      <c r="M219" t="s">
        <v>334</v>
      </c>
      <c r="N219" t="str">
        <f>CONCATENATE(Tableau1[[#This Row],[Annee]],"-",Tableau1[[#This Row],[Trimestre]])</f>
        <v>2019-T2</v>
      </c>
      <c r="O219" t="str">
        <f>VLOOKUP(Tableau1[[#This Row],[Product_Ref]],Table_Correspondance!H:J,2,FALSE)</f>
        <v>Robe</v>
      </c>
      <c r="P219" s="3">
        <f>VLOOKUP(Tableau1[[#This Row],[Product_Ref]],Table_Correspondance!H:N,6,FALSE)</f>
        <v>5.53</v>
      </c>
      <c r="Q219" s="3">
        <f>VLOOKUP(Tableau1[[#This Row],[Product_Ref]],Table_Correspondance!H:N,7,FALSE)</f>
        <v>7</v>
      </c>
      <c r="R219" s="3">
        <v>5616.68</v>
      </c>
      <c r="S219" t="str">
        <f>CONCATENATE(Tableau1[[#This Row],[Sub_Region_Cod]],Tableau1[[#This Row],[Country_Cod]],Tableau1[[#This Row],[Categ]],Tableau1[[#This Row],[Period]],Tableau1[[#This Row],[Product_Ref]],Tableau1[[#This Row],[Sales]])</f>
        <v>EUEBGRCAT_Haut-Et-BasM6-2019P250815616,68</v>
      </c>
      <c r="T219" s="5">
        <f>VLOOKUP(Tableau1[[#This Row],[Product_Ref]],Table_Correspondance!H:L,5,FALSE)</f>
        <v>43009</v>
      </c>
      <c r="U219">
        <f>_xlfn.DAYS(Tableau1[[#This Row],[Date]],Tableau1[[#This Row],[Date_creation]])</f>
        <v>608</v>
      </c>
    </row>
    <row r="220" spans="1:21" x14ac:dyDescent="0.35">
      <c r="A220" t="s">
        <v>8</v>
      </c>
      <c r="B220" t="s">
        <v>423</v>
      </c>
      <c r="C220" t="str">
        <f>TRIM(Tableau1[[#This Row],[Country_Cod]])</f>
        <v>UKR</v>
      </c>
      <c r="D220" t="s">
        <v>410</v>
      </c>
      <c r="E220" t="str">
        <f>VLOOKUP(Tableau1[[#This Row],[Code_Pays]],Table_Correspondance!$B$1:$F$40,2,FALSE)</f>
        <v>Ukraine</v>
      </c>
      <c r="F220" t="str">
        <f>RIGHT(Tableau1[[#This Row],[Categ]],LEN(Tableau1[[#This Row],[Categ]])-4)</f>
        <v>Bas</v>
      </c>
      <c r="G220" t="s">
        <v>9</v>
      </c>
      <c r="H220" t="str">
        <f>RIGHT(Tableau1[[#This Row],[Period]],4)</f>
        <v>2021</v>
      </c>
      <c r="I220" t="str">
        <f>LEFT(Tableau1[[#This Row],[Period]],FIND("-",Tableau1[[#This Row],[Period]])-1)</f>
        <v>M2</v>
      </c>
      <c r="J220" t="str">
        <f>RIGHT(Tableau1[[#This Row],[Gauche_Trouve]],LEN(Tableau1[[#This Row],[Gauche_Trouve]])-1)</f>
        <v>2</v>
      </c>
      <c r="K220" s="5">
        <f>DATE(Tableau1[[#This Row],[Annee]],Tableau1[[#This Row],[Mois]],1)</f>
        <v>44228</v>
      </c>
      <c r="L220" s="5" t="str">
        <f>"T" &amp; ROUNDUP(Tableau1[[#This Row],[Mois]]/3, 0)</f>
        <v>T1</v>
      </c>
      <c r="M220" t="s">
        <v>61</v>
      </c>
      <c r="N220" t="str">
        <f>CONCATENATE(Tableau1[[#This Row],[Annee]],"-",Tableau1[[#This Row],[Trimestre]])</f>
        <v>2021-T1</v>
      </c>
      <c r="O220" t="str">
        <f>VLOOKUP(Tableau1[[#This Row],[Product_Ref]],Table_Correspondance!H:J,2,FALSE)</f>
        <v>Culotte</v>
      </c>
      <c r="P220" s="3">
        <f>VLOOKUP(Tableau1[[#This Row],[Product_Ref]],Table_Correspondance!H:N,6,FALSE)</f>
        <v>8.3000000000000007</v>
      </c>
      <c r="Q220" s="3">
        <f>VLOOKUP(Tableau1[[#This Row],[Product_Ref]],Table_Correspondance!H:N,7,FALSE)</f>
        <v>10</v>
      </c>
      <c r="R220" s="3">
        <v>584.19000000000005</v>
      </c>
      <c r="S220" t="str">
        <f>CONCATENATE(Tableau1[[#This Row],[Sub_Region_Cod]],Tableau1[[#This Row],[Country_Cod]],Tableau1[[#This Row],[Categ]],Tableau1[[#This Row],[Period]],Tableau1[[#This Row],[Product_Ref]],Tableau1[[#This Row],[Sales]])</f>
        <v>EUEUKRCAT_BasM2-2021P44127584,19</v>
      </c>
      <c r="T220" s="5">
        <f>VLOOKUP(Tableau1[[#This Row],[Product_Ref]],Table_Correspondance!H:L,5,FALSE)</f>
        <v>43160</v>
      </c>
      <c r="U220">
        <f>_xlfn.DAYS(Tableau1[[#This Row],[Date]],Tableau1[[#This Row],[Date_creation]])</f>
        <v>1068</v>
      </c>
    </row>
    <row r="221" spans="1:21" x14ac:dyDescent="0.35">
      <c r="A221" t="s">
        <v>8</v>
      </c>
      <c r="B221" t="s">
        <v>417</v>
      </c>
      <c r="C221" t="str">
        <f>TRIM(Tableau1[[#This Row],[Country_Cod]])</f>
        <v>MDA</v>
      </c>
      <c r="D221" t="s">
        <v>409</v>
      </c>
      <c r="E221" t="str">
        <f>VLOOKUP(Tableau1[[#This Row],[Code_Pays]],Table_Correspondance!$B$1:$F$40,2,FALSE)</f>
        <v>République de Moldavie</v>
      </c>
      <c r="F221" t="str">
        <f>RIGHT(Tableau1[[#This Row],[Categ]],LEN(Tableau1[[#This Row],[Categ]])-4)</f>
        <v>Haut</v>
      </c>
      <c r="G221" t="s">
        <v>63</v>
      </c>
      <c r="H221" t="str">
        <f>RIGHT(Tableau1[[#This Row],[Period]],4)</f>
        <v>2019</v>
      </c>
      <c r="I221" t="str">
        <f>LEFT(Tableau1[[#This Row],[Period]],FIND("-",Tableau1[[#This Row],[Period]])-1)</f>
        <v>M7</v>
      </c>
      <c r="J221" t="str">
        <f>RIGHT(Tableau1[[#This Row],[Gauche_Trouve]],LEN(Tableau1[[#This Row],[Gauche_Trouve]])-1)</f>
        <v>7</v>
      </c>
      <c r="K221" s="5">
        <f>DATE(Tableau1[[#This Row],[Annee]],Tableau1[[#This Row],[Mois]],1)</f>
        <v>43647</v>
      </c>
      <c r="L221" s="5" t="str">
        <f>"T" &amp; ROUNDUP(Tableau1[[#This Row],[Mois]]/3, 0)</f>
        <v>T3</v>
      </c>
      <c r="M221" t="s">
        <v>84</v>
      </c>
      <c r="N221" t="str">
        <f>CONCATENATE(Tableau1[[#This Row],[Annee]],"-",Tableau1[[#This Row],[Trimestre]])</f>
        <v>2019-T3</v>
      </c>
      <c r="O221" t="str">
        <f>VLOOKUP(Tableau1[[#This Row],[Product_Ref]],Table_Correspondance!H:J,2,FALSE)</f>
        <v>Sweatshirt</v>
      </c>
      <c r="P221" s="3">
        <f>VLOOKUP(Tableau1[[#This Row],[Product_Ref]],Table_Correspondance!H:N,6,FALSE)</f>
        <v>5.1100000000000003</v>
      </c>
      <c r="Q221" s="3">
        <f>VLOOKUP(Tableau1[[#This Row],[Product_Ref]],Table_Correspondance!H:N,7,FALSE)</f>
        <v>7</v>
      </c>
      <c r="R221" s="3">
        <v>2970.32</v>
      </c>
      <c r="S221" t="str">
        <f>CONCATENATE(Tableau1[[#This Row],[Sub_Region_Cod]],Tableau1[[#This Row],[Country_Cod]],Tableau1[[#This Row],[Categ]],Tableau1[[#This Row],[Period]],Tableau1[[#This Row],[Product_Ref]],Tableau1[[#This Row],[Sales]])</f>
        <v>EUEMDACAT_HautM7-2019P323282970,32</v>
      </c>
      <c r="T221" s="5">
        <f>VLOOKUP(Tableau1[[#This Row],[Product_Ref]],Table_Correspondance!H:L,5,FALSE)</f>
        <v>42795</v>
      </c>
      <c r="U221">
        <f>_xlfn.DAYS(Tableau1[[#This Row],[Date]],Tableau1[[#This Row],[Date_creation]])</f>
        <v>852</v>
      </c>
    </row>
    <row r="222" spans="1:21" x14ac:dyDescent="0.35">
      <c r="A222" t="s">
        <v>8</v>
      </c>
      <c r="B222" t="s">
        <v>415</v>
      </c>
      <c r="C222" t="str">
        <f>TRIM(Tableau1[[#This Row],[Country_Cod]])</f>
        <v>RUS</v>
      </c>
      <c r="D222" t="s">
        <v>409</v>
      </c>
      <c r="E222" t="str">
        <f>VLOOKUP(Tableau1[[#This Row],[Code_Pays]],Table_Correspondance!$B$1:$F$40,2,FALSE)</f>
        <v>Fédération de Russie</v>
      </c>
      <c r="F222" t="str">
        <f>RIGHT(Tableau1[[#This Row],[Categ]],LEN(Tableau1[[#This Row],[Categ]])-4)</f>
        <v>Haut</v>
      </c>
      <c r="G222" t="s">
        <v>20</v>
      </c>
      <c r="H222" t="str">
        <f>RIGHT(Tableau1[[#This Row],[Period]],4)</f>
        <v>2020</v>
      </c>
      <c r="I222" t="str">
        <f>LEFT(Tableau1[[#This Row],[Period]],FIND("-",Tableau1[[#This Row],[Period]])-1)</f>
        <v>M4</v>
      </c>
      <c r="J222" t="str">
        <f>RIGHT(Tableau1[[#This Row],[Gauche_Trouve]],LEN(Tableau1[[#This Row],[Gauche_Trouve]])-1)</f>
        <v>4</v>
      </c>
      <c r="K222" s="5">
        <f>DATE(Tableau1[[#This Row],[Annee]],Tableau1[[#This Row],[Mois]],1)</f>
        <v>43922</v>
      </c>
      <c r="L222" s="5" t="str">
        <f>"T" &amp; ROUNDUP(Tableau1[[#This Row],[Mois]]/3, 0)</f>
        <v>T2</v>
      </c>
      <c r="M222" t="s">
        <v>380</v>
      </c>
      <c r="N222" t="str">
        <f>CONCATENATE(Tableau1[[#This Row],[Annee]],"-",Tableau1[[#This Row],[Trimestre]])</f>
        <v>2020-T2</v>
      </c>
      <c r="O222" t="str">
        <f>VLOOKUP(Tableau1[[#This Row],[Product_Ref]],Table_Correspondance!H:J,2,FALSE)</f>
        <v>Sweatshirt</v>
      </c>
      <c r="P222" s="3">
        <f>VLOOKUP(Tableau1[[#This Row],[Product_Ref]],Table_Correspondance!H:N,6,FALSE)</f>
        <v>8.0299999999999994</v>
      </c>
      <c r="Q222" s="3">
        <f>VLOOKUP(Tableau1[[#This Row],[Product_Ref]],Table_Correspondance!H:N,7,FALSE)</f>
        <v>11</v>
      </c>
      <c r="R222" s="3">
        <v>7895.67</v>
      </c>
      <c r="S222" t="str">
        <f>CONCATENATE(Tableau1[[#This Row],[Sub_Region_Cod]],Tableau1[[#This Row],[Country_Cod]],Tableau1[[#This Row],[Categ]],Tableau1[[#This Row],[Period]],Tableau1[[#This Row],[Product_Ref]],Tableau1[[#This Row],[Sales]])</f>
        <v>EUERUSCAT_HautM4-2020P140317895,67</v>
      </c>
      <c r="T222" s="5">
        <f>VLOOKUP(Tableau1[[#This Row],[Product_Ref]],Table_Correspondance!H:L,5,FALSE)</f>
        <v>43282</v>
      </c>
      <c r="U222">
        <f>_xlfn.DAYS(Tableau1[[#This Row],[Date]],Tableau1[[#This Row],[Date_creation]])</f>
        <v>640</v>
      </c>
    </row>
    <row r="223" spans="1:21" x14ac:dyDescent="0.35">
      <c r="A223" t="s">
        <v>8</v>
      </c>
      <c r="B223" t="s">
        <v>423</v>
      </c>
      <c r="C223" t="str">
        <f>TRIM(Tableau1[[#This Row],[Country_Cod]])</f>
        <v>UKR</v>
      </c>
      <c r="D223" t="s">
        <v>410</v>
      </c>
      <c r="E223" t="str">
        <f>VLOOKUP(Tableau1[[#This Row],[Code_Pays]],Table_Correspondance!$B$1:$F$40,2,FALSE)</f>
        <v>Ukraine</v>
      </c>
      <c r="F223" t="str">
        <f>RIGHT(Tableau1[[#This Row],[Categ]],LEN(Tableau1[[#This Row],[Categ]])-4)</f>
        <v>Bas</v>
      </c>
      <c r="G223" t="s">
        <v>13</v>
      </c>
      <c r="H223" t="str">
        <f>RIGHT(Tableau1[[#This Row],[Period]],4)</f>
        <v>2020</v>
      </c>
      <c r="I223" t="str">
        <f>LEFT(Tableau1[[#This Row],[Period]],FIND("-",Tableau1[[#This Row],[Period]])-1)</f>
        <v>M2</v>
      </c>
      <c r="J223" t="str">
        <f>RIGHT(Tableau1[[#This Row],[Gauche_Trouve]],LEN(Tableau1[[#This Row],[Gauche_Trouve]])-1)</f>
        <v>2</v>
      </c>
      <c r="K223" s="5">
        <f>DATE(Tableau1[[#This Row],[Annee]],Tableau1[[#This Row],[Mois]],1)</f>
        <v>43862</v>
      </c>
      <c r="L223" s="5" t="str">
        <f>"T" &amp; ROUNDUP(Tableau1[[#This Row],[Mois]]/3, 0)</f>
        <v>T1</v>
      </c>
      <c r="M223" t="s">
        <v>299</v>
      </c>
      <c r="N223" t="str">
        <f>CONCATENATE(Tableau1[[#This Row],[Annee]],"-",Tableau1[[#This Row],[Trimestre]])</f>
        <v>2020-T1</v>
      </c>
      <c r="O223" t="str">
        <f>VLOOKUP(Tableau1[[#This Row],[Product_Ref]],Table_Correspondance!H:J,2,FALSE)</f>
        <v>Culotte</v>
      </c>
      <c r="P223" s="3">
        <f>VLOOKUP(Tableau1[[#This Row],[Product_Ref]],Table_Correspondance!H:N,6,FALSE)</f>
        <v>12.15</v>
      </c>
      <c r="Q223" s="3">
        <f>VLOOKUP(Tableau1[[#This Row],[Product_Ref]],Table_Correspondance!H:N,7,FALSE)</f>
        <v>15</v>
      </c>
      <c r="R223" s="3">
        <v>2966.49</v>
      </c>
      <c r="S223" t="str">
        <f>CONCATENATE(Tableau1[[#This Row],[Sub_Region_Cod]],Tableau1[[#This Row],[Country_Cod]],Tableau1[[#This Row],[Categ]],Tableau1[[#This Row],[Period]],Tableau1[[#This Row],[Product_Ref]],Tableau1[[#This Row],[Sales]])</f>
        <v>EUEUKRCAT_BasM2-2020P103322966,49</v>
      </c>
      <c r="T223" s="5">
        <f>VLOOKUP(Tableau1[[#This Row],[Product_Ref]],Table_Correspondance!H:L,5,FALSE)</f>
        <v>43252</v>
      </c>
      <c r="U223">
        <f>_xlfn.DAYS(Tableau1[[#This Row],[Date]],Tableau1[[#This Row],[Date_creation]])</f>
        <v>610</v>
      </c>
    </row>
    <row r="224" spans="1:21" x14ac:dyDescent="0.35">
      <c r="A224" t="s">
        <v>8</v>
      </c>
      <c r="B224" t="s">
        <v>425</v>
      </c>
      <c r="C224" t="str">
        <f>TRIM(Tableau1[[#This Row],[Country_Cod]])</f>
        <v>ARM</v>
      </c>
      <c r="D224" t="s">
        <v>410</v>
      </c>
      <c r="E224" t="str">
        <f>VLOOKUP(Tableau1[[#This Row],[Code_Pays]],Table_Correspondance!$B$1:$F$40,2,FALSE)</f>
        <v>Arménie</v>
      </c>
      <c r="F224" t="str">
        <f>RIGHT(Tableau1[[#This Row],[Categ]],LEN(Tableau1[[#This Row],[Categ]])-4)</f>
        <v>Bas</v>
      </c>
      <c r="G224" t="s">
        <v>13</v>
      </c>
      <c r="H224" t="str">
        <f>RIGHT(Tableau1[[#This Row],[Period]],4)</f>
        <v>2020</v>
      </c>
      <c r="I224" t="str">
        <f>LEFT(Tableau1[[#This Row],[Period]],FIND("-",Tableau1[[#This Row],[Period]])-1)</f>
        <v>M2</v>
      </c>
      <c r="J224" t="str">
        <f>RIGHT(Tableau1[[#This Row],[Gauche_Trouve]],LEN(Tableau1[[#This Row],[Gauche_Trouve]])-1)</f>
        <v>2</v>
      </c>
      <c r="K224" s="5">
        <f>DATE(Tableau1[[#This Row],[Annee]],Tableau1[[#This Row],[Mois]],1)</f>
        <v>43862</v>
      </c>
      <c r="L224" s="5" t="str">
        <f>"T" &amp; ROUNDUP(Tableau1[[#This Row],[Mois]]/3, 0)</f>
        <v>T1</v>
      </c>
      <c r="M224" t="s">
        <v>60</v>
      </c>
      <c r="N224" t="str">
        <f>CONCATENATE(Tableau1[[#This Row],[Annee]],"-",Tableau1[[#This Row],[Trimestre]])</f>
        <v>2020-T1</v>
      </c>
      <c r="O224" t="str">
        <f>VLOOKUP(Tableau1[[#This Row],[Product_Ref]],Table_Correspondance!H:J,2,FALSE)</f>
        <v>Chaussette</v>
      </c>
      <c r="P224" s="3">
        <f>VLOOKUP(Tableau1[[#This Row],[Product_Ref]],Table_Correspondance!H:N,6,FALSE)</f>
        <v>8.4</v>
      </c>
      <c r="Q224" s="3">
        <f>VLOOKUP(Tableau1[[#This Row],[Product_Ref]],Table_Correspondance!H:N,7,FALSE)</f>
        <v>12</v>
      </c>
      <c r="R224" s="3">
        <v>4365.88</v>
      </c>
      <c r="S224" t="str">
        <f>CONCATENATE(Tableau1[[#This Row],[Sub_Region_Cod]],Tableau1[[#This Row],[Country_Cod]],Tableau1[[#This Row],[Categ]],Tableau1[[#This Row],[Period]],Tableau1[[#This Row],[Product_Ref]],Tableau1[[#This Row],[Sales]])</f>
        <v>EUEARMCAT_BasM2-2020P190084365,88</v>
      </c>
      <c r="T224" s="5">
        <f>VLOOKUP(Tableau1[[#This Row],[Product_Ref]],Table_Correspondance!H:L,5,FALSE)</f>
        <v>43132</v>
      </c>
      <c r="U224">
        <f>_xlfn.DAYS(Tableau1[[#This Row],[Date]],Tableau1[[#This Row],[Date_creation]])</f>
        <v>730</v>
      </c>
    </row>
    <row r="225" spans="1:21" x14ac:dyDescent="0.35">
      <c r="A225" t="s">
        <v>8</v>
      </c>
      <c r="B225" t="s">
        <v>416</v>
      </c>
      <c r="C225" t="str">
        <f>TRIM(Tableau1[[#This Row],[Country_Cod]])</f>
        <v>ROU</v>
      </c>
      <c r="D225" t="s">
        <v>409</v>
      </c>
      <c r="E225" t="str">
        <f>VLOOKUP(Tableau1[[#This Row],[Code_Pays]],Table_Correspondance!$B$1:$F$40,2,FALSE)</f>
        <v>Roumanie</v>
      </c>
      <c r="F225" t="str">
        <f>RIGHT(Tableau1[[#This Row],[Categ]],LEN(Tableau1[[#This Row],[Categ]])-4)</f>
        <v>Haut</v>
      </c>
      <c r="G225" t="s">
        <v>11</v>
      </c>
      <c r="H225" t="str">
        <f>RIGHT(Tableau1[[#This Row],[Period]],4)</f>
        <v>2020</v>
      </c>
      <c r="I225" t="str">
        <f>LEFT(Tableau1[[#This Row],[Period]],FIND("-",Tableau1[[#This Row],[Period]])-1)</f>
        <v>M7</v>
      </c>
      <c r="J225" t="str">
        <f>RIGHT(Tableau1[[#This Row],[Gauche_Trouve]],LEN(Tableau1[[#This Row],[Gauche_Trouve]])-1)</f>
        <v>7</v>
      </c>
      <c r="K225" s="5">
        <f>DATE(Tableau1[[#This Row],[Annee]],Tableau1[[#This Row],[Mois]],1)</f>
        <v>44013</v>
      </c>
      <c r="L225" s="5" t="str">
        <f>"T" &amp; ROUNDUP(Tableau1[[#This Row],[Mois]]/3, 0)</f>
        <v>T3</v>
      </c>
      <c r="M225" t="s">
        <v>296</v>
      </c>
      <c r="N225" t="str">
        <f>CONCATENATE(Tableau1[[#This Row],[Annee]],"-",Tableau1[[#This Row],[Trimestre]])</f>
        <v>2020-T3</v>
      </c>
      <c r="O225" t="str">
        <f>VLOOKUP(Tableau1[[#This Row],[Product_Ref]],Table_Correspondance!H:J,2,FALSE)</f>
        <v>Débardeur</v>
      </c>
      <c r="P225" s="3">
        <f>VLOOKUP(Tableau1[[#This Row],[Product_Ref]],Table_Correspondance!H:N,6,FALSE)</f>
        <v>12.09</v>
      </c>
      <c r="Q225" s="3">
        <f>VLOOKUP(Tableau1[[#This Row],[Product_Ref]],Table_Correspondance!H:N,7,FALSE)</f>
        <v>13</v>
      </c>
      <c r="R225" s="3">
        <v>483.68</v>
      </c>
      <c r="S225" t="str">
        <f>CONCATENATE(Tableau1[[#This Row],[Sub_Region_Cod]],Tableau1[[#This Row],[Country_Cod]],Tableau1[[#This Row],[Categ]],Tableau1[[#This Row],[Period]],Tableau1[[#This Row],[Product_Ref]],Tableau1[[#This Row],[Sales]])</f>
        <v>EUEROUCAT_HautM7-2020P34025483,68</v>
      </c>
      <c r="T225" s="5">
        <f>VLOOKUP(Tableau1[[#This Row],[Product_Ref]],Table_Correspondance!H:L,5,FALSE)</f>
        <v>43282</v>
      </c>
      <c r="U225">
        <f>_xlfn.DAYS(Tableau1[[#This Row],[Date]],Tableau1[[#This Row],[Date_creation]])</f>
        <v>731</v>
      </c>
    </row>
    <row r="226" spans="1:21" x14ac:dyDescent="0.35">
      <c r="A226" t="s">
        <v>8</v>
      </c>
      <c r="B226" t="s">
        <v>418</v>
      </c>
      <c r="C226" t="str">
        <f>TRIM(Tableau1[[#This Row],[Country_Cod]])</f>
        <v>BGR</v>
      </c>
      <c r="D226" t="s">
        <v>409</v>
      </c>
      <c r="E226" t="str">
        <f>VLOOKUP(Tableau1[[#This Row],[Code_Pays]],Table_Correspondance!$B$1:$F$40,2,FALSE)</f>
        <v>Bulgarie</v>
      </c>
      <c r="F226" t="str">
        <f>RIGHT(Tableau1[[#This Row],[Categ]],LEN(Tableau1[[#This Row],[Categ]])-4)</f>
        <v>Haut</v>
      </c>
      <c r="G226" t="s">
        <v>42</v>
      </c>
      <c r="H226" t="str">
        <f>RIGHT(Tableau1[[#This Row],[Period]],4)</f>
        <v>2019</v>
      </c>
      <c r="I226" t="str">
        <f>LEFT(Tableau1[[#This Row],[Period]],FIND("-",Tableau1[[#This Row],[Period]])-1)</f>
        <v>M6</v>
      </c>
      <c r="J226" t="str">
        <f>RIGHT(Tableau1[[#This Row],[Gauche_Trouve]],LEN(Tableau1[[#This Row],[Gauche_Trouve]])-1)</f>
        <v>6</v>
      </c>
      <c r="K226" s="5">
        <f>DATE(Tableau1[[#This Row],[Annee]],Tableau1[[#This Row],[Mois]],1)</f>
        <v>43617</v>
      </c>
      <c r="L226" s="5" t="str">
        <f>"T" &amp; ROUNDUP(Tableau1[[#This Row],[Mois]]/3, 0)</f>
        <v>T2</v>
      </c>
      <c r="M226" t="s">
        <v>252</v>
      </c>
      <c r="N226" t="str">
        <f>CONCATENATE(Tableau1[[#This Row],[Annee]],"-",Tableau1[[#This Row],[Trimestre]])</f>
        <v>2019-T2</v>
      </c>
      <c r="O226" t="str">
        <f>VLOOKUP(Tableau1[[#This Row],[Product_Ref]],Table_Correspondance!H:J,2,FALSE)</f>
        <v>Débardeur</v>
      </c>
      <c r="P226" s="3">
        <f>VLOOKUP(Tableau1[[#This Row],[Product_Ref]],Table_Correspondance!H:N,6,FALSE)</f>
        <v>12.04</v>
      </c>
      <c r="Q226" s="3">
        <f>VLOOKUP(Tableau1[[#This Row],[Product_Ref]],Table_Correspondance!H:N,7,FALSE)</f>
        <v>14</v>
      </c>
      <c r="R226" s="3">
        <v>1198.9100000000001</v>
      </c>
      <c r="S226" t="str">
        <f>CONCATENATE(Tableau1[[#This Row],[Sub_Region_Cod]],Tableau1[[#This Row],[Country_Cod]],Tableau1[[#This Row],[Categ]],Tableau1[[#This Row],[Period]],Tableau1[[#This Row],[Product_Ref]],Tableau1[[#This Row],[Sales]])</f>
        <v>EUEBGRCAT_HautM6-2019P372851198,91</v>
      </c>
      <c r="T226" s="5">
        <f>VLOOKUP(Tableau1[[#This Row],[Product_Ref]],Table_Correspondance!H:L,5,FALSE)</f>
        <v>42917</v>
      </c>
      <c r="U226">
        <f>_xlfn.DAYS(Tableau1[[#This Row],[Date]],Tableau1[[#This Row],[Date_creation]])</f>
        <v>700</v>
      </c>
    </row>
    <row r="227" spans="1:21" x14ac:dyDescent="0.35">
      <c r="A227" t="s">
        <v>8</v>
      </c>
      <c r="B227" t="s">
        <v>424</v>
      </c>
      <c r="C227" t="str">
        <f>TRIM(Tableau1[[#This Row],[Country_Cod]])</f>
        <v>CZE</v>
      </c>
      <c r="D227" t="s">
        <v>410</v>
      </c>
      <c r="E227" t="str">
        <f>VLOOKUP(Tableau1[[#This Row],[Code_Pays]],Table_Correspondance!$B$1:$F$40,2,FALSE)</f>
        <v>République Tchèque</v>
      </c>
      <c r="F227" t="str">
        <f>RIGHT(Tableau1[[#This Row],[Categ]],LEN(Tableau1[[#This Row],[Categ]])-4)</f>
        <v>Bas</v>
      </c>
      <c r="G227" t="s">
        <v>30</v>
      </c>
      <c r="H227" t="str">
        <f>RIGHT(Tableau1[[#This Row],[Period]],4)</f>
        <v>2020</v>
      </c>
      <c r="I227" t="str">
        <f>LEFT(Tableau1[[#This Row],[Period]],FIND("-",Tableau1[[#This Row],[Period]])-1)</f>
        <v>M9</v>
      </c>
      <c r="J227" t="str">
        <f>RIGHT(Tableau1[[#This Row],[Gauche_Trouve]],LEN(Tableau1[[#This Row],[Gauche_Trouve]])-1)</f>
        <v>9</v>
      </c>
      <c r="K227" s="5">
        <f>DATE(Tableau1[[#This Row],[Annee]],Tableau1[[#This Row],[Mois]],1)</f>
        <v>44075</v>
      </c>
      <c r="L227" s="5" t="str">
        <f>"T" &amp; ROUNDUP(Tableau1[[#This Row],[Mois]]/3, 0)</f>
        <v>T3</v>
      </c>
      <c r="M227" t="s">
        <v>280</v>
      </c>
      <c r="N227" t="str">
        <f>CONCATENATE(Tableau1[[#This Row],[Annee]],"-",Tableau1[[#This Row],[Trimestre]])</f>
        <v>2020-T3</v>
      </c>
      <c r="O227" t="str">
        <f>VLOOKUP(Tableau1[[#This Row],[Product_Ref]],Table_Correspondance!H:J,2,FALSE)</f>
        <v>Culotte</v>
      </c>
      <c r="P227" s="3">
        <f>VLOOKUP(Tableau1[[#This Row],[Product_Ref]],Table_Correspondance!H:N,6,FALSE)</f>
        <v>8.91</v>
      </c>
      <c r="Q227" s="3">
        <f>VLOOKUP(Tableau1[[#This Row],[Product_Ref]],Table_Correspondance!H:N,7,FALSE)</f>
        <v>11</v>
      </c>
      <c r="R227" s="3">
        <v>3757.89</v>
      </c>
      <c r="S227" t="str">
        <f>CONCATENATE(Tableau1[[#This Row],[Sub_Region_Cod]],Tableau1[[#This Row],[Country_Cod]],Tableau1[[#This Row],[Categ]],Tableau1[[#This Row],[Period]],Tableau1[[#This Row],[Product_Ref]],Tableau1[[#This Row],[Sales]])</f>
        <v>EUECZECAT_BasM9-2020P327063757,89</v>
      </c>
      <c r="T227" s="5">
        <f>VLOOKUP(Tableau1[[#This Row],[Product_Ref]],Table_Correspondance!H:L,5,FALSE)</f>
        <v>43070</v>
      </c>
      <c r="U227">
        <f>_xlfn.DAYS(Tableau1[[#This Row],[Date]],Tableau1[[#This Row],[Date_creation]])</f>
        <v>1005</v>
      </c>
    </row>
    <row r="228" spans="1:21" x14ac:dyDescent="0.35">
      <c r="A228" t="s">
        <v>8</v>
      </c>
      <c r="B228" t="s">
        <v>417</v>
      </c>
      <c r="C228" t="str">
        <f>TRIM(Tableau1[[#This Row],[Country_Cod]])</f>
        <v>MDA</v>
      </c>
      <c r="D228" t="s">
        <v>408</v>
      </c>
      <c r="E228" t="str">
        <f>VLOOKUP(Tableau1[[#This Row],[Code_Pays]],Table_Correspondance!$B$1:$F$40,2,FALSE)</f>
        <v>République de Moldavie</v>
      </c>
      <c r="F228" t="str">
        <f>RIGHT(Tableau1[[#This Row],[Categ]],LEN(Tableau1[[#This Row],[Categ]])-4)</f>
        <v>Haut-Et-Bas</v>
      </c>
      <c r="G228" t="s">
        <v>9</v>
      </c>
      <c r="H228" t="str">
        <f>RIGHT(Tableau1[[#This Row],[Period]],4)</f>
        <v>2021</v>
      </c>
      <c r="I228" t="str">
        <f>LEFT(Tableau1[[#This Row],[Period]],FIND("-",Tableau1[[#This Row],[Period]])-1)</f>
        <v>M2</v>
      </c>
      <c r="J228" t="str">
        <f>RIGHT(Tableau1[[#This Row],[Gauche_Trouve]],LEN(Tableau1[[#This Row],[Gauche_Trouve]])-1)</f>
        <v>2</v>
      </c>
      <c r="K228" s="5">
        <f>DATE(Tableau1[[#This Row],[Annee]],Tableau1[[#This Row],[Mois]],1)</f>
        <v>44228</v>
      </c>
      <c r="L228" s="5" t="str">
        <f>"T" &amp; ROUNDUP(Tableau1[[#This Row],[Mois]]/3, 0)</f>
        <v>T1</v>
      </c>
      <c r="M228" t="s">
        <v>208</v>
      </c>
      <c r="N228" t="str">
        <f>CONCATENATE(Tableau1[[#This Row],[Annee]],"-",Tableau1[[#This Row],[Trimestre]])</f>
        <v>2021-T1</v>
      </c>
      <c r="O228" t="str">
        <f>VLOOKUP(Tableau1[[#This Row],[Product_Ref]],Table_Correspondance!H:J,2,FALSE)</f>
        <v>Robe</v>
      </c>
      <c r="P228" s="3">
        <f>VLOOKUP(Tableau1[[#This Row],[Product_Ref]],Table_Correspondance!H:N,6,FALSE)</f>
        <v>7.65</v>
      </c>
      <c r="Q228" s="3">
        <f>VLOOKUP(Tableau1[[#This Row],[Product_Ref]],Table_Correspondance!H:N,7,FALSE)</f>
        <v>9</v>
      </c>
      <c r="R228" s="3">
        <v>7309.96</v>
      </c>
      <c r="S228" t="str">
        <f>CONCATENATE(Tableau1[[#This Row],[Sub_Region_Cod]],Tableau1[[#This Row],[Country_Cod]],Tableau1[[#This Row],[Categ]],Tableau1[[#This Row],[Period]],Tableau1[[#This Row],[Product_Ref]],Tableau1[[#This Row],[Sales]])</f>
        <v>EUEMDACAT_Haut-Et-BasM2-2021P266097309,96</v>
      </c>
      <c r="T228" s="5">
        <f>VLOOKUP(Tableau1[[#This Row],[Product_Ref]],Table_Correspondance!H:L,5,FALSE)</f>
        <v>43435</v>
      </c>
      <c r="U228">
        <f>_xlfn.DAYS(Tableau1[[#This Row],[Date]],Tableau1[[#This Row],[Date_creation]])</f>
        <v>793</v>
      </c>
    </row>
    <row r="229" spans="1:21" x14ac:dyDescent="0.35">
      <c r="A229" t="s">
        <v>8</v>
      </c>
      <c r="B229" t="s">
        <v>423</v>
      </c>
      <c r="C229" t="str">
        <f>TRIM(Tableau1[[#This Row],[Country_Cod]])</f>
        <v>UKR</v>
      </c>
      <c r="D229" t="s">
        <v>409</v>
      </c>
      <c r="E229" t="str">
        <f>VLOOKUP(Tableau1[[#This Row],[Code_Pays]],Table_Correspondance!$B$1:$F$40,2,FALSE)</f>
        <v>Ukraine</v>
      </c>
      <c r="F229" t="str">
        <f>RIGHT(Tableau1[[#This Row],[Categ]],LEN(Tableau1[[#This Row],[Categ]])-4)</f>
        <v>Haut</v>
      </c>
      <c r="G229" t="s">
        <v>38</v>
      </c>
      <c r="H229" t="str">
        <f>RIGHT(Tableau1[[#This Row],[Period]],4)</f>
        <v>2019</v>
      </c>
      <c r="I229" t="str">
        <f>LEFT(Tableau1[[#This Row],[Period]],FIND("-",Tableau1[[#This Row],[Period]])-1)</f>
        <v>M5</v>
      </c>
      <c r="J229" t="str">
        <f>RIGHT(Tableau1[[#This Row],[Gauche_Trouve]],LEN(Tableau1[[#This Row],[Gauche_Trouve]])-1)</f>
        <v>5</v>
      </c>
      <c r="K229" s="5">
        <f>DATE(Tableau1[[#This Row],[Annee]],Tableau1[[#This Row],[Mois]],1)</f>
        <v>43586</v>
      </c>
      <c r="L229" s="5" t="str">
        <f>"T" &amp; ROUNDUP(Tableau1[[#This Row],[Mois]]/3, 0)</f>
        <v>T2</v>
      </c>
      <c r="M229" t="s">
        <v>181</v>
      </c>
      <c r="N229" t="str">
        <f>CONCATENATE(Tableau1[[#This Row],[Annee]],"-",Tableau1[[#This Row],[Trimestre]])</f>
        <v>2019-T2</v>
      </c>
      <c r="O229" t="str">
        <f>VLOOKUP(Tableau1[[#This Row],[Product_Ref]],Table_Correspondance!H:J,2,FALSE)</f>
        <v>Sweatshirt</v>
      </c>
      <c r="P229" s="3">
        <f>VLOOKUP(Tableau1[[#This Row],[Product_Ref]],Table_Correspondance!H:N,6,FALSE)</f>
        <v>5.25</v>
      </c>
      <c r="Q229" s="3">
        <f>VLOOKUP(Tableau1[[#This Row],[Product_Ref]],Table_Correspondance!H:N,7,FALSE)</f>
        <v>7</v>
      </c>
      <c r="R229" s="3">
        <v>47.41</v>
      </c>
      <c r="S229" t="str">
        <f>CONCATENATE(Tableau1[[#This Row],[Sub_Region_Cod]],Tableau1[[#This Row],[Country_Cod]],Tableau1[[#This Row],[Categ]],Tableau1[[#This Row],[Period]],Tableau1[[#This Row],[Product_Ref]],Tableau1[[#This Row],[Sales]])</f>
        <v>EUEUKRCAT_HautM5-2019P0880347,41</v>
      </c>
      <c r="T229" s="5">
        <f>VLOOKUP(Tableau1[[#This Row],[Product_Ref]],Table_Correspondance!H:L,5,FALSE)</f>
        <v>42767</v>
      </c>
      <c r="U229">
        <f>_xlfn.DAYS(Tableau1[[#This Row],[Date]],Tableau1[[#This Row],[Date_creation]])</f>
        <v>819</v>
      </c>
    </row>
    <row r="230" spans="1:21" x14ac:dyDescent="0.35">
      <c r="A230" t="s">
        <v>8</v>
      </c>
      <c r="B230" t="s">
        <v>419</v>
      </c>
      <c r="C230" t="str">
        <f>TRIM(Tableau1[[#This Row],[Country_Cod]])</f>
        <v>HUN</v>
      </c>
      <c r="D230" t="s">
        <v>409</v>
      </c>
      <c r="E230" t="str">
        <f>VLOOKUP(Tableau1[[#This Row],[Code_Pays]],Table_Correspondance!$B$1:$F$40,2,FALSE)</f>
        <v>Hongrie</v>
      </c>
      <c r="F230" t="str">
        <f>RIGHT(Tableau1[[#This Row],[Categ]],LEN(Tableau1[[#This Row],[Categ]])-4)</f>
        <v>Haut</v>
      </c>
      <c r="G230" t="s">
        <v>63</v>
      </c>
      <c r="H230" t="str">
        <f>RIGHT(Tableau1[[#This Row],[Period]],4)</f>
        <v>2019</v>
      </c>
      <c r="I230" t="str">
        <f>LEFT(Tableau1[[#This Row],[Period]],FIND("-",Tableau1[[#This Row],[Period]])-1)</f>
        <v>M7</v>
      </c>
      <c r="J230" t="str">
        <f>RIGHT(Tableau1[[#This Row],[Gauche_Trouve]],LEN(Tableau1[[#This Row],[Gauche_Trouve]])-1)</f>
        <v>7</v>
      </c>
      <c r="K230" s="5">
        <f>DATE(Tableau1[[#This Row],[Annee]],Tableau1[[#This Row],[Mois]],1)</f>
        <v>43647</v>
      </c>
      <c r="L230" s="5" t="str">
        <f>"T" &amp; ROUNDUP(Tableau1[[#This Row],[Mois]]/3, 0)</f>
        <v>T3</v>
      </c>
      <c r="M230" t="s">
        <v>225</v>
      </c>
      <c r="N230" t="str">
        <f>CONCATENATE(Tableau1[[#This Row],[Annee]],"-",Tableau1[[#This Row],[Trimestre]])</f>
        <v>2019-T3</v>
      </c>
      <c r="O230" t="str">
        <f>VLOOKUP(Tableau1[[#This Row],[Product_Ref]],Table_Correspondance!H:J,2,FALSE)</f>
        <v>T-shirt</v>
      </c>
      <c r="P230" s="3">
        <f>VLOOKUP(Tableau1[[#This Row],[Product_Ref]],Table_Correspondance!H:N,6,FALSE)</f>
        <v>8.6999999999999993</v>
      </c>
      <c r="Q230" s="3">
        <f>VLOOKUP(Tableau1[[#This Row],[Product_Ref]],Table_Correspondance!H:N,7,FALSE)</f>
        <v>10</v>
      </c>
      <c r="R230" s="3">
        <v>2644.66</v>
      </c>
      <c r="S230" t="str">
        <f>CONCATENATE(Tableau1[[#This Row],[Sub_Region_Cod]],Tableau1[[#This Row],[Country_Cod]],Tableau1[[#This Row],[Categ]],Tableau1[[#This Row],[Period]],Tableau1[[#This Row],[Product_Ref]],Tableau1[[#This Row],[Sales]])</f>
        <v>EUEHUNCAT_HautM7-2019P377682644,66</v>
      </c>
      <c r="T230" s="5">
        <f>VLOOKUP(Tableau1[[#This Row],[Product_Ref]],Table_Correspondance!H:L,5,FALSE)</f>
        <v>43252</v>
      </c>
      <c r="U230">
        <f>_xlfn.DAYS(Tableau1[[#This Row],[Date]],Tableau1[[#This Row],[Date_creation]])</f>
        <v>395</v>
      </c>
    </row>
    <row r="231" spans="1:21" x14ac:dyDescent="0.35">
      <c r="A231" t="s">
        <v>8</v>
      </c>
      <c r="B231" t="s">
        <v>417</v>
      </c>
      <c r="C231" t="str">
        <f>TRIM(Tableau1[[#This Row],[Country_Cod]])</f>
        <v>MDA</v>
      </c>
      <c r="D231" t="s">
        <v>410</v>
      </c>
      <c r="E231" t="str">
        <f>VLOOKUP(Tableau1[[#This Row],[Code_Pays]],Table_Correspondance!$B$1:$F$40,2,FALSE)</f>
        <v>République de Moldavie</v>
      </c>
      <c r="F231" t="str">
        <f>RIGHT(Tableau1[[#This Row],[Categ]],LEN(Tableau1[[#This Row],[Categ]])-4)</f>
        <v>Bas</v>
      </c>
      <c r="G231" t="s">
        <v>75</v>
      </c>
      <c r="H231" t="str">
        <f>RIGHT(Tableau1[[#This Row],[Period]],4)</f>
        <v>2021</v>
      </c>
      <c r="I231" t="str">
        <f>LEFT(Tableau1[[#This Row],[Period]],FIND("-",Tableau1[[#This Row],[Period]])-1)</f>
        <v>M4</v>
      </c>
      <c r="J231" t="str">
        <f>RIGHT(Tableau1[[#This Row],[Gauche_Trouve]],LEN(Tableau1[[#This Row],[Gauche_Trouve]])-1)</f>
        <v>4</v>
      </c>
      <c r="K231" s="5">
        <f>DATE(Tableau1[[#This Row],[Annee]],Tableau1[[#This Row],[Mois]],1)</f>
        <v>44287</v>
      </c>
      <c r="L231" s="5" t="str">
        <f>"T" &amp; ROUNDUP(Tableau1[[#This Row],[Mois]]/3, 0)</f>
        <v>T2</v>
      </c>
      <c r="M231" t="s">
        <v>377</v>
      </c>
      <c r="N231" t="str">
        <f>CONCATENATE(Tableau1[[#This Row],[Annee]],"-",Tableau1[[#This Row],[Trimestre]])</f>
        <v>2021-T2</v>
      </c>
      <c r="O231" t="str">
        <f>VLOOKUP(Tableau1[[#This Row],[Product_Ref]],Table_Correspondance!H:J,2,FALSE)</f>
        <v>Pantalon</v>
      </c>
      <c r="P231" s="3">
        <f>VLOOKUP(Tableau1[[#This Row],[Product_Ref]],Table_Correspondance!H:N,6,FALSE)</f>
        <v>4.74</v>
      </c>
      <c r="Q231" s="3">
        <f>VLOOKUP(Tableau1[[#This Row],[Product_Ref]],Table_Correspondance!H:N,7,FALSE)</f>
        <v>6</v>
      </c>
      <c r="R231" s="3">
        <v>6127.97</v>
      </c>
      <c r="S231" t="str">
        <f>CONCATENATE(Tableau1[[#This Row],[Sub_Region_Cod]],Tableau1[[#This Row],[Country_Cod]],Tableau1[[#This Row],[Categ]],Tableau1[[#This Row],[Period]],Tableau1[[#This Row],[Product_Ref]],Tableau1[[#This Row],[Sales]])</f>
        <v>EUEMDACAT_BasM4-2021P477086127,97</v>
      </c>
      <c r="T231" s="5">
        <f>VLOOKUP(Tableau1[[#This Row],[Product_Ref]],Table_Correspondance!H:L,5,FALSE)</f>
        <v>43191</v>
      </c>
      <c r="U231">
        <f>_xlfn.DAYS(Tableau1[[#This Row],[Date]],Tableau1[[#This Row],[Date_creation]])</f>
        <v>1096</v>
      </c>
    </row>
    <row r="232" spans="1:21" x14ac:dyDescent="0.35">
      <c r="A232" t="s">
        <v>8</v>
      </c>
      <c r="B232" t="s">
        <v>420</v>
      </c>
      <c r="C232" t="str">
        <f>TRIM(Tableau1[[#This Row],[Country_Cod]])</f>
        <v>POL</v>
      </c>
      <c r="D232" t="s">
        <v>409</v>
      </c>
      <c r="E232" t="str">
        <f>VLOOKUP(Tableau1[[#This Row],[Code_Pays]],Table_Correspondance!$B$1:$F$40,2,FALSE)</f>
        <v>Pologne</v>
      </c>
      <c r="F232" t="str">
        <f>RIGHT(Tableau1[[#This Row],[Categ]],LEN(Tableau1[[#This Row],[Categ]])-4)</f>
        <v>Haut</v>
      </c>
      <c r="G232" t="s">
        <v>56</v>
      </c>
      <c r="H232" t="str">
        <f>RIGHT(Tableau1[[#This Row],[Period]],4)</f>
        <v>2020</v>
      </c>
      <c r="I232" t="str">
        <f>LEFT(Tableau1[[#This Row],[Period]],FIND("-",Tableau1[[#This Row],[Period]])-1)</f>
        <v>M3</v>
      </c>
      <c r="J232" t="str">
        <f>RIGHT(Tableau1[[#This Row],[Gauche_Trouve]],LEN(Tableau1[[#This Row],[Gauche_Trouve]])-1)</f>
        <v>3</v>
      </c>
      <c r="K232" s="5">
        <f>DATE(Tableau1[[#This Row],[Annee]],Tableau1[[#This Row],[Mois]],1)</f>
        <v>43891</v>
      </c>
      <c r="L232" s="5" t="str">
        <f>"T" &amp; ROUNDUP(Tableau1[[#This Row],[Mois]]/3, 0)</f>
        <v>T1</v>
      </c>
      <c r="M232" t="s">
        <v>328</v>
      </c>
      <c r="N232" t="str">
        <f>CONCATENATE(Tableau1[[#This Row],[Annee]],"-",Tableau1[[#This Row],[Trimestre]])</f>
        <v>2020-T1</v>
      </c>
      <c r="O232" t="str">
        <f>VLOOKUP(Tableau1[[#This Row],[Product_Ref]],Table_Correspondance!H:J,2,FALSE)</f>
        <v>Soutien gorge</v>
      </c>
      <c r="P232" s="3">
        <f>VLOOKUP(Tableau1[[#This Row],[Product_Ref]],Table_Correspondance!H:N,6,FALSE)</f>
        <v>13.05</v>
      </c>
      <c r="Q232" s="3">
        <f>VLOOKUP(Tableau1[[#This Row],[Product_Ref]],Table_Correspondance!H:N,7,FALSE)</f>
        <v>15</v>
      </c>
      <c r="R232" s="3">
        <v>4262.24</v>
      </c>
      <c r="S232" t="str">
        <f>CONCATENATE(Tableau1[[#This Row],[Sub_Region_Cod]],Tableau1[[#This Row],[Country_Cod]],Tableau1[[#This Row],[Categ]],Tableau1[[#This Row],[Period]],Tableau1[[#This Row],[Product_Ref]],Tableau1[[#This Row],[Sales]])</f>
        <v>EUEPOLCAT_HautM3-2020P133514262,24</v>
      </c>
      <c r="T232" s="5">
        <f>VLOOKUP(Tableau1[[#This Row],[Product_Ref]],Table_Correspondance!H:L,5,FALSE)</f>
        <v>43221</v>
      </c>
      <c r="U232">
        <f>_xlfn.DAYS(Tableau1[[#This Row],[Date]],Tableau1[[#This Row],[Date_creation]])</f>
        <v>670</v>
      </c>
    </row>
    <row r="233" spans="1:21" x14ac:dyDescent="0.35">
      <c r="A233" t="s">
        <v>8</v>
      </c>
      <c r="B233" t="s">
        <v>421</v>
      </c>
      <c r="C233" t="str">
        <f>TRIM(Tableau1[[#This Row],[Country_Cod]])</f>
        <v>SVK</v>
      </c>
      <c r="D233" t="s">
        <v>410</v>
      </c>
      <c r="E233" t="str">
        <f>VLOOKUP(Tableau1[[#This Row],[Code_Pays]],Table_Correspondance!$B$1:$F$40,2,FALSE)</f>
        <v>Slovaquie</v>
      </c>
      <c r="F233" t="str">
        <f>RIGHT(Tableau1[[#This Row],[Categ]],LEN(Tableau1[[#This Row],[Categ]])-4)</f>
        <v>Bas</v>
      </c>
      <c r="G233" t="s">
        <v>42</v>
      </c>
      <c r="H233" t="str">
        <f>RIGHT(Tableau1[[#This Row],[Period]],4)</f>
        <v>2019</v>
      </c>
      <c r="I233" t="str">
        <f>LEFT(Tableau1[[#This Row],[Period]],FIND("-",Tableau1[[#This Row],[Period]])-1)</f>
        <v>M6</v>
      </c>
      <c r="J233" t="str">
        <f>RIGHT(Tableau1[[#This Row],[Gauche_Trouve]],LEN(Tableau1[[#This Row],[Gauche_Trouve]])-1)</f>
        <v>6</v>
      </c>
      <c r="K233" s="5">
        <f>DATE(Tableau1[[#This Row],[Annee]],Tableau1[[#This Row],[Mois]],1)</f>
        <v>43617</v>
      </c>
      <c r="L233" s="5" t="str">
        <f>"T" &amp; ROUNDUP(Tableau1[[#This Row],[Mois]]/3, 0)</f>
        <v>T2</v>
      </c>
      <c r="M233" t="s">
        <v>166</v>
      </c>
      <c r="N233" t="str">
        <f>CONCATENATE(Tableau1[[#This Row],[Annee]],"-",Tableau1[[#This Row],[Trimestre]])</f>
        <v>2019-T2</v>
      </c>
      <c r="O233" t="str">
        <f>VLOOKUP(Tableau1[[#This Row],[Product_Ref]],Table_Correspondance!H:J,2,FALSE)</f>
        <v>Culotte</v>
      </c>
      <c r="P233" s="3">
        <f>VLOOKUP(Tableau1[[#This Row],[Product_Ref]],Table_Correspondance!H:N,6,FALSE)</f>
        <v>13.35</v>
      </c>
      <c r="Q233" s="3">
        <f>VLOOKUP(Tableau1[[#This Row],[Product_Ref]],Table_Correspondance!H:N,7,FALSE)</f>
        <v>15</v>
      </c>
      <c r="R233" s="3">
        <v>8092.78</v>
      </c>
      <c r="S233" t="str">
        <f>CONCATENATE(Tableau1[[#This Row],[Sub_Region_Cod]],Tableau1[[#This Row],[Country_Cod]],Tableau1[[#This Row],[Categ]],Tableau1[[#This Row],[Period]],Tableau1[[#This Row],[Product_Ref]],Tableau1[[#This Row],[Sales]])</f>
        <v>EUESVKCAT_BasM6-2019P478528092,78</v>
      </c>
      <c r="T233" s="5">
        <f>VLOOKUP(Tableau1[[#This Row],[Product_Ref]],Table_Correspondance!H:L,5,FALSE)</f>
        <v>43252</v>
      </c>
      <c r="U233">
        <f>_xlfn.DAYS(Tableau1[[#This Row],[Date]],Tableau1[[#This Row],[Date_creation]])</f>
        <v>365</v>
      </c>
    </row>
    <row r="234" spans="1:21" x14ac:dyDescent="0.35">
      <c r="A234" t="s">
        <v>8</v>
      </c>
      <c r="B234" t="s">
        <v>425</v>
      </c>
      <c r="C234" t="str">
        <f>TRIM(Tableau1[[#This Row],[Country_Cod]])</f>
        <v>ARM</v>
      </c>
      <c r="D234" t="s">
        <v>409</v>
      </c>
      <c r="E234" t="str">
        <f>VLOOKUP(Tableau1[[#This Row],[Code_Pays]],Table_Correspondance!$B$1:$F$40,2,FALSE)</f>
        <v>Arménie</v>
      </c>
      <c r="F234" t="str">
        <f>RIGHT(Tableau1[[#This Row],[Categ]],LEN(Tableau1[[#This Row],[Categ]])-4)</f>
        <v>Haut</v>
      </c>
      <c r="G234" t="s">
        <v>65</v>
      </c>
      <c r="H234" t="str">
        <f>RIGHT(Tableau1[[#This Row],[Period]],4)</f>
        <v>2019</v>
      </c>
      <c r="I234" t="str">
        <f>LEFT(Tableau1[[#This Row],[Period]],FIND("-",Tableau1[[#This Row],[Period]])-1)</f>
        <v>M9</v>
      </c>
      <c r="J234" t="str">
        <f>RIGHT(Tableau1[[#This Row],[Gauche_Trouve]],LEN(Tableau1[[#This Row],[Gauche_Trouve]])-1)</f>
        <v>9</v>
      </c>
      <c r="K234" s="5">
        <f>DATE(Tableau1[[#This Row],[Annee]],Tableau1[[#This Row],[Mois]],1)</f>
        <v>43709</v>
      </c>
      <c r="L234" s="5" t="str">
        <f>"T" &amp; ROUNDUP(Tableau1[[#This Row],[Mois]]/3, 0)</f>
        <v>T3</v>
      </c>
      <c r="M234" t="s">
        <v>226</v>
      </c>
      <c r="N234" t="str">
        <f>CONCATENATE(Tableau1[[#This Row],[Annee]],"-",Tableau1[[#This Row],[Trimestre]])</f>
        <v>2019-T3</v>
      </c>
      <c r="O234" t="str">
        <f>VLOOKUP(Tableau1[[#This Row],[Product_Ref]],Table_Correspondance!H:J,2,FALSE)</f>
        <v>Soutien gorge</v>
      </c>
      <c r="P234" s="3">
        <f>VLOOKUP(Tableau1[[#This Row],[Product_Ref]],Table_Correspondance!H:N,6,FALSE)</f>
        <v>6.72</v>
      </c>
      <c r="Q234" s="3">
        <f>VLOOKUP(Tableau1[[#This Row],[Product_Ref]],Table_Correspondance!H:N,7,FALSE)</f>
        <v>8</v>
      </c>
      <c r="R234" s="3">
        <v>4311.3900000000003</v>
      </c>
      <c r="S234" t="str">
        <f>CONCATENATE(Tableau1[[#This Row],[Sub_Region_Cod]],Tableau1[[#This Row],[Country_Cod]],Tableau1[[#This Row],[Categ]],Tableau1[[#This Row],[Period]],Tableau1[[#This Row],[Product_Ref]],Tableau1[[#This Row],[Sales]])</f>
        <v>EUEARMCAT_HautM9-2019P293474311,39</v>
      </c>
      <c r="T234" s="5">
        <f>VLOOKUP(Tableau1[[#This Row],[Product_Ref]],Table_Correspondance!H:L,5,FALSE)</f>
        <v>43405</v>
      </c>
      <c r="U234">
        <f>_xlfn.DAYS(Tableau1[[#This Row],[Date]],Tableau1[[#This Row],[Date_creation]])</f>
        <v>304</v>
      </c>
    </row>
    <row r="235" spans="1:21" x14ac:dyDescent="0.35">
      <c r="A235" t="s">
        <v>8</v>
      </c>
      <c r="B235" t="s">
        <v>416</v>
      </c>
      <c r="C235" t="str">
        <f>TRIM(Tableau1[[#This Row],[Country_Cod]])</f>
        <v>ROU</v>
      </c>
      <c r="D235" t="s">
        <v>409</v>
      </c>
      <c r="E235" t="str">
        <f>VLOOKUP(Tableau1[[#This Row],[Code_Pays]],Table_Correspondance!$B$1:$F$40,2,FALSE)</f>
        <v>Roumanie</v>
      </c>
      <c r="F235" t="str">
        <f>RIGHT(Tableau1[[#This Row],[Categ]],LEN(Tableau1[[#This Row],[Categ]])-4)</f>
        <v>Haut</v>
      </c>
      <c r="G235" t="s">
        <v>4</v>
      </c>
      <c r="H235" t="str">
        <f>RIGHT(Tableau1[[#This Row],[Period]],4)</f>
        <v>2021</v>
      </c>
      <c r="I235" t="str">
        <f>LEFT(Tableau1[[#This Row],[Period]],FIND("-",Tableau1[[#This Row],[Period]])-1)</f>
        <v>M3</v>
      </c>
      <c r="J235" t="str">
        <f>RIGHT(Tableau1[[#This Row],[Gauche_Trouve]],LEN(Tableau1[[#This Row],[Gauche_Trouve]])-1)</f>
        <v>3</v>
      </c>
      <c r="K235" s="5">
        <f>DATE(Tableau1[[#This Row],[Annee]],Tableau1[[#This Row],[Mois]],1)</f>
        <v>44256</v>
      </c>
      <c r="L235" s="5" t="str">
        <f>"T" &amp; ROUNDUP(Tableau1[[#This Row],[Mois]]/3, 0)</f>
        <v>T1</v>
      </c>
      <c r="M235" t="s">
        <v>189</v>
      </c>
      <c r="N235" t="str">
        <f>CONCATENATE(Tableau1[[#This Row],[Annee]],"-",Tableau1[[#This Row],[Trimestre]])</f>
        <v>2021-T1</v>
      </c>
      <c r="O235" t="str">
        <f>VLOOKUP(Tableau1[[#This Row],[Product_Ref]],Table_Correspondance!H:J,2,FALSE)</f>
        <v>Sweatshirt</v>
      </c>
      <c r="P235" s="3">
        <f>VLOOKUP(Tableau1[[#This Row],[Product_Ref]],Table_Correspondance!H:N,6,FALSE)</f>
        <v>5.04</v>
      </c>
      <c r="Q235" s="3">
        <f>VLOOKUP(Tableau1[[#This Row],[Product_Ref]],Table_Correspondance!H:N,7,FALSE)</f>
        <v>6</v>
      </c>
      <c r="R235" s="3">
        <v>1859.35</v>
      </c>
      <c r="S235" t="str">
        <f>CONCATENATE(Tableau1[[#This Row],[Sub_Region_Cod]],Tableau1[[#This Row],[Country_Cod]],Tableau1[[#This Row],[Categ]],Tableau1[[#This Row],[Period]],Tableau1[[#This Row],[Product_Ref]],Tableau1[[#This Row],[Sales]])</f>
        <v>EUEROUCAT_HautM3-2021P481391859,35</v>
      </c>
      <c r="T235" s="5">
        <f>VLOOKUP(Tableau1[[#This Row],[Product_Ref]],Table_Correspondance!H:L,5,FALSE)</f>
        <v>42948</v>
      </c>
      <c r="U235">
        <f>_xlfn.DAYS(Tableau1[[#This Row],[Date]],Tableau1[[#This Row],[Date_creation]])</f>
        <v>1308</v>
      </c>
    </row>
    <row r="236" spans="1:21" x14ac:dyDescent="0.35">
      <c r="A236" t="s">
        <v>8</v>
      </c>
      <c r="B236" t="s">
        <v>415</v>
      </c>
      <c r="C236" t="str">
        <f>TRIM(Tableau1[[#This Row],[Country_Cod]])</f>
        <v>RUS</v>
      </c>
      <c r="D236" t="s">
        <v>410</v>
      </c>
      <c r="E236" t="str">
        <f>VLOOKUP(Tableau1[[#This Row],[Code_Pays]],Table_Correspondance!$B$1:$F$40,2,FALSE)</f>
        <v>Fédération de Russie</v>
      </c>
      <c r="F236" t="str">
        <f>RIGHT(Tableau1[[#This Row],[Categ]],LEN(Tableau1[[#This Row],[Categ]])-4)</f>
        <v>Bas</v>
      </c>
      <c r="G236" t="s">
        <v>25</v>
      </c>
      <c r="H236" t="str">
        <f>RIGHT(Tableau1[[#This Row],[Period]],4)</f>
        <v>2019</v>
      </c>
      <c r="I236" t="str">
        <f>LEFT(Tableau1[[#This Row],[Period]],FIND("-",Tableau1[[#This Row],[Period]])-1)</f>
        <v>M12</v>
      </c>
      <c r="J236" t="str">
        <f>RIGHT(Tableau1[[#This Row],[Gauche_Trouve]],LEN(Tableau1[[#This Row],[Gauche_Trouve]])-1)</f>
        <v>12</v>
      </c>
      <c r="K236" s="5">
        <f>DATE(Tableau1[[#This Row],[Annee]],Tableau1[[#This Row],[Mois]],1)</f>
        <v>43800</v>
      </c>
      <c r="L236" s="5" t="str">
        <f>"T" &amp; ROUNDUP(Tableau1[[#This Row],[Mois]]/3, 0)</f>
        <v>T4</v>
      </c>
      <c r="M236" t="s">
        <v>223</v>
      </c>
      <c r="N236" t="str">
        <f>CONCATENATE(Tableau1[[#This Row],[Annee]],"-",Tableau1[[#This Row],[Trimestre]])</f>
        <v>2019-T4</v>
      </c>
      <c r="O236" t="str">
        <f>VLOOKUP(Tableau1[[#This Row],[Product_Ref]],Table_Correspondance!H:J,2,FALSE)</f>
        <v>Pantacourt</v>
      </c>
      <c r="P236" s="3">
        <f>VLOOKUP(Tableau1[[#This Row],[Product_Ref]],Table_Correspondance!H:N,6,FALSE)</f>
        <v>5.64</v>
      </c>
      <c r="Q236" s="3">
        <f>VLOOKUP(Tableau1[[#This Row],[Product_Ref]],Table_Correspondance!H:N,7,FALSE)</f>
        <v>6</v>
      </c>
      <c r="R236" s="3">
        <v>865.47</v>
      </c>
      <c r="S236" t="str">
        <f>CONCATENATE(Tableau1[[#This Row],[Sub_Region_Cod]],Tableau1[[#This Row],[Country_Cod]],Tableau1[[#This Row],[Categ]],Tableau1[[#This Row],[Period]],Tableau1[[#This Row],[Product_Ref]],Tableau1[[#This Row],[Sales]])</f>
        <v>EUERUSCAT_BasM12-2019P11464865,47</v>
      </c>
      <c r="T236" s="5">
        <f>VLOOKUP(Tableau1[[#This Row],[Product_Ref]],Table_Correspondance!H:L,5,FALSE)</f>
        <v>42856</v>
      </c>
      <c r="U236">
        <f>_xlfn.DAYS(Tableau1[[#This Row],[Date]],Tableau1[[#This Row],[Date_creation]])</f>
        <v>944</v>
      </c>
    </row>
    <row r="237" spans="1:21" x14ac:dyDescent="0.35">
      <c r="A237" t="s">
        <v>8</v>
      </c>
      <c r="B237" t="s">
        <v>421</v>
      </c>
      <c r="C237" t="str">
        <f>TRIM(Tableau1[[#This Row],[Country_Cod]])</f>
        <v>SVK</v>
      </c>
      <c r="D237" t="s">
        <v>409</v>
      </c>
      <c r="E237" t="str">
        <f>VLOOKUP(Tableau1[[#This Row],[Code_Pays]],Table_Correspondance!$B$1:$F$40,2,FALSE)</f>
        <v>Slovaquie</v>
      </c>
      <c r="F237" t="str">
        <f>RIGHT(Tableau1[[#This Row],[Categ]],LEN(Tableau1[[#This Row],[Categ]])-4)</f>
        <v>Haut</v>
      </c>
      <c r="G237" t="s">
        <v>38</v>
      </c>
      <c r="H237" t="str">
        <f>RIGHT(Tableau1[[#This Row],[Period]],4)</f>
        <v>2019</v>
      </c>
      <c r="I237" t="str">
        <f>LEFT(Tableau1[[#This Row],[Period]],FIND("-",Tableau1[[#This Row],[Period]])-1)</f>
        <v>M5</v>
      </c>
      <c r="J237" t="str">
        <f>RIGHT(Tableau1[[#This Row],[Gauche_Trouve]],LEN(Tableau1[[#This Row],[Gauche_Trouve]])-1)</f>
        <v>5</v>
      </c>
      <c r="K237" s="5">
        <f>DATE(Tableau1[[#This Row],[Annee]],Tableau1[[#This Row],[Mois]],1)</f>
        <v>43586</v>
      </c>
      <c r="L237" s="5" t="str">
        <f>"T" &amp; ROUNDUP(Tableau1[[#This Row],[Mois]]/3, 0)</f>
        <v>T2</v>
      </c>
      <c r="M237" t="s">
        <v>246</v>
      </c>
      <c r="N237" t="str">
        <f>CONCATENATE(Tableau1[[#This Row],[Annee]],"-",Tableau1[[#This Row],[Trimestre]])</f>
        <v>2019-T2</v>
      </c>
      <c r="O237" t="str">
        <f>VLOOKUP(Tableau1[[#This Row],[Product_Ref]],Table_Correspondance!H:J,2,FALSE)</f>
        <v>Sweatshirt</v>
      </c>
      <c r="P237" s="3">
        <f>VLOOKUP(Tableau1[[#This Row],[Product_Ref]],Table_Correspondance!H:N,6,FALSE)</f>
        <v>12.45</v>
      </c>
      <c r="Q237" s="3">
        <f>VLOOKUP(Tableau1[[#This Row],[Product_Ref]],Table_Correspondance!H:N,7,FALSE)</f>
        <v>15</v>
      </c>
      <c r="R237" s="3">
        <v>9482.43</v>
      </c>
      <c r="S237" t="str">
        <f>CONCATENATE(Tableau1[[#This Row],[Sub_Region_Cod]],Tableau1[[#This Row],[Country_Cod]],Tableau1[[#This Row],[Categ]],Tableau1[[#This Row],[Period]],Tableau1[[#This Row],[Product_Ref]],Tableau1[[#This Row],[Sales]])</f>
        <v>EUESVKCAT_HautM5-2019P413019482,43</v>
      </c>
      <c r="T237" s="5">
        <f>VLOOKUP(Tableau1[[#This Row],[Product_Ref]],Table_Correspondance!H:L,5,FALSE)</f>
        <v>43009</v>
      </c>
      <c r="U237">
        <f>_xlfn.DAYS(Tableau1[[#This Row],[Date]],Tableau1[[#This Row],[Date_creation]])</f>
        <v>577</v>
      </c>
    </row>
    <row r="238" spans="1:21" x14ac:dyDescent="0.35">
      <c r="A238" t="s">
        <v>8</v>
      </c>
      <c r="B238" t="s">
        <v>422</v>
      </c>
      <c r="C238" t="str">
        <f>TRIM(Tableau1[[#This Row],[Country_Cod]])</f>
        <v>BLR</v>
      </c>
      <c r="D238" t="s">
        <v>409</v>
      </c>
      <c r="E238" t="str">
        <f>VLOOKUP(Tableau1[[#This Row],[Code_Pays]],Table_Correspondance!$B$1:$F$40,2,FALSE)</f>
        <v>Bélarus</v>
      </c>
      <c r="F238" t="str">
        <f>RIGHT(Tableau1[[#This Row],[Categ]],LEN(Tableau1[[#This Row],[Categ]])-4)</f>
        <v>Haut</v>
      </c>
      <c r="G238" t="s">
        <v>44</v>
      </c>
      <c r="H238" t="str">
        <f>RIGHT(Tableau1[[#This Row],[Period]],4)</f>
        <v>2019</v>
      </c>
      <c r="I238" t="str">
        <f>LEFT(Tableau1[[#This Row],[Period]],FIND("-",Tableau1[[#This Row],[Period]])-1)</f>
        <v>M11</v>
      </c>
      <c r="J238" t="str">
        <f>RIGHT(Tableau1[[#This Row],[Gauche_Trouve]],LEN(Tableau1[[#This Row],[Gauche_Trouve]])-1)</f>
        <v>11</v>
      </c>
      <c r="K238" s="5">
        <f>DATE(Tableau1[[#This Row],[Annee]],Tableau1[[#This Row],[Mois]],1)</f>
        <v>43770</v>
      </c>
      <c r="L238" s="5" t="str">
        <f>"T" &amp; ROUNDUP(Tableau1[[#This Row],[Mois]]/3, 0)</f>
        <v>T4</v>
      </c>
      <c r="M238" t="s">
        <v>79</v>
      </c>
      <c r="N238" t="str">
        <f>CONCATENATE(Tableau1[[#This Row],[Annee]],"-",Tableau1[[#This Row],[Trimestre]])</f>
        <v>2019-T4</v>
      </c>
      <c r="O238" t="str">
        <f>VLOOKUP(Tableau1[[#This Row],[Product_Ref]],Table_Correspondance!H:J,2,FALSE)</f>
        <v>Sweatshirt</v>
      </c>
      <c r="P238" s="3">
        <f>VLOOKUP(Tableau1[[#This Row],[Product_Ref]],Table_Correspondance!H:N,6,FALSE)</f>
        <v>4.8</v>
      </c>
      <c r="Q238" s="3">
        <f>VLOOKUP(Tableau1[[#This Row],[Product_Ref]],Table_Correspondance!H:N,7,FALSE)</f>
        <v>6</v>
      </c>
      <c r="R238" s="3">
        <v>9437.83</v>
      </c>
      <c r="S238" t="str">
        <f>CONCATENATE(Tableau1[[#This Row],[Sub_Region_Cod]],Tableau1[[#This Row],[Country_Cod]],Tableau1[[#This Row],[Categ]],Tableau1[[#This Row],[Period]],Tableau1[[#This Row],[Product_Ref]],Tableau1[[#This Row],[Sales]])</f>
        <v>EUEBLRCAT_HautM11-2019P214139437,83</v>
      </c>
      <c r="T238" s="5">
        <f>VLOOKUP(Tableau1[[#This Row],[Product_Ref]],Table_Correspondance!H:L,5,FALSE)</f>
        <v>43374</v>
      </c>
      <c r="U238">
        <f>_xlfn.DAYS(Tableau1[[#This Row],[Date]],Tableau1[[#This Row],[Date_creation]])</f>
        <v>396</v>
      </c>
    </row>
    <row r="239" spans="1:21" x14ac:dyDescent="0.35">
      <c r="A239" t="s">
        <v>8</v>
      </c>
      <c r="B239" t="s">
        <v>418</v>
      </c>
      <c r="C239" t="str">
        <f>TRIM(Tableau1[[#This Row],[Country_Cod]])</f>
        <v>BGR</v>
      </c>
      <c r="D239" t="s">
        <v>409</v>
      </c>
      <c r="E239" t="str">
        <f>VLOOKUP(Tableau1[[#This Row],[Code_Pays]],Table_Correspondance!$B$1:$F$40,2,FALSE)</f>
        <v>Bulgarie</v>
      </c>
      <c r="F239" t="str">
        <f>RIGHT(Tableau1[[#This Row],[Categ]],LEN(Tableau1[[#This Row],[Categ]])-4)</f>
        <v>Haut</v>
      </c>
      <c r="G239" t="s">
        <v>27</v>
      </c>
      <c r="H239" t="str">
        <f>RIGHT(Tableau1[[#This Row],[Period]],4)</f>
        <v>2020</v>
      </c>
      <c r="I239" t="str">
        <f>LEFT(Tableau1[[#This Row],[Period]],FIND("-",Tableau1[[#This Row],[Period]])-1)</f>
        <v>M6</v>
      </c>
      <c r="J239" t="str">
        <f>RIGHT(Tableau1[[#This Row],[Gauche_Trouve]],LEN(Tableau1[[#This Row],[Gauche_Trouve]])-1)</f>
        <v>6</v>
      </c>
      <c r="K239" s="5">
        <f>DATE(Tableau1[[#This Row],[Annee]],Tableau1[[#This Row],[Mois]],1)</f>
        <v>43983</v>
      </c>
      <c r="L239" s="5" t="str">
        <f>"T" &amp; ROUNDUP(Tableau1[[#This Row],[Mois]]/3, 0)</f>
        <v>T2</v>
      </c>
      <c r="M239" t="s">
        <v>219</v>
      </c>
      <c r="N239" t="str">
        <f>CONCATENATE(Tableau1[[#This Row],[Annee]],"-",Tableau1[[#This Row],[Trimestre]])</f>
        <v>2020-T2</v>
      </c>
      <c r="O239" t="str">
        <f>VLOOKUP(Tableau1[[#This Row],[Product_Ref]],Table_Correspondance!H:J,2,FALSE)</f>
        <v>Soutien gorge</v>
      </c>
      <c r="P239" s="3">
        <f>VLOOKUP(Tableau1[[#This Row],[Product_Ref]],Table_Correspondance!H:N,6,FALSE)</f>
        <v>6.48</v>
      </c>
      <c r="Q239" s="3">
        <f>VLOOKUP(Tableau1[[#This Row],[Product_Ref]],Table_Correspondance!H:N,7,FALSE)</f>
        <v>9</v>
      </c>
      <c r="R239" s="3">
        <v>2943.74</v>
      </c>
      <c r="S239" t="str">
        <f>CONCATENATE(Tableau1[[#This Row],[Sub_Region_Cod]],Tableau1[[#This Row],[Country_Cod]],Tableau1[[#This Row],[Categ]],Tableau1[[#This Row],[Period]],Tableau1[[#This Row],[Product_Ref]],Tableau1[[#This Row],[Sales]])</f>
        <v>EUEBGRCAT_HautM6-2020P019332943,74</v>
      </c>
      <c r="T239" s="5">
        <f>VLOOKUP(Tableau1[[#This Row],[Product_Ref]],Table_Correspondance!H:L,5,FALSE)</f>
        <v>42948</v>
      </c>
      <c r="U239">
        <f>_xlfn.DAYS(Tableau1[[#This Row],[Date]],Tableau1[[#This Row],[Date_creation]])</f>
        <v>1035</v>
      </c>
    </row>
    <row r="240" spans="1:21" x14ac:dyDescent="0.35">
      <c r="A240" t="s">
        <v>8</v>
      </c>
      <c r="B240" t="s">
        <v>420</v>
      </c>
      <c r="C240" t="str">
        <f>TRIM(Tableau1[[#This Row],[Country_Cod]])</f>
        <v>POL</v>
      </c>
      <c r="D240" t="s">
        <v>408</v>
      </c>
      <c r="E240" t="str">
        <f>VLOOKUP(Tableau1[[#This Row],[Code_Pays]],Table_Correspondance!$B$1:$F$40,2,FALSE)</f>
        <v>Pologne</v>
      </c>
      <c r="F240" t="str">
        <f>RIGHT(Tableau1[[#This Row],[Categ]],LEN(Tableau1[[#This Row],[Categ]])-4)</f>
        <v>Haut-Et-Bas</v>
      </c>
      <c r="G240" t="s">
        <v>23</v>
      </c>
      <c r="H240" t="str">
        <f>RIGHT(Tableau1[[#This Row],[Period]],4)</f>
        <v>2019</v>
      </c>
      <c r="I240" t="str">
        <f>LEFT(Tableau1[[#This Row],[Period]],FIND("-",Tableau1[[#This Row],[Period]])-1)</f>
        <v>M10</v>
      </c>
      <c r="J240" t="str">
        <f>RIGHT(Tableau1[[#This Row],[Gauche_Trouve]],LEN(Tableau1[[#This Row],[Gauche_Trouve]])-1)</f>
        <v>10</v>
      </c>
      <c r="K240" s="5">
        <f>DATE(Tableau1[[#This Row],[Annee]],Tableau1[[#This Row],[Mois]],1)</f>
        <v>43739</v>
      </c>
      <c r="L240" s="5" t="str">
        <f>"T" &amp; ROUNDUP(Tableau1[[#This Row],[Mois]]/3, 0)</f>
        <v>T4</v>
      </c>
      <c r="M240" t="s">
        <v>269</v>
      </c>
      <c r="N240" t="str">
        <f>CONCATENATE(Tableau1[[#This Row],[Annee]],"-",Tableau1[[#This Row],[Trimestre]])</f>
        <v>2019-T4</v>
      </c>
      <c r="O240" t="str">
        <f>VLOOKUP(Tableau1[[#This Row],[Product_Ref]],Table_Correspondance!H:J,2,FALSE)</f>
        <v>Robe</v>
      </c>
      <c r="P240" s="3">
        <f>VLOOKUP(Tableau1[[#This Row],[Product_Ref]],Table_Correspondance!H:N,6,FALSE)</f>
        <v>8.3699999999999992</v>
      </c>
      <c r="Q240" s="3">
        <f>VLOOKUP(Tableau1[[#This Row],[Product_Ref]],Table_Correspondance!H:N,7,FALSE)</f>
        <v>9</v>
      </c>
      <c r="R240" s="3">
        <v>8470.2000000000007</v>
      </c>
      <c r="S240" t="str">
        <f>CONCATENATE(Tableau1[[#This Row],[Sub_Region_Cod]],Tableau1[[#This Row],[Country_Cod]],Tableau1[[#This Row],[Categ]],Tableau1[[#This Row],[Period]],Tableau1[[#This Row],[Product_Ref]],Tableau1[[#This Row],[Sales]])</f>
        <v>EUEPOLCAT_Haut-Et-BasM10-2019P072018470,2</v>
      </c>
      <c r="T240" s="5">
        <f>VLOOKUP(Tableau1[[#This Row],[Product_Ref]],Table_Correspondance!H:L,5,FALSE)</f>
        <v>43040</v>
      </c>
      <c r="U240">
        <f>_xlfn.DAYS(Tableau1[[#This Row],[Date]],Tableau1[[#This Row],[Date_creation]])</f>
        <v>699</v>
      </c>
    </row>
    <row r="241" spans="1:21" x14ac:dyDescent="0.35">
      <c r="A241" t="s">
        <v>8</v>
      </c>
      <c r="B241" t="s">
        <v>419</v>
      </c>
      <c r="C241" t="str">
        <f>TRIM(Tableau1[[#This Row],[Country_Cod]])</f>
        <v>HUN</v>
      </c>
      <c r="D241" t="s">
        <v>410</v>
      </c>
      <c r="E241" t="str">
        <f>VLOOKUP(Tableau1[[#This Row],[Code_Pays]],Table_Correspondance!$B$1:$F$40,2,FALSE)</f>
        <v>Hongrie</v>
      </c>
      <c r="F241" t="str">
        <f>RIGHT(Tableau1[[#This Row],[Categ]],LEN(Tableau1[[#This Row],[Categ]])-4)</f>
        <v>Bas</v>
      </c>
      <c r="G241" t="s">
        <v>44</v>
      </c>
      <c r="H241" t="str">
        <f>RIGHT(Tableau1[[#This Row],[Period]],4)</f>
        <v>2019</v>
      </c>
      <c r="I241" t="str">
        <f>LEFT(Tableau1[[#This Row],[Period]],FIND("-",Tableau1[[#This Row],[Period]])-1)</f>
        <v>M11</v>
      </c>
      <c r="J241" t="str">
        <f>RIGHT(Tableau1[[#This Row],[Gauche_Trouve]],LEN(Tableau1[[#This Row],[Gauche_Trouve]])-1)</f>
        <v>11</v>
      </c>
      <c r="K241" s="5">
        <f>DATE(Tableau1[[#This Row],[Annee]],Tableau1[[#This Row],[Mois]],1)</f>
        <v>43770</v>
      </c>
      <c r="L241" s="5" t="str">
        <f>"T" &amp; ROUNDUP(Tableau1[[#This Row],[Mois]]/3, 0)</f>
        <v>T4</v>
      </c>
      <c r="M241" t="s">
        <v>59</v>
      </c>
      <c r="N241" t="str">
        <f>CONCATENATE(Tableau1[[#This Row],[Annee]],"-",Tableau1[[#This Row],[Trimestre]])</f>
        <v>2019-T4</v>
      </c>
      <c r="O241" t="str">
        <f>VLOOKUP(Tableau1[[#This Row],[Product_Ref]],Table_Correspondance!H:J,2,FALSE)</f>
        <v>Culotte</v>
      </c>
      <c r="P241" s="3">
        <f>VLOOKUP(Tableau1[[#This Row],[Product_Ref]],Table_Correspondance!H:N,6,FALSE)</f>
        <v>11.4</v>
      </c>
      <c r="Q241" s="3">
        <f>VLOOKUP(Tableau1[[#This Row],[Product_Ref]],Table_Correspondance!H:N,7,FALSE)</f>
        <v>12</v>
      </c>
      <c r="R241" s="3">
        <v>8678.65</v>
      </c>
      <c r="S241" t="str">
        <f>CONCATENATE(Tableau1[[#This Row],[Sub_Region_Cod]],Tableau1[[#This Row],[Country_Cod]],Tableau1[[#This Row],[Categ]],Tableau1[[#This Row],[Period]],Tableau1[[#This Row],[Product_Ref]],Tableau1[[#This Row],[Sales]])</f>
        <v>EUEHUNCAT_BasM11-2019P344908678,65</v>
      </c>
      <c r="T241" s="5">
        <f>VLOOKUP(Tableau1[[#This Row],[Product_Ref]],Table_Correspondance!H:L,5,FALSE)</f>
        <v>42795</v>
      </c>
      <c r="U241">
        <f>_xlfn.DAYS(Tableau1[[#This Row],[Date]],Tableau1[[#This Row],[Date_creation]])</f>
        <v>975</v>
      </c>
    </row>
    <row r="242" spans="1:21" x14ac:dyDescent="0.35">
      <c r="A242" t="s">
        <v>8</v>
      </c>
      <c r="B242" t="s">
        <v>419</v>
      </c>
      <c r="C242" t="str">
        <f>TRIM(Tableau1[[#This Row],[Country_Cod]])</f>
        <v>HUN</v>
      </c>
      <c r="D242" t="s">
        <v>409</v>
      </c>
      <c r="E242" t="str">
        <f>VLOOKUP(Tableau1[[#This Row],[Code_Pays]],Table_Correspondance!$B$1:$F$40,2,FALSE)</f>
        <v>Hongrie</v>
      </c>
      <c r="F242" t="str">
        <f>RIGHT(Tableau1[[#This Row],[Categ]],LEN(Tableau1[[#This Row],[Categ]])-4)</f>
        <v>Haut</v>
      </c>
      <c r="G242" t="s">
        <v>6</v>
      </c>
      <c r="H242" t="str">
        <f>RIGHT(Tableau1[[#This Row],[Period]],4)</f>
        <v>2021</v>
      </c>
      <c r="I242" t="str">
        <f>LEFT(Tableau1[[#This Row],[Period]],FIND("-",Tableau1[[#This Row],[Period]])-1)</f>
        <v>M1</v>
      </c>
      <c r="J242" t="str">
        <f>RIGHT(Tableau1[[#This Row],[Gauche_Trouve]],LEN(Tableau1[[#This Row],[Gauche_Trouve]])-1)</f>
        <v>1</v>
      </c>
      <c r="K242" s="5">
        <f>DATE(Tableau1[[#This Row],[Annee]],Tableau1[[#This Row],[Mois]],1)</f>
        <v>44197</v>
      </c>
      <c r="L242" s="5" t="str">
        <f>"T" &amp; ROUNDUP(Tableau1[[#This Row],[Mois]]/3, 0)</f>
        <v>T1</v>
      </c>
      <c r="M242" t="s">
        <v>317</v>
      </c>
      <c r="N242" t="str">
        <f>CONCATENATE(Tableau1[[#This Row],[Annee]],"-",Tableau1[[#This Row],[Trimestre]])</f>
        <v>2021-T1</v>
      </c>
      <c r="O242" t="str">
        <f>VLOOKUP(Tableau1[[#This Row],[Product_Ref]],Table_Correspondance!H:J,2,FALSE)</f>
        <v>Pull</v>
      </c>
      <c r="P242" s="3">
        <f>VLOOKUP(Tableau1[[#This Row],[Product_Ref]],Table_Correspondance!H:N,6,FALSE)</f>
        <v>5.68</v>
      </c>
      <c r="Q242" s="3">
        <f>VLOOKUP(Tableau1[[#This Row],[Product_Ref]],Table_Correspondance!H:N,7,FALSE)</f>
        <v>8</v>
      </c>
      <c r="R242" s="3">
        <v>2790.54</v>
      </c>
      <c r="S242" t="str">
        <f>CONCATENATE(Tableau1[[#This Row],[Sub_Region_Cod]],Tableau1[[#This Row],[Country_Cod]],Tableau1[[#This Row],[Categ]],Tableau1[[#This Row],[Period]],Tableau1[[#This Row],[Product_Ref]],Tableau1[[#This Row],[Sales]])</f>
        <v>EUEHUNCAT_HautM1-2021P098392790,54</v>
      </c>
      <c r="T242" s="5">
        <f>VLOOKUP(Tableau1[[#This Row],[Product_Ref]],Table_Correspondance!H:L,5,FALSE)</f>
        <v>42767</v>
      </c>
      <c r="U242">
        <f>_xlfn.DAYS(Tableau1[[#This Row],[Date]],Tableau1[[#This Row],[Date_creation]])</f>
        <v>1430</v>
      </c>
    </row>
    <row r="243" spans="1:21" x14ac:dyDescent="0.35">
      <c r="A243" t="s">
        <v>8</v>
      </c>
      <c r="B243" t="s">
        <v>424</v>
      </c>
      <c r="C243" t="str">
        <f>TRIM(Tableau1[[#This Row],[Country_Cod]])</f>
        <v>CZE</v>
      </c>
      <c r="D243" t="s">
        <v>410</v>
      </c>
      <c r="E243" t="str">
        <f>VLOOKUP(Tableau1[[#This Row],[Code_Pays]],Table_Correspondance!$B$1:$F$40,2,FALSE)</f>
        <v>République Tchèque</v>
      </c>
      <c r="F243" t="str">
        <f>RIGHT(Tableau1[[#This Row],[Categ]],LEN(Tableau1[[#This Row],[Categ]])-4)</f>
        <v>Bas</v>
      </c>
      <c r="G243" t="s">
        <v>56</v>
      </c>
      <c r="H243" t="str">
        <f>RIGHT(Tableau1[[#This Row],[Period]],4)</f>
        <v>2020</v>
      </c>
      <c r="I243" t="str">
        <f>LEFT(Tableau1[[#This Row],[Period]],FIND("-",Tableau1[[#This Row],[Period]])-1)</f>
        <v>M3</v>
      </c>
      <c r="J243" t="str">
        <f>RIGHT(Tableau1[[#This Row],[Gauche_Trouve]],LEN(Tableau1[[#This Row],[Gauche_Trouve]])-1)</f>
        <v>3</v>
      </c>
      <c r="K243" s="5">
        <f>DATE(Tableau1[[#This Row],[Annee]],Tableau1[[#This Row],[Mois]],1)</f>
        <v>43891</v>
      </c>
      <c r="L243" s="5" t="str">
        <f>"T" &amp; ROUNDUP(Tableau1[[#This Row],[Mois]]/3, 0)</f>
        <v>T1</v>
      </c>
      <c r="M243" t="s">
        <v>141</v>
      </c>
      <c r="N243" t="str">
        <f>CONCATENATE(Tableau1[[#This Row],[Annee]],"-",Tableau1[[#This Row],[Trimestre]])</f>
        <v>2020-T1</v>
      </c>
      <c r="O243" t="str">
        <f>VLOOKUP(Tableau1[[#This Row],[Product_Ref]],Table_Correspondance!H:J,2,FALSE)</f>
        <v>Pantacourt</v>
      </c>
      <c r="P243" s="3">
        <f>VLOOKUP(Tableau1[[#This Row],[Product_Ref]],Table_Correspondance!H:N,6,FALSE)</f>
        <v>10.45</v>
      </c>
      <c r="Q243" s="3">
        <f>VLOOKUP(Tableau1[[#This Row],[Product_Ref]],Table_Correspondance!H:N,7,FALSE)</f>
        <v>11</v>
      </c>
      <c r="R243" s="3">
        <v>8060.58</v>
      </c>
      <c r="S243" t="str">
        <f>CONCATENATE(Tableau1[[#This Row],[Sub_Region_Cod]],Tableau1[[#This Row],[Country_Cod]],Tableau1[[#This Row],[Categ]],Tableau1[[#This Row],[Period]],Tableau1[[#This Row],[Product_Ref]],Tableau1[[#This Row],[Sales]])</f>
        <v>EUECZECAT_BasM3-2020P304798060,58</v>
      </c>
      <c r="T243" s="5">
        <f>VLOOKUP(Tableau1[[#This Row],[Product_Ref]],Table_Correspondance!H:L,5,FALSE)</f>
        <v>43252</v>
      </c>
      <c r="U243">
        <f>_xlfn.DAYS(Tableau1[[#This Row],[Date]],Tableau1[[#This Row],[Date_creation]])</f>
        <v>639</v>
      </c>
    </row>
    <row r="244" spans="1:21" x14ac:dyDescent="0.35">
      <c r="A244" t="s">
        <v>8</v>
      </c>
      <c r="B244" t="s">
        <v>416</v>
      </c>
      <c r="C244" t="str">
        <f>TRIM(Tableau1[[#This Row],[Country_Cod]])</f>
        <v>ROU</v>
      </c>
      <c r="D244" t="s">
        <v>409</v>
      </c>
      <c r="E244" t="str">
        <f>VLOOKUP(Tableau1[[#This Row],[Code_Pays]],Table_Correspondance!$B$1:$F$40,2,FALSE)</f>
        <v>Roumanie</v>
      </c>
      <c r="F244" t="str">
        <f>RIGHT(Tableau1[[#This Row],[Categ]],LEN(Tableau1[[#This Row],[Categ]])-4)</f>
        <v>Haut</v>
      </c>
      <c r="G244" t="s">
        <v>6</v>
      </c>
      <c r="H244" t="str">
        <f>RIGHT(Tableau1[[#This Row],[Period]],4)</f>
        <v>2021</v>
      </c>
      <c r="I244" t="str">
        <f>LEFT(Tableau1[[#This Row],[Period]],FIND("-",Tableau1[[#This Row],[Period]])-1)</f>
        <v>M1</v>
      </c>
      <c r="J244" t="str">
        <f>RIGHT(Tableau1[[#This Row],[Gauche_Trouve]],LEN(Tableau1[[#This Row],[Gauche_Trouve]])-1)</f>
        <v>1</v>
      </c>
      <c r="K244" s="5">
        <f>DATE(Tableau1[[#This Row],[Annee]],Tableau1[[#This Row],[Mois]],1)</f>
        <v>44197</v>
      </c>
      <c r="L244" s="5" t="str">
        <f>"T" &amp; ROUNDUP(Tableau1[[#This Row],[Mois]]/3, 0)</f>
        <v>T1</v>
      </c>
      <c r="M244" t="s">
        <v>366</v>
      </c>
      <c r="N244" t="str">
        <f>CONCATENATE(Tableau1[[#This Row],[Annee]],"-",Tableau1[[#This Row],[Trimestre]])</f>
        <v>2021-T1</v>
      </c>
      <c r="O244" t="str">
        <f>VLOOKUP(Tableau1[[#This Row],[Product_Ref]],Table_Correspondance!H:J,2,FALSE)</f>
        <v>Soutien gorge</v>
      </c>
      <c r="P244" s="3">
        <f>VLOOKUP(Tableau1[[#This Row],[Product_Ref]],Table_Correspondance!H:N,6,FALSE)</f>
        <v>11.04</v>
      </c>
      <c r="Q244" s="3">
        <f>VLOOKUP(Tableau1[[#This Row],[Product_Ref]],Table_Correspondance!H:N,7,FALSE)</f>
        <v>12</v>
      </c>
      <c r="R244" s="3">
        <v>3051.31</v>
      </c>
      <c r="S244" t="str">
        <f>CONCATENATE(Tableau1[[#This Row],[Sub_Region_Cod]],Tableau1[[#This Row],[Country_Cod]],Tableau1[[#This Row],[Categ]],Tableau1[[#This Row],[Period]],Tableau1[[#This Row],[Product_Ref]],Tableau1[[#This Row],[Sales]])</f>
        <v>EUEROUCAT_HautM1-2021P229753051,31</v>
      </c>
      <c r="T244" s="5">
        <f>VLOOKUP(Tableau1[[#This Row],[Product_Ref]],Table_Correspondance!H:L,5,FALSE)</f>
        <v>42948</v>
      </c>
      <c r="U244">
        <f>_xlfn.DAYS(Tableau1[[#This Row],[Date]],Tableau1[[#This Row],[Date_creation]])</f>
        <v>1249</v>
      </c>
    </row>
    <row r="245" spans="1:21" x14ac:dyDescent="0.35">
      <c r="A245" t="s">
        <v>8</v>
      </c>
      <c r="B245" t="s">
        <v>421</v>
      </c>
      <c r="C245" t="str">
        <f>TRIM(Tableau1[[#This Row],[Country_Cod]])</f>
        <v>SVK</v>
      </c>
      <c r="D245" t="s">
        <v>410</v>
      </c>
      <c r="E245" t="str">
        <f>VLOOKUP(Tableau1[[#This Row],[Code_Pays]],Table_Correspondance!$B$1:$F$40,2,FALSE)</f>
        <v>Slovaquie</v>
      </c>
      <c r="F245" t="str">
        <f>RIGHT(Tableau1[[#This Row],[Categ]],LEN(Tableau1[[#This Row],[Categ]])-4)</f>
        <v>Bas</v>
      </c>
      <c r="G245" t="s">
        <v>17</v>
      </c>
      <c r="H245" t="str">
        <f>RIGHT(Tableau1[[#This Row],[Period]],4)</f>
        <v>2020</v>
      </c>
      <c r="I245" t="str">
        <f>LEFT(Tableau1[[#This Row],[Period]],FIND("-",Tableau1[[#This Row],[Period]])-1)</f>
        <v>M12</v>
      </c>
      <c r="J245" t="str">
        <f>RIGHT(Tableau1[[#This Row],[Gauche_Trouve]],LEN(Tableau1[[#This Row],[Gauche_Trouve]])-1)</f>
        <v>12</v>
      </c>
      <c r="K245" s="5">
        <f>DATE(Tableau1[[#This Row],[Annee]],Tableau1[[#This Row],[Mois]],1)</f>
        <v>44166</v>
      </c>
      <c r="L245" s="5" t="str">
        <f>"T" &amp; ROUNDUP(Tableau1[[#This Row],[Mois]]/3, 0)</f>
        <v>T4</v>
      </c>
      <c r="M245" t="s">
        <v>167</v>
      </c>
      <c r="N245" t="str">
        <f>CONCATENATE(Tableau1[[#This Row],[Annee]],"-",Tableau1[[#This Row],[Trimestre]])</f>
        <v>2020-T4</v>
      </c>
      <c r="O245" t="str">
        <f>VLOOKUP(Tableau1[[#This Row],[Product_Ref]],Table_Correspondance!H:J,2,FALSE)</f>
        <v>Culotte</v>
      </c>
      <c r="P245" s="3">
        <f>VLOOKUP(Tableau1[[#This Row],[Product_Ref]],Table_Correspondance!H:N,6,FALSE)</f>
        <v>8.6999999999999993</v>
      </c>
      <c r="Q245" s="3">
        <f>VLOOKUP(Tableau1[[#This Row],[Product_Ref]],Table_Correspondance!H:N,7,FALSE)</f>
        <v>10</v>
      </c>
      <c r="R245" s="3">
        <v>9496.52</v>
      </c>
      <c r="S245" t="str">
        <f>CONCATENATE(Tableau1[[#This Row],[Sub_Region_Cod]],Tableau1[[#This Row],[Country_Cod]],Tableau1[[#This Row],[Categ]],Tableau1[[#This Row],[Period]],Tableau1[[#This Row],[Product_Ref]],Tableau1[[#This Row],[Sales]])</f>
        <v>EUESVKCAT_BasM12-2020P365319496,52</v>
      </c>
      <c r="T245" s="5">
        <f>VLOOKUP(Tableau1[[#This Row],[Product_Ref]],Table_Correspondance!H:L,5,FALSE)</f>
        <v>43344</v>
      </c>
      <c r="U245">
        <f>_xlfn.DAYS(Tableau1[[#This Row],[Date]],Tableau1[[#This Row],[Date_creation]])</f>
        <v>822</v>
      </c>
    </row>
    <row r="246" spans="1:21" x14ac:dyDescent="0.35">
      <c r="A246" t="s">
        <v>8</v>
      </c>
      <c r="B246" t="s">
        <v>420</v>
      </c>
      <c r="C246" t="str">
        <f>TRIM(Tableau1[[#This Row],[Country_Cod]])</f>
        <v>POL</v>
      </c>
      <c r="D246" t="s">
        <v>410</v>
      </c>
      <c r="E246" t="str">
        <f>VLOOKUP(Tableau1[[#This Row],[Code_Pays]],Table_Correspondance!$B$1:$F$40,2,FALSE)</f>
        <v>Pologne</v>
      </c>
      <c r="F246" t="str">
        <f>RIGHT(Tableau1[[#This Row],[Categ]],LEN(Tableau1[[#This Row],[Categ]])-4)</f>
        <v>Bas</v>
      </c>
      <c r="G246" t="s">
        <v>25</v>
      </c>
      <c r="H246" t="str">
        <f>RIGHT(Tableau1[[#This Row],[Period]],4)</f>
        <v>2019</v>
      </c>
      <c r="I246" t="str">
        <f>LEFT(Tableau1[[#This Row],[Period]],FIND("-",Tableau1[[#This Row],[Period]])-1)</f>
        <v>M12</v>
      </c>
      <c r="J246" t="str">
        <f>RIGHT(Tableau1[[#This Row],[Gauche_Trouve]],LEN(Tableau1[[#This Row],[Gauche_Trouve]])-1)</f>
        <v>12</v>
      </c>
      <c r="K246" s="5">
        <f>DATE(Tableau1[[#This Row],[Annee]],Tableau1[[#This Row],[Mois]],1)</f>
        <v>43800</v>
      </c>
      <c r="L246" s="5" t="str">
        <f>"T" &amp; ROUNDUP(Tableau1[[#This Row],[Mois]]/3, 0)</f>
        <v>T4</v>
      </c>
      <c r="M246" t="s">
        <v>158</v>
      </c>
      <c r="N246" t="str">
        <f>CONCATENATE(Tableau1[[#This Row],[Annee]],"-",Tableau1[[#This Row],[Trimestre]])</f>
        <v>2019-T4</v>
      </c>
      <c r="O246" t="str">
        <f>VLOOKUP(Tableau1[[#This Row],[Product_Ref]],Table_Correspondance!H:J,2,FALSE)</f>
        <v>Chaussette</v>
      </c>
      <c r="P246" s="3">
        <f>VLOOKUP(Tableau1[[#This Row],[Product_Ref]],Table_Correspondance!H:N,6,FALSE)</f>
        <v>10.32</v>
      </c>
      <c r="Q246" s="3">
        <f>VLOOKUP(Tableau1[[#This Row],[Product_Ref]],Table_Correspondance!H:N,7,FALSE)</f>
        <v>12</v>
      </c>
      <c r="R246" s="3">
        <v>8863.84</v>
      </c>
      <c r="S246" t="str">
        <f>CONCATENATE(Tableau1[[#This Row],[Sub_Region_Cod]],Tableau1[[#This Row],[Country_Cod]],Tableau1[[#This Row],[Categ]],Tableau1[[#This Row],[Period]],Tableau1[[#This Row],[Product_Ref]],Tableau1[[#This Row],[Sales]])</f>
        <v>EUEPOLCAT_BasM12-2019P325648863,84</v>
      </c>
      <c r="T246" s="5">
        <f>VLOOKUP(Tableau1[[#This Row],[Product_Ref]],Table_Correspondance!H:L,5,FALSE)</f>
        <v>43435</v>
      </c>
      <c r="U246">
        <f>_xlfn.DAYS(Tableau1[[#This Row],[Date]],Tableau1[[#This Row],[Date_creation]])</f>
        <v>365</v>
      </c>
    </row>
    <row r="247" spans="1:21" x14ac:dyDescent="0.35">
      <c r="A247" t="s">
        <v>8</v>
      </c>
      <c r="B247" t="s">
        <v>423</v>
      </c>
      <c r="C247" t="str">
        <f>TRIM(Tableau1[[#This Row],[Country_Cod]])</f>
        <v>UKR</v>
      </c>
      <c r="D247" t="s">
        <v>409</v>
      </c>
      <c r="E247" t="str">
        <f>VLOOKUP(Tableau1[[#This Row],[Code_Pays]],Table_Correspondance!$B$1:$F$40,2,FALSE)</f>
        <v>Ukraine</v>
      </c>
      <c r="F247" t="str">
        <f>RIGHT(Tableau1[[#This Row],[Categ]],LEN(Tableau1[[#This Row],[Categ]])-4)</f>
        <v>Haut</v>
      </c>
      <c r="G247" t="s">
        <v>38</v>
      </c>
      <c r="H247" t="str">
        <f>RIGHT(Tableau1[[#This Row],[Period]],4)</f>
        <v>2019</v>
      </c>
      <c r="I247" t="str">
        <f>LEFT(Tableau1[[#This Row],[Period]],FIND("-",Tableau1[[#This Row],[Period]])-1)</f>
        <v>M5</v>
      </c>
      <c r="J247" t="str">
        <f>RIGHT(Tableau1[[#This Row],[Gauche_Trouve]],LEN(Tableau1[[#This Row],[Gauche_Trouve]])-1)</f>
        <v>5</v>
      </c>
      <c r="K247" s="5">
        <f>DATE(Tableau1[[#This Row],[Annee]],Tableau1[[#This Row],[Mois]],1)</f>
        <v>43586</v>
      </c>
      <c r="L247" s="5" t="str">
        <f>"T" &amp; ROUNDUP(Tableau1[[#This Row],[Mois]]/3, 0)</f>
        <v>T2</v>
      </c>
      <c r="M247" t="s">
        <v>143</v>
      </c>
      <c r="N247" t="str">
        <f>CONCATENATE(Tableau1[[#This Row],[Annee]],"-",Tableau1[[#This Row],[Trimestre]])</f>
        <v>2019-T2</v>
      </c>
      <c r="O247" t="str">
        <f>VLOOKUP(Tableau1[[#This Row],[Product_Ref]],Table_Correspondance!H:J,2,FALSE)</f>
        <v>Chemise</v>
      </c>
      <c r="P247" s="3">
        <f>VLOOKUP(Tableau1[[#This Row],[Product_Ref]],Table_Correspondance!H:N,6,FALSE)</f>
        <v>9.24</v>
      </c>
      <c r="Q247" s="3">
        <f>VLOOKUP(Tableau1[[#This Row],[Product_Ref]],Table_Correspondance!H:N,7,FALSE)</f>
        <v>12</v>
      </c>
      <c r="R247" s="3">
        <v>1858.22</v>
      </c>
      <c r="S247" t="str">
        <f>CONCATENATE(Tableau1[[#This Row],[Sub_Region_Cod]],Tableau1[[#This Row],[Country_Cod]],Tableau1[[#This Row],[Categ]],Tableau1[[#This Row],[Period]],Tableau1[[#This Row],[Product_Ref]],Tableau1[[#This Row],[Sales]])</f>
        <v>EUEUKRCAT_HautM5-2019P217261858,22</v>
      </c>
      <c r="T247" s="5">
        <f>VLOOKUP(Tableau1[[#This Row],[Product_Ref]],Table_Correspondance!H:L,5,FALSE)</f>
        <v>43101</v>
      </c>
      <c r="U247">
        <f>_xlfn.DAYS(Tableau1[[#This Row],[Date]],Tableau1[[#This Row],[Date_creation]])</f>
        <v>485</v>
      </c>
    </row>
    <row r="248" spans="1:21" x14ac:dyDescent="0.35">
      <c r="A248" t="s">
        <v>8</v>
      </c>
      <c r="B248" t="s">
        <v>415</v>
      </c>
      <c r="C248" t="str">
        <f>TRIM(Tableau1[[#This Row],[Country_Cod]])</f>
        <v>RUS</v>
      </c>
      <c r="D248" t="s">
        <v>410</v>
      </c>
      <c r="E248" t="str">
        <f>VLOOKUP(Tableau1[[#This Row],[Code_Pays]],Table_Correspondance!$B$1:$F$40,2,FALSE)</f>
        <v>Fédération de Russie</v>
      </c>
      <c r="F248" t="str">
        <f>RIGHT(Tableau1[[#This Row],[Categ]],LEN(Tableau1[[#This Row],[Categ]])-4)</f>
        <v>Bas</v>
      </c>
      <c r="G248" t="s">
        <v>52</v>
      </c>
      <c r="H248" t="str">
        <f>RIGHT(Tableau1[[#This Row],[Period]],4)</f>
        <v>2020</v>
      </c>
      <c r="I248" t="str">
        <f>LEFT(Tableau1[[#This Row],[Period]],FIND("-",Tableau1[[#This Row],[Period]])-1)</f>
        <v>M11</v>
      </c>
      <c r="J248" t="str">
        <f>RIGHT(Tableau1[[#This Row],[Gauche_Trouve]],LEN(Tableau1[[#This Row],[Gauche_Trouve]])-1)</f>
        <v>11</v>
      </c>
      <c r="K248" s="5">
        <f>DATE(Tableau1[[#This Row],[Annee]],Tableau1[[#This Row],[Mois]],1)</f>
        <v>44136</v>
      </c>
      <c r="L248" s="5" t="str">
        <f>"T" &amp; ROUNDUP(Tableau1[[#This Row],[Mois]]/3, 0)</f>
        <v>T4</v>
      </c>
      <c r="M248" t="s">
        <v>379</v>
      </c>
      <c r="N248" t="str">
        <f>CONCATENATE(Tableau1[[#This Row],[Annee]],"-",Tableau1[[#This Row],[Trimestre]])</f>
        <v>2020-T4</v>
      </c>
      <c r="O248" t="str">
        <f>VLOOKUP(Tableau1[[#This Row],[Product_Ref]],Table_Correspondance!H:J,2,FALSE)</f>
        <v>Jupe</v>
      </c>
      <c r="P248" s="3">
        <f>VLOOKUP(Tableau1[[#This Row],[Product_Ref]],Table_Correspondance!H:N,6,FALSE)</f>
        <v>9.02</v>
      </c>
      <c r="Q248" s="3">
        <f>VLOOKUP(Tableau1[[#This Row],[Product_Ref]],Table_Correspondance!H:N,7,FALSE)</f>
        <v>11</v>
      </c>
      <c r="R248" s="3">
        <v>3351.94</v>
      </c>
      <c r="S248" t="str">
        <f>CONCATENATE(Tableau1[[#This Row],[Sub_Region_Cod]],Tableau1[[#This Row],[Country_Cod]],Tableau1[[#This Row],[Categ]],Tableau1[[#This Row],[Period]],Tableau1[[#This Row],[Product_Ref]],Tableau1[[#This Row],[Sales]])</f>
        <v>EUERUSCAT_BasM11-2020P374653351,94</v>
      </c>
      <c r="T248" s="5">
        <f>VLOOKUP(Tableau1[[#This Row],[Product_Ref]],Table_Correspondance!H:L,5,FALSE)</f>
        <v>43435</v>
      </c>
      <c r="U248">
        <f>_xlfn.DAYS(Tableau1[[#This Row],[Date]],Tableau1[[#This Row],[Date_creation]])</f>
        <v>701</v>
      </c>
    </row>
    <row r="249" spans="1:21" x14ac:dyDescent="0.35">
      <c r="A249" t="s">
        <v>8</v>
      </c>
      <c r="B249" t="s">
        <v>422</v>
      </c>
      <c r="C249" t="str">
        <f>TRIM(Tableau1[[#This Row],[Country_Cod]])</f>
        <v>BLR</v>
      </c>
      <c r="D249" t="s">
        <v>410</v>
      </c>
      <c r="E249" t="str">
        <f>VLOOKUP(Tableau1[[#This Row],[Code_Pays]],Table_Correspondance!$B$1:$F$40,2,FALSE)</f>
        <v>Bélarus</v>
      </c>
      <c r="F249" t="str">
        <f>RIGHT(Tableau1[[#This Row],[Categ]],LEN(Tableau1[[#This Row],[Categ]])-4)</f>
        <v>Bas</v>
      </c>
      <c r="G249" t="s">
        <v>52</v>
      </c>
      <c r="H249" t="str">
        <f>RIGHT(Tableau1[[#This Row],[Period]],4)</f>
        <v>2020</v>
      </c>
      <c r="I249" t="str">
        <f>LEFT(Tableau1[[#This Row],[Period]],FIND("-",Tableau1[[#This Row],[Period]])-1)</f>
        <v>M11</v>
      </c>
      <c r="J249" t="str">
        <f>RIGHT(Tableau1[[#This Row],[Gauche_Trouve]],LEN(Tableau1[[#This Row],[Gauche_Trouve]])-1)</f>
        <v>11</v>
      </c>
      <c r="K249" s="5">
        <f>DATE(Tableau1[[#This Row],[Annee]],Tableau1[[#This Row],[Mois]],1)</f>
        <v>44136</v>
      </c>
      <c r="L249" s="5" t="str">
        <f>"T" &amp; ROUNDUP(Tableau1[[#This Row],[Mois]]/3, 0)</f>
        <v>T4</v>
      </c>
      <c r="M249" t="s">
        <v>275</v>
      </c>
      <c r="N249" t="str">
        <f>CONCATENATE(Tableau1[[#This Row],[Annee]],"-",Tableau1[[#This Row],[Trimestre]])</f>
        <v>2020-T4</v>
      </c>
      <c r="O249" t="str">
        <f>VLOOKUP(Tableau1[[#This Row],[Product_Ref]],Table_Correspondance!H:J,2,FALSE)</f>
        <v>Pantalon</v>
      </c>
      <c r="P249" s="3">
        <f>VLOOKUP(Tableau1[[#This Row],[Product_Ref]],Table_Correspondance!H:N,6,FALSE)</f>
        <v>11.2</v>
      </c>
      <c r="Q249" s="3">
        <f>VLOOKUP(Tableau1[[#This Row],[Product_Ref]],Table_Correspondance!H:N,7,FALSE)</f>
        <v>14</v>
      </c>
      <c r="R249" s="3">
        <v>3775.21</v>
      </c>
      <c r="S249" t="str">
        <f>CONCATENATE(Tableau1[[#This Row],[Sub_Region_Cod]],Tableau1[[#This Row],[Country_Cod]],Tableau1[[#This Row],[Categ]],Tableau1[[#This Row],[Period]],Tableau1[[#This Row],[Product_Ref]],Tableau1[[#This Row],[Sales]])</f>
        <v>EUEBLRCAT_BasM11-2020P405903775,21</v>
      </c>
      <c r="T249" s="5">
        <f>VLOOKUP(Tableau1[[#This Row],[Product_Ref]],Table_Correspondance!H:L,5,FALSE)</f>
        <v>43313</v>
      </c>
      <c r="U249">
        <f>_xlfn.DAYS(Tableau1[[#This Row],[Date]],Tableau1[[#This Row],[Date_creation]])</f>
        <v>823</v>
      </c>
    </row>
    <row r="250" spans="1:21" x14ac:dyDescent="0.35">
      <c r="A250" t="s">
        <v>8</v>
      </c>
      <c r="B250" t="s">
        <v>423</v>
      </c>
      <c r="C250" t="str">
        <f>TRIM(Tableau1[[#This Row],[Country_Cod]])</f>
        <v>UKR</v>
      </c>
      <c r="D250" t="s">
        <v>409</v>
      </c>
      <c r="E250" t="str">
        <f>VLOOKUP(Tableau1[[#This Row],[Code_Pays]],Table_Correspondance!$B$1:$F$40,2,FALSE)</f>
        <v>Ukraine</v>
      </c>
      <c r="F250" t="str">
        <f>RIGHT(Tableau1[[#This Row],[Categ]],LEN(Tableau1[[#This Row],[Categ]])-4)</f>
        <v>Haut</v>
      </c>
      <c r="G250" t="s">
        <v>27</v>
      </c>
      <c r="H250" t="str">
        <f>RIGHT(Tableau1[[#This Row],[Period]],4)</f>
        <v>2020</v>
      </c>
      <c r="I250" t="str">
        <f>LEFT(Tableau1[[#This Row],[Period]],FIND("-",Tableau1[[#This Row],[Period]])-1)</f>
        <v>M6</v>
      </c>
      <c r="J250" t="str">
        <f>RIGHT(Tableau1[[#This Row],[Gauche_Trouve]],LEN(Tableau1[[#This Row],[Gauche_Trouve]])-1)</f>
        <v>6</v>
      </c>
      <c r="K250" s="5">
        <f>DATE(Tableau1[[#This Row],[Annee]],Tableau1[[#This Row],[Mois]],1)</f>
        <v>43983</v>
      </c>
      <c r="L250" s="5" t="str">
        <f>"T" &amp; ROUNDUP(Tableau1[[#This Row],[Mois]]/3, 0)</f>
        <v>T2</v>
      </c>
      <c r="M250" t="s">
        <v>220</v>
      </c>
      <c r="N250" t="str">
        <f>CONCATENATE(Tableau1[[#This Row],[Annee]],"-",Tableau1[[#This Row],[Trimestre]])</f>
        <v>2020-T2</v>
      </c>
      <c r="O250" t="str">
        <f>VLOOKUP(Tableau1[[#This Row],[Product_Ref]],Table_Correspondance!H:J,2,FALSE)</f>
        <v>Pull</v>
      </c>
      <c r="P250" s="3">
        <f>VLOOKUP(Tableau1[[#This Row],[Product_Ref]],Table_Correspondance!H:N,6,FALSE)</f>
        <v>13.65</v>
      </c>
      <c r="Q250" s="3">
        <f>VLOOKUP(Tableau1[[#This Row],[Product_Ref]],Table_Correspondance!H:N,7,FALSE)</f>
        <v>15</v>
      </c>
      <c r="R250" s="3">
        <v>5094.79</v>
      </c>
      <c r="S250" t="str">
        <f>CONCATENATE(Tableau1[[#This Row],[Sub_Region_Cod]],Tableau1[[#This Row],[Country_Cod]],Tableau1[[#This Row],[Categ]],Tableau1[[#This Row],[Period]],Tableau1[[#This Row],[Product_Ref]],Tableau1[[#This Row],[Sales]])</f>
        <v>EUEUKRCAT_HautM6-2020P497695094,79</v>
      </c>
      <c r="T250" s="5">
        <f>VLOOKUP(Tableau1[[#This Row],[Product_Ref]],Table_Correspondance!H:L,5,FALSE)</f>
        <v>43160</v>
      </c>
      <c r="U250">
        <f>_xlfn.DAYS(Tableau1[[#This Row],[Date]],Tableau1[[#This Row],[Date_creation]])</f>
        <v>823</v>
      </c>
    </row>
    <row r="251" spans="1:21" x14ac:dyDescent="0.35">
      <c r="A251" t="s">
        <v>8</v>
      </c>
      <c r="B251" t="s">
        <v>417</v>
      </c>
      <c r="C251" t="str">
        <f>TRIM(Tableau1[[#This Row],[Country_Cod]])</f>
        <v>MDA</v>
      </c>
      <c r="D251" t="s">
        <v>410</v>
      </c>
      <c r="E251" t="str">
        <f>VLOOKUP(Tableau1[[#This Row],[Code_Pays]],Table_Correspondance!$B$1:$F$40,2,FALSE)</f>
        <v>République de Moldavie</v>
      </c>
      <c r="F251" t="str">
        <f>RIGHT(Tableau1[[#This Row],[Categ]],LEN(Tableau1[[#This Row],[Categ]])-4)</f>
        <v>Bas</v>
      </c>
      <c r="G251" t="s">
        <v>30</v>
      </c>
      <c r="H251" t="str">
        <f>RIGHT(Tableau1[[#This Row],[Period]],4)</f>
        <v>2020</v>
      </c>
      <c r="I251" t="str">
        <f>LEFT(Tableau1[[#This Row],[Period]],FIND("-",Tableau1[[#This Row],[Period]])-1)</f>
        <v>M9</v>
      </c>
      <c r="J251" t="str">
        <f>RIGHT(Tableau1[[#This Row],[Gauche_Trouve]],LEN(Tableau1[[#This Row],[Gauche_Trouve]])-1)</f>
        <v>9</v>
      </c>
      <c r="K251" s="5">
        <f>DATE(Tableau1[[#This Row],[Annee]],Tableau1[[#This Row],[Mois]],1)</f>
        <v>44075</v>
      </c>
      <c r="L251" s="5" t="str">
        <f>"T" &amp; ROUNDUP(Tableau1[[#This Row],[Mois]]/3, 0)</f>
        <v>T3</v>
      </c>
      <c r="M251" t="s">
        <v>64</v>
      </c>
      <c r="N251" t="str">
        <f>CONCATENATE(Tableau1[[#This Row],[Annee]],"-",Tableau1[[#This Row],[Trimestre]])</f>
        <v>2020-T3</v>
      </c>
      <c r="O251" t="str">
        <f>VLOOKUP(Tableau1[[#This Row],[Product_Ref]],Table_Correspondance!H:J,2,FALSE)</f>
        <v>Culotte</v>
      </c>
      <c r="P251" s="3">
        <f>VLOOKUP(Tableau1[[#This Row],[Product_Ref]],Table_Correspondance!H:N,6,FALSE)</f>
        <v>5.16</v>
      </c>
      <c r="Q251" s="3">
        <f>VLOOKUP(Tableau1[[#This Row],[Product_Ref]],Table_Correspondance!H:N,7,FALSE)</f>
        <v>6</v>
      </c>
      <c r="R251" s="3">
        <v>7834.86</v>
      </c>
      <c r="S251" t="str">
        <f>CONCATENATE(Tableau1[[#This Row],[Sub_Region_Cod]],Tableau1[[#This Row],[Country_Cod]],Tableau1[[#This Row],[Categ]],Tableau1[[#This Row],[Period]],Tableau1[[#This Row],[Product_Ref]],Tableau1[[#This Row],[Sales]])</f>
        <v>EUEMDACAT_BasM9-2020P336407834,86</v>
      </c>
      <c r="T251" s="5">
        <f>VLOOKUP(Tableau1[[#This Row],[Product_Ref]],Table_Correspondance!H:L,5,FALSE)</f>
        <v>42826</v>
      </c>
      <c r="U251">
        <f>_xlfn.DAYS(Tableau1[[#This Row],[Date]],Tableau1[[#This Row],[Date_creation]])</f>
        <v>1249</v>
      </c>
    </row>
    <row r="252" spans="1:21" x14ac:dyDescent="0.35">
      <c r="A252" t="s">
        <v>8</v>
      </c>
      <c r="B252" t="s">
        <v>415</v>
      </c>
      <c r="C252" t="str">
        <f>TRIM(Tableau1[[#This Row],[Country_Cod]])</f>
        <v>RUS</v>
      </c>
      <c r="D252" t="s">
        <v>409</v>
      </c>
      <c r="E252" t="str">
        <f>VLOOKUP(Tableau1[[#This Row],[Code_Pays]],Table_Correspondance!$B$1:$F$40,2,FALSE)</f>
        <v>Fédération de Russie</v>
      </c>
      <c r="F252" t="str">
        <f>RIGHT(Tableau1[[#This Row],[Categ]],LEN(Tableau1[[#This Row],[Categ]])-4)</f>
        <v>Haut</v>
      </c>
      <c r="G252" t="s">
        <v>4</v>
      </c>
      <c r="H252" t="str">
        <f>RIGHT(Tableau1[[#This Row],[Period]],4)</f>
        <v>2021</v>
      </c>
      <c r="I252" t="str">
        <f>LEFT(Tableau1[[#This Row],[Period]],FIND("-",Tableau1[[#This Row],[Period]])-1)</f>
        <v>M3</v>
      </c>
      <c r="J252" t="str">
        <f>RIGHT(Tableau1[[#This Row],[Gauche_Trouve]],LEN(Tableau1[[#This Row],[Gauche_Trouve]])-1)</f>
        <v>3</v>
      </c>
      <c r="K252" s="5">
        <f>DATE(Tableau1[[#This Row],[Annee]],Tableau1[[#This Row],[Mois]],1)</f>
        <v>44256</v>
      </c>
      <c r="L252" s="5" t="str">
        <f>"T" &amp; ROUNDUP(Tableau1[[#This Row],[Mois]]/3, 0)</f>
        <v>T1</v>
      </c>
      <c r="M252" t="s">
        <v>53</v>
      </c>
      <c r="N252" t="str">
        <f>CONCATENATE(Tableau1[[#This Row],[Annee]],"-",Tableau1[[#This Row],[Trimestre]])</f>
        <v>2021-T1</v>
      </c>
      <c r="O252" t="str">
        <f>VLOOKUP(Tableau1[[#This Row],[Product_Ref]],Table_Correspondance!H:J,2,FALSE)</f>
        <v>Chemise</v>
      </c>
      <c r="P252" s="3">
        <f>VLOOKUP(Tableau1[[#This Row],[Product_Ref]],Table_Correspondance!H:N,6,FALSE)</f>
        <v>9</v>
      </c>
      <c r="Q252" s="3">
        <f>VLOOKUP(Tableau1[[#This Row],[Product_Ref]],Table_Correspondance!H:N,7,FALSE)</f>
        <v>10</v>
      </c>
      <c r="R252" s="3">
        <v>616.72</v>
      </c>
      <c r="S252" t="str">
        <f>CONCATENATE(Tableau1[[#This Row],[Sub_Region_Cod]],Tableau1[[#This Row],[Country_Cod]],Tableau1[[#This Row],[Categ]],Tableau1[[#This Row],[Period]],Tableau1[[#This Row],[Product_Ref]],Tableau1[[#This Row],[Sales]])</f>
        <v>EUERUSCAT_HautM3-2021P36740616,72</v>
      </c>
      <c r="T252" s="5">
        <f>VLOOKUP(Tableau1[[#This Row],[Product_Ref]],Table_Correspondance!H:L,5,FALSE)</f>
        <v>43070</v>
      </c>
      <c r="U252">
        <f>_xlfn.DAYS(Tableau1[[#This Row],[Date]],Tableau1[[#This Row],[Date_creation]])</f>
        <v>1186</v>
      </c>
    </row>
    <row r="253" spans="1:21" x14ac:dyDescent="0.35">
      <c r="A253" t="s">
        <v>8</v>
      </c>
      <c r="B253" t="s">
        <v>424</v>
      </c>
      <c r="C253" t="str">
        <f>TRIM(Tableau1[[#This Row],[Country_Cod]])</f>
        <v>CZE</v>
      </c>
      <c r="D253" t="s">
        <v>408</v>
      </c>
      <c r="E253" t="str">
        <f>VLOOKUP(Tableau1[[#This Row],[Code_Pays]],Table_Correspondance!$B$1:$F$40,2,FALSE)</f>
        <v>République Tchèque</v>
      </c>
      <c r="F253" t="str">
        <f>RIGHT(Tableau1[[#This Row],[Categ]],LEN(Tableau1[[#This Row],[Categ]])-4)</f>
        <v>Haut-Et-Bas</v>
      </c>
      <c r="G253" t="s">
        <v>23</v>
      </c>
      <c r="H253" t="str">
        <f>RIGHT(Tableau1[[#This Row],[Period]],4)</f>
        <v>2019</v>
      </c>
      <c r="I253" t="str">
        <f>LEFT(Tableau1[[#This Row],[Period]],FIND("-",Tableau1[[#This Row],[Period]])-1)</f>
        <v>M10</v>
      </c>
      <c r="J253" t="str">
        <f>RIGHT(Tableau1[[#This Row],[Gauche_Trouve]],LEN(Tableau1[[#This Row],[Gauche_Trouve]])-1)</f>
        <v>10</v>
      </c>
      <c r="K253" s="5">
        <f>DATE(Tableau1[[#This Row],[Annee]],Tableau1[[#This Row],[Mois]],1)</f>
        <v>43739</v>
      </c>
      <c r="L253" s="5" t="str">
        <f>"T" &amp; ROUNDUP(Tableau1[[#This Row],[Mois]]/3, 0)</f>
        <v>T4</v>
      </c>
      <c r="M253" t="s">
        <v>45</v>
      </c>
      <c r="N253" t="str">
        <f>CONCATENATE(Tableau1[[#This Row],[Annee]],"-",Tableau1[[#This Row],[Trimestre]])</f>
        <v>2019-T4</v>
      </c>
      <c r="O253" t="str">
        <f>VLOOKUP(Tableau1[[#This Row],[Product_Ref]],Table_Correspondance!H:J,2,FALSE)</f>
        <v>Robe</v>
      </c>
      <c r="P253" s="3">
        <f>VLOOKUP(Tableau1[[#This Row],[Product_Ref]],Table_Correspondance!H:N,6,FALSE)</f>
        <v>8.3699999999999992</v>
      </c>
      <c r="Q253" s="3">
        <f>VLOOKUP(Tableau1[[#This Row],[Product_Ref]],Table_Correspondance!H:N,7,FALSE)</f>
        <v>9</v>
      </c>
      <c r="R253" s="3">
        <v>1261.8900000000001</v>
      </c>
      <c r="S253" t="str">
        <f>CONCATENATE(Tableau1[[#This Row],[Sub_Region_Cod]],Tableau1[[#This Row],[Country_Cod]],Tableau1[[#This Row],[Categ]],Tableau1[[#This Row],[Period]],Tableau1[[#This Row],[Product_Ref]],Tableau1[[#This Row],[Sales]])</f>
        <v>EUECZECAT_Haut-Et-BasM10-2019P068811261,89</v>
      </c>
      <c r="T253" s="5">
        <f>VLOOKUP(Tableau1[[#This Row],[Product_Ref]],Table_Correspondance!H:L,5,FALSE)</f>
        <v>43344</v>
      </c>
      <c r="U253">
        <f>_xlfn.DAYS(Tableau1[[#This Row],[Date]],Tableau1[[#This Row],[Date_creation]])</f>
        <v>395</v>
      </c>
    </row>
    <row r="254" spans="1:21" x14ac:dyDescent="0.35">
      <c r="A254" t="s">
        <v>8</v>
      </c>
      <c r="B254" t="s">
        <v>416</v>
      </c>
      <c r="C254" t="str">
        <f>TRIM(Tableau1[[#This Row],[Country_Cod]])</f>
        <v>ROU</v>
      </c>
      <c r="D254" t="s">
        <v>409</v>
      </c>
      <c r="E254" t="str">
        <f>VLOOKUP(Tableau1[[#This Row],[Code_Pays]],Table_Correspondance!$B$1:$F$40,2,FALSE)</f>
        <v>Roumanie</v>
      </c>
      <c r="F254" t="str">
        <f>RIGHT(Tableau1[[#This Row],[Categ]],LEN(Tableau1[[#This Row],[Categ]])-4)</f>
        <v>Haut</v>
      </c>
      <c r="G254" t="s">
        <v>17</v>
      </c>
      <c r="H254" t="str">
        <f>RIGHT(Tableau1[[#This Row],[Period]],4)</f>
        <v>2020</v>
      </c>
      <c r="I254" t="str">
        <f>LEFT(Tableau1[[#This Row],[Period]],FIND("-",Tableau1[[#This Row],[Period]])-1)</f>
        <v>M12</v>
      </c>
      <c r="J254" t="str">
        <f>RIGHT(Tableau1[[#This Row],[Gauche_Trouve]],LEN(Tableau1[[#This Row],[Gauche_Trouve]])-1)</f>
        <v>12</v>
      </c>
      <c r="K254" s="5">
        <f>DATE(Tableau1[[#This Row],[Annee]],Tableau1[[#This Row],[Mois]],1)</f>
        <v>44166</v>
      </c>
      <c r="L254" s="5" t="str">
        <f>"T" &amp; ROUNDUP(Tableau1[[#This Row],[Mois]]/3, 0)</f>
        <v>T4</v>
      </c>
      <c r="M254" t="s">
        <v>189</v>
      </c>
      <c r="N254" t="str">
        <f>CONCATENATE(Tableau1[[#This Row],[Annee]],"-",Tableau1[[#This Row],[Trimestre]])</f>
        <v>2020-T4</v>
      </c>
      <c r="O254" t="str">
        <f>VLOOKUP(Tableau1[[#This Row],[Product_Ref]],Table_Correspondance!H:J,2,FALSE)</f>
        <v>Sweatshirt</v>
      </c>
      <c r="P254" s="3">
        <f>VLOOKUP(Tableau1[[#This Row],[Product_Ref]],Table_Correspondance!H:N,6,FALSE)</f>
        <v>5.04</v>
      </c>
      <c r="Q254" s="3">
        <f>VLOOKUP(Tableau1[[#This Row],[Product_Ref]],Table_Correspondance!H:N,7,FALSE)</f>
        <v>6</v>
      </c>
      <c r="R254" s="3">
        <v>2003.16</v>
      </c>
      <c r="S254" t="str">
        <f>CONCATENATE(Tableau1[[#This Row],[Sub_Region_Cod]],Tableau1[[#This Row],[Country_Cod]],Tableau1[[#This Row],[Categ]],Tableau1[[#This Row],[Period]],Tableau1[[#This Row],[Product_Ref]],Tableau1[[#This Row],[Sales]])</f>
        <v>EUEROUCAT_HautM12-2020P481392003,16</v>
      </c>
      <c r="T254" s="5">
        <f>VLOOKUP(Tableau1[[#This Row],[Product_Ref]],Table_Correspondance!H:L,5,FALSE)</f>
        <v>42948</v>
      </c>
      <c r="U254">
        <f>_xlfn.DAYS(Tableau1[[#This Row],[Date]],Tableau1[[#This Row],[Date_creation]])</f>
        <v>1218</v>
      </c>
    </row>
    <row r="255" spans="1:21" x14ac:dyDescent="0.35">
      <c r="A255" t="s">
        <v>8</v>
      </c>
      <c r="B255" t="s">
        <v>425</v>
      </c>
      <c r="C255" t="str">
        <f>TRIM(Tableau1[[#This Row],[Country_Cod]])</f>
        <v>ARM</v>
      </c>
      <c r="D255" t="s">
        <v>410</v>
      </c>
      <c r="E255" t="str">
        <f>VLOOKUP(Tableau1[[#This Row],[Code_Pays]],Table_Correspondance!$B$1:$F$40,2,FALSE)</f>
        <v>Arménie</v>
      </c>
      <c r="F255" t="str">
        <f>RIGHT(Tableau1[[#This Row],[Categ]],LEN(Tableau1[[#This Row],[Categ]])-4)</f>
        <v>Bas</v>
      </c>
      <c r="G255" t="s">
        <v>6</v>
      </c>
      <c r="H255" t="str">
        <f>RIGHT(Tableau1[[#This Row],[Period]],4)</f>
        <v>2021</v>
      </c>
      <c r="I255" t="str">
        <f>LEFT(Tableau1[[#This Row],[Period]],FIND("-",Tableau1[[#This Row],[Period]])-1)</f>
        <v>M1</v>
      </c>
      <c r="J255" t="str">
        <f>RIGHT(Tableau1[[#This Row],[Gauche_Trouve]],LEN(Tableau1[[#This Row],[Gauche_Trouve]])-1)</f>
        <v>1</v>
      </c>
      <c r="K255" s="5">
        <f>DATE(Tableau1[[#This Row],[Annee]],Tableau1[[#This Row],[Mois]],1)</f>
        <v>44197</v>
      </c>
      <c r="L255" s="5" t="str">
        <f>"T" &amp; ROUNDUP(Tableau1[[#This Row],[Mois]]/3, 0)</f>
        <v>T1</v>
      </c>
      <c r="M255" t="s">
        <v>64</v>
      </c>
      <c r="N255" t="str">
        <f>CONCATENATE(Tableau1[[#This Row],[Annee]],"-",Tableau1[[#This Row],[Trimestre]])</f>
        <v>2021-T1</v>
      </c>
      <c r="O255" t="str">
        <f>VLOOKUP(Tableau1[[#This Row],[Product_Ref]],Table_Correspondance!H:J,2,FALSE)</f>
        <v>Culotte</v>
      </c>
      <c r="P255" s="3">
        <f>VLOOKUP(Tableau1[[#This Row],[Product_Ref]],Table_Correspondance!H:N,6,FALSE)</f>
        <v>5.16</v>
      </c>
      <c r="Q255" s="3">
        <f>VLOOKUP(Tableau1[[#This Row],[Product_Ref]],Table_Correspondance!H:N,7,FALSE)</f>
        <v>6</v>
      </c>
      <c r="R255" s="3">
        <v>8638.8700000000008</v>
      </c>
      <c r="S255" t="str">
        <f>CONCATENATE(Tableau1[[#This Row],[Sub_Region_Cod]],Tableau1[[#This Row],[Country_Cod]],Tableau1[[#This Row],[Categ]],Tableau1[[#This Row],[Period]],Tableau1[[#This Row],[Product_Ref]],Tableau1[[#This Row],[Sales]])</f>
        <v>EUEARMCAT_BasM1-2021P336408638,87</v>
      </c>
      <c r="T255" s="5">
        <f>VLOOKUP(Tableau1[[#This Row],[Product_Ref]],Table_Correspondance!H:L,5,FALSE)</f>
        <v>42826</v>
      </c>
      <c r="U255">
        <f>_xlfn.DAYS(Tableau1[[#This Row],[Date]],Tableau1[[#This Row],[Date_creation]])</f>
        <v>1371</v>
      </c>
    </row>
    <row r="256" spans="1:21" x14ac:dyDescent="0.35">
      <c r="A256" t="s">
        <v>8</v>
      </c>
      <c r="B256" t="s">
        <v>415</v>
      </c>
      <c r="C256" t="str">
        <f>TRIM(Tableau1[[#This Row],[Country_Cod]])</f>
        <v>RUS</v>
      </c>
      <c r="D256" t="s">
        <v>409</v>
      </c>
      <c r="E256" t="str">
        <f>VLOOKUP(Tableau1[[#This Row],[Code_Pays]],Table_Correspondance!$B$1:$F$40,2,FALSE)</f>
        <v>Fédération de Russie</v>
      </c>
      <c r="F256" t="str">
        <f>RIGHT(Tableau1[[#This Row],[Categ]],LEN(Tableau1[[#This Row],[Categ]])-4)</f>
        <v>Haut</v>
      </c>
      <c r="G256" t="s">
        <v>63</v>
      </c>
      <c r="H256" t="str">
        <f>RIGHT(Tableau1[[#This Row],[Period]],4)</f>
        <v>2019</v>
      </c>
      <c r="I256" t="str">
        <f>LEFT(Tableau1[[#This Row],[Period]],FIND("-",Tableau1[[#This Row],[Period]])-1)</f>
        <v>M7</v>
      </c>
      <c r="J256" t="str">
        <f>RIGHT(Tableau1[[#This Row],[Gauche_Trouve]],LEN(Tableau1[[#This Row],[Gauche_Trouve]])-1)</f>
        <v>7</v>
      </c>
      <c r="K256" s="5">
        <f>DATE(Tableau1[[#This Row],[Annee]],Tableau1[[#This Row],[Mois]],1)</f>
        <v>43647</v>
      </c>
      <c r="L256" s="5" t="str">
        <f>"T" &amp; ROUNDUP(Tableau1[[#This Row],[Mois]]/3, 0)</f>
        <v>T3</v>
      </c>
      <c r="M256" t="s">
        <v>105</v>
      </c>
      <c r="N256" t="str">
        <f>CONCATENATE(Tableau1[[#This Row],[Annee]],"-",Tableau1[[#This Row],[Trimestre]])</f>
        <v>2019-T3</v>
      </c>
      <c r="O256" t="str">
        <f>VLOOKUP(Tableau1[[#This Row],[Product_Ref]],Table_Correspondance!H:J,2,FALSE)</f>
        <v>Soutien gorge</v>
      </c>
      <c r="P256" s="3">
        <f>VLOOKUP(Tableau1[[#This Row],[Product_Ref]],Table_Correspondance!H:N,6,FALSE)</f>
        <v>7.4</v>
      </c>
      <c r="Q256" s="3">
        <f>VLOOKUP(Tableau1[[#This Row],[Product_Ref]],Table_Correspondance!H:N,7,FALSE)</f>
        <v>10</v>
      </c>
      <c r="R256" s="3">
        <v>3829.84</v>
      </c>
      <c r="S256" t="str">
        <f>CONCATENATE(Tableau1[[#This Row],[Sub_Region_Cod]],Tableau1[[#This Row],[Country_Cod]],Tableau1[[#This Row],[Categ]],Tableau1[[#This Row],[Period]],Tableau1[[#This Row],[Product_Ref]],Tableau1[[#This Row],[Sales]])</f>
        <v>EUERUSCAT_HautM7-2019P421613829,84</v>
      </c>
      <c r="T256" s="5">
        <f>VLOOKUP(Tableau1[[#This Row],[Product_Ref]],Table_Correspondance!H:L,5,FALSE)</f>
        <v>43101</v>
      </c>
      <c r="U256">
        <f>_xlfn.DAYS(Tableau1[[#This Row],[Date]],Tableau1[[#This Row],[Date_creation]])</f>
        <v>546</v>
      </c>
    </row>
    <row r="257" spans="1:21" x14ac:dyDescent="0.35">
      <c r="A257" t="s">
        <v>8</v>
      </c>
      <c r="B257" t="s">
        <v>421</v>
      </c>
      <c r="C257" t="str">
        <f>TRIM(Tableau1[[#This Row],[Country_Cod]])</f>
        <v>SVK</v>
      </c>
      <c r="D257" t="s">
        <v>410</v>
      </c>
      <c r="E257" t="str">
        <f>VLOOKUP(Tableau1[[#This Row],[Code_Pays]],Table_Correspondance!$B$1:$F$40,2,FALSE)</f>
        <v>Slovaquie</v>
      </c>
      <c r="F257" t="str">
        <f>RIGHT(Tableau1[[#This Row],[Categ]],LEN(Tableau1[[#This Row],[Categ]])-4)</f>
        <v>Bas</v>
      </c>
      <c r="G257" t="s">
        <v>9</v>
      </c>
      <c r="H257" t="str">
        <f>RIGHT(Tableau1[[#This Row],[Period]],4)</f>
        <v>2021</v>
      </c>
      <c r="I257" t="str">
        <f>LEFT(Tableau1[[#This Row],[Period]],FIND("-",Tableau1[[#This Row],[Period]])-1)</f>
        <v>M2</v>
      </c>
      <c r="J257" t="str">
        <f>RIGHT(Tableau1[[#This Row],[Gauche_Trouve]],LEN(Tableau1[[#This Row],[Gauche_Trouve]])-1)</f>
        <v>2</v>
      </c>
      <c r="K257" s="5">
        <f>DATE(Tableau1[[#This Row],[Annee]],Tableau1[[#This Row],[Mois]],1)</f>
        <v>44228</v>
      </c>
      <c r="L257" s="5" t="str">
        <f>"T" &amp; ROUNDUP(Tableau1[[#This Row],[Mois]]/3, 0)</f>
        <v>T1</v>
      </c>
      <c r="M257" t="s">
        <v>131</v>
      </c>
      <c r="N257" t="str">
        <f>CONCATENATE(Tableau1[[#This Row],[Annee]],"-",Tableau1[[#This Row],[Trimestre]])</f>
        <v>2021-T1</v>
      </c>
      <c r="O257" t="str">
        <f>VLOOKUP(Tableau1[[#This Row],[Product_Ref]],Table_Correspondance!H:J,2,FALSE)</f>
        <v>Pantacourt</v>
      </c>
      <c r="P257" s="3">
        <f>VLOOKUP(Tableau1[[#This Row],[Product_Ref]],Table_Correspondance!H:N,6,FALSE)</f>
        <v>10.92</v>
      </c>
      <c r="Q257" s="3">
        <f>VLOOKUP(Tableau1[[#This Row],[Product_Ref]],Table_Correspondance!H:N,7,FALSE)</f>
        <v>14</v>
      </c>
      <c r="R257" s="3">
        <v>9561.41</v>
      </c>
      <c r="S257" t="str">
        <f>CONCATENATE(Tableau1[[#This Row],[Sub_Region_Cod]],Tableau1[[#This Row],[Country_Cod]],Tableau1[[#This Row],[Categ]],Tableau1[[#This Row],[Period]],Tableau1[[#This Row],[Product_Ref]],Tableau1[[#This Row],[Sales]])</f>
        <v>EUESVKCAT_BasM2-2021P384399561,41</v>
      </c>
      <c r="T257" s="5">
        <f>VLOOKUP(Tableau1[[#This Row],[Product_Ref]],Table_Correspondance!H:L,5,FALSE)</f>
        <v>42795</v>
      </c>
      <c r="U257">
        <f>_xlfn.DAYS(Tableau1[[#This Row],[Date]],Tableau1[[#This Row],[Date_creation]])</f>
        <v>1433</v>
      </c>
    </row>
    <row r="258" spans="1:21" x14ac:dyDescent="0.35">
      <c r="A258" t="s">
        <v>8</v>
      </c>
      <c r="B258" t="s">
        <v>422</v>
      </c>
      <c r="C258" t="str">
        <f>TRIM(Tableau1[[#This Row],[Country_Cod]])</f>
        <v>BLR</v>
      </c>
      <c r="D258" t="s">
        <v>409</v>
      </c>
      <c r="E258" t="str">
        <f>VLOOKUP(Tableau1[[#This Row],[Code_Pays]],Table_Correspondance!$B$1:$F$40,2,FALSE)</f>
        <v>Bélarus</v>
      </c>
      <c r="F258" t="str">
        <f>RIGHT(Tableau1[[#This Row],[Categ]],LEN(Tableau1[[#This Row],[Categ]])-4)</f>
        <v>Haut</v>
      </c>
      <c r="G258" t="s">
        <v>9</v>
      </c>
      <c r="H258" t="str">
        <f>RIGHT(Tableau1[[#This Row],[Period]],4)</f>
        <v>2021</v>
      </c>
      <c r="I258" t="str">
        <f>LEFT(Tableau1[[#This Row],[Period]],FIND("-",Tableau1[[#This Row],[Period]])-1)</f>
        <v>M2</v>
      </c>
      <c r="J258" t="str">
        <f>RIGHT(Tableau1[[#This Row],[Gauche_Trouve]],LEN(Tableau1[[#This Row],[Gauche_Trouve]])-1)</f>
        <v>2</v>
      </c>
      <c r="K258" s="5">
        <f>DATE(Tableau1[[#This Row],[Annee]],Tableau1[[#This Row],[Mois]],1)</f>
        <v>44228</v>
      </c>
      <c r="L258" s="5" t="str">
        <f>"T" &amp; ROUNDUP(Tableau1[[#This Row],[Mois]]/3, 0)</f>
        <v>T1</v>
      </c>
      <c r="M258" t="s">
        <v>114</v>
      </c>
      <c r="N258" t="str">
        <f>CONCATENATE(Tableau1[[#This Row],[Annee]],"-",Tableau1[[#This Row],[Trimestre]])</f>
        <v>2021-T1</v>
      </c>
      <c r="O258" t="str">
        <f>VLOOKUP(Tableau1[[#This Row],[Product_Ref]],Table_Correspondance!H:J,2,FALSE)</f>
        <v>T-shirt</v>
      </c>
      <c r="P258" s="3">
        <f>VLOOKUP(Tableau1[[#This Row],[Product_Ref]],Table_Correspondance!H:N,6,FALSE)</f>
        <v>10.44</v>
      </c>
      <c r="Q258" s="3">
        <f>VLOOKUP(Tableau1[[#This Row],[Product_Ref]],Table_Correspondance!H:N,7,FALSE)</f>
        <v>12</v>
      </c>
      <c r="R258" s="3">
        <v>5955.95</v>
      </c>
      <c r="S258" t="str">
        <f>CONCATENATE(Tableau1[[#This Row],[Sub_Region_Cod]],Tableau1[[#This Row],[Country_Cod]],Tableau1[[#This Row],[Categ]],Tableau1[[#This Row],[Period]],Tableau1[[#This Row],[Product_Ref]],Tableau1[[#This Row],[Sales]])</f>
        <v>EUEBLRCAT_HautM2-2021P071365955,95</v>
      </c>
      <c r="T258" s="5">
        <f>VLOOKUP(Tableau1[[#This Row],[Product_Ref]],Table_Correspondance!H:L,5,FALSE)</f>
        <v>43313</v>
      </c>
      <c r="U258">
        <f>_xlfn.DAYS(Tableau1[[#This Row],[Date]],Tableau1[[#This Row],[Date_creation]])</f>
        <v>915</v>
      </c>
    </row>
    <row r="259" spans="1:21" x14ac:dyDescent="0.35">
      <c r="A259" t="s">
        <v>8</v>
      </c>
      <c r="B259" t="s">
        <v>425</v>
      </c>
      <c r="C259" t="str">
        <f>TRIM(Tableau1[[#This Row],[Country_Cod]])</f>
        <v>ARM</v>
      </c>
      <c r="D259" t="s">
        <v>409</v>
      </c>
      <c r="E259" t="str">
        <f>VLOOKUP(Tableau1[[#This Row],[Code_Pays]],Table_Correspondance!$B$1:$F$40,2,FALSE)</f>
        <v>Arménie</v>
      </c>
      <c r="F259" t="str">
        <f>RIGHT(Tableau1[[#This Row],[Categ]],LEN(Tableau1[[#This Row],[Categ]])-4)</f>
        <v>Haut</v>
      </c>
      <c r="G259" t="s">
        <v>20</v>
      </c>
      <c r="H259" t="str">
        <f>RIGHT(Tableau1[[#This Row],[Period]],4)</f>
        <v>2020</v>
      </c>
      <c r="I259" t="str">
        <f>LEFT(Tableau1[[#This Row],[Period]],FIND("-",Tableau1[[#This Row],[Period]])-1)</f>
        <v>M4</v>
      </c>
      <c r="J259" t="str">
        <f>RIGHT(Tableau1[[#This Row],[Gauche_Trouve]],LEN(Tableau1[[#This Row],[Gauche_Trouve]])-1)</f>
        <v>4</v>
      </c>
      <c r="K259" s="5">
        <f>DATE(Tableau1[[#This Row],[Annee]],Tableau1[[#This Row],[Mois]],1)</f>
        <v>43922</v>
      </c>
      <c r="L259" s="5" t="str">
        <f>"T" &amp; ROUNDUP(Tableau1[[#This Row],[Mois]]/3, 0)</f>
        <v>T2</v>
      </c>
      <c r="M259" t="s">
        <v>93</v>
      </c>
      <c r="N259" t="str">
        <f>CONCATENATE(Tableau1[[#This Row],[Annee]],"-",Tableau1[[#This Row],[Trimestre]])</f>
        <v>2020-T2</v>
      </c>
      <c r="O259" t="str">
        <f>VLOOKUP(Tableau1[[#This Row],[Product_Ref]],Table_Correspondance!H:J,2,FALSE)</f>
        <v>Débardeur</v>
      </c>
      <c r="P259" s="3">
        <f>VLOOKUP(Tableau1[[#This Row],[Product_Ref]],Table_Correspondance!H:N,6,FALSE)</f>
        <v>9.84</v>
      </c>
      <c r="Q259" s="3">
        <f>VLOOKUP(Tableau1[[#This Row],[Product_Ref]],Table_Correspondance!H:N,7,FALSE)</f>
        <v>12</v>
      </c>
      <c r="R259" s="3">
        <v>7285.8</v>
      </c>
      <c r="S259" t="str">
        <f>CONCATENATE(Tableau1[[#This Row],[Sub_Region_Cod]],Tableau1[[#This Row],[Country_Cod]],Tableau1[[#This Row],[Categ]],Tableau1[[#This Row],[Period]],Tableau1[[#This Row],[Product_Ref]],Tableau1[[#This Row],[Sales]])</f>
        <v>EUEARMCAT_HautM4-2020P213397285,8</v>
      </c>
      <c r="T259" s="5">
        <f>VLOOKUP(Tableau1[[#This Row],[Product_Ref]],Table_Correspondance!H:L,5,FALSE)</f>
        <v>43070</v>
      </c>
      <c r="U259">
        <f>_xlfn.DAYS(Tableau1[[#This Row],[Date]],Tableau1[[#This Row],[Date_creation]])</f>
        <v>852</v>
      </c>
    </row>
    <row r="260" spans="1:21" x14ac:dyDescent="0.35">
      <c r="A260" t="s">
        <v>8</v>
      </c>
      <c r="B260" t="s">
        <v>422</v>
      </c>
      <c r="C260" t="str">
        <f>TRIM(Tableau1[[#This Row],[Country_Cod]])</f>
        <v>BLR</v>
      </c>
      <c r="D260" t="s">
        <v>409</v>
      </c>
      <c r="E260" t="str">
        <f>VLOOKUP(Tableau1[[#This Row],[Code_Pays]],Table_Correspondance!$B$1:$F$40,2,FALSE)</f>
        <v>Bélarus</v>
      </c>
      <c r="F260" t="str">
        <f>RIGHT(Tableau1[[#This Row],[Categ]],LEN(Tableau1[[#This Row],[Categ]])-4)</f>
        <v>Haut</v>
      </c>
      <c r="G260" t="s">
        <v>73</v>
      </c>
      <c r="H260" t="str">
        <f>RIGHT(Tableau1[[#This Row],[Period]],4)</f>
        <v>2020</v>
      </c>
      <c r="I260" t="str">
        <f>LEFT(Tableau1[[#This Row],[Period]],FIND("-",Tableau1[[#This Row],[Period]])-1)</f>
        <v>M8</v>
      </c>
      <c r="J260" t="str">
        <f>RIGHT(Tableau1[[#This Row],[Gauche_Trouve]],LEN(Tableau1[[#This Row],[Gauche_Trouve]])-1)</f>
        <v>8</v>
      </c>
      <c r="K260" s="5">
        <f>DATE(Tableau1[[#This Row],[Annee]],Tableau1[[#This Row],[Mois]],1)</f>
        <v>44044</v>
      </c>
      <c r="L260" s="5" t="str">
        <f>"T" &amp; ROUNDUP(Tableau1[[#This Row],[Mois]]/3, 0)</f>
        <v>T3</v>
      </c>
      <c r="M260" t="s">
        <v>233</v>
      </c>
      <c r="N260" t="str">
        <f>CONCATENATE(Tableau1[[#This Row],[Annee]],"-",Tableau1[[#This Row],[Trimestre]])</f>
        <v>2020-T3</v>
      </c>
      <c r="O260" t="str">
        <f>VLOOKUP(Tableau1[[#This Row],[Product_Ref]],Table_Correspondance!H:J,2,FALSE)</f>
        <v>Chemisier</v>
      </c>
      <c r="P260" s="3">
        <f>VLOOKUP(Tableau1[[#This Row],[Product_Ref]],Table_Correspondance!H:N,6,FALSE)</f>
        <v>3.85</v>
      </c>
      <c r="Q260" s="3">
        <f>VLOOKUP(Tableau1[[#This Row],[Product_Ref]],Table_Correspondance!H:N,7,FALSE)</f>
        <v>5</v>
      </c>
      <c r="R260" s="3">
        <v>229.63</v>
      </c>
      <c r="S260" t="str">
        <f>CONCATENATE(Tableau1[[#This Row],[Sub_Region_Cod]],Tableau1[[#This Row],[Country_Cod]],Tableau1[[#This Row],[Categ]],Tableau1[[#This Row],[Period]],Tableau1[[#This Row],[Product_Ref]],Tableau1[[#This Row],[Sales]])</f>
        <v>EUEBLRCAT_HautM8-2020P08319229,63</v>
      </c>
      <c r="T260" s="5">
        <f>VLOOKUP(Tableau1[[#This Row],[Product_Ref]],Table_Correspondance!H:L,5,FALSE)</f>
        <v>43132</v>
      </c>
      <c r="U260">
        <f>_xlfn.DAYS(Tableau1[[#This Row],[Date]],Tableau1[[#This Row],[Date_creation]])</f>
        <v>912</v>
      </c>
    </row>
    <row r="261" spans="1:21" x14ac:dyDescent="0.35">
      <c r="A261" t="s">
        <v>8</v>
      </c>
      <c r="B261" t="s">
        <v>425</v>
      </c>
      <c r="C261" t="str">
        <f>TRIM(Tableau1[[#This Row],[Country_Cod]])</f>
        <v>ARM</v>
      </c>
      <c r="D261" t="s">
        <v>410</v>
      </c>
      <c r="E261" t="str">
        <f>VLOOKUP(Tableau1[[#This Row],[Code_Pays]],Table_Correspondance!$B$1:$F$40,2,FALSE)</f>
        <v>Arménie</v>
      </c>
      <c r="F261" t="str">
        <f>RIGHT(Tableau1[[#This Row],[Categ]],LEN(Tableau1[[#This Row],[Categ]])-4)</f>
        <v>Bas</v>
      </c>
      <c r="G261" t="s">
        <v>17</v>
      </c>
      <c r="H261" t="str">
        <f>RIGHT(Tableau1[[#This Row],[Period]],4)</f>
        <v>2020</v>
      </c>
      <c r="I261" t="str">
        <f>LEFT(Tableau1[[#This Row],[Period]],FIND("-",Tableau1[[#This Row],[Period]])-1)</f>
        <v>M12</v>
      </c>
      <c r="J261" t="str">
        <f>RIGHT(Tableau1[[#This Row],[Gauche_Trouve]],LEN(Tableau1[[#This Row],[Gauche_Trouve]])-1)</f>
        <v>12</v>
      </c>
      <c r="K261" s="5">
        <f>DATE(Tableau1[[#This Row],[Annee]],Tableau1[[#This Row],[Mois]],1)</f>
        <v>44166</v>
      </c>
      <c r="L261" s="5" t="str">
        <f>"T" &amp; ROUNDUP(Tableau1[[#This Row],[Mois]]/3, 0)</f>
        <v>T4</v>
      </c>
      <c r="M261" t="s">
        <v>247</v>
      </c>
      <c r="N261" t="str">
        <f>CONCATENATE(Tableau1[[#This Row],[Annee]],"-",Tableau1[[#This Row],[Trimestre]])</f>
        <v>2020-T4</v>
      </c>
      <c r="O261" t="str">
        <f>VLOOKUP(Tableau1[[#This Row],[Product_Ref]],Table_Correspondance!H:J,2,FALSE)</f>
        <v>Pantacourt</v>
      </c>
      <c r="P261" s="3">
        <f>VLOOKUP(Tableau1[[#This Row],[Product_Ref]],Table_Correspondance!H:N,6,FALSE)</f>
        <v>4.0999999999999996</v>
      </c>
      <c r="Q261" s="3">
        <f>VLOOKUP(Tableau1[[#This Row],[Product_Ref]],Table_Correspondance!H:N,7,FALSE)</f>
        <v>5</v>
      </c>
      <c r="R261" s="3">
        <v>4244.6499999999996</v>
      </c>
      <c r="S261" t="str">
        <f>CONCATENATE(Tableau1[[#This Row],[Sub_Region_Cod]],Tableau1[[#This Row],[Country_Cod]],Tableau1[[#This Row],[Categ]],Tableau1[[#This Row],[Period]],Tableau1[[#This Row],[Product_Ref]],Tableau1[[#This Row],[Sales]])</f>
        <v>EUEARMCAT_BasM12-2020P215344244,65</v>
      </c>
      <c r="T261" s="5">
        <f>VLOOKUP(Tableau1[[#This Row],[Product_Ref]],Table_Correspondance!H:L,5,FALSE)</f>
        <v>43040</v>
      </c>
      <c r="U261">
        <f>_xlfn.DAYS(Tableau1[[#This Row],[Date]],Tableau1[[#This Row],[Date_creation]])</f>
        <v>1126</v>
      </c>
    </row>
    <row r="262" spans="1:21" x14ac:dyDescent="0.35">
      <c r="A262" t="s">
        <v>8</v>
      </c>
      <c r="B262" t="s">
        <v>418</v>
      </c>
      <c r="C262" t="str">
        <f>TRIM(Tableau1[[#This Row],[Country_Cod]])</f>
        <v>BGR</v>
      </c>
      <c r="D262" t="s">
        <v>409</v>
      </c>
      <c r="E262" t="str">
        <f>VLOOKUP(Tableau1[[#This Row],[Code_Pays]],Table_Correspondance!$B$1:$F$40,2,FALSE)</f>
        <v>Bulgarie</v>
      </c>
      <c r="F262" t="str">
        <f>RIGHT(Tableau1[[#This Row],[Categ]],LEN(Tableau1[[#This Row],[Categ]])-4)</f>
        <v>Haut</v>
      </c>
      <c r="G262" t="s">
        <v>52</v>
      </c>
      <c r="H262" t="str">
        <f>RIGHT(Tableau1[[#This Row],[Period]],4)</f>
        <v>2020</v>
      </c>
      <c r="I262" t="str">
        <f>LEFT(Tableau1[[#This Row],[Period]],FIND("-",Tableau1[[#This Row],[Period]])-1)</f>
        <v>M11</v>
      </c>
      <c r="J262" t="str">
        <f>RIGHT(Tableau1[[#This Row],[Gauche_Trouve]],LEN(Tableau1[[#This Row],[Gauche_Trouve]])-1)</f>
        <v>11</v>
      </c>
      <c r="K262" s="5">
        <f>DATE(Tableau1[[#This Row],[Annee]],Tableau1[[#This Row],[Mois]],1)</f>
        <v>44136</v>
      </c>
      <c r="L262" s="5" t="str">
        <f>"T" &amp; ROUNDUP(Tableau1[[#This Row],[Mois]]/3, 0)</f>
        <v>T4</v>
      </c>
      <c r="M262" t="s">
        <v>210</v>
      </c>
      <c r="N262" t="str">
        <f>CONCATENATE(Tableau1[[#This Row],[Annee]],"-",Tableau1[[#This Row],[Trimestre]])</f>
        <v>2020-T4</v>
      </c>
      <c r="O262" t="str">
        <f>VLOOKUP(Tableau1[[#This Row],[Product_Ref]],Table_Correspondance!H:J,2,FALSE)</f>
        <v>Débardeur</v>
      </c>
      <c r="P262" s="3">
        <f>VLOOKUP(Tableau1[[#This Row],[Product_Ref]],Table_Correspondance!H:N,6,FALSE)</f>
        <v>4.25</v>
      </c>
      <c r="Q262" s="3">
        <f>VLOOKUP(Tableau1[[#This Row],[Product_Ref]],Table_Correspondance!H:N,7,FALSE)</f>
        <v>5</v>
      </c>
      <c r="R262" s="3">
        <v>1680.15</v>
      </c>
      <c r="S262" t="str">
        <f>CONCATENATE(Tableau1[[#This Row],[Sub_Region_Cod]],Tableau1[[#This Row],[Country_Cod]],Tableau1[[#This Row],[Categ]],Tableau1[[#This Row],[Period]],Tableau1[[#This Row],[Product_Ref]],Tableau1[[#This Row],[Sales]])</f>
        <v>EUEBGRCAT_HautM11-2020P321231680,15</v>
      </c>
      <c r="T262" s="5">
        <f>VLOOKUP(Tableau1[[#This Row],[Product_Ref]],Table_Correspondance!H:L,5,FALSE)</f>
        <v>42917</v>
      </c>
      <c r="U262">
        <f>_xlfn.DAYS(Tableau1[[#This Row],[Date]],Tableau1[[#This Row],[Date_creation]])</f>
        <v>1219</v>
      </c>
    </row>
    <row r="263" spans="1:21" x14ac:dyDescent="0.35">
      <c r="A263" t="s">
        <v>8</v>
      </c>
      <c r="B263" t="s">
        <v>419</v>
      </c>
      <c r="C263" t="str">
        <f>TRIM(Tableau1[[#This Row],[Country_Cod]])</f>
        <v>HUN</v>
      </c>
      <c r="D263" t="s">
        <v>409</v>
      </c>
      <c r="E263" t="str">
        <f>VLOOKUP(Tableau1[[#This Row],[Code_Pays]],Table_Correspondance!$B$1:$F$40,2,FALSE)</f>
        <v>Hongrie</v>
      </c>
      <c r="F263" t="str">
        <f>RIGHT(Tableau1[[#This Row],[Categ]],LEN(Tableau1[[#This Row],[Categ]])-4)</f>
        <v>Haut</v>
      </c>
      <c r="G263" t="s">
        <v>27</v>
      </c>
      <c r="H263" t="str">
        <f>RIGHT(Tableau1[[#This Row],[Period]],4)</f>
        <v>2020</v>
      </c>
      <c r="I263" t="str">
        <f>LEFT(Tableau1[[#This Row],[Period]],FIND("-",Tableau1[[#This Row],[Period]])-1)</f>
        <v>M6</v>
      </c>
      <c r="J263" t="str">
        <f>RIGHT(Tableau1[[#This Row],[Gauche_Trouve]],LEN(Tableau1[[#This Row],[Gauche_Trouve]])-1)</f>
        <v>6</v>
      </c>
      <c r="K263" s="5">
        <f>DATE(Tableau1[[#This Row],[Annee]],Tableau1[[#This Row],[Mois]],1)</f>
        <v>43983</v>
      </c>
      <c r="L263" s="5" t="str">
        <f>"T" &amp; ROUNDUP(Tableau1[[#This Row],[Mois]]/3, 0)</f>
        <v>T2</v>
      </c>
      <c r="M263" t="s">
        <v>349</v>
      </c>
      <c r="N263" t="str">
        <f>CONCATENATE(Tableau1[[#This Row],[Annee]],"-",Tableau1[[#This Row],[Trimestre]])</f>
        <v>2020-T2</v>
      </c>
      <c r="O263" t="str">
        <f>VLOOKUP(Tableau1[[#This Row],[Product_Ref]],Table_Correspondance!H:J,2,FALSE)</f>
        <v>Soutien gorge</v>
      </c>
      <c r="P263" s="3">
        <f>VLOOKUP(Tableau1[[#This Row],[Product_Ref]],Table_Correspondance!H:N,6,FALSE)</f>
        <v>6.24</v>
      </c>
      <c r="Q263" s="3">
        <f>VLOOKUP(Tableau1[[#This Row],[Product_Ref]],Table_Correspondance!H:N,7,FALSE)</f>
        <v>8</v>
      </c>
      <c r="R263" s="3">
        <v>5583.27</v>
      </c>
      <c r="S263" t="str">
        <f>CONCATENATE(Tableau1[[#This Row],[Sub_Region_Cod]],Tableau1[[#This Row],[Country_Cod]],Tableau1[[#This Row],[Categ]],Tableau1[[#This Row],[Period]],Tableau1[[#This Row],[Product_Ref]],Tableau1[[#This Row],[Sales]])</f>
        <v>EUEHUNCAT_HautM6-2020P418225583,27</v>
      </c>
      <c r="T263" s="5">
        <f>VLOOKUP(Tableau1[[#This Row],[Product_Ref]],Table_Correspondance!H:L,5,FALSE)</f>
        <v>42736</v>
      </c>
      <c r="U263">
        <f>_xlfn.DAYS(Tableau1[[#This Row],[Date]],Tableau1[[#This Row],[Date_creation]])</f>
        <v>1247</v>
      </c>
    </row>
    <row r="264" spans="1:21" x14ac:dyDescent="0.35">
      <c r="A264" t="s">
        <v>8</v>
      </c>
      <c r="B264" t="s">
        <v>423</v>
      </c>
      <c r="C264" t="str">
        <f>TRIM(Tableau1[[#This Row],[Country_Cod]])</f>
        <v>UKR</v>
      </c>
      <c r="D264" t="s">
        <v>409</v>
      </c>
      <c r="E264" t="str">
        <f>VLOOKUP(Tableau1[[#This Row],[Code_Pays]],Table_Correspondance!$B$1:$F$40,2,FALSE)</f>
        <v>Ukraine</v>
      </c>
      <c r="F264" t="str">
        <f>RIGHT(Tableau1[[#This Row],[Categ]],LEN(Tableau1[[#This Row],[Categ]])-4)</f>
        <v>Haut</v>
      </c>
      <c r="G264" t="s">
        <v>23</v>
      </c>
      <c r="H264" t="str">
        <f>RIGHT(Tableau1[[#This Row],[Period]],4)</f>
        <v>2019</v>
      </c>
      <c r="I264" t="str">
        <f>LEFT(Tableau1[[#This Row],[Period]],FIND("-",Tableau1[[#This Row],[Period]])-1)</f>
        <v>M10</v>
      </c>
      <c r="J264" t="str">
        <f>RIGHT(Tableau1[[#This Row],[Gauche_Trouve]],LEN(Tableau1[[#This Row],[Gauche_Trouve]])-1)</f>
        <v>10</v>
      </c>
      <c r="K264" s="5">
        <f>DATE(Tableau1[[#This Row],[Annee]],Tableau1[[#This Row],[Mois]],1)</f>
        <v>43739</v>
      </c>
      <c r="L264" s="5" t="str">
        <f>"T" &amp; ROUNDUP(Tableau1[[#This Row],[Mois]]/3, 0)</f>
        <v>T4</v>
      </c>
      <c r="M264" t="s">
        <v>331</v>
      </c>
      <c r="N264" t="str">
        <f>CONCATENATE(Tableau1[[#This Row],[Annee]],"-",Tableau1[[#This Row],[Trimestre]])</f>
        <v>2019-T4</v>
      </c>
      <c r="O264" t="str">
        <f>VLOOKUP(Tableau1[[#This Row],[Product_Ref]],Table_Correspondance!H:J,2,FALSE)</f>
        <v>Soutien gorge</v>
      </c>
      <c r="P264" s="3">
        <f>VLOOKUP(Tableau1[[#This Row],[Product_Ref]],Table_Correspondance!H:N,6,FALSE)</f>
        <v>6.93</v>
      </c>
      <c r="Q264" s="3">
        <f>VLOOKUP(Tableau1[[#This Row],[Product_Ref]],Table_Correspondance!H:N,7,FALSE)</f>
        <v>9</v>
      </c>
      <c r="R264" s="3">
        <v>1819.23</v>
      </c>
      <c r="S264" t="str">
        <f>CONCATENATE(Tableau1[[#This Row],[Sub_Region_Cod]],Tableau1[[#This Row],[Country_Cod]],Tableau1[[#This Row],[Categ]],Tableau1[[#This Row],[Period]],Tableau1[[#This Row],[Product_Ref]],Tableau1[[#This Row],[Sales]])</f>
        <v>EUEUKRCAT_HautM10-2019P345011819,23</v>
      </c>
      <c r="T264" s="5">
        <f>VLOOKUP(Tableau1[[#This Row],[Product_Ref]],Table_Correspondance!H:L,5,FALSE)</f>
        <v>43252</v>
      </c>
      <c r="U264">
        <f>_xlfn.DAYS(Tableau1[[#This Row],[Date]],Tableau1[[#This Row],[Date_creation]])</f>
        <v>487</v>
      </c>
    </row>
    <row r="265" spans="1:21" x14ac:dyDescent="0.35">
      <c r="A265" t="s">
        <v>8</v>
      </c>
      <c r="B265" t="s">
        <v>419</v>
      </c>
      <c r="C265" t="str">
        <f>TRIM(Tableau1[[#This Row],[Country_Cod]])</f>
        <v>HUN</v>
      </c>
      <c r="D265" t="s">
        <v>410</v>
      </c>
      <c r="E265" t="str">
        <f>VLOOKUP(Tableau1[[#This Row],[Code_Pays]],Table_Correspondance!$B$1:$F$40,2,FALSE)</f>
        <v>Hongrie</v>
      </c>
      <c r="F265" t="str">
        <f>RIGHT(Tableau1[[#This Row],[Categ]],LEN(Tableau1[[#This Row],[Categ]])-4)</f>
        <v>Bas</v>
      </c>
      <c r="G265" t="s">
        <v>52</v>
      </c>
      <c r="H265" t="str">
        <f>RIGHT(Tableau1[[#This Row],[Period]],4)</f>
        <v>2020</v>
      </c>
      <c r="I265" t="str">
        <f>LEFT(Tableau1[[#This Row],[Period]],FIND("-",Tableau1[[#This Row],[Period]])-1)</f>
        <v>M11</v>
      </c>
      <c r="J265" t="str">
        <f>RIGHT(Tableau1[[#This Row],[Gauche_Trouve]],LEN(Tableau1[[#This Row],[Gauche_Trouve]])-1)</f>
        <v>11</v>
      </c>
      <c r="K265" s="5">
        <f>DATE(Tableau1[[#This Row],[Annee]],Tableau1[[#This Row],[Mois]],1)</f>
        <v>44136</v>
      </c>
      <c r="L265" s="5" t="str">
        <f>"T" &amp; ROUNDUP(Tableau1[[#This Row],[Mois]]/3, 0)</f>
        <v>T4</v>
      </c>
      <c r="M265" t="s">
        <v>224</v>
      </c>
      <c r="N265" t="str">
        <f>CONCATENATE(Tableau1[[#This Row],[Annee]],"-",Tableau1[[#This Row],[Trimestre]])</f>
        <v>2020-T4</v>
      </c>
      <c r="O265" t="str">
        <f>VLOOKUP(Tableau1[[#This Row],[Product_Ref]],Table_Correspondance!H:J,2,FALSE)</f>
        <v>Chaussette</v>
      </c>
      <c r="P265" s="3">
        <f>VLOOKUP(Tableau1[[#This Row],[Product_Ref]],Table_Correspondance!H:N,6,FALSE)</f>
        <v>5.7</v>
      </c>
      <c r="Q265" s="3">
        <f>VLOOKUP(Tableau1[[#This Row],[Product_Ref]],Table_Correspondance!H:N,7,FALSE)</f>
        <v>6</v>
      </c>
      <c r="R265" s="3">
        <v>5054.76</v>
      </c>
      <c r="S265" t="str">
        <f>CONCATENATE(Tableau1[[#This Row],[Sub_Region_Cod]],Tableau1[[#This Row],[Country_Cod]],Tableau1[[#This Row],[Categ]],Tableau1[[#This Row],[Period]],Tableau1[[#This Row],[Product_Ref]],Tableau1[[#This Row],[Sales]])</f>
        <v>EUEHUNCAT_BasM11-2020P089595054,76</v>
      </c>
      <c r="T265" s="5">
        <f>VLOOKUP(Tableau1[[#This Row],[Product_Ref]],Table_Correspondance!H:L,5,FALSE)</f>
        <v>42979</v>
      </c>
      <c r="U265">
        <f>_xlfn.DAYS(Tableau1[[#This Row],[Date]],Tableau1[[#This Row],[Date_creation]])</f>
        <v>1157</v>
      </c>
    </row>
    <row r="266" spans="1:21" x14ac:dyDescent="0.35">
      <c r="A266" t="s">
        <v>8</v>
      </c>
      <c r="B266" t="s">
        <v>416</v>
      </c>
      <c r="C266" t="str">
        <f>TRIM(Tableau1[[#This Row],[Country_Cod]])</f>
        <v>ROU</v>
      </c>
      <c r="D266" t="s">
        <v>408</v>
      </c>
      <c r="E266" t="str">
        <f>VLOOKUP(Tableau1[[#This Row],[Code_Pays]],Table_Correspondance!$B$1:$F$40,2,FALSE)</f>
        <v>Roumanie</v>
      </c>
      <c r="F266" t="str">
        <f>RIGHT(Tableau1[[#This Row],[Categ]],LEN(Tableau1[[#This Row],[Categ]])-4)</f>
        <v>Haut-Et-Bas</v>
      </c>
      <c r="G266" t="s">
        <v>63</v>
      </c>
      <c r="H266" t="str">
        <f>RIGHT(Tableau1[[#This Row],[Period]],4)</f>
        <v>2019</v>
      </c>
      <c r="I266" t="str">
        <f>LEFT(Tableau1[[#This Row],[Period]],FIND("-",Tableau1[[#This Row],[Period]])-1)</f>
        <v>M7</v>
      </c>
      <c r="J266" t="str">
        <f>RIGHT(Tableau1[[#This Row],[Gauche_Trouve]],LEN(Tableau1[[#This Row],[Gauche_Trouve]])-1)</f>
        <v>7</v>
      </c>
      <c r="K266" s="5">
        <f>DATE(Tableau1[[#This Row],[Annee]],Tableau1[[#This Row],[Mois]],1)</f>
        <v>43647</v>
      </c>
      <c r="L266" s="5" t="str">
        <f>"T" &amp; ROUNDUP(Tableau1[[#This Row],[Mois]]/3, 0)</f>
        <v>T3</v>
      </c>
      <c r="M266" t="s">
        <v>320</v>
      </c>
      <c r="N266" t="str">
        <f>CONCATENATE(Tableau1[[#This Row],[Annee]],"-",Tableau1[[#This Row],[Trimestre]])</f>
        <v>2019-T3</v>
      </c>
      <c r="O266" t="str">
        <f>VLOOKUP(Tableau1[[#This Row],[Product_Ref]],Table_Correspondance!H:J,2,FALSE)</f>
        <v>Robe</v>
      </c>
      <c r="P266" s="3">
        <f>VLOOKUP(Tableau1[[#This Row],[Product_Ref]],Table_Correspondance!H:N,6,FALSE)</f>
        <v>13.5</v>
      </c>
      <c r="Q266" s="3">
        <f>VLOOKUP(Tableau1[[#This Row],[Product_Ref]],Table_Correspondance!H:N,7,FALSE)</f>
        <v>15</v>
      </c>
      <c r="R266" s="3">
        <v>9948.66</v>
      </c>
      <c r="S266" t="str">
        <f>CONCATENATE(Tableau1[[#This Row],[Sub_Region_Cod]],Tableau1[[#This Row],[Country_Cod]],Tableau1[[#This Row],[Categ]],Tableau1[[#This Row],[Period]],Tableau1[[#This Row],[Product_Ref]],Tableau1[[#This Row],[Sales]])</f>
        <v>EUEROUCAT_Haut-Et-BasM7-2019P107189948,66</v>
      </c>
      <c r="T266" s="5">
        <f>VLOOKUP(Tableau1[[#This Row],[Product_Ref]],Table_Correspondance!H:L,5,FALSE)</f>
        <v>42826</v>
      </c>
      <c r="U266">
        <f>_xlfn.DAYS(Tableau1[[#This Row],[Date]],Tableau1[[#This Row],[Date_creation]])</f>
        <v>821</v>
      </c>
    </row>
    <row r="267" spans="1:21" x14ac:dyDescent="0.35">
      <c r="A267" t="s">
        <v>8</v>
      </c>
      <c r="B267" t="s">
        <v>421</v>
      </c>
      <c r="C267" t="str">
        <f>TRIM(Tableau1[[#This Row],[Country_Cod]])</f>
        <v>SVK</v>
      </c>
      <c r="D267" t="s">
        <v>409</v>
      </c>
      <c r="E267" t="str">
        <f>VLOOKUP(Tableau1[[#This Row],[Code_Pays]],Table_Correspondance!$B$1:$F$40,2,FALSE)</f>
        <v>Slovaquie</v>
      </c>
      <c r="F267" t="str">
        <f>RIGHT(Tableau1[[#This Row],[Categ]],LEN(Tableau1[[#This Row],[Categ]])-4)</f>
        <v>Haut</v>
      </c>
      <c r="G267" t="s">
        <v>4</v>
      </c>
      <c r="H267" t="str">
        <f>RIGHT(Tableau1[[#This Row],[Period]],4)</f>
        <v>2021</v>
      </c>
      <c r="I267" t="str">
        <f>LEFT(Tableau1[[#This Row],[Period]],FIND("-",Tableau1[[#This Row],[Period]])-1)</f>
        <v>M3</v>
      </c>
      <c r="J267" t="str">
        <f>RIGHT(Tableau1[[#This Row],[Gauche_Trouve]],LEN(Tableau1[[#This Row],[Gauche_Trouve]])-1)</f>
        <v>3</v>
      </c>
      <c r="K267" s="5">
        <f>DATE(Tableau1[[#This Row],[Annee]],Tableau1[[#This Row],[Mois]],1)</f>
        <v>44256</v>
      </c>
      <c r="L267" s="5" t="str">
        <f>"T" &amp; ROUNDUP(Tableau1[[#This Row],[Mois]]/3, 0)</f>
        <v>T1</v>
      </c>
      <c r="M267" t="s">
        <v>246</v>
      </c>
      <c r="N267" t="str">
        <f>CONCATENATE(Tableau1[[#This Row],[Annee]],"-",Tableau1[[#This Row],[Trimestre]])</f>
        <v>2021-T1</v>
      </c>
      <c r="O267" t="str">
        <f>VLOOKUP(Tableau1[[#This Row],[Product_Ref]],Table_Correspondance!H:J,2,FALSE)</f>
        <v>Sweatshirt</v>
      </c>
      <c r="P267" s="3">
        <f>VLOOKUP(Tableau1[[#This Row],[Product_Ref]],Table_Correspondance!H:N,6,FALSE)</f>
        <v>12.45</v>
      </c>
      <c r="Q267" s="3">
        <f>VLOOKUP(Tableau1[[#This Row],[Product_Ref]],Table_Correspondance!H:N,7,FALSE)</f>
        <v>15</v>
      </c>
      <c r="R267" s="3">
        <v>4123.59</v>
      </c>
      <c r="S267" t="str">
        <f>CONCATENATE(Tableau1[[#This Row],[Sub_Region_Cod]],Tableau1[[#This Row],[Country_Cod]],Tableau1[[#This Row],[Categ]],Tableau1[[#This Row],[Period]],Tableau1[[#This Row],[Product_Ref]],Tableau1[[#This Row],[Sales]])</f>
        <v>EUESVKCAT_HautM3-2021P413014123,59</v>
      </c>
      <c r="T267" s="5">
        <f>VLOOKUP(Tableau1[[#This Row],[Product_Ref]],Table_Correspondance!H:L,5,FALSE)</f>
        <v>43009</v>
      </c>
      <c r="U267">
        <f>_xlfn.DAYS(Tableau1[[#This Row],[Date]],Tableau1[[#This Row],[Date_creation]])</f>
        <v>1247</v>
      </c>
    </row>
    <row r="268" spans="1:21" x14ac:dyDescent="0.35">
      <c r="A268" t="s">
        <v>8</v>
      </c>
      <c r="B268" t="s">
        <v>419</v>
      </c>
      <c r="C268" t="str">
        <f>TRIM(Tableau1[[#This Row],[Country_Cod]])</f>
        <v>HUN</v>
      </c>
      <c r="D268" t="s">
        <v>410</v>
      </c>
      <c r="E268" t="str">
        <f>VLOOKUP(Tableau1[[#This Row],[Code_Pays]],Table_Correspondance!$B$1:$F$40,2,FALSE)</f>
        <v>Hongrie</v>
      </c>
      <c r="F268" t="str">
        <f>RIGHT(Tableau1[[#This Row],[Categ]],LEN(Tableau1[[#This Row],[Categ]])-4)</f>
        <v>Bas</v>
      </c>
      <c r="G268" t="s">
        <v>56</v>
      </c>
      <c r="H268" t="str">
        <f>RIGHT(Tableau1[[#This Row],[Period]],4)</f>
        <v>2020</v>
      </c>
      <c r="I268" t="str">
        <f>LEFT(Tableau1[[#This Row],[Period]],FIND("-",Tableau1[[#This Row],[Period]])-1)</f>
        <v>M3</v>
      </c>
      <c r="J268" t="str">
        <f>RIGHT(Tableau1[[#This Row],[Gauche_Trouve]],LEN(Tableau1[[#This Row],[Gauche_Trouve]])-1)</f>
        <v>3</v>
      </c>
      <c r="K268" s="5">
        <f>DATE(Tableau1[[#This Row],[Annee]],Tableau1[[#This Row],[Mois]],1)</f>
        <v>43891</v>
      </c>
      <c r="L268" s="5" t="str">
        <f>"T" &amp; ROUNDUP(Tableau1[[#This Row],[Mois]]/3, 0)</f>
        <v>T1</v>
      </c>
      <c r="M268" t="s">
        <v>68</v>
      </c>
      <c r="N268" t="str">
        <f>CONCATENATE(Tableau1[[#This Row],[Annee]],"-",Tableau1[[#This Row],[Trimestre]])</f>
        <v>2020-T1</v>
      </c>
      <c r="O268" t="str">
        <f>VLOOKUP(Tableau1[[#This Row],[Product_Ref]],Table_Correspondance!H:J,2,FALSE)</f>
        <v>Pantalon</v>
      </c>
      <c r="P268" s="3">
        <f>VLOOKUP(Tableau1[[#This Row],[Product_Ref]],Table_Correspondance!H:N,6,FALSE)</f>
        <v>9.94</v>
      </c>
      <c r="Q268" s="3">
        <f>VLOOKUP(Tableau1[[#This Row],[Product_Ref]],Table_Correspondance!H:N,7,FALSE)</f>
        <v>14</v>
      </c>
      <c r="R268" s="3">
        <v>3194.74</v>
      </c>
      <c r="S268" t="str">
        <f>CONCATENATE(Tableau1[[#This Row],[Sub_Region_Cod]],Tableau1[[#This Row],[Country_Cod]],Tableau1[[#This Row],[Categ]],Tableau1[[#This Row],[Period]],Tableau1[[#This Row],[Product_Ref]],Tableau1[[#This Row],[Sales]])</f>
        <v>EUEHUNCAT_BasM3-2020P251863194,74</v>
      </c>
      <c r="T268" s="5">
        <f>VLOOKUP(Tableau1[[#This Row],[Product_Ref]],Table_Correspondance!H:L,5,FALSE)</f>
        <v>42795</v>
      </c>
      <c r="U268">
        <f>_xlfn.DAYS(Tableau1[[#This Row],[Date]],Tableau1[[#This Row],[Date_creation]])</f>
        <v>1096</v>
      </c>
    </row>
    <row r="269" spans="1:21" x14ac:dyDescent="0.35">
      <c r="A269" t="s">
        <v>8</v>
      </c>
      <c r="B269" t="s">
        <v>415</v>
      </c>
      <c r="C269" t="str">
        <f>TRIM(Tableau1[[#This Row],[Country_Cod]])</f>
        <v>RUS</v>
      </c>
      <c r="D269" t="s">
        <v>410</v>
      </c>
      <c r="E269" t="str">
        <f>VLOOKUP(Tableau1[[#This Row],[Code_Pays]],Table_Correspondance!$B$1:$F$40,2,FALSE)</f>
        <v>Fédération de Russie</v>
      </c>
      <c r="F269" t="str">
        <f>RIGHT(Tableau1[[#This Row],[Categ]],LEN(Tableau1[[#This Row],[Categ]])-4)</f>
        <v>Bas</v>
      </c>
      <c r="G269" t="s">
        <v>73</v>
      </c>
      <c r="H269" t="str">
        <f>RIGHT(Tableau1[[#This Row],[Period]],4)</f>
        <v>2020</v>
      </c>
      <c r="I269" t="str">
        <f>LEFT(Tableau1[[#This Row],[Period]],FIND("-",Tableau1[[#This Row],[Period]])-1)</f>
        <v>M8</v>
      </c>
      <c r="J269" t="str">
        <f>RIGHT(Tableau1[[#This Row],[Gauche_Trouve]],LEN(Tableau1[[#This Row],[Gauche_Trouve]])-1)</f>
        <v>8</v>
      </c>
      <c r="K269" s="5">
        <f>DATE(Tableau1[[#This Row],[Annee]],Tableau1[[#This Row],[Mois]],1)</f>
        <v>44044</v>
      </c>
      <c r="L269" s="5" t="str">
        <f>"T" &amp; ROUNDUP(Tableau1[[#This Row],[Mois]]/3, 0)</f>
        <v>T3</v>
      </c>
      <c r="M269" t="s">
        <v>26</v>
      </c>
      <c r="N269" t="str">
        <f>CONCATENATE(Tableau1[[#This Row],[Annee]],"-",Tableau1[[#This Row],[Trimestre]])</f>
        <v>2020-T3</v>
      </c>
      <c r="O269" t="str">
        <f>VLOOKUP(Tableau1[[#This Row],[Product_Ref]],Table_Correspondance!H:J,2,FALSE)</f>
        <v>Culotte</v>
      </c>
      <c r="P269" s="3">
        <f>VLOOKUP(Tableau1[[#This Row],[Product_Ref]],Table_Correspondance!H:N,6,FALSE)</f>
        <v>10.01</v>
      </c>
      <c r="Q269" s="3">
        <f>VLOOKUP(Tableau1[[#This Row],[Product_Ref]],Table_Correspondance!H:N,7,FALSE)</f>
        <v>11</v>
      </c>
      <c r="R269" s="3">
        <v>2938.5</v>
      </c>
      <c r="S269" t="str">
        <f>CONCATENATE(Tableau1[[#This Row],[Sub_Region_Cod]],Tableau1[[#This Row],[Country_Cod]],Tableau1[[#This Row],[Categ]],Tableau1[[#This Row],[Period]],Tableau1[[#This Row],[Product_Ref]],Tableau1[[#This Row],[Sales]])</f>
        <v>EUERUSCAT_BasM8-2020P485632938,5</v>
      </c>
      <c r="T269" s="5">
        <f>VLOOKUP(Tableau1[[#This Row],[Product_Ref]],Table_Correspondance!H:L,5,FALSE)</f>
        <v>42917</v>
      </c>
      <c r="U269">
        <f>_xlfn.DAYS(Tableau1[[#This Row],[Date]],Tableau1[[#This Row],[Date_creation]])</f>
        <v>1127</v>
      </c>
    </row>
    <row r="270" spans="1:21" x14ac:dyDescent="0.35">
      <c r="A270" t="s">
        <v>8</v>
      </c>
      <c r="B270" t="s">
        <v>416</v>
      </c>
      <c r="C270" t="str">
        <f>TRIM(Tableau1[[#This Row],[Country_Cod]])</f>
        <v>ROU</v>
      </c>
      <c r="D270" t="s">
        <v>409</v>
      </c>
      <c r="E270" t="str">
        <f>VLOOKUP(Tableau1[[#This Row],[Code_Pays]],Table_Correspondance!$B$1:$F$40,2,FALSE)</f>
        <v>Roumanie</v>
      </c>
      <c r="F270" t="str">
        <f>RIGHT(Tableau1[[#This Row],[Categ]],LEN(Tableau1[[#This Row],[Categ]])-4)</f>
        <v>Haut</v>
      </c>
      <c r="G270" t="s">
        <v>6</v>
      </c>
      <c r="H270" t="str">
        <f>RIGHT(Tableau1[[#This Row],[Period]],4)</f>
        <v>2021</v>
      </c>
      <c r="I270" t="str">
        <f>LEFT(Tableau1[[#This Row],[Period]],FIND("-",Tableau1[[#This Row],[Period]])-1)</f>
        <v>M1</v>
      </c>
      <c r="J270" t="str">
        <f>RIGHT(Tableau1[[#This Row],[Gauche_Trouve]],LEN(Tableau1[[#This Row],[Gauche_Trouve]])-1)</f>
        <v>1</v>
      </c>
      <c r="K270" s="5">
        <f>DATE(Tableau1[[#This Row],[Annee]],Tableau1[[#This Row],[Mois]],1)</f>
        <v>44197</v>
      </c>
      <c r="L270" s="5" t="str">
        <f>"T" &amp; ROUNDUP(Tableau1[[#This Row],[Mois]]/3, 0)</f>
        <v>T1</v>
      </c>
      <c r="M270" t="s">
        <v>102</v>
      </c>
      <c r="N270" t="str">
        <f>CONCATENATE(Tableau1[[#This Row],[Annee]],"-",Tableau1[[#This Row],[Trimestre]])</f>
        <v>2021-T1</v>
      </c>
      <c r="O270" t="str">
        <f>VLOOKUP(Tableau1[[#This Row],[Product_Ref]],Table_Correspondance!H:J,2,FALSE)</f>
        <v>Chemise</v>
      </c>
      <c r="P270" s="3">
        <f>VLOOKUP(Tableau1[[#This Row],[Product_Ref]],Table_Correspondance!H:N,6,FALSE)</f>
        <v>5.81</v>
      </c>
      <c r="Q270" s="3">
        <f>VLOOKUP(Tableau1[[#This Row],[Product_Ref]],Table_Correspondance!H:N,7,FALSE)</f>
        <v>7</v>
      </c>
      <c r="R270" s="3">
        <v>523.66999999999996</v>
      </c>
      <c r="S270" t="str">
        <f>CONCATENATE(Tableau1[[#This Row],[Sub_Region_Cod]],Tableau1[[#This Row],[Country_Cod]],Tableau1[[#This Row],[Categ]],Tableau1[[#This Row],[Period]],Tableau1[[#This Row],[Product_Ref]],Tableau1[[#This Row],[Sales]])</f>
        <v>EUEROUCAT_HautM1-2021P48304523,67</v>
      </c>
      <c r="T270" s="5">
        <f>VLOOKUP(Tableau1[[#This Row],[Product_Ref]],Table_Correspondance!H:L,5,FALSE)</f>
        <v>43374</v>
      </c>
      <c r="U270">
        <f>_xlfn.DAYS(Tableau1[[#This Row],[Date]],Tableau1[[#This Row],[Date_creation]])</f>
        <v>823</v>
      </c>
    </row>
    <row r="271" spans="1:21" x14ac:dyDescent="0.35">
      <c r="A271" t="s">
        <v>8</v>
      </c>
      <c r="B271" t="s">
        <v>418</v>
      </c>
      <c r="C271" t="str">
        <f>TRIM(Tableau1[[#This Row],[Country_Cod]])</f>
        <v>BGR</v>
      </c>
      <c r="D271" t="s">
        <v>410</v>
      </c>
      <c r="E271" t="str">
        <f>VLOOKUP(Tableau1[[#This Row],[Code_Pays]],Table_Correspondance!$B$1:$F$40,2,FALSE)</f>
        <v>Bulgarie</v>
      </c>
      <c r="F271" t="str">
        <f>RIGHT(Tableau1[[#This Row],[Categ]],LEN(Tableau1[[#This Row],[Categ]])-4)</f>
        <v>Bas</v>
      </c>
      <c r="G271" t="s">
        <v>73</v>
      </c>
      <c r="H271" t="str">
        <f>RIGHT(Tableau1[[#This Row],[Period]],4)</f>
        <v>2020</v>
      </c>
      <c r="I271" t="str">
        <f>LEFT(Tableau1[[#This Row],[Period]],FIND("-",Tableau1[[#This Row],[Period]])-1)</f>
        <v>M8</v>
      </c>
      <c r="J271" t="str">
        <f>RIGHT(Tableau1[[#This Row],[Gauche_Trouve]],LEN(Tableau1[[#This Row],[Gauche_Trouve]])-1)</f>
        <v>8</v>
      </c>
      <c r="K271" s="5">
        <f>DATE(Tableau1[[#This Row],[Annee]],Tableau1[[#This Row],[Mois]],1)</f>
        <v>44044</v>
      </c>
      <c r="L271" s="5" t="str">
        <f>"T" &amp; ROUNDUP(Tableau1[[#This Row],[Mois]]/3, 0)</f>
        <v>T3</v>
      </c>
      <c r="M271" t="s">
        <v>76</v>
      </c>
      <c r="N271" t="str">
        <f>CONCATENATE(Tableau1[[#This Row],[Annee]],"-",Tableau1[[#This Row],[Trimestre]])</f>
        <v>2020-T3</v>
      </c>
      <c r="O271" t="str">
        <f>VLOOKUP(Tableau1[[#This Row],[Product_Ref]],Table_Correspondance!H:J,2,FALSE)</f>
        <v>Collant</v>
      </c>
      <c r="P271" s="3">
        <f>VLOOKUP(Tableau1[[#This Row],[Product_Ref]],Table_Correspondance!H:N,6,FALSE)</f>
        <v>3.9</v>
      </c>
      <c r="Q271" s="3">
        <f>VLOOKUP(Tableau1[[#This Row],[Product_Ref]],Table_Correspondance!H:N,7,FALSE)</f>
        <v>5</v>
      </c>
      <c r="R271" s="3">
        <v>8058.47</v>
      </c>
      <c r="S271" t="str">
        <f>CONCATENATE(Tableau1[[#This Row],[Sub_Region_Cod]],Tableau1[[#This Row],[Country_Cod]],Tableau1[[#This Row],[Categ]],Tableau1[[#This Row],[Period]],Tableau1[[#This Row],[Product_Ref]],Tableau1[[#This Row],[Sales]])</f>
        <v>EUEBGRCAT_BasM8-2020P167298058,47</v>
      </c>
      <c r="T271" s="5">
        <f>VLOOKUP(Tableau1[[#This Row],[Product_Ref]],Table_Correspondance!H:L,5,FALSE)</f>
        <v>42826</v>
      </c>
      <c r="U271">
        <f>_xlfn.DAYS(Tableau1[[#This Row],[Date]],Tableau1[[#This Row],[Date_creation]])</f>
        <v>1218</v>
      </c>
    </row>
    <row r="272" spans="1:21" x14ac:dyDescent="0.35">
      <c r="A272" t="s">
        <v>8</v>
      </c>
      <c r="B272" t="s">
        <v>416</v>
      </c>
      <c r="C272" t="str">
        <f>TRIM(Tableau1[[#This Row],[Country_Cod]])</f>
        <v>ROU</v>
      </c>
      <c r="D272" t="s">
        <v>409</v>
      </c>
      <c r="E272" t="str">
        <f>VLOOKUP(Tableau1[[#This Row],[Code_Pays]],Table_Correspondance!$B$1:$F$40,2,FALSE)</f>
        <v>Roumanie</v>
      </c>
      <c r="F272" t="str">
        <f>RIGHT(Tableau1[[#This Row],[Categ]],LEN(Tableau1[[#This Row],[Categ]])-4)</f>
        <v>Haut</v>
      </c>
      <c r="G272" t="s">
        <v>15</v>
      </c>
      <c r="H272" t="str">
        <f>RIGHT(Tableau1[[#This Row],[Period]],4)</f>
        <v>2019</v>
      </c>
      <c r="I272" t="str">
        <f>LEFT(Tableau1[[#This Row],[Period]],FIND("-",Tableau1[[#This Row],[Period]])-1)</f>
        <v>M8</v>
      </c>
      <c r="J272" t="str">
        <f>RIGHT(Tableau1[[#This Row],[Gauche_Trouve]],LEN(Tableau1[[#This Row],[Gauche_Trouve]])-1)</f>
        <v>8</v>
      </c>
      <c r="K272" s="5">
        <f>DATE(Tableau1[[#This Row],[Annee]],Tableau1[[#This Row],[Mois]],1)</f>
        <v>43678</v>
      </c>
      <c r="L272" s="5" t="str">
        <f>"T" &amp; ROUNDUP(Tableau1[[#This Row],[Mois]]/3, 0)</f>
        <v>T3</v>
      </c>
      <c r="M272" t="s">
        <v>87</v>
      </c>
      <c r="N272" t="str">
        <f>CONCATENATE(Tableau1[[#This Row],[Annee]],"-",Tableau1[[#This Row],[Trimestre]])</f>
        <v>2019-T3</v>
      </c>
      <c r="O272" t="str">
        <f>VLOOKUP(Tableau1[[#This Row],[Product_Ref]],Table_Correspondance!H:J,2,FALSE)</f>
        <v>Soutien gorge</v>
      </c>
      <c r="P272" s="3">
        <f>VLOOKUP(Tableau1[[#This Row],[Product_Ref]],Table_Correspondance!H:N,6,FALSE)</f>
        <v>7</v>
      </c>
      <c r="Q272" s="3">
        <f>VLOOKUP(Tableau1[[#This Row],[Product_Ref]],Table_Correspondance!H:N,7,FALSE)</f>
        <v>10</v>
      </c>
      <c r="R272" s="3">
        <v>1360.62</v>
      </c>
      <c r="S272" t="str">
        <f>CONCATENATE(Tableau1[[#This Row],[Sub_Region_Cod]],Tableau1[[#This Row],[Country_Cod]],Tableau1[[#This Row],[Categ]],Tableau1[[#This Row],[Period]],Tableau1[[#This Row],[Product_Ref]],Tableau1[[#This Row],[Sales]])</f>
        <v>EUEROUCAT_HautM8-2019P378331360,62</v>
      </c>
      <c r="T272" s="5">
        <f>VLOOKUP(Tableau1[[#This Row],[Product_Ref]],Table_Correspondance!H:L,5,FALSE)</f>
        <v>43070</v>
      </c>
      <c r="U272">
        <f>_xlfn.DAYS(Tableau1[[#This Row],[Date]],Tableau1[[#This Row],[Date_creation]])</f>
        <v>608</v>
      </c>
    </row>
    <row r="273" spans="1:21" x14ac:dyDescent="0.35">
      <c r="A273" t="s">
        <v>8</v>
      </c>
      <c r="B273" t="s">
        <v>416</v>
      </c>
      <c r="C273" t="str">
        <f>TRIM(Tableau1[[#This Row],[Country_Cod]])</f>
        <v>ROU</v>
      </c>
      <c r="D273" t="s">
        <v>410</v>
      </c>
      <c r="E273" t="str">
        <f>VLOOKUP(Tableau1[[#This Row],[Code_Pays]],Table_Correspondance!$B$1:$F$40,2,FALSE)</f>
        <v>Roumanie</v>
      </c>
      <c r="F273" t="str">
        <f>RIGHT(Tableau1[[#This Row],[Categ]],LEN(Tableau1[[#This Row],[Categ]])-4)</f>
        <v>Bas</v>
      </c>
      <c r="G273" t="s">
        <v>13</v>
      </c>
      <c r="H273" t="str">
        <f>RIGHT(Tableau1[[#This Row],[Period]],4)</f>
        <v>2020</v>
      </c>
      <c r="I273" t="str">
        <f>LEFT(Tableau1[[#This Row],[Period]],FIND("-",Tableau1[[#This Row],[Period]])-1)</f>
        <v>M2</v>
      </c>
      <c r="J273" t="str">
        <f>RIGHT(Tableau1[[#This Row],[Gauche_Trouve]],LEN(Tableau1[[#This Row],[Gauche_Trouve]])-1)</f>
        <v>2</v>
      </c>
      <c r="K273" s="5">
        <f>DATE(Tableau1[[#This Row],[Annee]],Tableau1[[#This Row],[Mois]],1)</f>
        <v>43862</v>
      </c>
      <c r="L273" s="5" t="str">
        <f>"T" &amp; ROUNDUP(Tableau1[[#This Row],[Mois]]/3, 0)</f>
        <v>T1</v>
      </c>
      <c r="M273" t="s">
        <v>347</v>
      </c>
      <c r="N273" t="str">
        <f>CONCATENATE(Tableau1[[#This Row],[Annee]],"-",Tableau1[[#This Row],[Trimestre]])</f>
        <v>2020-T1</v>
      </c>
      <c r="O273" t="str">
        <f>VLOOKUP(Tableau1[[#This Row],[Product_Ref]],Table_Correspondance!H:J,2,FALSE)</f>
        <v>Pantacourt</v>
      </c>
      <c r="P273" s="3">
        <f>VLOOKUP(Tableau1[[#This Row],[Product_Ref]],Table_Correspondance!H:N,6,FALSE)</f>
        <v>12.6</v>
      </c>
      <c r="Q273" s="3">
        <f>VLOOKUP(Tableau1[[#This Row],[Product_Ref]],Table_Correspondance!H:N,7,FALSE)</f>
        <v>15</v>
      </c>
      <c r="R273" s="3">
        <v>6027.5</v>
      </c>
      <c r="S273" t="str">
        <f>CONCATENATE(Tableau1[[#This Row],[Sub_Region_Cod]],Tableau1[[#This Row],[Country_Cod]],Tableau1[[#This Row],[Categ]],Tableau1[[#This Row],[Period]],Tableau1[[#This Row],[Product_Ref]],Tableau1[[#This Row],[Sales]])</f>
        <v>EUEROUCAT_BasM2-2020P238106027,5</v>
      </c>
      <c r="T273" s="5">
        <f>VLOOKUP(Tableau1[[#This Row],[Product_Ref]],Table_Correspondance!H:L,5,FALSE)</f>
        <v>43040</v>
      </c>
      <c r="U273">
        <f>_xlfn.DAYS(Tableau1[[#This Row],[Date]],Tableau1[[#This Row],[Date_creation]])</f>
        <v>822</v>
      </c>
    </row>
    <row r="274" spans="1:21" x14ac:dyDescent="0.35">
      <c r="A274" t="s">
        <v>8</v>
      </c>
      <c r="B274" t="s">
        <v>415</v>
      </c>
      <c r="C274" t="str">
        <f>TRIM(Tableau1[[#This Row],[Country_Cod]])</f>
        <v>RUS</v>
      </c>
      <c r="D274" t="s">
        <v>409</v>
      </c>
      <c r="E274" t="str">
        <f>VLOOKUP(Tableau1[[#This Row],[Code_Pays]],Table_Correspondance!$B$1:$F$40,2,FALSE)</f>
        <v>Fédération de Russie</v>
      </c>
      <c r="F274" t="str">
        <f>RIGHT(Tableau1[[#This Row],[Categ]],LEN(Tableau1[[#This Row],[Categ]])-4)</f>
        <v>Haut</v>
      </c>
      <c r="G274" t="s">
        <v>11</v>
      </c>
      <c r="H274" t="str">
        <f>RIGHT(Tableau1[[#This Row],[Period]],4)</f>
        <v>2020</v>
      </c>
      <c r="I274" t="str">
        <f>LEFT(Tableau1[[#This Row],[Period]],FIND("-",Tableau1[[#This Row],[Period]])-1)</f>
        <v>M7</v>
      </c>
      <c r="J274" t="str">
        <f>RIGHT(Tableau1[[#This Row],[Gauche_Trouve]],LEN(Tableau1[[#This Row],[Gauche_Trouve]])-1)</f>
        <v>7</v>
      </c>
      <c r="K274" s="5">
        <f>DATE(Tableau1[[#This Row],[Annee]],Tableau1[[#This Row],[Mois]],1)</f>
        <v>44013</v>
      </c>
      <c r="L274" s="5" t="str">
        <f>"T" &amp; ROUNDUP(Tableau1[[#This Row],[Mois]]/3, 0)</f>
        <v>T3</v>
      </c>
      <c r="M274" t="s">
        <v>233</v>
      </c>
      <c r="N274" t="str">
        <f>CONCATENATE(Tableau1[[#This Row],[Annee]],"-",Tableau1[[#This Row],[Trimestre]])</f>
        <v>2020-T3</v>
      </c>
      <c r="O274" t="str">
        <f>VLOOKUP(Tableau1[[#This Row],[Product_Ref]],Table_Correspondance!H:J,2,FALSE)</f>
        <v>Chemisier</v>
      </c>
      <c r="P274" s="3">
        <f>VLOOKUP(Tableau1[[#This Row],[Product_Ref]],Table_Correspondance!H:N,6,FALSE)</f>
        <v>3.85</v>
      </c>
      <c r="Q274" s="3">
        <f>VLOOKUP(Tableau1[[#This Row],[Product_Ref]],Table_Correspondance!H:N,7,FALSE)</f>
        <v>5</v>
      </c>
      <c r="R274" s="3">
        <v>8929.4500000000007</v>
      </c>
      <c r="S274" t="str">
        <f>CONCATENATE(Tableau1[[#This Row],[Sub_Region_Cod]],Tableau1[[#This Row],[Country_Cod]],Tableau1[[#This Row],[Categ]],Tableau1[[#This Row],[Period]],Tableau1[[#This Row],[Product_Ref]],Tableau1[[#This Row],[Sales]])</f>
        <v>EUERUSCAT_HautM7-2020P083198929,45</v>
      </c>
      <c r="T274" s="5">
        <f>VLOOKUP(Tableau1[[#This Row],[Product_Ref]],Table_Correspondance!H:L,5,FALSE)</f>
        <v>43132</v>
      </c>
      <c r="U274">
        <f>_xlfn.DAYS(Tableau1[[#This Row],[Date]],Tableau1[[#This Row],[Date_creation]])</f>
        <v>881</v>
      </c>
    </row>
    <row r="275" spans="1:21" x14ac:dyDescent="0.35">
      <c r="A275" t="s">
        <v>8</v>
      </c>
      <c r="B275" t="s">
        <v>420</v>
      </c>
      <c r="C275" t="str">
        <f>TRIM(Tableau1[[#This Row],[Country_Cod]])</f>
        <v>POL</v>
      </c>
      <c r="D275" t="s">
        <v>409</v>
      </c>
      <c r="E275" t="str">
        <f>VLOOKUP(Tableau1[[#This Row],[Code_Pays]],Table_Correspondance!$B$1:$F$40,2,FALSE)</f>
        <v>Pologne</v>
      </c>
      <c r="F275" t="str">
        <f>RIGHT(Tableau1[[#This Row],[Categ]],LEN(Tableau1[[#This Row],[Categ]])-4)</f>
        <v>Haut</v>
      </c>
      <c r="G275" t="s">
        <v>44</v>
      </c>
      <c r="H275" t="str">
        <f>RIGHT(Tableau1[[#This Row],[Period]],4)</f>
        <v>2019</v>
      </c>
      <c r="I275" t="str">
        <f>LEFT(Tableau1[[#This Row],[Period]],FIND("-",Tableau1[[#This Row],[Period]])-1)</f>
        <v>M11</v>
      </c>
      <c r="J275" t="str">
        <f>RIGHT(Tableau1[[#This Row],[Gauche_Trouve]],LEN(Tableau1[[#This Row],[Gauche_Trouve]])-1)</f>
        <v>11</v>
      </c>
      <c r="K275" s="5">
        <f>DATE(Tableau1[[#This Row],[Annee]],Tableau1[[#This Row],[Mois]],1)</f>
        <v>43770</v>
      </c>
      <c r="L275" s="5" t="str">
        <f>"T" &amp; ROUNDUP(Tableau1[[#This Row],[Mois]]/3, 0)</f>
        <v>T4</v>
      </c>
      <c r="M275" t="s">
        <v>162</v>
      </c>
      <c r="N275" t="str">
        <f>CONCATENATE(Tableau1[[#This Row],[Annee]],"-",Tableau1[[#This Row],[Trimestre]])</f>
        <v>2019-T4</v>
      </c>
      <c r="O275" t="str">
        <f>VLOOKUP(Tableau1[[#This Row],[Product_Ref]],Table_Correspondance!H:J,2,FALSE)</f>
        <v>Débardeur</v>
      </c>
      <c r="P275" s="3">
        <f>VLOOKUP(Tableau1[[#This Row],[Product_Ref]],Table_Correspondance!H:N,6,FALSE)</f>
        <v>4.97</v>
      </c>
      <c r="Q275" s="3">
        <f>VLOOKUP(Tableau1[[#This Row],[Product_Ref]],Table_Correspondance!H:N,7,FALSE)</f>
        <v>7</v>
      </c>
      <c r="R275" s="3">
        <v>838.16</v>
      </c>
      <c r="S275" t="str">
        <f>CONCATENATE(Tableau1[[#This Row],[Sub_Region_Cod]],Tableau1[[#This Row],[Country_Cod]],Tableau1[[#This Row],[Categ]],Tableau1[[#This Row],[Period]],Tableau1[[#This Row],[Product_Ref]],Tableau1[[#This Row],[Sales]])</f>
        <v>EUEPOLCAT_HautM11-2019P05336838,16</v>
      </c>
      <c r="T275" s="5">
        <f>VLOOKUP(Tableau1[[#This Row],[Product_Ref]],Table_Correspondance!H:L,5,FALSE)</f>
        <v>43374</v>
      </c>
      <c r="U275">
        <f>_xlfn.DAYS(Tableau1[[#This Row],[Date]],Tableau1[[#This Row],[Date_creation]])</f>
        <v>396</v>
      </c>
    </row>
    <row r="276" spans="1:21" x14ac:dyDescent="0.35">
      <c r="A276" t="s">
        <v>8</v>
      </c>
      <c r="B276" t="s">
        <v>421</v>
      </c>
      <c r="C276" t="str">
        <f>TRIM(Tableau1[[#This Row],[Country_Cod]])</f>
        <v>SVK</v>
      </c>
      <c r="D276" t="s">
        <v>409</v>
      </c>
      <c r="E276" t="str">
        <f>VLOOKUP(Tableau1[[#This Row],[Code_Pays]],Table_Correspondance!$B$1:$F$40,2,FALSE)</f>
        <v>Slovaquie</v>
      </c>
      <c r="F276" t="str">
        <f>RIGHT(Tableau1[[#This Row],[Categ]],LEN(Tableau1[[#This Row],[Categ]])-4)</f>
        <v>Haut</v>
      </c>
      <c r="G276" t="s">
        <v>63</v>
      </c>
      <c r="H276" t="str">
        <f>RIGHT(Tableau1[[#This Row],[Period]],4)</f>
        <v>2019</v>
      </c>
      <c r="I276" t="str">
        <f>LEFT(Tableau1[[#This Row],[Period]],FIND("-",Tableau1[[#This Row],[Period]])-1)</f>
        <v>M7</v>
      </c>
      <c r="J276" t="str">
        <f>RIGHT(Tableau1[[#This Row],[Gauche_Trouve]],LEN(Tableau1[[#This Row],[Gauche_Trouve]])-1)</f>
        <v>7</v>
      </c>
      <c r="K276" s="5">
        <f>DATE(Tableau1[[#This Row],[Annee]],Tableau1[[#This Row],[Mois]],1)</f>
        <v>43647</v>
      </c>
      <c r="L276" s="5" t="str">
        <f>"T" &amp; ROUNDUP(Tableau1[[#This Row],[Mois]]/3, 0)</f>
        <v>T3</v>
      </c>
      <c r="M276" t="s">
        <v>184</v>
      </c>
      <c r="N276" t="str">
        <f>CONCATENATE(Tableau1[[#This Row],[Annee]],"-",Tableau1[[#This Row],[Trimestre]])</f>
        <v>2019-T3</v>
      </c>
      <c r="O276" t="str">
        <f>VLOOKUP(Tableau1[[#This Row],[Product_Ref]],Table_Correspondance!H:J,2,FALSE)</f>
        <v>Soutien gorge</v>
      </c>
      <c r="P276" s="3">
        <f>VLOOKUP(Tableau1[[#This Row],[Product_Ref]],Table_Correspondance!H:N,6,FALSE)</f>
        <v>6.88</v>
      </c>
      <c r="Q276" s="3">
        <f>VLOOKUP(Tableau1[[#This Row],[Product_Ref]],Table_Correspondance!H:N,7,FALSE)</f>
        <v>8</v>
      </c>
      <c r="R276" s="3">
        <v>8408.84</v>
      </c>
      <c r="S276" t="str">
        <f>CONCATENATE(Tableau1[[#This Row],[Sub_Region_Cod]],Tableau1[[#This Row],[Country_Cod]],Tableau1[[#This Row],[Categ]],Tableau1[[#This Row],[Period]],Tableau1[[#This Row],[Product_Ref]],Tableau1[[#This Row],[Sales]])</f>
        <v>EUESVKCAT_HautM7-2019P195028408,84</v>
      </c>
      <c r="T276" s="5">
        <f>VLOOKUP(Tableau1[[#This Row],[Product_Ref]],Table_Correspondance!H:L,5,FALSE)</f>
        <v>42887</v>
      </c>
      <c r="U276">
        <f>_xlfn.DAYS(Tableau1[[#This Row],[Date]],Tableau1[[#This Row],[Date_creation]])</f>
        <v>760</v>
      </c>
    </row>
    <row r="277" spans="1:21" x14ac:dyDescent="0.35">
      <c r="A277" t="s">
        <v>8</v>
      </c>
      <c r="B277" t="s">
        <v>421</v>
      </c>
      <c r="C277" t="str">
        <f>TRIM(Tableau1[[#This Row],[Country_Cod]])</f>
        <v>SVK</v>
      </c>
      <c r="D277" t="s">
        <v>409</v>
      </c>
      <c r="E277" t="str">
        <f>VLOOKUP(Tableau1[[#This Row],[Code_Pays]],Table_Correspondance!$B$1:$F$40,2,FALSE)</f>
        <v>Slovaquie</v>
      </c>
      <c r="F277" t="str">
        <f>RIGHT(Tableau1[[#This Row],[Categ]],LEN(Tableau1[[#This Row],[Categ]])-4)</f>
        <v>Haut</v>
      </c>
      <c r="G277" t="s">
        <v>11</v>
      </c>
      <c r="H277" t="str">
        <f>RIGHT(Tableau1[[#This Row],[Period]],4)</f>
        <v>2020</v>
      </c>
      <c r="I277" t="str">
        <f>LEFT(Tableau1[[#This Row],[Period]],FIND("-",Tableau1[[#This Row],[Period]])-1)</f>
        <v>M7</v>
      </c>
      <c r="J277" t="str">
        <f>RIGHT(Tableau1[[#This Row],[Gauche_Trouve]],LEN(Tableau1[[#This Row],[Gauche_Trouve]])-1)</f>
        <v>7</v>
      </c>
      <c r="K277" s="5">
        <f>DATE(Tableau1[[#This Row],[Annee]],Tableau1[[#This Row],[Mois]],1)</f>
        <v>44013</v>
      </c>
      <c r="L277" s="5" t="str">
        <f>"T" &amp; ROUNDUP(Tableau1[[#This Row],[Mois]]/3, 0)</f>
        <v>T3</v>
      </c>
      <c r="M277" t="s">
        <v>248</v>
      </c>
      <c r="N277" t="str">
        <f>CONCATENATE(Tableau1[[#This Row],[Annee]],"-",Tableau1[[#This Row],[Trimestre]])</f>
        <v>2020-T3</v>
      </c>
      <c r="O277" t="str">
        <f>VLOOKUP(Tableau1[[#This Row],[Product_Ref]],Table_Correspondance!H:J,2,FALSE)</f>
        <v>T-shirt</v>
      </c>
      <c r="P277" s="3">
        <f>VLOOKUP(Tableau1[[#This Row],[Product_Ref]],Table_Correspondance!H:N,6,FALSE)</f>
        <v>4.62</v>
      </c>
      <c r="Q277" s="3">
        <f>VLOOKUP(Tableau1[[#This Row],[Product_Ref]],Table_Correspondance!H:N,7,FALSE)</f>
        <v>6</v>
      </c>
      <c r="R277" s="3">
        <v>8335.67</v>
      </c>
      <c r="S277" t="str">
        <f>CONCATENATE(Tableau1[[#This Row],[Sub_Region_Cod]],Tableau1[[#This Row],[Country_Cod]],Tableau1[[#This Row],[Categ]],Tableau1[[#This Row],[Period]],Tableau1[[#This Row],[Product_Ref]],Tableau1[[#This Row],[Sales]])</f>
        <v>EUESVKCAT_HautM7-2020P180548335,67</v>
      </c>
      <c r="T277" s="5">
        <f>VLOOKUP(Tableau1[[#This Row],[Product_Ref]],Table_Correspondance!H:L,5,FALSE)</f>
        <v>43009</v>
      </c>
      <c r="U277">
        <f>_xlfn.DAYS(Tableau1[[#This Row],[Date]],Tableau1[[#This Row],[Date_creation]])</f>
        <v>1004</v>
      </c>
    </row>
    <row r="278" spans="1:21" x14ac:dyDescent="0.35">
      <c r="A278" t="s">
        <v>8</v>
      </c>
      <c r="B278" t="s">
        <v>415</v>
      </c>
      <c r="C278" t="str">
        <f>TRIM(Tableau1[[#This Row],[Country_Cod]])</f>
        <v>RUS</v>
      </c>
      <c r="D278" t="s">
        <v>410</v>
      </c>
      <c r="E278" t="str">
        <f>VLOOKUP(Tableau1[[#This Row],[Code_Pays]],Table_Correspondance!$B$1:$F$40,2,FALSE)</f>
        <v>Fédération de Russie</v>
      </c>
      <c r="F278" t="str">
        <f>RIGHT(Tableau1[[#This Row],[Categ]],LEN(Tableau1[[#This Row],[Categ]])-4)</f>
        <v>Bas</v>
      </c>
      <c r="G278" t="s">
        <v>13</v>
      </c>
      <c r="H278" t="str">
        <f>RIGHT(Tableau1[[#This Row],[Period]],4)</f>
        <v>2020</v>
      </c>
      <c r="I278" t="str">
        <f>LEFT(Tableau1[[#This Row],[Period]],FIND("-",Tableau1[[#This Row],[Period]])-1)</f>
        <v>M2</v>
      </c>
      <c r="J278" t="str">
        <f>RIGHT(Tableau1[[#This Row],[Gauche_Trouve]],LEN(Tableau1[[#This Row],[Gauche_Trouve]])-1)</f>
        <v>2</v>
      </c>
      <c r="K278" s="5">
        <f>DATE(Tableau1[[#This Row],[Annee]],Tableau1[[#This Row],[Mois]],1)</f>
        <v>43862</v>
      </c>
      <c r="L278" s="5" t="str">
        <f>"T" &amp; ROUNDUP(Tableau1[[#This Row],[Mois]]/3, 0)</f>
        <v>T1</v>
      </c>
      <c r="M278" t="s">
        <v>351</v>
      </c>
      <c r="N278" t="str">
        <f>CONCATENATE(Tableau1[[#This Row],[Annee]],"-",Tableau1[[#This Row],[Trimestre]])</f>
        <v>2020-T1</v>
      </c>
      <c r="O278" t="str">
        <f>VLOOKUP(Tableau1[[#This Row],[Product_Ref]],Table_Correspondance!H:J,2,FALSE)</f>
        <v>Collant</v>
      </c>
      <c r="P278" s="3">
        <f>VLOOKUP(Tableau1[[#This Row],[Product_Ref]],Table_Correspondance!H:N,6,FALSE)</f>
        <v>10.27</v>
      </c>
      <c r="Q278" s="3">
        <f>VLOOKUP(Tableau1[[#This Row],[Product_Ref]],Table_Correspondance!H:N,7,FALSE)</f>
        <v>13</v>
      </c>
      <c r="R278" s="3">
        <v>629.57000000000005</v>
      </c>
      <c r="S278" t="str">
        <f>CONCATENATE(Tableau1[[#This Row],[Sub_Region_Cod]],Tableau1[[#This Row],[Country_Cod]],Tableau1[[#This Row],[Categ]],Tableau1[[#This Row],[Period]],Tableau1[[#This Row],[Product_Ref]],Tableau1[[#This Row],[Sales]])</f>
        <v>EUERUSCAT_BasM2-2020P17819629,57</v>
      </c>
      <c r="T278" s="5">
        <f>VLOOKUP(Tableau1[[#This Row],[Product_Ref]],Table_Correspondance!H:L,5,FALSE)</f>
        <v>43344</v>
      </c>
      <c r="U278">
        <f>_xlfn.DAYS(Tableau1[[#This Row],[Date]],Tableau1[[#This Row],[Date_creation]])</f>
        <v>518</v>
      </c>
    </row>
    <row r="279" spans="1:21" x14ac:dyDescent="0.35">
      <c r="A279" t="s">
        <v>8</v>
      </c>
      <c r="B279" t="s">
        <v>416</v>
      </c>
      <c r="C279" t="str">
        <f>TRIM(Tableau1[[#This Row],[Country_Cod]])</f>
        <v>ROU</v>
      </c>
      <c r="D279" t="s">
        <v>408</v>
      </c>
      <c r="E279" t="str">
        <f>VLOOKUP(Tableau1[[#This Row],[Code_Pays]],Table_Correspondance!$B$1:$F$40,2,FALSE)</f>
        <v>Roumanie</v>
      </c>
      <c r="F279" t="str">
        <f>RIGHT(Tableau1[[#This Row],[Categ]],LEN(Tableau1[[#This Row],[Categ]])-4)</f>
        <v>Haut-Et-Bas</v>
      </c>
      <c r="G279" t="s">
        <v>52</v>
      </c>
      <c r="H279" t="str">
        <f>RIGHT(Tableau1[[#This Row],[Period]],4)</f>
        <v>2020</v>
      </c>
      <c r="I279" t="str">
        <f>LEFT(Tableau1[[#This Row],[Period]],FIND("-",Tableau1[[#This Row],[Period]])-1)</f>
        <v>M11</v>
      </c>
      <c r="J279" t="str">
        <f>RIGHT(Tableau1[[#This Row],[Gauche_Trouve]],LEN(Tableau1[[#This Row],[Gauche_Trouve]])-1)</f>
        <v>11</v>
      </c>
      <c r="K279" s="5">
        <f>DATE(Tableau1[[#This Row],[Annee]],Tableau1[[#This Row],[Mois]],1)</f>
        <v>44136</v>
      </c>
      <c r="L279" s="5" t="str">
        <f>"T" &amp; ROUNDUP(Tableau1[[#This Row],[Mois]]/3, 0)</f>
        <v>T4</v>
      </c>
      <c r="M279" t="s">
        <v>389</v>
      </c>
      <c r="N279" t="str">
        <f>CONCATENATE(Tableau1[[#This Row],[Annee]],"-",Tableau1[[#This Row],[Trimestre]])</f>
        <v>2020-T4</v>
      </c>
      <c r="O279" t="str">
        <f>VLOOKUP(Tableau1[[#This Row],[Product_Ref]],Table_Correspondance!H:J,2,FALSE)</f>
        <v>Pyjama</v>
      </c>
      <c r="P279" s="3">
        <f>VLOOKUP(Tableau1[[#This Row],[Product_Ref]],Table_Correspondance!H:N,6,FALSE)</f>
        <v>6.58</v>
      </c>
      <c r="Q279" s="3">
        <f>VLOOKUP(Tableau1[[#This Row],[Product_Ref]],Table_Correspondance!H:N,7,FALSE)</f>
        <v>7</v>
      </c>
      <c r="R279" s="3">
        <v>4768.3599999999997</v>
      </c>
      <c r="S279" t="str">
        <f>CONCATENATE(Tableau1[[#This Row],[Sub_Region_Cod]],Tableau1[[#This Row],[Country_Cod]],Tableau1[[#This Row],[Categ]],Tableau1[[#This Row],[Period]],Tableau1[[#This Row],[Product_Ref]],Tableau1[[#This Row],[Sales]])</f>
        <v>EUEROUCAT_Haut-Et-BasM11-2020P390424768,36</v>
      </c>
      <c r="T279" s="5">
        <f>VLOOKUP(Tableau1[[#This Row],[Product_Ref]],Table_Correspondance!H:L,5,FALSE)</f>
        <v>43070</v>
      </c>
      <c r="U279">
        <f>_xlfn.DAYS(Tableau1[[#This Row],[Date]],Tableau1[[#This Row],[Date_creation]])</f>
        <v>1066</v>
      </c>
    </row>
    <row r="280" spans="1:21" x14ac:dyDescent="0.35">
      <c r="A280" t="s">
        <v>8</v>
      </c>
      <c r="B280" t="s">
        <v>415</v>
      </c>
      <c r="C280" t="str">
        <f>TRIM(Tableau1[[#This Row],[Country_Cod]])</f>
        <v>RUS</v>
      </c>
      <c r="D280" t="s">
        <v>409</v>
      </c>
      <c r="E280" t="str">
        <f>VLOOKUP(Tableau1[[#This Row],[Code_Pays]],Table_Correspondance!$B$1:$F$40,2,FALSE)</f>
        <v>Fédération de Russie</v>
      </c>
      <c r="F280" t="str">
        <f>RIGHT(Tableau1[[#This Row],[Categ]],LEN(Tableau1[[#This Row],[Categ]])-4)</f>
        <v>Haut</v>
      </c>
      <c r="G280" t="s">
        <v>42</v>
      </c>
      <c r="H280" t="str">
        <f>RIGHT(Tableau1[[#This Row],[Period]],4)</f>
        <v>2019</v>
      </c>
      <c r="I280" t="str">
        <f>LEFT(Tableau1[[#This Row],[Period]],FIND("-",Tableau1[[#This Row],[Period]])-1)</f>
        <v>M6</v>
      </c>
      <c r="J280" t="str">
        <f>RIGHT(Tableau1[[#This Row],[Gauche_Trouve]],LEN(Tableau1[[#This Row],[Gauche_Trouve]])-1)</f>
        <v>6</v>
      </c>
      <c r="K280" s="5">
        <f>DATE(Tableau1[[#This Row],[Annee]],Tableau1[[#This Row],[Mois]],1)</f>
        <v>43617</v>
      </c>
      <c r="L280" s="5" t="str">
        <f>"T" &amp; ROUNDUP(Tableau1[[#This Row],[Mois]]/3, 0)</f>
        <v>T2</v>
      </c>
      <c r="M280" t="s">
        <v>129</v>
      </c>
      <c r="N280" t="str">
        <f>CONCATENATE(Tableau1[[#This Row],[Annee]],"-",Tableau1[[#This Row],[Trimestre]])</f>
        <v>2019-T2</v>
      </c>
      <c r="O280" t="str">
        <f>VLOOKUP(Tableau1[[#This Row],[Product_Ref]],Table_Correspondance!H:J,2,FALSE)</f>
        <v>Soutien gorge</v>
      </c>
      <c r="P280" s="3">
        <f>VLOOKUP(Tableau1[[#This Row],[Product_Ref]],Table_Correspondance!H:N,6,FALSE)</f>
        <v>10.44</v>
      </c>
      <c r="Q280" s="3">
        <f>VLOOKUP(Tableau1[[#This Row],[Product_Ref]],Table_Correspondance!H:N,7,FALSE)</f>
        <v>12</v>
      </c>
      <c r="R280" s="3">
        <v>6123.92</v>
      </c>
      <c r="S280" t="str">
        <f>CONCATENATE(Tableau1[[#This Row],[Sub_Region_Cod]],Tableau1[[#This Row],[Country_Cod]],Tableau1[[#This Row],[Categ]],Tableau1[[#This Row],[Period]],Tableau1[[#This Row],[Product_Ref]],Tableau1[[#This Row],[Sales]])</f>
        <v>EUERUSCAT_HautM6-2019P408346123,92</v>
      </c>
      <c r="T280" s="5">
        <f>VLOOKUP(Tableau1[[#This Row],[Product_Ref]],Table_Correspondance!H:L,5,FALSE)</f>
        <v>43405</v>
      </c>
      <c r="U280">
        <f>_xlfn.DAYS(Tableau1[[#This Row],[Date]],Tableau1[[#This Row],[Date_creation]])</f>
        <v>212</v>
      </c>
    </row>
    <row r="281" spans="1:21" x14ac:dyDescent="0.35">
      <c r="A281" t="s">
        <v>8</v>
      </c>
      <c r="B281" t="s">
        <v>416</v>
      </c>
      <c r="C281" t="str">
        <f>TRIM(Tableau1[[#This Row],[Country_Cod]])</f>
        <v>ROU</v>
      </c>
      <c r="D281" t="s">
        <v>408</v>
      </c>
      <c r="E281" t="str">
        <f>VLOOKUP(Tableau1[[#This Row],[Code_Pays]],Table_Correspondance!$B$1:$F$40,2,FALSE)</f>
        <v>Roumanie</v>
      </c>
      <c r="F281" t="str">
        <f>RIGHT(Tableau1[[#This Row],[Categ]],LEN(Tableau1[[#This Row],[Categ]])-4)</f>
        <v>Haut-Et-Bas</v>
      </c>
      <c r="G281" t="s">
        <v>15</v>
      </c>
      <c r="H281" t="str">
        <f>RIGHT(Tableau1[[#This Row],[Period]],4)</f>
        <v>2019</v>
      </c>
      <c r="I281" t="str">
        <f>LEFT(Tableau1[[#This Row],[Period]],FIND("-",Tableau1[[#This Row],[Period]])-1)</f>
        <v>M8</v>
      </c>
      <c r="J281" t="str">
        <f>RIGHT(Tableau1[[#This Row],[Gauche_Trouve]],LEN(Tableau1[[#This Row],[Gauche_Trouve]])-1)</f>
        <v>8</v>
      </c>
      <c r="K281" s="5">
        <f>DATE(Tableau1[[#This Row],[Annee]],Tableau1[[#This Row],[Mois]],1)</f>
        <v>43678</v>
      </c>
      <c r="L281" s="5" t="str">
        <f>"T" &amp; ROUNDUP(Tableau1[[#This Row],[Mois]]/3, 0)</f>
        <v>T3</v>
      </c>
      <c r="M281" t="s">
        <v>180</v>
      </c>
      <c r="N281" t="str">
        <f>CONCATENATE(Tableau1[[#This Row],[Annee]],"-",Tableau1[[#This Row],[Trimestre]])</f>
        <v>2019-T3</v>
      </c>
      <c r="O281" t="str">
        <f>VLOOKUP(Tableau1[[#This Row],[Product_Ref]],Table_Correspondance!H:J,2,FALSE)</f>
        <v>Pyjama</v>
      </c>
      <c r="P281" s="3">
        <f>VLOOKUP(Tableau1[[#This Row],[Product_Ref]],Table_Correspondance!H:N,6,FALSE)</f>
        <v>5.32</v>
      </c>
      <c r="Q281" s="3">
        <f>VLOOKUP(Tableau1[[#This Row],[Product_Ref]],Table_Correspondance!H:N,7,FALSE)</f>
        <v>7</v>
      </c>
      <c r="R281" s="3">
        <v>1829.66</v>
      </c>
      <c r="S281" t="str">
        <f>CONCATENATE(Tableau1[[#This Row],[Sub_Region_Cod]],Tableau1[[#This Row],[Country_Cod]],Tableau1[[#This Row],[Categ]],Tableau1[[#This Row],[Period]],Tableau1[[#This Row],[Product_Ref]],Tableau1[[#This Row],[Sales]])</f>
        <v>EUEROUCAT_Haut-Et-BasM8-2019P005751829,66</v>
      </c>
      <c r="T281" s="5">
        <f>VLOOKUP(Tableau1[[#This Row],[Product_Ref]],Table_Correspondance!H:L,5,FALSE)</f>
        <v>43435</v>
      </c>
      <c r="U281">
        <f>_xlfn.DAYS(Tableau1[[#This Row],[Date]],Tableau1[[#This Row],[Date_creation]])</f>
        <v>243</v>
      </c>
    </row>
    <row r="282" spans="1:21" x14ac:dyDescent="0.35">
      <c r="A282" t="s">
        <v>8</v>
      </c>
      <c r="B282" t="s">
        <v>422</v>
      </c>
      <c r="C282" t="str">
        <f>TRIM(Tableau1[[#This Row],[Country_Cod]])</f>
        <v>BLR</v>
      </c>
      <c r="D282" t="s">
        <v>409</v>
      </c>
      <c r="E282" t="str">
        <f>VLOOKUP(Tableau1[[#This Row],[Code_Pays]],Table_Correspondance!$B$1:$F$40,2,FALSE)</f>
        <v>Bélarus</v>
      </c>
      <c r="F282" t="str">
        <f>RIGHT(Tableau1[[#This Row],[Categ]],LEN(Tableau1[[#This Row],[Categ]])-4)</f>
        <v>Haut</v>
      </c>
      <c r="G282" t="s">
        <v>44</v>
      </c>
      <c r="H282" t="str">
        <f>RIGHT(Tableau1[[#This Row],[Period]],4)</f>
        <v>2019</v>
      </c>
      <c r="I282" t="str">
        <f>LEFT(Tableau1[[#This Row],[Period]],FIND("-",Tableau1[[#This Row],[Period]])-1)</f>
        <v>M11</v>
      </c>
      <c r="J282" t="str">
        <f>RIGHT(Tableau1[[#This Row],[Gauche_Trouve]],LEN(Tableau1[[#This Row],[Gauche_Trouve]])-1)</f>
        <v>11</v>
      </c>
      <c r="K282" s="5">
        <f>DATE(Tableau1[[#This Row],[Annee]],Tableau1[[#This Row],[Mois]],1)</f>
        <v>43770</v>
      </c>
      <c r="L282" s="5" t="str">
        <f>"T" &amp; ROUNDUP(Tableau1[[#This Row],[Mois]]/3, 0)</f>
        <v>T4</v>
      </c>
      <c r="M282" t="s">
        <v>264</v>
      </c>
      <c r="N282" t="str">
        <f>CONCATENATE(Tableau1[[#This Row],[Annee]],"-",Tableau1[[#This Row],[Trimestre]])</f>
        <v>2019-T4</v>
      </c>
      <c r="O282" t="str">
        <f>VLOOKUP(Tableau1[[#This Row],[Product_Ref]],Table_Correspondance!H:J,2,FALSE)</f>
        <v>T-shirt</v>
      </c>
      <c r="P282" s="3">
        <f>VLOOKUP(Tableau1[[#This Row],[Product_Ref]],Table_Correspondance!H:N,6,FALSE)</f>
        <v>4.5</v>
      </c>
      <c r="Q282" s="3">
        <f>VLOOKUP(Tableau1[[#This Row],[Product_Ref]],Table_Correspondance!H:N,7,FALSE)</f>
        <v>6</v>
      </c>
      <c r="R282" s="3">
        <v>7018.57</v>
      </c>
      <c r="S282" t="str">
        <f>CONCATENATE(Tableau1[[#This Row],[Sub_Region_Cod]],Tableau1[[#This Row],[Country_Cod]],Tableau1[[#This Row],[Categ]],Tableau1[[#This Row],[Period]],Tableau1[[#This Row],[Product_Ref]],Tableau1[[#This Row],[Sales]])</f>
        <v>EUEBLRCAT_HautM11-2019P006327018,57</v>
      </c>
      <c r="T282" s="5">
        <f>VLOOKUP(Tableau1[[#This Row],[Product_Ref]],Table_Correspondance!H:L,5,FALSE)</f>
        <v>43252</v>
      </c>
      <c r="U282">
        <f>_xlfn.DAYS(Tableau1[[#This Row],[Date]],Tableau1[[#This Row],[Date_creation]])</f>
        <v>518</v>
      </c>
    </row>
    <row r="283" spans="1:21" x14ac:dyDescent="0.35">
      <c r="A283" t="s">
        <v>8</v>
      </c>
      <c r="B283" t="s">
        <v>418</v>
      </c>
      <c r="C283" t="str">
        <f>TRIM(Tableau1[[#This Row],[Country_Cod]])</f>
        <v>BGR</v>
      </c>
      <c r="D283" t="s">
        <v>409</v>
      </c>
      <c r="E283" t="str">
        <f>VLOOKUP(Tableau1[[#This Row],[Code_Pays]],Table_Correspondance!$B$1:$F$40,2,FALSE)</f>
        <v>Bulgarie</v>
      </c>
      <c r="F283" t="str">
        <f>RIGHT(Tableau1[[#This Row],[Categ]],LEN(Tableau1[[#This Row],[Categ]])-4)</f>
        <v>Haut</v>
      </c>
      <c r="G283" t="s">
        <v>4</v>
      </c>
      <c r="H283" t="str">
        <f>RIGHT(Tableau1[[#This Row],[Period]],4)</f>
        <v>2021</v>
      </c>
      <c r="I283" t="str">
        <f>LEFT(Tableau1[[#This Row],[Period]],FIND("-",Tableau1[[#This Row],[Period]])-1)</f>
        <v>M3</v>
      </c>
      <c r="J283" t="str">
        <f>RIGHT(Tableau1[[#This Row],[Gauche_Trouve]],LEN(Tableau1[[#This Row],[Gauche_Trouve]])-1)</f>
        <v>3</v>
      </c>
      <c r="K283" s="5">
        <f>DATE(Tableau1[[#This Row],[Annee]],Tableau1[[#This Row],[Mois]],1)</f>
        <v>44256</v>
      </c>
      <c r="L283" s="5" t="str">
        <f>"T" &amp; ROUNDUP(Tableau1[[#This Row],[Mois]]/3, 0)</f>
        <v>T1</v>
      </c>
      <c r="M283" t="s">
        <v>108</v>
      </c>
      <c r="N283" t="str">
        <f>CONCATENATE(Tableau1[[#This Row],[Annee]],"-",Tableau1[[#This Row],[Trimestre]])</f>
        <v>2021-T1</v>
      </c>
      <c r="O283" t="str">
        <f>VLOOKUP(Tableau1[[#This Row],[Product_Ref]],Table_Correspondance!H:J,2,FALSE)</f>
        <v>Chemisier</v>
      </c>
      <c r="P283" s="3">
        <f>VLOOKUP(Tableau1[[#This Row],[Product_Ref]],Table_Correspondance!H:N,6,FALSE)</f>
        <v>9.35</v>
      </c>
      <c r="Q283" s="3">
        <f>VLOOKUP(Tableau1[[#This Row],[Product_Ref]],Table_Correspondance!H:N,7,FALSE)</f>
        <v>11</v>
      </c>
      <c r="R283" s="3">
        <v>9289.5300000000007</v>
      </c>
      <c r="S283" t="str">
        <f>CONCATENATE(Tableau1[[#This Row],[Sub_Region_Cod]],Tableau1[[#This Row],[Country_Cod]],Tableau1[[#This Row],[Categ]],Tableau1[[#This Row],[Period]],Tableau1[[#This Row],[Product_Ref]],Tableau1[[#This Row],[Sales]])</f>
        <v>EUEBGRCAT_HautM3-2021P395039289,53</v>
      </c>
      <c r="T283" s="5">
        <f>VLOOKUP(Tableau1[[#This Row],[Product_Ref]],Table_Correspondance!H:L,5,FALSE)</f>
        <v>42979</v>
      </c>
      <c r="U283">
        <f>_xlfn.DAYS(Tableau1[[#This Row],[Date]],Tableau1[[#This Row],[Date_creation]])</f>
        <v>1277</v>
      </c>
    </row>
    <row r="284" spans="1:21" x14ac:dyDescent="0.35">
      <c r="A284" t="s">
        <v>8</v>
      </c>
      <c r="B284" t="s">
        <v>420</v>
      </c>
      <c r="C284" t="str">
        <f>TRIM(Tableau1[[#This Row],[Country_Cod]])</f>
        <v>POL</v>
      </c>
      <c r="D284" t="s">
        <v>409</v>
      </c>
      <c r="E284" t="str">
        <f>VLOOKUP(Tableau1[[#This Row],[Code_Pays]],Table_Correspondance!$B$1:$F$40,2,FALSE)</f>
        <v>Pologne</v>
      </c>
      <c r="F284" t="str">
        <f>RIGHT(Tableau1[[#This Row],[Categ]],LEN(Tableau1[[#This Row],[Categ]])-4)</f>
        <v>Haut</v>
      </c>
      <c r="G284" t="s">
        <v>23</v>
      </c>
      <c r="H284" t="str">
        <f>RIGHT(Tableau1[[#This Row],[Period]],4)</f>
        <v>2019</v>
      </c>
      <c r="I284" t="str">
        <f>LEFT(Tableau1[[#This Row],[Period]],FIND("-",Tableau1[[#This Row],[Period]])-1)</f>
        <v>M10</v>
      </c>
      <c r="J284" t="str">
        <f>RIGHT(Tableau1[[#This Row],[Gauche_Trouve]],LEN(Tableau1[[#This Row],[Gauche_Trouve]])-1)</f>
        <v>10</v>
      </c>
      <c r="K284" s="5">
        <f>DATE(Tableau1[[#This Row],[Annee]],Tableau1[[#This Row],[Mois]],1)</f>
        <v>43739</v>
      </c>
      <c r="L284" s="5" t="str">
        <f>"T" &amp; ROUNDUP(Tableau1[[#This Row],[Mois]]/3, 0)</f>
        <v>T4</v>
      </c>
      <c r="M284" t="s">
        <v>84</v>
      </c>
      <c r="N284" t="str">
        <f>CONCATENATE(Tableau1[[#This Row],[Annee]],"-",Tableau1[[#This Row],[Trimestre]])</f>
        <v>2019-T4</v>
      </c>
      <c r="O284" t="str">
        <f>VLOOKUP(Tableau1[[#This Row],[Product_Ref]],Table_Correspondance!H:J,2,FALSE)</f>
        <v>Sweatshirt</v>
      </c>
      <c r="P284" s="3">
        <f>VLOOKUP(Tableau1[[#This Row],[Product_Ref]],Table_Correspondance!H:N,6,FALSE)</f>
        <v>5.1100000000000003</v>
      </c>
      <c r="Q284" s="3">
        <f>VLOOKUP(Tableau1[[#This Row],[Product_Ref]],Table_Correspondance!H:N,7,FALSE)</f>
        <v>7</v>
      </c>
      <c r="R284" s="3">
        <v>7397.59</v>
      </c>
      <c r="S284" t="str">
        <f>CONCATENATE(Tableau1[[#This Row],[Sub_Region_Cod]],Tableau1[[#This Row],[Country_Cod]],Tableau1[[#This Row],[Categ]],Tableau1[[#This Row],[Period]],Tableau1[[#This Row],[Product_Ref]],Tableau1[[#This Row],[Sales]])</f>
        <v>EUEPOLCAT_HautM10-2019P323287397,59</v>
      </c>
      <c r="T284" s="5">
        <f>VLOOKUP(Tableau1[[#This Row],[Product_Ref]],Table_Correspondance!H:L,5,FALSE)</f>
        <v>42795</v>
      </c>
      <c r="U284">
        <f>_xlfn.DAYS(Tableau1[[#This Row],[Date]],Tableau1[[#This Row],[Date_creation]])</f>
        <v>944</v>
      </c>
    </row>
    <row r="285" spans="1:21" x14ac:dyDescent="0.35">
      <c r="A285" t="s">
        <v>8</v>
      </c>
      <c r="B285" t="s">
        <v>425</v>
      </c>
      <c r="C285" t="str">
        <f>TRIM(Tableau1[[#This Row],[Country_Cod]])</f>
        <v>ARM</v>
      </c>
      <c r="D285" t="s">
        <v>410</v>
      </c>
      <c r="E285" t="str">
        <f>VLOOKUP(Tableau1[[#This Row],[Code_Pays]],Table_Correspondance!$B$1:$F$40,2,FALSE)</f>
        <v>Arménie</v>
      </c>
      <c r="F285" t="str">
        <f>RIGHT(Tableau1[[#This Row],[Categ]],LEN(Tableau1[[#This Row],[Categ]])-4)</f>
        <v>Bas</v>
      </c>
      <c r="G285" t="s">
        <v>13</v>
      </c>
      <c r="H285" t="str">
        <f>RIGHT(Tableau1[[#This Row],[Period]],4)</f>
        <v>2020</v>
      </c>
      <c r="I285" t="str">
        <f>LEFT(Tableau1[[#This Row],[Period]],FIND("-",Tableau1[[#This Row],[Period]])-1)</f>
        <v>M2</v>
      </c>
      <c r="J285" t="str">
        <f>RIGHT(Tableau1[[#This Row],[Gauche_Trouve]],LEN(Tableau1[[#This Row],[Gauche_Trouve]])-1)</f>
        <v>2</v>
      </c>
      <c r="K285" s="5">
        <f>DATE(Tableau1[[#This Row],[Annee]],Tableau1[[#This Row],[Mois]],1)</f>
        <v>43862</v>
      </c>
      <c r="L285" s="5" t="str">
        <f>"T" &amp; ROUNDUP(Tableau1[[#This Row],[Mois]]/3, 0)</f>
        <v>T1</v>
      </c>
      <c r="M285" t="s">
        <v>69</v>
      </c>
      <c r="N285" t="str">
        <f>CONCATENATE(Tableau1[[#This Row],[Annee]],"-",Tableau1[[#This Row],[Trimestre]])</f>
        <v>2020-T1</v>
      </c>
      <c r="O285" t="str">
        <f>VLOOKUP(Tableau1[[#This Row],[Product_Ref]],Table_Correspondance!H:J,2,FALSE)</f>
        <v>Chaussette</v>
      </c>
      <c r="P285" s="3">
        <f>VLOOKUP(Tableau1[[#This Row],[Product_Ref]],Table_Correspondance!H:N,6,FALSE)</f>
        <v>10.64</v>
      </c>
      <c r="Q285" s="3">
        <f>VLOOKUP(Tableau1[[#This Row],[Product_Ref]],Table_Correspondance!H:N,7,FALSE)</f>
        <v>14</v>
      </c>
      <c r="R285" s="3">
        <v>9244.7800000000007</v>
      </c>
      <c r="S285" t="str">
        <f>CONCATENATE(Tableau1[[#This Row],[Sub_Region_Cod]],Tableau1[[#This Row],[Country_Cod]],Tableau1[[#This Row],[Categ]],Tableau1[[#This Row],[Period]],Tableau1[[#This Row],[Product_Ref]],Tableau1[[#This Row],[Sales]])</f>
        <v>EUEARMCAT_BasM2-2020P311119244,78</v>
      </c>
      <c r="T285" s="5">
        <f>VLOOKUP(Tableau1[[#This Row],[Product_Ref]],Table_Correspondance!H:L,5,FALSE)</f>
        <v>43221</v>
      </c>
      <c r="U285">
        <f>_xlfn.DAYS(Tableau1[[#This Row],[Date]],Tableau1[[#This Row],[Date_creation]])</f>
        <v>641</v>
      </c>
    </row>
    <row r="286" spans="1:21" x14ac:dyDescent="0.35">
      <c r="A286" t="s">
        <v>8</v>
      </c>
      <c r="B286" t="s">
        <v>424</v>
      </c>
      <c r="C286" t="str">
        <f>TRIM(Tableau1[[#This Row],[Country_Cod]])</f>
        <v>CZE</v>
      </c>
      <c r="D286" t="s">
        <v>408</v>
      </c>
      <c r="E286" t="str">
        <f>VLOOKUP(Tableau1[[#This Row],[Code_Pays]],Table_Correspondance!$B$1:$F$40,2,FALSE)</f>
        <v>République Tchèque</v>
      </c>
      <c r="F286" t="str">
        <f>RIGHT(Tableau1[[#This Row],[Categ]],LEN(Tableau1[[#This Row],[Categ]])-4)</f>
        <v>Haut-Et-Bas</v>
      </c>
      <c r="G286" t="s">
        <v>75</v>
      </c>
      <c r="H286" t="str">
        <f>RIGHT(Tableau1[[#This Row],[Period]],4)</f>
        <v>2021</v>
      </c>
      <c r="I286" t="str">
        <f>LEFT(Tableau1[[#This Row],[Period]],FIND("-",Tableau1[[#This Row],[Period]])-1)</f>
        <v>M4</v>
      </c>
      <c r="J286" t="str">
        <f>RIGHT(Tableau1[[#This Row],[Gauche_Trouve]],LEN(Tableau1[[#This Row],[Gauche_Trouve]])-1)</f>
        <v>4</v>
      </c>
      <c r="K286" s="5">
        <f>DATE(Tableau1[[#This Row],[Annee]],Tableau1[[#This Row],[Mois]],1)</f>
        <v>44287</v>
      </c>
      <c r="L286" s="5" t="str">
        <f>"T" &amp; ROUNDUP(Tableau1[[#This Row],[Mois]]/3, 0)</f>
        <v>T2</v>
      </c>
      <c r="M286" t="s">
        <v>122</v>
      </c>
      <c r="N286" t="str">
        <f>CONCATENATE(Tableau1[[#This Row],[Annee]],"-",Tableau1[[#This Row],[Trimestre]])</f>
        <v>2021-T2</v>
      </c>
      <c r="O286" t="str">
        <f>VLOOKUP(Tableau1[[#This Row],[Product_Ref]],Table_Correspondance!H:J,2,FALSE)</f>
        <v>Robe</v>
      </c>
      <c r="P286" s="3">
        <f>VLOOKUP(Tableau1[[#This Row],[Product_Ref]],Table_Correspondance!H:N,6,FALSE)</f>
        <v>7.04</v>
      </c>
      <c r="Q286" s="3">
        <f>VLOOKUP(Tableau1[[#This Row],[Product_Ref]],Table_Correspondance!H:N,7,FALSE)</f>
        <v>8</v>
      </c>
      <c r="R286" s="3">
        <v>3890.89</v>
      </c>
      <c r="S286" t="str">
        <f>CONCATENATE(Tableau1[[#This Row],[Sub_Region_Cod]],Tableau1[[#This Row],[Country_Cod]],Tableau1[[#This Row],[Categ]],Tableau1[[#This Row],[Period]],Tableau1[[#This Row],[Product_Ref]],Tableau1[[#This Row],[Sales]])</f>
        <v>EUECZECAT_Haut-Et-BasM4-2021P271423890,89</v>
      </c>
      <c r="T286" s="5">
        <f>VLOOKUP(Tableau1[[#This Row],[Product_Ref]],Table_Correspondance!H:L,5,FALSE)</f>
        <v>42887</v>
      </c>
      <c r="U286">
        <f>_xlfn.DAYS(Tableau1[[#This Row],[Date]],Tableau1[[#This Row],[Date_creation]])</f>
        <v>1400</v>
      </c>
    </row>
    <row r="287" spans="1:21" x14ac:dyDescent="0.35">
      <c r="A287" t="s">
        <v>8</v>
      </c>
      <c r="B287" t="s">
        <v>419</v>
      </c>
      <c r="C287" t="str">
        <f>TRIM(Tableau1[[#This Row],[Country_Cod]])</f>
        <v>HUN</v>
      </c>
      <c r="D287" t="s">
        <v>410</v>
      </c>
      <c r="E287" t="str">
        <f>VLOOKUP(Tableau1[[#This Row],[Code_Pays]],Table_Correspondance!$B$1:$F$40,2,FALSE)</f>
        <v>Hongrie</v>
      </c>
      <c r="F287" t="str">
        <f>RIGHT(Tableau1[[#This Row],[Categ]],LEN(Tableau1[[#This Row],[Categ]])-4)</f>
        <v>Bas</v>
      </c>
      <c r="G287" t="s">
        <v>4</v>
      </c>
      <c r="H287" t="str">
        <f>RIGHT(Tableau1[[#This Row],[Period]],4)</f>
        <v>2021</v>
      </c>
      <c r="I287" t="str">
        <f>LEFT(Tableau1[[#This Row],[Period]],FIND("-",Tableau1[[#This Row],[Period]])-1)</f>
        <v>M3</v>
      </c>
      <c r="J287" t="str">
        <f>RIGHT(Tableau1[[#This Row],[Gauche_Trouve]],LEN(Tableau1[[#This Row],[Gauche_Trouve]])-1)</f>
        <v>3</v>
      </c>
      <c r="K287" s="5">
        <f>DATE(Tableau1[[#This Row],[Annee]],Tableau1[[#This Row],[Mois]],1)</f>
        <v>44256</v>
      </c>
      <c r="L287" s="5" t="str">
        <f>"T" &amp; ROUNDUP(Tableau1[[#This Row],[Mois]]/3, 0)</f>
        <v>T1</v>
      </c>
      <c r="M287" t="s">
        <v>49</v>
      </c>
      <c r="N287" t="str">
        <f>CONCATENATE(Tableau1[[#This Row],[Annee]],"-",Tableau1[[#This Row],[Trimestre]])</f>
        <v>2021-T1</v>
      </c>
      <c r="O287" t="str">
        <f>VLOOKUP(Tableau1[[#This Row],[Product_Ref]],Table_Correspondance!H:J,2,FALSE)</f>
        <v>Pantacourt</v>
      </c>
      <c r="P287" s="3">
        <f>VLOOKUP(Tableau1[[#This Row],[Product_Ref]],Table_Correspondance!H:N,6,FALSE)</f>
        <v>8.4700000000000006</v>
      </c>
      <c r="Q287" s="3">
        <f>VLOOKUP(Tableau1[[#This Row],[Product_Ref]],Table_Correspondance!H:N,7,FALSE)</f>
        <v>11</v>
      </c>
      <c r="R287" s="3">
        <v>545.58000000000004</v>
      </c>
      <c r="S287" t="str">
        <f>CONCATENATE(Tableau1[[#This Row],[Sub_Region_Cod]],Tableau1[[#This Row],[Country_Cod]],Tableau1[[#This Row],[Categ]],Tableau1[[#This Row],[Period]],Tableau1[[#This Row],[Product_Ref]],Tableau1[[#This Row],[Sales]])</f>
        <v>EUEHUNCAT_BasM3-2021P40581545,58</v>
      </c>
      <c r="T287" s="5">
        <f>VLOOKUP(Tableau1[[#This Row],[Product_Ref]],Table_Correspondance!H:L,5,FALSE)</f>
        <v>42767</v>
      </c>
      <c r="U287">
        <f>_xlfn.DAYS(Tableau1[[#This Row],[Date]],Tableau1[[#This Row],[Date_creation]])</f>
        <v>1489</v>
      </c>
    </row>
    <row r="288" spans="1:21" x14ac:dyDescent="0.35">
      <c r="A288" t="s">
        <v>8</v>
      </c>
      <c r="B288" t="s">
        <v>415</v>
      </c>
      <c r="C288" t="str">
        <f>TRIM(Tableau1[[#This Row],[Country_Cod]])</f>
        <v>RUS</v>
      </c>
      <c r="D288" t="s">
        <v>408</v>
      </c>
      <c r="E288" t="str">
        <f>VLOOKUP(Tableau1[[#This Row],[Code_Pays]],Table_Correspondance!$B$1:$F$40,2,FALSE)</f>
        <v>Fédération de Russie</v>
      </c>
      <c r="F288" t="str">
        <f>RIGHT(Tableau1[[#This Row],[Categ]],LEN(Tableau1[[#This Row],[Categ]])-4)</f>
        <v>Haut-Et-Bas</v>
      </c>
      <c r="G288" t="s">
        <v>15</v>
      </c>
      <c r="H288" t="str">
        <f>RIGHT(Tableau1[[#This Row],[Period]],4)</f>
        <v>2019</v>
      </c>
      <c r="I288" t="str">
        <f>LEFT(Tableau1[[#This Row],[Period]],FIND("-",Tableau1[[#This Row],[Period]])-1)</f>
        <v>M8</v>
      </c>
      <c r="J288" t="str">
        <f>RIGHT(Tableau1[[#This Row],[Gauche_Trouve]],LEN(Tableau1[[#This Row],[Gauche_Trouve]])-1)</f>
        <v>8</v>
      </c>
      <c r="K288" s="5">
        <f>DATE(Tableau1[[#This Row],[Annee]],Tableau1[[#This Row],[Mois]],1)</f>
        <v>43678</v>
      </c>
      <c r="L288" s="5" t="str">
        <f>"T" &amp; ROUNDUP(Tableau1[[#This Row],[Mois]]/3, 0)</f>
        <v>T3</v>
      </c>
      <c r="M288" t="s">
        <v>389</v>
      </c>
      <c r="N288" t="str">
        <f>CONCATENATE(Tableau1[[#This Row],[Annee]],"-",Tableau1[[#This Row],[Trimestre]])</f>
        <v>2019-T3</v>
      </c>
      <c r="O288" t="str">
        <f>VLOOKUP(Tableau1[[#This Row],[Product_Ref]],Table_Correspondance!H:J,2,FALSE)</f>
        <v>Pyjama</v>
      </c>
      <c r="P288" s="3">
        <f>VLOOKUP(Tableau1[[#This Row],[Product_Ref]],Table_Correspondance!H:N,6,FALSE)</f>
        <v>6.58</v>
      </c>
      <c r="Q288" s="3">
        <f>VLOOKUP(Tableau1[[#This Row],[Product_Ref]],Table_Correspondance!H:N,7,FALSE)</f>
        <v>7</v>
      </c>
      <c r="R288" s="3">
        <v>5617.38</v>
      </c>
      <c r="S288" t="str">
        <f>CONCATENATE(Tableau1[[#This Row],[Sub_Region_Cod]],Tableau1[[#This Row],[Country_Cod]],Tableau1[[#This Row],[Categ]],Tableau1[[#This Row],[Period]],Tableau1[[#This Row],[Product_Ref]],Tableau1[[#This Row],[Sales]])</f>
        <v>EUERUSCAT_Haut-Et-BasM8-2019P390425617,38</v>
      </c>
      <c r="T288" s="5">
        <f>VLOOKUP(Tableau1[[#This Row],[Product_Ref]],Table_Correspondance!H:L,5,FALSE)</f>
        <v>43070</v>
      </c>
      <c r="U288">
        <f>_xlfn.DAYS(Tableau1[[#This Row],[Date]],Tableau1[[#This Row],[Date_creation]])</f>
        <v>608</v>
      </c>
    </row>
    <row r="289" spans="1:21" x14ac:dyDescent="0.35">
      <c r="A289" t="s">
        <v>8</v>
      </c>
      <c r="B289" t="s">
        <v>416</v>
      </c>
      <c r="C289" t="str">
        <f>TRIM(Tableau1[[#This Row],[Country_Cod]])</f>
        <v>ROU</v>
      </c>
      <c r="D289" t="s">
        <v>410</v>
      </c>
      <c r="E289" t="str">
        <f>VLOOKUP(Tableau1[[#This Row],[Code_Pays]],Table_Correspondance!$B$1:$F$40,2,FALSE)</f>
        <v>Roumanie</v>
      </c>
      <c r="F289" t="str">
        <f>RIGHT(Tableau1[[#This Row],[Categ]],LEN(Tableau1[[#This Row],[Categ]])-4)</f>
        <v>Bas</v>
      </c>
      <c r="G289" t="s">
        <v>13</v>
      </c>
      <c r="H289" t="str">
        <f>RIGHT(Tableau1[[#This Row],[Period]],4)</f>
        <v>2020</v>
      </c>
      <c r="I289" t="str">
        <f>LEFT(Tableau1[[#This Row],[Period]],FIND("-",Tableau1[[#This Row],[Period]])-1)</f>
        <v>M2</v>
      </c>
      <c r="J289" t="str">
        <f>RIGHT(Tableau1[[#This Row],[Gauche_Trouve]],LEN(Tableau1[[#This Row],[Gauche_Trouve]])-1)</f>
        <v>2</v>
      </c>
      <c r="K289" s="5">
        <f>DATE(Tableau1[[#This Row],[Annee]],Tableau1[[#This Row],[Mois]],1)</f>
        <v>43862</v>
      </c>
      <c r="L289" s="5" t="str">
        <f>"T" &amp; ROUNDUP(Tableau1[[#This Row],[Mois]]/3, 0)</f>
        <v>T1</v>
      </c>
      <c r="M289" t="s">
        <v>66</v>
      </c>
      <c r="N289" t="str">
        <f>CONCATENATE(Tableau1[[#This Row],[Annee]],"-",Tableau1[[#This Row],[Trimestre]])</f>
        <v>2020-T1</v>
      </c>
      <c r="O289" t="str">
        <f>VLOOKUP(Tableau1[[#This Row],[Product_Ref]],Table_Correspondance!H:J,2,FALSE)</f>
        <v>Collant</v>
      </c>
      <c r="P289" s="3">
        <f>VLOOKUP(Tableau1[[#This Row],[Product_Ref]],Table_Correspondance!H:N,6,FALSE)</f>
        <v>10.32</v>
      </c>
      <c r="Q289" s="3">
        <f>VLOOKUP(Tableau1[[#This Row],[Product_Ref]],Table_Correspondance!H:N,7,FALSE)</f>
        <v>12</v>
      </c>
      <c r="R289" s="3">
        <v>7851.49</v>
      </c>
      <c r="S289" t="str">
        <f>CONCATENATE(Tableau1[[#This Row],[Sub_Region_Cod]],Tableau1[[#This Row],[Country_Cod]],Tableau1[[#This Row],[Categ]],Tableau1[[#This Row],[Period]],Tableau1[[#This Row],[Product_Ref]],Tableau1[[#This Row],[Sales]])</f>
        <v>EUEROUCAT_BasM2-2020P329577851,49</v>
      </c>
      <c r="T289" s="5">
        <f>VLOOKUP(Tableau1[[#This Row],[Product_Ref]],Table_Correspondance!H:L,5,FALSE)</f>
        <v>43313</v>
      </c>
      <c r="U289">
        <f>_xlfn.DAYS(Tableau1[[#This Row],[Date]],Tableau1[[#This Row],[Date_creation]])</f>
        <v>549</v>
      </c>
    </row>
    <row r="290" spans="1:21" x14ac:dyDescent="0.35">
      <c r="A290" t="s">
        <v>8</v>
      </c>
      <c r="B290" t="s">
        <v>420</v>
      </c>
      <c r="C290" t="str">
        <f>TRIM(Tableau1[[#This Row],[Country_Cod]])</f>
        <v>POL</v>
      </c>
      <c r="D290" t="s">
        <v>409</v>
      </c>
      <c r="E290" t="str">
        <f>VLOOKUP(Tableau1[[#This Row],[Code_Pays]],Table_Correspondance!$B$1:$F$40,2,FALSE)</f>
        <v>Pologne</v>
      </c>
      <c r="F290" t="str">
        <f>RIGHT(Tableau1[[#This Row],[Categ]],LEN(Tableau1[[#This Row],[Categ]])-4)</f>
        <v>Haut</v>
      </c>
      <c r="G290" t="s">
        <v>63</v>
      </c>
      <c r="H290" t="str">
        <f>RIGHT(Tableau1[[#This Row],[Period]],4)</f>
        <v>2019</v>
      </c>
      <c r="I290" t="str">
        <f>LEFT(Tableau1[[#This Row],[Period]],FIND("-",Tableau1[[#This Row],[Period]])-1)</f>
        <v>M7</v>
      </c>
      <c r="J290" t="str">
        <f>RIGHT(Tableau1[[#This Row],[Gauche_Trouve]],LEN(Tableau1[[#This Row],[Gauche_Trouve]])-1)</f>
        <v>7</v>
      </c>
      <c r="K290" s="5">
        <f>DATE(Tableau1[[#This Row],[Annee]],Tableau1[[#This Row],[Mois]],1)</f>
        <v>43647</v>
      </c>
      <c r="L290" s="5" t="str">
        <f>"T" &amp; ROUNDUP(Tableau1[[#This Row],[Mois]]/3, 0)</f>
        <v>T3</v>
      </c>
      <c r="M290" t="s">
        <v>271</v>
      </c>
      <c r="N290" t="str">
        <f>CONCATENATE(Tableau1[[#This Row],[Annee]],"-",Tableau1[[#This Row],[Trimestre]])</f>
        <v>2019-T3</v>
      </c>
      <c r="O290" t="str">
        <f>VLOOKUP(Tableau1[[#This Row],[Product_Ref]],Table_Correspondance!H:J,2,FALSE)</f>
        <v>Débardeur</v>
      </c>
      <c r="P290" s="3">
        <f>VLOOKUP(Tableau1[[#This Row],[Product_Ref]],Table_Correspondance!H:N,6,FALSE)</f>
        <v>5.28</v>
      </c>
      <c r="Q290" s="3">
        <f>VLOOKUP(Tableau1[[#This Row],[Product_Ref]],Table_Correspondance!H:N,7,FALSE)</f>
        <v>6</v>
      </c>
      <c r="R290" s="3">
        <v>7717.71</v>
      </c>
      <c r="S290" t="str">
        <f>CONCATENATE(Tableau1[[#This Row],[Sub_Region_Cod]],Tableau1[[#This Row],[Country_Cod]],Tableau1[[#This Row],[Categ]],Tableau1[[#This Row],[Period]],Tableau1[[#This Row],[Product_Ref]],Tableau1[[#This Row],[Sales]])</f>
        <v>EUEPOLCAT_HautM7-2019P072357717,71</v>
      </c>
      <c r="T290" s="5">
        <f>VLOOKUP(Tableau1[[#This Row],[Product_Ref]],Table_Correspondance!H:L,5,FALSE)</f>
        <v>43160</v>
      </c>
      <c r="U290">
        <f>_xlfn.DAYS(Tableau1[[#This Row],[Date]],Tableau1[[#This Row],[Date_creation]])</f>
        <v>487</v>
      </c>
    </row>
    <row r="291" spans="1:21" x14ac:dyDescent="0.35">
      <c r="A291" t="s">
        <v>8</v>
      </c>
      <c r="B291" t="s">
        <v>425</v>
      </c>
      <c r="C291" t="str">
        <f>TRIM(Tableau1[[#This Row],[Country_Cod]])</f>
        <v>ARM</v>
      </c>
      <c r="D291" t="s">
        <v>409</v>
      </c>
      <c r="E291" t="str">
        <f>VLOOKUP(Tableau1[[#This Row],[Code_Pays]],Table_Correspondance!$B$1:$F$40,2,FALSE)</f>
        <v>Arménie</v>
      </c>
      <c r="F291" t="str">
        <f>RIGHT(Tableau1[[#This Row],[Categ]],LEN(Tableau1[[#This Row],[Categ]])-4)</f>
        <v>Haut</v>
      </c>
      <c r="G291" t="s">
        <v>42</v>
      </c>
      <c r="H291" t="str">
        <f>RIGHT(Tableau1[[#This Row],[Period]],4)</f>
        <v>2019</v>
      </c>
      <c r="I291" t="str">
        <f>LEFT(Tableau1[[#This Row],[Period]],FIND("-",Tableau1[[#This Row],[Period]])-1)</f>
        <v>M6</v>
      </c>
      <c r="J291" t="str">
        <f>RIGHT(Tableau1[[#This Row],[Gauche_Trouve]],LEN(Tableau1[[#This Row],[Gauche_Trouve]])-1)</f>
        <v>6</v>
      </c>
      <c r="K291" s="5">
        <f>DATE(Tableau1[[#This Row],[Annee]],Tableau1[[#This Row],[Mois]],1)</f>
        <v>43617</v>
      </c>
      <c r="L291" s="5" t="str">
        <f>"T" &amp; ROUNDUP(Tableau1[[#This Row],[Mois]]/3, 0)</f>
        <v>T2</v>
      </c>
      <c r="M291" t="s">
        <v>314</v>
      </c>
      <c r="N291" t="str">
        <f>CONCATENATE(Tableau1[[#This Row],[Annee]],"-",Tableau1[[#This Row],[Trimestre]])</f>
        <v>2019-T2</v>
      </c>
      <c r="O291" t="str">
        <f>VLOOKUP(Tableau1[[#This Row],[Product_Ref]],Table_Correspondance!H:J,2,FALSE)</f>
        <v>Chemise</v>
      </c>
      <c r="P291" s="3">
        <f>VLOOKUP(Tableau1[[#This Row],[Product_Ref]],Table_Correspondance!H:N,6,FALSE)</f>
        <v>7.5</v>
      </c>
      <c r="Q291" s="3">
        <f>VLOOKUP(Tableau1[[#This Row],[Product_Ref]],Table_Correspondance!H:N,7,FALSE)</f>
        <v>10</v>
      </c>
      <c r="R291" s="3">
        <v>952.28</v>
      </c>
      <c r="S291" t="str">
        <f>CONCATENATE(Tableau1[[#This Row],[Sub_Region_Cod]],Tableau1[[#This Row],[Country_Cod]],Tableau1[[#This Row],[Categ]],Tableau1[[#This Row],[Period]],Tableau1[[#This Row],[Product_Ref]],Tableau1[[#This Row],[Sales]])</f>
        <v>EUEARMCAT_HautM6-2019P12488952,28</v>
      </c>
      <c r="T291" s="5">
        <f>VLOOKUP(Tableau1[[#This Row],[Product_Ref]],Table_Correspondance!H:L,5,FALSE)</f>
        <v>43313</v>
      </c>
      <c r="U291">
        <f>_xlfn.DAYS(Tableau1[[#This Row],[Date]],Tableau1[[#This Row],[Date_creation]])</f>
        <v>304</v>
      </c>
    </row>
    <row r="292" spans="1:21" x14ac:dyDescent="0.35">
      <c r="A292" t="s">
        <v>8</v>
      </c>
      <c r="B292" t="s">
        <v>423</v>
      </c>
      <c r="C292" t="str">
        <f>TRIM(Tableau1[[#This Row],[Country_Cod]])</f>
        <v>UKR</v>
      </c>
      <c r="D292" t="s">
        <v>410</v>
      </c>
      <c r="E292" t="str">
        <f>VLOOKUP(Tableau1[[#This Row],[Code_Pays]],Table_Correspondance!$B$1:$F$40,2,FALSE)</f>
        <v>Ukraine</v>
      </c>
      <c r="F292" t="str">
        <f>RIGHT(Tableau1[[#This Row],[Categ]],LEN(Tableau1[[#This Row],[Categ]])-4)</f>
        <v>Bas</v>
      </c>
      <c r="G292" t="s">
        <v>44</v>
      </c>
      <c r="H292" t="str">
        <f>RIGHT(Tableau1[[#This Row],[Period]],4)</f>
        <v>2019</v>
      </c>
      <c r="I292" t="str">
        <f>LEFT(Tableau1[[#This Row],[Period]],FIND("-",Tableau1[[#This Row],[Period]])-1)</f>
        <v>M11</v>
      </c>
      <c r="J292" t="str">
        <f>RIGHT(Tableau1[[#This Row],[Gauche_Trouve]],LEN(Tableau1[[#This Row],[Gauche_Trouve]])-1)</f>
        <v>11</v>
      </c>
      <c r="K292" s="5">
        <f>DATE(Tableau1[[#This Row],[Annee]],Tableau1[[#This Row],[Mois]],1)</f>
        <v>43770</v>
      </c>
      <c r="L292" s="5" t="str">
        <f>"T" &amp; ROUNDUP(Tableau1[[#This Row],[Mois]]/3, 0)</f>
        <v>T4</v>
      </c>
      <c r="M292" t="s">
        <v>302</v>
      </c>
      <c r="N292" t="str">
        <f>CONCATENATE(Tableau1[[#This Row],[Annee]],"-",Tableau1[[#This Row],[Trimestre]])</f>
        <v>2019-T4</v>
      </c>
      <c r="O292" t="str">
        <f>VLOOKUP(Tableau1[[#This Row],[Product_Ref]],Table_Correspondance!H:J,2,FALSE)</f>
        <v>Pantacourt</v>
      </c>
      <c r="P292" s="3">
        <f>VLOOKUP(Tableau1[[#This Row],[Product_Ref]],Table_Correspondance!H:N,6,FALSE)</f>
        <v>7.7</v>
      </c>
      <c r="Q292" s="3">
        <f>VLOOKUP(Tableau1[[#This Row],[Product_Ref]],Table_Correspondance!H:N,7,FALSE)</f>
        <v>11</v>
      </c>
      <c r="R292" s="3">
        <v>1185.56</v>
      </c>
      <c r="S292" t="str">
        <f>CONCATENATE(Tableau1[[#This Row],[Sub_Region_Cod]],Tableau1[[#This Row],[Country_Cod]],Tableau1[[#This Row],[Categ]],Tableau1[[#This Row],[Period]],Tableau1[[#This Row],[Product_Ref]],Tableau1[[#This Row],[Sales]])</f>
        <v>EUEUKRCAT_BasM11-2019P016231185,56</v>
      </c>
      <c r="T292" s="5">
        <f>VLOOKUP(Tableau1[[#This Row],[Product_Ref]],Table_Correspondance!H:L,5,FALSE)</f>
        <v>43132</v>
      </c>
      <c r="U292">
        <f>_xlfn.DAYS(Tableau1[[#This Row],[Date]],Tableau1[[#This Row],[Date_creation]])</f>
        <v>638</v>
      </c>
    </row>
    <row r="293" spans="1:21" x14ac:dyDescent="0.35">
      <c r="A293" t="s">
        <v>8</v>
      </c>
      <c r="B293" t="s">
        <v>418</v>
      </c>
      <c r="C293" t="str">
        <f>TRIM(Tableau1[[#This Row],[Country_Cod]])</f>
        <v>BGR</v>
      </c>
      <c r="D293" t="s">
        <v>409</v>
      </c>
      <c r="E293" t="str">
        <f>VLOOKUP(Tableau1[[#This Row],[Code_Pays]],Table_Correspondance!$B$1:$F$40,2,FALSE)</f>
        <v>Bulgarie</v>
      </c>
      <c r="F293" t="str">
        <f>RIGHT(Tableau1[[#This Row],[Categ]],LEN(Tableau1[[#This Row],[Categ]])-4)</f>
        <v>Haut</v>
      </c>
      <c r="G293" t="s">
        <v>38</v>
      </c>
      <c r="H293" t="str">
        <f>RIGHT(Tableau1[[#This Row],[Period]],4)</f>
        <v>2019</v>
      </c>
      <c r="I293" t="str">
        <f>LEFT(Tableau1[[#This Row],[Period]],FIND("-",Tableau1[[#This Row],[Period]])-1)</f>
        <v>M5</v>
      </c>
      <c r="J293" t="str">
        <f>RIGHT(Tableau1[[#This Row],[Gauche_Trouve]],LEN(Tableau1[[#This Row],[Gauche_Trouve]])-1)</f>
        <v>5</v>
      </c>
      <c r="K293" s="5">
        <f>DATE(Tableau1[[#This Row],[Annee]],Tableau1[[#This Row],[Mois]],1)</f>
        <v>43586</v>
      </c>
      <c r="L293" s="5" t="str">
        <f>"T" &amp; ROUNDUP(Tableau1[[#This Row],[Mois]]/3, 0)</f>
        <v>T2</v>
      </c>
      <c r="M293" t="s">
        <v>35</v>
      </c>
      <c r="N293" t="str">
        <f>CONCATENATE(Tableau1[[#This Row],[Annee]],"-",Tableau1[[#This Row],[Trimestre]])</f>
        <v>2019-T2</v>
      </c>
      <c r="O293" t="str">
        <f>VLOOKUP(Tableau1[[#This Row],[Product_Ref]],Table_Correspondance!H:J,2,FALSE)</f>
        <v>Pull</v>
      </c>
      <c r="P293" s="3">
        <f>VLOOKUP(Tableau1[[#This Row],[Product_Ref]],Table_Correspondance!H:N,6,FALSE)</f>
        <v>9.35</v>
      </c>
      <c r="Q293" s="3">
        <f>VLOOKUP(Tableau1[[#This Row],[Product_Ref]],Table_Correspondance!H:N,7,FALSE)</f>
        <v>11</v>
      </c>
      <c r="R293" s="3">
        <v>283.89</v>
      </c>
      <c r="S293" t="str">
        <f>CONCATENATE(Tableau1[[#This Row],[Sub_Region_Cod]],Tableau1[[#This Row],[Country_Cod]],Tableau1[[#This Row],[Categ]],Tableau1[[#This Row],[Period]],Tableau1[[#This Row],[Product_Ref]],Tableau1[[#This Row],[Sales]])</f>
        <v>EUEBGRCAT_HautM5-2019P26302283,89</v>
      </c>
      <c r="T293" s="5">
        <f>VLOOKUP(Tableau1[[#This Row],[Product_Ref]],Table_Correspondance!H:L,5,FALSE)</f>
        <v>42856</v>
      </c>
      <c r="U293">
        <f>_xlfn.DAYS(Tableau1[[#This Row],[Date]],Tableau1[[#This Row],[Date_creation]])</f>
        <v>730</v>
      </c>
    </row>
    <row r="294" spans="1:21" x14ac:dyDescent="0.35">
      <c r="A294" t="s">
        <v>8</v>
      </c>
      <c r="B294" t="s">
        <v>415</v>
      </c>
      <c r="C294" t="str">
        <f>TRIM(Tableau1[[#This Row],[Country_Cod]])</f>
        <v>RUS</v>
      </c>
      <c r="D294" t="s">
        <v>409</v>
      </c>
      <c r="E294" t="str">
        <f>VLOOKUP(Tableau1[[#This Row],[Code_Pays]],Table_Correspondance!$B$1:$F$40,2,FALSE)</f>
        <v>Fédération de Russie</v>
      </c>
      <c r="F294" t="str">
        <f>RIGHT(Tableau1[[#This Row],[Categ]],LEN(Tableau1[[#This Row],[Categ]])-4)</f>
        <v>Haut</v>
      </c>
      <c r="G294" t="s">
        <v>65</v>
      </c>
      <c r="H294" t="str">
        <f>RIGHT(Tableau1[[#This Row],[Period]],4)</f>
        <v>2019</v>
      </c>
      <c r="I294" t="str">
        <f>LEFT(Tableau1[[#This Row],[Period]],FIND("-",Tableau1[[#This Row],[Period]])-1)</f>
        <v>M9</v>
      </c>
      <c r="J294" t="str">
        <f>RIGHT(Tableau1[[#This Row],[Gauche_Trouve]],LEN(Tableau1[[#This Row],[Gauche_Trouve]])-1)</f>
        <v>9</v>
      </c>
      <c r="K294" s="5">
        <f>DATE(Tableau1[[#This Row],[Annee]],Tableau1[[#This Row],[Mois]],1)</f>
        <v>43709</v>
      </c>
      <c r="L294" s="5" t="str">
        <f>"T" &amp; ROUNDUP(Tableau1[[#This Row],[Mois]]/3, 0)</f>
        <v>T3</v>
      </c>
      <c r="M294" t="s">
        <v>327</v>
      </c>
      <c r="N294" t="str">
        <f>CONCATENATE(Tableau1[[#This Row],[Annee]],"-",Tableau1[[#This Row],[Trimestre]])</f>
        <v>2019-T3</v>
      </c>
      <c r="O294" t="str">
        <f>VLOOKUP(Tableau1[[#This Row],[Product_Ref]],Table_Correspondance!H:J,2,FALSE)</f>
        <v>Débardeur</v>
      </c>
      <c r="P294" s="3">
        <f>VLOOKUP(Tableau1[[#This Row],[Product_Ref]],Table_Correspondance!H:N,6,FALSE)</f>
        <v>4.3499999999999996</v>
      </c>
      <c r="Q294" s="3">
        <f>VLOOKUP(Tableau1[[#This Row],[Product_Ref]],Table_Correspondance!H:N,7,FALSE)</f>
        <v>5</v>
      </c>
      <c r="R294" s="3">
        <v>1873.9</v>
      </c>
      <c r="S294" t="str">
        <f>CONCATENATE(Tableau1[[#This Row],[Sub_Region_Cod]],Tableau1[[#This Row],[Country_Cod]],Tableau1[[#This Row],[Categ]],Tableau1[[#This Row],[Period]],Tableau1[[#This Row],[Product_Ref]],Tableau1[[#This Row],[Sales]])</f>
        <v>EUERUSCAT_HautM9-2019P423351873,9</v>
      </c>
      <c r="T294" s="5">
        <f>VLOOKUP(Tableau1[[#This Row],[Product_Ref]],Table_Correspondance!H:L,5,FALSE)</f>
        <v>42826</v>
      </c>
      <c r="U294">
        <f>_xlfn.DAYS(Tableau1[[#This Row],[Date]],Tableau1[[#This Row],[Date_creation]])</f>
        <v>883</v>
      </c>
    </row>
    <row r="295" spans="1:21" x14ac:dyDescent="0.35">
      <c r="A295" t="s">
        <v>8</v>
      </c>
      <c r="B295" t="s">
        <v>424</v>
      </c>
      <c r="C295" t="str">
        <f>TRIM(Tableau1[[#This Row],[Country_Cod]])</f>
        <v>CZE</v>
      </c>
      <c r="D295" t="s">
        <v>409</v>
      </c>
      <c r="E295" t="str">
        <f>VLOOKUP(Tableau1[[#This Row],[Code_Pays]],Table_Correspondance!$B$1:$F$40,2,FALSE)</f>
        <v>République Tchèque</v>
      </c>
      <c r="F295" t="str">
        <f>RIGHT(Tableau1[[#This Row],[Categ]],LEN(Tableau1[[#This Row],[Categ]])-4)</f>
        <v>Haut</v>
      </c>
      <c r="G295" t="s">
        <v>56</v>
      </c>
      <c r="H295" t="str">
        <f>RIGHT(Tableau1[[#This Row],[Period]],4)</f>
        <v>2020</v>
      </c>
      <c r="I295" t="str">
        <f>LEFT(Tableau1[[#This Row],[Period]],FIND("-",Tableau1[[#This Row],[Period]])-1)</f>
        <v>M3</v>
      </c>
      <c r="J295" t="str">
        <f>RIGHT(Tableau1[[#This Row],[Gauche_Trouve]],LEN(Tableau1[[#This Row],[Gauche_Trouve]])-1)</f>
        <v>3</v>
      </c>
      <c r="K295" s="5">
        <f>DATE(Tableau1[[#This Row],[Annee]],Tableau1[[#This Row],[Mois]],1)</f>
        <v>43891</v>
      </c>
      <c r="L295" s="5" t="str">
        <f>"T" &amp; ROUNDUP(Tableau1[[#This Row],[Mois]]/3, 0)</f>
        <v>T1</v>
      </c>
      <c r="M295" t="s">
        <v>226</v>
      </c>
      <c r="N295" t="str">
        <f>CONCATENATE(Tableau1[[#This Row],[Annee]],"-",Tableau1[[#This Row],[Trimestre]])</f>
        <v>2020-T1</v>
      </c>
      <c r="O295" t="str">
        <f>VLOOKUP(Tableau1[[#This Row],[Product_Ref]],Table_Correspondance!H:J,2,FALSE)</f>
        <v>Soutien gorge</v>
      </c>
      <c r="P295" s="3">
        <f>VLOOKUP(Tableau1[[#This Row],[Product_Ref]],Table_Correspondance!H:N,6,FALSE)</f>
        <v>6.72</v>
      </c>
      <c r="Q295" s="3">
        <f>VLOOKUP(Tableau1[[#This Row],[Product_Ref]],Table_Correspondance!H:N,7,FALSE)</f>
        <v>8</v>
      </c>
      <c r="R295" s="3">
        <v>260.77</v>
      </c>
      <c r="S295" t="str">
        <f>CONCATENATE(Tableau1[[#This Row],[Sub_Region_Cod]],Tableau1[[#This Row],[Country_Cod]],Tableau1[[#This Row],[Categ]],Tableau1[[#This Row],[Period]],Tableau1[[#This Row],[Product_Ref]],Tableau1[[#This Row],[Sales]])</f>
        <v>EUECZECAT_HautM3-2020P29347260,77</v>
      </c>
      <c r="T295" s="5">
        <f>VLOOKUP(Tableau1[[#This Row],[Product_Ref]],Table_Correspondance!H:L,5,FALSE)</f>
        <v>43405</v>
      </c>
      <c r="U295">
        <f>_xlfn.DAYS(Tableau1[[#This Row],[Date]],Tableau1[[#This Row],[Date_creation]])</f>
        <v>486</v>
      </c>
    </row>
    <row r="296" spans="1:21" x14ac:dyDescent="0.35">
      <c r="A296" t="s">
        <v>8</v>
      </c>
      <c r="B296" t="s">
        <v>424</v>
      </c>
      <c r="C296" t="str">
        <f>TRIM(Tableau1[[#This Row],[Country_Cod]])</f>
        <v>CZE</v>
      </c>
      <c r="D296" t="s">
        <v>409</v>
      </c>
      <c r="E296" t="str">
        <f>VLOOKUP(Tableau1[[#This Row],[Code_Pays]],Table_Correspondance!$B$1:$F$40,2,FALSE)</f>
        <v>République Tchèque</v>
      </c>
      <c r="F296" t="str">
        <f>RIGHT(Tableau1[[#This Row],[Categ]],LEN(Tableau1[[#This Row],[Categ]])-4)</f>
        <v>Haut</v>
      </c>
      <c r="G296" t="s">
        <v>54</v>
      </c>
      <c r="H296" t="str">
        <f>RIGHT(Tableau1[[#This Row],[Period]],4)</f>
        <v>2020</v>
      </c>
      <c r="I296" t="str">
        <f>LEFT(Tableau1[[#This Row],[Period]],FIND("-",Tableau1[[#This Row],[Period]])-1)</f>
        <v>M5</v>
      </c>
      <c r="J296" t="str">
        <f>RIGHT(Tableau1[[#This Row],[Gauche_Trouve]],LEN(Tableau1[[#This Row],[Gauche_Trouve]])-1)</f>
        <v>5</v>
      </c>
      <c r="K296" s="5">
        <f>DATE(Tableau1[[#This Row],[Annee]],Tableau1[[#This Row],[Mois]],1)</f>
        <v>43952</v>
      </c>
      <c r="L296" s="5" t="str">
        <f>"T" &amp; ROUNDUP(Tableau1[[#This Row],[Mois]]/3, 0)</f>
        <v>T2</v>
      </c>
      <c r="M296" t="s">
        <v>169</v>
      </c>
      <c r="N296" t="str">
        <f>CONCATENATE(Tableau1[[#This Row],[Annee]],"-",Tableau1[[#This Row],[Trimestre]])</f>
        <v>2020-T2</v>
      </c>
      <c r="O296" t="str">
        <f>VLOOKUP(Tableau1[[#This Row],[Product_Ref]],Table_Correspondance!H:J,2,FALSE)</f>
        <v>Pull</v>
      </c>
      <c r="P296" s="3">
        <f>VLOOKUP(Tableau1[[#This Row],[Product_Ref]],Table_Correspondance!H:N,6,FALSE)</f>
        <v>9.36</v>
      </c>
      <c r="Q296" s="3">
        <f>VLOOKUP(Tableau1[[#This Row],[Product_Ref]],Table_Correspondance!H:N,7,FALSE)</f>
        <v>12</v>
      </c>
      <c r="R296" s="3">
        <v>16.34</v>
      </c>
      <c r="S296" t="str">
        <f>CONCATENATE(Tableau1[[#This Row],[Sub_Region_Cod]],Tableau1[[#This Row],[Country_Cod]],Tableau1[[#This Row],[Categ]],Tableau1[[#This Row],[Period]],Tableau1[[#This Row],[Product_Ref]],Tableau1[[#This Row],[Sales]])</f>
        <v>EUECZECAT_HautM5-2020P0420216,34</v>
      </c>
      <c r="T296" s="5">
        <f>VLOOKUP(Tableau1[[#This Row],[Product_Ref]],Table_Correspondance!H:L,5,FALSE)</f>
        <v>43070</v>
      </c>
      <c r="U296">
        <f>_xlfn.DAYS(Tableau1[[#This Row],[Date]],Tableau1[[#This Row],[Date_creation]])</f>
        <v>882</v>
      </c>
    </row>
    <row r="297" spans="1:21" x14ac:dyDescent="0.35">
      <c r="A297" t="s">
        <v>8</v>
      </c>
      <c r="B297" t="s">
        <v>416</v>
      </c>
      <c r="C297" t="str">
        <f>TRIM(Tableau1[[#This Row],[Country_Cod]])</f>
        <v>ROU</v>
      </c>
      <c r="D297" t="s">
        <v>408</v>
      </c>
      <c r="E297" t="str">
        <f>VLOOKUP(Tableau1[[#This Row],[Code_Pays]],Table_Correspondance!$B$1:$F$40,2,FALSE)</f>
        <v>Roumanie</v>
      </c>
      <c r="F297" t="str">
        <f>RIGHT(Tableau1[[#This Row],[Categ]],LEN(Tableau1[[#This Row],[Categ]])-4)</f>
        <v>Haut-Et-Bas</v>
      </c>
      <c r="G297" t="s">
        <v>42</v>
      </c>
      <c r="H297" t="str">
        <f>RIGHT(Tableau1[[#This Row],[Period]],4)</f>
        <v>2019</v>
      </c>
      <c r="I297" t="str">
        <f>LEFT(Tableau1[[#This Row],[Period]],FIND("-",Tableau1[[#This Row],[Period]])-1)</f>
        <v>M6</v>
      </c>
      <c r="J297" t="str">
        <f>RIGHT(Tableau1[[#This Row],[Gauche_Trouve]],LEN(Tableau1[[#This Row],[Gauche_Trouve]])-1)</f>
        <v>6</v>
      </c>
      <c r="K297" s="5">
        <f>DATE(Tableau1[[#This Row],[Annee]],Tableau1[[#This Row],[Mois]],1)</f>
        <v>43617</v>
      </c>
      <c r="L297" s="5" t="str">
        <f>"T" &amp; ROUNDUP(Tableau1[[#This Row],[Mois]]/3, 0)</f>
        <v>T2</v>
      </c>
      <c r="M297" t="s">
        <v>272</v>
      </c>
      <c r="N297" t="str">
        <f>CONCATENATE(Tableau1[[#This Row],[Annee]],"-",Tableau1[[#This Row],[Trimestre]])</f>
        <v>2019-T2</v>
      </c>
      <c r="O297" t="str">
        <f>VLOOKUP(Tableau1[[#This Row],[Product_Ref]],Table_Correspondance!H:J,2,FALSE)</f>
        <v>Pyjama</v>
      </c>
      <c r="P297" s="3">
        <f>VLOOKUP(Tableau1[[#This Row],[Product_Ref]],Table_Correspondance!H:N,6,FALSE)</f>
        <v>9.1199999999999992</v>
      </c>
      <c r="Q297" s="3">
        <f>VLOOKUP(Tableau1[[#This Row],[Product_Ref]],Table_Correspondance!H:N,7,FALSE)</f>
        <v>12</v>
      </c>
      <c r="R297" s="3">
        <v>4915.74</v>
      </c>
      <c r="S297" t="str">
        <f>CONCATENATE(Tableau1[[#This Row],[Sub_Region_Cod]],Tableau1[[#This Row],[Country_Cod]],Tableau1[[#This Row],[Categ]],Tableau1[[#This Row],[Period]],Tableau1[[#This Row],[Product_Ref]],Tableau1[[#This Row],[Sales]])</f>
        <v>EUEROUCAT_Haut-Et-BasM6-2019P256104915,74</v>
      </c>
      <c r="T297" s="5">
        <f>VLOOKUP(Tableau1[[#This Row],[Product_Ref]],Table_Correspondance!H:L,5,FALSE)</f>
        <v>43221</v>
      </c>
      <c r="U297">
        <f>_xlfn.DAYS(Tableau1[[#This Row],[Date]],Tableau1[[#This Row],[Date_creation]])</f>
        <v>396</v>
      </c>
    </row>
    <row r="298" spans="1:21" x14ac:dyDescent="0.35">
      <c r="A298" t="s">
        <v>8</v>
      </c>
      <c r="B298" t="s">
        <v>422</v>
      </c>
      <c r="C298" t="str">
        <f>TRIM(Tableau1[[#This Row],[Country_Cod]])</f>
        <v>BLR</v>
      </c>
      <c r="D298" t="s">
        <v>408</v>
      </c>
      <c r="E298" t="str">
        <f>VLOOKUP(Tableau1[[#This Row],[Code_Pays]],Table_Correspondance!$B$1:$F$40,2,FALSE)</f>
        <v>Bélarus</v>
      </c>
      <c r="F298" t="str">
        <f>RIGHT(Tableau1[[#This Row],[Categ]],LEN(Tableau1[[#This Row],[Categ]])-4)</f>
        <v>Haut-Et-Bas</v>
      </c>
      <c r="G298" t="s">
        <v>23</v>
      </c>
      <c r="H298" t="str">
        <f>RIGHT(Tableau1[[#This Row],[Period]],4)</f>
        <v>2019</v>
      </c>
      <c r="I298" t="str">
        <f>LEFT(Tableau1[[#This Row],[Period]],FIND("-",Tableau1[[#This Row],[Period]])-1)</f>
        <v>M10</v>
      </c>
      <c r="J298" t="str">
        <f>RIGHT(Tableau1[[#This Row],[Gauche_Trouve]],LEN(Tableau1[[#This Row],[Gauche_Trouve]])-1)</f>
        <v>10</v>
      </c>
      <c r="K298" s="5">
        <f>DATE(Tableau1[[#This Row],[Annee]],Tableau1[[#This Row],[Mois]],1)</f>
        <v>43739</v>
      </c>
      <c r="L298" s="5" t="str">
        <f>"T" &amp; ROUNDUP(Tableau1[[#This Row],[Mois]]/3, 0)</f>
        <v>T4</v>
      </c>
      <c r="M298" t="s">
        <v>334</v>
      </c>
      <c r="N298" t="str">
        <f>CONCATENATE(Tableau1[[#This Row],[Annee]],"-",Tableau1[[#This Row],[Trimestre]])</f>
        <v>2019-T4</v>
      </c>
      <c r="O298" t="str">
        <f>VLOOKUP(Tableau1[[#This Row],[Product_Ref]],Table_Correspondance!H:J,2,FALSE)</f>
        <v>Robe</v>
      </c>
      <c r="P298" s="3">
        <f>VLOOKUP(Tableau1[[#This Row],[Product_Ref]],Table_Correspondance!H:N,6,FALSE)</f>
        <v>5.53</v>
      </c>
      <c r="Q298" s="3">
        <f>VLOOKUP(Tableau1[[#This Row],[Product_Ref]],Table_Correspondance!H:N,7,FALSE)</f>
        <v>7</v>
      </c>
      <c r="R298" s="3">
        <v>6535.34</v>
      </c>
      <c r="S298" t="str">
        <f>CONCATENATE(Tableau1[[#This Row],[Sub_Region_Cod]],Tableau1[[#This Row],[Country_Cod]],Tableau1[[#This Row],[Categ]],Tableau1[[#This Row],[Period]],Tableau1[[#This Row],[Product_Ref]],Tableau1[[#This Row],[Sales]])</f>
        <v>EUEBLRCAT_Haut-Et-BasM10-2019P250816535,34</v>
      </c>
      <c r="T298" s="5">
        <f>VLOOKUP(Tableau1[[#This Row],[Product_Ref]],Table_Correspondance!H:L,5,FALSE)</f>
        <v>43009</v>
      </c>
      <c r="U298">
        <f>_xlfn.DAYS(Tableau1[[#This Row],[Date]],Tableau1[[#This Row],[Date_creation]])</f>
        <v>730</v>
      </c>
    </row>
    <row r="299" spans="1:21" x14ac:dyDescent="0.35">
      <c r="A299" t="s">
        <v>8</v>
      </c>
      <c r="B299" t="s">
        <v>419</v>
      </c>
      <c r="C299" t="str">
        <f>TRIM(Tableau1[[#This Row],[Country_Cod]])</f>
        <v>HUN</v>
      </c>
      <c r="D299" t="s">
        <v>409</v>
      </c>
      <c r="E299" t="str">
        <f>VLOOKUP(Tableau1[[#This Row],[Code_Pays]],Table_Correspondance!$B$1:$F$40,2,FALSE)</f>
        <v>Hongrie</v>
      </c>
      <c r="F299" t="str">
        <f>RIGHT(Tableau1[[#This Row],[Categ]],LEN(Tableau1[[#This Row],[Categ]])-4)</f>
        <v>Haut</v>
      </c>
      <c r="G299" t="s">
        <v>40</v>
      </c>
      <c r="H299" t="str">
        <f>RIGHT(Tableau1[[#This Row],[Period]],4)</f>
        <v>2020</v>
      </c>
      <c r="I299" t="str">
        <f>LEFT(Tableau1[[#This Row],[Period]],FIND("-",Tableau1[[#This Row],[Period]])-1)</f>
        <v>M10</v>
      </c>
      <c r="J299" t="str">
        <f>RIGHT(Tableau1[[#This Row],[Gauche_Trouve]],LEN(Tableau1[[#This Row],[Gauche_Trouve]])-1)</f>
        <v>10</v>
      </c>
      <c r="K299" s="5">
        <f>DATE(Tableau1[[#This Row],[Annee]],Tableau1[[#This Row],[Mois]],1)</f>
        <v>44105</v>
      </c>
      <c r="L299" s="5" t="str">
        <f>"T" &amp; ROUNDUP(Tableau1[[#This Row],[Mois]]/3, 0)</f>
        <v>T4</v>
      </c>
      <c r="M299" t="s">
        <v>238</v>
      </c>
      <c r="N299" t="str">
        <f>CONCATENATE(Tableau1[[#This Row],[Annee]],"-",Tableau1[[#This Row],[Trimestre]])</f>
        <v>2020-T4</v>
      </c>
      <c r="O299" t="str">
        <f>VLOOKUP(Tableau1[[#This Row],[Product_Ref]],Table_Correspondance!H:J,2,FALSE)</f>
        <v>Soutien gorge</v>
      </c>
      <c r="P299" s="3">
        <f>VLOOKUP(Tableau1[[#This Row],[Product_Ref]],Table_Correspondance!H:N,6,FALSE)</f>
        <v>10.14</v>
      </c>
      <c r="Q299" s="3">
        <f>VLOOKUP(Tableau1[[#This Row],[Product_Ref]],Table_Correspondance!H:N,7,FALSE)</f>
        <v>13</v>
      </c>
      <c r="R299" s="3">
        <v>994.21</v>
      </c>
      <c r="S299" t="str">
        <f>CONCATENATE(Tableau1[[#This Row],[Sub_Region_Cod]],Tableau1[[#This Row],[Country_Cod]],Tableau1[[#This Row],[Categ]],Tableau1[[#This Row],[Period]],Tableau1[[#This Row],[Product_Ref]],Tableau1[[#This Row],[Sales]])</f>
        <v>EUEHUNCAT_HautM10-2020P20274994,21</v>
      </c>
      <c r="T299" s="5">
        <f>VLOOKUP(Tableau1[[#This Row],[Product_Ref]],Table_Correspondance!H:L,5,FALSE)</f>
        <v>43101</v>
      </c>
      <c r="U299">
        <f>_xlfn.DAYS(Tableau1[[#This Row],[Date]],Tableau1[[#This Row],[Date_creation]])</f>
        <v>1004</v>
      </c>
    </row>
    <row r="300" spans="1:21" x14ac:dyDescent="0.35">
      <c r="A300" t="s">
        <v>8</v>
      </c>
      <c r="B300" t="s">
        <v>418</v>
      </c>
      <c r="C300" t="str">
        <f>TRIM(Tableau1[[#This Row],[Country_Cod]])</f>
        <v>BGR</v>
      </c>
      <c r="D300" t="s">
        <v>410</v>
      </c>
      <c r="E300" t="str">
        <f>VLOOKUP(Tableau1[[#This Row],[Code_Pays]],Table_Correspondance!$B$1:$F$40,2,FALSE)</f>
        <v>Bulgarie</v>
      </c>
      <c r="F300" t="str">
        <f>RIGHT(Tableau1[[#This Row],[Categ]],LEN(Tableau1[[#This Row],[Categ]])-4)</f>
        <v>Bas</v>
      </c>
      <c r="G300" t="s">
        <v>4</v>
      </c>
      <c r="H300" t="str">
        <f>RIGHT(Tableau1[[#This Row],[Period]],4)</f>
        <v>2021</v>
      </c>
      <c r="I300" t="str">
        <f>LEFT(Tableau1[[#This Row],[Period]],FIND("-",Tableau1[[#This Row],[Period]])-1)</f>
        <v>M3</v>
      </c>
      <c r="J300" t="str">
        <f>RIGHT(Tableau1[[#This Row],[Gauche_Trouve]],LEN(Tableau1[[#This Row],[Gauche_Trouve]])-1)</f>
        <v>3</v>
      </c>
      <c r="K300" s="5">
        <f>DATE(Tableau1[[#This Row],[Annee]],Tableau1[[#This Row],[Mois]],1)</f>
        <v>44256</v>
      </c>
      <c r="L300" s="5" t="str">
        <f>"T" &amp; ROUNDUP(Tableau1[[#This Row],[Mois]]/3, 0)</f>
        <v>T1</v>
      </c>
      <c r="M300" t="s">
        <v>301</v>
      </c>
      <c r="N300" t="str">
        <f>CONCATENATE(Tableau1[[#This Row],[Annee]],"-",Tableau1[[#This Row],[Trimestre]])</f>
        <v>2021-T1</v>
      </c>
      <c r="O300" t="str">
        <f>VLOOKUP(Tableau1[[#This Row],[Product_Ref]],Table_Correspondance!H:J,2,FALSE)</f>
        <v>Pantalon</v>
      </c>
      <c r="P300" s="3">
        <f>VLOOKUP(Tableau1[[#This Row],[Product_Ref]],Table_Correspondance!H:N,6,FALSE)</f>
        <v>9.6199999999999992</v>
      </c>
      <c r="Q300" s="3">
        <f>VLOOKUP(Tableau1[[#This Row],[Product_Ref]],Table_Correspondance!H:N,7,FALSE)</f>
        <v>13</v>
      </c>
      <c r="R300" s="3">
        <v>2249.9</v>
      </c>
      <c r="S300" t="str">
        <f>CONCATENATE(Tableau1[[#This Row],[Sub_Region_Cod]],Tableau1[[#This Row],[Country_Cod]],Tableau1[[#This Row],[Categ]],Tableau1[[#This Row],[Period]],Tableau1[[#This Row],[Product_Ref]],Tableau1[[#This Row],[Sales]])</f>
        <v>EUEBGRCAT_BasM3-2021P374942249,9</v>
      </c>
      <c r="T300" s="5">
        <f>VLOOKUP(Tableau1[[#This Row],[Product_Ref]],Table_Correspondance!H:L,5,FALSE)</f>
        <v>43191</v>
      </c>
      <c r="U300">
        <f>_xlfn.DAYS(Tableau1[[#This Row],[Date]],Tableau1[[#This Row],[Date_creation]])</f>
        <v>1065</v>
      </c>
    </row>
    <row r="301" spans="1:21" x14ac:dyDescent="0.35">
      <c r="A301" t="s">
        <v>8</v>
      </c>
      <c r="B301" t="s">
        <v>418</v>
      </c>
      <c r="C301" t="str">
        <f>TRIM(Tableau1[[#This Row],[Country_Cod]])</f>
        <v>BGR</v>
      </c>
      <c r="D301" t="s">
        <v>409</v>
      </c>
      <c r="E301" t="str">
        <f>VLOOKUP(Tableau1[[#This Row],[Code_Pays]],Table_Correspondance!$B$1:$F$40,2,FALSE)</f>
        <v>Bulgarie</v>
      </c>
      <c r="F301" t="str">
        <f>RIGHT(Tableau1[[#This Row],[Categ]],LEN(Tableau1[[#This Row],[Categ]])-4)</f>
        <v>Haut</v>
      </c>
      <c r="G301" t="s">
        <v>9</v>
      </c>
      <c r="H301" t="str">
        <f>RIGHT(Tableau1[[#This Row],[Period]],4)</f>
        <v>2021</v>
      </c>
      <c r="I301" t="str">
        <f>LEFT(Tableau1[[#This Row],[Period]],FIND("-",Tableau1[[#This Row],[Period]])-1)</f>
        <v>M2</v>
      </c>
      <c r="J301" t="str">
        <f>RIGHT(Tableau1[[#This Row],[Gauche_Trouve]],LEN(Tableau1[[#This Row],[Gauche_Trouve]])-1)</f>
        <v>2</v>
      </c>
      <c r="K301" s="5">
        <f>DATE(Tableau1[[#This Row],[Annee]],Tableau1[[#This Row],[Mois]],1)</f>
        <v>44228</v>
      </c>
      <c r="L301" s="5" t="str">
        <f>"T" &amp; ROUNDUP(Tableau1[[#This Row],[Mois]]/3, 0)</f>
        <v>T1</v>
      </c>
      <c r="M301" t="s">
        <v>118</v>
      </c>
      <c r="N301" t="str">
        <f>CONCATENATE(Tableau1[[#This Row],[Annee]],"-",Tableau1[[#This Row],[Trimestre]])</f>
        <v>2021-T1</v>
      </c>
      <c r="O301" t="str">
        <f>VLOOKUP(Tableau1[[#This Row],[Product_Ref]],Table_Correspondance!H:J,2,FALSE)</f>
        <v>Pull</v>
      </c>
      <c r="P301" s="3">
        <f>VLOOKUP(Tableau1[[#This Row],[Product_Ref]],Table_Correspondance!H:N,6,FALSE)</f>
        <v>8.6</v>
      </c>
      <c r="Q301" s="3">
        <f>VLOOKUP(Tableau1[[#This Row],[Product_Ref]],Table_Correspondance!H:N,7,FALSE)</f>
        <v>10</v>
      </c>
      <c r="R301" s="3">
        <v>8649.92</v>
      </c>
      <c r="S301" t="str">
        <f>CONCATENATE(Tableau1[[#This Row],[Sub_Region_Cod]],Tableau1[[#This Row],[Country_Cod]],Tableau1[[#This Row],[Categ]],Tableau1[[#This Row],[Period]],Tableau1[[#This Row],[Product_Ref]],Tableau1[[#This Row],[Sales]])</f>
        <v>EUEBGRCAT_HautM2-2021P039098649,92</v>
      </c>
      <c r="T301" s="5">
        <f>VLOOKUP(Tableau1[[#This Row],[Product_Ref]],Table_Correspondance!H:L,5,FALSE)</f>
        <v>43405</v>
      </c>
      <c r="U301">
        <f>_xlfn.DAYS(Tableau1[[#This Row],[Date]],Tableau1[[#This Row],[Date_creation]])</f>
        <v>823</v>
      </c>
    </row>
    <row r="302" spans="1:21" x14ac:dyDescent="0.35">
      <c r="A302" t="s">
        <v>8</v>
      </c>
      <c r="B302" t="s">
        <v>417</v>
      </c>
      <c r="C302" t="str">
        <f>TRIM(Tableau1[[#This Row],[Country_Cod]])</f>
        <v>MDA</v>
      </c>
      <c r="D302" t="s">
        <v>410</v>
      </c>
      <c r="E302" t="str">
        <f>VLOOKUP(Tableau1[[#This Row],[Code_Pays]],Table_Correspondance!$B$1:$F$40,2,FALSE)</f>
        <v>République de Moldavie</v>
      </c>
      <c r="F302" t="str">
        <f>RIGHT(Tableau1[[#This Row],[Categ]],LEN(Tableau1[[#This Row],[Categ]])-4)</f>
        <v>Bas</v>
      </c>
      <c r="G302" t="s">
        <v>65</v>
      </c>
      <c r="H302" t="str">
        <f>RIGHT(Tableau1[[#This Row],[Period]],4)</f>
        <v>2019</v>
      </c>
      <c r="I302" t="str">
        <f>LEFT(Tableau1[[#This Row],[Period]],FIND("-",Tableau1[[#This Row],[Period]])-1)</f>
        <v>M9</v>
      </c>
      <c r="J302" t="str">
        <f>RIGHT(Tableau1[[#This Row],[Gauche_Trouve]],LEN(Tableau1[[#This Row],[Gauche_Trouve]])-1)</f>
        <v>9</v>
      </c>
      <c r="K302" s="5">
        <f>DATE(Tableau1[[#This Row],[Annee]],Tableau1[[#This Row],[Mois]],1)</f>
        <v>43709</v>
      </c>
      <c r="L302" s="5" t="str">
        <f>"T" &amp; ROUNDUP(Tableau1[[#This Row],[Mois]]/3, 0)</f>
        <v>T3</v>
      </c>
      <c r="M302" t="s">
        <v>32</v>
      </c>
      <c r="N302" t="str">
        <f>CONCATENATE(Tableau1[[#This Row],[Annee]],"-",Tableau1[[#This Row],[Trimestre]])</f>
        <v>2019-T3</v>
      </c>
      <c r="O302" t="str">
        <f>VLOOKUP(Tableau1[[#This Row],[Product_Ref]],Table_Correspondance!H:J,2,FALSE)</f>
        <v>Collant</v>
      </c>
      <c r="P302" s="3">
        <f>VLOOKUP(Tableau1[[#This Row],[Product_Ref]],Table_Correspondance!H:N,6,FALSE)</f>
        <v>11.31</v>
      </c>
      <c r="Q302" s="3">
        <f>VLOOKUP(Tableau1[[#This Row],[Product_Ref]],Table_Correspondance!H:N,7,FALSE)</f>
        <v>13</v>
      </c>
      <c r="R302" s="3">
        <v>5326.62</v>
      </c>
      <c r="S302" t="str">
        <f>CONCATENATE(Tableau1[[#This Row],[Sub_Region_Cod]],Tableau1[[#This Row],[Country_Cod]],Tableau1[[#This Row],[Categ]],Tableau1[[#This Row],[Period]],Tableau1[[#This Row],[Product_Ref]],Tableau1[[#This Row],[Sales]])</f>
        <v>EUEMDACAT_BasM9-2019P292205326,62</v>
      </c>
      <c r="T302" s="5">
        <f>VLOOKUP(Tableau1[[#This Row],[Product_Ref]],Table_Correspondance!H:L,5,FALSE)</f>
        <v>42767</v>
      </c>
      <c r="U302">
        <f>_xlfn.DAYS(Tableau1[[#This Row],[Date]],Tableau1[[#This Row],[Date_creation]])</f>
        <v>942</v>
      </c>
    </row>
    <row r="303" spans="1:21" x14ac:dyDescent="0.35">
      <c r="A303" t="s">
        <v>8</v>
      </c>
      <c r="B303" t="s">
        <v>421</v>
      </c>
      <c r="C303" t="str">
        <f>TRIM(Tableau1[[#This Row],[Country_Cod]])</f>
        <v>SVK</v>
      </c>
      <c r="D303" t="s">
        <v>410</v>
      </c>
      <c r="E303" t="str">
        <f>VLOOKUP(Tableau1[[#This Row],[Code_Pays]],Table_Correspondance!$B$1:$F$40,2,FALSE)</f>
        <v>Slovaquie</v>
      </c>
      <c r="F303" t="str">
        <f>RIGHT(Tableau1[[#This Row],[Categ]],LEN(Tableau1[[#This Row],[Categ]])-4)</f>
        <v>Bas</v>
      </c>
      <c r="G303" t="s">
        <v>30</v>
      </c>
      <c r="H303" t="str">
        <f>RIGHT(Tableau1[[#This Row],[Period]],4)</f>
        <v>2020</v>
      </c>
      <c r="I303" t="str">
        <f>LEFT(Tableau1[[#This Row],[Period]],FIND("-",Tableau1[[#This Row],[Period]])-1)</f>
        <v>M9</v>
      </c>
      <c r="J303" t="str">
        <f>RIGHT(Tableau1[[#This Row],[Gauche_Trouve]],LEN(Tableau1[[#This Row],[Gauche_Trouve]])-1)</f>
        <v>9</v>
      </c>
      <c r="K303" s="5">
        <f>DATE(Tableau1[[#This Row],[Annee]],Tableau1[[#This Row],[Mois]],1)</f>
        <v>44075</v>
      </c>
      <c r="L303" s="5" t="str">
        <f>"T" &amp; ROUNDUP(Tableau1[[#This Row],[Mois]]/3, 0)</f>
        <v>T3</v>
      </c>
      <c r="M303" t="s">
        <v>141</v>
      </c>
      <c r="N303" t="str">
        <f>CONCATENATE(Tableau1[[#This Row],[Annee]],"-",Tableau1[[#This Row],[Trimestre]])</f>
        <v>2020-T3</v>
      </c>
      <c r="O303" t="str">
        <f>VLOOKUP(Tableau1[[#This Row],[Product_Ref]],Table_Correspondance!H:J,2,FALSE)</f>
        <v>Pantacourt</v>
      </c>
      <c r="P303" s="3">
        <f>VLOOKUP(Tableau1[[#This Row],[Product_Ref]],Table_Correspondance!H:N,6,FALSE)</f>
        <v>10.45</v>
      </c>
      <c r="Q303" s="3">
        <f>VLOOKUP(Tableau1[[#This Row],[Product_Ref]],Table_Correspondance!H:N,7,FALSE)</f>
        <v>11</v>
      </c>
      <c r="R303" s="3">
        <v>496.26</v>
      </c>
      <c r="S303" t="str">
        <f>CONCATENATE(Tableau1[[#This Row],[Sub_Region_Cod]],Tableau1[[#This Row],[Country_Cod]],Tableau1[[#This Row],[Categ]],Tableau1[[#This Row],[Period]],Tableau1[[#This Row],[Product_Ref]],Tableau1[[#This Row],[Sales]])</f>
        <v>EUESVKCAT_BasM9-2020P30479496,26</v>
      </c>
      <c r="T303" s="5">
        <f>VLOOKUP(Tableau1[[#This Row],[Product_Ref]],Table_Correspondance!H:L,5,FALSE)</f>
        <v>43252</v>
      </c>
      <c r="U303">
        <f>_xlfn.DAYS(Tableau1[[#This Row],[Date]],Tableau1[[#This Row],[Date_creation]])</f>
        <v>823</v>
      </c>
    </row>
    <row r="304" spans="1:21" x14ac:dyDescent="0.35">
      <c r="A304" t="s">
        <v>8</v>
      </c>
      <c r="B304" t="s">
        <v>415</v>
      </c>
      <c r="C304" t="str">
        <f>TRIM(Tableau1[[#This Row],[Country_Cod]])</f>
        <v>RUS</v>
      </c>
      <c r="D304" t="s">
        <v>410</v>
      </c>
      <c r="E304" t="str">
        <f>VLOOKUP(Tableau1[[#This Row],[Code_Pays]],Table_Correspondance!$B$1:$F$40,2,FALSE)</f>
        <v>Fédération de Russie</v>
      </c>
      <c r="F304" t="str">
        <f>RIGHT(Tableau1[[#This Row],[Categ]],LEN(Tableau1[[#This Row],[Categ]])-4)</f>
        <v>Bas</v>
      </c>
      <c r="G304" t="s">
        <v>23</v>
      </c>
      <c r="H304" t="str">
        <f>RIGHT(Tableau1[[#This Row],[Period]],4)</f>
        <v>2019</v>
      </c>
      <c r="I304" t="str">
        <f>LEFT(Tableau1[[#This Row],[Period]],FIND("-",Tableau1[[#This Row],[Period]])-1)</f>
        <v>M10</v>
      </c>
      <c r="J304" t="str">
        <f>RIGHT(Tableau1[[#This Row],[Gauche_Trouve]],LEN(Tableau1[[#This Row],[Gauche_Trouve]])-1)</f>
        <v>10</v>
      </c>
      <c r="K304" s="5">
        <f>DATE(Tableau1[[#This Row],[Annee]],Tableau1[[#This Row],[Mois]],1)</f>
        <v>43739</v>
      </c>
      <c r="L304" s="5" t="str">
        <f>"T" &amp; ROUNDUP(Tableau1[[#This Row],[Mois]]/3, 0)</f>
        <v>T4</v>
      </c>
      <c r="M304" t="s">
        <v>104</v>
      </c>
      <c r="N304" t="str">
        <f>CONCATENATE(Tableau1[[#This Row],[Annee]],"-",Tableau1[[#This Row],[Trimestre]])</f>
        <v>2019-T4</v>
      </c>
      <c r="O304" t="str">
        <f>VLOOKUP(Tableau1[[#This Row],[Product_Ref]],Table_Correspondance!H:J,2,FALSE)</f>
        <v>Pantacourt</v>
      </c>
      <c r="P304" s="3">
        <f>VLOOKUP(Tableau1[[#This Row],[Product_Ref]],Table_Correspondance!H:N,6,FALSE)</f>
        <v>4.32</v>
      </c>
      <c r="Q304" s="3">
        <f>VLOOKUP(Tableau1[[#This Row],[Product_Ref]],Table_Correspondance!H:N,7,FALSE)</f>
        <v>6</v>
      </c>
      <c r="R304" s="3">
        <v>5907.14</v>
      </c>
      <c r="S304" t="str">
        <f>CONCATENATE(Tableau1[[#This Row],[Sub_Region_Cod]],Tableau1[[#This Row],[Country_Cod]],Tableau1[[#This Row],[Categ]],Tableau1[[#This Row],[Period]],Tableau1[[#This Row],[Product_Ref]],Tableau1[[#This Row],[Sales]])</f>
        <v>EUERUSCAT_BasM10-2019P315985907,14</v>
      </c>
      <c r="T304" s="5">
        <f>VLOOKUP(Tableau1[[#This Row],[Product_Ref]],Table_Correspondance!H:L,5,FALSE)</f>
        <v>43344</v>
      </c>
      <c r="U304">
        <f>_xlfn.DAYS(Tableau1[[#This Row],[Date]],Tableau1[[#This Row],[Date_creation]])</f>
        <v>395</v>
      </c>
    </row>
    <row r="305" spans="1:21" x14ac:dyDescent="0.35">
      <c r="A305" t="s">
        <v>8</v>
      </c>
      <c r="B305" t="s">
        <v>420</v>
      </c>
      <c r="C305" t="str">
        <f>TRIM(Tableau1[[#This Row],[Country_Cod]])</f>
        <v>POL</v>
      </c>
      <c r="D305" t="s">
        <v>409</v>
      </c>
      <c r="E305" t="str">
        <f>VLOOKUP(Tableau1[[#This Row],[Code_Pays]],Table_Correspondance!$B$1:$F$40,2,FALSE)</f>
        <v>Pologne</v>
      </c>
      <c r="F305" t="str">
        <f>RIGHT(Tableau1[[#This Row],[Categ]],LEN(Tableau1[[#This Row],[Categ]])-4)</f>
        <v>Haut</v>
      </c>
      <c r="G305" t="s">
        <v>54</v>
      </c>
      <c r="H305" t="str">
        <f>RIGHT(Tableau1[[#This Row],[Period]],4)</f>
        <v>2020</v>
      </c>
      <c r="I305" t="str">
        <f>LEFT(Tableau1[[#This Row],[Period]],FIND("-",Tableau1[[#This Row],[Period]])-1)</f>
        <v>M5</v>
      </c>
      <c r="J305" t="str">
        <f>RIGHT(Tableau1[[#This Row],[Gauche_Trouve]],LEN(Tableau1[[#This Row],[Gauche_Trouve]])-1)</f>
        <v>5</v>
      </c>
      <c r="K305" s="5">
        <f>DATE(Tableau1[[#This Row],[Annee]],Tableau1[[#This Row],[Mois]],1)</f>
        <v>43952</v>
      </c>
      <c r="L305" s="5" t="str">
        <f>"T" &amp; ROUNDUP(Tableau1[[#This Row],[Mois]]/3, 0)</f>
        <v>T2</v>
      </c>
      <c r="M305" t="s">
        <v>217</v>
      </c>
      <c r="N305" t="str">
        <f>CONCATENATE(Tableau1[[#This Row],[Annee]],"-",Tableau1[[#This Row],[Trimestre]])</f>
        <v>2020-T2</v>
      </c>
      <c r="O305" t="str">
        <f>VLOOKUP(Tableau1[[#This Row],[Product_Ref]],Table_Correspondance!H:J,2,FALSE)</f>
        <v>Débardeur</v>
      </c>
      <c r="P305" s="3">
        <f>VLOOKUP(Tableau1[[#This Row],[Product_Ref]],Table_Correspondance!H:N,6,FALSE)</f>
        <v>7.11</v>
      </c>
      <c r="Q305" s="3">
        <f>VLOOKUP(Tableau1[[#This Row],[Product_Ref]],Table_Correspondance!H:N,7,FALSE)</f>
        <v>9</v>
      </c>
      <c r="R305" s="3">
        <v>5065.45</v>
      </c>
      <c r="S305" t="str">
        <f>CONCATENATE(Tableau1[[#This Row],[Sub_Region_Cod]],Tableau1[[#This Row],[Country_Cod]],Tableau1[[#This Row],[Categ]],Tableau1[[#This Row],[Period]],Tableau1[[#This Row],[Product_Ref]],Tableau1[[#This Row],[Sales]])</f>
        <v>EUEPOLCAT_HautM5-2020P407325065,45</v>
      </c>
      <c r="T305" s="5">
        <f>VLOOKUP(Tableau1[[#This Row],[Product_Ref]],Table_Correspondance!H:L,5,FALSE)</f>
        <v>43040</v>
      </c>
      <c r="U305">
        <f>_xlfn.DAYS(Tableau1[[#This Row],[Date]],Tableau1[[#This Row],[Date_creation]])</f>
        <v>912</v>
      </c>
    </row>
    <row r="306" spans="1:21" x14ac:dyDescent="0.35">
      <c r="A306" t="s">
        <v>8</v>
      </c>
      <c r="B306" t="s">
        <v>423</v>
      </c>
      <c r="C306" t="str">
        <f>TRIM(Tableau1[[#This Row],[Country_Cod]])</f>
        <v>UKR</v>
      </c>
      <c r="D306" t="s">
        <v>408</v>
      </c>
      <c r="E306" t="str">
        <f>VLOOKUP(Tableau1[[#This Row],[Code_Pays]],Table_Correspondance!$B$1:$F$40,2,FALSE)</f>
        <v>Ukraine</v>
      </c>
      <c r="F306" t="str">
        <f>RIGHT(Tableau1[[#This Row],[Categ]],LEN(Tableau1[[#This Row],[Categ]])-4)</f>
        <v>Haut-Et-Bas</v>
      </c>
      <c r="G306" t="s">
        <v>52</v>
      </c>
      <c r="H306" t="str">
        <f>RIGHT(Tableau1[[#This Row],[Period]],4)</f>
        <v>2020</v>
      </c>
      <c r="I306" t="str">
        <f>LEFT(Tableau1[[#This Row],[Period]],FIND("-",Tableau1[[#This Row],[Period]])-1)</f>
        <v>M11</v>
      </c>
      <c r="J306" t="str">
        <f>RIGHT(Tableau1[[#This Row],[Gauche_Trouve]],LEN(Tableau1[[#This Row],[Gauche_Trouve]])-1)</f>
        <v>11</v>
      </c>
      <c r="K306" s="5">
        <f>DATE(Tableau1[[#This Row],[Annee]],Tableau1[[#This Row],[Mois]],1)</f>
        <v>44136</v>
      </c>
      <c r="L306" s="5" t="str">
        <f>"T" &amp; ROUNDUP(Tableau1[[#This Row],[Mois]]/3, 0)</f>
        <v>T4</v>
      </c>
      <c r="M306" t="s">
        <v>214</v>
      </c>
      <c r="N306" t="str">
        <f>CONCATENATE(Tableau1[[#This Row],[Annee]],"-",Tableau1[[#This Row],[Trimestre]])</f>
        <v>2020-T4</v>
      </c>
      <c r="O306" t="str">
        <f>VLOOKUP(Tableau1[[#This Row],[Product_Ref]],Table_Correspondance!H:J,2,FALSE)</f>
        <v>Robe</v>
      </c>
      <c r="P306" s="3">
        <f>VLOOKUP(Tableau1[[#This Row],[Product_Ref]],Table_Correspondance!H:N,6,FALSE)</f>
        <v>7.65</v>
      </c>
      <c r="Q306" s="3">
        <f>VLOOKUP(Tableau1[[#This Row],[Product_Ref]],Table_Correspondance!H:N,7,FALSE)</f>
        <v>9</v>
      </c>
      <c r="R306" s="3">
        <v>4013.18</v>
      </c>
      <c r="S306" t="str">
        <f>CONCATENATE(Tableau1[[#This Row],[Sub_Region_Cod]],Tableau1[[#This Row],[Country_Cod]],Tableau1[[#This Row],[Categ]],Tableau1[[#This Row],[Period]],Tableau1[[#This Row],[Product_Ref]],Tableau1[[#This Row],[Sales]])</f>
        <v>EUEUKRCAT_Haut-Et-BasM11-2020P299394013,18</v>
      </c>
      <c r="T306" s="5">
        <f>VLOOKUP(Tableau1[[#This Row],[Product_Ref]],Table_Correspondance!H:L,5,FALSE)</f>
        <v>42795</v>
      </c>
      <c r="U306">
        <f>_xlfn.DAYS(Tableau1[[#This Row],[Date]],Tableau1[[#This Row],[Date_creation]])</f>
        <v>1341</v>
      </c>
    </row>
    <row r="307" spans="1:21" x14ac:dyDescent="0.35">
      <c r="A307" t="s">
        <v>8</v>
      </c>
      <c r="B307" t="s">
        <v>425</v>
      </c>
      <c r="C307" t="str">
        <f>TRIM(Tableau1[[#This Row],[Country_Cod]])</f>
        <v>ARM</v>
      </c>
      <c r="D307" t="s">
        <v>408</v>
      </c>
      <c r="E307" t="str">
        <f>VLOOKUP(Tableau1[[#This Row],[Code_Pays]],Table_Correspondance!$B$1:$F$40,2,FALSE)</f>
        <v>Arménie</v>
      </c>
      <c r="F307" t="str">
        <f>RIGHT(Tableau1[[#This Row],[Categ]],LEN(Tableau1[[#This Row],[Categ]])-4)</f>
        <v>Haut-Et-Bas</v>
      </c>
      <c r="G307" t="s">
        <v>23</v>
      </c>
      <c r="H307" t="str">
        <f>RIGHT(Tableau1[[#This Row],[Period]],4)</f>
        <v>2019</v>
      </c>
      <c r="I307" t="str">
        <f>LEFT(Tableau1[[#This Row],[Period]],FIND("-",Tableau1[[#This Row],[Period]])-1)</f>
        <v>M10</v>
      </c>
      <c r="J307" t="str">
        <f>RIGHT(Tableau1[[#This Row],[Gauche_Trouve]],LEN(Tableau1[[#This Row],[Gauche_Trouve]])-1)</f>
        <v>10</v>
      </c>
      <c r="K307" s="5">
        <f>DATE(Tableau1[[#This Row],[Annee]],Tableau1[[#This Row],[Mois]],1)</f>
        <v>43739</v>
      </c>
      <c r="L307" s="5" t="str">
        <f>"T" &amp; ROUNDUP(Tableau1[[#This Row],[Mois]]/3, 0)</f>
        <v>T4</v>
      </c>
      <c r="M307" t="s">
        <v>200</v>
      </c>
      <c r="N307" t="str">
        <f>CONCATENATE(Tableau1[[#This Row],[Annee]],"-",Tableau1[[#This Row],[Trimestre]])</f>
        <v>2019-T4</v>
      </c>
      <c r="O307" t="str">
        <f>VLOOKUP(Tableau1[[#This Row],[Product_Ref]],Table_Correspondance!H:J,2,FALSE)</f>
        <v>Robe</v>
      </c>
      <c r="P307" s="3">
        <f>VLOOKUP(Tableau1[[#This Row],[Product_Ref]],Table_Correspondance!H:N,6,FALSE)</f>
        <v>11.34</v>
      </c>
      <c r="Q307" s="3">
        <f>VLOOKUP(Tableau1[[#This Row],[Product_Ref]],Table_Correspondance!H:N,7,FALSE)</f>
        <v>14</v>
      </c>
      <c r="R307" s="3">
        <v>2082.4499999999998</v>
      </c>
      <c r="S307" t="str">
        <f>CONCATENATE(Tableau1[[#This Row],[Sub_Region_Cod]],Tableau1[[#This Row],[Country_Cod]],Tableau1[[#This Row],[Categ]],Tableau1[[#This Row],[Period]],Tableau1[[#This Row],[Product_Ref]],Tableau1[[#This Row],[Sales]])</f>
        <v>EUEARMCAT_Haut-Et-BasM10-2019P167012082,45</v>
      </c>
      <c r="T307" s="5">
        <f>VLOOKUP(Tableau1[[#This Row],[Product_Ref]],Table_Correspondance!H:L,5,FALSE)</f>
        <v>43132</v>
      </c>
      <c r="U307">
        <f>_xlfn.DAYS(Tableau1[[#This Row],[Date]],Tableau1[[#This Row],[Date_creation]])</f>
        <v>607</v>
      </c>
    </row>
    <row r="308" spans="1:21" x14ac:dyDescent="0.35">
      <c r="A308" t="s">
        <v>8</v>
      </c>
      <c r="B308" t="s">
        <v>420</v>
      </c>
      <c r="C308" t="str">
        <f>TRIM(Tableau1[[#This Row],[Country_Cod]])</f>
        <v>POL</v>
      </c>
      <c r="D308" t="s">
        <v>409</v>
      </c>
      <c r="E308" t="str">
        <f>VLOOKUP(Tableau1[[#This Row],[Code_Pays]],Table_Correspondance!$B$1:$F$40,2,FALSE)</f>
        <v>Pologne</v>
      </c>
      <c r="F308" t="str">
        <f>RIGHT(Tableau1[[#This Row],[Categ]],LEN(Tableau1[[#This Row],[Categ]])-4)</f>
        <v>Haut</v>
      </c>
      <c r="G308" t="s">
        <v>25</v>
      </c>
      <c r="H308" t="str">
        <f>RIGHT(Tableau1[[#This Row],[Period]],4)</f>
        <v>2019</v>
      </c>
      <c r="I308" t="str">
        <f>LEFT(Tableau1[[#This Row],[Period]],FIND("-",Tableau1[[#This Row],[Period]])-1)</f>
        <v>M12</v>
      </c>
      <c r="J308" t="str">
        <f>RIGHT(Tableau1[[#This Row],[Gauche_Trouve]],LEN(Tableau1[[#This Row],[Gauche_Trouve]])-1)</f>
        <v>12</v>
      </c>
      <c r="K308" s="5">
        <f>DATE(Tableau1[[#This Row],[Annee]],Tableau1[[#This Row],[Mois]],1)</f>
        <v>43800</v>
      </c>
      <c r="L308" s="5" t="str">
        <f>"T" &amp; ROUNDUP(Tableau1[[#This Row],[Mois]]/3, 0)</f>
        <v>T4</v>
      </c>
      <c r="M308" t="s">
        <v>243</v>
      </c>
      <c r="N308" t="str">
        <f>CONCATENATE(Tableau1[[#This Row],[Annee]],"-",Tableau1[[#This Row],[Trimestre]])</f>
        <v>2019-T4</v>
      </c>
      <c r="O308" t="str">
        <f>VLOOKUP(Tableau1[[#This Row],[Product_Ref]],Table_Correspondance!H:J,2,FALSE)</f>
        <v>Chemise</v>
      </c>
      <c r="P308" s="3">
        <f>VLOOKUP(Tableau1[[#This Row],[Product_Ref]],Table_Correspondance!H:N,6,FALSE)</f>
        <v>7.9</v>
      </c>
      <c r="Q308" s="3">
        <f>VLOOKUP(Tableau1[[#This Row],[Product_Ref]],Table_Correspondance!H:N,7,FALSE)</f>
        <v>10</v>
      </c>
      <c r="R308" s="3">
        <v>7179.11</v>
      </c>
      <c r="S308" t="str">
        <f>CONCATENATE(Tableau1[[#This Row],[Sub_Region_Cod]],Tableau1[[#This Row],[Country_Cod]],Tableau1[[#This Row],[Categ]],Tableau1[[#This Row],[Period]],Tableau1[[#This Row],[Product_Ref]],Tableau1[[#This Row],[Sales]])</f>
        <v>EUEPOLCAT_HautM12-2019P335337179,11</v>
      </c>
      <c r="T308" s="5">
        <f>VLOOKUP(Tableau1[[#This Row],[Product_Ref]],Table_Correspondance!H:L,5,FALSE)</f>
        <v>42767</v>
      </c>
      <c r="U308">
        <f>_xlfn.DAYS(Tableau1[[#This Row],[Date]],Tableau1[[#This Row],[Date_creation]])</f>
        <v>1033</v>
      </c>
    </row>
    <row r="309" spans="1:21" x14ac:dyDescent="0.35">
      <c r="A309" t="s">
        <v>8</v>
      </c>
      <c r="B309" t="s">
        <v>417</v>
      </c>
      <c r="C309" t="str">
        <f>TRIM(Tableau1[[#This Row],[Country_Cod]])</f>
        <v>MDA</v>
      </c>
      <c r="D309" t="s">
        <v>410</v>
      </c>
      <c r="E309" t="str">
        <f>VLOOKUP(Tableau1[[#This Row],[Code_Pays]],Table_Correspondance!$B$1:$F$40,2,FALSE)</f>
        <v>République de Moldavie</v>
      </c>
      <c r="F309" t="str">
        <f>RIGHT(Tableau1[[#This Row],[Categ]],LEN(Tableau1[[#This Row],[Categ]])-4)</f>
        <v>Bas</v>
      </c>
      <c r="G309" t="s">
        <v>6</v>
      </c>
      <c r="H309" t="str">
        <f>RIGHT(Tableau1[[#This Row],[Period]],4)</f>
        <v>2021</v>
      </c>
      <c r="I309" t="str">
        <f>LEFT(Tableau1[[#This Row],[Period]],FIND("-",Tableau1[[#This Row],[Period]])-1)</f>
        <v>M1</v>
      </c>
      <c r="J309" t="str">
        <f>RIGHT(Tableau1[[#This Row],[Gauche_Trouve]],LEN(Tableau1[[#This Row],[Gauche_Trouve]])-1)</f>
        <v>1</v>
      </c>
      <c r="K309" s="5">
        <f>DATE(Tableau1[[#This Row],[Annee]],Tableau1[[#This Row],[Mois]],1)</f>
        <v>44197</v>
      </c>
      <c r="L309" s="5" t="str">
        <f>"T" &amp; ROUNDUP(Tableau1[[#This Row],[Mois]]/3, 0)</f>
        <v>T1</v>
      </c>
      <c r="M309" t="s">
        <v>135</v>
      </c>
      <c r="N309" t="str">
        <f>CONCATENATE(Tableau1[[#This Row],[Annee]],"-",Tableau1[[#This Row],[Trimestre]])</f>
        <v>2021-T1</v>
      </c>
      <c r="O309" t="str">
        <f>VLOOKUP(Tableau1[[#This Row],[Product_Ref]],Table_Correspondance!H:J,2,FALSE)</f>
        <v>Chaussette</v>
      </c>
      <c r="P309" s="3">
        <f>VLOOKUP(Tableau1[[#This Row],[Product_Ref]],Table_Correspondance!H:N,6,FALSE)</f>
        <v>3.65</v>
      </c>
      <c r="Q309" s="3">
        <f>VLOOKUP(Tableau1[[#This Row],[Product_Ref]],Table_Correspondance!H:N,7,FALSE)</f>
        <v>5</v>
      </c>
      <c r="R309" s="3">
        <v>7348.16</v>
      </c>
      <c r="S309" t="str">
        <f>CONCATENATE(Tableau1[[#This Row],[Sub_Region_Cod]],Tableau1[[#This Row],[Country_Cod]],Tableau1[[#This Row],[Categ]],Tableau1[[#This Row],[Period]],Tableau1[[#This Row],[Product_Ref]],Tableau1[[#This Row],[Sales]])</f>
        <v>EUEMDACAT_BasM1-2021P415647348,16</v>
      </c>
      <c r="T309" s="5">
        <f>VLOOKUP(Tableau1[[#This Row],[Product_Ref]],Table_Correspondance!H:L,5,FALSE)</f>
        <v>42826</v>
      </c>
      <c r="U309">
        <f>_xlfn.DAYS(Tableau1[[#This Row],[Date]],Tableau1[[#This Row],[Date_creation]])</f>
        <v>1371</v>
      </c>
    </row>
    <row r="310" spans="1:21" x14ac:dyDescent="0.35">
      <c r="A310" t="s">
        <v>8</v>
      </c>
      <c r="B310" t="s">
        <v>423</v>
      </c>
      <c r="C310" t="str">
        <f>TRIM(Tableau1[[#This Row],[Country_Cod]])</f>
        <v>UKR</v>
      </c>
      <c r="D310" t="s">
        <v>410</v>
      </c>
      <c r="E310" t="str">
        <f>VLOOKUP(Tableau1[[#This Row],[Code_Pays]],Table_Correspondance!$B$1:$F$40,2,FALSE)</f>
        <v>Ukraine</v>
      </c>
      <c r="F310" t="str">
        <f>RIGHT(Tableau1[[#This Row],[Categ]],LEN(Tableau1[[#This Row],[Categ]])-4)</f>
        <v>Bas</v>
      </c>
      <c r="G310" t="s">
        <v>40</v>
      </c>
      <c r="H310" t="str">
        <f>RIGHT(Tableau1[[#This Row],[Period]],4)</f>
        <v>2020</v>
      </c>
      <c r="I310" t="str">
        <f>LEFT(Tableau1[[#This Row],[Period]],FIND("-",Tableau1[[#This Row],[Period]])-1)</f>
        <v>M10</v>
      </c>
      <c r="J310" t="str">
        <f>RIGHT(Tableau1[[#This Row],[Gauche_Trouve]],LEN(Tableau1[[#This Row],[Gauche_Trouve]])-1)</f>
        <v>10</v>
      </c>
      <c r="K310" s="5">
        <f>DATE(Tableau1[[#This Row],[Annee]],Tableau1[[#This Row],[Mois]],1)</f>
        <v>44105</v>
      </c>
      <c r="L310" s="5" t="str">
        <f>"T" &amp; ROUNDUP(Tableau1[[#This Row],[Mois]]/3, 0)</f>
        <v>T4</v>
      </c>
      <c r="M310" t="s">
        <v>191</v>
      </c>
      <c r="N310" t="str">
        <f>CONCATENATE(Tableau1[[#This Row],[Annee]],"-",Tableau1[[#This Row],[Trimestre]])</f>
        <v>2020-T4</v>
      </c>
      <c r="O310" t="str">
        <f>VLOOKUP(Tableau1[[#This Row],[Product_Ref]],Table_Correspondance!H:J,2,FALSE)</f>
        <v>Culotte</v>
      </c>
      <c r="P310" s="3">
        <f>VLOOKUP(Tableau1[[#This Row],[Product_Ref]],Table_Correspondance!H:N,6,FALSE)</f>
        <v>5.46</v>
      </c>
      <c r="Q310" s="3">
        <f>VLOOKUP(Tableau1[[#This Row],[Product_Ref]],Table_Correspondance!H:N,7,FALSE)</f>
        <v>6</v>
      </c>
      <c r="R310" s="3">
        <v>9411.42</v>
      </c>
      <c r="S310" t="str">
        <f>CONCATENATE(Tableau1[[#This Row],[Sub_Region_Cod]],Tableau1[[#This Row],[Country_Cod]],Tableau1[[#This Row],[Categ]],Tableau1[[#This Row],[Period]],Tableau1[[#This Row],[Product_Ref]],Tableau1[[#This Row],[Sales]])</f>
        <v>EUEUKRCAT_BasM10-2020P332889411,42</v>
      </c>
      <c r="T310" s="5">
        <f>VLOOKUP(Tableau1[[#This Row],[Product_Ref]],Table_Correspondance!H:L,5,FALSE)</f>
        <v>43405</v>
      </c>
      <c r="U310">
        <f>_xlfn.DAYS(Tableau1[[#This Row],[Date]],Tableau1[[#This Row],[Date_creation]])</f>
        <v>700</v>
      </c>
    </row>
    <row r="311" spans="1:21" x14ac:dyDescent="0.35">
      <c r="A311" t="s">
        <v>8</v>
      </c>
      <c r="B311" t="s">
        <v>415</v>
      </c>
      <c r="C311" t="str">
        <f>TRIM(Tableau1[[#This Row],[Country_Cod]])</f>
        <v>RUS</v>
      </c>
      <c r="D311" t="s">
        <v>409</v>
      </c>
      <c r="E311" t="str">
        <f>VLOOKUP(Tableau1[[#This Row],[Code_Pays]],Table_Correspondance!$B$1:$F$40,2,FALSE)</f>
        <v>Fédération de Russie</v>
      </c>
      <c r="F311" t="str">
        <f>RIGHT(Tableau1[[#This Row],[Categ]],LEN(Tableau1[[#This Row],[Categ]])-4)</f>
        <v>Haut</v>
      </c>
      <c r="G311" t="s">
        <v>54</v>
      </c>
      <c r="H311" t="str">
        <f>RIGHT(Tableau1[[#This Row],[Period]],4)</f>
        <v>2020</v>
      </c>
      <c r="I311" t="str">
        <f>LEFT(Tableau1[[#This Row],[Period]],FIND("-",Tableau1[[#This Row],[Period]])-1)</f>
        <v>M5</v>
      </c>
      <c r="J311" t="str">
        <f>RIGHT(Tableau1[[#This Row],[Gauche_Trouve]],LEN(Tableau1[[#This Row],[Gauche_Trouve]])-1)</f>
        <v>5</v>
      </c>
      <c r="K311" s="5">
        <f>DATE(Tableau1[[#This Row],[Annee]],Tableau1[[#This Row],[Mois]],1)</f>
        <v>43952</v>
      </c>
      <c r="L311" s="5" t="str">
        <f>"T" &amp; ROUNDUP(Tableau1[[#This Row],[Mois]]/3, 0)</f>
        <v>T2</v>
      </c>
      <c r="M311" t="s">
        <v>298</v>
      </c>
      <c r="N311" t="str">
        <f>CONCATENATE(Tableau1[[#This Row],[Annee]],"-",Tableau1[[#This Row],[Trimestre]])</f>
        <v>2020-T2</v>
      </c>
      <c r="O311" t="str">
        <f>VLOOKUP(Tableau1[[#This Row],[Product_Ref]],Table_Correspondance!H:J,2,FALSE)</f>
        <v>Chemise</v>
      </c>
      <c r="P311" s="3">
        <f>VLOOKUP(Tableau1[[#This Row],[Product_Ref]],Table_Correspondance!H:N,6,FALSE)</f>
        <v>6.3</v>
      </c>
      <c r="Q311" s="3">
        <f>VLOOKUP(Tableau1[[#This Row],[Product_Ref]],Table_Correspondance!H:N,7,FALSE)</f>
        <v>7</v>
      </c>
      <c r="R311" s="3">
        <v>1773.1</v>
      </c>
      <c r="S311" t="str">
        <f>CONCATENATE(Tableau1[[#This Row],[Sub_Region_Cod]],Tableau1[[#This Row],[Country_Cod]],Tableau1[[#This Row],[Categ]],Tableau1[[#This Row],[Period]],Tableau1[[#This Row],[Product_Ref]],Tableau1[[#This Row],[Sales]])</f>
        <v>EUERUSCAT_HautM5-2020P122321773,1</v>
      </c>
      <c r="T311" s="5">
        <f>VLOOKUP(Tableau1[[#This Row],[Product_Ref]],Table_Correspondance!H:L,5,FALSE)</f>
        <v>42917</v>
      </c>
      <c r="U311">
        <f>_xlfn.DAYS(Tableau1[[#This Row],[Date]],Tableau1[[#This Row],[Date_creation]])</f>
        <v>1035</v>
      </c>
    </row>
    <row r="312" spans="1:21" x14ac:dyDescent="0.35">
      <c r="A312" t="s">
        <v>8</v>
      </c>
      <c r="B312" t="s">
        <v>423</v>
      </c>
      <c r="C312" t="str">
        <f>TRIM(Tableau1[[#This Row],[Country_Cod]])</f>
        <v>UKR</v>
      </c>
      <c r="D312" t="s">
        <v>409</v>
      </c>
      <c r="E312" t="str">
        <f>VLOOKUP(Tableau1[[#This Row],[Code_Pays]],Table_Correspondance!$B$1:$F$40,2,FALSE)</f>
        <v>Ukraine</v>
      </c>
      <c r="F312" t="str">
        <f>RIGHT(Tableau1[[#This Row],[Categ]],LEN(Tableau1[[#This Row],[Categ]])-4)</f>
        <v>Haut</v>
      </c>
      <c r="G312" t="s">
        <v>56</v>
      </c>
      <c r="H312" t="str">
        <f>RIGHT(Tableau1[[#This Row],[Period]],4)</f>
        <v>2020</v>
      </c>
      <c r="I312" t="str">
        <f>LEFT(Tableau1[[#This Row],[Period]],FIND("-",Tableau1[[#This Row],[Period]])-1)</f>
        <v>M3</v>
      </c>
      <c r="J312" t="str">
        <f>RIGHT(Tableau1[[#This Row],[Gauche_Trouve]],LEN(Tableau1[[#This Row],[Gauche_Trouve]])-1)</f>
        <v>3</v>
      </c>
      <c r="K312" s="5">
        <f>DATE(Tableau1[[#This Row],[Annee]],Tableau1[[#This Row],[Mois]],1)</f>
        <v>43891</v>
      </c>
      <c r="L312" s="5" t="str">
        <f>"T" &amp; ROUNDUP(Tableau1[[#This Row],[Mois]]/3, 0)</f>
        <v>T1</v>
      </c>
      <c r="M312" t="s">
        <v>244</v>
      </c>
      <c r="N312" t="str">
        <f>CONCATENATE(Tableau1[[#This Row],[Annee]],"-",Tableau1[[#This Row],[Trimestre]])</f>
        <v>2020-T1</v>
      </c>
      <c r="O312" t="str">
        <f>VLOOKUP(Tableau1[[#This Row],[Product_Ref]],Table_Correspondance!H:J,2,FALSE)</f>
        <v>Débardeur</v>
      </c>
      <c r="P312" s="3">
        <f>VLOOKUP(Tableau1[[#This Row],[Product_Ref]],Table_Correspondance!H:N,6,FALSE)</f>
        <v>11.4</v>
      </c>
      <c r="Q312" s="3">
        <f>VLOOKUP(Tableau1[[#This Row],[Product_Ref]],Table_Correspondance!H:N,7,FALSE)</f>
        <v>12</v>
      </c>
      <c r="R312" s="3">
        <v>4593.6899999999996</v>
      </c>
      <c r="S312" t="str">
        <f>CONCATENATE(Tableau1[[#This Row],[Sub_Region_Cod]],Tableau1[[#This Row],[Country_Cod]],Tableau1[[#This Row],[Categ]],Tableau1[[#This Row],[Period]],Tableau1[[#This Row],[Product_Ref]],Tableau1[[#This Row],[Sales]])</f>
        <v>EUEUKRCAT_HautM3-2020P412504593,69</v>
      </c>
      <c r="T312" s="5">
        <f>VLOOKUP(Tableau1[[#This Row],[Product_Ref]],Table_Correspondance!H:L,5,FALSE)</f>
        <v>42856</v>
      </c>
      <c r="U312">
        <f>_xlfn.DAYS(Tableau1[[#This Row],[Date]],Tableau1[[#This Row],[Date_creation]])</f>
        <v>1035</v>
      </c>
    </row>
    <row r="313" spans="1:21" x14ac:dyDescent="0.35">
      <c r="A313" t="s">
        <v>8</v>
      </c>
      <c r="B313" t="s">
        <v>425</v>
      </c>
      <c r="C313" t="str">
        <f>TRIM(Tableau1[[#This Row],[Country_Cod]])</f>
        <v>ARM</v>
      </c>
      <c r="D313" t="s">
        <v>410</v>
      </c>
      <c r="E313" t="str">
        <f>VLOOKUP(Tableau1[[#This Row],[Code_Pays]],Table_Correspondance!$B$1:$F$40,2,FALSE)</f>
        <v>Arménie</v>
      </c>
      <c r="F313" t="str">
        <f>RIGHT(Tableau1[[#This Row],[Categ]],LEN(Tableau1[[#This Row],[Categ]])-4)</f>
        <v>Bas</v>
      </c>
      <c r="G313" t="s">
        <v>73</v>
      </c>
      <c r="H313" t="str">
        <f>RIGHT(Tableau1[[#This Row],[Period]],4)</f>
        <v>2020</v>
      </c>
      <c r="I313" t="str">
        <f>LEFT(Tableau1[[#This Row],[Period]],FIND("-",Tableau1[[#This Row],[Period]])-1)</f>
        <v>M8</v>
      </c>
      <c r="J313" t="str">
        <f>RIGHT(Tableau1[[#This Row],[Gauche_Trouve]],LEN(Tableau1[[#This Row],[Gauche_Trouve]])-1)</f>
        <v>8</v>
      </c>
      <c r="K313" s="5">
        <f>DATE(Tableau1[[#This Row],[Annee]],Tableau1[[#This Row],[Mois]],1)</f>
        <v>44044</v>
      </c>
      <c r="L313" s="5" t="str">
        <f>"T" &amp; ROUNDUP(Tableau1[[#This Row],[Mois]]/3, 0)</f>
        <v>T3</v>
      </c>
      <c r="M313" t="s">
        <v>138</v>
      </c>
      <c r="N313" t="str">
        <f>CONCATENATE(Tableau1[[#This Row],[Annee]],"-",Tableau1[[#This Row],[Trimestre]])</f>
        <v>2020-T3</v>
      </c>
      <c r="O313" t="str">
        <f>VLOOKUP(Tableau1[[#This Row],[Product_Ref]],Table_Correspondance!H:J,2,FALSE)</f>
        <v>Chaussette</v>
      </c>
      <c r="P313" s="3">
        <f>VLOOKUP(Tableau1[[#This Row],[Product_Ref]],Table_Correspondance!H:N,6,FALSE)</f>
        <v>13.8</v>
      </c>
      <c r="Q313" s="3">
        <f>VLOOKUP(Tableau1[[#This Row],[Product_Ref]],Table_Correspondance!H:N,7,FALSE)</f>
        <v>15</v>
      </c>
      <c r="R313" s="3">
        <v>8079.36</v>
      </c>
      <c r="S313" t="str">
        <f>CONCATENATE(Tableau1[[#This Row],[Sub_Region_Cod]],Tableau1[[#This Row],[Country_Cod]],Tableau1[[#This Row],[Categ]],Tableau1[[#This Row],[Period]],Tableau1[[#This Row],[Product_Ref]],Tableau1[[#This Row],[Sales]])</f>
        <v>EUEARMCAT_BasM8-2020P015488079,36</v>
      </c>
      <c r="T313" s="5">
        <f>VLOOKUP(Tableau1[[#This Row],[Product_Ref]],Table_Correspondance!H:L,5,FALSE)</f>
        <v>43435</v>
      </c>
      <c r="U313">
        <f>_xlfn.DAYS(Tableau1[[#This Row],[Date]],Tableau1[[#This Row],[Date_creation]])</f>
        <v>609</v>
      </c>
    </row>
    <row r="314" spans="1:21" x14ac:dyDescent="0.35">
      <c r="A314" t="s">
        <v>8</v>
      </c>
      <c r="B314" t="s">
        <v>416</v>
      </c>
      <c r="C314" t="str">
        <f>TRIM(Tableau1[[#This Row],[Country_Cod]])</f>
        <v>ROU</v>
      </c>
      <c r="D314" t="s">
        <v>408</v>
      </c>
      <c r="E314" t="str">
        <f>VLOOKUP(Tableau1[[#This Row],[Code_Pays]],Table_Correspondance!$B$1:$F$40,2,FALSE)</f>
        <v>Roumanie</v>
      </c>
      <c r="F314" t="str">
        <f>RIGHT(Tableau1[[#This Row],[Categ]],LEN(Tableau1[[#This Row],[Categ]])-4)</f>
        <v>Haut-Et-Bas</v>
      </c>
      <c r="G314" t="s">
        <v>25</v>
      </c>
      <c r="H314" t="str">
        <f>RIGHT(Tableau1[[#This Row],[Period]],4)</f>
        <v>2019</v>
      </c>
      <c r="I314" t="str">
        <f>LEFT(Tableau1[[#This Row],[Period]],FIND("-",Tableau1[[#This Row],[Period]])-1)</f>
        <v>M12</v>
      </c>
      <c r="J314" t="str">
        <f>RIGHT(Tableau1[[#This Row],[Gauche_Trouve]],LEN(Tableau1[[#This Row],[Gauche_Trouve]])-1)</f>
        <v>12</v>
      </c>
      <c r="K314" s="5">
        <f>DATE(Tableau1[[#This Row],[Annee]],Tableau1[[#This Row],[Mois]],1)</f>
        <v>43800</v>
      </c>
      <c r="L314" s="5" t="str">
        <f>"T" &amp; ROUNDUP(Tableau1[[#This Row],[Mois]]/3, 0)</f>
        <v>T4</v>
      </c>
      <c r="M314" t="s">
        <v>173</v>
      </c>
      <c r="N314" t="str">
        <f>CONCATENATE(Tableau1[[#This Row],[Annee]],"-",Tableau1[[#This Row],[Trimestre]])</f>
        <v>2019-T4</v>
      </c>
      <c r="O314" t="str">
        <f>VLOOKUP(Tableau1[[#This Row],[Product_Ref]],Table_Correspondance!H:J,2,FALSE)</f>
        <v>Robe</v>
      </c>
      <c r="P314" s="3">
        <f>VLOOKUP(Tableau1[[#This Row],[Product_Ref]],Table_Correspondance!H:N,6,FALSE)</f>
        <v>6.84</v>
      </c>
      <c r="Q314" s="3">
        <f>VLOOKUP(Tableau1[[#This Row],[Product_Ref]],Table_Correspondance!H:N,7,FALSE)</f>
        <v>9</v>
      </c>
      <c r="R314" s="3">
        <v>2125.17</v>
      </c>
      <c r="S314" t="str">
        <f>CONCATENATE(Tableau1[[#This Row],[Sub_Region_Cod]],Tableau1[[#This Row],[Country_Cod]],Tableau1[[#This Row],[Categ]],Tableau1[[#This Row],[Period]],Tableau1[[#This Row],[Product_Ref]],Tableau1[[#This Row],[Sales]])</f>
        <v>EUEROUCAT_Haut-Et-BasM12-2019P368422125,17</v>
      </c>
      <c r="T314" s="5">
        <f>VLOOKUP(Tableau1[[#This Row],[Product_Ref]],Table_Correspondance!H:L,5,FALSE)</f>
        <v>42917</v>
      </c>
      <c r="U314">
        <f>_xlfn.DAYS(Tableau1[[#This Row],[Date]],Tableau1[[#This Row],[Date_creation]])</f>
        <v>883</v>
      </c>
    </row>
    <row r="315" spans="1:21" x14ac:dyDescent="0.35">
      <c r="A315" t="s">
        <v>8</v>
      </c>
      <c r="B315" t="s">
        <v>415</v>
      </c>
      <c r="C315" t="str">
        <f>TRIM(Tableau1[[#This Row],[Country_Cod]])</f>
        <v>RUS</v>
      </c>
      <c r="D315" t="s">
        <v>409</v>
      </c>
      <c r="E315" t="str">
        <f>VLOOKUP(Tableau1[[#This Row],[Code_Pays]],Table_Correspondance!$B$1:$F$40,2,FALSE)</f>
        <v>Fédération de Russie</v>
      </c>
      <c r="F315" t="str">
        <f>RIGHT(Tableau1[[#This Row],[Categ]],LEN(Tableau1[[#This Row],[Categ]])-4)</f>
        <v>Haut</v>
      </c>
      <c r="G315" t="s">
        <v>30</v>
      </c>
      <c r="H315" t="str">
        <f>RIGHT(Tableau1[[#This Row],[Period]],4)</f>
        <v>2020</v>
      </c>
      <c r="I315" t="str">
        <f>LEFT(Tableau1[[#This Row],[Period]],FIND("-",Tableau1[[#This Row],[Period]])-1)</f>
        <v>M9</v>
      </c>
      <c r="J315" t="str">
        <f>RIGHT(Tableau1[[#This Row],[Gauche_Trouve]],LEN(Tableau1[[#This Row],[Gauche_Trouve]])-1)</f>
        <v>9</v>
      </c>
      <c r="K315" s="5">
        <f>DATE(Tableau1[[#This Row],[Annee]],Tableau1[[#This Row],[Mois]],1)</f>
        <v>44075</v>
      </c>
      <c r="L315" s="5" t="str">
        <f>"T" &amp; ROUNDUP(Tableau1[[#This Row],[Mois]]/3, 0)</f>
        <v>T3</v>
      </c>
      <c r="M315" t="s">
        <v>24</v>
      </c>
      <c r="N315" t="str">
        <f>CONCATENATE(Tableau1[[#This Row],[Annee]],"-",Tableau1[[#This Row],[Trimestre]])</f>
        <v>2020-T3</v>
      </c>
      <c r="O315" t="str">
        <f>VLOOKUP(Tableau1[[#This Row],[Product_Ref]],Table_Correspondance!H:J,2,FALSE)</f>
        <v>Chemise</v>
      </c>
      <c r="P315" s="3">
        <f>VLOOKUP(Tableau1[[#This Row],[Product_Ref]],Table_Correspondance!H:N,6,FALSE)</f>
        <v>12.04</v>
      </c>
      <c r="Q315" s="3">
        <f>VLOOKUP(Tableau1[[#This Row],[Product_Ref]],Table_Correspondance!H:N,7,FALSE)</f>
        <v>14</v>
      </c>
      <c r="R315" s="3">
        <v>9172.4</v>
      </c>
      <c r="S315" t="str">
        <f>CONCATENATE(Tableau1[[#This Row],[Sub_Region_Cod]],Tableau1[[#This Row],[Country_Cod]],Tableau1[[#This Row],[Categ]],Tableau1[[#This Row],[Period]],Tableau1[[#This Row],[Product_Ref]],Tableau1[[#This Row],[Sales]])</f>
        <v>EUERUSCAT_HautM9-2020P288759172,4</v>
      </c>
      <c r="T315" s="5">
        <f>VLOOKUP(Tableau1[[#This Row],[Product_Ref]],Table_Correspondance!H:L,5,FALSE)</f>
        <v>42856</v>
      </c>
      <c r="U315">
        <f>_xlfn.DAYS(Tableau1[[#This Row],[Date]],Tableau1[[#This Row],[Date_creation]])</f>
        <v>1219</v>
      </c>
    </row>
    <row r="316" spans="1:21" x14ac:dyDescent="0.35">
      <c r="A316" t="s">
        <v>8</v>
      </c>
      <c r="B316" t="s">
        <v>424</v>
      </c>
      <c r="C316" t="str">
        <f>TRIM(Tableau1[[#This Row],[Country_Cod]])</f>
        <v>CZE</v>
      </c>
      <c r="D316" t="s">
        <v>410</v>
      </c>
      <c r="E316" t="str">
        <f>VLOOKUP(Tableau1[[#This Row],[Code_Pays]],Table_Correspondance!$B$1:$F$40,2,FALSE)</f>
        <v>République Tchèque</v>
      </c>
      <c r="F316" t="str">
        <f>RIGHT(Tableau1[[#This Row],[Categ]],LEN(Tableau1[[#This Row],[Categ]])-4)</f>
        <v>Bas</v>
      </c>
      <c r="G316" t="s">
        <v>30</v>
      </c>
      <c r="H316" t="str">
        <f>RIGHT(Tableau1[[#This Row],[Period]],4)</f>
        <v>2020</v>
      </c>
      <c r="I316" t="str">
        <f>LEFT(Tableau1[[#This Row],[Period]],FIND("-",Tableau1[[#This Row],[Period]])-1)</f>
        <v>M9</v>
      </c>
      <c r="J316" t="str">
        <f>RIGHT(Tableau1[[#This Row],[Gauche_Trouve]],LEN(Tableau1[[#This Row],[Gauche_Trouve]])-1)</f>
        <v>9</v>
      </c>
      <c r="K316" s="5">
        <f>DATE(Tableau1[[#This Row],[Annee]],Tableau1[[#This Row],[Mois]],1)</f>
        <v>44075</v>
      </c>
      <c r="L316" s="5" t="str">
        <f>"T" &amp; ROUNDUP(Tableau1[[#This Row],[Mois]]/3, 0)</f>
        <v>T3</v>
      </c>
      <c r="M316" t="s">
        <v>379</v>
      </c>
      <c r="N316" t="str">
        <f>CONCATENATE(Tableau1[[#This Row],[Annee]],"-",Tableau1[[#This Row],[Trimestre]])</f>
        <v>2020-T3</v>
      </c>
      <c r="O316" t="str">
        <f>VLOOKUP(Tableau1[[#This Row],[Product_Ref]],Table_Correspondance!H:J,2,FALSE)</f>
        <v>Jupe</v>
      </c>
      <c r="P316" s="3">
        <f>VLOOKUP(Tableau1[[#This Row],[Product_Ref]],Table_Correspondance!H:N,6,FALSE)</f>
        <v>9.02</v>
      </c>
      <c r="Q316" s="3">
        <f>VLOOKUP(Tableau1[[#This Row],[Product_Ref]],Table_Correspondance!H:N,7,FALSE)</f>
        <v>11</v>
      </c>
      <c r="R316" s="3">
        <v>1830.53</v>
      </c>
      <c r="S316" t="str">
        <f>CONCATENATE(Tableau1[[#This Row],[Sub_Region_Cod]],Tableau1[[#This Row],[Country_Cod]],Tableau1[[#This Row],[Categ]],Tableau1[[#This Row],[Period]],Tableau1[[#This Row],[Product_Ref]],Tableau1[[#This Row],[Sales]])</f>
        <v>EUECZECAT_BasM9-2020P374651830,53</v>
      </c>
      <c r="T316" s="5">
        <f>VLOOKUP(Tableau1[[#This Row],[Product_Ref]],Table_Correspondance!H:L,5,FALSE)</f>
        <v>43435</v>
      </c>
      <c r="U316">
        <f>_xlfn.DAYS(Tableau1[[#This Row],[Date]],Tableau1[[#This Row],[Date_creation]])</f>
        <v>640</v>
      </c>
    </row>
    <row r="317" spans="1:21" x14ac:dyDescent="0.35">
      <c r="A317" t="s">
        <v>8</v>
      </c>
      <c r="B317" t="s">
        <v>419</v>
      </c>
      <c r="C317" t="str">
        <f>TRIM(Tableau1[[#This Row],[Country_Cod]])</f>
        <v>HUN</v>
      </c>
      <c r="D317" t="s">
        <v>409</v>
      </c>
      <c r="E317" t="str">
        <f>VLOOKUP(Tableau1[[#This Row],[Code_Pays]],Table_Correspondance!$B$1:$F$40,2,FALSE)</f>
        <v>Hongrie</v>
      </c>
      <c r="F317" t="str">
        <f>RIGHT(Tableau1[[#This Row],[Categ]],LEN(Tableau1[[#This Row],[Categ]])-4)</f>
        <v>Haut</v>
      </c>
      <c r="G317" t="s">
        <v>15</v>
      </c>
      <c r="H317" t="str">
        <f>RIGHT(Tableau1[[#This Row],[Period]],4)</f>
        <v>2019</v>
      </c>
      <c r="I317" t="str">
        <f>LEFT(Tableau1[[#This Row],[Period]],FIND("-",Tableau1[[#This Row],[Period]])-1)</f>
        <v>M8</v>
      </c>
      <c r="J317" t="str">
        <f>RIGHT(Tableau1[[#This Row],[Gauche_Trouve]],LEN(Tableau1[[#This Row],[Gauche_Trouve]])-1)</f>
        <v>8</v>
      </c>
      <c r="K317" s="5">
        <f>DATE(Tableau1[[#This Row],[Annee]],Tableau1[[#This Row],[Mois]],1)</f>
        <v>43678</v>
      </c>
      <c r="L317" s="5" t="str">
        <f>"T" &amp; ROUNDUP(Tableau1[[#This Row],[Mois]]/3, 0)</f>
        <v>T3</v>
      </c>
      <c r="M317" t="s">
        <v>147</v>
      </c>
      <c r="N317" t="str">
        <f>CONCATENATE(Tableau1[[#This Row],[Annee]],"-",Tableau1[[#This Row],[Trimestre]])</f>
        <v>2019-T3</v>
      </c>
      <c r="O317" t="str">
        <f>VLOOKUP(Tableau1[[#This Row],[Product_Ref]],Table_Correspondance!H:J,2,FALSE)</f>
        <v>Sweatshirt</v>
      </c>
      <c r="P317" s="3">
        <f>VLOOKUP(Tableau1[[#This Row],[Product_Ref]],Table_Correspondance!H:N,6,FALSE)</f>
        <v>10.199999999999999</v>
      </c>
      <c r="Q317" s="3">
        <f>VLOOKUP(Tableau1[[#This Row],[Product_Ref]],Table_Correspondance!H:N,7,FALSE)</f>
        <v>12</v>
      </c>
      <c r="R317" s="3">
        <v>8264.6200000000008</v>
      </c>
      <c r="S317" t="str">
        <f>CONCATENATE(Tableau1[[#This Row],[Sub_Region_Cod]],Tableau1[[#This Row],[Country_Cod]],Tableau1[[#This Row],[Categ]],Tableau1[[#This Row],[Period]],Tableau1[[#This Row],[Product_Ref]],Tableau1[[#This Row],[Sales]])</f>
        <v>EUEHUNCAT_HautM8-2019P283508264,62</v>
      </c>
      <c r="T317" s="5">
        <f>VLOOKUP(Tableau1[[#This Row],[Product_Ref]],Table_Correspondance!H:L,5,FALSE)</f>
        <v>43405</v>
      </c>
      <c r="U317">
        <f>_xlfn.DAYS(Tableau1[[#This Row],[Date]],Tableau1[[#This Row],[Date_creation]])</f>
        <v>273</v>
      </c>
    </row>
    <row r="318" spans="1:21" x14ac:dyDescent="0.35">
      <c r="A318" t="s">
        <v>8</v>
      </c>
      <c r="B318" t="s">
        <v>418</v>
      </c>
      <c r="C318" t="str">
        <f>TRIM(Tableau1[[#This Row],[Country_Cod]])</f>
        <v>BGR</v>
      </c>
      <c r="D318" t="s">
        <v>410</v>
      </c>
      <c r="E318" t="str">
        <f>VLOOKUP(Tableau1[[#This Row],[Code_Pays]],Table_Correspondance!$B$1:$F$40,2,FALSE)</f>
        <v>Bulgarie</v>
      </c>
      <c r="F318" t="str">
        <f>RIGHT(Tableau1[[#This Row],[Categ]],LEN(Tableau1[[#This Row],[Categ]])-4)</f>
        <v>Bas</v>
      </c>
      <c r="G318" t="s">
        <v>9</v>
      </c>
      <c r="H318" t="str">
        <f>RIGHT(Tableau1[[#This Row],[Period]],4)</f>
        <v>2021</v>
      </c>
      <c r="I318" t="str">
        <f>LEFT(Tableau1[[#This Row],[Period]],FIND("-",Tableau1[[#This Row],[Period]])-1)</f>
        <v>M2</v>
      </c>
      <c r="J318" t="str">
        <f>RIGHT(Tableau1[[#This Row],[Gauche_Trouve]],LEN(Tableau1[[#This Row],[Gauche_Trouve]])-1)</f>
        <v>2</v>
      </c>
      <c r="K318" s="5">
        <f>DATE(Tableau1[[#This Row],[Annee]],Tableau1[[#This Row],[Mois]],1)</f>
        <v>44228</v>
      </c>
      <c r="L318" s="5" t="str">
        <f>"T" &amp; ROUNDUP(Tableau1[[#This Row],[Mois]]/3, 0)</f>
        <v>T1</v>
      </c>
      <c r="M318" t="s">
        <v>318</v>
      </c>
      <c r="N318" t="str">
        <f>CONCATENATE(Tableau1[[#This Row],[Annee]],"-",Tableau1[[#This Row],[Trimestre]])</f>
        <v>2021-T1</v>
      </c>
      <c r="O318" t="str">
        <f>VLOOKUP(Tableau1[[#This Row],[Product_Ref]],Table_Correspondance!H:J,2,FALSE)</f>
        <v>Pantalon</v>
      </c>
      <c r="P318" s="3">
        <f>VLOOKUP(Tableau1[[#This Row],[Product_Ref]],Table_Correspondance!H:N,6,FALSE)</f>
        <v>5.68</v>
      </c>
      <c r="Q318" s="3">
        <f>VLOOKUP(Tableau1[[#This Row],[Product_Ref]],Table_Correspondance!H:N,7,FALSE)</f>
        <v>8</v>
      </c>
      <c r="R318" s="3">
        <v>4276.66</v>
      </c>
      <c r="S318" t="str">
        <f>CONCATENATE(Tableau1[[#This Row],[Sub_Region_Cod]],Tableau1[[#This Row],[Country_Cod]],Tableau1[[#This Row],[Categ]],Tableau1[[#This Row],[Period]],Tableau1[[#This Row],[Product_Ref]],Tableau1[[#This Row],[Sales]])</f>
        <v>EUEBGRCAT_BasM2-2021P192894276,66</v>
      </c>
      <c r="T318" s="5">
        <f>VLOOKUP(Tableau1[[#This Row],[Product_Ref]],Table_Correspondance!H:L,5,FALSE)</f>
        <v>42979</v>
      </c>
      <c r="U318">
        <f>_xlfn.DAYS(Tableau1[[#This Row],[Date]],Tableau1[[#This Row],[Date_creation]])</f>
        <v>1249</v>
      </c>
    </row>
    <row r="319" spans="1:21" x14ac:dyDescent="0.35">
      <c r="A319" t="s">
        <v>8</v>
      </c>
      <c r="B319" t="s">
        <v>415</v>
      </c>
      <c r="C319" t="str">
        <f>TRIM(Tableau1[[#This Row],[Country_Cod]])</f>
        <v>RUS</v>
      </c>
      <c r="D319" t="s">
        <v>409</v>
      </c>
      <c r="E319" t="str">
        <f>VLOOKUP(Tableau1[[#This Row],[Code_Pays]],Table_Correspondance!$B$1:$F$40,2,FALSE)</f>
        <v>Fédération de Russie</v>
      </c>
      <c r="F319" t="str">
        <f>RIGHT(Tableau1[[#This Row],[Categ]],LEN(Tableau1[[#This Row],[Categ]])-4)</f>
        <v>Haut</v>
      </c>
      <c r="G319" t="s">
        <v>30</v>
      </c>
      <c r="H319" t="str">
        <f>RIGHT(Tableau1[[#This Row],[Period]],4)</f>
        <v>2020</v>
      </c>
      <c r="I319" t="str">
        <f>LEFT(Tableau1[[#This Row],[Period]],FIND("-",Tableau1[[#This Row],[Period]])-1)</f>
        <v>M9</v>
      </c>
      <c r="J319" t="str">
        <f>RIGHT(Tableau1[[#This Row],[Gauche_Trouve]],LEN(Tableau1[[#This Row],[Gauche_Trouve]])-1)</f>
        <v>9</v>
      </c>
      <c r="K319" s="5">
        <f>DATE(Tableau1[[#This Row],[Annee]],Tableau1[[#This Row],[Mois]],1)</f>
        <v>44075</v>
      </c>
      <c r="L319" s="5" t="str">
        <f>"T" &amp; ROUNDUP(Tableau1[[#This Row],[Mois]]/3, 0)</f>
        <v>T3</v>
      </c>
      <c r="M319" t="s">
        <v>233</v>
      </c>
      <c r="N319" t="str">
        <f>CONCATENATE(Tableau1[[#This Row],[Annee]],"-",Tableau1[[#This Row],[Trimestre]])</f>
        <v>2020-T3</v>
      </c>
      <c r="O319" t="str">
        <f>VLOOKUP(Tableau1[[#This Row],[Product_Ref]],Table_Correspondance!H:J,2,FALSE)</f>
        <v>Chemisier</v>
      </c>
      <c r="P319" s="3">
        <f>VLOOKUP(Tableau1[[#This Row],[Product_Ref]],Table_Correspondance!H:N,6,FALSE)</f>
        <v>3.85</v>
      </c>
      <c r="Q319" s="3">
        <f>VLOOKUP(Tableau1[[#This Row],[Product_Ref]],Table_Correspondance!H:N,7,FALSE)</f>
        <v>5</v>
      </c>
      <c r="R319" s="3">
        <v>932.99</v>
      </c>
      <c r="S319" t="str">
        <f>CONCATENATE(Tableau1[[#This Row],[Sub_Region_Cod]],Tableau1[[#This Row],[Country_Cod]],Tableau1[[#This Row],[Categ]],Tableau1[[#This Row],[Period]],Tableau1[[#This Row],[Product_Ref]],Tableau1[[#This Row],[Sales]])</f>
        <v>EUERUSCAT_HautM9-2020P08319932,99</v>
      </c>
      <c r="T319" s="5">
        <f>VLOOKUP(Tableau1[[#This Row],[Product_Ref]],Table_Correspondance!H:L,5,FALSE)</f>
        <v>43132</v>
      </c>
      <c r="U319">
        <f>_xlfn.DAYS(Tableau1[[#This Row],[Date]],Tableau1[[#This Row],[Date_creation]])</f>
        <v>943</v>
      </c>
    </row>
    <row r="320" spans="1:21" x14ac:dyDescent="0.35">
      <c r="A320" t="s">
        <v>8</v>
      </c>
      <c r="B320" t="s">
        <v>419</v>
      </c>
      <c r="C320" t="str">
        <f>TRIM(Tableau1[[#This Row],[Country_Cod]])</f>
        <v>HUN</v>
      </c>
      <c r="D320" t="s">
        <v>409</v>
      </c>
      <c r="E320" t="str">
        <f>VLOOKUP(Tableau1[[#This Row],[Code_Pays]],Table_Correspondance!$B$1:$F$40,2,FALSE)</f>
        <v>Hongrie</v>
      </c>
      <c r="F320" t="str">
        <f>RIGHT(Tableau1[[#This Row],[Categ]],LEN(Tableau1[[#This Row],[Categ]])-4)</f>
        <v>Haut</v>
      </c>
      <c r="G320" t="s">
        <v>11</v>
      </c>
      <c r="H320" t="str">
        <f>RIGHT(Tableau1[[#This Row],[Period]],4)</f>
        <v>2020</v>
      </c>
      <c r="I320" t="str">
        <f>LEFT(Tableau1[[#This Row],[Period]],FIND("-",Tableau1[[#This Row],[Period]])-1)</f>
        <v>M7</v>
      </c>
      <c r="J320" t="str">
        <f>RIGHT(Tableau1[[#This Row],[Gauche_Trouve]],LEN(Tableau1[[#This Row],[Gauche_Trouve]])-1)</f>
        <v>7</v>
      </c>
      <c r="K320" s="5">
        <f>DATE(Tableau1[[#This Row],[Annee]],Tableau1[[#This Row],[Mois]],1)</f>
        <v>44013</v>
      </c>
      <c r="L320" s="5" t="str">
        <f>"T" &amp; ROUNDUP(Tableau1[[#This Row],[Mois]]/3, 0)</f>
        <v>T3</v>
      </c>
      <c r="M320" t="s">
        <v>97</v>
      </c>
      <c r="N320" t="str">
        <f>CONCATENATE(Tableau1[[#This Row],[Annee]],"-",Tableau1[[#This Row],[Trimestre]])</f>
        <v>2020-T3</v>
      </c>
      <c r="O320" t="str">
        <f>VLOOKUP(Tableau1[[#This Row],[Product_Ref]],Table_Correspondance!H:J,2,FALSE)</f>
        <v>Sweatshirt</v>
      </c>
      <c r="P320" s="3">
        <f>VLOOKUP(Tableau1[[#This Row],[Product_Ref]],Table_Correspondance!H:N,6,FALSE)</f>
        <v>12.09</v>
      </c>
      <c r="Q320" s="3">
        <f>VLOOKUP(Tableau1[[#This Row],[Product_Ref]],Table_Correspondance!H:N,7,FALSE)</f>
        <v>13</v>
      </c>
      <c r="R320" s="3">
        <v>7896.74</v>
      </c>
      <c r="S320" t="str">
        <f>CONCATENATE(Tableau1[[#This Row],[Sub_Region_Cod]],Tableau1[[#This Row],[Country_Cod]],Tableau1[[#This Row],[Categ]],Tableau1[[#This Row],[Period]],Tableau1[[#This Row],[Product_Ref]],Tableau1[[#This Row],[Sales]])</f>
        <v>EUEHUNCAT_HautM7-2020P102067896,74</v>
      </c>
      <c r="T320" s="5">
        <f>VLOOKUP(Tableau1[[#This Row],[Product_Ref]],Table_Correspondance!H:L,5,FALSE)</f>
        <v>43221</v>
      </c>
      <c r="U320">
        <f>_xlfn.DAYS(Tableau1[[#This Row],[Date]],Tableau1[[#This Row],[Date_creation]])</f>
        <v>792</v>
      </c>
    </row>
    <row r="321" spans="1:21" x14ac:dyDescent="0.35">
      <c r="A321" t="s">
        <v>8</v>
      </c>
      <c r="B321" t="s">
        <v>416</v>
      </c>
      <c r="C321" t="str">
        <f>TRIM(Tableau1[[#This Row],[Country_Cod]])</f>
        <v>ROU</v>
      </c>
      <c r="D321" t="s">
        <v>409</v>
      </c>
      <c r="E321" t="str">
        <f>VLOOKUP(Tableau1[[#This Row],[Code_Pays]],Table_Correspondance!$B$1:$F$40,2,FALSE)</f>
        <v>Roumanie</v>
      </c>
      <c r="F321" t="str">
        <f>RIGHT(Tableau1[[#This Row],[Categ]],LEN(Tableau1[[#This Row],[Categ]])-4)</f>
        <v>Haut</v>
      </c>
      <c r="G321" t="s">
        <v>17</v>
      </c>
      <c r="H321" t="str">
        <f>RIGHT(Tableau1[[#This Row],[Period]],4)</f>
        <v>2020</v>
      </c>
      <c r="I321" t="str">
        <f>LEFT(Tableau1[[#This Row],[Period]],FIND("-",Tableau1[[#This Row],[Period]])-1)</f>
        <v>M12</v>
      </c>
      <c r="J321" t="str">
        <f>RIGHT(Tableau1[[#This Row],[Gauche_Trouve]],LEN(Tableau1[[#This Row],[Gauche_Trouve]])-1)</f>
        <v>12</v>
      </c>
      <c r="K321" s="5">
        <f>DATE(Tableau1[[#This Row],[Annee]],Tableau1[[#This Row],[Mois]],1)</f>
        <v>44166</v>
      </c>
      <c r="L321" s="5" t="str">
        <f>"T" &amp; ROUNDUP(Tableau1[[#This Row],[Mois]]/3, 0)</f>
        <v>T4</v>
      </c>
      <c r="M321" t="s">
        <v>182</v>
      </c>
      <c r="N321" t="str">
        <f>CONCATENATE(Tableau1[[#This Row],[Annee]],"-",Tableau1[[#This Row],[Trimestre]])</f>
        <v>2020-T4</v>
      </c>
      <c r="O321" t="str">
        <f>VLOOKUP(Tableau1[[#This Row],[Product_Ref]],Table_Correspondance!H:J,2,FALSE)</f>
        <v>Sweatshirt</v>
      </c>
      <c r="P321" s="3">
        <f>VLOOKUP(Tableau1[[#This Row],[Product_Ref]],Table_Correspondance!H:N,6,FALSE)</f>
        <v>9.1300000000000008</v>
      </c>
      <c r="Q321" s="3">
        <f>VLOOKUP(Tableau1[[#This Row],[Product_Ref]],Table_Correspondance!H:N,7,FALSE)</f>
        <v>11</v>
      </c>
      <c r="R321" s="3">
        <v>518.42999999999995</v>
      </c>
      <c r="S321" t="str">
        <f>CONCATENATE(Tableau1[[#This Row],[Sub_Region_Cod]],Tableau1[[#This Row],[Country_Cod]],Tableau1[[#This Row],[Categ]],Tableau1[[#This Row],[Period]],Tableau1[[#This Row],[Product_Ref]],Tableau1[[#This Row],[Sales]])</f>
        <v>EUEROUCAT_HautM12-2020P39441518,43</v>
      </c>
      <c r="T321" s="5">
        <f>VLOOKUP(Tableau1[[#This Row],[Product_Ref]],Table_Correspondance!H:L,5,FALSE)</f>
        <v>43070</v>
      </c>
      <c r="U321">
        <f>_xlfn.DAYS(Tableau1[[#This Row],[Date]],Tableau1[[#This Row],[Date_creation]])</f>
        <v>1096</v>
      </c>
    </row>
    <row r="322" spans="1:21" x14ac:dyDescent="0.35">
      <c r="A322" t="s">
        <v>8</v>
      </c>
      <c r="B322" t="s">
        <v>419</v>
      </c>
      <c r="C322" t="str">
        <f>TRIM(Tableau1[[#This Row],[Country_Cod]])</f>
        <v>HUN</v>
      </c>
      <c r="D322" t="s">
        <v>410</v>
      </c>
      <c r="E322" t="str">
        <f>VLOOKUP(Tableau1[[#This Row],[Code_Pays]],Table_Correspondance!$B$1:$F$40,2,FALSE)</f>
        <v>Hongrie</v>
      </c>
      <c r="F322" t="str">
        <f>RIGHT(Tableau1[[#This Row],[Categ]],LEN(Tableau1[[#This Row],[Categ]])-4)</f>
        <v>Bas</v>
      </c>
      <c r="G322" t="s">
        <v>73</v>
      </c>
      <c r="H322" t="str">
        <f>RIGHT(Tableau1[[#This Row],[Period]],4)</f>
        <v>2020</v>
      </c>
      <c r="I322" t="str">
        <f>LEFT(Tableau1[[#This Row],[Period]],FIND("-",Tableau1[[#This Row],[Period]])-1)</f>
        <v>M8</v>
      </c>
      <c r="J322" t="str">
        <f>RIGHT(Tableau1[[#This Row],[Gauche_Trouve]],LEN(Tableau1[[#This Row],[Gauche_Trouve]])-1)</f>
        <v>8</v>
      </c>
      <c r="K322" s="5">
        <f>DATE(Tableau1[[#This Row],[Annee]],Tableau1[[#This Row],[Mois]],1)</f>
        <v>44044</v>
      </c>
      <c r="L322" s="5" t="str">
        <f>"T" &amp; ROUNDUP(Tableau1[[#This Row],[Mois]]/3, 0)</f>
        <v>T3</v>
      </c>
      <c r="M322" t="s">
        <v>258</v>
      </c>
      <c r="N322" t="str">
        <f>CONCATENATE(Tableau1[[#This Row],[Annee]],"-",Tableau1[[#This Row],[Trimestre]])</f>
        <v>2020-T3</v>
      </c>
      <c r="O322" t="str">
        <f>VLOOKUP(Tableau1[[#This Row],[Product_Ref]],Table_Correspondance!H:J,2,FALSE)</f>
        <v>Chaussette</v>
      </c>
      <c r="P322" s="3">
        <f>VLOOKUP(Tableau1[[#This Row],[Product_Ref]],Table_Correspondance!H:N,6,FALSE)</f>
        <v>6.08</v>
      </c>
      <c r="Q322" s="3">
        <f>VLOOKUP(Tableau1[[#This Row],[Product_Ref]],Table_Correspondance!H:N,7,FALSE)</f>
        <v>8</v>
      </c>
      <c r="R322" s="3">
        <v>8023.44</v>
      </c>
      <c r="S322" t="str">
        <f>CONCATENATE(Tableau1[[#This Row],[Sub_Region_Cod]],Tableau1[[#This Row],[Country_Cod]],Tableau1[[#This Row],[Categ]],Tableau1[[#This Row],[Period]],Tableau1[[#This Row],[Product_Ref]],Tableau1[[#This Row],[Sales]])</f>
        <v>EUEHUNCAT_BasM8-2020P050328023,44</v>
      </c>
      <c r="T322" s="5">
        <f>VLOOKUP(Tableau1[[#This Row],[Product_Ref]],Table_Correspondance!H:L,5,FALSE)</f>
        <v>43313</v>
      </c>
      <c r="U322">
        <f>_xlfn.DAYS(Tableau1[[#This Row],[Date]],Tableau1[[#This Row],[Date_creation]])</f>
        <v>731</v>
      </c>
    </row>
    <row r="323" spans="1:21" x14ac:dyDescent="0.35">
      <c r="A323" t="s">
        <v>8</v>
      </c>
      <c r="B323" t="s">
        <v>422</v>
      </c>
      <c r="C323" t="str">
        <f>TRIM(Tableau1[[#This Row],[Country_Cod]])</f>
        <v>BLR</v>
      </c>
      <c r="D323" t="s">
        <v>410</v>
      </c>
      <c r="E323" t="str">
        <f>VLOOKUP(Tableau1[[#This Row],[Code_Pays]],Table_Correspondance!$B$1:$F$40,2,FALSE)</f>
        <v>Bélarus</v>
      </c>
      <c r="F323" t="str">
        <f>RIGHT(Tableau1[[#This Row],[Categ]],LEN(Tableau1[[#This Row],[Categ]])-4)</f>
        <v>Bas</v>
      </c>
      <c r="G323" t="s">
        <v>73</v>
      </c>
      <c r="H323" t="str">
        <f>RIGHT(Tableau1[[#This Row],[Period]],4)</f>
        <v>2020</v>
      </c>
      <c r="I323" t="str">
        <f>LEFT(Tableau1[[#This Row],[Period]],FIND("-",Tableau1[[#This Row],[Period]])-1)</f>
        <v>M8</v>
      </c>
      <c r="J323" t="str">
        <f>RIGHT(Tableau1[[#This Row],[Gauche_Trouve]],LEN(Tableau1[[#This Row],[Gauche_Trouve]])-1)</f>
        <v>8</v>
      </c>
      <c r="K323" s="5">
        <f>DATE(Tableau1[[#This Row],[Annee]],Tableau1[[#This Row],[Mois]],1)</f>
        <v>44044</v>
      </c>
      <c r="L323" s="5" t="str">
        <f>"T" &amp; ROUNDUP(Tableau1[[#This Row],[Mois]]/3, 0)</f>
        <v>T3</v>
      </c>
      <c r="M323" t="s">
        <v>339</v>
      </c>
      <c r="N323" t="str">
        <f>CONCATENATE(Tableau1[[#This Row],[Annee]],"-",Tableau1[[#This Row],[Trimestre]])</f>
        <v>2020-T3</v>
      </c>
      <c r="O323" t="str">
        <f>VLOOKUP(Tableau1[[#This Row],[Product_Ref]],Table_Correspondance!H:J,2,FALSE)</f>
        <v>Pantacourt</v>
      </c>
      <c r="P323" s="3">
        <f>VLOOKUP(Tableau1[[#This Row],[Product_Ref]],Table_Correspondance!H:N,6,FALSE)</f>
        <v>8.6999999999999993</v>
      </c>
      <c r="Q323" s="3">
        <f>VLOOKUP(Tableau1[[#This Row],[Product_Ref]],Table_Correspondance!H:N,7,FALSE)</f>
        <v>10</v>
      </c>
      <c r="R323" s="3">
        <v>772.97</v>
      </c>
      <c r="S323" t="str">
        <f>CONCATENATE(Tableau1[[#This Row],[Sub_Region_Cod]],Tableau1[[#This Row],[Country_Cod]],Tableau1[[#This Row],[Categ]],Tableau1[[#This Row],[Period]],Tableau1[[#This Row],[Product_Ref]],Tableau1[[#This Row],[Sales]])</f>
        <v>EUEBLRCAT_BasM8-2020P29257772,97</v>
      </c>
      <c r="T323" s="5">
        <f>VLOOKUP(Tableau1[[#This Row],[Product_Ref]],Table_Correspondance!H:L,5,FALSE)</f>
        <v>43252</v>
      </c>
      <c r="U323">
        <f>_xlfn.DAYS(Tableau1[[#This Row],[Date]],Tableau1[[#This Row],[Date_creation]])</f>
        <v>792</v>
      </c>
    </row>
    <row r="324" spans="1:21" x14ac:dyDescent="0.35">
      <c r="A324" t="s">
        <v>8</v>
      </c>
      <c r="B324" t="s">
        <v>417</v>
      </c>
      <c r="C324" t="str">
        <f>TRIM(Tableau1[[#This Row],[Country_Cod]])</f>
        <v>MDA</v>
      </c>
      <c r="D324" t="s">
        <v>410</v>
      </c>
      <c r="E324" t="str">
        <f>VLOOKUP(Tableau1[[#This Row],[Code_Pays]],Table_Correspondance!$B$1:$F$40,2,FALSE)</f>
        <v>République de Moldavie</v>
      </c>
      <c r="F324" t="str">
        <f>RIGHT(Tableau1[[#This Row],[Categ]],LEN(Tableau1[[#This Row],[Categ]])-4)</f>
        <v>Bas</v>
      </c>
      <c r="G324" t="s">
        <v>75</v>
      </c>
      <c r="H324" t="str">
        <f>RIGHT(Tableau1[[#This Row],[Period]],4)</f>
        <v>2021</v>
      </c>
      <c r="I324" t="str">
        <f>LEFT(Tableau1[[#This Row],[Period]],FIND("-",Tableau1[[#This Row],[Period]])-1)</f>
        <v>M4</v>
      </c>
      <c r="J324" t="str">
        <f>RIGHT(Tableau1[[#This Row],[Gauche_Trouve]],LEN(Tableau1[[#This Row],[Gauche_Trouve]])-1)</f>
        <v>4</v>
      </c>
      <c r="K324" s="5">
        <f>DATE(Tableau1[[#This Row],[Annee]],Tableau1[[#This Row],[Mois]],1)</f>
        <v>44287</v>
      </c>
      <c r="L324" s="5" t="str">
        <f>"T" &amp; ROUNDUP(Tableau1[[#This Row],[Mois]]/3, 0)</f>
        <v>T2</v>
      </c>
      <c r="M324" t="s">
        <v>68</v>
      </c>
      <c r="N324" t="str">
        <f>CONCATENATE(Tableau1[[#This Row],[Annee]],"-",Tableau1[[#This Row],[Trimestre]])</f>
        <v>2021-T2</v>
      </c>
      <c r="O324" t="str">
        <f>VLOOKUP(Tableau1[[#This Row],[Product_Ref]],Table_Correspondance!H:J,2,FALSE)</f>
        <v>Pantalon</v>
      </c>
      <c r="P324" s="3">
        <f>VLOOKUP(Tableau1[[#This Row],[Product_Ref]],Table_Correspondance!H:N,6,FALSE)</f>
        <v>9.94</v>
      </c>
      <c r="Q324" s="3">
        <f>VLOOKUP(Tableau1[[#This Row],[Product_Ref]],Table_Correspondance!H:N,7,FALSE)</f>
        <v>14</v>
      </c>
      <c r="R324" s="3">
        <v>4168.87</v>
      </c>
      <c r="S324" t="str">
        <f>CONCATENATE(Tableau1[[#This Row],[Sub_Region_Cod]],Tableau1[[#This Row],[Country_Cod]],Tableau1[[#This Row],[Categ]],Tableau1[[#This Row],[Period]],Tableau1[[#This Row],[Product_Ref]],Tableau1[[#This Row],[Sales]])</f>
        <v>EUEMDACAT_BasM4-2021P251864168,87</v>
      </c>
      <c r="T324" s="5">
        <f>VLOOKUP(Tableau1[[#This Row],[Product_Ref]],Table_Correspondance!H:L,5,FALSE)</f>
        <v>42795</v>
      </c>
      <c r="U324">
        <f>_xlfn.DAYS(Tableau1[[#This Row],[Date]],Tableau1[[#This Row],[Date_creation]])</f>
        <v>1492</v>
      </c>
    </row>
    <row r="325" spans="1:21" x14ac:dyDescent="0.35">
      <c r="A325" t="s">
        <v>8</v>
      </c>
      <c r="B325" t="s">
        <v>418</v>
      </c>
      <c r="C325" t="str">
        <f>TRIM(Tableau1[[#This Row],[Country_Cod]])</f>
        <v>BGR</v>
      </c>
      <c r="D325" t="s">
        <v>410</v>
      </c>
      <c r="E325" t="str">
        <f>VLOOKUP(Tableau1[[#This Row],[Code_Pays]],Table_Correspondance!$B$1:$F$40,2,FALSE)</f>
        <v>Bulgarie</v>
      </c>
      <c r="F325" t="str">
        <f>RIGHT(Tableau1[[#This Row],[Categ]],LEN(Tableau1[[#This Row],[Categ]])-4)</f>
        <v>Bas</v>
      </c>
      <c r="G325" t="s">
        <v>40</v>
      </c>
      <c r="H325" t="str">
        <f>RIGHT(Tableau1[[#This Row],[Period]],4)</f>
        <v>2020</v>
      </c>
      <c r="I325" t="str">
        <f>LEFT(Tableau1[[#This Row],[Period]],FIND("-",Tableau1[[#This Row],[Period]])-1)</f>
        <v>M10</v>
      </c>
      <c r="J325" t="str">
        <f>RIGHT(Tableau1[[#This Row],[Gauche_Trouve]],LEN(Tableau1[[#This Row],[Gauche_Trouve]])-1)</f>
        <v>10</v>
      </c>
      <c r="K325" s="5">
        <f>DATE(Tableau1[[#This Row],[Annee]],Tableau1[[#This Row],[Mois]],1)</f>
        <v>44105</v>
      </c>
      <c r="L325" s="5" t="str">
        <f>"T" &amp; ROUNDUP(Tableau1[[#This Row],[Mois]]/3, 0)</f>
        <v>T4</v>
      </c>
      <c r="M325" t="s">
        <v>347</v>
      </c>
      <c r="N325" t="str">
        <f>CONCATENATE(Tableau1[[#This Row],[Annee]],"-",Tableau1[[#This Row],[Trimestre]])</f>
        <v>2020-T4</v>
      </c>
      <c r="O325" t="str">
        <f>VLOOKUP(Tableau1[[#This Row],[Product_Ref]],Table_Correspondance!H:J,2,FALSE)</f>
        <v>Pantacourt</v>
      </c>
      <c r="P325" s="3">
        <f>VLOOKUP(Tableau1[[#This Row],[Product_Ref]],Table_Correspondance!H:N,6,FALSE)</f>
        <v>12.6</v>
      </c>
      <c r="Q325" s="3">
        <f>VLOOKUP(Tableau1[[#This Row],[Product_Ref]],Table_Correspondance!H:N,7,FALSE)</f>
        <v>15</v>
      </c>
      <c r="R325" s="3">
        <v>4739.6000000000004</v>
      </c>
      <c r="S325" t="str">
        <f>CONCATENATE(Tableau1[[#This Row],[Sub_Region_Cod]],Tableau1[[#This Row],[Country_Cod]],Tableau1[[#This Row],[Categ]],Tableau1[[#This Row],[Period]],Tableau1[[#This Row],[Product_Ref]],Tableau1[[#This Row],[Sales]])</f>
        <v>EUEBGRCAT_BasM10-2020P238104739,6</v>
      </c>
      <c r="T325" s="5">
        <f>VLOOKUP(Tableau1[[#This Row],[Product_Ref]],Table_Correspondance!H:L,5,FALSE)</f>
        <v>43040</v>
      </c>
      <c r="U325">
        <f>_xlfn.DAYS(Tableau1[[#This Row],[Date]],Tableau1[[#This Row],[Date_creation]])</f>
        <v>1065</v>
      </c>
    </row>
    <row r="326" spans="1:21" x14ac:dyDescent="0.35">
      <c r="A326" t="s">
        <v>8</v>
      </c>
      <c r="B326" t="s">
        <v>419</v>
      </c>
      <c r="C326" t="str">
        <f>TRIM(Tableau1[[#This Row],[Country_Cod]])</f>
        <v>HUN</v>
      </c>
      <c r="D326" t="s">
        <v>410</v>
      </c>
      <c r="E326" t="str">
        <f>VLOOKUP(Tableau1[[#This Row],[Code_Pays]],Table_Correspondance!$B$1:$F$40,2,FALSE)</f>
        <v>Hongrie</v>
      </c>
      <c r="F326" t="str">
        <f>RIGHT(Tableau1[[#This Row],[Categ]],LEN(Tableau1[[#This Row],[Categ]])-4)</f>
        <v>Bas</v>
      </c>
      <c r="G326" t="s">
        <v>48</v>
      </c>
      <c r="H326" t="str">
        <f>RIGHT(Tableau1[[#This Row],[Period]],4)</f>
        <v>2020</v>
      </c>
      <c r="I326" t="str">
        <f>LEFT(Tableau1[[#This Row],[Period]],FIND("-",Tableau1[[#This Row],[Period]])-1)</f>
        <v>M1</v>
      </c>
      <c r="J326" t="str">
        <f>RIGHT(Tableau1[[#This Row],[Gauche_Trouve]],LEN(Tableau1[[#This Row],[Gauche_Trouve]])-1)</f>
        <v>1</v>
      </c>
      <c r="K326" s="5">
        <f>DATE(Tableau1[[#This Row],[Annee]],Tableau1[[#This Row],[Mois]],1)</f>
        <v>43831</v>
      </c>
      <c r="L326" s="5" t="str">
        <f>"T" &amp; ROUNDUP(Tableau1[[#This Row],[Mois]]/3, 0)</f>
        <v>T1</v>
      </c>
      <c r="M326" t="s">
        <v>394</v>
      </c>
      <c r="N326" t="str">
        <f>CONCATENATE(Tableau1[[#This Row],[Annee]],"-",Tableau1[[#This Row],[Trimestre]])</f>
        <v>2020-T1</v>
      </c>
      <c r="O326" t="str">
        <f>VLOOKUP(Tableau1[[#This Row],[Product_Ref]],Table_Correspondance!H:J,2,FALSE)</f>
        <v>Pantalon</v>
      </c>
      <c r="P326" s="3">
        <f>VLOOKUP(Tableau1[[#This Row],[Product_Ref]],Table_Correspondance!H:N,6,FALSE)</f>
        <v>12</v>
      </c>
      <c r="Q326" s="3">
        <f>VLOOKUP(Tableau1[[#This Row],[Product_Ref]],Table_Correspondance!H:N,7,FALSE)</f>
        <v>15</v>
      </c>
      <c r="R326" s="3">
        <v>3056.66</v>
      </c>
      <c r="S326" t="str">
        <f>CONCATENATE(Tableau1[[#This Row],[Sub_Region_Cod]],Tableau1[[#This Row],[Country_Cod]],Tableau1[[#This Row],[Categ]],Tableau1[[#This Row],[Period]],Tableau1[[#This Row],[Product_Ref]],Tableau1[[#This Row],[Sales]])</f>
        <v>EUEHUNCAT_BasM1-2020P143933056,66</v>
      </c>
      <c r="T326" s="5">
        <f>VLOOKUP(Tableau1[[#This Row],[Product_Ref]],Table_Correspondance!H:L,5,FALSE)</f>
        <v>42736</v>
      </c>
      <c r="U326">
        <f>_xlfn.DAYS(Tableau1[[#This Row],[Date]],Tableau1[[#This Row],[Date_creation]])</f>
        <v>1095</v>
      </c>
    </row>
    <row r="327" spans="1:21" x14ac:dyDescent="0.35">
      <c r="A327" t="s">
        <v>8</v>
      </c>
      <c r="B327" t="s">
        <v>425</v>
      </c>
      <c r="C327" t="str">
        <f>TRIM(Tableau1[[#This Row],[Country_Cod]])</f>
        <v>ARM</v>
      </c>
      <c r="D327" t="s">
        <v>410</v>
      </c>
      <c r="E327" t="str">
        <f>VLOOKUP(Tableau1[[#This Row],[Code_Pays]],Table_Correspondance!$B$1:$F$40,2,FALSE)</f>
        <v>Arménie</v>
      </c>
      <c r="F327" t="str">
        <f>RIGHT(Tableau1[[#This Row],[Categ]],LEN(Tableau1[[#This Row],[Categ]])-4)</f>
        <v>Bas</v>
      </c>
      <c r="G327" t="s">
        <v>25</v>
      </c>
      <c r="H327" t="str">
        <f>RIGHT(Tableau1[[#This Row],[Period]],4)</f>
        <v>2019</v>
      </c>
      <c r="I327" t="str">
        <f>LEFT(Tableau1[[#This Row],[Period]],FIND("-",Tableau1[[#This Row],[Period]])-1)</f>
        <v>M12</v>
      </c>
      <c r="J327" t="str">
        <f>RIGHT(Tableau1[[#This Row],[Gauche_Trouve]],LEN(Tableau1[[#This Row],[Gauche_Trouve]])-1)</f>
        <v>12</v>
      </c>
      <c r="K327" s="5">
        <f>DATE(Tableau1[[#This Row],[Annee]],Tableau1[[#This Row],[Mois]],1)</f>
        <v>43800</v>
      </c>
      <c r="L327" s="5" t="str">
        <f>"T" &amp; ROUNDUP(Tableau1[[#This Row],[Mois]]/3, 0)</f>
        <v>T4</v>
      </c>
      <c r="M327" t="s">
        <v>130</v>
      </c>
      <c r="N327" t="str">
        <f>CONCATENATE(Tableau1[[#This Row],[Annee]],"-",Tableau1[[#This Row],[Trimestre]])</f>
        <v>2019-T4</v>
      </c>
      <c r="O327" t="str">
        <f>VLOOKUP(Tableau1[[#This Row],[Product_Ref]],Table_Correspondance!H:J,2,FALSE)</f>
        <v>Collant</v>
      </c>
      <c r="P327" s="3">
        <f>VLOOKUP(Tableau1[[#This Row],[Product_Ref]],Table_Correspondance!H:N,6,FALSE)</f>
        <v>8.3000000000000007</v>
      </c>
      <c r="Q327" s="3">
        <f>VLOOKUP(Tableau1[[#This Row],[Product_Ref]],Table_Correspondance!H:N,7,FALSE)</f>
        <v>10</v>
      </c>
      <c r="R327" s="3">
        <v>9588.5499999999993</v>
      </c>
      <c r="S327" t="str">
        <f>CONCATENATE(Tableau1[[#This Row],[Sub_Region_Cod]],Tableau1[[#This Row],[Country_Cod]],Tableau1[[#This Row],[Categ]],Tableau1[[#This Row],[Period]],Tableau1[[#This Row],[Product_Ref]],Tableau1[[#This Row],[Sales]])</f>
        <v>EUEARMCAT_BasM12-2019P078509588,55</v>
      </c>
      <c r="T327" s="5">
        <f>VLOOKUP(Tableau1[[#This Row],[Product_Ref]],Table_Correspondance!H:L,5,FALSE)</f>
        <v>43313</v>
      </c>
      <c r="U327">
        <f>_xlfn.DAYS(Tableau1[[#This Row],[Date]],Tableau1[[#This Row],[Date_creation]])</f>
        <v>487</v>
      </c>
    </row>
    <row r="328" spans="1:21" x14ac:dyDescent="0.35">
      <c r="A328" t="s">
        <v>8</v>
      </c>
      <c r="B328" t="s">
        <v>424</v>
      </c>
      <c r="C328" t="str">
        <f>TRIM(Tableau1[[#This Row],[Country_Cod]])</f>
        <v>CZE</v>
      </c>
      <c r="D328" t="s">
        <v>408</v>
      </c>
      <c r="E328" t="str">
        <f>VLOOKUP(Tableau1[[#This Row],[Code_Pays]],Table_Correspondance!$B$1:$F$40,2,FALSE)</f>
        <v>République Tchèque</v>
      </c>
      <c r="F328" t="str">
        <f>RIGHT(Tableau1[[#This Row],[Categ]],LEN(Tableau1[[#This Row],[Categ]])-4)</f>
        <v>Haut-Et-Bas</v>
      </c>
      <c r="G328" t="s">
        <v>56</v>
      </c>
      <c r="H328" t="str">
        <f>RIGHT(Tableau1[[#This Row],[Period]],4)</f>
        <v>2020</v>
      </c>
      <c r="I328" t="str">
        <f>LEFT(Tableau1[[#This Row],[Period]],FIND("-",Tableau1[[#This Row],[Period]])-1)</f>
        <v>M3</v>
      </c>
      <c r="J328" t="str">
        <f>RIGHT(Tableau1[[#This Row],[Gauche_Trouve]],LEN(Tableau1[[#This Row],[Gauche_Trouve]])-1)</f>
        <v>3</v>
      </c>
      <c r="K328" s="5">
        <f>DATE(Tableau1[[#This Row],[Annee]],Tableau1[[#This Row],[Mois]],1)</f>
        <v>43891</v>
      </c>
      <c r="L328" s="5" t="str">
        <f>"T" &amp; ROUNDUP(Tableau1[[#This Row],[Mois]]/3, 0)</f>
        <v>T1</v>
      </c>
      <c r="M328" t="s">
        <v>237</v>
      </c>
      <c r="N328" t="str">
        <f>CONCATENATE(Tableau1[[#This Row],[Annee]],"-",Tableau1[[#This Row],[Trimestre]])</f>
        <v>2020-T1</v>
      </c>
      <c r="O328" t="str">
        <f>VLOOKUP(Tableau1[[#This Row],[Product_Ref]],Table_Correspondance!H:J,2,FALSE)</f>
        <v>Robe</v>
      </c>
      <c r="P328" s="3">
        <f>VLOOKUP(Tableau1[[#This Row],[Product_Ref]],Table_Correspondance!H:N,6,FALSE)</f>
        <v>8.69</v>
      </c>
      <c r="Q328" s="3">
        <f>VLOOKUP(Tableau1[[#This Row],[Product_Ref]],Table_Correspondance!H:N,7,FALSE)</f>
        <v>11</v>
      </c>
      <c r="R328" s="3">
        <v>7009.79</v>
      </c>
      <c r="S328" t="str">
        <f>CONCATENATE(Tableau1[[#This Row],[Sub_Region_Cod]],Tableau1[[#This Row],[Country_Cod]],Tableau1[[#This Row],[Categ]],Tableau1[[#This Row],[Period]],Tableau1[[#This Row],[Product_Ref]],Tableau1[[#This Row],[Sales]])</f>
        <v>EUECZECAT_Haut-Et-BasM3-2020P293237009,79</v>
      </c>
      <c r="T328" s="5">
        <f>VLOOKUP(Tableau1[[#This Row],[Product_Ref]],Table_Correspondance!H:L,5,FALSE)</f>
        <v>42887</v>
      </c>
      <c r="U328">
        <f>_xlfn.DAYS(Tableau1[[#This Row],[Date]],Tableau1[[#This Row],[Date_creation]])</f>
        <v>1004</v>
      </c>
    </row>
    <row r="329" spans="1:21" x14ac:dyDescent="0.35">
      <c r="A329" t="s">
        <v>8</v>
      </c>
      <c r="B329" t="s">
        <v>425</v>
      </c>
      <c r="C329" t="str">
        <f>TRIM(Tableau1[[#This Row],[Country_Cod]])</f>
        <v>ARM</v>
      </c>
      <c r="D329" t="s">
        <v>410</v>
      </c>
      <c r="E329" t="str">
        <f>VLOOKUP(Tableau1[[#This Row],[Code_Pays]],Table_Correspondance!$B$1:$F$40,2,FALSE)</f>
        <v>Arménie</v>
      </c>
      <c r="F329" t="str">
        <f>RIGHT(Tableau1[[#This Row],[Categ]],LEN(Tableau1[[#This Row],[Categ]])-4)</f>
        <v>Bas</v>
      </c>
      <c r="G329" t="s">
        <v>73</v>
      </c>
      <c r="H329" t="str">
        <f>RIGHT(Tableau1[[#This Row],[Period]],4)</f>
        <v>2020</v>
      </c>
      <c r="I329" t="str">
        <f>LEFT(Tableau1[[#This Row],[Period]],FIND("-",Tableau1[[#This Row],[Period]])-1)</f>
        <v>M8</v>
      </c>
      <c r="J329" t="str">
        <f>RIGHT(Tableau1[[#This Row],[Gauche_Trouve]],LEN(Tableau1[[#This Row],[Gauche_Trouve]])-1)</f>
        <v>8</v>
      </c>
      <c r="K329" s="5">
        <f>DATE(Tableau1[[#This Row],[Annee]],Tableau1[[#This Row],[Mois]],1)</f>
        <v>44044</v>
      </c>
      <c r="L329" s="5" t="str">
        <f>"T" &amp; ROUNDUP(Tableau1[[#This Row],[Mois]]/3, 0)</f>
        <v>T3</v>
      </c>
      <c r="M329" t="s">
        <v>32</v>
      </c>
      <c r="N329" t="str">
        <f>CONCATENATE(Tableau1[[#This Row],[Annee]],"-",Tableau1[[#This Row],[Trimestre]])</f>
        <v>2020-T3</v>
      </c>
      <c r="O329" t="str">
        <f>VLOOKUP(Tableau1[[#This Row],[Product_Ref]],Table_Correspondance!H:J,2,FALSE)</f>
        <v>Collant</v>
      </c>
      <c r="P329" s="3">
        <f>VLOOKUP(Tableau1[[#This Row],[Product_Ref]],Table_Correspondance!H:N,6,FALSE)</f>
        <v>11.31</v>
      </c>
      <c r="Q329" s="3">
        <f>VLOOKUP(Tableau1[[#This Row],[Product_Ref]],Table_Correspondance!H:N,7,FALSE)</f>
        <v>13</v>
      </c>
      <c r="R329" s="3">
        <v>7581.1</v>
      </c>
      <c r="S329" t="str">
        <f>CONCATENATE(Tableau1[[#This Row],[Sub_Region_Cod]],Tableau1[[#This Row],[Country_Cod]],Tableau1[[#This Row],[Categ]],Tableau1[[#This Row],[Period]],Tableau1[[#This Row],[Product_Ref]],Tableau1[[#This Row],[Sales]])</f>
        <v>EUEARMCAT_BasM8-2020P292207581,1</v>
      </c>
      <c r="T329" s="5">
        <f>VLOOKUP(Tableau1[[#This Row],[Product_Ref]],Table_Correspondance!H:L,5,FALSE)</f>
        <v>42767</v>
      </c>
      <c r="U329">
        <f>_xlfn.DAYS(Tableau1[[#This Row],[Date]],Tableau1[[#This Row],[Date_creation]])</f>
        <v>1277</v>
      </c>
    </row>
    <row r="330" spans="1:21" x14ac:dyDescent="0.35">
      <c r="A330" t="s">
        <v>8</v>
      </c>
      <c r="B330" t="s">
        <v>425</v>
      </c>
      <c r="C330" t="str">
        <f>TRIM(Tableau1[[#This Row],[Country_Cod]])</f>
        <v>ARM</v>
      </c>
      <c r="D330" t="s">
        <v>409</v>
      </c>
      <c r="E330" t="str">
        <f>VLOOKUP(Tableau1[[#This Row],[Code_Pays]],Table_Correspondance!$B$1:$F$40,2,FALSE)</f>
        <v>Arménie</v>
      </c>
      <c r="F330" t="str">
        <f>RIGHT(Tableau1[[#This Row],[Categ]],LEN(Tableau1[[#This Row],[Categ]])-4)</f>
        <v>Haut</v>
      </c>
      <c r="G330" t="s">
        <v>65</v>
      </c>
      <c r="H330" t="str">
        <f>RIGHT(Tableau1[[#This Row],[Period]],4)</f>
        <v>2019</v>
      </c>
      <c r="I330" t="str">
        <f>LEFT(Tableau1[[#This Row],[Period]],FIND("-",Tableau1[[#This Row],[Period]])-1)</f>
        <v>M9</v>
      </c>
      <c r="J330" t="str">
        <f>RIGHT(Tableau1[[#This Row],[Gauche_Trouve]],LEN(Tableau1[[#This Row],[Gauche_Trouve]])-1)</f>
        <v>9</v>
      </c>
      <c r="K330" s="5">
        <f>DATE(Tableau1[[#This Row],[Annee]],Tableau1[[#This Row],[Mois]],1)</f>
        <v>43709</v>
      </c>
      <c r="L330" s="5" t="str">
        <f>"T" &amp; ROUNDUP(Tableau1[[#This Row],[Mois]]/3, 0)</f>
        <v>T3</v>
      </c>
      <c r="M330" t="s">
        <v>289</v>
      </c>
      <c r="N330" t="str">
        <f>CONCATENATE(Tableau1[[#This Row],[Annee]],"-",Tableau1[[#This Row],[Trimestre]])</f>
        <v>2019-T3</v>
      </c>
      <c r="O330" t="str">
        <f>VLOOKUP(Tableau1[[#This Row],[Product_Ref]],Table_Correspondance!H:J,2,FALSE)</f>
        <v>T-shirt</v>
      </c>
      <c r="P330" s="3">
        <f>VLOOKUP(Tableau1[[#This Row],[Product_Ref]],Table_Correspondance!H:N,6,FALSE)</f>
        <v>4.4400000000000004</v>
      </c>
      <c r="Q330" s="3">
        <f>VLOOKUP(Tableau1[[#This Row],[Product_Ref]],Table_Correspondance!H:N,7,FALSE)</f>
        <v>6</v>
      </c>
      <c r="R330" s="3">
        <v>8487.56</v>
      </c>
      <c r="S330" t="str">
        <f>CONCATENATE(Tableau1[[#This Row],[Sub_Region_Cod]],Tableau1[[#This Row],[Country_Cod]],Tableau1[[#This Row],[Categ]],Tableau1[[#This Row],[Period]],Tableau1[[#This Row],[Product_Ref]],Tableau1[[#This Row],[Sales]])</f>
        <v>EUEARMCAT_HautM9-2019P362228487,56</v>
      </c>
      <c r="T330" s="5">
        <f>VLOOKUP(Tableau1[[#This Row],[Product_Ref]],Table_Correspondance!H:L,5,FALSE)</f>
        <v>43132</v>
      </c>
      <c r="U330">
        <f>_xlfn.DAYS(Tableau1[[#This Row],[Date]],Tableau1[[#This Row],[Date_creation]])</f>
        <v>577</v>
      </c>
    </row>
    <row r="331" spans="1:21" x14ac:dyDescent="0.35">
      <c r="A331" t="s">
        <v>8</v>
      </c>
      <c r="B331" t="s">
        <v>417</v>
      </c>
      <c r="C331" t="str">
        <f>TRIM(Tableau1[[#This Row],[Country_Cod]])</f>
        <v>MDA</v>
      </c>
      <c r="D331" t="s">
        <v>409</v>
      </c>
      <c r="E331" t="str">
        <f>VLOOKUP(Tableau1[[#This Row],[Code_Pays]],Table_Correspondance!$B$1:$F$40,2,FALSE)</f>
        <v>République de Moldavie</v>
      </c>
      <c r="F331" t="str">
        <f>RIGHT(Tableau1[[#This Row],[Categ]],LEN(Tableau1[[#This Row],[Categ]])-4)</f>
        <v>Haut</v>
      </c>
      <c r="G331" t="s">
        <v>4</v>
      </c>
      <c r="H331" t="str">
        <f>RIGHT(Tableau1[[#This Row],[Period]],4)</f>
        <v>2021</v>
      </c>
      <c r="I331" t="str">
        <f>LEFT(Tableau1[[#This Row],[Period]],FIND("-",Tableau1[[#This Row],[Period]])-1)</f>
        <v>M3</v>
      </c>
      <c r="J331" t="str">
        <f>RIGHT(Tableau1[[#This Row],[Gauche_Trouve]],LEN(Tableau1[[#This Row],[Gauche_Trouve]])-1)</f>
        <v>3</v>
      </c>
      <c r="K331" s="5">
        <f>DATE(Tableau1[[#This Row],[Annee]],Tableau1[[#This Row],[Mois]],1)</f>
        <v>44256</v>
      </c>
      <c r="L331" s="5" t="str">
        <f>"T" &amp; ROUNDUP(Tableau1[[#This Row],[Mois]]/3, 0)</f>
        <v>T1</v>
      </c>
      <c r="M331" t="s">
        <v>350</v>
      </c>
      <c r="N331" t="str">
        <f>CONCATENATE(Tableau1[[#This Row],[Annee]],"-",Tableau1[[#This Row],[Trimestre]])</f>
        <v>2021-T1</v>
      </c>
      <c r="O331" t="str">
        <f>VLOOKUP(Tableau1[[#This Row],[Product_Ref]],Table_Correspondance!H:J,2,FALSE)</f>
        <v>Sweatshirt</v>
      </c>
      <c r="P331" s="3">
        <f>VLOOKUP(Tableau1[[#This Row],[Product_Ref]],Table_Correspondance!H:N,6,FALSE)</f>
        <v>6.84</v>
      </c>
      <c r="Q331" s="3">
        <f>VLOOKUP(Tableau1[[#This Row],[Product_Ref]],Table_Correspondance!H:N,7,FALSE)</f>
        <v>9</v>
      </c>
      <c r="R331" s="3">
        <v>9777.27</v>
      </c>
      <c r="S331" t="str">
        <f>CONCATENATE(Tableau1[[#This Row],[Sub_Region_Cod]],Tableau1[[#This Row],[Country_Cod]],Tableau1[[#This Row],[Categ]],Tableau1[[#This Row],[Period]],Tableau1[[#This Row],[Product_Ref]],Tableau1[[#This Row],[Sales]])</f>
        <v>EUEMDACAT_HautM3-2021P052329777,27</v>
      </c>
      <c r="T331" s="5">
        <f>VLOOKUP(Tableau1[[#This Row],[Product_Ref]],Table_Correspondance!H:L,5,FALSE)</f>
        <v>43374</v>
      </c>
      <c r="U331">
        <f>_xlfn.DAYS(Tableau1[[#This Row],[Date]],Tableau1[[#This Row],[Date_creation]])</f>
        <v>882</v>
      </c>
    </row>
    <row r="332" spans="1:21" x14ac:dyDescent="0.35">
      <c r="A332" t="s">
        <v>8</v>
      </c>
      <c r="B332" t="s">
        <v>417</v>
      </c>
      <c r="C332" t="str">
        <f>TRIM(Tableau1[[#This Row],[Country_Cod]])</f>
        <v>MDA</v>
      </c>
      <c r="D332" t="s">
        <v>410</v>
      </c>
      <c r="E332" t="str">
        <f>VLOOKUP(Tableau1[[#This Row],[Code_Pays]],Table_Correspondance!$B$1:$F$40,2,FALSE)</f>
        <v>République de Moldavie</v>
      </c>
      <c r="F332" t="str">
        <f>RIGHT(Tableau1[[#This Row],[Categ]],LEN(Tableau1[[#This Row],[Categ]])-4)</f>
        <v>Bas</v>
      </c>
      <c r="G332" t="s">
        <v>13</v>
      </c>
      <c r="H332" t="str">
        <f>RIGHT(Tableau1[[#This Row],[Period]],4)</f>
        <v>2020</v>
      </c>
      <c r="I332" t="str">
        <f>LEFT(Tableau1[[#This Row],[Period]],FIND("-",Tableau1[[#This Row],[Period]])-1)</f>
        <v>M2</v>
      </c>
      <c r="J332" t="str">
        <f>RIGHT(Tableau1[[#This Row],[Gauche_Trouve]],LEN(Tableau1[[#This Row],[Gauche_Trouve]])-1)</f>
        <v>2</v>
      </c>
      <c r="K332" s="5">
        <f>DATE(Tableau1[[#This Row],[Annee]],Tableau1[[#This Row],[Mois]],1)</f>
        <v>43862</v>
      </c>
      <c r="L332" s="5" t="str">
        <f>"T" &amp; ROUNDUP(Tableau1[[#This Row],[Mois]]/3, 0)</f>
        <v>T1</v>
      </c>
      <c r="M332" t="s">
        <v>270</v>
      </c>
      <c r="N332" t="str">
        <f>CONCATENATE(Tableau1[[#This Row],[Annee]],"-",Tableau1[[#This Row],[Trimestre]])</f>
        <v>2020-T1</v>
      </c>
      <c r="O332" t="str">
        <f>VLOOKUP(Tableau1[[#This Row],[Product_Ref]],Table_Correspondance!H:J,2,FALSE)</f>
        <v>Culotte</v>
      </c>
      <c r="P332" s="3">
        <f>VLOOKUP(Tableau1[[#This Row],[Product_Ref]],Table_Correspondance!H:N,6,FALSE)</f>
        <v>11.4</v>
      </c>
      <c r="Q332" s="3">
        <f>VLOOKUP(Tableau1[[#This Row],[Product_Ref]],Table_Correspondance!H:N,7,FALSE)</f>
        <v>15</v>
      </c>
      <c r="R332" s="3">
        <v>9364.7099999999991</v>
      </c>
      <c r="S332" t="str">
        <f>CONCATENATE(Tableau1[[#This Row],[Sub_Region_Cod]],Tableau1[[#This Row],[Country_Cod]],Tableau1[[#This Row],[Categ]],Tableau1[[#This Row],[Period]],Tableau1[[#This Row],[Product_Ref]],Tableau1[[#This Row],[Sales]])</f>
        <v>EUEMDACAT_BasM2-2020P121219364,71</v>
      </c>
      <c r="T332" s="5">
        <f>VLOOKUP(Tableau1[[#This Row],[Product_Ref]],Table_Correspondance!H:L,5,FALSE)</f>
        <v>43040</v>
      </c>
      <c r="U332">
        <f>_xlfn.DAYS(Tableau1[[#This Row],[Date]],Tableau1[[#This Row],[Date_creation]])</f>
        <v>822</v>
      </c>
    </row>
    <row r="333" spans="1:21" x14ac:dyDescent="0.35">
      <c r="A333" t="s">
        <v>8</v>
      </c>
      <c r="B333" t="s">
        <v>421</v>
      </c>
      <c r="C333" t="str">
        <f>TRIM(Tableau1[[#This Row],[Country_Cod]])</f>
        <v>SVK</v>
      </c>
      <c r="D333" t="s">
        <v>409</v>
      </c>
      <c r="E333" t="str">
        <f>VLOOKUP(Tableau1[[#This Row],[Code_Pays]],Table_Correspondance!$B$1:$F$40,2,FALSE)</f>
        <v>Slovaquie</v>
      </c>
      <c r="F333" t="str">
        <f>RIGHT(Tableau1[[#This Row],[Categ]],LEN(Tableau1[[#This Row],[Categ]])-4)</f>
        <v>Haut</v>
      </c>
      <c r="G333" t="s">
        <v>11</v>
      </c>
      <c r="H333" t="str">
        <f>RIGHT(Tableau1[[#This Row],[Period]],4)</f>
        <v>2020</v>
      </c>
      <c r="I333" t="str">
        <f>LEFT(Tableau1[[#This Row],[Period]],FIND("-",Tableau1[[#This Row],[Period]])-1)</f>
        <v>M7</v>
      </c>
      <c r="J333" t="str">
        <f>RIGHT(Tableau1[[#This Row],[Gauche_Trouve]],LEN(Tableau1[[#This Row],[Gauche_Trouve]])-1)</f>
        <v>7</v>
      </c>
      <c r="K333" s="5">
        <f>DATE(Tableau1[[#This Row],[Annee]],Tableau1[[#This Row],[Mois]],1)</f>
        <v>44013</v>
      </c>
      <c r="L333" s="5" t="str">
        <f>"T" &amp; ROUNDUP(Tableau1[[#This Row],[Mois]]/3, 0)</f>
        <v>T3</v>
      </c>
      <c r="M333" t="s">
        <v>16</v>
      </c>
      <c r="N333" t="str">
        <f>CONCATENATE(Tableau1[[#This Row],[Annee]],"-",Tableau1[[#This Row],[Trimestre]])</f>
        <v>2020-T3</v>
      </c>
      <c r="O333" t="str">
        <f>VLOOKUP(Tableau1[[#This Row],[Product_Ref]],Table_Correspondance!H:J,2,FALSE)</f>
        <v>Chemisier</v>
      </c>
      <c r="P333" s="3">
        <f>VLOOKUP(Tableau1[[#This Row],[Product_Ref]],Table_Correspondance!H:N,6,FALSE)</f>
        <v>10.119999999999999</v>
      </c>
      <c r="Q333" s="3">
        <f>VLOOKUP(Tableau1[[#This Row],[Product_Ref]],Table_Correspondance!H:N,7,FALSE)</f>
        <v>11</v>
      </c>
      <c r="R333" s="3">
        <v>5204.5</v>
      </c>
      <c r="S333" t="str">
        <f>CONCATENATE(Tableau1[[#This Row],[Sub_Region_Cod]],Tableau1[[#This Row],[Country_Cod]],Tableau1[[#This Row],[Categ]],Tableau1[[#This Row],[Period]],Tableau1[[#This Row],[Product_Ref]],Tableau1[[#This Row],[Sales]])</f>
        <v>EUESVKCAT_HautM7-2020P490155204,5</v>
      </c>
      <c r="T333" s="5">
        <f>VLOOKUP(Tableau1[[#This Row],[Product_Ref]],Table_Correspondance!H:L,5,FALSE)</f>
        <v>43040</v>
      </c>
      <c r="U333">
        <f>_xlfn.DAYS(Tableau1[[#This Row],[Date]],Tableau1[[#This Row],[Date_creation]])</f>
        <v>973</v>
      </c>
    </row>
    <row r="334" spans="1:21" x14ac:dyDescent="0.35">
      <c r="A334" t="s">
        <v>8</v>
      </c>
      <c r="B334" t="s">
        <v>416</v>
      </c>
      <c r="C334" t="str">
        <f>TRIM(Tableau1[[#This Row],[Country_Cod]])</f>
        <v>ROU</v>
      </c>
      <c r="D334" t="s">
        <v>410</v>
      </c>
      <c r="E334" t="str">
        <f>VLOOKUP(Tableau1[[#This Row],[Code_Pays]],Table_Correspondance!$B$1:$F$40,2,FALSE)</f>
        <v>Roumanie</v>
      </c>
      <c r="F334" t="str">
        <f>RIGHT(Tableau1[[#This Row],[Categ]],LEN(Tableau1[[#This Row],[Categ]])-4)</f>
        <v>Bas</v>
      </c>
      <c r="G334" t="s">
        <v>38</v>
      </c>
      <c r="H334" t="str">
        <f>RIGHT(Tableau1[[#This Row],[Period]],4)</f>
        <v>2019</v>
      </c>
      <c r="I334" t="str">
        <f>LEFT(Tableau1[[#This Row],[Period]],FIND("-",Tableau1[[#This Row],[Period]])-1)</f>
        <v>M5</v>
      </c>
      <c r="J334" t="str">
        <f>RIGHT(Tableau1[[#This Row],[Gauche_Trouve]],LEN(Tableau1[[#This Row],[Gauche_Trouve]])-1)</f>
        <v>5</v>
      </c>
      <c r="K334" s="5">
        <f>DATE(Tableau1[[#This Row],[Annee]],Tableau1[[#This Row],[Mois]],1)</f>
        <v>43586</v>
      </c>
      <c r="L334" s="5" t="str">
        <f>"T" &amp; ROUNDUP(Tableau1[[#This Row],[Mois]]/3, 0)</f>
        <v>T2</v>
      </c>
      <c r="M334" t="s">
        <v>276</v>
      </c>
      <c r="N334" t="str">
        <f>CONCATENATE(Tableau1[[#This Row],[Annee]],"-",Tableau1[[#This Row],[Trimestre]])</f>
        <v>2019-T2</v>
      </c>
      <c r="O334" t="str">
        <f>VLOOKUP(Tableau1[[#This Row],[Product_Ref]],Table_Correspondance!H:J,2,FALSE)</f>
        <v>Pantacourt</v>
      </c>
      <c r="P334" s="3">
        <f>VLOOKUP(Tableau1[[#This Row],[Product_Ref]],Table_Correspondance!H:N,6,FALSE)</f>
        <v>5.18</v>
      </c>
      <c r="Q334" s="3">
        <f>VLOOKUP(Tableau1[[#This Row],[Product_Ref]],Table_Correspondance!H:N,7,FALSE)</f>
        <v>7</v>
      </c>
      <c r="R334" s="3">
        <v>4453.99</v>
      </c>
      <c r="S334" t="str">
        <f>CONCATENATE(Tableau1[[#This Row],[Sub_Region_Cod]],Tableau1[[#This Row],[Country_Cod]],Tableau1[[#This Row],[Categ]],Tableau1[[#This Row],[Period]],Tableau1[[#This Row],[Product_Ref]],Tableau1[[#This Row],[Sales]])</f>
        <v>EUEROUCAT_BasM5-2019P319964453,99</v>
      </c>
      <c r="T334" s="5">
        <f>VLOOKUP(Tableau1[[#This Row],[Product_Ref]],Table_Correspondance!H:L,5,FALSE)</f>
        <v>43070</v>
      </c>
      <c r="U334">
        <f>_xlfn.DAYS(Tableau1[[#This Row],[Date]],Tableau1[[#This Row],[Date_creation]])</f>
        <v>516</v>
      </c>
    </row>
    <row r="335" spans="1:21" x14ac:dyDescent="0.35">
      <c r="A335" t="s">
        <v>8</v>
      </c>
      <c r="B335" t="s">
        <v>422</v>
      </c>
      <c r="C335" t="str">
        <f>TRIM(Tableau1[[#This Row],[Country_Cod]])</f>
        <v>BLR</v>
      </c>
      <c r="D335" t="s">
        <v>409</v>
      </c>
      <c r="E335" t="str">
        <f>VLOOKUP(Tableau1[[#This Row],[Code_Pays]],Table_Correspondance!$B$1:$F$40,2,FALSE)</f>
        <v>Bélarus</v>
      </c>
      <c r="F335" t="str">
        <f>RIGHT(Tableau1[[#This Row],[Categ]],LEN(Tableau1[[#This Row],[Categ]])-4)</f>
        <v>Haut</v>
      </c>
      <c r="G335" t="s">
        <v>20</v>
      </c>
      <c r="H335" t="str">
        <f>RIGHT(Tableau1[[#This Row],[Period]],4)</f>
        <v>2020</v>
      </c>
      <c r="I335" t="str">
        <f>LEFT(Tableau1[[#This Row],[Period]],FIND("-",Tableau1[[#This Row],[Period]])-1)</f>
        <v>M4</v>
      </c>
      <c r="J335" t="str">
        <f>RIGHT(Tableau1[[#This Row],[Gauche_Trouve]],LEN(Tableau1[[#This Row],[Gauche_Trouve]])-1)</f>
        <v>4</v>
      </c>
      <c r="K335" s="5">
        <f>DATE(Tableau1[[#This Row],[Annee]],Tableau1[[#This Row],[Mois]],1)</f>
        <v>43922</v>
      </c>
      <c r="L335" s="5" t="str">
        <f>"T" &amp; ROUNDUP(Tableau1[[#This Row],[Mois]]/3, 0)</f>
        <v>T2</v>
      </c>
      <c r="M335" t="s">
        <v>181</v>
      </c>
      <c r="N335" t="str">
        <f>CONCATENATE(Tableau1[[#This Row],[Annee]],"-",Tableau1[[#This Row],[Trimestre]])</f>
        <v>2020-T2</v>
      </c>
      <c r="O335" t="str">
        <f>VLOOKUP(Tableau1[[#This Row],[Product_Ref]],Table_Correspondance!H:J,2,FALSE)</f>
        <v>Sweatshirt</v>
      </c>
      <c r="P335" s="3">
        <f>VLOOKUP(Tableau1[[#This Row],[Product_Ref]],Table_Correspondance!H:N,6,FALSE)</f>
        <v>5.25</v>
      </c>
      <c r="Q335" s="3">
        <f>VLOOKUP(Tableau1[[#This Row],[Product_Ref]],Table_Correspondance!H:N,7,FALSE)</f>
        <v>7</v>
      </c>
      <c r="R335" s="3">
        <v>5308.2</v>
      </c>
      <c r="S335" t="str">
        <f>CONCATENATE(Tableau1[[#This Row],[Sub_Region_Cod]],Tableau1[[#This Row],[Country_Cod]],Tableau1[[#This Row],[Categ]],Tableau1[[#This Row],[Period]],Tableau1[[#This Row],[Product_Ref]],Tableau1[[#This Row],[Sales]])</f>
        <v>EUEBLRCAT_HautM4-2020P088035308,2</v>
      </c>
      <c r="T335" s="5">
        <f>VLOOKUP(Tableau1[[#This Row],[Product_Ref]],Table_Correspondance!H:L,5,FALSE)</f>
        <v>42767</v>
      </c>
      <c r="U335">
        <f>_xlfn.DAYS(Tableau1[[#This Row],[Date]],Tableau1[[#This Row],[Date_creation]])</f>
        <v>1155</v>
      </c>
    </row>
    <row r="336" spans="1:21" x14ac:dyDescent="0.35">
      <c r="A336" t="s">
        <v>8</v>
      </c>
      <c r="B336" t="s">
        <v>418</v>
      </c>
      <c r="C336" t="str">
        <f>TRIM(Tableau1[[#This Row],[Country_Cod]])</f>
        <v>BGR</v>
      </c>
      <c r="D336" t="s">
        <v>408</v>
      </c>
      <c r="E336" t="str">
        <f>VLOOKUP(Tableau1[[#This Row],[Code_Pays]],Table_Correspondance!$B$1:$F$40,2,FALSE)</f>
        <v>Bulgarie</v>
      </c>
      <c r="F336" t="str">
        <f>RIGHT(Tableau1[[#This Row],[Categ]],LEN(Tableau1[[#This Row],[Categ]])-4)</f>
        <v>Haut-Et-Bas</v>
      </c>
      <c r="G336" t="s">
        <v>42</v>
      </c>
      <c r="H336" t="str">
        <f>RIGHT(Tableau1[[#This Row],[Period]],4)</f>
        <v>2019</v>
      </c>
      <c r="I336" t="str">
        <f>LEFT(Tableau1[[#This Row],[Period]],FIND("-",Tableau1[[#This Row],[Period]])-1)</f>
        <v>M6</v>
      </c>
      <c r="J336" t="str">
        <f>RIGHT(Tableau1[[#This Row],[Gauche_Trouve]],LEN(Tableau1[[#This Row],[Gauche_Trouve]])-1)</f>
        <v>6</v>
      </c>
      <c r="K336" s="5">
        <f>DATE(Tableau1[[#This Row],[Annee]],Tableau1[[#This Row],[Mois]],1)</f>
        <v>43617</v>
      </c>
      <c r="L336" s="5" t="str">
        <f>"T" &amp; ROUNDUP(Tableau1[[#This Row],[Mois]]/3, 0)</f>
        <v>T2</v>
      </c>
      <c r="M336" t="s">
        <v>337</v>
      </c>
      <c r="N336" t="str">
        <f>CONCATENATE(Tableau1[[#This Row],[Annee]],"-",Tableau1[[#This Row],[Trimestre]])</f>
        <v>2019-T2</v>
      </c>
      <c r="O336" t="str">
        <f>VLOOKUP(Tableau1[[#This Row],[Product_Ref]],Table_Correspondance!H:J,2,FALSE)</f>
        <v>Robe</v>
      </c>
      <c r="P336" s="3">
        <f>VLOOKUP(Tableau1[[#This Row],[Product_Ref]],Table_Correspondance!H:N,6,FALSE)</f>
        <v>10.01</v>
      </c>
      <c r="Q336" s="3">
        <f>VLOOKUP(Tableau1[[#This Row],[Product_Ref]],Table_Correspondance!H:N,7,FALSE)</f>
        <v>13</v>
      </c>
      <c r="R336" s="3">
        <v>412.69</v>
      </c>
      <c r="S336" t="str">
        <f>CONCATENATE(Tableau1[[#This Row],[Sub_Region_Cod]],Tableau1[[#This Row],[Country_Cod]],Tableau1[[#This Row],[Categ]],Tableau1[[#This Row],[Period]],Tableau1[[#This Row],[Product_Ref]],Tableau1[[#This Row],[Sales]])</f>
        <v>EUEBGRCAT_Haut-Et-BasM6-2019P41793412,69</v>
      </c>
      <c r="T336" s="5">
        <f>VLOOKUP(Tableau1[[#This Row],[Product_Ref]],Table_Correspondance!H:L,5,FALSE)</f>
        <v>42767</v>
      </c>
      <c r="U336">
        <f>_xlfn.DAYS(Tableau1[[#This Row],[Date]],Tableau1[[#This Row],[Date_creation]])</f>
        <v>850</v>
      </c>
    </row>
    <row r="337" spans="1:21" x14ac:dyDescent="0.35">
      <c r="A337" t="s">
        <v>8</v>
      </c>
      <c r="B337" t="s">
        <v>418</v>
      </c>
      <c r="C337" t="str">
        <f>TRIM(Tableau1[[#This Row],[Country_Cod]])</f>
        <v>BGR</v>
      </c>
      <c r="D337" t="s">
        <v>409</v>
      </c>
      <c r="E337" t="str">
        <f>VLOOKUP(Tableau1[[#This Row],[Code_Pays]],Table_Correspondance!$B$1:$F$40,2,FALSE)</f>
        <v>Bulgarie</v>
      </c>
      <c r="F337" t="str">
        <f>RIGHT(Tableau1[[#This Row],[Categ]],LEN(Tableau1[[#This Row],[Categ]])-4)</f>
        <v>Haut</v>
      </c>
      <c r="G337" t="s">
        <v>52</v>
      </c>
      <c r="H337" t="str">
        <f>RIGHT(Tableau1[[#This Row],[Period]],4)</f>
        <v>2020</v>
      </c>
      <c r="I337" t="str">
        <f>LEFT(Tableau1[[#This Row],[Period]],FIND("-",Tableau1[[#This Row],[Period]])-1)</f>
        <v>M11</v>
      </c>
      <c r="J337" t="str">
        <f>RIGHT(Tableau1[[#This Row],[Gauche_Trouve]],LEN(Tableau1[[#This Row],[Gauche_Trouve]])-1)</f>
        <v>11</v>
      </c>
      <c r="K337" s="5">
        <f>DATE(Tableau1[[#This Row],[Annee]],Tableau1[[#This Row],[Mois]],1)</f>
        <v>44136</v>
      </c>
      <c r="L337" s="5" t="str">
        <f>"T" &amp; ROUNDUP(Tableau1[[#This Row],[Mois]]/3, 0)</f>
        <v>T4</v>
      </c>
      <c r="M337" t="s">
        <v>329</v>
      </c>
      <c r="N337" t="str">
        <f>CONCATENATE(Tableau1[[#This Row],[Annee]],"-",Tableau1[[#This Row],[Trimestre]])</f>
        <v>2020-T4</v>
      </c>
      <c r="O337" t="str">
        <f>VLOOKUP(Tableau1[[#This Row],[Product_Ref]],Table_Correspondance!H:J,2,FALSE)</f>
        <v>Soutien gorge</v>
      </c>
      <c r="P337" s="3">
        <f>VLOOKUP(Tableau1[[#This Row],[Product_Ref]],Table_Correspondance!H:N,6,FALSE)</f>
        <v>10.32</v>
      </c>
      <c r="Q337" s="3">
        <f>VLOOKUP(Tableau1[[#This Row],[Product_Ref]],Table_Correspondance!H:N,7,FALSE)</f>
        <v>12</v>
      </c>
      <c r="R337" s="3">
        <v>3297.73</v>
      </c>
      <c r="S337" t="str">
        <f>CONCATENATE(Tableau1[[#This Row],[Sub_Region_Cod]],Tableau1[[#This Row],[Country_Cod]],Tableau1[[#This Row],[Categ]],Tableau1[[#This Row],[Period]],Tableau1[[#This Row],[Product_Ref]],Tableau1[[#This Row],[Sales]])</f>
        <v>EUEBGRCAT_HautM11-2020P136773297,73</v>
      </c>
      <c r="T337" s="5">
        <f>VLOOKUP(Tableau1[[#This Row],[Product_Ref]],Table_Correspondance!H:L,5,FALSE)</f>
        <v>42767</v>
      </c>
      <c r="U337">
        <f>_xlfn.DAYS(Tableau1[[#This Row],[Date]],Tableau1[[#This Row],[Date_creation]])</f>
        <v>1369</v>
      </c>
    </row>
    <row r="338" spans="1:21" x14ac:dyDescent="0.35">
      <c r="A338" t="s">
        <v>8</v>
      </c>
      <c r="B338" t="s">
        <v>415</v>
      </c>
      <c r="C338" t="str">
        <f>TRIM(Tableau1[[#This Row],[Country_Cod]])</f>
        <v>RUS</v>
      </c>
      <c r="D338" t="s">
        <v>409</v>
      </c>
      <c r="E338" t="str">
        <f>VLOOKUP(Tableau1[[#This Row],[Code_Pays]],Table_Correspondance!$B$1:$F$40,2,FALSE)</f>
        <v>Fédération de Russie</v>
      </c>
      <c r="F338" t="str">
        <f>RIGHT(Tableau1[[#This Row],[Categ]],LEN(Tableau1[[#This Row],[Categ]])-4)</f>
        <v>Haut</v>
      </c>
      <c r="G338" t="s">
        <v>52</v>
      </c>
      <c r="H338" t="str">
        <f>RIGHT(Tableau1[[#This Row],[Period]],4)</f>
        <v>2020</v>
      </c>
      <c r="I338" t="str">
        <f>LEFT(Tableau1[[#This Row],[Period]],FIND("-",Tableau1[[#This Row],[Period]])-1)</f>
        <v>M11</v>
      </c>
      <c r="J338" t="str">
        <f>RIGHT(Tableau1[[#This Row],[Gauche_Trouve]],LEN(Tableau1[[#This Row],[Gauche_Trouve]])-1)</f>
        <v>11</v>
      </c>
      <c r="K338" s="5">
        <f>DATE(Tableau1[[#This Row],[Annee]],Tableau1[[#This Row],[Mois]],1)</f>
        <v>44136</v>
      </c>
      <c r="L338" s="5" t="str">
        <f>"T" &amp; ROUNDUP(Tableau1[[#This Row],[Mois]]/3, 0)</f>
        <v>T4</v>
      </c>
      <c r="M338" t="s">
        <v>233</v>
      </c>
      <c r="N338" t="str">
        <f>CONCATENATE(Tableau1[[#This Row],[Annee]],"-",Tableau1[[#This Row],[Trimestre]])</f>
        <v>2020-T4</v>
      </c>
      <c r="O338" t="str">
        <f>VLOOKUP(Tableau1[[#This Row],[Product_Ref]],Table_Correspondance!H:J,2,FALSE)</f>
        <v>Chemisier</v>
      </c>
      <c r="P338" s="3">
        <f>VLOOKUP(Tableau1[[#This Row],[Product_Ref]],Table_Correspondance!H:N,6,FALSE)</f>
        <v>3.85</v>
      </c>
      <c r="Q338" s="3">
        <f>VLOOKUP(Tableau1[[#This Row],[Product_Ref]],Table_Correspondance!H:N,7,FALSE)</f>
        <v>5</v>
      </c>
      <c r="R338" s="3">
        <v>3560.44</v>
      </c>
      <c r="S338" t="str">
        <f>CONCATENATE(Tableau1[[#This Row],[Sub_Region_Cod]],Tableau1[[#This Row],[Country_Cod]],Tableau1[[#This Row],[Categ]],Tableau1[[#This Row],[Period]],Tableau1[[#This Row],[Product_Ref]],Tableau1[[#This Row],[Sales]])</f>
        <v>EUERUSCAT_HautM11-2020P083193560,44</v>
      </c>
      <c r="T338" s="5">
        <f>VLOOKUP(Tableau1[[#This Row],[Product_Ref]],Table_Correspondance!H:L,5,FALSE)</f>
        <v>43132</v>
      </c>
      <c r="U338">
        <f>_xlfn.DAYS(Tableau1[[#This Row],[Date]],Tableau1[[#This Row],[Date_creation]])</f>
        <v>1004</v>
      </c>
    </row>
    <row r="339" spans="1:21" x14ac:dyDescent="0.35">
      <c r="A339" t="s">
        <v>8</v>
      </c>
      <c r="B339" t="s">
        <v>420</v>
      </c>
      <c r="C339" t="str">
        <f>TRIM(Tableau1[[#This Row],[Country_Cod]])</f>
        <v>POL</v>
      </c>
      <c r="D339" t="s">
        <v>410</v>
      </c>
      <c r="E339" t="str">
        <f>VLOOKUP(Tableau1[[#This Row],[Code_Pays]],Table_Correspondance!$B$1:$F$40,2,FALSE)</f>
        <v>Pologne</v>
      </c>
      <c r="F339" t="str">
        <f>RIGHT(Tableau1[[#This Row],[Categ]],LEN(Tableau1[[#This Row],[Categ]])-4)</f>
        <v>Bas</v>
      </c>
      <c r="G339" t="s">
        <v>40</v>
      </c>
      <c r="H339" t="str">
        <f>RIGHT(Tableau1[[#This Row],[Period]],4)</f>
        <v>2020</v>
      </c>
      <c r="I339" t="str">
        <f>LEFT(Tableau1[[#This Row],[Period]],FIND("-",Tableau1[[#This Row],[Period]])-1)</f>
        <v>M10</v>
      </c>
      <c r="J339" t="str">
        <f>RIGHT(Tableau1[[#This Row],[Gauche_Trouve]],LEN(Tableau1[[#This Row],[Gauche_Trouve]])-1)</f>
        <v>10</v>
      </c>
      <c r="K339" s="5">
        <f>DATE(Tableau1[[#This Row],[Annee]],Tableau1[[#This Row],[Mois]],1)</f>
        <v>44105</v>
      </c>
      <c r="L339" s="5" t="str">
        <f>"T" &amp; ROUNDUP(Tableau1[[#This Row],[Mois]]/3, 0)</f>
        <v>T4</v>
      </c>
      <c r="M339" t="s">
        <v>395</v>
      </c>
      <c r="N339" t="str">
        <f>CONCATENATE(Tableau1[[#This Row],[Annee]],"-",Tableau1[[#This Row],[Trimestre]])</f>
        <v>2020-T4</v>
      </c>
      <c r="O339" t="str">
        <f>VLOOKUP(Tableau1[[#This Row],[Product_Ref]],Table_Correspondance!H:J,2,FALSE)</f>
        <v>Collant</v>
      </c>
      <c r="P339" s="3">
        <f>VLOOKUP(Tableau1[[#This Row],[Product_Ref]],Table_Correspondance!H:N,6,FALSE)</f>
        <v>6.37</v>
      </c>
      <c r="Q339" s="3">
        <f>VLOOKUP(Tableau1[[#This Row],[Product_Ref]],Table_Correspondance!H:N,7,FALSE)</f>
        <v>7</v>
      </c>
      <c r="R339" s="3">
        <v>2751.87</v>
      </c>
      <c r="S339" t="str">
        <f>CONCATENATE(Tableau1[[#This Row],[Sub_Region_Cod]],Tableau1[[#This Row],[Country_Cod]],Tableau1[[#This Row],[Categ]],Tableau1[[#This Row],[Period]],Tableau1[[#This Row],[Product_Ref]],Tableau1[[#This Row],[Sales]])</f>
        <v>EUEPOLCAT_BasM10-2020P015962751,87</v>
      </c>
      <c r="T339" s="5">
        <f>VLOOKUP(Tableau1[[#This Row],[Product_Ref]],Table_Correspondance!H:L,5,FALSE)</f>
        <v>43313</v>
      </c>
      <c r="U339">
        <f>_xlfn.DAYS(Tableau1[[#This Row],[Date]],Tableau1[[#This Row],[Date_creation]])</f>
        <v>792</v>
      </c>
    </row>
    <row r="340" spans="1:21" x14ac:dyDescent="0.35">
      <c r="A340" t="s">
        <v>8</v>
      </c>
      <c r="B340" t="s">
        <v>415</v>
      </c>
      <c r="C340" t="str">
        <f>TRIM(Tableau1[[#This Row],[Country_Cod]])</f>
        <v>RUS</v>
      </c>
      <c r="D340" t="s">
        <v>410</v>
      </c>
      <c r="E340" t="str">
        <f>VLOOKUP(Tableau1[[#This Row],[Code_Pays]],Table_Correspondance!$B$1:$F$40,2,FALSE)</f>
        <v>Fédération de Russie</v>
      </c>
      <c r="F340" t="str">
        <f>RIGHT(Tableau1[[#This Row],[Categ]],LEN(Tableau1[[#This Row],[Categ]])-4)</f>
        <v>Bas</v>
      </c>
      <c r="G340" t="s">
        <v>40</v>
      </c>
      <c r="H340" t="str">
        <f>RIGHT(Tableau1[[#This Row],[Period]],4)</f>
        <v>2020</v>
      </c>
      <c r="I340" t="str">
        <f>LEFT(Tableau1[[#This Row],[Period]],FIND("-",Tableau1[[#This Row],[Period]])-1)</f>
        <v>M10</v>
      </c>
      <c r="J340" t="str">
        <f>RIGHT(Tableau1[[#This Row],[Gauche_Trouve]],LEN(Tableau1[[#This Row],[Gauche_Trouve]])-1)</f>
        <v>10</v>
      </c>
      <c r="K340" s="5">
        <f>DATE(Tableau1[[#This Row],[Annee]],Tableau1[[#This Row],[Mois]],1)</f>
        <v>44105</v>
      </c>
      <c r="L340" s="5" t="str">
        <f>"T" &amp; ROUNDUP(Tableau1[[#This Row],[Mois]]/3, 0)</f>
        <v>T4</v>
      </c>
      <c r="M340" t="s">
        <v>355</v>
      </c>
      <c r="N340" t="str">
        <f>CONCATENATE(Tableau1[[#This Row],[Annee]],"-",Tableau1[[#This Row],[Trimestre]])</f>
        <v>2020-T4</v>
      </c>
      <c r="O340" t="str">
        <f>VLOOKUP(Tableau1[[#This Row],[Product_Ref]],Table_Correspondance!H:J,2,FALSE)</f>
        <v>Pantacourt</v>
      </c>
      <c r="P340" s="3">
        <f>VLOOKUP(Tableau1[[#This Row],[Product_Ref]],Table_Correspondance!H:N,6,FALSE)</f>
        <v>8.91</v>
      </c>
      <c r="Q340" s="3">
        <f>VLOOKUP(Tableau1[[#This Row],[Product_Ref]],Table_Correspondance!H:N,7,FALSE)</f>
        <v>11</v>
      </c>
      <c r="R340" s="3">
        <v>8906.2900000000009</v>
      </c>
      <c r="S340" t="str">
        <f>CONCATENATE(Tableau1[[#This Row],[Sub_Region_Cod]],Tableau1[[#This Row],[Country_Cod]],Tableau1[[#This Row],[Categ]],Tableau1[[#This Row],[Period]],Tableau1[[#This Row],[Product_Ref]],Tableau1[[#This Row],[Sales]])</f>
        <v>EUERUSCAT_BasM10-2020P329948906,29</v>
      </c>
      <c r="T340" s="5">
        <f>VLOOKUP(Tableau1[[#This Row],[Product_Ref]],Table_Correspondance!H:L,5,FALSE)</f>
        <v>43070</v>
      </c>
      <c r="U340">
        <f>_xlfn.DAYS(Tableau1[[#This Row],[Date]],Tableau1[[#This Row],[Date_creation]])</f>
        <v>1035</v>
      </c>
    </row>
    <row r="341" spans="1:21" x14ac:dyDescent="0.35">
      <c r="A341" t="s">
        <v>8</v>
      </c>
      <c r="B341" t="s">
        <v>421</v>
      </c>
      <c r="C341" t="str">
        <f>TRIM(Tableau1[[#This Row],[Country_Cod]])</f>
        <v>SVK</v>
      </c>
      <c r="D341" t="s">
        <v>408</v>
      </c>
      <c r="E341" t="str">
        <f>VLOOKUP(Tableau1[[#This Row],[Code_Pays]],Table_Correspondance!$B$1:$F$40,2,FALSE)</f>
        <v>Slovaquie</v>
      </c>
      <c r="F341" t="str">
        <f>RIGHT(Tableau1[[#This Row],[Categ]],LEN(Tableau1[[#This Row],[Categ]])-4)</f>
        <v>Haut-Et-Bas</v>
      </c>
      <c r="G341" t="s">
        <v>30</v>
      </c>
      <c r="H341" t="str">
        <f>RIGHT(Tableau1[[#This Row],[Period]],4)</f>
        <v>2020</v>
      </c>
      <c r="I341" t="str">
        <f>LEFT(Tableau1[[#This Row],[Period]],FIND("-",Tableau1[[#This Row],[Period]])-1)</f>
        <v>M9</v>
      </c>
      <c r="J341" t="str">
        <f>RIGHT(Tableau1[[#This Row],[Gauche_Trouve]],LEN(Tableau1[[#This Row],[Gauche_Trouve]])-1)</f>
        <v>9</v>
      </c>
      <c r="K341" s="5">
        <f>DATE(Tableau1[[#This Row],[Annee]],Tableau1[[#This Row],[Mois]],1)</f>
        <v>44075</v>
      </c>
      <c r="L341" s="5" t="str">
        <f>"T" &amp; ROUNDUP(Tableau1[[#This Row],[Mois]]/3, 0)</f>
        <v>T3</v>
      </c>
      <c r="M341" t="s">
        <v>122</v>
      </c>
      <c r="N341" t="str">
        <f>CONCATENATE(Tableau1[[#This Row],[Annee]],"-",Tableau1[[#This Row],[Trimestre]])</f>
        <v>2020-T3</v>
      </c>
      <c r="O341" t="str">
        <f>VLOOKUP(Tableau1[[#This Row],[Product_Ref]],Table_Correspondance!H:J,2,FALSE)</f>
        <v>Robe</v>
      </c>
      <c r="P341" s="3">
        <f>VLOOKUP(Tableau1[[#This Row],[Product_Ref]],Table_Correspondance!H:N,6,FALSE)</f>
        <v>7.04</v>
      </c>
      <c r="Q341" s="3">
        <f>VLOOKUP(Tableau1[[#This Row],[Product_Ref]],Table_Correspondance!H:N,7,FALSE)</f>
        <v>8</v>
      </c>
      <c r="R341" s="3">
        <v>23.99</v>
      </c>
      <c r="S341" t="str">
        <f>CONCATENATE(Tableau1[[#This Row],[Sub_Region_Cod]],Tableau1[[#This Row],[Country_Cod]],Tableau1[[#This Row],[Categ]],Tableau1[[#This Row],[Period]],Tableau1[[#This Row],[Product_Ref]],Tableau1[[#This Row],[Sales]])</f>
        <v>EUESVKCAT_Haut-Et-BasM9-2020P2714223,99</v>
      </c>
      <c r="T341" s="5">
        <f>VLOOKUP(Tableau1[[#This Row],[Product_Ref]],Table_Correspondance!H:L,5,FALSE)</f>
        <v>42887</v>
      </c>
      <c r="U341">
        <f>_xlfn.DAYS(Tableau1[[#This Row],[Date]],Tableau1[[#This Row],[Date_creation]])</f>
        <v>1188</v>
      </c>
    </row>
    <row r="342" spans="1:21" x14ac:dyDescent="0.35">
      <c r="A342" t="s">
        <v>8</v>
      </c>
      <c r="B342" t="s">
        <v>423</v>
      </c>
      <c r="C342" t="str">
        <f>TRIM(Tableau1[[#This Row],[Country_Cod]])</f>
        <v>UKR</v>
      </c>
      <c r="D342" t="s">
        <v>408</v>
      </c>
      <c r="E342" t="str">
        <f>VLOOKUP(Tableau1[[#This Row],[Code_Pays]],Table_Correspondance!$B$1:$F$40,2,FALSE)</f>
        <v>Ukraine</v>
      </c>
      <c r="F342" t="str">
        <f>RIGHT(Tableau1[[#This Row],[Categ]],LEN(Tableau1[[#This Row],[Categ]])-4)</f>
        <v>Haut-Et-Bas</v>
      </c>
      <c r="G342" t="s">
        <v>6</v>
      </c>
      <c r="H342" t="str">
        <f>RIGHT(Tableau1[[#This Row],[Period]],4)</f>
        <v>2021</v>
      </c>
      <c r="I342" t="str">
        <f>LEFT(Tableau1[[#This Row],[Period]],FIND("-",Tableau1[[#This Row],[Period]])-1)</f>
        <v>M1</v>
      </c>
      <c r="J342" t="str">
        <f>RIGHT(Tableau1[[#This Row],[Gauche_Trouve]],LEN(Tableau1[[#This Row],[Gauche_Trouve]])-1)</f>
        <v>1</v>
      </c>
      <c r="K342" s="5">
        <f>DATE(Tableau1[[#This Row],[Annee]],Tableau1[[#This Row],[Mois]],1)</f>
        <v>44197</v>
      </c>
      <c r="L342" s="5" t="str">
        <f>"T" &amp; ROUNDUP(Tableau1[[#This Row],[Mois]]/3, 0)</f>
        <v>T1</v>
      </c>
      <c r="M342" t="s">
        <v>222</v>
      </c>
      <c r="N342" t="str">
        <f>CONCATENATE(Tableau1[[#This Row],[Annee]],"-",Tableau1[[#This Row],[Trimestre]])</f>
        <v>2021-T1</v>
      </c>
      <c r="O342" t="str">
        <f>VLOOKUP(Tableau1[[#This Row],[Product_Ref]],Table_Correspondance!H:J,2,FALSE)</f>
        <v>Pyjama</v>
      </c>
      <c r="P342" s="3">
        <f>VLOOKUP(Tableau1[[#This Row],[Product_Ref]],Table_Correspondance!H:N,6,FALSE)</f>
        <v>7.8</v>
      </c>
      <c r="Q342" s="3">
        <f>VLOOKUP(Tableau1[[#This Row],[Product_Ref]],Table_Correspondance!H:N,7,FALSE)</f>
        <v>10</v>
      </c>
      <c r="R342" s="3">
        <v>1155.6300000000001</v>
      </c>
      <c r="S342" t="str">
        <f>CONCATENATE(Tableau1[[#This Row],[Sub_Region_Cod]],Tableau1[[#This Row],[Country_Cod]],Tableau1[[#This Row],[Categ]],Tableau1[[#This Row],[Period]],Tableau1[[#This Row],[Product_Ref]],Tableau1[[#This Row],[Sales]])</f>
        <v>EUEUKRCAT_Haut-Et-BasM1-2021P267271155,63</v>
      </c>
      <c r="T342" s="5">
        <f>VLOOKUP(Tableau1[[#This Row],[Product_Ref]],Table_Correspondance!H:L,5,FALSE)</f>
        <v>43405</v>
      </c>
      <c r="U342">
        <f>_xlfn.DAYS(Tableau1[[#This Row],[Date]],Tableau1[[#This Row],[Date_creation]])</f>
        <v>792</v>
      </c>
    </row>
    <row r="343" spans="1:21" x14ac:dyDescent="0.35">
      <c r="A343" t="s">
        <v>8</v>
      </c>
      <c r="B343" t="s">
        <v>416</v>
      </c>
      <c r="C343" t="str">
        <f>TRIM(Tableau1[[#This Row],[Country_Cod]])</f>
        <v>ROU</v>
      </c>
      <c r="D343" t="s">
        <v>408</v>
      </c>
      <c r="E343" t="str">
        <f>VLOOKUP(Tableau1[[#This Row],[Code_Pays]],Table_Correspondance!$B$1:$F$40,2,FALSE)</f>
        <v>Roumanie</v>
      </c>
      <c r="F343" t="str">
        <f>RIGHT(Tableau1[[#This Row],[Categ]],LEN(Tableau1[[#This Row],[Categ]])-4)</f>
        <v>Haut-Et-Bas</v>
      </c>
      <c r="G343" t="s">
        <v>56</v>
      </c>
      <c r="H343" t="str">
        <f>RIGHT(Tableau1[[#This Row],[Period]],4)</f>
        <v>2020</v>
      </c>
      <c r="I343" t="str">
        <f>LEFT(Tableau1[[#This Row],[Period]],FIND("-",Tableau1[[#This Row],[Period]])-1)</f>
        <v>M3</v>
      </c>
      <c r="J343" t="str">
        <f>RIGHT(Tableau1[[#This Row],[Gauche_Trouve]],LEN(Tableau1[[#This Row],[Gauche_Trouve]])-1)</f>
        <v>3</v>
      </c>
      <c r="K343" s="5">
        <f>DATE(Tableau1[[#This Row],[Annee]],Tableau1[[#This Row],[Mois]],1)</f>
        <v>43891</v>
      </c>
      <c r="L343" s="5" t="str">
        <f>"T" &amp; ROUNDUP(Tableau1[[#This Row],[Mois]]/3, 0)</f>
        <v>T1</v>
      </c>
      <c r="M343" t="s">
        <v>365</v>
      </c>
      <c r="N343" t="str">
        <f>CONCATENATE(Tableau1[[#This Row],[Annee]],"-",Tableau1[[#This Row],[Trimestre]])</f>
        <v>2020-T1</v>
      </c>
      <c r="O343" t="str">
        <f>VLOOKUP(Tableau1[[#This Row],[Product_Ref]],Table_Correspondance!H:J,2,FALSE)</f>
        <v>Pyjama</v>
      </c>
      <c r="P343" s="3">
        <f>VLOOKUP(Tableau1[[#This Row],[Product_Ref]],Table_Correspondance!H:N,6,FALSE)</f>
        <v>4.55</v>
      </c>
      <c r="Q343" s="3">
        <f>VLOOKUP(Tableau1[[#This Row],[Product_Ref]],Table_Correspondance!H:N,7,FALSE)</f>
        <v>5</v>
      </c>
      <c r="R343" s="3">
        <v>4617.7299999999996</v>
      </c>
      <c r="S343" t="str">
        <f>CONCATENATE(Tableau1[[#This Row],[Sub_Region_Cod]],Tableau1[[#This Row],[Country_Cod]],Tableau1[[#This Row],[Categ]],Tableau1[[#This Row],[Period]],Tableau1[[#This Row],[Product_Ref]],Tableau1[[#This Row],[Sales]])</f>
        <v>EUEROUCAT_Haut-Et-BasM3-2020P214114617,73</v>
      </c>
      <c r="T343" s="5">
        <f>VLOOKUP(Tableau1[[#This Row],[Product_Ref]],Table_Correspondance!H:L,5,FALSE)</f>
        <v>43040</v>
      </c>
      <c r="U343">
        <f>_xlfn.DAYS(Tableau1[[#This Row],[Date]],Tableau1[[#This Row],[Date_creation]])</f>
        <v>851</v>
      </c>
    </row>
    <row r="344" spans="1:21" x14ac:dyDescent="0.35">
      <c r="A344" t="s">
        <v>8</v>
      </c>
      <c r="B344" t="s">
        <v>419</v>
      </c>
      <c r="C344" t="str">
        <f>TRIM(Tableau1[[#This Row],[Country_Cod]])</f>
        <v>HUN</v>
      </c>
      <c r="D344" t="s">
        <v>409</v>
      </c>
      <c r="E344" t="str">
        <f>VLOOKUP(Tableau1[[#This Row],[Code_Pays]],Table_Correspondance!$B$1:$F$40,2,FALSE)</f>
        <v>Hongrie</v>
      </c>
      <c r="F344" t="str">
        <f>RIGHT(Tableau1[[#This Row],[Categ]],LEN(Tableau1[[#This Row],[Categ]])-4)</f>
        <v>Haut</v>
      </c>
      <c r="G344" t="s">
        <v>52</v>
      </c>
      <c r="H344" t="str">
        <f>RIGHT(Tableau1[[#This Row],[Period]],4)</f>
        <v>2020</v>
      </c>
      <c r="I344" t="str">
        <f>LEFT(Tableau1[[#This Row],[Period]],FIND("-",Tableau1[[#This Row],[Period]])-1)</f>
        <v>M11</v>
      </c>
      <c r="J344" t="str">
        <f>RIGHT(Tableau1[[#This Row],[Gauche_Trouve]],LEN(Tableau1[[#This Row],[Gauche_Trouve]])-1)</f>
        <v>11</v>
      </c>
      <c r="K344" s="5">
        <f>DATE(Tableau1[[#This Row],[Annee]],Tableau1[[#This Row],[Mois]],1)</f>
        <v>44136</v>
      </c>
      <c r="L344" s="5" t="str">
        <f>"T" &amp; ROUNDUP(Tableau1[[#This Row],[Mois]]/3, 0)</f>
        <v>T4</v>
      </c>
      <c r="M344" t="s">
        <v>101</v>
      </c>
      <c r="N344" t="str">
        <f>CONCATENATE(Tableau1[[#This Row],[Annee]],"-",Tableau1[[#This Row],[Trimestre]])</f>
        <v>2020-T4</v>
      </c>
      <c r="O344" t="str">
        <f>VLOOKUP(Tableau1[[#This Row],[Product_Ref]],Table_Correspondance!H:J,2,FALSE)</f>
        <v>Sweatshirt</v>
      </c>
      <c r="P344" s="3">
        <f>VLOOKUP(Tableau1[[#This Row],[Product_Ref]],Table_Correspondance!H:N,6,FALSE)</f>
        <v>4.4400000000000004</v>
      </c>
      <c r="Q344" s="3">
        <f>VLOOKUP(Tableau1[[#This Row],[Product_Ref]],Table_Correspondance!H:N,7,FALSE)</f>
        <v>6</v>
      </c>
      <c r="R344" s="3">
        <v>7982.17</v>
      </c>
      <c r="S344" t="str">
        <f>CONCATENATE(Tableau1[[#This Row],[Sub_Region_Cod]],Tableau1[[#This Row],[Country_Cod]],Tableau1[[#This Row],[Categ]],Tableau1[[#This Row],[Period]],Tableau1[[#This Row],[Product_Ref]],Tableau1[[#This Row],[Sales]])</f>
        <v>EUEHUNCAT_HautM11-2020P489787982,17</v>
      </c>
      <c r="T344" s="5">
        <f>VLOOKUP(Tableau1[[#This Row],[Product_Ref]],Table_Correspondance!H:L,5,FALSE)</f>
        <v>42736</v>
      </c>
      <c r="U344">
        <f>_xlfn.DAYS(Tableau1[[#This Row],[Date]],Tableau1[[#This Row],[Date_creation]])</f>
        <v>1400</v>
      </c>
    </row>
    <row r="345" spans="1:21" x14ac:dyDescent="0.35">
      <c r="A345" t="s">
        <v>8</v>
      </c>
      <c r="B345" t="s">
        <v>418</v>
      </c>
      <c r="C345" t="str">
        <f>TRIM(Tableau1[[#This Row],[Country_Cod]])</f>
        <v>BGR</v>
      </c>
      <c r="D345" t="s">
        <v>408</v>
      </c>
      <c r="E345" t="str">
        <f>VLOOKUP(Tableau1[[#This Row],[Code_Pays]],Table_Correspondance!$B$1:$F$40,2,FALSE)</f>
        <v>Bulgarie</v>
      </c>
      <c r="F345" t="str">
        <f>RIGHT(Tableau1[[#This Row],[Categ]],LEN(Tableau1[[#This Row],[Categ]])-4)</f>
        <v>Haut-Et-Bas</v>
      </c>
      <c r="G345" t="s">
        <v>27</v>
      </c>
      <c r="H345" t="str">
        <f>RIGHT(Tableau1[[#This Row],[Period]],4)</f>
        <v>2020</v>
      </c>
      <c r="I345" t="str">
        <f>LEFT(Tableau1[[#This Row],[Period]],FIND("-",Tableau1[[#This Row],[Period]])-1)</f>
        <v>M6</v>
      </c>
      <c r="J345" t="str">
        <f>RIGHT(Tableau1[[#This Row],[Gauche_Trouve]],LEN(Tableau1[[#This Row],[Gauche_Trouve]])-1)</f>
        <v>6</v>
      </c>
      <c r="K345" s="5">
        <f>DATE(Tableau1[[#This Row],[Annee]],Tableau1[[#This Row],[Mois]],1)</f>
        <v>43983</v>
      </c>
      <c r="L345" s="5" t="str">
        <f>"T" &amp; ROUNDUP(Tableau1[[#This Row],[Mois]]/3, 0)</f>
        <v>T2</v>
      </c>
      <c r="M345" t="s">
        <v>177</v>
      </c>
      <c r="N345" t="str">
        <f>CONCATENATE(Tableau1[[#This Row],[Annee]],"-",Tableau1[[#This Row],[Trimestre]])</f>
        <v>2020-T2</v>
      </c>
      <c r="O345" t="str">
        <f>VLOOKUP(Tableau1[[#This Row],[Product_Ref]],Table_Correspondance!H:J,2,FALSE)</f>
        <v>Robe</v>
      </c>
      <c r="P345" s="3">
        <f>VLOOKUP(Tableau1[[#This Row],[Product_Ref]],Table_Correspondance!H:N,6,FALSE)</f>
        <v>12.46</v>
      </c>
      <c r="Q345" s="3">
        <f>VLOOKUP(Tableau1[[#This Row],[Product_Ref]],Table_Correspondance!H:N,7,FALSE)</f>
        <v>14</v>
      </c>
      <c r="R345" s="3">
        <v>6161.18</v>
      </c>
      <c r="S345" t="str">
        <f>CONCATENATE(Tableau1[[#This Row],[Sub_Region_Cod]],Tableau1[[#This Row],[Country_Cod]],Tableau1[[#This Row],[Categ]],Tableau1[[#This Row],[Period]],Tableau1[[#This Row],[Product_Ref]],Tableau1[[#This Row],[Sales]])</f>
        <v>EUEBGRCAT_Haut-Et-BasM6-2020P489986161,18</v>
      </c>
      <c r="T345" s="5">
        <f>VLOOKUP(Tableau1[[#This Row],[Product_Ref]],Table_Correspondance!H:L,5,FALSE)</f>
        <v>42856</v>
      </c>
      <c r="U345">
        <f>_xlfn.DAYS(Tableau1[[#This Row],[Date]],Tableau1[[#This Row],[Date_creation]])</f>
        <v>1127</v>
      </c>
    </row>
    <row r="346" spans="1:21" x14ac:dyDescent="0.35">
      <c r="A346" t="s">
        <v>8</v>
      </c>
      <c r="B346" t="s">
        <v>421</v>
      </c>
      <c r="C346" t="str">
        <f>TRIM(Tableau1[[#This Row],[Country_Cod]])</f>
        <v>SVK</v>
      </c>
      <c r="D346" t="s">
        <v>410</v>
      </c>
      <c r="E346" t="str">
        <f>VLOOKUP(Tableau1[[#This Row],[Code_Pays]],Table_Correspondance!$B$1:$F$40,2,FALSE)</f>
        <v>Slovaquie</v>
      </c>
      <c r="F346" t="str">
        <f>RIGHT(Tableau1[[#This Row],[Categ]],LEN(Tableau1[[#This Row],[Categ]])-4)</f>
        <v>Bas</v>
      </c>
      <c r="G346" t="s">
        <v>20</v>
      </c>
      <c r="H346" t="str">
        <f>RIGHT(Tableau1[[#This Row],[Period]],4)</f>
        <v>2020</v>
      </c>
      <c r="I346" t="str">
        <f>LEFT(Tableau1[[#This Row],[Period]],FIND("-",Tableau1[[#This Row],[Period]])-1)</f>
        <v>M4</v>
      </c>
      <c r="J346" t="str">
        <f>RIGHT(Tableau1[[#This Row],[Gauche_Trouve]],LEN(Tableau1[[#This Row],[Gauche_Trouve]])-1)</f>
        <v>4</v>
      </c>
      <c r="K346" s="5">
        <f>DATE(Tableau1[[#This Row],[Annee]],Tableau1[[#This Row],[Mois]],1)</f>
        <v>43922</v>
      </c>
      <c r="L346" s="5" t="str">
        <f>"T" &amp; ROUNDUP(Tableau1[[#This Row],[Mois]]/3, 0)</f>
        <v>T2</v>
      </c>
      <c r="M346" t="s">
        <v>176</v>
      </c>
      <c r="N346" t="str">
        <f>CONCATENATE(Tableau1[[#This Row],[Annee]],"-",Tableau1[[#This Row],[Trimestre]])</f>
        <v>2020-T2</v>
      </c>
      <c r="O346" t="str">
        <f>VLOOKUP(Tableau1[[#This Row],[Product_Ref]],Table_Correspondance!H:J,2,FALSE)</f>
        <v>Culotte</v>
      </c>
      <c r="P346" s="3">
        <f>VLOOKUP(Tableau1[[#This Row],[Product_Ref]],Table_Correspondance!H:N,6,FALSE)</f>
        <v>4.9000000000000004</v>
      </c>
      <c r="Q346" s="3">
        <f>VLOOKUP(Tableau1[[#This Row],[Product_Ref]],Table_Correspondance!H:N,7,FALSE)</f>
        <v>7</v>
      </c>
      <c r="R346" s="3">
        <v>5622.64</v>
      </c>
      <c r="S346" t="str">
        <f>CONCATENATE(Tableau1[[#This Row],[Sub_Region_Cod]],Tableau1[[#This Row],[Country_Cod]],Tableau1[[#This Row],[Categ]],Tableau1[[#This Row],[Period]],Tableau1[[#This Row],[Product_Ref]],Tableau1[[#This Row],[Sales]])</f>
        <v>EUESVKCAT_BasM4-2020P271825622,64</v>
      </c>
      <c r="T346" s="5">
        <f>VLOOKUP(Tableau1[[#This Row],[Product_Ref]],Table_Correspondance!H:L,5,FALSE)</f>
        <v>43282</v>
      </c>
      <c r="U346">
        <f>_xlfn.DAYS(Tableau1[[#This Row],[Date]],Tableau1[[#This Row],[Date_creation]])</f>
        <v>640</v>
      </c>
    </row>
    <row r="347" spans="1:21" x14ac:dyDescent="0.35">
      <c r="A347" t="s">
        <v>8</v>
      </c>
      <c r="B347" t="s">
        <v>424</v>
      </c>
      <c r="C347" t="str">
        <f>TRIM(Tableau1[[#This Row],[Country_Cod]])</f>
        <v>CZE</v>
      </c>
      <c r="D347" t="s">
        <v>409</v>
      </c>
      <c r="E347" t="str">
        <f>VLOOKUP(Tableau1[[#This Row],[Code_Pays]],Table_Correspondance!$B$1:$F$40,2,FALSE)</f>
        <v>République Tchèque</v>
      </c>
      <c r="F347" t="str">
        <f>RIGHT(Tableau1[[#This Row],[Categ]],LEN(Tableau1[[#This Row],[Categ]])-4)</f>
        <v>Haut</v>
      </c>
      <c r="G347" t="s">
        <v>13</v>
      </c>
      <c r="H347" t="str">
        <f>RIGHT(Tableau1[[#This Row],[Period]],4)</f>
        <v>2020</v>
      </c>
      <c r="I347" t="str">
        <f>LEFT(Tableau1[[#This Row],[Period]],FIND("-",Tableau1[[#This Row],[Period]])-1)</f>
        <v>M2</v>
      </c>
      <c r="J347" t="str">
        <f>RIGHT(Tableau1[[#This Row],[Gauche_Trouve]],LEN(Tableau1[[#This Row],[Gauche_Trouve]])-1)</f>
        <v>2</v>
      </c>
      <c r="K347" s="5">
        <f>DATE(Tableau1[[#This Row],[Annee]],Tableau1[[#This Row],[Mois]],1)</f>
        <v>43862</v>
      </c>
      <c r="L347" s="5" t="str">
        <f>"T" &amp; ROUNDUP(Tableau1[[#This Row],[Mois]]/3, 0)</f>
        <v>T1</v>
      </c>
      <c r="M347" t="s">
        <v>356</v>
      </c>
      <c r="N347" t="str">
        <f>CONCATENATE(Tableau1[[#This Row],[Annee]],"-",Tableau1[[#This Row],[Trimestre]])</f>
        <v>2020-T1</v>
      </c>
      <c r="O347" t="str">
        <f>VLOOKUP(Tableau1[[#This Row],[Product_Ref]],Table_Correspondance!H:J,2,FALSE)</f>
        <v>Sweatshirt</v>
      </c>
      <c r="P347" s="3">
        <f>VLOOKUP(Tableau1[[#This Row],[Product_Ref]],Table_Correspondance!H:N,6,FALSE)</f>
        <v>4.6500000000000004</v>
      </c>
      <c r="Q347" s="3">
        <f>VLOOKUP(Tableau1[[#This Row],[Product_Ref]],Table_Correspondance!H:N,7,FALSE)</f>
        <v>5</v>
      </c>
      <c r="R347" s="3">
        <v>5945.47</v>
      </c>
      <c r="S347" t="str">
        <f>CONCATENATE(Tableau1[[#This Row],[Sub_Region_Cod]],Tableau1[[#This Row],[Country_Cod]],Tableau1[[#This Row],[Categ]],Tableau1[[#This Row],[Period]],Tableau1[[#This Row],[Product_Ref]],Tableau1[[#This Row],[Sales]])</f>
        <v>EUECZECAT_HautM2-2020P450335945,47</v>
      </c>
      <c r="T347" s="5">
        <f>VLOOKUP(Tableau1[[#This Row],[Product_Ref]],Table_Correspondance!H:L,5,FALSE)</f>
        <v>43374</v>
      </c>
      <c r="U347">
        <f>_xlfn.DAYS(Tableau1[[#This Row],[Date]],Tableau1[[#This Row],[Date_creation]])</f>
        <v>488</v>
      </c>
    </row>
    <row r="348" spans="1:21" x14ac:dyDescent="0.35">
      <c r="A348" t="s">
        <v>8</v>
      </c>
      <c r="B348" t="s">
        <v>421</v>
      </c>
      <c r="C348" t="str">
        <f>TRIM(Tableau1[[#This Row],[Country_Cod]])</f>
        <v>SVK</v>
      </c>
      <c r="D348" t="s">
        <v>409</v>
      </c>
      <c r="E348" t="str">
        <f>VLOOKUP(Tableau1[[#This Row],[Code_Pays]],Table_Correspondance!$B$1:$F$40,2,FALSE)</f>
        <v>Slovaquie</v>
      </c>
      <c r="F348" t="str">
        <f>RIGHT(Tableau1[[#This Row],[Categ]],LEN(Tableau1[[#This Row],[Categ]])-4)</f>
        <v>Haut</v>
      </c>
      <c r="G348" t="s">
        <v>44</v>
      </c>
      <c r="H348" t="str">
        <f>RIGHT(Tableau1[[#This Row],[Period]],4)</f>
        <v>2019</v>
      </c>
      <c r="I348" t="str">
        <f>LEFT(Tableau1[[#This Row],[Period]],FIND("-",Tableau1[[#This Row],[Period]])-1)</f>
        <v>M11</v>
      </c>
      <c r="J348" t="str">
        <f>RIGHT(Tableau1[[#This Row],[Gauche_Trouve]],LEN(Tableau1[[#This Row],[Gauche_Trouve]])-1)</f>
        <v>11</v>
      </c>
      <c r="K348" s="5">
        <f>DATE(Tableau1[[#This Row],[Annee]],Tableau1[[#This Row],[Mois]],1)</f>
        <v>43770</v>
      </c>
      <c r="L348" s="5" t="str">
        <f>"T" &amp; ROUNDUP(Tableau1[[#This Row],[Mois]]/3, 0)</f>
        <v>T4</v>
      </c>
      <c r="M348" t="s">
        <v>81</v>
      </c>
      <c r="N348" t="str">
        <f>CONCATENATE(Tableau1[[#This Row],[Annee]],"-",Tableau1[[#This Row],[Trimestre]])</f>
        <v>2019-T4</v>
      </c>
      <c r="O348" t="str">
        <f>VLOOKUP(Tableau1[[#This Row],[Product_Ref]],Table_Correspondance!H:J,2,FALSE)</f>
        <v>Sweatshirt</v>
      </c>
      <c r="P348" s="3">
        <f>VLOOKUP(Tableau1[[#This Row],[Product_Ref]],Table_Correspondance!H:N,6,FALSE)</f>
        <v>9.1999999999999993</v>
      </c>
      <c r="Q348" s="3">
        <f>VLOOKUP(Tableau1[[#This Row],[Product_Ref]],Table_Correspondance!H:N,7,FALSE)</f>
        <v>10</v>
      </c>
      <c r="R348" s="3">
        <v>8716.1200000000008</v>
      </c>
      <c r="S348" t="str">
        <f>CONCATENATE(Tableau1[[#This Row],[Sub_Region_Cod]],Tableau1[[#This Row],[Country_Cod]],Tableau1[[#This Row],[Categ]],Tableau1[[#This Row],[Period]],Tableau1[[#This Row],[Product_Ref]],Tableau1[[#This Row],[Sales]])</f>
        <v>EUESVKCAT_HautM11-2019P242278716,12</v>
      </c>
      <c r="T348" s="5">
        <f>VLOOKUP(Tableau1[[#This Row],[Product_Ref]],Table_Correspondance!H:L,5,FALSE)</f>
        <v>42887</v>
      </c>
      <c r="U348">
        <f>_xlfn.DAYS(Tableau1[[#This Row],[Date]],Tableau1[[#This Row],[Date_creation]])</f>
        <v>883</v>
      </c>
    </row>
    <row r="349" spans="1:21" x14ac:dyDescent="0.35">
      <c r="A349" t="s">
        <v>8</v>
      </c>
      <c r="B349" t="s">
        <v>422</v>
      </c>
      <c r="C349" t="str">
        <f>TRIM(Tableau1[[#This Row],[Country_Cod]])</f>
        <v>BLR</v>
      </c>
      <c r="D349" t="s">
        <v>408</v>
      </c>
      <c r="E349" t="str">
        <f>VLOOKUP(Tableau1[[#This Row],[Code_Pays]],Table_Correspondance!$B$1:$F$40,2,FALSE)</f>
        <v>Bélarus</v>
      </c>
      <c r="F349" t="str">
        <f>RIGHT(Tableau1[[#This Row],[Categ]],LEN(Tableau1[[#This Row],[Categ]])-4)</f>
        <v>Haut-Et-Bas</v>
      </c>
      <c r="G349" t="s">
        <v>20</v>
      </c>
      <c r="H349" t="str">
        <f>RIGHT(Tableau1[[#This Row],[Period]],4)</f>
        <v>2020</v>
      </c>
      <c r="I349" t="str">
        <f>LEFT(Tableau1[[#This Row],[Period]],FIND("-",Tableau1[[#This Row],[Period]])-1)</f>
        <v>M4</v>
      </c>
      <c r="J349" t="str">
        <f>RIGHT(Tableau1[[#This Row],[Gauche_Trouve]],LEN(Tableau1[[#This Row],[Gauche_Trouve]])-1)</f>
        <v>4</v>
      </c>
      <c r="K349" s="5">
        <f>DATE(Tableau1[[#This Row],[Annee]],Tableau1[[#This Row],[Mois]],1)</f>
        <v>43922</v>
      </c>
      <c r="L349" s="5" t="str">
        <f>"T" &amp; ROUNDUP(Tableau1[[#This Row],[Mois]]/3, 0)</f>
        <v>T2</v>
      </c>
      <c r="M349" t="s">
        <v>140</v>
      </c>
      <c r="N349" t="str">
        <f>CONCATENATE(Tableau1[[#This Row],[Annee]],"-",Tableau1[[#This Row],[Trimestre]])</f>
        <v>2020-T2</v>
      </c>
      <c r="O349" t="str">
        <f>VLOOKUP(Tableau1[[#This Row],[Product_Ref]],Table_Correspondance!H:J,2,FALSE)</f>
        <v>Robe</v>
      </c>
      <c r="P349" s="3">
        <f>VLOOKUP(Tableau1[[#This Row],[Product_Ref]],Table_Correspondance!H:N,6,FALSE)</f>
        <v>4.7</v>
      </c>
      <c r="Q349" s="3">
        <f>VLOOKUP(Tableau1[[#This Row],[Product_Ref]],Table_Correspondance!H:N,7,FALSE)</f>
        <v>5</v>
      </c>
      <c r="R349" s="3">
        <v>6230.43</v>
      </c>
      <c r="S349" t="str">
        <f>CONCATENATE(Tableau1[[#This Row],[Sub_Region_Cod]],Tableau1[[#This Row],[Country_Cod]],Tableau1[[#This Row],[Categ]],Tableau1[[#This Row],[Period]],Tableau1[[#This Row],[Product_Ref]],Tableau1[[#This Row],[Sales]])</f>
        <v>EUEBLRCAT_Haut-Et-BasM4-2020P140136230,43</v>
      </c>
      <c r="T349" s="5">
        <f>VLOOKUP(Tableau1[[#This Row],[Product_Ref]],Table_Correspondance!H:L,5,FALSE)</f>
        <v>43160</v>
      </c>
      <c r="U349">
        <f>_xlfn.DAYS(Tableau1[[#This Row],[Date]],Tableau1[[#This Row],[Date_creation]])</f>
        <v>762</v>
      </c>
    </row>
    <row r="350" spans="1:21" x14ac:dyDescent="0.35">
      <c r="A350" t="s">
        <v>8</v>
      </c>
      <c r="B350" t="s">
        <v>420</v>
      </c>
      <c r="C350" t="str">
        <f>TRIM(Tableau1[[#This Row],[Country_Cod]])</f>
        <v>POL</v>
      </c>
      <c r="D350" t="s">
        <v>409</v>
      </c>
      <c r="E350" t="str">
        <f>VLOOKUP(Tableau1[[#This Row],[Code_Pays]],Table_Correspondance!$B$1:$F$40,2,FALSE)</f>
        <v>Pologne</v>
      </c>
      <c r="F350" t="str">
        <f>RIGHT(Tableau1[[#This Row],[Categ]],LEN(Tableau1[[#This Row],[Categ]])-4)</f>
        <v>Haut</v>
      </c>
      <c r="G350" t="s">
        <v>27</v>
      </c>
      <c r="H350" t="str">
        <f>RIGHT(Tableau1[[#This Row],[Period]],4)</f>
        <v>2020</v>
      </c>
      <c r="I350" t="str">
        <f>LEFT(Tableau1[[#This Row],[Period]],FIND("-",Tableau1[[#This Row],[Period]])-1)</f>
        <v>M6</v>
      </c>
      <c r="J350" t="str">
        <f>RIGHT(Tableau1[[#This Row],[Gauche_Trouve]],LEN(Tableau1[[#This Row],[Gauche_Trouve]])-1)</f>
        <v>6</v>
      </c>
      <c r="K350" s="5">
        <f>DATE(Tableau1[[#This Row],[Annee]],Tableau1[[#This Row],[Mois]],1)</f>
        <v>43983</v>
      </c>
      <c r="L350" s="5" t="str">
        <f>"T" &amp; ROUNDUP(Tableau1[[#This Row],[Mois]]/3, 0)</f>
        <v>T2</v>
      </c>
      <c r="M350" t="s">
        <v>220</v>
      </c>
      <c r="N350" t="str">
        <f>CONCATENATE(Tableau1[[#This Row],[Annee]],"-",Tableau1[[#This Row],[Trimestre]])</f>
        <v>2020-T2</v>
      </c>
      <c r="O350" t="str">
        <f>VLOOKUP(Tableau1[[#This Row],[Product_Ref]],Table_Correspondance!H:J,2,FALSE)</f>
        <v>Pull</v>
      </c>
      <c r="P350" s="3">
        <f>VLOOKUP(Tableau1[[#This Row],[Product_Ref]],Table_Correspondance!H:N,6,FALSE)</f>
        <v>13.65</v>
      </c>
      <c r="Q350" s="3">
        <f>VLOOKUP(Tableau1[[#This Row],[Product_Ref]],Table_Correspondance!H:N,7,FALSE)</f>
        <v>15</v>
      </c>
      <c r="R350" s="3">
        <v>9829.77</v>
      </c>
      <c r="S350" t="str">
        <f>CONCATENATE(Tableau1[[#This Row],[Sub_Region_Cod]],Tableau1[[#This Row],[Country_Cod]],Tableau1[[#This Row],[Categ]],Tableau1[[#This Row],[Period]],Tableau1[[#This Row],[Product_Ref]],Tableau1[[#This Row],[Sales]])</f>
        <v>EUEPOLCAT_HautM6-2020P497699829,77</v>
      </c>
      <c r="T350" s="5">
        <f>VLOOKUP(Tableau1[[#This Row],[Product_Ref]],Table_Correspondance!H:L,5,FALSE)</f>
        <v>43160</v>
      </c>
      <c r="U350">
        <f>_xlfn.DAYS(Tableau1[[#This Row],[Date]],Tableau1[[#This Row],[Date_creation]])</f>
        <v>823</v>
      </c>
    </row>
    <row r="351" spans="1:21" x14ac:dyDescent="0.35">
      <c r="A351" t="s">
        <v>8</v>
      </c>
      <c r="B351" t="s">
        <v>421</v>
      </c>
      <c r="C351" t="str">
        <f>TRIM(Tableau1[[#This Row],[Country_Cod]])</f>
        <v>SVK</v>
      </c>
      <c r="D351" t="s">
        <v>409</v>
      </c>
      <c r="E351" t="str">
        <f>VLOOKUP(Tableau1[[#This Row],[Code_Pays]],Table_Correspondance!$B$1:$F$40,2,FALSE)</f>
        <v>Slovaquie</v>
      </c>
      <c r="F351" t="str">
        <f>RIGHT(Tableau1[[#This Row],[Categ]],LEN(Tableau1[[#This Row],[Categ]])-4)</f>
        <v>Haut</v>
      </c>
      <c r="G351" t="s">
        <v>13</v>
      </c>
      <c r="H351" t="str">
        <f>RIGHT(Tableau1[[#This Row],[Period]],4)</f>
        <v>2020</v>
      </c>
      <c r="I351" t="str">
        <f>LEFT(Tableau1[[#This Row],[Period]],FIND("-",Tableau1[[#This Row],[Period]])-1)</f>
        <v>M2</v>
      </c>
      <c r="J351" t="str">
        <f>RIGHT(Tableau1[[#This Row],[Gauche_Trouve]],LEN(Tableau1[[#This Row],[Gauche_Trouve]])-1)</f>
        <v>2</v>
      </c>
      <c r="K351" s="5">
        <f>DATE(Tableau1[[#This Row],[Annee]],Tableau1[[#This Row],[Mois]],1)</f>
        <v>43862</v>
      </c>
      <c r="L351" s="5" t="str">
        <f>"T" &amp; ROUNDUP(Tableau1[[#This Row],[Mois]]/3, 0)</f>
        <v>T1</v>
      </c>
      <c r="M351" t="s">
        <v>204</v>
      </c>
      <c r="N351" t="str">
        <f>CONCATENATE(Tableau1[[#This Row],[Annee]],"-",Tableau1[[#This Row],[Trimestre]])</f>
        <v>2020-T1</v>
      </c>
      <c r="O351" t="str">
        <f>VLOOKUP(Tableau1[[#This Row],[Product_Ref]],Table_Correspondance!H:J,2,FALSE)</f>
        <v>Débardeur</v>
      </c>
      <c r="P351" s="3">
        <f>VLOOKUP(Tableau1[[#This Row],[Product_Ref]],Table_Correspondance!H:N,6,FALSE)</f>
        <v>8</v>
      </c>
      <c r="Q351" s="3">
        <f>VLOOKUP(Tableau1[[#This Row],[Product_Ref]],Table_Correspondance!H:N,7,FALSE)</f>
        <v>10</v>
      </c>
      <c r="R351" s="3">
        <v>2330.65</v>
      </c>
      <c r="S351" t="str">
        <f>CONCATENATE(Tableau1[[#This Row],[Sub_Region_Cod]],Tableau1[[#This Row],[Country_Cod]],Tableau1[[#This Row],[Categ]],Tableau1[[#This Row],[Period]],Tableau1[[#This Row],[Product_Ref]],Tableau1[[#This Row],[Sales]])</f>
        <v>EUESVKCAT_HautM2-2020P278402330,65</v>
      </c>
      <c r="T351" s="5">
        <f>VLOOKUP(Tableau1[[#This Row],[Product_Ref]],Table_Correspondance!H:L,5,FALSE)</f>
        <v>42948</v>
      </c>
      <c r="U351">
        <f>_xlfn.DAYS(Tableau1[[#This Row],[Date]],Tableau1[[#This Row],[Date_creation]])</f>
        <v>914</v>
      </c>
    </row>
    <row r="352" spans="1:21" x14ac:dyDescent="0.35">
      <c r="A352" t="s">
        <v>8</v>
      </c>
      <c r="B352" t="s">
        <v>417</v>
      </c>
      <c r="C352" t="str">
        <f>TRIM(Tableau1[[#This Row],[Country_Cod]])</f>
        <v>MDA</v>
      </c>
      <c r="D352" t="s">
        <v>410</v>
      </c>
      <c r="E352" t="str">
        <f>VLOOKUP(Tableau1[[#This Row],[Code_Pays]],Table_Correspondance!$B$1:$F$40,2,FALSE)</f>
        <v>République de Moldavie</v>
      </c>
      <c r="F352" t="str">
        <f>RIGHT(Tableau1[[#This Row],[Categ]],LEN(Tableau1[[#This Row],[Categ]])-4)</f>
        <v>Bas</v>
      </c>
      <c r="G352" t="s">
        <v>17</v>
      </c>
      <c r="H352" t="str">
        <f>RIGHT(Tableau1[[#This Row],[Period]],4)</f>
        <v>2020</v>
      </c>
      <c r="I352" t="str">
        <f>LEFT(Tableau1[[#This Row],[Period]],FIND("-",Tableau1[[#This Row],[Period]])-1)</f>
        <v>M12</v>
      </c>
      <c r="J352" t="str">
        <f>RIGHT(Tableau1[[#This Row],[Gauche_Trouve]],LEN(Tableau1[[#This Row],[Gauche_Trouve]])-1)</f>
        <v>12</v>
      </c>
      <c r="K352" s="5">
        <f>DATE(Tableau1[[#This Row],[Annee]],Tableau1[[#This Row],[Mois]],1)</f>
        <v>44166</v>
      </c>
      <c r="L352" s="5" t="str">
        <f>"T" &amp; ROUNDUP(Tableau1[[#This Row],[Mois]]/3, 0)</f>
        <v>T4</v>
      </c>
      <c r="M352" t="s">
        <v>68</v>
      </c>
      <c r="N352" t="str">
        <f>CONCATENATE(Tableau1[[#This Row],[Annee]],"-",Tableau1[[#This Row],[Trimestre]])</f>
        <v>2020-T4</v>
      </c>
      <c r="O352" t="str">
        <f>VLOOKUP(Tableau1[[#This Row],[Product_Ref]],Table_Correspondance!H:J,2,FALSE)</f>
        <v>Pantalon</v>
      </c>
      <c r="P352" s="3">
        <f>VLOOKUP(Tableau1[[#This Row],[Product_Ref]],Table_Correspondance!H:N,6,FALSE)</f>
        <v>9.94</v>
      </c>
      <c r="Q352" s="3">
        <f>VLOOKUP(Tableau1[[#This Row],[Product_Ref]],Table_Correspondance!H:N,7,FALSE)</f>
        <v>14</v>
      </c>
      <c r="R352" s="3">
        <v>6962.89</v>
      </c>
      <c r="S352" t="str">
        <f>CONCATENATE(Tableau1[[#This Row],[Sub_Region_Cod]],Tableau1[[#This Row],[Country_Cod]],Tableau1[[#This Row],[Categ]],Tableau1[[#This Row],[Period]],Tableau1[[#This Row],[Product_Ref]],Tableau1[[#This Row],[Sales]])</f>
        <v>EUEMDACAT_BasM12-2020P251866962,89</v>
      </c>
      <c r="T352" s="5">
        <f>VLOOKUP(Tableau1[[#This Row],[Product_Ref]],Table_Correspondance!H:L,5,FALSE)</f>
        <v>42795</v>
      </c>
      <c r="U352">
        <f>_xlfn.DAYS(Tableau1[[#This Row],[Date]],Tableau1[[#This Row],[Date_creation]])</f>
        <v>1371</v>
      </c>
    </row>
    <row r="353" spans="1:21" x14ac:dyDescent="0.35">
      <c r="A353" t="s">
        <v>8</v>
      </c>
      <c r="B353" t="s">
        <v>420</v>
      </c>
      <c r="C353" t="str">
        <f>TRIM(Tableau1[[#This Row],[Country_Cod]])</f>
        <v>POL</v>
      </c>
      <c r="D353" t="s">
        <v>410</v>
      </c>
      <c r="E353" t="str">
        <f>VLOOKUP(Tableau1[[#This Row],[Code_Pays]],Table_Correspondance!$B$1:$F$40,2,FALSE)</f>
        <v>Pologne</v>
      </c>
      <c r="F353" t="str">
        <f>RIGHT(Tableau1[[#This Row],[Categ]],LEN(Tableau1[[#This Row],[Categ]])-4)</f>
        <v>Bas</v>
      </c>
      <c r="G353" t="s">
        <v>27</v>
      </c>
      <c r="H353" t="str">
        <f>RIGHT(Tableau1[[#This Row],[Period]],4)</f>
        <v>2020</v>
      </c>
      <c r="I353" t="str">
        <f>LEFT(Tableau1[[#This Row],[Period]],FIND("-",Tableau1[[#This Row],[Period]])-1)</f>
        <v>M6</v>
      </c>
      <c r="J353" t="str">
        <f>RIGHT(Tableau1[[#This Row],[Gauche_Trouve]],LEN(Tableau1[[#This Row],[Gauche_Trouve]])-1)</f>
        <v>6</v>
      </c>
      <c r="K353" s="5">
        <f>DATE(Tableau1[[#This Row],[Annee]],Tableau1[[#This Row],[Mois]],1)</f>
        <v>43983</v>
      </c>
      <c r="L353" s="5" t="str">
        <f>"T" &amp; ROUNDUP(Tableau1[[#This Row],[Mois]]/3, 0)</f>
        <v>T2</v>
      </c>
      <c r="M353" t="s">
        <v>121</v>
      </c>
      <c r="N353" t="str">
        <f>CONCATENATE(Tableau1[[#This Row],[Annee]],"-",Tableau1[[#This Row],[Trimestre]])</f>
        <v>2020-T2</v>
      </c>
      <c r="O353" t="str">
        <f>VLOOKUP(Tableau1[[#This Row],[Product_Ref]],Table_Correspondance!H:J,2,FALSE)</f>
        <v>Pantalon</v>
      </c>
      <c r="P353" s="3">
        <f>VLOOKUP(Tableau1[[#This Row],[Product_Ref]],Table_Correspondance!H:N,6,FALSE)</f>
        <v>6.48</v>
      </c>
      <c r="Q353" s="3">
        <f>VLOOKUP(Tableau1[[#This Row],[Product_Ref]],Table_Correspondance!H:N,7,FALSE)</f>
        <v>8</v>
      </c>
      <c r="R353" s="3">
        <v>5537.2</v>
      </c>
      <c r="S353" t="str">
        <f>CONCATENATE(Tableau1[[#This Row],[Sub_Region_Cod]],Tableau1[[#This Row],[Country_Cod]],Tableau1[[#This Row],[Categ]],Tableau1[[#This Row],[Period]],Tableau1[[#This Row],[Product_Ref]],Tableau1[[#This Row],[Sales]])</f>
        <v>EUEPOLCAT_BasM6-2020P235295537,2</v>
      </c>
      <c r="T353" s="5">
        <f>VLOOKUP(Tableau1[[#This Row],[Product_Ref]],Table_Correspondance!H:L,5,FALSE)</f>
        <v>43313</v>
      </c>
      <c r="U353">
        <f>_xlfn.DAYS(Tableau1[[#This Row],[Date]],Tableau1[[#This Row],[Date_creation]])</f>
        <v>670</v>
      </c>
    </row>
    <row r="354" spans="1:21" x14ac:dyDescent="0.35">
      <c r="A354" t="s">
        <v>8</v>
      </c>
      <c r="B354" t="s">
        <v>425</v>
      </c>
      <c r="C354" t="str">
        <f>TRIM(Tableau1[[#This Row],[Country_Cod]])</f>
        <v>ARM</v>
      </c>
      <c r="D354" t="s">
        <v>409</v>
      </c>
      <c r="E354" t="str">
        <f>VLOOKUP(Tableau1[[#This Row],[Code_Pays]],Table_Correspondance!$B$1:$F$40,2,FALSE)</f>
        <v>Arménie</v>
      </c>
      <c r="F354" t="str">
        <f>RIGHT(Tableau1[[#This Row],[Categ]],LEN(Tableau1[[#This Row],[Categ]])-4)</f>
        <v>Haut</v>
      </c>
      <c r="G354" t="s">
        <v>56</v>
      </c>
      <c r="H354" t="str">
        <f>RIGHT(Tableau1[[#This Row],[Period]],4)</f>
        <v>2020</v>
      </c>
      <c r="I354" t="str">
        <f>LEFT(Tableau1[[#This Row],[Period]],FIND("-",Tableau1[[#This Row],[Period]])-1)</f>
        <v>M3</v>
      </c>
      <c r="J354" t="str">
        <f>RIGHT(Tableau1[[#This Row],[Gauche_Trouve]],LEN(Tableau1[[#This Row],[Gauche_Trouve]])-1)</f>
        <v>3</v>
      </c>
      <c r="K354" s="5">
        <f>DATE(Tableau1[[#This Row],[Annee]],Tableau1[[#This Row],[Mois]],1)</f>
        <v>43891</v>
      </c>
      <c r="L354" s="5" t="str">
        <f>"T" &amp; ROUNDUP(Tableau1[[#This Row],[Mois]]/3, 0)</f>
        <v>T1</v>
      </c>
      <c r="M354" t="s">
        <v>84</v>
      </c>
      <c r="N354" t="str">
        <f>CONCATENATE(Tableau1[[#This Row],[Annee]],"-",Tableau1[[#This Row],[Trimestre]])</f>
        <v>2020-T1</v>
      </c>
      <c r="O354" t="str">
        <f>VLOOKUP(Tableau1[[#This Row],[Product_Ref]],Table_Correspondance!H:J,2,FALSE)</f>
        <v>Sweatshirt</v>
      </c>
      <c r="P354" s="3">
        <f>VLOOKUP(Tableau1[[#This Row],[Product_Ref]],Table_Correspondance!H:N,6,FALSE)</f>
        <v>5.1100000000000003</v>
      </c>
      <c r="Q354" s="3">
        <f>VLOOKUP(Tableau1[[#This Row],[Product_Ref]],Table_Correspondance!H:N,7,FALSE)</f>
        <v>7</v>
      </c>
      <c r="R354" s="3">
        <v>7145.63</v>
      </c>
      <c r="S354" t="str">
        <f>CONCATENATE(Tableau1[[#This Row],[Sub_Region_Cod]],Tableau1[[#This Row],[Country_Cod]],Tableau1[[#This Row],[Categ]],Tableau1[[#This Row],[Period]],Tableau1[[#This Row],[Product_Ref]],Tableau1[[#This Row],[Sales]])</f>
        <v>EUEARMCAT_HautM3-2020P323287145,63</v>
      </c>
      <c r="T354" s="5">
        <f>VLOOKUP(Tableau1[[#This Row],[Product_Ref]],Table_Correspondance!H:L,5,FALSE)</f>
        <v>42795</v>
      </c>
      <c r="U354">
        <f>_xlfn.DAYS(Tableau1[[#This Row],[Date]],Tableau1[[#This Row],[Date_creation]])</f>
        <v>1096</v>
      </c>
    </row>
    <row r="355" spans="1:21" x14ac:dyDescent="0.35">
      <c r="A355" t="s">
        <v>8</v>
      </c>
      <c r="B355" t="s">
        <v>425</v>
      </c>
      <c r="C355" t="str">
        <f>TRIM(Tableau1[[#This Row],[Country_Cod]])</f>
        <v>ARM</v>
      </c>
      <c r="D355" t="s">
        <v>410</v>
      </c>
      <c r="E355" t="str">
        <f>VLOOKUP(Tableau1[[#This Row],[Code_Pays]],Table_Correspondance!$B$1:$F$40,2,FALSE)</f>
        <v>Arménie</v>
      </c>
      <c r="F355" t="str">
        <f>RIGHT(Tableau1[[#This Row],[Categ]],LEN(Tableau1[[#This Row],[Categ]])-4)</f>
        <v>Bas</v>
      </c>
      <c r="G355" t="s">
        <v>27</v>
      </c>
      <c r="H355" t="str">
        <f>RIGHT(Tableau1[[#This Row],[Period]],4)</f>
        <v>2020</v>
      </c>
      <c r="I355" t="str">
        <f>LEFT(Tableau1[[#This Row],[Period]],FIND("-",Tableau1[[#This Row],[Period]])-1)</f>
        <v>M6</v>
      </c>
      <c r="J355" t="str">
        <f>RIGHT(Tableau1[[#This Row],[Gauche_Trouve]],LEN(Tableau1[[#This Row],[Gauche_Trouve]])-1)</f>
        <v>6</v>
      </c>
      <c r="K355" s="5">
        <f>DATE(Tableau1[[#This Row],[Annee]],Tableau1[[#This Row],[Mois]],1)</f>
        <v>43983</v>
      </c>
      <c r="L355" s="5" t="str">
        <f>"T" &amp; ROUNDUP(Tableau1[[#This Row],[Mois]]/3, 0)</f>
        <v>T2</v>
      </c>
      <c r="M355" t="s">
        <v>209</v>
      </c>
      <c r="N355" t="str">
        <f>CONCATENATE(Tableau1[[#This Row],[Annee]],"-",Tableau1[[#This Row],[Trimestre]])</f>
        <v>2020-T2</v>
      </c>
      <c r="O355" t="str">
        <f>VLOOKUP(Tableau1[[#This Row],[Product_Ref]],Table_Correspondance!H:J,2,FALSE)</f>
        <v>Culotte</v>
      </c>
      <c r="P355" s="3">
        <f>VLOOKUP(Tableau1[[#This Row],[Product_Ref]],Table_Correspondance!H:N,6,FALSE)</f>
        <v>9.5</v>
      </c>
      <c r="Q355" s="3">
        <f>VLOOKUP(Tableau1[[#This Row],[Product_Ref]],Table_Correspondance!H:N,7,FALSE)</f>
        <v>10</v>
      </c>
      <c r="R355" s="3">
        <v>753.15</v>
      </c>
      <c r="S355" t="str">
        <f>CONCATENATE(Tableau1[[#This Row],[Sub_Region_Cod]],Tableau1[[#This Row],[Country_Cod]],Tableau1[[#This Row],[Categ]],Tableau1[[#This Row],[Period]],Tableau1[[#This Row],[Product_Ref]],Tableau1[[#This Row],[Sales]])</f>
        <v>EUEARMCAT_BasM6-2020P06146753,15</v>
      </c>
      <c r="T355" s="5">
        <f>VLOOKUP(Tableau1[[#This Row],[Product_Ref]],Table_Correspondance!H:L,5,FALSE)</f>
        <v>42736</v>
      </c>
      <c r="U355">
        <f>_xlfn.DAYS(Tableau1[[#This Row],[Date]],Tableau1[[#This Row],[Date_creation]])</f>
        <v>1247</v>
      </c>
    </row>
    <row r="356" spans="1:21" x14ac:dyDescent="0.35">
      <c r="A356" t="s">
        <v>8</v>
      </c>
      <c r="B356" t="s">
        <v>416</v>
      </c>
      <c r="C356" t="str">
        <f>TRIM(Tableau1[[#This Row],[Country_Cod]])</f>
        <v>ROU</v>
      </c>
      <c r="D356" t="s">
        <v>409</v>
      </c>
      <c r="E356" t="str">
        <f>VLOOKUP(Tableau1[[#This Row],[Code_Pays]],Table_Correspondance!$B$1:$F$40,2,FALSE)</f>
        <v>Roumanie</v>
      </c>
      <c r="F356" t="str">
        <f>RIGHT(Tableau1[[#This Row],[Categ]],LEN(Tableau1[[#This Row],[Categ]])-4)</f>
        <v>Haut</v>
      </c>
      <c r="G356" t="s">
        <v>42</v>
      </c>
      <c r="H356" t="str">
        <f>RIGHT(Tableau1[[#This Row],[Period]],4)</f>
        <v>2019</v>
      </c>
      <c r="I356" t="str">
        <f>LEFT(Tableau1[[#This Row],[Period]],FIND("-",Tableau1[[#This Row],[Period]])-1)</f>
        <v>M6</v>
      </c>
      <c r="J356" t="str">
        <f>RIGHT(Tableau1[[#This Row],[Gauche_Trouve]],LEN(Tableau1[[#This Row],[Gauche_Trouve]])-1)</f>
        <v>6</v>
      </c>
      <c r="K356" s="5">
        <f>DATE(Tableau1[[#This Row],[Annee]],Tableau1[[#This Row],[Mois]],1)</f>
        <v>43617</v>
      </c>
      <c r="L356" s="5" t="str">
        <f>"T" &amp; ROUNDUP(Tableau1[[#This Row],[Mois]]/3, 0)</f>
        <v>T2</v>
      </c>
      <c r="M356" t="s">
        <v>356</v>
      </c>
      <c r="N356" t="str">
        <f>CONCATENATE(Tableau1[[#This Row],[Annee]],"-",Tableau1[[#This Row],[Trimestre]])</f>
        <v>2019-T2</v>
      </c>
      <c r="O356" t="str">
        <f>VLOOKUP(Tableau1[[#This Row],[Product_Ref]],Table_Correspondance!H:J,2,FALSE)</f>
        <v>Sweatshirt</v>
      </c>
      <c r="P356" s="3">
        <f>VLOOKUP(Tableau1[[#This Row],[Product_Ref]],Table_Correspondance!H:N,6,FALSE)</f>
        <v>4.6500000000000004</v>
      </c>
      <c r="Q356" s="3">
        <f>VLOOKUP(Tableau1[[#This Row],[Product_Ref]],Table_Correspondance!H:N,7,FALSE)</f>
        <v>5</v>
      </c>
      <c r="R356" s="3">
        <v>4197.84</v>
      </c>
      <c r="S356" t="str">
        <f>CONCATENATE(Tableau1[[#This Row],[Sub_Region_Cod]],Tableau1[[#This Row],[Country_Cod]],Tableau1[[#This Row],[Categ]],Tableau1[[#This Row],[Period]],Tableau1[[#This Row],[Product_Ref]],Tableau1[[#This Row],[Sales]])</f>
        <v>EUEROUCAT_HautM6-2019P450334197,84</v>
      </c>
      <c r="T356" s="5">
        <f>VLOOKUP(Tableau1[[#This Row],[Product_Ref]],Table_Correspondance!H:L,5,FALSE)</f>
        <v>43374</v>
      </c>
      <c r="U356">
        <f>_xlfn.DAYS(Tableau1[[#This Row],[Date]],Tableau1[[#This Row],[Date_creation]])</f>
        <v>243</v>
      </c>
    </row>
    <row r="357" spans="1:21" x14ac:dyDescent="0.35">
      <c r="A357" t="s">
        <v>8</v>
      </c>
      <c r="B357" t="s">
        <v>418</v>
      </c>
      <c r="C357" t="str">
        <f>TRIM(Tableau1[[#This Row],[Country_Cod]])</f>
        <v>BGR</v>
      </c>
      <c r="D357" t="s">
        <v>409</v>
      </c>
      <c r="E357" t="str">
        <f>VLOOKUP(Tableau1[[#This Row],[Code_Pays]],Table_Correspondance!$B$1:$F$40,2,FALSE)</f>
        <v>Bulgarie</v>
      </c>
      <c r="F357" t="str">
        <f>RIGHT(Tableau1[[#This Row],[Categ]],LEN(Tableau1[[#This Row],[Categ]])-4)</f>
        <v>Haut</v>
      </c>
      <c r="G357" t="s">
        <v>63</v>
      </c>
      <c r="H357" t="str">
        <f>RIGHT(Tableau1[[#This Row],[Period]],4)</f>
        <v>2019</v>
      </c>
      <c r="I357" t="str">
        <f>LEFT(Tableau1[[#This Row],[Period]],FIND("-",Tableau1[[#This Row],[Period]])-1)</f>
        <v>M7</v>
      </c>
      <c r="J357" t="str">
        <f>RIGHT(Tableau1[[#This Row],[Gauche_Trouve]],LEN(Tableau1[[#This Row],[Gauche_Trouve]])-1)</f>
        <v>7</v>
      </c>
      <c r="K357" s="5">
        <f>DATE(Tableau1[[#This Row],[Annee]],Tableau1[[#This Row],[Mois]],1)</f>
        <v>43647</v>
      </c>
      <c r="L357" s="5" t="str">
        <f>"T" &amp; ROUNDUP(Tableau1[[#This Row],[Mois]]/3, 0)</f>
        <v>T3</v>
      </c>
      <c r="M357" t="s">
        <v>212</v>
      </c>
      <c r="N357" t="str">
        <f>CONCATENATE(Tableau1[[#This Row],[Annee]],"-",Tableau1[[#This Row],[Trimestre]])</f>
        <v>2019-T3</v>
      </c>
      <c r="O357" t="str">
        <f>VLOOKUP(Tableau1[[#This Row],[Product_Ref]],Table_Correspondance!H:J,2,FALSE)</f>
        <v>Chemise</v>
      </c>
      <c r="P357" s="3">
        <f>VLOOKUP(Tableau1[[#This Row],[Product_Ref]],Table_Correspondance!H:N,6,FALSE)</f>
        <v>5.1100000000000003</v>
      </c>
      <c r="Q357" s="3">
        <f>VLOOKUP(Tableau1[[#This Row],[Product_Ref]],Table_Correspondance!H:N,7,FALSE)</f>
        <v>7</v>
      </c>
      <c r="R357" s="3">
        <v>208.58</v>
      </c>
      <c r="S357" t="str">
        <f>CONCATENATE(Tableau1[[#This Row],[Sub_Region_Cod]],Tableau1[[#This Row],[Country_Cod]],Tableau1[[#This Row],[Categ]],Tableau1[[#This Row],[Period]],Tableau1[[#This Row],[Product_Ref]],Tableau1[[#This Row],[Sales]])</f>
        <v>EUEBGRCAT_HautM7-2019P03666208,58</v>
      </c>
      <c r="T357" s="5">
        <f>VLOOKUP(Tableau1[[#This Row],[Product_Ref]],Table_Correspondance!H:L,5,FALSE)</f>
        <v>42736</v>
      </c>
      <c r="U357">
        <f>_xlfn.DAYS(Tableau1[[#This Row],[Date]],Tableau1[[#This Row],[Date_creation]])</f>
        <v>911</v>
      </c>
    </row>
    <row r="358" spans="1:21" x14ac:dyDescent="0.35">
      <c r="A358" t="s">
        <v>8</v>
      </c>
      <c r="B358" t="s">
        <v>420</v>
      </c>
      <c r="C358" t="str">
        <f>TRIM(Tableau1[[#This Row],[Country_Cod]])</f>
        <v>POL</v>
      </c>
      <c r="D358" t="s">
        <v>409</v>
      </c>
      <c r="E358" t="str">
        <f>VLOOKUP(Tableau1[[#This Row],[Code_Pays]],Table_Correspondance!$B$1:$F$40,2,FALSE)</f>
        <v>Pologne</v>
      </c>
      <c r="F358" t="str">
        <f>RIGHT(Tableau1[[#This Row],[Categ]],LEN(Tableau1[[#This Row],[Categ]])-4)</f>
        <v>Haut</v>
      </c>
      <c r="G358" t="s">
        <v>9</v>
      </c>
      <c r="H358" t="str">
        <f>RIGHT(Tableau1[[#This Row],[Period]],4)</f>
        <v>2021</v>
      </c>
      <c r="I358" t="str">
        <f>LEFT(Tableau1[[#This Row],[Period]],FIND("-",Tableau1[[#This Row],[Period]])-1)</f>
        <v>M2</v>
      </c>
      <c r="J358" t="str">
        <f>RIGHT(Tableau1[[#This Row],[Gauche_Trouve]],LEN(Tableau1[[#This Row],[Gauche_Trouve]])-1)</f>
        <v>2</v>
      </c>
      <c r="K358" s="5">
        <f>DATE(Tableau1[[#This Row],[Annee]],Tableau1[[#This Row],[Mois]],1)</f>
        <v>44228</v>
      </c>
      <c r="L358" s="5" t="str">
        <f>"T" &amp; ROUNDUP(Tableau1[[#This Row],[Mois]]/3, 0)</f>
        <v>T1</v>
      </c>
      <c r="M358" t="s">
        <v>308</v>
      </c>
      <c r="N358" t="str">
        <f>CONCATENATE(Tableau1[[#This Row],[Annee]],"-",Tableau1[[#This Row],[Trimestre]])</f>
        <v>2021-T1</v>
      </c>
      <c r="O358" t="str">
        <f>VLOOKUP(Tableau1[[#This Row],[Product_Ref]],Table_Correspondance!H:J,2,FALSE)</f>
        <v>Débardeur</v>
      </c>
      <c r="P358" s="3">
        <f>VLOOKUP(Tableau1[[#This Row],[Product_Ref]],Table_Correspondance!H:N,6,FALSE)</f>
        <v>4.55</v>
      </c>
      <c r="Q358" s="3">
        <f>VLOOKUP(Tableau1[[#This Row],[Product_Ref]],Table_Correspondance!H:N,7,FALSE)</f>
        <v>5</v>
      </c>
      <c r="R358" s="3">
        <v>5551.92</v>
      </c>
      <c r="S358" t="str">
        <f>CONCATENATE(Tableau1[[#This Row],[Sub_Region_Cod]],Tableau1[[#This Row],[Country_Cod]],Tableau1[[#This Row],[Categ]],Tableau1[[#This Row],[Period]],Tableau1[[#This Row],[Product_Ref]],Tableau1[[#This Row],[Sales]])</f>
        <v>EUEPOLCAT_HautM2-2021P102075551,92</v>
      </c>
      <c r="T358" s="5">
        <f>VLOOKUP(Tableau1[[#This Row],[Product_Ref]],Table_Correspondance!H:L,5,FALSE)</f>
        <v>43252</v>
      </c>
      <c r="U358">
        <f>_xlfn.DAYS(Tableau1[[#This Row],[Date]],Tableau1[[#This Row],[Date_creation]])</f>
        <v>976</v>
      </c>
    </row>
    <row r="359" spans="1:21" x14ac:dyDescent="0.35">
      <c r="A359" t="s">
        <v>8</v>
      </c>
      <c r="B359" t="s">
        <v>421</v>
      </c>
      <c r="C359" t="str">
        <f>TRIM(Tableau1[[#This Row],[Country_Cod]])</f>
        <v>SVK</v>
      </c>
      <c r="D359" t="s">
        <v>408</v>
      </c>
      <c r="E359" t="str">
        <f>VLOOKUP(Tableau1[[#This Row],[Code_Pays]],Table_Correspondance!$B$1:$F$40,2,FALSE)</f>
        <v>Slovaquie</v>
      </c>
      <c r="F359" t="str">
        <f>RIGHT(Tableau1[[#This Row],[Categ]],LEN(Tableau1[[#This Row],[Categ]])-4)</f>
        <v>Haut-Et-Bas</v>
      </c>
      <c r="G359" t="s">
        <v>54</v>
      </c>
      <c r="H359" t="str">
        <f>RIGHT(Tableau1[[#This Row],[Period]],4)</f>
        <v>2020</v>
      </c>
      <c r="I359" t="str">
        <f>LEFT(Tableau1[[#This Row],[Period]],FIND("-",Tableau1[[#This Row],[Period]])-1)</f>
        <v>M5</v>
      </c>
      <c r="J359" t="str">
        <f>RIGHT(Tableau1[[#This Row],[Gauche_Trouve]],LEN(Tableau1[[#This Row],[Gauche_Trouve]])-1)</f>
        <v>5</v>
      </c>
      <c r="K359" s="5">
        <f>DATE(Tableau1[[#This Row],[Annee]],Tableau1[[#This Row],[Mois]],1)</f>
        <v>43952</v>
      </c>
      <c r="L359" s="5" t="str">
        <f>"T" &amp; ROUNDUP(Tableau1[[#This Row],[Mois]]/3, 0)</f>
        <v>T2</v>
      </c>
      <c r="M359" t="s">
        <v>272</v>
      </c>
      <c r="N359" t="str">
        <f>CONCATENATE(Tableau1[[#This Row],[Annee]],"-",Tableau1[[#This Row],[Trimestre]])</f>
        <v>2020-T2</v>
      </c>
      <c r="O359" t="str">
        <f>VLOOKUP(Tableau1[[#This Row],[Product_Ref]],Table_Correspondance!H:J,2,FALSE)</f>
        <v>Pyjama</v>
      </c>
      <c r="P359" s="3">
        <f>VLOOKUP(Tableau1[[#This Row],[Product_Ref]],Table_Correspondance!H:N,6,FALSE)</f>
        <v>9.1199999999999992</v>
      </c>
      <c r="Q359" s="3">
        <f>VLOOKUP(Tableau1[[#This Row],[Product_Ref]],Table_Correspondance!H:N,7,FALSE)</f>
        <v>12</v>
      </c>
      <c r="R359" s="3">
        <v>9523.89</v>
      </c>
      <c r="S359" t="str">
        <f>CONCATENATE(Tableau1[[#This Row],[Sub_Region_Cod]],Tableau1[[#This Row],[Country_Cod]],Tableau1[[#This Row],[Categ]],Tableau1[[#This Row],[Period]],Tableau1[[#This Row],[Product_Ref]],Tableau1[[#This Row],[Sales]])</f>
        <v>EUESVKCAT_Haut-Et-BasM5-2020P256109523,89</v>
      </c>
      <c r="T359" s="5">
        <f>VLOOKUP(Tableau1[[#This Row],[Product_Ref]],Table_Correspondance!H:L,5,FALSE)</f>
        <v>43221</v>
      </c>
      <c r="U359">
        <f>_xlfn.DAYS(Tableau1[[#This Row],[Date]],Tableau1[[#This Row],[Date_creation]])</f>
        <v>731</v>
      </c>
    </row>
    <row r="360" spans="1:21" x14ac:dyDescent="0.35">
      <c r="A360" t="s">
        <v>8</v>
      </c>
      <c r="B360" t="s">
        <v>423</v>
      </c>
      <c r="C360" t="str">
        <f>TRIM(Tableau1[[#This Row],[Country_Cod]])</f>
        <v>UKR</v>
      </c>
      <c r="D360" t="s">
        <v>409</v>
      </c>
      <c r="E360" t="str">
        <f>VLOOKUP(Tableau1[[#This Row],[Code_Pays]],Table_Correspondance!$B$1:$F$40,2,FALSE)</f>
        <v>Ukraine</v>
      </c>
      <c r="F360" t="str">
        <f>RIGHT(Tableau1[[#This Row],[Categ]],LEN(Tableau1[[#This Row],[Categ]])-4)</f>
        <v>Haut</v>
      </c>
      <c r="G360" t="s">
        <v>4</v>
      </c>
      <c r="H360" t="str">
        <f>RIGHT(Tableau1[[#This Row],[Period]],4)</f>
        <v>2021</v>
      </c>
      <c r="I360" t="str">
        <f>LEFT(Tableau1[[#This Row],[Period]],FIND("-",Tableau1[[#This Row],[Period]])-1)</f>
        <v>M3</v>
      </c>
      <c r="J360" t="str">
        <f>RIGHT(Tableau1[[#This Row],[Gauche_Trouve]],LEN(Tableau1[[#This Row],[Gauche_Trouve]])-1)</f>
        <v>3</v>
      </c>
      <c r="K360" s="5">
        <f>DATE(Tableau1[[#This Row],[Annee]],Tableau1[[#This Row],[Mois]],1)</f>
        <v>44256</v>
      </c>
      <c r="L360" s="5" t="str">
        <f>"T" &amp; ROUNDUP(Tableau1[[#This Row],[Mois]]/3, 0)</f>
        <v>T1</v>
      </c>
      <c r="M360" t="s">
        <v>370</v>
      </c>
      <c r="N360" t="str">
        <f>CONCATENATE(Tableau1[[#This Row],[Annee]],"-",Tableau1[[#This Row],[Trimestre]])</f>
        <v>2021-T1</v>
      </c>
      <c r="O360" t="str">
        <f>VLOOKUP(Tableau1[[#This Row],[Product_Ref]],Table_Correspondance!H:J,2,FALSE)</f>
        <v>Sweatshirt</v>
      </c>
      <c r="P360" s="3">
        <f>VLOOKUP(Tableau1[[#This Row],[Product_Ref]],Table_Correspondance!H:N,6,FALSE)</f>
        <v>11.4</v>
      </c>
      <c r="Q360" s="3">
        <f>VLOOKUP(Tableau1[[#This Row],[Product_Ref]],Table_Correspondance!H:N,7,FALSE)</f>
        <v>15</v>
      </c>
      <c r="R360" s="3">
        <v>2346.7199999999998</v>
      </c>
      <c r="S360" t="str">
        <f>CONCATENATE(Tableau1[[#This Row],[Sub_Region_Cod]],Tableau1[[#This Row],[Country_Cod]],Tableau1[[#This Row],[Categ]],Tableau1[[#This Row],[Period]],Tableau1[[#This Row],[Product_Ref]],Tableau1[[#This Row],[Sales]])</f>
        <v>EUEUKRCAT_HautM3-2021P396542346,72</v>
      </c>
      <c r="T360" s="5">
        <f>VLOOKUP(Tableau1[[#This Row],[Product_Ref]],Table_Correspondance!H:L,5,FALSE)</f>
        <v>42795</v>
      </c>
      <c r="U360">
        <f>_xlfn.DAYS(Tableau1[[#This Row],[Date]],Tableau1[[#This Row],[Date_creation]])</f>
        <v>1461</v>
      </c>
    </row>
    <row r="361" spans="1:21" x14ac:dyDescent="0.35">
      <c r="A361" t="s">
        <v>8</v>
      </c>
      <c r="B361" t="s">
        <v>417</v>
      </c>
      <c r="C361" t="str">
        <f>TRIM(Tableau1[[#This Row],[Country_Cod]])</f>
        <v>MDA</v>
      </c>
      <c r="D361" t="s">
        <v>410</v>
      </c>
      <c r="E361" t="str">
        <f>VLOOKUP(Tableau1[[#This Row],[Code_Pays]],Table_Correspondance!$B$1:$F$40,2,FALSE)</f>
        <v>République de Moldavie</v>
      </c>
      <c r="F361" t="str">
        <f>RIGHT(Tableau1[[#This Row],[Categ]],LEN(Tableau1[[#This Row],[Categ]])-4)</f>
        <v>Bas</v>
      </c>
      <c r="G361" t="s">
        <v>40</v>
      </c>
      <c r="H361" t="str">
        <f>RIGHT(Tableau1[[#This Row],[Period]],4)</f>
        <v>2020</v>
      </c>
      <c r="I361" t="str">
        <f>LEFT(Tableau1[[#This Row],[Period]],FIND("-",Tableau1[[#This Row],[Period]])-1)</f>
        <v>M10</v>
      </c>
      <c r="J361" t="str">
        <f>RIGHT(Tableau1[[#This Row],[Gauche_Trouve]],LEN(Tableau1[[#This Row],[Gauche_Trouve]])-1)</f>
        <v>10</v>
      </c>
      <c r="K361" s="5">
        <f>DATE(Tableau1[[#This Row],[Annee]],Tableau1[[#This Row],[Mois]],1)</f>
        <v>44105</v>
      </c>
      <c r="L361" s="5" t="str">
        <f>"T" &amp; ROUNDUP(Tableau1[[#This Row],[Mois]]/3, 0)</f>
        <v>T4</v>
      </c>
      <c r="M361" t="s">
        <v>351</v>
      </c>
      <c r="N361" t="str">
        <f>CONCATENATE(Tableau1[[#This Row],[Annee]],"-",Tableau1[[#This Row],[Trimestre]])</f>
        <v>2020-T4</v>
      </c>
      <c r="O361" t="str">
        <f>VLOOKUP(Tableau1[[#This Row],[Product_Ref]],Table_Correspondance!H:J,2,FALSE)</f>
        <v>Collant</v>
      </c>
      <c r="P361" s="3">
        <f>VLOOKUP(Tableau1[[#This Row],[Product_Ref]],Table_Correspondance!H:N,6,FALSE)</f>
        <v>10.27</v>
      </c>
      <c r="Q361" s="3">
        <f>VLOOKUP(Tableau1[[#This Row],[Product_Ref]],Table_Correspondance!H:N,7,FALSE)</f>
        <v>13</v>
      </c>
      <c r="R361" s="3">
        <v>6425.49</v>
      </c>
      <c r="S361" t="str">
        <f>CONCATENATE(Tableau1[[#This Row],[Sub_Region_Cod]],Tableau1[[#This Row],[Country_Cod]],Tableau1[[#This Row],[Categ]],Tableau1[[#This Row],[Period]],Tableau1[[#This Row],[Product_Ref]],Tableau1[[#This Row],[Sales]])</f>
        <v>EUEMDACAT_BasM10-2020P178196425,49</v>
      </c>
      <c r="T361" s="5">
        <f>VLOOKUP(Tableau1[[#This Row],[Product_Ref]],Table_Correspondance!H:L,5,FALSE)</f>
        <v>43344</v>
      </c>
      <c r="U361">
        <f>_xlfn.DAYS(Tableau1[[#This Row],[Date]],Tableau1[[#This Row],[Date_creation]])</f>
        <v>761</v>
      </c>
    </row>
    <row r="362" spans="1:21" x14ac:dyDescent="0.35">
      <c r="A362" t="s">
        <v>8</v>
      </c>
      <c r="B362" t="s">
        <v>418</v>
      </c>
      <c r="C362" t="str">
        <f>TRIM(Tableau1[[#This Row],[Country_Cod]])</f>
        <v>BGR</v>
      </c>
      <c r="D362" t="s">
        <v>409</v>
      </c>
      <c r="E362" t="str">
        <f>VLOOKUP(Tableau1[[#This Row],[Code_Pays]],Table_Correspondance!$B$1:$F$40,2,FALSE)</f>
        <v>Bulgarie</v>
      </c>
      <c r="F362" t="str">
        <f>RIGHT(Tableau1[[#This Row],[Categ]],LEN(Tableau1[[#This Row],[Categ]])-4)</f>
        <v>Haut</v>
      </c>
      <c r="G362" t="s">
        <v>40</v>
      </c>
      <c r="H362" t="str">
        <f>RIGHT(Tableau1[[#This Row],[Period]],4)</f>
        <v>2020</v>
      </c>
      <c r="I362" t="str">
        <f>LEFT(Tableau1[[#This Row],[Period]],FIND("-",Tableau1[[#This Row],[Period]])-1)</f>
        <v>M10</v>
      </c>
      <c r="J362" t="str">
        <f>RIGHT(Tableau1[[#This Row],[Gauche_Trouve]],LEN(Tableau1[[#This Row],[Gauche_Trouve]])-1)</f>
        <v>10</v>
      </c>
      <c r="K362" s="5">
        <f>DATE(Tableau1[[#This Row],[Annee]],Tableau1[[#This Row],[Mois]],1)</f>
        <v>44105</v>
      </c>
      <c r="L362" s="5" t="str">
        <f>"T" &amp; ROUNDUP(Tableau1[[#This Row],[Mois]]/3, 0)</f>
        <v>T4</v>
      </c>
      <c r="M362" t="s">
        <v>169</v>
      </c>
      <c r="N362" t="str">
        <f>CONCATENATE(Tableau1[[#This Row],[Annee]],"-",Tableau1[[#This Row],[Trimestre]])</f>
        <v>2020-T4</v>
      </c>
      <c r="O362" t="str">
        <f>VLOOKUP(Tableau1[[#This Row],[Product_Ref]],Table_Correspondance!H:J,2,FALSE)</f>
        <v>Pull</v>
      </c>
      <c r="P362" s="3">
        <f>VLOOKUP(Tableau1[[#This Row],[Product_Ref]],Table_Correspondance!H:N,6,FALSE)</f>
        <v>9.36</v>
      </c>
      <c r="Q362" s="3">
        <f>VLOOKUP(Tableau1[[#This Row],[Product_Ref]],Table_Correspondance!H:N,7,FALSE)</f>
        <v>12</v>
      </c>
      <c r="R362" s="3">
        <v>337.81</v>
      </c>
      <c r="S362" t="str">
        <f>CONCATENATE(Tableau1[[#This Row],[Sub_Region_Cod]],Tableau1[[#This Row],[Country_Cod]],Tableau1[[#This Row],[Categ]],Tableau1[[#This Row],[Period]],Tableau1[[#This Row],[Product_Ref]],Tableau1[[#This Row],[Sales]])</f>
        <v>EUEBGRCAT_HautM10-2020P04202337,81</v>
      </c>
      <c r="T362" s="5">
        <f>VLOOKUP(Tableau1[[#This Row],[Product_Ref]],Table_Correspondance!H:L,5,FALSE)</f>
        <v>43070</v>
      </c>
      <c r="U362">
        <f>_xlfn.DAYS(Tableau1[[#This Row],[Date]],Tableau1[[#This Row],[Date_creation]])</f>
        <v>1035</v>
      </c>
    </row>
    <row r="363" spans="1:21" x14ac:dyDescent="0.35">
      <c r="A363" t="s">
        <v>8</v>
      </c>
      <c r="B363" t="s">
        <v>424</v>
      </c>
      <c r="C363" t="str">
        <f>TRIM(Tableau1[[#This Row],[Country_Cod]])</f>
        <v>CZE</v>
      </c>
      <c r="D363" t="s">
        <v>410</v>
      </c>
      <c r="E363" t="str">
        <f>VLOOKUP(Tableau1[[#This Row],[Code_Pays]],Table_Correspondance!$B$1:$F$40,2,FALSE)</f>
        <v>République Tchèque</v>
      </c>
      <c r="F363" t="str">
        <f>RIGHT(Tableau1[[#This Row],[Categ]],LEN(Tableau1[[#This Row],[Categ]])-4)</f>
        <v>Bas</v>
      </c>
      <c r="G363" t="s">
        <v>42</v>
      </c>
      <c r="H363" t="str">
        <f>RIGHT(Tableau1[[#This Row],[Period]],4)</f>
        <v>2019</v>
      </c>
      <c r="I363" t="str">
        <f>LEFT(Tableau1[[#This Row],[Period]],FIND("-",Tableau1[[#This Row],[Period]])-1)</f>
        <v>M6</v>
      </c>
      <c r="J363" t="str">
        <f>RIGHT(Tableau1[[#This Row],[Gauche_Trouve]],LEN(Tableau1[[#This Row],[Gauche_Trouve]])-1)</f>
        <v>6</v>
      </c>
      <c r="K363" s="5">
        <f>DATE(Tableau1[[#This Row],[Annee]],Tableau1[[#This Row],[Mois]],1)</f>
        <v>43617</v>
      </c>
      <c r="L363" s="5" t="str">
        <f>"T" &amp; ROUNDUP(Tableau1[[#This Row],[Mois]]/3, 0)</f>
        <v>T2</v>
      </c>
      <c r="M363" t="s">
        <v>325</v>
      </c>
      <c r="N363" t="str">
        <f>CONCATENATE(Tableau1[[#This Row],[Annee]],"-",Tableau1[[#This Row],[Trimestre]])</f>
        <v>2019-T2</v>
      </c>
      <c r="O363" t="str">
        <f>VLOOKUP(Tableau1[[#This Row],[Product_Ref]],Table_Correspondance!H:J,2,FALSE)</f>
        <v>Jupe</v>
      </c>
      <c r="P363" s="3">
        <f>VLOOKUP(Tableau1[[#This Row],[Product_Ref]],Table_Correspondance!H:N,6,FALSE)</f>
        <v>10.14</v>
      </c>
      <c r="Q363" s="3">
        <f>VLOOKUP(Tableau1[[#This Row],[Product_Ref]],Table_Correspondance!H:N,7,FALSE)</f>
        <v>13</v>
      </c>
      <c r="R363" s="3">
        <v>4635.59</v>
      </c>
      <c r="S363" t="str">
        <f>CONCATENATE(Tableau1[[#This Row],[Sub_Region_Cod]],Tableau1[[#This Row],[Country_Cod]],Tableau1[[#This Row],[Categ]],Tableau1[[#This Row],[Period]],Tableau1[[#This Row],[Product_Ref]],Tableau1[[#This Row],[Sales]])</f>
        <v>EUECZECAT_BasM6-2019P101104635,59</v>
      </c>
      <c r="T363" s="5">
        <f>VLOOKUP(Tableau1[[#This Row],[Product_Ref]],Table_Correspondance!H:L,5,FALSE)</f>
        <v>42736</v>
      </c>
      <c r="U363">
        <f>_xlfn.DAYS(Tableau1[[#This Row],[Date]],Tableau1[[#This Row],[Date_creation]])</f>
        <v>881</v>
      </c>
    </row>
    <row r="364" spans="1:21" x14ac:dyDescent="0.35">
      <c r="A364" t="s">
        <v>8</v>
      </c>
      <c r="B364" t="s">
        <v>415</v>
      </c>
      <c r="C364" t="str">
        <f>TRIM(Tableau1[[#This Row],[Country_Cod]])</f>
        <v>RUS</v>
      </c>
      <c r="D364" t="s">
        <v>409</v>
      </c>
      <c r="E364" t="str">
        <f>VLOOKUP(Tableau1[[#This Row],[Code_Pays]],Table_Correspondance!$B$1:$F$40,2,FALSE)</f>
        <v>Fédération de Russie</v>
      </c>
      <c r="F364" t="str">
        <f>RIGHT(Tableau1[[#This Row],[Categ]],LEN(Tableau1[[#This Row],[Categ]])-4)</f>
        <v>Haut</v>
      </c>
      <c r="G364" t="s">
        <v>23</v>
      </c>
      <c r="H364" t="str">
        <f>RIGHT(Tableau1[[#This Row],[Period]],4)</f>
        <v>2019</v>
      </c>
      <c r="I364" t="str">
        <f>LEFT(Tableau1[[#This Row],[Period]],FIND("-",Tableau1[[#This Row],[Period]])-1)</f>
        <v>M10</v>
      </c>
      <c r="J364" t="str">
        <f>RIGHT(Tableau1[[#This Row],[Gauche_Trouve]],LEN(Tableau1[[#This Row],[Gauche_Trouve]])-1)</f>
        <v>10</v>
      </c>
      <c r="K364" s="5">
        <f>DATE(Tableau1[[#This Row],[Annee]],Tableau1[[#This Row],[Mois]],1)</f>
        <v>43739</v>
      </c>
      <c r="L364" s="5" t="str">
        <f>"T" &amp; ROUNDUP(Tableau1[[#This Row],[Mois]]/3, 0)</f>
        <v>T4</v>
      </c>
      <c r="M364" t="s">
        <v>358</v>
      </c>
      <c r="N364" t="str">
        <f>CONCATENATE(Tableau1[[#This Row],[Annee]],"-",Tableau1[[#This Row],[Trimestre]])</f>
        <v>2019-T4</v>
      </c>
      <c r="O364" t="str">
        <f>VLOOKUP(Tableau1[[#This Row],[Product_Ref]],Table_Correspondance!H:J,2,FALSE)</f>
        <v>T-shirt</v>
      </c>
      <c r="P364" s="3">
        <f>VLOOKUP(Tableau1[[#This Row],[Product_Ref]],Table_Correspondance!H:N,6,FALSE)</f>
        <v>12.32</v>
      </c>
      <c r="Q364" s="3">
        <f>VLOOKUP(Tableau1[[#This Row],[Product_Ref]],Table_Correspondance!H:N,7,FALSE)</f>
        <v>14</v>
      </c>
      <c r="R364" s="3">
        <v>8143.68</v>
      </c>
      <c r="S364" t="str">
        <f>CONCATENATE(Tableau1[[#This Row],[Sub_Region_Cod]],Tableau1[[#This Row],[Country_Cod]],Tableau1[[#This Row],[Categ]],Tableau1[[#This Row],[Period]],Tableau1[[#This Row],[Product_Ref]],Tableau1[[#This Row],[Sales]])</f>
        <v>EUERUSCAT_HautM10-2019P449638143,68</v>
      </c>
      <c r="T364" s="5">
        <f>VLOOKUP(Tableau1[[#This Row],[Product_Ref]],Table_Correspondance!H:L,5,FALSE)</f>
        <v>42856</v>
      </c>
      <c r="U364">
        <f>_xlfn.DAYS(Tableau1[[#This Row],[Date]],Tableau1[[#This Row],[Date_creation]])</f>
        <v>883</v>
      </c>
    </row>
    <row r="365" spans="1:21" x14ac:dyDescent="0.35">
      <c r="A365" t="s">
        <v>8</v>
      </c>
      <c r="B365" t="s">
        <v>425</v>
      </c>
      <c r="C365" t="str">
        <f>TRIM(Tableau1[[#This Row],[Country_Cod]])</f>
        <v>ARM</v>
      </c>
      <c r="D365" t="s">
        <v>409</v>
      </c>
      <c r="E365" t="str">
        <f>VLOOKUP(Tableau1[[#This Row],[Code_Pays]],Table_Correspondance!$B$1:$F$40,2,FALSE)</f>
        <v>Arménie</v>
      </c>
      <c r="F365" t="str">
        <f>RIGHT(Tableau1[[#This Row],[Categ]],LEN(Tableau1[[#This Row],[Categ]])-4)</f>
        <v>Haut</v>
      </c>
      <c r="G365" t="s">
        <v>75</v>
      </c>
      <c r="H365" t="str">
        <f>RIGHT(Tableau1[[#This Row],[Period]],4)</f>
        <v>2021</v>
      </c>
      <c r="I365" t="str">
        <f>LEFT(Tableau1[[#This Row],[Period]],FIND("-",Tableau1[[#This Row],[Period]])-1)</f>
        <v>M4</v>
      </c>
      <c r="J365" t="str">
        <f>RIGHT(Tableau1[[#This Row],[Gauche_Trouve]],LEN(Tableau1[[#This Row],[Gauche_Trouve]])-1)</f>
        <v>4</v>
      </c>
      <c r="K365" s="5">
        <f>DATE(Tableau1[[#This Row],[Annee]],Tableau1[[#This Row],[Mois]],1)</f>
        <v>44287</v>
      </c>
      <c r="L365" s="5" t="str">
        <f>"T" &amp; ROUNDUP(Tableau1[[#This Row],[Mois]]/3, 0)</f>
        <v>T2</v>
      </c>
      <c r="M365" t="s">
        <v>306</v>
      </c>
      <c r="N365" t="str">
        <f>CONCATENATE(Tableau1[[#This Row],[Annee]],"-",Tableau1[[#This Row],[Trimestre]])</f>
        <v>2021-T2</v>
      </c>
      <c r="O365" t="str">
        <f>VLOOKUP(Tableau1[[#This Row],[Product_Ref]],Table_Correspondance!H:J,2,FALSE)</f>
        <v>Pull</v>
      </c>
      <c r="P365" s="3">
        <f>VLOOKUP(Tableau1[[#This Row],[Product_Ref]],Table_Correspondance!H:N,6,FALSE)</f>
        <v>9.57</v>
      </c>
      <c r="Q365" s="3">
        <f>VLOOKUP(Tableau1[[#This Row],[Product_Ref]],Table_Correspondance!H:N,7,FALSE)</f>
        <v>11</v>
      </c>
      <c r="R365" s="3">
        <v>6874.88</v>
      </c>
      <c r="S365" t="str">
        <f>CONCATENATE(Tableau1[[#This Row],[Sub_Region_Cod]],Tableau1[[#This Row],[Country_Cod]],Tableau1[[#This Row],[Categ]],Tableau1[[#This Row],[Period]],Tableau1[[#This Row],[Product_Ref]],Tableau1[[#This Row],[Sales]])</f>
        <v>EUEARMCAT_HautM4-2021P378026874,88</v>
      </c>
      <c r="T365" s="5">
        <f>VLOOKUP(Tableau1[[#This Row],[Product_Ref]],Table_Correspondance!H:L,5,FALSE)</f>
        <v>43405</v>
      </c>
      <c r="U365">
        <f>_xlfn.DAYS(Tableau1[[#This Row],[Date]],Tableau1[[#This Row],[Date_creation]])</f>
        <v>882</v>
      </c>
    </row>
    <row r="366" spans="1:21" x14ac:dyDescent="0.35">
      <c r="A366" t="s">
        <v>8</v>
      </c>
      <c r="B366" t="s">
        <v>417</v>
      </c>
      <c r="C366" t="str">
        <f>TRIM(Tableau1[[#This Row],[Country_Cod]])</f>
        <v>MDA</v>
      </c>
      <c r="D366" t="s">
        <v>410</v>
      </c>
      <c r="E366" t="str">
        <f>VLOOKUP(Tableau1[[#This Row],[Code_Pays]],Table_Correspondance!$B$1:$F$40,2,FALSE)</f>
        <v>République de Moldavie</v>
      </c>
      <c r="F366" t="str">
        <f>RIGHT(Tableau1[[#This Row],[Categ]],LEN(Tableau1[[#This Row],[Categ]])-4)</f>
        <v>Bas</v>
      </c>
      <c r="G366" t="s">
        <v>13</v>
      </c>
      <c r="H366" t="str">
        <f>RIGHT(Tableau1[[#This Row],[Period]],4)</f>
        <v>2020</v>
      </c>
      <c r="I366" t="str">
        <f>LEFT(Tableau1[[#This Row],[Period]],FIND("-",Tableau1[[#This Row],[Period]])-1)</f>
        <v>M2</v>
      </c>
      <c r="J366" t="str">
        <f>RIGHT(Tableau1[[#This Row],[Gauche_Trouve]],LEN(Tableau1[[#This Row],[Gauche_Trouve]])-1)</f>
        <v>2</v>
      </c>
      <c r="K366" s="5">
        <f>DATE(Tableau1[[#This Row],[Annee]],Tableau1[[#This Row],[Mois]],1)</f>
        <v>43862</v>
      </c>
      <c r="L366" s="5" t="str">
        <f>"T" &amp; ROUNDUP(Tableau1[[#This Row],[Mois]]/3, 0)</f>
        <v>T1</v>
      </c>
      <c r="M366" t="s">
        <v>382</v>
      </c>
      <c r="N366" t="str">
        <f>CONCATENATE(Tableau1[[#This Row],[Annee]],"-",Tableau1[[#This Row],[Trimestre]])</f>
        <v>2020-T1</v>
      </c>
      <c r="O366" t="str">
        <f>VLOOKUP(Tableau1[[#This Row],[Product_Ref]],Table_Correspondance!H:J,2,FALSE)</f>
        <v>Culotte</v>
      </c>
      <c r="P366" s="3">
        <f>VLOOKUP(Tableau1[[#This Row],[Product_Ref]],Table_Correspondance!H:N,6,FALSE)</f>
        <v>5.7</v>
      </c>
      <c r="Q366" s="3">
        <f>VLOOKUP(Tableau1[[#This Row],[Product_Ref]],Table_Correspondance!H:N,7,FALSE)</f>
        <v>6</v>
      </c>
      <c r="R366" s="3">
        <v>124.68</v>
      </c>
      <c r="S366" t="str">
        <f>CONCATENATE(Tableau1[[#This Row],[Sub_Region_Cod]],Tableau1[[#This Row],[Country_Cod]],Tableau1[[#This Row],[Categ]],Tableau1[[#This Row],[Period]],Tableau1[[#This Row],[Product_Ref]],Tableau1[[#This Row],[Sales]])</f>
        <v>EUEMDACAT_BasM2-2020P49378124,68</v>
      </c>
      <c r="T366" s="5">
        <f>VLOOKUP(Tableau1[[#This Row],[Product_Ref]],Table_Correspondance!H:L,5,FALSE)</f>
        <v>43160</v>
      </c>
      <c r="U366">
        <f>_xlfn.DAYS(Tableau1[[#This Row],[Date]],Tableau1[[#This Row],[Date_creation]])</f>
        <v>702</v>
      </c>
    </row>
    <row r="367" spans="1:21" x14ac:dyDescent="0.35">
      <c r="A367" t="s">
        <v>8</v>
      </c>
      <c r="B367" t="s">
        <v>423</v>
      </c>
      <c r="C367" t="str">
        <f>TRIM(Tableau1[[#This Row],[Country_Cod]])</f>
        <v>UKR</v>
      </c>
      <c r="D367" t="s">
        <v>410</v>
      </c>
      <c r="E367" t="str">
        <f>VLOOKUP(Tableau1[[#This Row],[Code_Pays]],Table_Correspondance!$B$1:$F$40,2,FALSE)</f>
        <v>Ukraine</v>
      </c>
      <c r="F367" t="str">
        <f>RIGHT(Tableau1[[#This Row],[Categ]],LEN(Tableau1[[#This Row],[Categ]])-4)</f>
        <v>Bas</v>
      </c>
      <c r="G367" t="s">
        <v>30</v>
      </c>
      <c r="H367" t="str">
        <f>RIGHT(Tableau1[[#This Row],[Period]],4)</f>
        <v>2020</v>
      </c>
      <c r="I367" t="str">
        <f>LEFT(Tableau1[[#This Row],[Period]],FIND("-",Tableau1[[#This Row],[Period]])-1)</f>
        <v>M9</v>
      </c>
      <c r="J367" t="str">
        <f>RIGHT(Tableau1[[#This Row],[Gauche_Trouve]],LEN(Tableau1[[#This Row],[Gauche_Trouve]])-1)</f>
        <v>9</v>
      </c>
      <c r="K367" s="5">
        <f>DATE(Tableau1[[#This Row],[Annee]],Tableau1[[#This Row],[Mois]],1)</f>
        <v>44075</v>
      </c>
      <c r="L367" s="5" t="str">
        <f>"T" &amp; ROUNDUP(Tableau1[[#This Row],[Mois]]/3, 0)</f>
        <v>T3</v>
      </c>
      <c r="M367" t="s">
        <v>339</v>
      </c>
      <c r="N367" t="str">
        <f>CONCATENATE(Tableau1[[#This Row],[Annee]],"-",Tableau1[[#This Row],[Trimestre]])</f>
        <v>2020-T3</v>
      </c>
      <c r="O367" t="str">
        <f>VLOOKUP(Tableau1[[#This Row],[Product_Ref]],Table_Correspondance!H:J,2,FALSE)</f>
        <v>Pantacourt</v>
      </c>
      <c r="P367" s="3">
        <f>VLOOKUP(Tableau1[[#This Row],[Product_Ref]],Table_Correspondance!H:N,6,FALSE)</f>
        <v>8.6999999999999993</v>
      </c>
      <c r="Q367" s="3">
        <f>VLOOKUP(Tableau1[[#This Row],[Product_Ref]],Table_Correspondance!H:N,7,FALSE)</f>
        <v>10</v>
      </c>
      <c r="R367" s="3">
        <v>3537.96</v>
      </c>
      <c r="S367" t="str">
        <f>CONCATENATE(Tableau1[[#This Row],[Sub_Region_Cod]],Tableau1[[#This Row],[Country_Cod]],Tableau1[[#This Row],[Categ]],Tableau1[[#This Row],[Period]],Tableau1[[#This Row],[Product_Ref]],Tableau1[[#This Row],[Sales]])</f>
        <v>EUEUKRCAT_BasM9-2020P292573537,96</v>
      </c>
      <c r="T367" s="5">
        <f>VLOOKUP(Tableau1[[#This Row],[Product_Ref]],Table_Correspondance!H:L,5,FALSE)</f>
        <v>43252</v>
      </c>
      <c r="U367">
        <f>_xlfn.DAYS(Tableau1[[#This Row],[Date]],Tableau1[[#This Row],[Date_creation]])</f>
        <v>823</v>
      </c>
    </row>
    <row r="368" spans="1:21" x14ac:dyDescent="0.35">
      <c r="A368" t="s">
        <v>8</v>
      </c>
      <c r="B368" t="s">
        <v>421</v>
      </c>
      <c r="C368" t="str">
        <f>TRIM(Tableau1[[#This Row],[Country_Cod]])</f>
        <v>SVK</v>
      </c>
      <c r="D368" t="s">
        <v>409</v>
      </c>
      <c r="E368" t="str">
        <f>VLOOKUP(Tableau1[[#This Row],[Code_Pays]],Table_Correspondance!$B$1:$F$40,2,FALSE)</f>
        <v>Slovaquie</v>
      </c>
      <c r="F368" t="str">
        <f>RIGHT(Tableau1[[#This Row],[Categ]],LEN(Tableau1[[#This Row],[Categ]])-4)</f>
        <v>Haut</v>
      </c>
      <c r="G368" t="s">
        <v>9</v>
      </c>
      <c r="H368" t="str">
        <f>RIGHT(Tableau1[[#This Row],[Period]],4)</f>
        <v>2021</v>
      </c>
      <c r="I368" t="str">
        <f>LEFT(Tableau1[[#This Row],[Period]],FIND("-",Tableau1[[#This Row],[Period]])-1)</f>
        <v>M2</v>
      </c>
      <c r="J368" t="str">
        <f>RIGHT(Tableau1[[#This Row],[Gauche_Trouve]],LEN(Tableau1[[#This Row],[Gauche_Trouve]])-1)</f>
        <v>2</v>
      </c>
      <c r="K368" s="5">
        <f>DATE(Tableau1[[#This Row],[Annee]],Tableau1[[#This Row],[Mois]],1)</f>
        <v>44228</v>
      </c>
      <c r="L368" s="5" t="str">
        <f>"T" &amp; ROUNDUP(Tableau1[[#This Row],[Mois]]/3, 0)</f>
        <v>T1</v>
      </c>
      <c r="M368" t="s">
        <v>100</v>
      </c>
      <c r="N368" t="str">
        <f>CONCATENATE(Tableau1[[#This Row],[Annee]],"-",Tableau1[[#This Row],[Trimestre]])</f>
        <v>2021-T1</v>
      </c>
      <c r="O368" t="str">
        <f>VLOOKUP(Tableau1[[#This Row],[Product_Ref]],Table_Correspondance!H:J,2,FALSE)</f>
        <v>Chemise</v>
      </c>
      <c r="P368" s="3">
        <f>VLOOKUP(Tableau1[[#This Row],[Product_Ref]],Table_Correspondance!H:N,6,FALSE)</f>
        <v>10.34</v>
      </c>
      <c r="Q368" s="3">
        <f>VLOOKUP(Tableau1[[#This Row],[Product_Ref]],Table_Correspondance!H:N,7,FALSE)</f>
        <v>11</v>
      </c>
      <c r="R368" s="3">
        <v>789.77</v>
      </c>
      <c r="S368" t="str">
        <f>CONCATENATE(Tableau1[[#This Row],[Sub_Region_Cod]],Tableau1[[#This Row],[Country_Cod]],Tableau1[[#This Row],[Categ]],Tableau1[[#This Row],[Period]],Tableau1[[#This Row],[Product_Ref]],Tableau1[[#This Row],[Sales]])</f>
        <v>EUESVKCAT_HautM2-2021P29746789,77</v>
      </c>
      <c r="T368" s="5">
        <f>VLOOKUP(Tableau1[[#This Row],[Product_Ref]],Table_Correspondance!H:L,5,FALSE)</f>
        <v>43313</v>
      </c>
      <c r="U368">
        <f>_xlfn.DAYS(Tableau1[[#This Row],[Date]],Tableau1[[#This Row],[Date_creation]])</f>
        <v>915</v>
      </c>
    </row>
    <row r="369" spans="1:21" x14ac:dyDescent="0.35">
      <c r="A369" t="s">
        <v>8</v>
      </c>
      <c r="B369" t="s">
        <v>424</v>
      </c>
      <c r="C369" t="str">
        <f>TRIM(Tableau1[[#This Row],[Country_Cod]])</f>
        <v>CZE</v>
      </c>
      <c r="D369" t="s">
        <v>408</v>
      </c>
      <c r="E369" t="str">
        <f>VLOOKUP(Tableau1[[#This Row],[Code_Pays]],Table_Correspondance!$B$1:$F$40,2,FALSE)</f>
        <v>République Tchèque</v>
      </c>
      <c r="F369" t="str">
        <f>RIGHT(Tableau1[[#This Row],[Categ]],LEN(Tableau1[[#This Row],[Categ]])-4)</f>
        <v>Haut-Et-Bas</v>
      </c>
      <c r="G369" t="s">
        <v>65</v>
      </c>
      <c r="H369" t="str">
        <f>RIGHT(Tableau1[[#This Row],[Period]],4)</f>
        <v>2019</v>
      </c>
      <c r="I369" t="str">
        <f>LEFT(Tableau1[[#This Row],[Period]],FIND("-",Tableau1[[#This Row],[Period]])-1)</f>
        <v>M9</v>
      </c>
      <c r="J369" t="str">
        <f>RIGHT(Tableau1[[#This Row],[Gauche_Trouve]],LEN(Tableau1[[#This Row],[Gauche_Trouve]])-1)</f>
        <v>9</v>
      </c>
      <c r="K369" s="5">
        <f>DATE(Tableau1[[#This Row],[Annee]],Tableau1[[#This Row],[Mois]],1)</f>
        <v>43709</v>
      </c>
      <c r="L369" s="5" t="str">
        <f>"T" &amp; ROUNDUP(Tableau1[[#This Row],[Mois]]/3, 0)</f>
        <v>T3</v>
      </c>
      <c r="M369" t="s">
        <v>344</v>
      </c>
      <c r="N369" t="str">
        <f>CONCATENATE(Tableau1[[#This Row],[Annee]],"-",Tableau1[[#This Row],[Trimestre]])</f>
        <v>2019-T3</v>
      </c>
      <c r="O369" t="str">
        <f>VLOOKUP(Tableau1[[#This Row],[Product_Ref]],Table_Correspondance!H:J,2,FALSE)</f>
        <v>Robe</v>
      </c>
      <c r="P369" s="3">
        <f>VLOOKUP(Tableau1[[#This Row],[Product_Ref]],Table_Correspondance!H:N,6,FALSE)</f>
        <v>8.91</v>
      </c>
      <c r="Q369" s="3">
        <f>VLOOKUP(Tableau1[[#This Row],[Product_Ref]],Table_Correspondance!H:N,7,FALSE)</f>
        <v>11</v>
      </c>
      <c r="R369" s="3">
        <v>207.43</v>
      </c>
      <c r="S369" t="str">
        <f>CONCATENATE(Tableau1[[#This Row],[Sub_Region_Cod]],Tableau1[[#This Row],[Country_Cod]],Tableau1[[#This Row],[Categ]],Tableau1[[#This Row],[Period]],Tableau1[[#This Row],[Product_Ref]],Tableau1[[#This Row],[Sales]])</f>
        <v>EUECZECAT_Haut-Et-BasM9-2019P08998207,43</v>
      </c>
      <c r="T369" s="5">
        <f>VLOOKUP(Tableau1[[#This Row],[Product_Ref]],Table_Correspondance!H:L,5,FALSE)</f>
        <v>43132</v>
      </c>
      <c r="U369">
        <f>_xlfn.DAYS(Tableau1[[#This Row],[Date]],Tableau1[[#This Row],[Date_creation]])</f>
        <v>577</v>
      </c>
    </row>
    <row r="370" spans="1:21" x14ac:dyDescent="0.35">
      <c r="A370" t="s">
        <v>8</v>
      </c>
      <c r="B370" t="s">
        <v>425</v>
      </c>
      <c r="C370" t="str">
        <f>TRIM(Tableau1[[#This Row],[Country_Cod]])</f>
        <v>ARM</v>
      </c>
      <c r="D370" t="s">
        <v>409</v>
      </c>
      <c r="E370" t="str">
        <f>VLOOKUP(Tableau1[[#This Row],[Code_Pays]],Table_Correspondance!$B$1:$F$40,2,FALSE)</f>
        <v>Arménie</v>
      </c>
      <c r="F370" t="str">
        <f>RIGHT(Tableau1[[#This Row],[Categ]],LEN(Tableau1[[#This Row],[Categ]])-4)</f>
        <v>Haut</v>
      </c>
      <c r="G370" t="s">
        <v>52</v>
      </c>
      <c r="H370" t="str">
        <f>RIGHT(Tableau1[[#This Row],[Period]],4)</f>
        <v>2020</v>
      </c>
      <c r="I370" t="str">
        <f>LEFT(Tableau1[[#This Row],[Period]],FIND("-",Tableau1[[#This Row],[Period]])-1)</f>
        <v>M11</v>
      </c>
      <c r="J370" t="str">
        <f>RIGHT(Tableau1[[#This Row],[Gauche_Trouve]],LEN(Tableau1[[#This Row],[Gauche_Trouve]])-1)</f>
        <v>11</v>
      </c>
      <c r="K370" s="5">
        <f>DATE(Tableau1[[#This Row],[Annee]],Tableau1[[#This Row],[Mois]],1)</f>
        <v>44136</v>
      </c>
      <c r="L370" s="5" t="str">
        <f>"T" &amp; ROUNDUP(Tableau1[[#This Row],[Mois]]/3, 0)</f>
        <v>T4</v>
      </c>
      <c r="M370" t="s">
        <v>245</v>
      </c>
      <c r="N370" t="str">
        <f>CONCATENATE(Tableau1[[#This Row],[Annee]],"-",Tableau1[[#This Row],[Trimestre]])</f>
        <v>2020-T4</v>
      </c>
      <c r="O370" t="str">
        <f>VLOOKUP(Tableau1[[#This Row],[Product_Ref]],Table_Correspondance!H:J,2,FALSE)</f>
        <v>Sweatshirt</v>
      </c>
      <c r="P370" s="3">
        <f>VLOOKUP(Tableau1[[#This Row],[Product_Ref]],Table_Correspondance!H:N,6,FALSE)</f>
        <v>5.4</v>
      </c>
      <c r="Q370" s="3">
        <f>VLOOKUP(Tableau1[[#This Row],[Product_Ref]],Table_Correspondance!H:N,7,FALSE)</f>
        <v>6</v>
      </c>
      <c r="R370" s="3">
        <v>7634.77</v>
      </c>
      <c r="S370" t="str">
        <f>CONCATENATE(Tableau1[[#This Row],[Sub_Region_Cod]],Tableau1[[#This Row],[Country_Cod]],Tableau1[[#This Row],[Categ]],Tableau1[[#This Row],[Period]],Tableau1[[#This Row],[Product_Ref]],Tableau1[[#This Row],[Sales]])</f>
        <v>EUEARMCAT_HautM11-2020P343487634,77</v>
      </c>
      <c r="T370" s="5">
        <f>VLOOKUP(Tableau1[[#This Row],[Product_Ref]],Table_Correspondance!H:L,5,FALSE)</f>
        <v>43313</v>
      </c>
      <c r="U370">
        <f>_xlfn.DAYS(Tableau1[[#This Row],[Date]],Tableau1[[#This Row],[Date_creation]])</f>
        <v>823</v>
      </c>
    </row>
    <row r="371" spans="1:21" x14ac:dyDescent="0.35">
      <c r="A371" t="s">
        <v>8</v>
      </c>
      <c r="B371" t="s">
        <v>416</v>
      </c>
      <c r="C371" t="str">
        <f>TRIM(Tableau1[[#This Row],[Country_Cod]])</f>
        <v>ROU</v>
      </c>
      <c r="D371" t="s">
        <v>409</v>
      </c>
      <c r="E371" t="str">
        <f>VLOOKUP(Tableau1[[#This Row],[Code_Pays]],Table_Correspondance!$B$1:$F$40,2,FALSE)</f>
        <v>Roumanie</v>
      </c>
      <c r="F371" t="str">
        <f>RIGHT(Tableau1[[#This Row],[Categ]],LEN(Tableau1[[#This Row],[Categ]])-4)</f>
        <v>Haut</v>
      </c>
      <c r="G371" t="s">
        <v>17</v>
      </c>
      <c r="H371" t="str">
        <f>RIGHT(Tableau1[[#This Row],[Period]],4)</f>
        <v>2020</v>
      </c>
      <c r="I371" t="str">
        <f>LEFT(Tableau1[[#This Row],[Period]],FIND("-",Tableau1[[#This Row],[Period]])-1)</f>
        <v>M12</v>
      </c>
      <c r="J371" t="str">
        <f>RIGHT(Tableau1[[#This Row],[Gauche_Trouve]],LEN(Tableau1[[#This Row],[Gauche_Trouve]])-1)</f>
        <v>12</v>
      </c>
      <c r="K371" s="5">
        <f>DATE(Tableau1[[#This Row],[Annee]],Tableau1[[#This Row],[Mois]],1)</f>
        <v>44166</v>
      </c>
      <c r="L371" s="5" t="str">
        <f>"T" &amp; ROUNDUP(Tableau1[[#This Row],[Mois]]/3, 0)</f>
        <v>T4</v>
      </c>
      <c r="M371" t="s">
        <v>303</v>
      </c>
      <c r="N371" t="str">
        <f>CONCATENATE(Tableau1[[#This Row],[Annee]],"-",Tableau1[[#This Row],[Trimestre]])</f>
        <v>2020-T4</v>
      </c>
      <c r="O371" t="str">
        <f>VLOOKUP(Tableau1[[#This Row],[Product_Ref]],Table_Correspondance!H:J,2,FALSE)</f>
        <v>Sweatshirt</v>
      </c>
      <c r="P371" s="3">
        <f>VLOOKUP(Tableau1[[#This Row],[Product_Ref]],Table_Correspondance!H:N,6,FALSE)</f>
        <v>4.2</v>
      </c>
      <c r="Q371" s="3">
        <f>VLOOKUP(Tableau1[[#This Row],[Product_Ref]],Table_Correspondance!H:N,7,FALSE)</f>
        <v>6</v>
      </c>
      <c r="R371" s="3">
        <v>7082.81</v>
      </c>
      <c r="S371" t="str">
        <f>CONCATENATE(Tableau1[[#This Row],[Sub_Region_Cod]],Tableau1[[#This Row],[Country_Cod]],Tableau1[[#This Row],[Categ]],Tableau1[[#This Row],[Period]],Tableau1[[#This Row],[Product_Ref]],Tableau1[[#This Row],[Sales]])</f>
        <v>EUEROUCAT_HautM12-2020P313597082,81</v>
      </c>
      <c r="T371" s="5">
        <f>VLOOKUP(Tableau1[[#This Row],[Product_Ref]],Table_Correspondance!H:L,5,FALSE)</f>
        <v>42736</v>
      </c>
      <c r="U371">
        <f>_xlfn.DAYS(Tableau1[[#This Row],[Date]],Tableau1[[#This Row],[Date_creation]])</f>
        <v>1430</v>
      </c>
    </row>
    <row r="372" spans="1:21" x14ac:dyDescent="0.35">
      <c r="A372" t="s">
        <v>8</v>
      </c>
      <c r="B372" t="s">
        <v>425</v>
      </c>
      <c r="C372" t="str">
        <f>TRIM(Tableau1[[#This Row],[Country_Cod]])</f>
        <v>ARM</v>
      </c>
      <c r="D372" t="s">
        <v>408</v>
      </c>
      <c r="E372" t="str">
        <f>VLOOKUP(Tableau1[[#This Row],[Code_Pays]],Table_Correspondance!$B$1:$F$40,2,FALSE)</f>
        <v>Arménie</v>
      </c>
      <c r="F372" t="str">
        <f>RIGHT(Tableau1[[#This Row],[Categ]],LEN(Tableau1[[#This Row],[Categ]])-4)</f>
        <v>Haut-Et-Bas</v>
      </c>
      <c r="G372" t="s">
        <v>42</v>
      </c>
      <c r="H372" t="str">
        <f>RIGHT(Tableau1[[#This Row],[Period]],4)</f>
        <v>2019</v>
      </c>
      <c r="I372" t="str">
        <f>LEFT(Tableau1[[#This Row],[Period]],FIND("-",Tableau1[[#This Row],[Period]])-1)</f>
        <v>M6</v>
      </c>
      <c r="J372" t="str">
        <f>RIGHT(Tableau1[[#This Row],[Gauche_Trouve]],LEN(Tableau1[[#This Row],[Gauche_Trouve]])-1)</f>
        <v>6</v>
      </c>
      <c r="K372" s="5">
        <f>DATE(Tableau1[[#This Row],[Annee]],Tableau1[[#This Row],[Mois]],1)</f>
        <v>43617</v>
      </c>
      <c r="L372" s="5" t="str">
        <f>"T" &amp; ROUNDUP(Tableau1[[#This Row],[Mois]]/3, 0)</f>
        <v>T2</v>
      </c>
      <c r="M372" t="s">
        <v>313</v>
      </c>
      <c r="N372" t="str">
        <f>CONCATENATE(Tableau1[[#This Row],[Annee]],"-",Tableau1[[#This Row],[Trimestre]])</f>
        <v>2019-T2</v>
      </c>
      <c r="O372" t="str">
        <f>VLOOKUP(Tableau1[[#This Row],[Product_Ref]],Table_Correspondance!H:J,2,FALSE)</f>
        <v>Pyjama</v>
      </c>
      <c r="P372" s="3">
        <f>VLOOKUP(Tableau1[[#This Row],[Product_Ref]],Table_Correspondance!H:N,6,FALSE)</f>
        <v>8.4</v>
      </c>
      <c r="Q372" s="3">
        <f>VLOOKUP(Tableau1[[#This Row],[Product_Ref]],Table_Correspondance!H:N,7,FALSE)</f>
        <v>12</v>
      </c>
      <c r="R372" s="3">
        <v>5958.87</v>
      </c>
      <c r="S372" t="str">
        <f>CONCATENATE(Tableau1[[#This Row],[Sub_Region_Cod]],Tableau1[[#This Row],[Country_Cod]],Tableau1[[#This Row],[Categ]],Tableau1[[#This Row],[Period]],Tableau1[[#This Row],[Product_Ref]],Tableau1[[#This Row],[Sales]])</f>
        <v>EUEARMCAT_Haut-Et-BasM6-2019P310535958,87</v>
      </c>
      <c r="T372" s="5">
        <f>VLOOKUP(Tableau1[[#This Row],[Product_Ref]],Table_Correspondance!H:L,5,FALSE)</f>
        <v>43313</v>
      </c>
      <c r="U372">
        <f>_xlfn.DAYS(Tableau1[[#This Row],[Date]],Tableau1[[#This Row],[Date_creation]])</f>
        <v>304</v>
      </c>
    </row>
    <row r="373" spans="1:21" x14ac:dyDescent="0.35">
      <c r="A373" t="s">
        <v>8</v>
      </c>
      <c r="B373" t="s">
        <v>418</v>
      </c>
      <c r="C373" t="str">
        <f>TRIM(Tableau1[[#This Row],[Country_Cod]])</f>
        <v>BGR</v>
      </c>
      <c r="D373" t="s">
        <v>409</v>
      </c>
      <c r="E373" t="str">
        <f>VLOOKUP(Tableau1[[#This Row],[Code_Pays]],Table_Correspondance!$B$1:$F$40,2,FALSE)</f>
        <v>Bulgarie</v>
      </c>
      <c r="F373" t="str">
        <f>RIGHT(Tableau1[[#This Row],[Categ]],LEN(Tableau1[[#This Row],[Categ]])-4)</f>
        <v>Haut</v>
      </c>
      <c r="G373" t="s">
        <v>73</v>
      </c>
      <c r="H373" t="str">
        <f>RIGHT(Tableau1[[#This Row],[Period]],4)</f>
        <v>2020</v>
      </c>
      <c r="I373" t="str">
        <f>LEFT(Tableau1[[#This Row],[Period]],FIND("-",Tableau1[[#This Row],[Period]])-1)</f>
        <v>M8</v>
      </c>
      <c r="J373" t="str">
        <f>RIGHT(Tableau1[[#This Row],[Gauche_Trouve]],LEN(Tableau1[[#This Row],[Gauche_Trouve]])-1)</f>
        <v>8</v>
      </c>
      <c r="K373" s="5">
        <f>DATE(Tableau1[[#This Row],[Annee]],Tableau1[[#This Row],[Mois]],1)</f>
        <v>44044</v>
      </c>
      <c r="L373" s="5" t="str">
        <f>"T" &amp; ROUNDUP(Tableau1[[#This Row],[Mois]]/3, 0)</f>
        <v>T3</v>
      </c>
      <c r="M373" t="s">
        <v>220</v>
      </c>
      <c r="N373" t="str">
        <f>CONCATENATE(Tableau1[[#This Row],[Annee]],"-",Tableau1[[#This Row],[Trimestre]])</f>
        <v>2020-T3</v>
      </c>
      <c r="O373" t="str">
        <f>VLOOKUP(Tableau1[[#This Row],[Product_Ref]],Table_Correspondance!H:J,2,FALSE)</f>
        <v>Pull</v>
      </c>
      <c r="P373" s="3">
        <f>VLOOKUP(Tableau1[[#This Row],[Product_Ref]],Table_Correspondance!H:N,6,FALSE)</f>
        <v>13.65</v>
      </c>
      <c r="Q373" s="3">
        <f>VLOOKUP(Tableau1[[#This Row],[Product_Ref]],Table_Correspondance!H:N,7,FALSE)</f>
        <v>15</v>
      </c>
      <c r="R373" s="3">
        <v>3411.14</v>
      </c>
      <c r="S373" t="str">
        <f>CONCATENATE(Tableau1[[#This Row],[Sub_Region_Cod]],Tableau1[[#This Row],[Country_Cod]],Tableau1[[#This Row],[Categ]],Tableau1[[#This Row],[Period]],Tableau1[[#This Row],[Product_Ref]],Tableau1[[#This Row],[Sales]])</f>
        <v>EUEBGRCAT_HautM8-2020P497693411,14</v>
      </c>
      <c r="T373" s="5">
        <f>VLOOKUP(Tableau1[[#This Row],[Product_Ref]],Table_Correspondance!H:L,5,FALSE)</f>
        <v>43160</v>
      </c>
      <c r="U373">
        <f>_xlfn.DAYS(Tableau1[[#This Row],[Date]],Tableau1[[#This Row],[Date_creation]])</f>
        <v>884</v>
      </c>
    </row>
    <row r="374" spans="1:21" x14ac:dyDescent="0.35">
      <c r="A374" t="s">
        <v>8</v>
      </c>
      <c r="B374" t="s">
        <v>424</v>
      </c>
      <c r="C374" t="str">
        <f>TRIM(Tableau1[[#This Row],[Country_Cod]])</f>
        <v>CZE</v>
      </c>
      <c r="D374" t="s">
        <v>409</v>
      </c>
      <c r="E374" t="str">
        <f>VLOOKUP(Tableau1[[#This Row],[Code_Pays]],Table_Correspondance!$B$1:$F$40,2,FALSE)</f>
        <v>République Tchèque</v>
      </c>
      <c r="F374" t="str">
        <f>RIGHT(Tableau1[[#This Row],[Categ]],LEN(Tableau1[[#This Row],[Categ]])-4)</f>
        <v>Haut</v>
      </c>
      <c r="G374" t="s">
        <v>25</v>
      </c>
      <c r="H374" t="str">
        <f>RIGHT(Tableau1[[#This Row],[Period]],4)</f>
        <v>2019</v>
      </c>
      <c r="I374" t="str">
        <f>LEFT(Tableau1[[#This Row],[Period]],FIND("-",Tableau1[[#This Row],[Period]])-1)</f>
        <v>M12</v>
      </c>
      <c r="J374" t="str">
        <f>RIGHT(Tableau1[[#This Row],[Gauche_Trouve]],LEN(Tableau1[[#This Row],[Gauche_Trouve]])-1)</f>
        <v>12</v>
      </c>
      <c r="K374" s="5">
        <f>DATE(Tableau1[[#This Row],[Annee]],Tableau1[[#This Row],[Mois]],1)</f>
        <v>43800</v>
      </c>
      <c r="L374" s="5" t="str">
        <f>"T" &amp; ROUNDUP(Tableau1[[#This Row],[Mois]]/3, 0)</f>
        <v>T4</v>
      </c>
      <c r="M374" t="s">
        <v>366</v>
      </c>
      <c r="N374" t="str">
        <f>CONCATENATE(Tableau1[[#This Row],[Annee]],"-",Tableau1[[#This Row],[Trimestre]])</f>
        <v>2019-T4</v>
      </c>
      <c r="O374" t="str">
        <f>VLOOKUP(Tableau1[[#This Row],[Product_Ref]],Table_Correspondance!H:J,2,FALSE)</f>
        <v>Soutien gorge</v>
      </c>
      <c r="P374" s="3">
        <f>VLOOKUP(Tableau1[[#This Row],[Product_Ref]],Table_Correspondance!H:N,6,FALSE)</f>
        <v>11.04</v>
      </c>
      <c r="Q374" s="3">
        <f>VLOOKUP(Tableau1[[#This Row],[Product_Ref]],Table_Correspondance!H:N,7,FALSE)</f>
        <v>12</v>
      </c>
      <c r="R374" s="3">
        <v>3093.99</v>
      </c>
      <c r="S374" t="str">
        <f>CONCATENATE(Tableau1[[#This Row],[Sub_Region_Cod]],Tableau1[[#This Row],[Country_Cod]],Tableau1[[#This Row],[Categ]],Tableau1[[#This Row],[Period]],Tableau1[[#This Row],[Product_Ref]],Tableau1[[#This Row],[Sales]])</f>
        <v>EUECZECAT_HautM12-2019P229753093,99</v>
      </c>
      <c r="T374" s="5">
        <f>VLOOKUP(Tableau1[[#This Row],[Product_Ref]],Table_Correspondance!H:L,5,FALSE)</f>
        <v>42948</v>
      </c>
      <c r="U374">
        <f>_xlfn.DAYS(Tableau1[[#This Row],[Date]],Tableau1[[#This Row],[Date_creation]])</f>
        <v>852</v>
      </c>
    </row>
    <row r="375" spans="1:21" x14ac:dyDescent="0.35">
      <c r="A375" t="s">
        <v>8</v>
      </c>
      <c r="B375" t="s">
        <v>418</v>
      </c>
      <c r="C375" t="str">
        <f>TRIM(Tableau1[[#This Row],[Country_Cod]])</f>
        <v>BGR</v>
      </c>
      <c r="D375" t="s">
        <v>410</v>
      </c>
      <c r="E375" t="str">
        <f>VLOOKUP(Tableau1[[#This Row],[Code_Pays]],Table_Correspondance!$B$1:$F$40,2,FALSE)</f>
        <v>Bulgarie</v>
      </c>
      <c r="F375" t="str">
        <f>RIGHT(Tableau1[[#This Row],[Categ]],LEN(Tableau1[[#This Row],[Categ]])-4)</f>
        <v>Bas</v>
      </c>
      <c r="G375" t="s">
        <v>27</v>
      </c>
      <c r="H375" t="str">
        <f>RIGHT(Tableau1[[#This Row],[Period]],4)</f>
        <v>2020</v>
      </c>
      <c r="I375" t="str">
        <f>LEFT(Tableau1[[#This Row],[Period]],FIND("-",Tableau1[[#This Row],[Period]])-1)</f>
        <v>M6</v>
      </c>
      <c r="J375" t="str">
        <f>RIGHT(Tableau1[[#This Row],[Gauche_Trouve]],LEN(Tableau1[[#This Row],[Gauche_Trouve]])-1)</f>
        <v>6</v>
      </c>
      <c r="K375" s="5">
        <f>DATE(Tableau1[[#This Row],[Annee]],Tableau1[[#This Row],[Mois]],1)</f>
        <v>43983</v>
      </c>
      <c r="L375" s="5" t="str">
        <f>"T" &amp; ROUNDUP(Tableau1[[#This Row],[Mois]]/3, 0)</f>
        <v>T2</v>
      </c>
      <c r="M375" t="s">
        <v>135</v>
      </c>
      <c r="N375" t="str">
        <f>CONCATENATE(Tableau1[[#This Row],[Annee]],"-",Tableau1[[#This Row],[Trimestre]])</f>
        <v>2020-T2</v>
      </c>
      <c r="O375" t="str">
        <f>VLOOKUP(Tableau1[[#This Row],[Product_Ref]],Table_Correspondance!H:J,2,FALSE)</f>
        <v>Chaussette</v>
      </c>
      <c r="P375" s="3">
        <f>VLOOKUP(Tableau1[[#This Row],[Product_Ref]],Table_Correspondance!H:N,6,FALSE)</f>
        <v>3.65</v>
      </c>
      <c r="Q375" s="3">
        <f>VLOOKUP(Tableau1[[#This Row],[Product_Ref]],Table_Correspondance!H:N,7,FALSE)</f>
        <v>5</v>
      </c>
      <c r="R375" s="3">
        <v>9541.5</v>
      </c>
      <c r="S375" t="str">
        <f>CONCATENATE(Tableau1[[#This Row],[Sub_Region_Cod]],Tableau1[[#This Row],[Country_Cod]],Tableau1[[#This Row],[Categ]],Tableau1[[#This Row],[Period]],Tableau1[[#This Row],[Product_Ref]],Tableau1[[#This Row],[Sales]])</f>
        <v>EUEBGRCAT_BasM6-2020P415649541,5</v>
      </c>
      <c r="T375" s="5">
        <f>VLOOKUP(Tableau1[[#This Row],[Product_Ref]],Table_Correspondance!H:L,5,FALSE)</f>
        <v>42826</v>
      </c>
      <c r="U375">
        <f>_xlfn.DAYS(Tableau1[[#This Row],[Date]],Tableau1[[#This Row],[Date_creation]])</f>
        <v>1157</v>
      </c>
    </row>
    <row r="376" spans="1:21" x14ac:dyDescent="0.35">
      <c r="A376" t="s">
        <v>8</v>
      </c>
      <c r="B376" t="s">
        <v>421</v>
      </c>
      <c r="C376" t="str">
        <f>TRIM(Tableau1[[#This Row],[Country_Cod]])</f>
        <v>SVK</v>
      </c>
      <c r="D376" t="s">
        <v>410</v>
      </c>
      <c r="E376" t="str">
        <f>VLOOKUP(Tableau1[[#This Row],[Code_Pays]],Table_Correspondance!$B$1:$F$40,2,FALSE)</f>
        <v>Slovaquie</v>
      </c>
      <c r="F376" t="str">
        <f>RIGHT(Tableau1[[#This Row],[Categ]],LEN(Tableau1[[#This Row],[Categ]])-4)</f>
        <v>Bas</v>
      </c>
      <c r="G376" t="s">
        <v>73</v>
      </c>
      <c r="H376" t="str">
        <f>RIGHT(Tableau1[[#This Row],[Period]],4)</f>
        <v>2020</v>
      </c>
      <c r="I376" t="str">
        <f>LEFT(Tableau1[[#This Row],[Period]],FIND("-",Tableau1[[#This Row],[Period]])-1)</f>
        <v>M8</v>
      </c>
      <c r="J376" t="str">
        <f>RIGHT(Tableau1[[#This Row],[Gauche_Trouve]],LEN(Tableau1[[#This Row],[Gauche_Trouve]])-1)</f>
        <v>8</v>
      </c>
      <c r="K376" s="5">
        <f>DATE(Tableau1[[#This Row],[Annee]],Tableau1[[#This Row],[Mois]],1)</f>
        <v>44044</v>
      </c>
      <c r="L376" s="5" t="str">
        <f>"T" &amp; ROUNDUP(Tableau1[[#This Row],[Mois]]/3, 0)</f>
        <v>T3</v>
      </c>
      <c r="M376" t="s">
        <v>32</v>
      </c>
      <c r="N376" t="str">
        <f>CONCATENATE(Tableau1[[#This Row],[Annee]],"-",Tableau1[[#This Row],[Trimestre]])</f>
        <v>2020-T3</v>
      </c>
      <c r="O376" t="str">
        <f>VLOOKUP(Tableau1[[#This Row],[Product_Ref]],Table_Correspondance!H:J,2,FALSE)</f>
        <v>Collant</v>
      </c>
      <c r="P376" s="3">
        <f>VLOOKUP(Tableau1[[#This Row],[Product_Ref]],Table_Correspondance!H:N,6,FALSE)</f>
        <v>11.31</v>
      </c>
      <c r="Q376" s="3">
        <f>VLOOKUP(Tableau1[[#This Row],[Product_Ref]],Table_Correspondance!H:N,7,FALSE)</f>
        <v>13</v>
      </c>
      <c r="R376" s="3">
        <v>9762.51</v>
      </c>
      <c r="S376" t="str">
        <f>CONCATENATE(Tableau1[[#This Row],[Sub_Region_Cod]],Tableau1[[#This Row],[Country_Cod]],Tableau1[[#This Row],[Categ]],Tableau1[[#This Row],[Period]],Tableau1[[#This Row],[Product_Ref]],Tableau1[[#This Row],[Sales]])</f>
        <v>EUESVKCAT_BasM8-2020P292209762,51</v>
      </c>
      <c r="T376" s="5">
        <f>VLOOKUP(Tableau1[[#This Row],[Product_Ref]],Table_Correspondance!H:L,5,FALSE)</f>
        <v>42767</v>
      </c>
      <c r="U376">
        <f>_xlfn.DAYS(Tableau1[[#This Row],[Date]],Tableau1[[#This Row],[Date_creation]])</f>
        <v>1277</v>
      </c>
    </row>
    <row r="377" spans="1:21" x14ac:dyDescent="0.35">
      <c r="A377" t="s">
        <v>8</v>
      </c>
      <c r="B377" t="s">
        <v>418</v>
      </c>
      <c r="C377" t="str">
        <f>TRIM(Tableau1[[#This Row],[Country_Cod]])</f>
        <v>BGR</v>
      </c>
      <c r="D377" t="s">
        <v>410</v>
      </c>
      <c r="E377" t="str">
        <f>VLOOKUP(Tableau1[[#This Row],[Code_Pays]],Table_Correspondance!$B$1:$F$40,2,FALSE)</f>
        <v>Bulgarie</v>
      </c>
      <c r="F377" t="str">
        <f>RIGHT(Tableau1[[#This Row],[Categ]],LEN(Tableau1[[#This Row],[Categ]])-4)</f>
        <v>Bas</v>
      </c>
      <c r="G377" t="s">
        <v>73</v>
      </c>
      <c r="H377" t="str">
        <f>RIGHT(Tableau1[[#This Row],[Period]],4)</f>
        <v>2020</v>
      </c>
      <c r="I377" t="str">
        <f>LEFT(Tableau1[[#This Row],[Period]],FIND("-",Tableau1[[#This Row],[Period]])-1)</f>
        <v>M8</v>
      </c>
      <c r="J377" t="str">
        <f>RIGHT(Tableau1[[#This Row],[Gauche_Trouve]],LEN(Tableau1[[#This Row],[Gauche_Trouve]])-1)</f>
        <v>8</v>
      </c>
      <c r="K377" s="5">
        <f>DATE(Tableau1[[#This Row],[Annee]],Tableau1[[#This Row],[Mois]],1)</f>
        <v>44044</v>
      </c>
      <c r="L377" s="5" t="str">
        <f>"T" &amp; ROUNDUP(Tableau1[[#This Row],[Mois]]/3, 0)</f>
        <v>T3</v>
      </c>
      <c r="M377" t="s">
        <v>196</v>
      </c>
      <c r="N377" t="str">
        <f>CONCATENATE(Tableau1[[#This Row],[Annee]],"-",Tableau1[[#This Row],[Trimestre]])</f>
        <v>2020-T3</v>
      </c>
      <c r="O377" t="str">
        <f>VLOOKUP(Tableau1[[#This Row],[Product_Ref]],Table_Correspondance!H:J,2,FALSE)</f>
        <v>Culotte</v>
      </c>
      <c r="P377" s="3">
        <f>VLOOKUP(Tableau1[[#This Row],[Product_Ref]],Table_Correspondance!H:N,6,FALSE)</f>
        <v>8.4700000000000006</v>
      </c>
      <c r="Q377" s="3">
        <f>VLOOKUP(Tableau1[[#This Row],[Product_Ref]],Table_Correspondance!H:N,7,FALSE)</f>
        <v>11</v>
      </c>
      <c r="R377" s="3">
        <v>8057.51</v>
      </c>
      <c r="S377" t="str">
        <f>CONCATENATE(Tableau1[[#This Row],[Sub_Region_Cod]],Tableau1[[#This Row],[Country_Cod]],Tableau1[[#This Row],[Categ]],Tableau1[[#This Row],[Period]],Tableau1[[#This Row],[Product_Ref]],Tableau1[[#This Row],[Sales]])</f>
        <v>EUEBGRCAT_BasM8-2020P264278057,51</v>
      </c>
      <c r="T377" s="5">
        <f>VLOOKUP(Tableau1[[#This Row],[Product_Ref]],Table_Correspondance!H:L,5,FALSE)</f>
        <v>42856</v>
      </c>
      <c r="U377">
        <f>_xlfn.DAYS(Tableau1[[#This Row],[Date]],Tableau1[[#This Row],[Date_creation]])</f>
        <v>1188</v>
      </c>
    </row>
    <row r="378" spans="1:21" x14ac:dyDescent="0.35">
      <c r="A378" t="s">
        <v>8</v>
      </c>
      <c r="B378" t="s">
        <v>425</v>
      </c>
      <c r="C378" t="str">
        <f>TRIM(Tableau1[[#This Row],[Country_Cod]])</f>
        <v>ARM</v>
      </c>
      <c r="D378" t="s">
        <v>410</v>
      </c>
      <c r="E378" t="str">
        <f>VLOOKUP(Tableau1[[#This Row],[Code_Pays]],Table_Correspondance!$B$1:$F$40,2,FALSE)</f>
        <v>Arménie</v>
      </c>
      <c r="F378" t="str">
        <f>RIGHT(Tableau1[[#This Row],[Categ]],LEN(Tableau1[[#This Row],[Categ]])-4)</f>
        <v>Bas</v>
      </c>
      <c r="G378" t="s">
        <v>13</v>
      </c>
      <c r="H378" t="str">
        <f>RIGHT(Tableau1[[#This Row],[Period]],4)</f>
        <v>2020</v>
      </c>
      <c r="I378" t="str">
        <f>LEFT(Tableau1[[#This Row],[Period]],FIND("-",Tableau1[[#This Row],[Period]])-1)</f>
        <v>M2</v>
      </c>
      <c r="J378" t="str">
        <f>RIGHT(Tableau1[[#This Row],[Gauche_Trouve]],LEN(Tableau1[[#This Row],[Gauche_Trouve]])-1)</f>
        <v>2</v>
      </c>
      <c r="K378" s="5">
        <f>DATE(Tableau1[[#This Row],[Annee]],Tableau1[[#This Row],[Mois]],1)</f>
        <v>43862</v>
      </c>
      <c r="L378" s="5" t="str">
        <f>"T" &amp; ROUNDUP(Tableau1[[#This Row],[Mois]]/3, 0)</f>
        <v>T1</v>
      </c>
      <c r="M378" t="s">
        <v>376</v>
      </c>
      <c r="N378" t="str">
        <f>CONCATENATE(Tableau1[[#This Row],[Annee]],"-",Tableau1[[#This Row],[Trimestre]])</f>
        <v>2020-T1</v>
      </c>
      <c r="O378" t="str">
        <f>VLOOKUP(Tableau1[[#This Row],[Product_Ref]],Table_Correspondance!H:J,2,FALSE)</f>
        <v>Pantacourt</v>
      </c>
      <c r="P378" s="3">
        <f>VLOOKUP(Tableau1[[#This Row],[Product_Ref]],Table_Correspondance!H:N,6,FALSE)</f>
        <v>11.85</v>
      </c>
      <c r="Q378" s="3">
        <f>VLOOKUP(Tableau1[[#This Row],[Product_Ref]],Table_Correspondance!H:N,7,FALSE)</f>
        <v>15</v>
      </c>
      <c r="R378" s="3">
        <v>8221.92</v>
      </c>
      <c r="S378" t="str">
        <f>CONCATENATE(Tableau1[[#This Row],[Sub_Region_Cod]],Tableau1[[#This Row],[Country_Cod]],Tableau1[[#This Row],[Categ]],Tableau1[[#This Row],[Period]],Tableau1[[#This Row],[Product_Ref]],Tableau1[[#This Row],[Sales]])</f>
        <v>EUEARMCAT_BasM2-2020P288118221,92</v>
      </c>
      <c r="T378" s="5">
        <f>VLOOKUP(Tableau1[[#This Row],[Product_Ref]],Table_Correspondance!H:L,5,FALSE)</f>
        <v>42917</v>
      </c>
      <c r="U378">
        <f>_xlfn.DAYS(Tableau1[[#This Row],[Date]],Tableau1[[#This Row],[Date_creation]])</f>
        <v>945</v>
      </c>
    </row>
    <row r="379" spans="1:21" x14ac:dyDescent="0.35">
      <c r="A379" t="s">
        <v>8</v>
      </c>
      <c r="B379" t="s">
        <v>415</v>
      </c>
      <c r="C379" t="str">
        <f>TRIM(Tableau1[[#This Row],[Country_Cod]])</f>
        <v>RUS</v>
      </c>
      <c r="D379" t="s">
        <v>408</v>
      </c>
      <c r="E379" t="str">
        <f>VLOOKUP(Tableau1[[#This Row],[Code_Pays]],Table_Correspondance!$B$1:$F$40,2,FALSE)</f>
        <v>Fédération de Russie</v>
      </c>
      <c r="F379" t="str">
        <f>RIGHT(Tableau1[[#This Row],[Categ]],LEN(Tableau1[[#This Row],[Categ]])-4)</f>
        <v>Haut-Et-Bas</v>
      </c>
      <c r="G379" t="s">
        <v>54</v>
      </c>
      <c r="H379" t="str">
        <f>RIGHT(Tableau1[[#This Row],[Period]],4)</f>
        <v>2020</v>
      </c>
      <c r="I379" t="str">
        <f>LEFT(Tableau1[[#This Row],[Period]],FIND("-",Tableau1[[#This Row],[Period]])-1)</f>
        <v>M5</v>
      </c>
      <c r="J379" t="str">
        <f>RIGHT(Tableau1[[#This Row],[Gauche_Trouve]],LEN(Tableau1[[#This Row],[Gauche_Trouve]])-1)</f>
        <v>5</v>
      </c>
      <c r="K379" s="5">
        <f>DATE(Tableau1[[#This Row],[Annee]],Tableau1[[#This Row],[Mois]],1)</f>
        <v>43952</v>
      </c>
      <c r="L379" s="5" t="str">
        <f>"T" &amp; ROUNDUP(Tableau1[[#This Row],[Mois]]/3, 0)</f>
        <v>T2</v>
      </c>
      <c r="M379" t="s">
        <v>257</v>
      </c>
      <c r="N379" t="str">
        <f>CONCATENATE(Tableau1[[#This Row],[Annee]],"-",Tableau1[[#This Row],[Trimestre]])</f>
        <v>2020-T2</v>
      </c>
      <c r="O379" t="str">
        <f>VLOOKUP(Tableau1[[#This Row],[Product_Ref]],Table_Correspondance!H:J,2,FALSE)</f>
        <v>Robe</v>
      </c>
      <c r="P379" s="3">
        <f>VLOOKUP(Tableau1[[#This Row],[Product_Ref]],Table_Correspondance!H:N,6,FALSE)</f>
        <v>14.25</v>
      </c>
      <c r="Q379" s="3">
        <f>VLOOKUP(Tableau1[[#This Row],[Product_Ref]],Table_Correspondance!H:N,7,FALSE)</f>
        <v>15</v>
      </c>
      <c r="R379" s="3">
        <v>5580.36</v>
      </c>
      <c r="S379" t="str">
        <f>CONCATENATE(Tableau1[[#This Row],[Sub_Region_Cod]],Tableau1[[#This Row],[Country_Cod]],Tableau1[[#This Row],[Categ]],Tableau1[[#This Row],[Period]],Tableau1[[#This Row],[Product_Ref]],Tableau1[[#This Row],[Sales]])</f>
        <v>EUERUSCAT_Haut-Et-BasM5-2020P006265580,36</v>
      </c>
      <c r="T379" s="5">
        <f>VLOOKUP(Tableau1[[#This Row],[Product_Ref]],Table_Correspondance!H:L,5,FALSE)</f>
        <v>43191</v>
      </c>
      <c r="U379">
        <f>_xlfn.DAYS(Tableau1[[#This Row],[Date]],Tableau1[[#This Row],[Date_creation]])</f>
        <v>761</v>
      </c>
    </row>
    <row r="380" spans="1:21" x14ac:dyDescent="0.35">
      <c r="A380" t="s">
        <v>8</v>
      </c>
      <c r="B380" t="s">
        <v>423</v>
      </c>
      <c r="C380" t="str">
        <f>TRIM(Tableau1[[#This Row],[Country_Cod]])</f>
        <v>UKR</v>
      </c>
      <c r="D380" t="s">
        <v>409</v>
      </c>
      <c r="E380" t="str">
        <f>VLOOKUP(Tableau1[[#This Row],[Code_Pays]],Table_Correspondance!$B$1:$F$40,2,FALSE)</f>
        <v>Ukraine</v>
      </c>
      <c r="F380" t="str">
        <f>RIGHT(Tableau1[[#This Row],[Categ]],LEN(Tableau1[[#This Row],[Categ]])-4)</f>
        <v>Haut</v>
      </c>
      <c r="G380" t="s">
        <v>40</v>
      </c>
      <c r="H380" t="str">
        <f>RIGHT(Tableau1[[#This Row],[Period]],4)</f>
        <v>2020</v>
      </c>
      <c r="I380" t="str">
        <f>LEFT(Tableau1[[#This Row],[Period]],FIND("-",Tableau1[[#This Row],[Period]])-1)</f>
        <v>M10</v>
      </c>
      <c r="J380" t="str">
        <f>RIGHT(Tableau1[[#This Row],[Gauche_Trouve]],LEN(Tableau1[[#This Row],[Gauche_Trouve]])-1)</f>
        <v>10</v>
      </c>
      <c r="K380" s="5">
        <f>DATE(Tableau1[[#This Row],[Annee]],Tableau1[[#This Row],[Mois]],1)</f>
        <v>44105</v>
      </c>
      <c r="L380" s="5" t="str">
        <f>"T" &amp; ROUNDUP(Tableau1[[#This Row],[Mois]]/3, 0)</f>
        <v>T4</v>
      </c>
      <c r="M380" t="s">
        <v>246</v>
      </c>
      <c r="N380" t="str">
        <f>CONCATENATE(Tableau1[[#This Row],[Annee]],"-",Tableau1[[#This Row],[Trimestre]])</f>
        <v>2020-T4</v>
      </c>
      <c r="O380" t="str">
        <f>VLOOKUP(Tableau1[[#This Row],[Product_Ref]],Table_Correspondance!H:J,2,FALSE)</f>
        <v>Sweatshirt</v>
      </c>
      <c r="P380" s="3">
        <f>VLOOKUP(Tableau1[[#This Row],[Product_Ref]],Table_Correspondance!H:N,6,FALSE)</f>
        <v>12.45</v>
      </c>
      <c r="Q380" s="3">
        <f>VLOOKUP(Tableau1[[#This Row],[Product_Ref]],Table_Correspondance!H:N,7,FALSE)</f>
        <v>15</v>
      </c>
      <c r="R380" s="3">
        <v>5689.44</v>
      </c>
      <c r="S380" t="str">
        <f>CONCATENATE(Tableau1[[#This Row],[Sub_Region_Cod]],Tableau1[[#This Row],[Country_Cod]],Tableau1[[#This Row],[Categ]],Tableau1[[#This Row],[Period]],Tableau1[[#This Row],[Product_Ref]],Tableau1[[#This Row],[Sales]])</f>
        <v>EUEUKRCAT_HautM10-2020P413015689,44</v>
      </c>
      <c r="T380" s="5">
        <f>VLOOKUP(Tableau1[[#This Row],[Product_Ref]],Table_Correspondance!H:L,5,FALSE)</f>
        <v>43009</v>
      </c>
      <c r="U380">
        <f>_xlfn.DAYS(Tableau1[[#This Row],[Date]],Tableau1[[#This Row],[Date_creation]])</f>
        <v>1096</v>
      </c>
    </row>
    <row r="381" spans="1:21" x14ac:dyDescent="0.35">
      <c r="A381" t="s">
        <v>8</v>
      </c>
      <c r="B381" t="s">
        <v>417</v>
      </c>
      <c r="C381" t="str">
        <f>TRIM(Tableau1[[#This Row],[Country_Cod]])</f>
        <v>MDA</v>
      </c>
      <c r="D381" t="s">
        <v>410</v>
      </c>
      <c r="E381" t="str">
        <f>VLOOKUP(Tableau1[[#This Row],[Code_Pays]],Table_Correspondance!$B$1:$F$40,2,FALSE)</f>
        <v>République de Moldavie</v>
      </c>
      <c r="F381" t="str">
        <f>RIGHT(Tableau1[[#This Row],[Categ]],LEN(Tableau1[[#This Row],[Categ]])-4)</f>
        <v>Bas</v>
      </c>
      <c r="G381" t="s">
        <v>40</v>
      </c>
      <c r="H381" t="str">
        <f>RIGHT(Tableau1[[#This Row],[Period]],4)</f>
        <v>2020</v>
      </c>
      <c r="I381" t="str">
        <f>LEFT(Tableau1[[#This Row],[Period]],FIND("-",Tableau1[[#This Row],[Period]])-1)</f>
        <v>M10</v>
      </c>
      <c r="J381" t="str">
        <f>RIGHT(Tableau1[[#This Row],[Gauche_Trouve]],LEN(Tableau1[[#This Row],[Gauche_Trouve]])-1)</f>
        <v>10</v>
      </c>
      <c r="K381" s="5">
        <f>DATE(Tableau1[[#This Row],[Annee]],Tableau1[[#This Row],[Mois]],1)</f>
        <v>44105</v>
      </c>
      <c r="L381" s="5" t="str">
        <f>"T" &amp; ROUNDUP(Tableau1[[#This Row],[Mois]]/3, 0)</f>
        <v>T4</v>
      </c>
      <c r="M381" t="s">
        <v>339</v>
      </c>
      <c r="N381" t="str">
        <f>CONCATENATE(Tableau1[[#This Row],[Annee]],"-",Tableau1[[#This Row],[Trimestre]])</f>
        <v>2020-T4</v>
      </c>
      <c r="O381" t="str">
        <f>VLOOKUP(Tableau1[[#This Row],[Product_Ref]],Table_Correspondance!H:J,2,FALSE)</f>
        <v>Pantacourt</v>
      </c>
      <c r="P381" s="3">
        <f>VLOOKUP(Tableau1[[#This Row],[Product_Ref]],Table_Correspondance!H:N,6,FALSE)</f>
        <v>8.6999999999999993</v>
      </c>
      <c r="Q381" s="3">
        <f>VLOOKUP(Tableau1[[#This Row],[Product_Ref]],Table_Correspondance!H:N,7,FALSE)</f>
        <v>10</v>
      </c>
      <c r="R381" s="3">
        <v>2812.9</v>
      </c>
      <c r="S381" t="str">
        <f>CONCATENATE(Tableau1[[#This Row],[Sub_Region_Cod]],Tableau1[[#This Row],[Country_Cod]],Tableau1[[#This Row],[Categ]],Tableau1[[#This Row],[Period]],Tableau1[[#This Row],[Product_Ref]],Tableau1[[#This Row],[Sales]])</f>
        <v>EUEMDACAT_BasM10-2020P292572812,9</v>
      </c>
      <c r="T381" s="5">
        <f>VLOOKUP(Tableau1[[#This Row],[Product_Ref]],Table_Correspondance!H:L,5,FALSE)</f>
        <v>43252</v>
      </c>
      <c r="U381">
        <f>_xlfn.DAYS(Tableau1[[#This Row],[Date]],Tableau1[[#This Row],[Date_creation]])</f>
        <v>853</v>
      </c>
    </row>
    <row r="382" spans="1:21" x14ac:dyDescent="0.35">
      <c r="A382" t="s">
        <v>8</v>
      </c>
      <c r="B382" t="s">
        <v>422</v>
      </c>
      <c r="C382" t="str">
        <f>TRIM(Tableau1[[#This Row],[Country_Cod]])</f>
        <v>BLR</v>
      </c>
      <c r="D382" t="s">
        <v>410</v>
      </c>
      <c r="E382" t="str">
        <f>VLOOKUP(Tableau1[[#This Row],[Code_Pays]],Table_Correspondance!$B$1:$F$40,2,FALSE)</f>
        <v>Bélarus</v>
      </c>
      <c r="F382" t="str">
        <f>RIGHT(Tableau1[[#This Row],[Categ]],LEN(Tableau1[[#This Row],[Categ]])-4)</f>
        <v>Bas</v>
      </c>
      <c r="G382" t="s">
        <v>38</v>
      </c>
      <c r="H382" t="str">
        <f>RIGHT(Tableau1[[#This Row],[Period]],4)</f>
        <v>2019</v>
      </c>
      <c r="I382" t="str">
        <f>LEFT(Tableau1[[#This Row],[Period]],FIND("-",Tableau1[[#This Row],[Period]])-1)</f>
        <v>M5</v>
      </c>
      <c r="J382" t="str">
        <f>RIGHT(Tableau1[[#This Row],[Gauche_Trouve]],LEN(Tableau1[[#This Row],[Gauche_Trouve]])-1)</f>
        <v>5</v>
      </c>
      <c r="K382" s="5">
        <f>DATE(Tableau1[[#This Row],[Annee]],Tableau1[[#This Row],[Mois]],1)</f>
        <v>43586</v>
      </c>
      <c r="L382" s="5" t="str">
        <f>"T" &amp; ROUNDUP(Tableau1[[#This Row],[Mois]]/3, 0)</f>
        <v>T2</v>
      </c>
      <c r="M382" t="s">
        <v>28</v>
      </c>
      <c r="N382" t="str">
        <f>CONCATENATE(Tableau1[[#This Row],[Annee]],"-",Tableau1[[#This Row],[Trimestre]])</f>
        <v>2019-T2</v>
      </c>
      <c r="O382" t="str">
        <f>VLOOKUP(Tableau1[[#This Row],[Product_Ref]],Table_Correspondance!H:J,2,FALSE)</f>
        <v>Pantacourt</v>
      </c>
      <c r="P382" s="3">
        <f>VLOOKUP(Tableau1[[#This Row],[Product_Ref]],Table_Correspondance!H:N,6,FALSE)</f>
        <v>7.44</v>
      </c>
      <c r="Q382" s="3">
        <f>VLOOKUP(Tableau1[[#This Row],[Product_Ref]],Table_Correspondance!H:N,7,FALSE)</f>
        <v>8</v>
      </c>
      <c r="R382" s="3">
        <v>7595.49</v>
      </c>
      <c r="S382" t="str">
        <f>CONCATENATE(Tableau1[[#This Row],[Sub_Region_Cod]],Tableau1[[#This Row],[Country_Cod]],Tableau1[[#This Row],[Categ]],Tableau1[[#This Row],[Period]],Tableau1[[#This Row],[Product_Ref]],Tableau1[[#This Row],[Sales]])</f>
        <v>EUEBLRCAT_BasM5-2019P345417595,49</v>
      </c>
      <c r="T382" s="5">
        <f>VLOOKUP(Tableau1[[#This Row],[Product_Ref]],Table_Correspondance!H:L,5,FALSE)</f>
        <v>43160</v>
      </c>
      <c r="U382">
        <f>_xlfn.DAYS(Tableau1[[#This Row],[Date]],Tableau1[[#This Row],[Date_creation]])</f>
        <v>426</v>
      </c>
    </row>
    <row r="383" spans="1:21" x14ac:dyDescent="0.35">
      <c r="A383" t="s">
        <v>8</v>
      </c>
      <c r="B383" t="s">
        <v>422</v>
      </c>
      <c r="C383" t="str">
        <f>TRIM(Tableau1[[#This Row],[Country_Cod]])</f>
        <v>BLR</v>
      </c>
      <c r="D383" t="s">
        <v>410</v>
      </c>
      <c r="E383" t="str">
        <f>VLOOKUP(Tableau1[[#This Row],[Code_Pays]],Table_Correspondance!$B$1:$F$40,2,FALSE)</f>
        <v>Bélarus</v>
      </c>
      <c r="F383" t="str">
        <f>RIGHT(Tableau1[[#This Row],[Categ]],LEN(Tableau1[[#This Row],[Categ]])-4)</f>
        <v>Bas</v>
      </c>
      <c r="G383" t="s">
        <v>48</v>
      </c>
      <c r="H383" t="str">
        <f>RIGHT(Tableau1[[#This Row],[Period]],4)</f>
        <v>2020</v>
      </c>
      <c r="I383" t="str">
        <f>LEFT(Tableau1[[#This Row],[Period]],FIND("-",Tableau1[[#This Row],[Period]])-1)</f>
        <v>M1</v>
      </c>
      <c r="J383" t="str">
        <f>RIGHT(Tableau1[[#This Row],[Gauche_Trouve]],LEN(Tableau1[[#This Row],[Gauche_Trouve]])-1)</f>
        <v>1</v>
      </c>
      <c r="K383" s="5">
        <f>DATE(Tableau1[[#This Row],[Annee]],Tableau1[[#This Row],[Mois]],1)</f>
        <v>43831</v>
      </c>
      <c r="L383" s="5" t="str">
        <f>"T" &amp; ROUNDUP(Tableau1[[#This Row],[Mois]]/3, 0)</f>
        <v>T1</v>
      </c>
      <c r="M383" t="s">
        <v>359</v>
      </c>
      <c r="N383" t="str">
        <f>CONCATENATE(Tableau1[[#This Row],[Annee]],"-",Tableau1[[#This Row],[Trimestre]])</f>
        <v>2020-T1</v>
      </c>
      <c r="O383" t="str">
        <f>VLOOKUP(Tableau1[[#This Row],[Product_Ref]],Table_Correspondance!H:J,2,FALSE)</f>
        <v>Pantacourt</v>
      </c>
      <c r="P383" s="3">
        <f>VLOOKUP(Tableau1[[#This Row],[Product_Ref]],Table_Correspondance!H:N,6,FALSE)</f>
        <v>13.35</v>
      </c>
      <c r="Q383" s="3">
        <f>VLOOKUP(Tableau1[[#This Row],[Product_Ref]],Table_Correspondance!H:N,7,FALSE)</f>
        <v>15</v>
      </c>
      <c r="R383" s="3">
        <v>4459.41</v>
      </c>
      <c r="S383" t="str">
        <f>CONCATENATE(Tableau1[[#This Row],[Sub_Region_Cod]],Tableau1[[#This Row],[Country_Cod]],Tableau1[[#This Row],[Categ]],Tableau1[[#This Row],[Period]],Tableau1[[#This Row],[Product_Ref]],Tableau1[[#This Row],[Sales]])</f>
        <v>EUEBLRCAT_BasM1-2020P259534459,41</v>
      </c>
      <c r="T383" s="5">
        <f>VLOOKUP(Tableau1[[#This Row],[Product_Ref]],Table_Correspondance!H:L,5,FALSE)</f>
        <v>43040</v>
      </c>
      <c r="U383">
        <f>_xlfn.DAYS(Tableau1[[#This Row],[Date]],Tableau1[[#This Row],[Date_creation]])</f>
        <v>791</v>
      </c>
    </row>
    <row r="384" spans="1:21" x14ac:dyDescent="0.35">
      <c r="A384" t="s">
        <v>8</v>
      </c>
      <c r="B384" t="s">
        <v>418</v>
      </c>
      <c r="C384" t="str">
        <f>TRIM(Tableau1[[#This Row],[Country_Cod]])</f>
        <v>BGR</v>
      </c>
      <c r="D384" t="s">
        <v>410</v>
      </c>
      <c r="E384" t="str">
        <f>VLOOKUP(Tableau1[[#This Row],[Code_Pays]],Table_Correspondance!$B$1:$F$40,2,FALSE)</f>
        <v>Bulgarie</v>
      </c>
      <c r="F384" t="str">
        <f>RIGHT(Tableau1[[#This Row],[Categ]],LEN(Tableau1[[#This Row],[Categ]])-4)</f>
        <v>Bas</v>
      </c>
      <c r="G384" t="s">
        <v>4</v>
      </c>
      <c r="H384" t="str">
        <f>RIGHT(Tableau1[[#This Row],[Period]],4)</f>
        <v>2021</v>
      </c>
      <c r="I384" t="str">
        <f>LEFT(Tableau1[[#This Row],[Period]],FIND("-",Tableau1[[#This Row],[Period]])-1)</f>
        <v>M3</v>
      </c>
      <c r="J384" t="str">
        <f>RIGHT(Tableau1[[#This Row],[Gauche_Trouve]],LEN(Tableau1[[#This Row],[Gauche_Trouve]])-1)</f>
        <v>3</v>
      </c>
      <c r="K384" s="5">
        <f>DATE(Tableau1[[#This Row],[Annee]],Tableau1[[#This Row],[Mois]],1)</f>
        <v>44256</v>
      </c>
      <c r="L384" s="5" t="str">
        <f>"T" &amp; ROUNDUP(Tableau1[[#This Row],[Mois]]/3, 0)</f>
        <v>T1</v>
      </c>
      <c r="M384" t="s">
        <v>50</v>
      </c>
      <c r="N384" t="str">
        <f>CONCATENATE(Tableau1[[#This Row],[Annee]],"-",Tableau1[[#This Row],[Trimestre]])</f>
        <v>2021-T1</v>
      </c>
      <c r="O384" t="str">
        <f>VLOOKUP(Tableau1[[#This Row],[Product_Ref]],Table_Correspondance!H:J,2,FALSE)</f>
        <v>Chaussette</v>
      </c>
      <c r="P384" s="3">
        <f>VLOOKUP(Tableau1[[#This Row],[Product_Ref]],Table_Correspondance!H:N,6,FALSE)</f>
        <v>13.2</v>
      </c>
      <c r="Q384" s="3">
        <f>VLOOKUP(Tableau1[[#This Row],[Product_Ref]],Table_Correspondance!H:N,7,FALSE)</f>
        <v>15</v>
      </c>
      <c r="R384" s="3">
        <v>4795.38</v>
      </c>
      <c r="S384" t="str">
        <f>CONCATENATE(Tableau1[[#This Row],[Sub_Region_Cod]],Tableau1[[#This Row],[Country_Cod]],Tableau1[[#This Row],[Categ]],Tableau1[[#This Row],[Period]],Tableau1[[#This Row],[Product_Ref]],Tableau1[[#This Row],[Sales]])</f>
        <v>EUEBGRCAT_BasM3-2021P308484795,38</v>
      </c>
      <c r="T384" s="5">
        <f>VLOOKUP(Tableau1[[#This Row],[Product_Ref]],Table_Correspondance!H:L,5,FALSE)</f>
        <v>42736</v>
      </c>
      <c r="U384">
        <f>_xlfn.DAYS(Tableau1[[#This Row],[Date]],Tableau1[[#This Row],[Date_creation]])</f>
        <v>1520</v>
      </c>
    </row>
    <row r="385" spans="1:21" x14ac:dyDescent="0.35">
      <c r="A385" t="s">
        <v>8</v>
      </c>
      <c r="B385" t="s">
        <v>415</v>
      </c>
      <c r="C385" t="str">
        <f>TRIM(Tableau1[[#This Row],[Country_Cod]])</f>
        <v>RUS</v>
      </c>
      <c r="D385" t="s">
        <v>410</v>
      </c>
      <c r="E385" t="str">
        <f>VLOOKUP(Tableau1[[#This Row],[Code_Pays]],Table_Correspondance!$B$1:$F$40,2,FALSE)</f>
        <v>Fédération de Russie</v>
      </c>
      <c r="F385" t="str">
        <f>RIGHT(Tableau1[[#This Row],[Categ]],LEN(Tableau1[[#This Row],[Categ]])-4)</f>
        <v>Bas</v>
      </c>
      <c r="G385" t="s">
        <v>38</v>
      </c>
      <c r="H385" t="str">
        <f>RIGHT(Tableau1[[#This Row],[Period]],4)</f>
        <v>2019</v>
      </c>
      <c r="I385" t="str">
        <f>LEFT(Tableau1[[#This Row],[Period]],FIND("-",Tableau1[[#This Row],[Period]])-1)</f>
        <v>M5</v>
      </c>
      <c r="J385" t="str">
        <f>RIGHT(Tableau1[[#This Row],[Gauche_Trouve]],LEN(Tableau1[[#This Row],[Gauche_Trouve]])-1)</f>
        <v>5</v>
      </c>
      <c r="K385" s="5">
        <f>DATE(Tableau1[[#This Row],[Annee]],Tableau1[[#This Row],[Mois]],1)</f>
        <v>43586</v>
      </c>
      <c r="L385" s="5" t="str">
        <f>"T" &amp; ROUNDUP(Tableau1[[#This Row],[Mois]]/3, 0)</f>
        <v>T2</v>
      </c>
      <c r="M385" t="s">
        <v>80</v>
      </c>
      <c r="N385" t="str">
        <f>CONCATENATE(Tableau1[[#This Row],[Annee]],"-",Tableau1[[#This Row],[Trimestre]])</f>
        <v>2019-T2</v>
      </c>
      <c r="O385" t="str">
        <f>VLOOKUP(Tableau1[[#This Row],[Product_Ref]],Table_Correspondance!H:J,2,FALSE)</f>
        <v>Jupe</v>
      </c>
      <c r="P385" s="3">
        <f>VLOOKUP(Tableau1[[#This Row],[Product_Ref]],Table_Correspondance!H:N,6,FALSE)</f>
        <v>9.8000000000000007</v>
      </c>
      <c r="Q385" s="3">
        <f>VLOOKUP(Tableau1[[#This Row],[Product_Ref]],Table_Correspondance!H:N,7,FALSE)</f>
        <v>14</v>
      </c>
      <c r="R385" s="3">
        <v>9059.9</v>
      </c>
      <c r="S385" t="str">
        <f>CONCATENATE(Tableau1[[#This Row],[Sub_Region_Cod]],Tableau1[[#This Row],[Country_Cod]],Tableau1[[#This Row],[Categ]],Tableau1[[#This Row],[Period]],Tableau1[[#This Row],[Product_Ref]],Tableau1[[#This Row],[Sales]])</f>
        <v>EUERUSCAT_BasM5-2019P361009059,9</v>
      </c>
      <c r="T385" s="5">
        <f>VLOOKUP(Tableau1[[#This Row],[Product_Ref]],Table_Correspondance!H:L,5,FALSE)</f>
        <v>43435</v>
      </c>
      <c r="U385">
        <f>_xlfn.DAYS(Tableau1[[#This Row],[Date]],Tableau1[[#This Row],[Date_creation]])</f>
        <v>151</v>
      </c>
    </row>
    <row r="386" spans="1:21" x14ac:dyDescent="0.35">
      <c r="A386" t="s">
        <v>8</v>
      </c>
      <c r="B386" t="s">
        <v>422</v>
      </c>
      <c r="C386" t="str">
        <f>TRIM(Tableau1[[#This Row],[Country_Cod]])</f>
        <v>BLR</v>
      </c>
      <c r="D386" t="s">
        <v>410</v>
      </c>
      <c r="E386" t="str">
        <f>VLOOKUP(Tableau1[[#This Row],[Code_Pays]],Table_Correspondance!$B$1:$F$40,2,FALSE)</f>
        <v>Bélarus</v>
      </c>
      <c r="F386" t="str">
        <f>RIGHT(Tableau1[[#This Row],[Categ]],LEN(Tableau1[[#This Row],[Categ]])-4)</f>
        <v>Bas</v>
      </c>
      <c r="G386" t="s">
        <v>6</v>
      </c>
      <c r="H386" t="str">
        <f>RIGHT(Tableau1[[#This Row],[Period]],4)</f>
        <v>2021</v>
      </c>
      <c r="I386" t="str">
        <f>LEFT(Tableau1[[#This Row],[Period]],FIND("-",Tableau1[[#This Row],[Period]])-1)</f>
        <v>M1</v>
      </c>
      <c r="J386" t="str">
        <f>RIGHT(Tableau1[[#This Row],[Gauche_Trouve]],LEN(Tableau1[[#This Row],[Gauche_Trouve]])-1)</f>
        <v>1</v>
      </c>
      <c r="K386" s="5">
        <f>DATE(Tableau1[[#This Row],[Annee]],Tableau1[[#This Row],[Mois]],1)</f>
        <v>44197</v>
      </c>
      <c r="L386" s="5" t="str">
        <f>"T" &amp; ROUNDUP(Tableau1[[#This Row],[Mois]]/3, 0)</f>
        <v>T1</v>
      </c>
      <c r="M386" t="s">
        <v>196</v>
      </c>
      <c r="N386" t="str">
        <f>CONCATENATE(Tableau1[[#This Row],[Annee]],"-",Tableau1[[#This Row],[Trimestre]])</f>
        <v>2021-T1</v>
      </c>
      <c r="O386" t="str">
        <f>VLOOKUP(Tableau1[[#This Row],[Product_Ref]],Table_Correspondance!H:J,2,FALSE)</f>
        <v>Culotte</v>
      </c>
      <c r="P386" s="3">
        <f>VLOOKUP(Tableau1[[#This Row],[Product_Ref]],Table_Correspondance!H:N,6,FALSE)</f>
        <v>8.4700000000000006</v>
      </c>
      <c r="Q386" s="3">
        <f>VLOOKUP(Tableau1[[#This Row],[Product_Ref]],Table_Correspondance!H:N,7,FALSE)</f>
        <v>11</v>
      </c>
      <c r="R386" s="3">
        <v>3450.57</v>
      </c>
      <c r="S386" t="str">
        <f>CONCATENATE(Tableau1[[#This Row],[Sub_Region_Cod]],Tableau1[[#This Row],[Country_Cod]],Tableau1[[#This Row],[Categ]],Tableau1[[#This Row],[Period]],Tableau1[[#This Row],[Product_Ref]],Tableau1[[#This Row],[Sales]])</f>
        <v>EUEBLRCAT_BasM1-2021P264273450,57</v>
      </c>
      <c r="T386" s="5">
        <f>VLOOKUP(Tableau1[[#This Row],[Product_Ref]],Table_Correspondance!H:L,5,FALSE)</f>
        <v>42856</v>
      </c>
      <c r="U386">
        <f>_xlfn.DAYS(Tableau1[[#This Row],[Date]],Tableau1[[#This Row],[Date_creation]])</f>
        <v>1341</v>
      </c>
    </row>
    <row r="387" spans="1:21" x14ac:dyDescent="0.35">
      <c r="A387" t="s">
        <v>8</v>
      </c>
      <c r="B387" t="s">
        <v>423</v>
      </c>
      <c r="C387" t="str">
        <f>TRIM(Tableau1[[#This Row],[Country_Cod]])</f>
        <v>UKR</v>
      </c>
      <c r="D387" t="s">
        <v>408</v>
      </c>
      <c r="E387" t="str">
        <f>VLOOKUP(Tableau1[[#This Row],[Code_Pays]],Table_Correspondance!$B$1:$F$40,2,FALSE)</f>
        <v>Ukraine</v>
      </c>
      <c r="F387" t="str">
        <f>RIGHT(Tableau1[[#This Row],[Categ]],LEN(Tableau1[[#This Row],[Categ]])-4)</f>
        <v>Haut-Et-Bas</v>
      </c>
      <c r="G387" t="s">
        <v>65</v>
      </c>
      <c r="H387" t="str">
        <f>RIGHT(Tableau1[[#This Row],[Period]],4)</f>
        <v>2019</v>
      </c>
      <c r="I387" t="str">
        <f>LEFT(Tableau1[[#This Row],[Period]],FIND("-",Tableau1[[#This Row],[Period]])-1)</f>
        <v>M9</v>
      </c>
      <c r="J387" t="str">
        <f>RIGHT(Tableau1[[#This Row],[Gauche_Trouve]],LEN(Tableau1[[#This Row],[Gauche_Trouve]])-1)</f>
        <v>9</v>
      </c>
      <c r="K387" s="5">
        <f>DATE(Tableau1[[#This Row],[Annee]],Tableau1[[#This Row],[Mois]],1)</f>
        <v>43709</v>
      </c>
      <c r="L387" s="5" t="str">
        <f>"T" &amp; ROUNDUP(Tableau1[[#This Row],[Mois]]/3, 0)</f>
        <v>T3</v>
      </c>
      <c r="M387" t="s">
        <v>283</v>
      </c>
      <c r="N387" t="str">
        <f>CONCATENATE(Tableau1[[#This Row],[Annee]],"-",Tableau1[[#This Row],[Trimestre]])</f>
        <v>2019-T3</v>
      </c>
      <c r="O387" t="str">
        <f>VLOOKUP(Tableau1[[#This Row],[Product_Ref]],Table_Correspondance!H:J,2,FALSE)</f>
        <v>Robe</v>
      </c>
      <c r="P387" s="3">
        <f>VLOOKUP(Tableau1[[#This Row],[Product_Ref]],Table_Correspondance!H:N,6,FALSE)</f>
        <v>10.01</v>
      </c>
      <c r="Q387" s="3">
        <f>VLOOKUP(Tableau1[[#This Row],[Product_Ref]],Table_Correspondance!H:N,7,FALSE)</f>
        <v>13</v>
      </c>
      <c r="R387" s="3">
        <v>7193.28</v>
      </c>
      <c r="S387" t="str">
        <f>CONCATENATE(Tableau1[[#This Row],[Sub_Region_Cod]],Tableau1[[#This Row],[Country_Cod]],Tableau1[[#This Row],[Categ]],Tableau1[[#This Row],[Period]],Tableau1[[#This Row],[Product_Ref]],Tableau1[[#This Row],[Sales]])</f>
        <v>EUEUKRCAT_Haut-Et-BasM9-2019P333577193,28</v>
      </c>
      <c r="T387" s="5">
        <f>VLOOKUP(Tableau1[[#This Row],[Product_Ref]],Table_Correspondance!H:L,5,FALSE)</f>
        <v>43191</v>
      </c>
      <c r="U387">
        <f>_xlfn.DAYS(Tableau1[[#This Row],[Date]],Tableau1[[#This Row],[Date_creation]])</f>
        <v>518</v>
      </c>
    </row>
    <row r="388" spans="1:21" x14ac:dyDescent="0.35">
      <c r="A388" t="s">
        <v>8</v>
      </c>
      <c r="B388" t="s">
        <v>416</v>
      </c>
      <c r="C388" t="str">
        <f>TRIM(Tableau1[[#This Row],[Country_Cod]])</f>
        <v>ROU</v>
      </c>
      <c r="D388" t="s">
        <v>409</v>
      </c>
      <c r="E388" t="str">
        <f>VLOOKUP(Tableau1[[#This Row],[Code_Pays]],Table_Correspondance!$B$1:$F$40,2,FALSE)</f>
        <v>Roumanie</v>
      </c>
      <c r="F388" t="str">
        <f>RIGHT(Tableau1[[#This Row],[Categ]],LEN(Tableau1[[#This Row],[Categ]])-4)</f>
        <v>Haut</v>
      </c>
      <c r="G388" t="s">
        <v>20</v>
      </c>
      <c r="H388" t="str">
        <f>RIGHT(Tableau1[[#This Row],[Period]],4)</f>
        <v>2020</v>
      </c>
      <c r="I388" t="str">
        <f>LEFT(Tableau1[[#This Row],[Period]],FIND("-",Tableau1[[#This Row],[Period]])-1)</f>
        <v>M4</v>
      </c>
      <c r="J388" t="str">
        <f>RIGHT(Tableau1[[#This Row],[Gauche_Trouve]],LEN(Tableau1[[#This Row],[Gauche_Trouve]])-1)</f>
        <v>4</v>
      </c>
      <c r="K388" s="5">
        <f>DATE(Tableau1[[#This Row],[Annee]],Tableau1[[#This Row],[Mois]],1)</f>
        <v>43922</v>
      </c>
      <c r="L388" s="5" t="str">
        <f>"T" &amp; ROUNDUP(Tableau1[[#This Row],[Mois]]/3, 0)</f>
        <v>T2</v>
      </c>
      <c r="M388" t="s">
        <v>233</v>
      </c>
      <c r="N388" t="str">
        <f>CONCATENATE(Tableau1[[#This Row],[Annee]],"-",Tableau1[[#This Row],[Trimestre]])</f>
        <v>2020-T2</v>
      </c>
      <c r="O388" t="str">
        <f>VLOOKUP(Tableau1[[#This Row],[Product_Ref]],Table_Correspondance!H:J,2,FALSE)</f>
        <v>Chemisier</v>
      </c>
      <c r="P388" s="3">
        <f>VLOOKUP(Tableau1[[#This Row],[Product_Ref]],Table_Correspondance!H:N,6,FALSE)</f>
        <v>3.85</v>
      </c>
      <c r="Q388" s="3">
        <f>VLOOKUP(Tableau1[[#This Row],[Product_Ref]],Table_Correspondance!H:N,7,FALSE)</f>
        <v>5</v>
      </c>
      <c r="R388" s="3">
        <v>4206.1000000000004</v>
      </c>
      <c r="S388" t="str">
        <f>CONCATENATE(Tableau1[[#This Row],[Sub_Region_Cod]],Tableau1[[#This Row],[Country_Cod]],Tableau1[[#This Row],[Categ]],Tableau1[[#This Row],[Period]],Tableau1[[#This Row],[Product_Ref]],Tableau1[[#This Row],[Sales]])</f>
        <v>EUEROUCAT_HautM4-2020P083194206,1</v>
      </c>
      <c r="T388" s="5">
        <f>VLOOKUP(Tableau1[[#This Row],[Product_Ref]],Table_Correspondance!H:L,5,FALSE)</f>
        <v>43132</v>
      </c>
      <c r="U388">
        <f>_xlfn.DAYS(Tableau1[[#This Row],[Date]],Tableau1[[#This Row],[Date_creation]])</f>
        <v>790</v>
      </c>
    </row>
    <row r="389" spans="1:21" x14ac:dyDescent="0.35">
      <c r="A389" t="s">
        <v>8</v>
      </c>
      <c r="B389" t="s">
        <v>424</v>
      </c>
      <c r="C389" t="str">
        <f>TRIM(Tableau1[[#This Row],[Country_Cod]])</f>
        <v>CZE</v>
      </c>
      <c r="D389" t="s">
        <v>410</v>
      </c>
      <c r="E389" t="str">
        <f>VLOOKUP(Tableau1[[#This Row],[Code_Pays]],Table_Correspondance!$B$1:$F$40,2,FALSE)</f>
        <v>République Tchèque</v>
      </c>
      <c r="F389" t="str">
        <f>RIGHT(Tableau1[[#This Row],[Categ]],LEN(Tableau1[[#This Row],[Categ]])-4)</f>
        <v>Bas</v>
      </c>
      <c r="G389" t="s">
        <v>17</v>
      </c>
      <c r="H389" t="str">
        <f>RIGHT(Tableau1[[#This Row],[Period]],4)</f>
        <v>2020</v>
      </c>
      <c r="I389" t="str">
        <f>LEFT(Tableau1[[#This Row],[Period]],FIND("-",Tableau1[[#This Row],[Period]])-1)</f>
        <v>M12</v>
      </c>
      <c r="J389" t="str">
        <f>RIGHT(Tableau1[[#This Row],[Gauche_Trouve]],LEN(Tableau1[[#This Row],[Gauche_Trouve]])-1)</f>
        <v>12</v>
      </c>
      <c r="K389" s="5">
        <f>DATE(Tableau1[[#This Row],[Annee]],Tableau1[[#This Row],[Mois]],1)</f>
        <v>44166</v>
      </c>
      <c r="L389" s="5" t="str">
        <f>"T" &amp; ROUNDUP(Tableau1[[#This Row],[Mois]]/3, 0)</f>
        <v>T4</v>
      </c>
      <c r="M389" t="s">
        <v>154</v>
      </c>
      <c r="N389" t="str">
        <f>CONCATENATE(Tableau1[[#This Row],[Annee]],"-",Tableau1[[#This Row],[Trimestre]])</f>
        <v>2020-T4</v>
      </c>
      <c r="O389" t="str">
        <f>VLOOKUP(Tableau1[[#This Row],[Product_Ref]],Table_Correspondance!H:J,2,FALSE)</f>
        <v>Culotte</v>
      </c>
      <c r="P389" s="3">
        <f>VLOOKUP(Tableau1[[#This Row],[Product_Ref]],Table_Correspondance!H:N,6,FALSE)</f>
        <v>13.05</v>
      </c>
      <c r="Q389" s="3">
        <f>VLOOKUP(Tableau1[[#This Row],[Product_Ref]],Table_Correspondance!H:N,7,FALSE)</f>
        <v>15</v>
      </c>
      <c r="R389" s="3">
        <v>8334.51</v>
      </c>
      <c r="S389" t="str">
        <f>CONCATENATE(Tableau1[[#This Row],[Sub_Region_Cod]],Tableau1[[#This Row],[Country_Cod]],Tableau1[[#This Row],[Categ]],Tableau1[[#This Row],[Period]],Tableau1[[#This Row],[Product_Ref]],Tableau1[[#This Row],[Sales]])</f>
        <v>EUECZECAT_BasM12-2020P393158334,51</v>
      </c>
      <c r="T389" s="5">
        <f>VLOOKUP(Tableau1[[#This Row],[Product_Ref]],Table_Correspondance!H:L,5,FALSE)</f>
        <v>43160</v>
      </c>
      <c r="U389">
        <f>_xlfn.DAYS(Tableau1[[#This Row],[Date]],Tableau1[[#This Row],[Date_creation]])</f>
        <v>1006</v>
      </c>
    </row>
    <row r="390" spans="1:21" x14ac:dyDescent="0.35">
      <c r="A390" t="s">
        <v>8</v>
      </c>
      <c r="B390" t="s">
        <v>424</v>
      </c>
      <c r="C390" t="str">
        <f>TRIM(Tableau1[[#This Row],[Country_Cod]])</f>
        <v>CZE</v>
      </c>
      <c r="D390" t="s">
        <v>408</v>
      </c>
      <c r="E390" t="str">
        <f>VLOOKUP(Tableau1[[#This Row],[Code_Pays]],Table_Correspondance!$B$1:$F$40,2,FALSE)</f>
        <v>République Tchèque</v>
      </c>
      <c r="F390" t="str">
        <f>RIGHT(Tableau1[[#This Row],[Categ]],LEN(Tableau1[[#This Row],[Categ]])-4)</f>
        <v>Haut-Et-Bas</v>
      </c>
      <c r="G390" t="s">
        <v>73</v>
      </c>
      <c r="H390" t="str">
        <f>RIGHT(Tableau1[[#This Row],[Period]],4)</f>
        <v>2020</v>
      </c>
      <c r="I390" t="str">
        <f>LEFT(Tableau1[[#This Row],[Period]],FIND("-",Tableau1[[#This Row],[Period]])-1)</f>
        <v>M8</v>
      </c>
      <c r="J390" t="str">
        <f>RIGHT(Tableau1[[#This Row],[Gauche_Trouve]],LEN(Tableau1[[#This Row],[Gauche_Trouve]])-1)</f>
        <v>8</v>
      </c>
      <c r="K390" s="5">
        <f>DATE(Tableau1[[#This Row],[Annee]],Tableau1[[#This Row],[Mois]],1)</f>
        <v>44044</v>
      </c>
      <c r="L390" s="5" t="str">
        <f>"T" &amp; ROUNDUP(Tableau1[[#This Row],[Mois]]/3, 0)</f>
        <v>T3</v>
      </c>
      <c r="M390" t="s">
        <v>357</v>
      </c>
      <c r="N390" t="str">
        <f>CONCATENATE(Tableau1[[#This Row],[Annee]],"-",Tableau1[[#This Row],[Trimestre]])</f>
        <v>2020-T3</v>
      </c>
      <c r="O390" t="str">
        <f>VLOOKUP(Tableau1[[#This Row],[Product_Ref]],Table_Correspondance!H:J,2,FALSE)</f>
        <v>Pyjama</v>
      </c>
      <c r="P390" s="3">
        <f>VLOOKUP(Tableau1[[#This Row],[Product_Ref]],Table_Correspondance!H:N,6,FALSE)</f>
        <v>7.3</v>
      </c>
      <c r="Q390" s="3">
        <f>VLOOKUP(Tableau1[[#This Row],[Product_Ref]],Table_Correspondance!H:N,7,FALSE)</f>
        <v>10</v>
      </c>
      <c r="R390" s="3">
        <v>1485.15</v>
      </c>
      <c r="S390" t="str">
        <f>CONCATENATE(Tableau1[[#This Row],[Sub_Region_Cod]],Tableau1[[#This Row],[Country_Cod]],Tableau1[[#This Row],[Categ]],Tableau1[[#This Row],[Period]],Tableau1[[#This Row],[Product_Ref]],Tableau1[[#This Row],[Sales]])</f>
        <v>EUECZECAT_Haut-Et-BasM8-2020P135081485,15</v>
      </c>
      <c r="T390" s="5">
        <f>VLOOKUP(Tableau1[[#This Row],[Product_Ref]],Table_Correspondance!H:L,5,FALSE)</f>
        <v>43374</v>
      </c>
      <c r="U390">
        <f>_xlfn.DAYS(Tableau1[[#This Row],[Date]],Tableau1[[#This Row],[Date_creation]])</f>
        <v>670</v>
      </c>
    </row>
    <row r="391" spans="1:21" x14ac:dyDescent="0.35">
      <c r="A391" t="s">
        <v>8</v>
      </c>
      <c r="B391" t="s">
        <v>419</v>
      </c>
      <c r="C391" t="str">
        <f>TRIM(Tableau1[[#This Row],[Country_Cod]])</f>
        <v>HUN</v>
      </c>
      <c r="D391" t="s">
        <v>410</v>
      </c>
      <c r="E391" t="str">
        <f>VLOOKUP(Tableau1[[#This Row],[Code_Pays]],Table_Correspondance!$B$1:$F$40,2,FALSE)</f>
        <v>Hongrie</v>
      </c>
      <c r="F391" t="str">
        <f>RIGHT(Tableau1[[#This Row],[Categ]],LEN(Tableau1[[#This Row],[Categ]])-4)</f>
        <v>Bas</v>
      </c>
      <c r="G391" t="s">
        <v>75</v>
      </c>
      <c r="H391" t="str">
        <f>RIGHT(Tableau1[[#This Row],[Period]],4)</f>
        <v>2021</v>
      </c>
      <c r="I391" t="str">
        <f>LEFT(Tableau1[[#This Row],[Period]],FIND("-",Tableau1[[#This Row],[Period]])-1)</f>
        <v>M4</v>
      </c>
      <c r="J391" t="str">
        <f>RIGHT(Tableau1[[#This Row],[Gauche_Trouve]],LEN(Tableau1[[#This Row],[Gauche_Trouve]])-1)</f>
        <v>4</v>
      </c>
      <c r="K391" s="5">
        <f>DATE(Tableau1[[#This Row],[Annee]],Tableau1[[#This Row],[Mois]],1)</f>
        <v>44287</v>
      </c>
      <c r="L391" s="5" t="str">
        <f>"T" &amp; ROUNDUP(Tableau1[[#This Row],[Mois]]/3, 0)</f>
        <v>T2</v>
      </c>
      <c r="M391" t="s">
        <v>148</v>
      </c>
      <c r="N391" t="str">
        <f>CONCATENATE(Tableau1[[#This Row],[Annee]],"-",Tableau1[[#This Row],[Trimestre]])</f>
        <v>2021-T2</v>
      </c>
      <c r="O391" t="str">
        <f>VLOOKUP(Tableau1[[#This Row],[Product_Ref]],Table_Correspondance!H:J,2,FALSE)</f>
        <v>Culotte</v>
      </c>
      <c r="P391" s="3">
        <f>VLOOKUP(Tableau1[[#This Row],[Product_Ref]],Table_Correspondance!H:N,6,FALSE)</f>
        <v>8.58</v>
      </c>
      <c r="Q391" s="3">
        <f>VLOOKUP(Tableau1[[#This Row],[Product_Ref]],Table_Correspondance!H:N,7,FALSE)</f>
        <v>11</v>
      </c>
      <c r="R391" s="3">
        <v>3140.85</v>
      </c>
      <c r="S391" t="str">
        <f>CONCATENATE(Tableau1[[#This Row],[Sub_Region_Cod]],Tableau1[[#This Row],[Country_Cod]],Tableau1[[#This Row],[Categ]],Tableau1[[#This Row],[Period]],Tableau1[[#This Row],[Product_Ref]],Tableau1[[#This Row],[Sales]])</f>
        <v>EUEHUNCAT_BasM4-2021P302863140,85</v>
      </c>
      <c r="T391" s="5">
        <f>VLOOKUP(Tableau1[[#This Row],[Product_Ref]],Table_Correspondance!H:L,5,FALSE)</f>
        <v>42948</v>
      </c>
      <c r="U391">
        <f>_xlfn.DAYS(Tableau1[[#This Row],[Date]],Tableau1[[#This Row],[Date_creation]])</f>
        <v>1339</v>
      </c>
    </row>
    <row r="392" spans="1:21" x14ac:dyDescent="0.35">
      <c r="A392" t="s">
        <v>8</v>
      </c>
      <c r="B392" t="s">
        <v>420</v>
      </c>
      <c r="C392" t="str">
        <f>TRIM(Tableau1[[#This Row],[Country_Cod]])</f>
        <v>POL</v>
      </c>
      <c r="D392" t="s">
        <v>409</v>
      </c>
      <c r="E392" t="str">
        <f>VLOOKUP(Tableau1[[#This Row],[Code_Pays]],Table_Correspondance!$B$1:$F$40,2,FALSE)</f>
        <v>Pologne</v>
      </c>
      <c r="F392" t="str">
        <f>RIGHT(Tableau1[[#This Row],[Categ]],LEN(Tableau1[[#This Row],[Categ]])-4)</f>
        <v>Haut</v>
      </c>
      <c r="G392" t="s">
        <v>17</v>
      </c>
      <c r="H392" t="str">
        <f>RIGHT(Tableau1[[#This Row],[Period]],4)</f>
        <v>2020</v>
      </c>
      <c r="I392" t="str">
        <f>LEFT(Tableau1[[#This Row],[Period]],FIND("-",Tableau1[[#This Row],[Period]])-1)</f>
        <v>M12</v>
      </c>
      <c r="J392" t="str">
        <f>RIGHT(Tableau1[[#This Row],[Gauche_Trouve]],LEN(Tableau1[[#This Row],[Gauche_Trouve]])-1)</f>
        <v>12</v>
      </c>
      <c r="K392" s="5">
        <f>DATE(Tableau1[[#This Row],[Annee]],Tableau1[[#This Row],[Mois]],1)</f>
        <v>44166</v>
      </c>
      <c r="L392" s="5" t="str">
        <f>"T" &amp; ROUNDUP(Tableau1[[#This Row],[Mois]]/3, 0)</f>
        <v>T4</v>
      </c>
      <c r="M392" t="s">
        <v>34</v>
      </c>
      <c r="N392" t="str">
        <f>CONCATENATE(Tableau1[[#This Row],[Annee]],"-",Tableau1[[#This Row],[Trimestre]])</f>
        <v>2020-T4</v>
      </c>
      <c r="O392" t="str">
        <f>VLOOKUP(Tableau1[[#This Row],[Product_Ref]],Table_Correspondance!H:J,2,FALSE)</f>
        <v>T-shirt</v>
      </c>
      <c r="P392" s="3">
        <f>VLOOKUP(Tableau1[[#This Row],[Product_Ref]],Table_Correspondance!H:N,6,FALSE)</f>
        <v>6.72</v>
      </c>
      <c r="Q392" s="3">
        <f>VLOOKUP(Tableau1[[#This Row],[Product_Ref]],Table_Correspondance!H:N,7,FALSE)</f>
        <v>8</v>
      </c>
      <c r="R392" s="3">
        <v>8287.61</v>
      </c>
      <c r="S392" t="str">
        <f>CONCATENATE(Tableau1[[#This Row],[Sub_Region_Cod]],Tableau1[[#This Row],[Country_Cod]],Tableau1[[#This Row],[Categ]],Tableau1[[#This Row],[Period]],Tableau1[[#This Row],[Product_Ref]],Tableau1[[#This Row],[Sales]])</f>
        <v>EUEPOLCAT_HautM12-2020P332648287,61</v>
      </c>
      <c r="T392" s="5">
        <f>VLOOKUP(Tableau1[[#This Row],[Product_Ref]],Table_Correspondance!H:L,5,FALSE)</f>
        <v>43160</v>
      </c>
      <c r="U392">
        <f>_xlfn.DAYS(Tableau1[[#This Row],[Date]],Tableau1[[#This Row],[Date_creation]])</f>
        <v>1006</v>
      </c>
    </row>
    <row r="393" spans="1:21" x14ac:dyDescent="0.35">
      <c r="A393" t="s">
        <v>8</v>
      </c>
      <c r="B393" t="s">
        <v>424</v>
      </c>
      <c r="C393" t="str">
        <f>TRIM(Tableau1[[#This Row],[Country_Cod]])</f>
        <v>CZE</v>
      </c>
      <c r="D393" t="s">
        <v>409</v>
      </c>
      <c r="E393" t="str">
        <f>VLOOKUP(Tableau1[[#This Row],[Code_Pays]],Table_Correspondance!$B$1:$F$40,2,FALSE)</f>
        <v>République Tchèque</v>
      </c>
      <c r="F393" t="str">
        <f>RIGHT(Tableau1[[#This Row],[Categ]],LEN(Tableau1[[#This Row],[Categ]])-4)</f>
        <v>Haut</v>
      </c>
      <c r="G393" t="s">
        <v>15</v>
      </c>
      <c r="H393" t="str">
        <f>RIGHT(Tableau1[[#This Row],[Period]],4)</f>
        <v>2019</v>
      </c>
      <c r="I393" t="str">
        <f>LEFT(Tableau1[[#This Row],[Period]],FIND("-",Tableau1[[#This Row],[Period]])-1)</f>
        <v>M8</v>
      </c>
      <c r="J393" t="str">
        <f>RIGHT(Tableau1[[#This Row],[Gauche_Trouve]],LEN(Tableau1[[#This Row],[Gauche_Trouve]])-1)</f>
        <v>8</v>
      </c>
      <c r="K393" s="5">
        <f>DATE(Tableau1[[#This Row],[Annee]],Tableau1[[#This Row],[Mois]],1)</f>
        <v>43678</v>
      </c>
      <c r="L393" s="5" t="str">
        <f>"T" &amp; ROUNDUP(Tableau1[[#This Row],[Mois]]/3, 0)</f>
        <v>T3</v>
      </c>
      <c r="M393" t="s">
        <v>203</v>
      </c>
      <c r="N393" t="str">
        <f>CONCATENATE(Tableau1[[#This Row],[Annee]],"-",Tableau1[[#This Row],[Trimestre]])</f>
        <v>2019-T3</v>
      </c>
      <c r="O393" t="str">
        <f>VLOOKUP(Tableau1[[#This Row],[Product_Ref]],Table_Correspondance!H:J,2,FALSE)</f>
        <v>Sweatshirt</v>
      </c>
      <c r="P393" s="3">
        <f>VLOOKUP(Tableau1[[#This Row],[Product_Ref]],Table_Correspondance!H:N,6,FALSE)</f>
        <v>4.3</v>
      </c>
      <c r="Q393" s="3">
        <f>VLOOKUP(Tableau1[[#This Row],[Product_Ref]],Table_Correspondance!H:N,7,FALSE)</f>
        <v>5</v>
      </c>
      <c r="R393" s="3">
        <v>8974.2099999999991</v>
      </c>
      <c r="S393" t="str">
        <f>CONCATENATE(Tableau1[[#This Row],[Sub_Region_Cod]],Tableau1[[#This Row],[Country_Cod]],Tableau1[[#This Row],[Categ]],Tableau1[[#This Row],[Period]],Tableau1[[#This Row],[Product_Ref]],Tableau1[[#This Row],[Sales]])</f>
        <v>EUECZECAT_HautM8-2019P404238974,21</v>
      </c>
      <c r="T393" s="5">
        <f>VLOOKUP(Tableau1[[#This Row],[Product_Ref]],Table_Correspondance!H:L,5,FALSE)</f>
        <v>43070</v>
      </c>
      <c r="U393">
        <f>_xlfn.DAYS(Tableau1[[#This Row],[Date]],Tableau1[[#This Row],[Date_creation]])</f>
        <v>608</v>
      </c>
    </row>
    <row r="394" spans="1:21" x14ac:dyDescent="0.35">
      <c r="A394" t="s">
        <v>8</v>
      </c>
      <c r="B394" t="s">
        <v>416</v>
      </c>
      <c r="C394" t="str">
        <f>TRIM(Tableau1[[#This Row],[Country_Cod]])</f>
        <v>ROU</v>
      </c>
      <c r="D394" t="s">
        <v>410</v>
      </c>
      <c r="E394" t="str">
        <f>VLOOKUP(Tableau1[[#This Row],[Code_Pays]],Table_Correspondance!$B$1:$F$40,2,FALSE)</f>
        <v>Roumanie</v>
      </c>
      <c r="F394" t="str">
        <f>RIGHT(Tableau1[[#This Row],[Categ]],LEN(Tableau1[[#This Row],[Categ]])-4)</f>
        <v>Bas</v>
      </c>
      <c r="G394" t="s">
        <v>40</v>
      </c>
      <c r="H394" t="str">
        <f>RIGHT(Tableau1[[#This Row],[Period]],4)</f>
        <v>2020</v>
      </c>
      <c r="I394" t="str">
        <f>LEFT(Tableau1[[#This Row],[Period]],FIND("-",Tableau1[[#This Row],[Period]])-1)</f>
        <v>M10</v>
      </c>
      <c r="J394" t="str">
        <f>RIGHT(Tableau1[[#This Row],[Gauche_Trouve]],LEN(Tableau1[[#This Row],[Gauche_Trouve]])-1)</f>
        <v>10</v>
      </c>
      <c r="K394" s="5">
        <f>DATE(Tableau1[[#This Row],[Annee]],Tableau1[[#This Row],[Mois]],1)</f>
        <v>44105</v>
      </c>
      <c r="L394" s="5" t="str">
        <f>"T" &amp; ROUNDUP(Tableau1[[#This Row],[Mois]]/3, 0)</f>
        <v>T4</v>
      </c>
      <c r="M394" t="s">
        <v>274</v>
      </c>
      <c r="N394" t="str">
        <f>CONCATENATE(Tableau1[[#This Row],[Annee]],"-",Tableau1[[#This Row],[Trimestre]])</f>
        <v>2020-T4</v>
      </c>
      <c r="O394" t="str">
        <f>VLOOKUP(Tableau1[[#This Row],[Product_Ref]],Table_Correspondance!H:J,2,FALSE)</f>
        <v>Collant</v>
      </c>
      <c r="P394" s="3">
        <f>VLOOKUP(Tableau1[[#This Row],[Product_Ref]],Table_Correspondance!H:N,6,FALSE)</f>
        <v>6</v>
      </c>
      <c r="Q394" s="3">
        <f>VLOOKUP(Tableau1[[#This Row],[Product_Ref]],Table_Correspondance!H:N,7,FALSE)</f>
        <v>8</v>
      </c>
      <c r="R394" s="3">
        <v>1052.93</v>
      </c>
      <c r="S394" t="str">
        <f>CONCATENATE(Tableau1[[#This Row],[Sub_Region_Cod]],Tableau1[[#This Row],[Country_Cod]],Tableau1[[#This Row],[Categ]],Tableau1[[#This Row],[Period]],Tableau1[[#This Row],[Product_Ref]],Tableau1[[#This Row],[Sales]])</f>
        <v>EUEROUCAT_BasM10-2020P289621052,93</v>
      </c>
      <c r="T394" s="5">
        <f>VLOOKUP(Tableau1[[#This Row],[Product_Ref]],Table_Correspondance!H:L,5,FALSE)</f>
        <v>43435</v>
      </c>
      <c r="U394">
        <f>_xlfn.DAYS(Tableau1[[#This Row],[Date]],Tableau1[[#This Row],[Date_creation]])</f>
        <v>670</v>
      </c>
    </row>
    <row r="395" spans="1:21" x14ac:dyDescent="0.35">
      <c r="A395" t="s">
        <v>8</v>
      </c>
      <c r="B395" t="s">
        <v>424</v>
      </c>
      <c r="C395" t="str">
        <f>TRIM(Tableau1[[#This Row],[Country_Cod]])</f>
        <v>CZE</v>
      </c>
      <c r="D395" t="s">
        <v>409</v>
      </c>
      <c r="E395" t="str">
        <f>VLOOKUP(Tableau1[[#This Row],[Code_Pays]],Table_Correspondance!$B$1:$F$40,2,FALSE)</f>
        <v>République Tchèque</v>
      </c>
      <c r="F395" t="str">
        <f>RIGHT(Tableau1[[#This Row],[Categ]],LEN(Tableau1[[#This Row],[Categ]])-4)</f>
        <v>Haut</v>
      </c>
      <c r="G395" t="s">
        <v>38</v>
      </c>
      <c r="H395" t="str">
        <f>RIGHT(Tableau1[[#This Row],[Period]],4)</f>
        <v>2019</v>
      </c>
      <c r="I395" t="str">
        <f>LEFT(Tableau1[[#This Row],[Period]],FIND("-",Tableau1[[#This Row],[Period]])-1)</f>
        <v>M5</v>
      </c>
      <c r="J395" t="str">
        <f>RIGHT(Tableau1[[#This Row],[Gauche_Trouve]],LEN(Tableau1[[#This Row],[Gauche_Trouve]])-1)</f>
        <v>5</v>
      </c>
      <c r="K395" s="5">
        <f>DATE(Tableau1[[#This Row],[Annee]],Tableau1[[#This Row],[Mois]],1)</f>
        <v>43586</v>
      </c>
      <c r="L395" s="5" t="str">
        <f>"T" &amp; ROUNDUP(Tableau1[[#This Row],[Mois]]/3, 0)</f>
        <v>T2</v>
      </c>
      <c r="M395" t="s">
        <v>349</v>
      </c>
      <c r="N395" t="str">
        <f>CONCATENATE(Tableau1[[#This Row],[Annee]],"-",Tableau1[[#This Row],[Trimestre]])</f>
        <v>2019-T2</v>
      </c>
      <c r="O395" t="str">
        <f>VLOOKUP(Tableau1[[#This Row],[Product_Ref]],Table_Correspondance!H:J,2,FALSE)</f>
        <v>Soutien gorge</v>
      </c>
      <c r="P395" s="3">
        <f>VLOOKUP(Tableau1[[#This Row],[Product_Ref]],Table_Correspondance!H:N,6,FALSE)</f>
        <v>6.24</v>
      </c>
      <c r="Q395" s="3">
        <f>VLOOKUP(Tableau1[[#This Row],[Product_Ref]],Table_Correspondance!H:N,7,FALSE)</f>
        <v>8</v>
      </c>
      <c r="R395" s="3">
        <v>7635.63</v>
      </c>
      <c r="S395" t="str">
        <f>CONCATENATE(Tableau1[[#This Row],[Sub_Region_Cod]],Tableau1[[#This Row],[Country_Cod]],Tableau1[[#This Row],[Categ]],Tableau1[[#This Row],[Period]],Tableau1[[#This Row],[Product_Ref]],Tableau1[[#This Row],[Sales]])</f>
        <v>EUECZECAT_HautM5-2019P418227635,63</v>
      </c>
      <c r="T395" s="5">
        <f>VLOOKUP(Tableau1[[#This Row],[Product_Ref]],Table_Correspondance!H:L,5,FALSE)</f>
        <v>42736</v>
      </c>
      <c r="U395">
        <f>_xlfn.DAYS(Tableau1[[#This Row],[Date]],Tableau1[[#This Row],[Date_creation]])</f>
        <v>850</v>
      </c>
    </row>
    <row r="396" spans="1:21" x14ac:dyDescent="0.35">
      <c r="A396" t="s">
        <v>8</v>
      </c>
      <c r="B396" t="s">
        <v>420</v>
      </c>
      <c r="C396" t="str">
        <f>TRIM(Tableau1[[#This Row],[Country_Cod]])</f>
        <v>POL</v>
      </c>
      <c r="D396" t="s">
        <v>409</v>
      </c>
      <c r="E396" t="str">
        <f>VLOOKUP(Tableau1[[#This Row],[Code_Pays]],Table_Correspondance!$B$1:$F$40,2,FALSE)</f>
        <v>Pologne</v>
      </c>
      <c r="F396" t="str">
        <f>RIGHT(Tableau1[[#This Row],[Categ]],LEN(Tableau1[[#This Row],[Categ]])-4)</f>
        <v>Haut</v>
      </c>
      <c r="G396" t="s">
        <v>40</v>
      </c>
      <c r="H396" t="str">
        <f>RIGHT(Tableau1[[#This Row],[Period]],4)</f>
        <v>2020</v>
      </c>
      <c r="I396" t="str">
        <f>LEFT(Tableau1[[#This Row],[Period]],FIND("-",Tableau1[[#This Row],[Period]])-1)</f>
        <v>M10</v>
      </c>
      <c r="J396" t="str">
        <f>RIGHT(Tableau1[[#This Row],[Gauche_Trouve]],LEN(Tableau1[[#This Row],[Gauche_Trouve]])-1)</f>
        <v>10</v>
      </c>
      <c r="K396" s="5">
        <f>DATE(Tableau1[[#This Row],[Annee]],Tableau1[[#This Row],[Mois]],1)</f>
        <v>44105</v>
      </c>
      <c r="L396" s="5" t="str">
        <f>"T" &amp; ROUNDUP(Tableau1[[#This Row],[Mois]]/3, 0)</f>
        <v>T4</v>
      </c>
      <c r="M396" t="s">
        <v>397</v>
      </c>
      <c r="N396" t="str">
        <f>CONCATENATE(Tableau1[[#This Row],[Annee]],"-",Tableau1[[#This Row],[Trimestre]])</f>
        <v>2020-T4</v>
      </c>
      <c r="O396" t="str">
        <f>VLOOKUP(Tableau1[[#This Row],[Product_Ref]],Table_Correspondance!H:J,2,FALSE)</f>
        <v>Soutien gorge</v>
      </c>
      <c r="P396" s="3">
        <f>VLOOKUP(Tableau1[[#This Row],[Product_Ref]],Table_Correspondance!H:N,6,FALSE)</f>
        <v>6.37</v>
      </c>
      <c r="Q396" s="3">
        <f>VLOOKUP(Tableau1[[#This Row],[Product_Ref]],Table_Correspondance!H:N,7,FALSE)</f>
        <v>7</v>
      </c>
      <c r="R396" s="3">
        <v>3409.94</v>
      </c>
      <c r="S396" t="str">
        <f>CONCATENATE(Tableau1[[#This Row],[Sub_Region_Cod]],Tableau1[[#This Row],[Country_Cod]],Tableau1[[#This Row],[Categ]],Tableau1[[#This Row],[Period]],Tableau1[[#This Row],[Product_Ref]],Tableau1[[#This Row],[Sales]])</f>
        <v>EUEPOLCAT_HautM10-2020P158563409,94</v>
      </c>
      <c r="T396" s="5">
        <f>VLOOKUP(Tableau1[[#This Row],[Product_Ref]],Table_Correspondance!H:L,5,FALSE)</f>
        <v>42826</v>
      </c>
      <c r="U396">
        <f>_xlfn.DAYS(Tableau1[[#This Row],[Date]],Tableau1[[#This Row],[Date_creation]])</f>
        <v>1279</v>
      </c>
    </row>
    <row r="397" spans="1:21" x14ac:dyDescent="0.35">
      <c r="A397" t="s">
        <v>8</v>
      </c>
      <c r="B397" t="s">
        <v>423</v>
      </c>
      <c r="C397" t="str">
        <f>TRIM(Tableau1[[#This Row],[Country_Cod]])</f>
        <v>UKR</v>
      </c>
      <c r="D397" t="s">
        <v>410</v>
      </c>
      <c r="E397" t="str">
        <f>VLOOKUP(Tableau1[[#This Row],[Code_Pays]],Table_Correspondance!$B$1:$F$40,2,FALSE)</f>
        <v>Ukraine</v>
      </c>
      <c r="F397" t="str">
        <f>RIGHT(Tableau1[[#This Row],[Categ]],LEN(Tableau1[[#This Row],[Categ]])-4)</f>
        <v>Bas</v>
      </c>
      <c r="G397" t="s">
        <v>38</v>
      </c>
      <c r="H397" t="str">
        <f>RIGHT(Tableau1[[#This Row],[Period]],4)</f>
        <v>2019</v>
      </c>
      <c r="I397" t="str">
        <f>LEFT(Tableau1[[#This Row],[Period]],FIND("-",Tableau1[[#This Row],[Period]])-1)</f>
        <v>M5</v>
      </c>
      <c r="J397" t="str">
        <f>RIGHT(Tableau1[[#This Row],[Gauche_Trouve]],LEN(Tableau1[[#This Row],[Gauche_Trouve]])-1)</f>
        <v>5</v>
      </c>
      <c r="K397" s="5">
        <f>DATE(Tableau1[[#This Row],[Annee]],Tableau1[[#This Row],[Mois]],1)</f>
        <v>43586</v>
      </c>
      <c r="L397" s="5" t="str">
        <f>"T" &amp; ROUNDUP(Tableau1[[#This Row],[Mois]]/3, 0)</f>
        <v>T2</v>
      </c>
      <c r="M397" t="s">
        <v>325</v>
      </c>
      <c r="N397" t="str">
        <f>CONCATENATE(Tableau1[[#This Row],[Annee]],"-",Tableau1[[#This Row],[Trimestre]])</f>
        <v>2019-T2</v>
      </c>
      <c r="O397" t="str">
        <f>VLOOKUP(Tableau1[[#This Row],[Product_Ref]],Table_Correspondance!H:J,2,FALSE)</f>
        <v>Jupe</v>
      </c>
      <c r="P397" s="3">
        <f>VLOOKUP(Tableau1[[#This Row],[Product_Ref]],Table_Correspondance!H:N,6,FALSE)</f>
        <v>10.14</v>
      </c>
      <c r="Q397" s="3">
        <f>VLOOKUP(Tableau1[[#This Row],[Product_Ref]],Table_Correspondance!H:N,7,FALSE)</f>
        <v>13</v>
      </c>
      <c r="R397" s="3">
        <v>4799.74</v>
      </c>
      <c r="S397" t="str">
        <f>CONCATENATE(Tableau1[[#This Row],[Sub_Region_Cod]],Tableau1[[#This Row],[Country_Cod]],Tableau1[[#This Row],[Categ]],Tableau1[[#This Row],[Period]],Tableau1[[#This Row],[Product_Ref]],Tableau1[[#This Row],[Sales]])</f>
        <v>EUEUKRCAT_BasM5-2019P101104799,74</v>
      </c>
      <c r="T397" s="5">
        <f>VLOOKUP(Tableau1[[#This Row],[Product_Ref]],Table_Correspondance!H:L,5,FALSE)</f>
        <v>42736</v>
      </c>
      <c r="U397">
        <f>_xlfn.DAYS(Tableau1[[#This Row],[Date]],Tableau1[[#This Row],[Date_creation]])</f>
        <v>850</v>
      </c>
    </row>
    <row r="398" spans="1:21" x14ac:dyDescent="0.35">
      <c r="A398" t="s">
        <v>8</v>
      </c>
      <c r="B398" t="s">
        <v>418</v>
      </c>
      <c r="C398" t="str">
        <f>TRIM(Tableau1[[#This Row],[Country_Cod]])</f>
        <v>BGR</v>
      </c>
      <c r="D398" t="s">
        <v>409</v>
      </c>
      <c r="E398" t="str">
        <f>VLOOKUP(Tableau1[[#This Row],[Code_Pays]],Table_Correspondance!$B$1:$F$40,2,FALSE)</f>
        <v>Bulgarie</v>
      </c>
      <c r="F398" t="str">
        <f>RIGHT(Tableau1[[#This Row],[Categ]],LEN(Tableau1[[#This Row],[Categ]])-4)</f>
        <v>Haut</v>
      </c>
      <c r="G398" t="s">
        <v>42</v>
      </c>
      <c r="H398" t="str">
        <f>RIGHT(Tableau1[[#This Row],[Period]],4)</f>
        <v>2019</v>
      </c>
      <c r="I398" t="str">
        <f>LEFT(Tableau1[[#This Row],[Period]],FIND("-",Tableau1[[#This Row],[Period]])-1)</f>
        <v>M6</v>
      </c>
      <c r="J398" t="str">
        <f>RIGHT(Tableau1[[#This Row],[Gauche_Trouve]],LEN(Tableau1[[#This Row],[Gauche_Trouve]])-1)</f>
        <v>6</v>
      </c>
      <c r="K398" s="5">
        <f>DATE(Tableau1[[#This Row],[Annee]],Tableau1[[#This Row],[Mois]],1)</f>
        <v>43617</v>
      </c>
      <c r="L398" s="5" t="str">
        <f>"T" &amp; ROUNDUP(Tableau1[[#This Row],[Mois]]/3, 0)</f>
        <v>T2</v>
      </c>
      <c r="M398" t="s">
        <v>290</v>
      </c>
      <c r="N398" t="str">
        <f>CONCATENATE(Tableau1[[#This Row],[Annee]],"-",Tableau1[[#This Row],[Trimestre]])</f>
        <v>2019-T2</v>
      </c>
      <c r="O398" t="str">
        <f>VLOOKUP(Tableau1[[#This Row],[Product_Ref]],Table_Correspondance!H:J,2,FALSE)</f>
        <v>T-shirt</v>
      </c>
      <c r="P398" s="3">
        <f>VLOOKUP(Tableau1[[#This Row],[Product_Ref]],Table_Correspondance!H:N,6,FALSE)</f>
        <v>3.7</v>
      </c>
      <c r="Q398" s="3">
        <f>VLOOKUP(Tableau1[[#This Row],[Product_Ref]],Table_Correspondance!H:N,7,FALSE)</f>
        <v>5</v>
      </c>
      <c r="R398" s="3">
        <v>387.27</v>
      </c>
      <c r="S398" t="str">
        <f>CONCATENATE(Tableau1[[#This Row],[Sub_Region_Cod]],Tableau1[[#This Row],[Country_Cod]],Tableau1[[#This Row],[Categ]],Tableau1[[#This Row],[Period]],Tableau1[[#This Row],[Product_Ref]],Tableau1[[#This Row],[Sales]])</f>
        <v>EUEBGRCAT_HautM6-2019P12467387,27</v>
      </c>
      <c r="T398" s="5">
        <f>VLOOKUP(Tableau1[[#This Row],[Product_Ref]],Table_Correspondance!H:L,5,FALSE)</f>
        <v>43191</v>
      </c>
      <c r="U398">
        <f>_xlfn.DAYS(Tableau1[[#This Row],[Date]],Tableau1[[#This Row],[Date_creation]])</f>
        <v>426</v>
      </c>
    </row>
    <row r="399" spans="1:21" x14ac:dyDescent="0.35">
      <c r="A399" t="s">
        <v>8</v>
      </c>
      <c r="B399" t="s">
        <v>416</v>
      </c>
      <c r="C399" t="str">
        <f>TRIM(Tableau1[[#This Row],[Country_Cod]])</f>
        <v>ROU</v>
      </c>
      <c r="D399" t="s">
        <v>409</v>
      </c>
      <c r="E399" t="str">
        <f>VLOOKUP(Tableau1[[#This Row],[Code_Pays]],Table_Correspondance!$B$1:$F$40,2,FALSE)</f>
        <v>Roumanie</v>
      </c>
      <c r="F399" t="str">
        <f>RIGHT(Tableau1[[#This Row],[Categ]],LEN(Tableau1[[#This Row],[Categ]])-4)</f>
        <v>Haut</v>
      </c>
      <c r="G399" t="s">
        <v>17</v>
      </c>
      <c r="H399" t="str">
        <f>RIGHT(Tableau1[[#This Row],[Period]],4)</f>
        <v>2020</v>
      </c>
      <c r="I399" t="str">
        <f>LEFT(Tableau1[[#This Row],[Period]],FIND("-",Tableau1[[#This Row],[Period]])-1)</f>
        <v>M12</v>
      </c>
      <c r="J399" t="str">
        <f>RIGHT(Tableau1[[#This Row],[Gauche_Trouve]],LEN(Tableau1[[#This Row],[Gauche_Trouve]])-1)</f>
        <v>12</v>
      </c>
      <c r="K399" s="5">
        <f>DATE(Tableau1[[#This Row],[Annee]],Tableau1[[#This Row],[Mois]],1)</f>
        <v>44166</v>
      </c>
      <c r="L399" s="5" t="str">
        <f>"T" &amp; ROUNDUP(Tableau1[[#This Row],[Mois]]/3, 0)</f>
        <v>T4</v>
      </c>
      <c r="M399" t="s">
        <v>285</v>
      </c>
      <c r="N399" t="str">
        <f>CONCATENATE(Tableau1[[#This Row],[Annee]],"-",Tableau1[[#This Row],[Trimestre]])</f>
        <v>2020-T4</v>
      </c>
      <c r="O399" t="str">
        <f>VLOOKUP(Tableau1[[#This Row],[Product_Ref]],Table_Correspondance!H:J,2,FALSE)</f>
        <v>Débardeur</v>
      </c>
      <c r="P399" s="3">
        <f>VLOOKUP(Tableau1[[#This Row],[Product_Ref]],Table_Correspondance!H:N,6,FALSE)</f>
        <v>8.3000000000000007</v>
      </c>
      <c r="Q399" s="3">
        <f>VLOOKUP(Tableau1[[#This Row],[Product_Ref]],Table_Correspondance!H:N,7,FALSE)</f>
        <v>10</v>
      </c>
      <c r="R399" s="3">
        <v>8686.48</v>
      </c>
      <c r="S399" t="str">
        <f>CONCATENATE(Tableau1[[#This Row],[Sub_Region_Cod]],Tableau1[[#This Row],[Country_Cod]],Tableau1[[#This Row],[Categ]],Tableau1[[#This Row],[Period]],Tableau1[[#This Row],[Product_Ref]],Tableau1[[#This Row],[Sales]])</f>
        <v>EUEROUCAT_HautM12-2020P451328686,48</v>
      </c>
      <c r="T399" s="5">
        <f>VLOOKUP(Tableau1[[#This Row],[Product_Ref]],Table_Correspondance!H:L,5,FALSE)</f>
        <v>42767</v>
      </c>
      <c r="U399">
        <f>_xlfn.DAYS(Tableau1[[#This Row],[Date]],Tableau1[[#This Row],[Date_creation]])</f>
        <v>1399</v>
      </c>
    </row>
    <row r="400" spans="1:21" x14ac:dyDescent="0.35">
      <c r="A400" t="s">
        <v>8</v>
      </c>
      <c r="B400" t="s">
        <v>421</v>
      </c>
      <c r="C400" t="str">
        <f>TRIM(Tableau1[[#This Row],[Country_Cod]])</f>
        <v>SVK</v>
      </c>
      <c r="D400" t="s">
        <v>409</v>
      </c>
      <c r="E400" t="str">
        <f>VLOOKUP(Tableau1[[#This Row],[Code_Pays]],Table_Correspondance!$B$1:$F$40,2,FALSE)</f>
        <v>Slovaquie</v>
      </c>
      <c r="F400" t="str">
        <f>RIGHT(Tableau1[[#This Row],[Categ]],LEN(Tableau1[[#This Row],[Categ]])-4)</f>
        <v>Haut</v>
      </c>
      <c r="G400" t="s">
        <v>38</v>
      </c>
      <c r="H400" t="str">
        <f>RIGHT(Tableau1[[#This Row],[Period]],4)</f>
        <v>2019</v>
      </c>
      <c r="I400" t="str">
        <f>LEFT(Tableau1[[#This Row],[Period]],FIND("-",Tableau1[[#This Row],[Period]])-1)</f>
        <v>M5</v>
      </c>
      <c r="J400" t="str">
        <f>RIGHT(Tableau1[[#This Row],[Gauche_Trouve]],LEN(Tableau1[[#This Row],[Gauche_Trouve]])-1)</f>
        <v>5</v>
      </c>
      <c r="K400" s="5">
        <f>DATE(Tableau1[[#This Row],[Annee]],Tableau1[[#This Row],[Mois]],1)</f>
        <v>43586</v>
      </c>
      <c r="L400" s="5" t="str">
        <f>"T" &amp; ROUNDUP(Tableau1[[#This Row],[Mois]]/3, 0)</f>
        <v>T2</v>
      </c>
      <c r="M400" t="s">
        <v>218</v>
      </c>
      <c r="N400" t="str">
        <f>CONCATENATE(Tableau1[[#This Row],[Annee]],"-",Tableau1[[#This Row],[Trimestre]])</f>
        <v>2019-T2</v>
      </c>
      <c r="O400" t="str">
        <f>VLOOKUP(Tableau1[[#This Row],[Product_Ref]],Table_Correspondance!H:J,2,FALSE)</f>
        <v>Chemisier</v>
      </c>
      <c r="P400" s="3">
        <f>VLOOKUP(Tableau1[[#This Row],[Product_Ref]],Table_Correspondance!H:N,6,FALSE)</f>
        <v>9.4</v>
      </c>
      <c r="Q400" s="3">
        <f>VLOOKUP(Tableau1[[#This Row],[Product_Ref]],Table_Correspondance!H:N,7,FALSE)</f>
        <v>10</v>
      </c>
      <c r="R400" s="3">
        <v>249.45</v>
      </c>
      <c r="S400" t="str">
        <f>CONCATENATE(Tableau1[[#This Row],[Sub_Region_Cod]],Tableau1[[#This Row],[Country_Cod]],Tableau1[[#This Row],[Categ]],Tableau1[[#This Row],[Period]],Tableau1[[#This Row],[Product_Ref]],Tableau1[[#This Row],[Sales]])</f>
        <v>EUESVKCAT_HautM5-2019P09735249,45</v>
      </c>
      <c r="T400" s="5">
        <f>VLOOKUP(Tableau1[[#This Row],[Product_Ref]],Table_Correspondance!H:L,5,FALSE)</f>
        <v>43405</v>
      </c>
      <c r="U400">
        <f>_xlfn.DAYS(Tableau1[[#This Row],[Date]],Tableau1[[#This Row],[Date_creation]])</f>
        <v>181</v>
      </c>
    </row>
    <row r="401" spans="1:21" x14ac:dyDescent="0.35">
      <c r="A401" t="s">
        <v>8</v>
      </c>
      <c r="B401" t="s">
        <v>425</v>
      </c>
      <c r="C401" t="str">
        <f>TRIM(Tableau1[[#This Row],[Country_Cod]])</f>
        <v>ARM</v>
      </c>
      <c r="D401" t="s">
        <v>409</v>
      </c>
      <c r="E401" t="str">
        <f>VLOOKUP(Tableau1[[#This Row],[Code_Pays]],Table_Correspondance!$B$1:$F$40,2,FALSE)</f>
        <v>Arménie</v>
      </c>
      <c r="F401" t="str">
        <f>RIGHT(Tableau1[[#This Row],[Categ]],LEN(Tableau1[[#This Row],[Categ]])-4)</f>
        <v>Haut</v>
      </c>
      <c r="G401" t="s">
        <v>40</v>
      </c>
      <c r="H401" t="str">
        <f>RIGHT(Tableau1[[#This Row],[Period]],4)</f>
        <v>2020</v>
      </c>
      <c r="I401" t="str">
        <f>LEFT(Tableau1[[#This Row],[Period]],FIND("-",Tableau1[[#This Row],[Period]])-1)</f>
        <v>M10</v>
      </c>
      <c r="J401" t="str">
        <f>RIGHT(Tableau1[[#This Row],[Gauche_Trouve]],LEN(Tableau1[[#This Row],[Gauche_Trouve]])-1)</f>
        <v>10</v>
      </c>
      <c r="K401" s="5">
        <f>DATE(Tableau1[[#This Row],[Annee]],Tableau1[[#This Row],[Mois]],1)</f>
        <v>44105</v>
      </c>
      <c r="L401" s="5" t="str">
        <f>"T" &amp; ROUNDUP(Tableau1[[#This Row],[Mois]]/3, 0)</f>
        <v>T4</v>
      </c>
      <c r="M401" t="s">
        <v>127</v>
      </c>
      <c r="N401" t="str">
        <f>CONCATENATE(Tableau1[[#This Row],[Annee]],"-",Tableau1[[#This Row],[Trimestre]])</f>
        <v>2020-T4</v>
      </c>
      <c r="O401" t="str">
        <f>VLOOKUP(Tableau1[[#This Row],[Product_Ref]],Table_Correspondance!H:J,2,FALSE)</f>
        <v>Soutien gorge</v>
      </c>
      <c r="P401" s="3">
        <f>VLOOKUP(Tableau1[[#This Row],[Product_Ref]],Table_Correspondance!H:N,6,FALSE)</f>
        <v>12.32</v>
      </c>
      <c r="Q401" s="3">
        <f>VLOOKUP(Tableau1[[#This Row],[Product_Ref]],Table_Correspondance!H:N,7,FALSE)</f>
        <v>14</v>
      </c>
      <c r="R401" s="3">
        <v>7363.44</v>
      </c>
      <c r="S401" t="str">
        <f>CONCATENATE(Tableau1[[#This Row],[Sub_Region_Cod]],Tableau1[[#This Row],[Country_Cod]],Tableau1[[#This Row],[Categ]],Tableau1[[#This Row],[Period]],Tableau1[[#This Row],[Product_Ref]],Tableau1[[#This Row],[Sales]])</f>
        <v>EUEARMCAT_HautM10-2020P214197363,44</v>
      </c>
      <c r="T401" s="5">
        <f>VLOOKUP(Tableau1[[#This Row],[Product_Ref]],Table_Correspondance!H:L,5,FALSE)</f>
        <v>42767</v>
      </c>
      <c r="U401">
        <f>_xlfn.DAYS(Tableau1[[#This Row],[Date]],Tableau1[[#This Row],[Date_creation]])</f>
        <v>1338</v>
      </c>
    </row>
    <row r="402" spans="1:21" x14ac:dyDescent="0.35">
      <c r="A402" t="s">
        <v>8</v>
      </c>
      <c r="B402" t="s">
        <v>418</v>
      </c>
      <c r="C402" t="str">
        <f>TRIM(Tableau1[[#This Row],[Country_Cod]])</f>
        <v>BGR</v>
      </c>
      <c r="D402" t="s">
        <v>409</v>
      </c>
      <c r="E402" t="str">
        <f>VLOOKUP(Tableau1[[#This Row],[Code_Pays]],Table_Correspondance!$B$1:$F$40,2,FALSE)</f>
        <v>Bulgarie</v>
      </c>
      <c r="F402" t="str">
        <f>RIGHT(Tableau1[[#This Row],[Categ]],LEN(Tableau1[[#This Row],[Categ]])-4)</f>
        <v>Haut</v>
      </c>
      <c r="G402" t="s">
        <v>30</v>
      </c>
      <c r="H402" t="str">
        <f>RIGHT(Tableau1[[#This Row],[Period]],4)</f>
        <v>2020</v>
      </c>
      <c r="I402" t="str">
        <f>LEFT(Tableau1[[#This Row],[Period]],FIND("-",Tableau1[[#This Row],[Period]])-1)</f>
        <v>M9</v>
      </c>
      <c r="J402" t="str">
        <f>RIGHT(Tableau1[[#This Row],[Gauche_Trouve]],LEN(Tableau1[[#This Row],[Gauche_Trouve]])-1)</f>
        <v>9</v>
      </c>
      <c r="K402" s="5">
        <f>DATE(Tableau1[[#This Row],[Annee]],Tableau1[[#This Row],[Mois]],1)</f>
        <v>44075</v>
      </c>
      <c r="L402" s="5" t="str">
        <f>"T" &amp; ROUNDUP(Tableau1[[#This Row],[Mois]]/3, 0)</f>
        <v>T3</v>
      </c>
      <c r="M402" t="s">
        <v>101</v>
      </c>
      <c r="N402" t="str">
        <f>CONCATENATE(Tableau1[[#This Row],[Annee]],"-",Tableau1[[#This Row],[Trimestre]])</f>
        <v>2020-T3</v>
      </c>
      <c r="O402" t="str">
        <f>VLOOKUP(Tableau1[[#This Row],[Product_Ref]],Table_Correspondance!H:J,2,FALSE)</f>
        <v>Sweatshirt</v>
      </c>
      <c r="P402" s="3">
        <f>VLOOKUP(Tableau1[[#This Row],[Product_Ref]],Table_Correspondance!H:N,6,FALSE)</f>
        <v>4.4400000000000004</v>
      </c>
      <c r="Q402" s="3">
        <f>VLOOKUP(Tableau1[[#This Row],[Product_Ref]],Table_Correspondance!H:N,7,FALSE)</f>
        <v>6</v>
      </c>
      <c r="R402" s="3">
        <v>2957.24</v>
      </c>
      <c r="S402" t="str">
        <f>CONCATENATE(Tableau1[[#This Row],[Sub_Region_Cod]],Tableau1[[#This Row],[Country_Cod]],Tableau1[[#This Row],[Categ]],Tableau1[[#This Row],[Period]],Tableau1[[#This Row],[Product_Ref]],Tableau1[[#This Row],[Sales]])</f>
        <v>EUEBGRCAT_HautM9-2020P489782957,24</v>
      </c>
      <c r="T402" s="5">
        <f>VLOOKUP(Tableau1[[#This Row],[Product_Ref]],Table_Correspondance!H:L,5,FALSE)</f>
        <v>42736</v>
      </c>
      <c r="U402">
        <f>_xlfn.DAYS(Tableau1[[#This Row],[Date]],Tableau1[[#This Row],[Date_creation]])</f>
        <v>1339</v>
      </c>
    </row>
    <row r="403" spans="1:21" x14ac:dyDescent="0.35">
      <c r="A403" t="s">
        <v>8</v>
      </c>
      <c r="B403" t="s">
        <v>421</v>
      </c>
      <c r="C403" t="str">
        <f>TRIM(Tableau1[[#This Row],[Country_Cod]])</f>
        <v>SVK</v>
      </c>
      <c r="D403" t="s">
        <v>409</v>
      </c>
      <c r="E403" t="str">
        <f>VLOOKUP(Tableau1[[#This Row],[Code_Pays]],Table_Correspondance!$B$1:$F$40,2,FALSE)</f>
        <v>Slovaquie</v>
      </c>
      <c r="F403" t="str">
        <f>RIGHT(Tableau1[[#This Row],[Categ]],LEN(Tableau1[[#This Row],[Categ]])-4)</f>
        <v>Haut</v>
      </c>
      <c r="G403" t="s">
        <v>6</v>
      </c>
      <c r="H403" t="str">
        <f>RIGHT(Tableau1[[#This Row],[Period]],4)</f>
        <v>2021</v>
      </c>
      <c r="I403" t="str">
        <f>LEFT(Tableau1[[#This Row],[Period]],FIND("-",Tableau1[[#This Row],[Period]])-1)</f>
        <v>M1</v>
      </c>
      <c r="J403" t="str">
        <f>RIGHT(Tableau1[[#This Row],[Gauche_Trouve]],LEN(Tableau1[[#This Row],[Gauche_Trouve]])-1)</f>
        <v>1</v>
      </c>
      <c r="K403" s="5">
        <f>DATE(Tableau1[[#This Row],[Annee]],Tableau1[[#This Row],[Mois]],1)</f>
        <v>44197</v>
      </c>
      <c r="L403" s="5" t="str">
        <f>"T" &amp; ROUNDUP(Tableau1[[#This Row],[Mois]]/3, 0)</f>
        <v>T1</v>
      </c>
      <c r="M403" t="s">
        <v>267</v>
      </c>
      <c r="N403" t="str">
        <f>CONCATENATE(Tableau1[[#This Row],[Annee]],"-",Tableau1[[#This Row],[Trimestre]])</f>
        <v>2021-T1</v>
      </c>
      <c r="O403" t="str">
        <f>VLOOKUP(Tableau1[[#This Row],[Product_Ref]],Table_Correspondance!H:J,2,FALSE)</f>
        <v>Débardeur</v>
      </c>
      <c r="P403" s="3">
        <f>VLOOKUP(Tableau1[[#This Row],[Product_Ref]],Table_Correspondance!H:N,6,FALSE)</f>
        <v>10.23</v>
      </c>
      <c r="Q403" s="3">
        <f>VLOOKUP(Tableau1[[#This Row],[Product_Ref]],Table_Correspondance!H:N,7,FALSE)</f>
        <v>11</v>
      </c>
      <c r="R403" s="3">
        <v>776.18</v>
      </c>
      <c r="S403" t="str">
        <f>CONCATENATE(Tableau1[[#This Row],[Sub_Region_Cod]],Tableau1[[#This Row],[Country_Cod]],Tableau1[[#This Row],[Categ]],Tableau1[[#This Row],[Period]],Tableau1[[#This Row],[Product_Ref]],Tableau1[[#This Row],[Sales]])</f>
        <v>EUESVKCAT_HautM1-2021P26371776,18</v>
      </c>
      <c r="T403" s="5">
        <f>VLOOKUP(Tableau1[[#This Row],[Product_Ref]],Table_Correspondance!H:L,5,FALSE)</f>
        <v>42948</v>
      </c>
      <c r="U403">
        <f>_xlfn.DAYS(Tableau1[[#This Row],[Date]],Tableau1[[#This Row],[Date_creation]])</f>
        <v>1249</v>
      </c>
    </row>
    <row r="404" spans="1:21" x14ac:dyDescent="0.35">
      <c r="A404" t="s">
        <v>8</v>
      </c>
      <c r="B404" t="s">
        <v>418</v>
      </c>
      <c r="C404" t="str">
        <f>TRIM(Tableau1[[#This Row],[Country_Cod]])</f>
        <v>BGR</v>
      </c>
      <c r="D404" t="s">
        <v>408</v>
      </c>
      <c r="E404" t="str">
        <f>VLOOKUP(Tableau1[[#This Row],[Code_Pays]],Table_Correspondance!$B$1:$F$40,2,FALSE)</f>
        <v>Bulgarie</v>
      </c>
      <c r="F404" t="str">
        <f>RIGHT(Tableau1[[#This Row],[Categ]],LEN(Tableau1[[#This Row],[Categ]])-4)</f>
        <v>Haut-Et-Bas</v>
      </c>
      <c r="G404" t="s">
        <v>54</v>
      </c>
      <c r="H404" t="str">
        <f>RIGHT(Tableau1[[#This Row],[Period]],4)</f>
        <v>2020</v>
      </c>
      <c r="I404" t="str">
        <f>LEFT(Tableau1[[#This Row],[Period]],FIND("-",Tableau1[[#This Row],[Period]])-1)</f>
        <v>M5</v>
      </c>
      <c r="J404" t="str">
        <f>RIGHT(Tableau1[[#This Row],[Gauche_Trouve]],LEN(Tableau1[[#This Row],[Gauche_Trouve]])-1)</f>
        <v>5</v>
      </c>
      <c r="K404" s="5">
        <f>DATE(Tableau1[[#This Row],[Annee]],Tableau1[[#This Row],[Mois]],1)</f>
        <v>43952</v>
      </c>
      <c r="L404" s="5" t="str">
        <f>"T" &amp; ROUNDUP(Tableau1[[#This Row],[Mois]]/3, 0)</f>
        <v>T2</v>
      </c>
      <c r="M404" t="s">
        <v>222</v>
      </c>
      <c r="N404" t="str">
        <f>CONCATENATE(Tableau1[[#This Row],[Annee]],"-",Tableau1[[#This Row],[Trimestre]])</f>
        <v>2020-T2</v>
      </c>
      <c r="O404" t="str">
        <f>VLOOKUP(Tableau1[[#This Row],[Product_Ref]],Table_Correspondance!H:J,2,FALSE)</f>
        <v>Pyjama</v>
      </c>
      <c r="P404" s="3">
        <f>VLOOKUP(Tableau1[[#This Row],[Product_Ref]],Table_Correspondance!H:N,6,FALSE)</f>
        <v>7.8</v>
      </c>
      <c r="Q404" s="3">
        <f>VLOOKUP(Tableau1[[#This Row],[Product_Ref]],Table_Correspondance!H:N,7,FALSE)</f>
        <v>10</v>
      </c>
      <c r="R404" s="3">
        <v>4858.7299999999996</v>
      </c>
      <c r="S404" t="str">
        <f>CONCATENATE(Tableau1[[#This Row],[Sub_Region_Cod]],Tableau1[[#This Row],[Country_Cod]],Tableau1[[#This Row],[Categ]],Tableau1[[#This Row],[Period]],Tableau1[[#This Row],[Product_Ref]],Tableau1[[#This Row],[Sales]])</f>
        <v>EUEBGRCAT_Haut-Et-BasM5-2020P267274858,73</v>
      </c>
      <c r="T404" s="5">
        <f>VLOOKUP(Tableau1[[#This Row],[Product_Ref]],Table_Correspondance!H:L,5,FALSE)</f>
        <v>43405</v>
      </c>
      <c r="U404">
        <f>_xlfn.DAYS(Tableau1[[#This Row],[Date]],Tableau1[[#This Row],[Date_creation]])</f>
        <v>547</v>
      </c>
    </row>
    <row r="405" spans="1:21" x14ac:dyDescent="0.35">
      <c r="A405" t="s">
        <v>8</v>
      </c>
      <c r="B405" t="s">
        <v>416</v>
      </c>
      <c r="C405" t="str">
        <f>TRIM(Tableau1[[#This Row],[Country_Cod]])</f>
        <v>ROU</v>
      </c>
      <c r="D405" t="s">
        <v>410</v>
      </c>
      <c r="E405" t="str">
        <f>VLOOKUP(Tableau1[[#This Row],[Code_Pays]],Table_Correspondance!$B$1:$F$40,2,FALSE)</f>
        <v>Roumanie</v>
      </c>
      <c r="F405" t="str">
        <f>RIGHT(Tableau1[[#This Row],[Categ]],LEN(Tableau1[[#This Row],[Categ]])-4)</f>
        <v>Bas</v>
      </c>
      <c r="G405" t="s">
        <v>42</v>
      </c>
      <c r="H405" t="str">
        <f>RIGHT(Tableau1[[#This Row],[Period]],4)</f>
        <v>2019</v>
      </c>
      <c r="I405" t="str">
        <f>LEFT(Tableau1[[#This Row],[Period]],FIND("-",Tableau1[[#This Row],[Period]])-1)</f>
        <v>M6</v>
      </c>
      <c r="J405" t="str">
        <f>RIGHT(Tableau1[[#This Row],[Gauche_Trouve]],LEN(Tableau1[[#This Row],[Gauche_Trouve]])-1)</f>
        <v>6</v>
      </c>
      <c r="K405" s="5">
        <f>DATE(Tableau1[[#This Row],[Annee]],Tableau1[[#This Row],[Mois]],1)</f>
        <v>43617</v>
      </c>
      <c r="L405" s="5" t="str">
        <f>"T" &amp; ROUNDUP(Tableau1[[#This Row],[Mois]]/3, 0)</f>
        <v>T2</v>
      </c>
      <c r="M405" t="s">
        <v>190</v>
      </c>
      <c r="N405" t="str">
        <f>CONCATENATE(Tableau1[[#This Row],[Annee]],"-",Tableau1[[#This Row],[Trimestre]])</f>
        <v>2019-T2</v>
      </c>
      <c r="O405" t="str">
        <f>VLOOKUP(Tableau1[[#This Row],[Product_Ref]],Table_Correspondance!H:J,2,FALSE)</f>
        <v>Chaussette</v>
      </c>
      <c r="P405" s="3">
        <f>VLOOKUP(Tableau1[[#This Row],[Product_Ref]],Table_Correspondance!H:N,6,FALSE)</f>
        <v>9.24</v>
      </c>
      <c r="Q405" s="3">
        <f>VLOOKUP(Tableau1[[#This Row],[Product_Ref]],Table_Correspondance!H:N,7,FALSE)</f>
        <v>12</v>
      </c>
      <c r="R405" s="3">
        <v>3038.73</v>
      </c>
      <c r="S405" t="str">
        <f>CONCATENATE(Tableau1[[#This Row],[Sub_Region_Cod]],Tableau1[[#This Row],[Country_Cod]],Tableau1[[#This Row],[Categ]],Tableau1[[#This Row],[Period]],Tableau1[[#This Row],[Product_Ref]],Tableau1[[#This Row],[Sales]])</f>
        <v>EUEROUCAT_BasM6-2019P143203038,73</v>
      </c>
      <c r="T405" s="5">
        <f>VLOOKUP(Tableau1[[#This Row],[Product_Ref]],Table_Correspondance!H:L,5,FALSE)</f>
        <v>43070</v>
      </c>
      <c r="U405">
        <f>_xlfn.DAYS(Tableau1[[#This Row],[Date]],Tableau1[[#This Row],[Date_creation]])</f>
        <v>547</v>
      </c>
    </row>
    <row r="406" spans="1:21" x14ac:dyDescent="0.35">
      <c r="A406" t="s">
        <v>8</v>
      </c>
      <c r="B406" t="s">
        <v>424</v>
      </c>
      <c r="C406" t="str">
        <f>TRIM(Tableau1[[#This Row],[Country_Cod]])</f>
        <v>CZE</v>
      </c>
      <c r="D406" t="s">
        <v>409</v>
      </c>
      <c r="E406" t="str">
        <f>VLOOKUP(Tableau1[[#This Row],[Code_Pays]],Table_Correspondance!$B$1:$F$40,2,FALSE)</f>
        <v>République Tchèque</v>
      </c>
      <c r="F406" t="str">
        <f>RIGHT(Tableau1[[#This Row],[Categ]],LEN(Tableau1[[#This Row],[Categ]])-4)</f>
        <v>Haut</v>
      </c>
      <c r="G406" t="s">
        <v>40</v>
      </c>
      <c r="H406" t="str">
        <f>RIGHT(Tableau1[[#This Row],[Period]],4)</f>
        <v>2020</v>
      </c>
      <c r="I406" t="str">
        <f>LEFT(Tableau1[[#This Row],[Period]],FIND("-",Tableau1[[#This Row],[Period]])-1)</f>
        <v>M10</v>
      </c>
      <c r="J406" t="str">
        <f>RIGHT(Tableau1[[#This Row],[Gauche_Trouve]],LEN(Tableau1[[#This Row],[Gauche_Trouve]])-1)</f>
        <v>10</v>
      </c>
      <c r="K406" s="5">
        <f>DATE(Tableau1[[#This Row],[Annee]],Tableau1[[#This Row],[Mois]],1)</f>
        <v>44105</v>
      </c>
      <c r="L406" s="5" t="str">
        <f>"T" &amp; ROUNDUP(Tableau1[[#This Row],[Mois]]/3, 0)</f>
        <v>T4</v>
      </c>
      <c r="M406" t="s">
        <v>162</v>
      </c>
      <c r="N406" t="str">
        <f>CONCATENATE(Tableau1[[#This Row],[Annee]],"-",Tableau1[[#This Row],[Trimestre]])</f>
        <v>2020-T4</v>
      </c>
      <c r="O406" t="str">
        <f>VLOOKUP(Tableau1[[#This Row],[Product_Ref]],Table_Correspondance!H:J,2,FALSE)</f>
        <v>Débardeur</v>
      </c>
      <c r="P406" s="3">
        <f>VLOOKUP(Tableau1[[#This Row],[Product_Ref]],Table_Correspondance!H:N,6,FALSE)</f>
        <v>4.97</v>
      </c>
      <c r="Q406" s="3">
        <f>VLOOKUP(Tableau1[[#This Row],[Product_Ref]],Table_Correspondance!H:N,7,FALSE)</f>
        <v>7</v>
      </c>
      <c r="R406" s="3">
        <v>7211.31</v>
      </c>
      <c r="S406" t="str">
        <f>CONCATENATE(Tableau1[[#This Row],[Sub_Region_Cod]],Tableau1[[#This Row],[Country_Cod]],Tableau1[[#This Row],[Categ]],Tableau1[[#This Row],[Period]],Tableau1[[#This Row],[Product_Ref]],Tableau1[[#This Row],[Sales]])</f>
        <v>EUECZECAT_HautM10-2020P053367211,31</v>
      </c>
      <c r="T406" s="5">
        <f>VLOOKUP(Tableau1[[#This Row],[Product_Ref]],Table_Correspondance!H:L,5,FALSE)</f>
        <v>43374</v>
      </c>
      <c r="U406">
        <f>_xlfn.DAYS(Tableau1[[#This Row],[Date]],Tableau1[[#This Row],[Date_creation]])</f>
        <v>731</v>
      </c>
    </row>
    <row r="407" spans="1:21" x14ac:dyDescent="0.35">
      <c r="A407" t="s">
        <v>8</v>
      </c>
      <c r="B407" t="s">
        <v>415</v>
      </c>
      <c r="C407" t="str">
        <f>TRIM(Tableau1[[#This Row],[Country_Cod]])</f>
        <v>RUS</v>
      </c>
      <c r="D407" t="s">
        <v>410</v>
      </c>
      <c r="E407" t="str">
        <f>VLOOKUP(Tableau1[[#This Row],[Code_Pays]],Table_Correspondance!$B$1:$F$40,2,FALSE)</f>
        <v>Fédération de Russie</v>
      </c>
      <c r="F407" t="str">
        <f>RIGHT(Tableau1[[#This Row],[Categ]],LEN(Tableau1[[#This Row],[Categ]])-4)</f>
        <v>Bas</v>
      </c>
      <c r="G407" t="s">
        <v>42</v>
      </c>
      <c r="H407" t="str">
        <f>RIGHT(Tableau1[[#This Row],[Period]],4)</f>
        <v>2019</v>
      </c>
      <c r="I407" t="str">
        <f>LEFT(Tableau1[[#This Row],[Period]],FIND("-",Tableau1[[#This Row],[Period]])-1)</f>
        <v>M6</v>
      </c>
      <c r="J407" t="str">
        <f>RIGHT(Tableau1[[#This Row],[Gauche_Trouve]],LEN(Tableau1[[#This Row],[Gauche_Trouve]])-1)</f>
        <v>6</v>
      </c>
      <c r="K407" s="5">
        <f>DATE(Tableau1[[#This Row],[Annee]],Tableau1[[#This Row],[Mois]],1)</f>
        <v>43617</v>
      </c>
      <c r="L407" s="5" t="str">
        <f>"T" &amp; ROUNDUP(Tableau1[[#This Row],[Mois]]/3, 0)</f>
        <v>T2</v>
      </c>
      <c r="M407" t="s">
        <v>288</v>
      </c>
      <c r="N407" t="str">
        <f>CONCATENATE(Tableau1[[#This Row],[Annee]],"-",Tableau1[[#This Row],[Trimestre]])</f>
        <v>2019-T2</v>
      </c>
      <c r="O407" t="str">
        <f>VLOOKUP(Tableau1[[#This Row],[Product_Ref]],Table_Correspondance!H:J,2,FALSE)</f>
        <v>Pantalon</v>
      </c>
      <c r="P407" s="3">
        <f>VLOOKUP(Tableau1[[#This Row],[Product_Ref]],Table_Correspondance!H:N,6,FALSE)</f>
        <v>3.5</v>
      </c>
      <c r="Q407" s="3">
        <f>VLOOKUP(Tableau1[[#This Row],[Product_Ref]],Table_Correspondance!H:N,7,FALSE)</f>
        <v>5</v>
      </c>
      <c r="R407" s="3">
        <v>5561.49</v>
      </c>
      <c r="S407" t="str">
        <f>CONCATENATE(Tableau1[[#This Row],[Sub_Region_Cod]],Tableau1[[#This Row],[Country_Cod]],Tableau1[[#This Row],[Categ]],Tableau1[[#This Row],[Period]],Tableau1[[#This Row],[Product_Ref]],Tableau1[[#This Row],[Sales]])</f>
        <v>EUERUSCAT_BasM6-2019P071685561,49</v>
      </c>
      <c r="T407" s="5">
        <f>VLOOKUP(Tableau1[[#This Row],[Product_Ref]],Table_Correspondance!H:L,5,FALSE)</f>
        <v>43132</v>
      </c>
      <c r="U407">
        <f>_xlfn.DAYS(Tableau1[[#This Row],[Date]],Tableau1[[#This Row],[Date_creation]])</f>
        <v>485</v>
      </c>
    </row>
    <row r="408" spans="1:21" x14ac:dyDescent="0.35">
      <c r="A408" t="s">
        <v>8</v>
      </c>
      <c r="B408" t="s">
        <v>424</v>
      </c>
      <c r="C408" t="str">
        <f>TRIM(Tableau1[[#This Row],[Country_Cod]])</f>
        <v>CZE</v>
      </c>
      <c r="D408" t="s">
        <v>410</v>
      </c>
      <c r="E408" t="str">
        <f>VLOOKUP(Tableau1[[#This Row],[Code_Pays]],Table_Correspondance!$B$1:$F$40,2,FALSE)</f>
        <v>République Tchèque</v>
      </c>
      <c r="F408" t="str">
        <f>RIGHT(Tableau1[[#This Row],[Categ]],LEN(Tableau1[[#This Row],[Categ]])-4)</f>
        <v>Bas</v>
      </c>
      <c r="G408" t="s">
        <v>40</v>
      </c>
      <c r="H408" t="str">
        <f>RIGHT(Tableau1[[#This Row],[Period]],4)</f>
        <v>2020</v>
      </c>
      <c r="I408" t="str">
        <f>LEFT(Tableau1[[#This Row],[Period]],FIND("-",Tableau1[[#This Row],[Period]])-1)</f>
        <v>M10</v>
      </c>
      <c r="J408" t="str">
        <f>RIGHT(Tableau1[[#This Row],[Gauche_Trouve]],LEN(Tableau1[[#This Row],[Gauche_Trouve]])-1)</f>
        <v>10</v>
      </c>
      <c r="K408" s="5">
        <f>DATE(Tableau1[[#This Row],[Annee]],Tableau1[[#This Row],[Mois]],1)</f>
        <v>44105</v>
      </c>
      <c r="L408" s="5" t="str">
        <f>"T" &amp; ROUNDUP(Tableau1[[#This Row],[Mois]]/3, 0)</f>
        <v>T4</v>
      </c>
      <c r="M408" t="s">
        <v>301</v>
      </c>
      <c r="N408" t="str">
        <f>CONCATENATE(Tableau1[[#This Row],[Annee]],"-",Tableau1[[#This Row],[Trimestre]])</f>
        <v>2020-T4</v>
      </c>
      <c r="O408" t="str">
        <f>VLOOKUP(Tableau1[[#This Row],[Product_Ref]],Table_Correspondance!H:J,2,FALSE)</f>
        <v>Pantalon</v>
      </c>
      <c r="P408" s="3">
        <f>VLOOKUP(Tableau1[[#This Row],[Product_Ref]],Table_Correspondance!H:N,6,FALSE)</f>
        <v>9.6199999999999992</v>
      </c>
      <c r="Q408" s="3">
        <f>VLOOKUP(Tableau1[[#This Row],[Product_Ref]],Table_Correspondance!H:N,7,FALSE)</f>
        <v>13</v>
      </c>
      <c r="R408" s="3">
        <v>4231.87</v>
      </c>
      <c r="S408" t="str">
        <f>CONCATENATE(Tableau1[[#This Row],[Sub_Region_Cod]],Tableau1[[#This Row],[Country_Cod]],Tableau1[[#This Row],[Categ]],Tableau1[[#This Row],[Period]],Tableau1[[#This Row],[Product_Ref]],Tableau1[[#This Row],[Sales]])</f>
        <v>EUECZECAT_BasM10-2020P374944231,87</v>
      </c>
      <c r="T408" s="5">
        <f>VLOOKUP(Tableau1[[#This Row],[Product_Ref]],Table_Correspondance!H:L,5,FALSE)</f>
        <v>43191</v>
      </c>
      <c r="U408">
        <f>_xlfn.DAYS(Tableau1[[#This Row],[Date]],Tableau1[[#This Row],[Date_creation]])</f>
        <v>914</v>
      </c>
    </row>
    <row r="409" spans="1:21" x14ac:dyDescent="0.35">
      <c r="A409" t="s">
        <v>8</v>
      </c>
      <c r="B409" t="s">
        <v>417</v>
      </c>
      <c r="C409" t="str">
        <f>TRIM(Tableau1[[#This Row],[Country_Cod]])</f>
        <v>MDA</v>
      </c>
      <c r="D409" t="s">
        <v>410</v>
      </c>
      <c r="E409" t="str">
        <f>VLOOKUP(Tableau1[[#This Row],[Code_Pays]],Table_Correspondance!$B$1:$F$40,2,FALSE)</f>
        <v>République de Moldavie</v>
      </c>
      <c r="F409" t="str">
        <f>RIGHT(Tableau1[[#This Row],[Categ]],LEN(Tableau1[[#This Row],[Categ]])-4)</f>
        <v>Bas</v>
      </c>
      <c r="G409" t="s">
        <v>17</v>
      </c>
      <c r="H409" t="str">
        <f>RIGHT(Tableau1[[#This Row],[Period]],4)</f>
        <v>2020</v>
      </c>
      <c r="I409" t="str">
        <f>LEFT(Tableau1[[#This Row],[Period]],FIND("-",Tableau1[[#This Row],[Period]])-1)</f>
        <v>M12</v>
      </c>
      <c r="J409" t="str">
        <f>RIGHT(Tableau1[[#This Row],[Gauche_Trouve]],LEN(Tableau1[[#This Row],[Gauche_Trouve]])-1)</f>
        <v>12</v>
      </c>
      <c r="K409" s="5">
        <f>DATE(Tableau1[[#This Row],[Annee]],Tableau1[[#This Row],[Mois]],1)</f>
        <v>44166</v>
      </c>
      <c r="L409" s="5" t="str">
        <f>"T" &amp; ROUNDUP(Tableau1[[#This Row],[Mois]]/3, 0)</f>
        <v>T4</v>
      </c>
      <c r="M409" t="s">
        <v>132</v>
      </c>
      <c r="N409" t="str">
        <f>CONCATENATE(Tableau1[[#This Row],[Annee]],"-",Tableau1[[#This Row],[Trimestre]])</f>
        <v>2020-T4</v>
      </c>
      <c r="O409" t="str">
        <f>VLOOKUP(Tableau1[[#This Row],[Product_Ref]],Table_Correspondance!H:J,2,FALSE)</f>
        <v>Collant</v>
      </c>
      <c r="P409" s="3">
        <f>VLOOKUP(Tableau1[[#This Row],[Product_Ref]],Table_Correspondance!H:N,6,FALSE)</f>
        <v>12.9</v>
      </c>
      <c r="Q409" s="3">
        <f>VLOOKUP(Tableau1[[#This Row],[Product_Ref]],Table_Correspondance!H:N,7,FALSE)</f>
        <v>15</v>
      </c>
      <c r="R409" s="3">
        <v>8403.83</v>
      </c>
      <c r="S409" t="str">
        <f>CONCATENATE(Tableau1[[#This Row],[Sub_Region_Cod]],Tableau1[[#This Row],[Country_Cod]],Tableau1[[#This Row],[Categ]],Tableau1[[#This Row],[Period]],Tableau1[[#This Row],[Product_Ref]],Tableau1[[#This Row],[Sales]])</f>
        <v>EUEMDACAT_BasM12-2020P263758403,83</v>
      </c>
      <c r="T409" s="5">
        <f>VLOOKUP(Tableau1[[#This Row],[Product_Ref]],Table_Correspondance!H:L,5,FALSE)</f>
        <v>43282</v>
      </c>
      <c r="U409">
        <f>_xlfn.DAYS(Tableau1[[#This Row],[Date]],Tableau1[[#This Row],[Date_creation]])</f>
        <v>884</v>
      </c>
    </row>
    <row r="410" spans="1:21" x14ac:dyDescent="0.35">
      <c r="A410" t="s">
        <v>8</v>
      </c>
      <c r="B410" t="s">
        <v>422</v>
      </c>
      <c r="C410" t="str">
        <f>TRIM(Tableau1[[#This Row],[Country_Cod]])</f>
        <v>BLR</v>
      </c>
      <c r="D410" t="s">
        <v>409</v>
      </c>
      <c r="E410" t="str">
        <f>VLOOKUP(Tableau1[[#This Row],[Code_Pays]],Table_Correspondance!$B$1:$F$40,2,FALSE)</f>
        <v>Bélarus</v>
      </c>
      <c r="F410" t="str">
        <f>RIGHT(Tableau1[[#This Row],[Categ]],LEN(Tableau1[[#This Row],[Categ]])-4)</f>
        <v>Haut</v>
      </c>
      <c r="G410" t="s">
        <v>30</v>
      </c>
      <c r="H410" t="str">
        <f>RIGHT(Tableau1[[#This Row],[Period]],4)</f>
        <v>2020</v>
      </c>
      <c r="I410" t="str">
        <f>LEFT(Tableau1[[#This Row],[Period]],FIND("-",Tableau1[[#This Row],[Period]])-1)</f>
        <v>M9</v>
      </c>
      <c r="J410" t="str">
        <f>RIGHT(Tableau1[[#This Row],[Gauche_Trouve]],LEN(Tableau1[[#This Row],[Gauche_Trouve]])-1)</f>
        <v>9</v>
      </c>
      <c r="K410" s="5">
        <f>DATE(Tableau1[[#This Row],[Annee]],Tableau1[[#This Row],[Mois]],1)</f>
        <v>44075</v>
      </c>
      <c r="L410" s="5" t="str">
        <f>"T" &amp; ROUNDUP(Tableau1[[#This Row],[Mois]]/3, 0)</f>
        <v>T3</v>
      </c>
      <c r="M410" t="s">
        <v>311</v>
      </c>
      <c r="N410" t="str">
        <f>CONCATENATE(Tableau1[[#This Row],[Annee]],"-",Tableau1[[#This Row],[Trimestre]])</f>
        <v>2020-T3</v>
      </c>
      <c r="O410" t="str">
        <f>VLOOKUP(Tableau1[[#This Row],[Product_Ref]],Table_Correspondance!H:J,2,FALSE)</f>
        <v>Sweatshirt</v>
      </c>
      <c r="P410" s="3">
        <f>VLOOKUP(Tableau1[[#This Row],[Product_Ref]],Table_Correspondance!H:N,6,FALSE)</f>
        <v>3.95</v>
      </c>
      <c r="Q410" s="3">
        <f>VLOOKUP(Tableau1[[#This Row],[Product_Ref]],Table_Correspondance!H:N,7,FALSE)</f>
        <v>5</v>
      </c>
      <c r="R410" s="3">
        <v>2193.31</v>
      </c>
      <c r="S410" t="str">
        <f>CONCATENATE(Tableau1[[#This Row],[Sub_Region_Cod]],Tableau1[[#This Row],[Country_Cod]],Tableau1[[#This Row],[Categ]],Tableau1[[#This Row],[Period]],Tableau1[[#This Row],[Product_Ref]],Tableau1[[#This Row],[Sales]])</f>
        <v>EUEBLRCAT_HautM9-2020P424572193,31</v>
      </c>
      <c r="T410" s="5">
        <f>VLOOKUP(Tableau1[[#This Row],[Product_Ref]],Table_Correspondance!H:L,5,FALSE)</f>
        <v>43221</v>
      </c>
      <c r="U410">
        <f>_xlfn.DAYS(Tableau1[[#This Row],[Date]],Tableau1[[#This Row],[Date_creation]])</f>
        <v>854</v>
      </c>
    </row>
    <row r="411" spans="1:21" x14ac:dyDescent="0.35">
      <c r="A411" t="s">
        <v>8</v>
      </c>
      <c r="B411" t="s">
        <v>416</v>
      </c>
      <c r="C411" t="str">
        <f>TRIM(Tableau1[[#This Row],[Country_Cod]])</f>
        <v>ROU</v>
      </c>
      <c r="D411" t="s">
        <v>410</v>
      </c>
      <c r="E411" t="str">
        <f>VLOOKUP(Tableau1[[#This Row],[Code_Pays]],Table_Correspondance!$B$1:$F$40,2,FALSE)</f>
        <v>Roumanie</v>
      </c>
      <c r="F411" t="str">
        <f>RIGHT(Tableau1[[#This Row],[Categ]],LEN(Tableau1[[#This Row],[Categ]])-4)</f>
        <v>Bas</v>
      </c>
      <c r="G411" t="s">
        <v>73</v>
      </c>
      <c r="H411" t="str">
        <f>RIGHT(Tableau1[[#This Row],[Period]],4)</f>
        <v>2020</v>
      </c>
      <c r="I411" t="str">
        <f>LEFT(Tableau1[[#This Row],[Period]],FIND("-",Tableau1[[#This Row],[Period]])-1)</f>
        <v>M8</v>
      </c>
      <c r="J411" t="str">
        <f>RIGHT(Tableau1[[#This Row],[Gauche_Trouve]],LEN(Tableau1[[#This Row],[Gauche_Trouve]])-1)</f>
        <v>8</v>
      </c>
      <c r="K411" s="5">
        <f>DATE(Tableau1[[#This Row],[Annee]],Tableau1[[#This Row],[Mois]],1)</f>
        <v>44044</v>
      </c>
      <c r="L411" s="5" t="str">
        <f>"T" &amp; ROUNDUP(Tableau1[[#This Row],[Mois]]/3, 0)</f>
        <v>T3</v>
      </c>
      <c r="M411" t="s">
        <v>57</v>
      </c>
      <c r="N411" t="str">
        <f>CONCATENATE(Tableau1[[#This Row],[Annee]],"-",Tableau1[[#This Row],[Trimestre]])</f>
        <v>2020-T3</v>
      </c>
      <c r="O411" t="str">
        <f>VLOOKUP(Tableau1[[#This Row],[Product_Ref]],Table_Correspondance!H:J,2,FALSE)</f>
        <v>Pantacourt</v>
      </c>
      <c r="P411" s="3">
        <f>VLOOKUP(Tableau1[[#This Row],[Product_Ref]],Table_Correspondance!H:N,6,FALSE)</f>
        <v>4.32</v>
      </c>
      <c r="Q411" s="3">
        <f>VLOOKUP(Tableau1[[#This Row],[Product_Ref]],Table_Correspondance!H:N,7,FALSE)</f>
        <v>6</v>
      </c>
      <c r="R411" s="3">
        <v>9008.5499999999993</v>
      </c>
      <c r="S411" t="str">
        <f>CONCATENATE(Tableau1[[#This Row],[Sub_Region_Cod]],Tableau1[[#This Row],[Country_Cod]],Tableau1[[#This Row],[Categ]],Tableau1[[#This Row],[Period]],Tableau1[[#This Row],[Product_Ref]],Tableau1[[#This Row],[Sales]])</f>
        <v>EUEROUCAT_BasM8-2020P187329008,55</v>
      </c>
      <c r="T411" s="5">
        <f>VLOOKUP(Tableau1[[#This Row],[Product_Ref]],Table_Correspondance!H:L,5,FALSE)</f>
        <v>42736</v>
      </c>
      <c r="U411">
        <f>_xlfn.DAYS(Tableau1[[#This Row],[Date]],Tableau1[[#This Row],[Date_creation]])</f>
        <v>1308</v>
      </c>
    </row>
    <row r="412" spans="1:21" x14ac:dyDescent="0.35">
      <c r="A412" t="s">
        <v>8</v>
      </c>
      <c r="B412" t="s">
        <v>416</v>
      </c>
      <c r="C412" t="str">
        <f>TRIM(Tableau1[[#This Row],[Country_Cod]])</f>
        <v>ROU</v>
      </c>
      <c r="D412" t="s">
        <v>410</v>
      </c>
      <c r="E412" t="str">
        <f>VLOOKUP(Tableau1[[#This Row],[Code_Pays]],Table_Correspondance!$B$1:$F$40,2,FALSE)</f>
        <v>Roumanie</v>
      </c>
      <c r="F412" t="str">
        <f>RIGHT(Tableau1[[#This Row],[Categ]],LEN(Tableau1[[#This Row],[Categ]])-4)</f>
        <v>Bas</v>
      </c>
      <c r="G412" t="s">
        <v>27</v>
      </c>
      <c r="H412" t="str">
        <f>RIGHT(Tableau1[[#This Row],[Period]],4)</f>
        <v>2020</v>
      </c>
      <c r="I412" t="str">
        <f>LEFT(Tableau1[[#This Row],[Period]],FIND("-",Tableau1[[#This Row],[Period]])-1)</f>
        <v>M6</v>
      </c>
      <c r="J412" t="str">
        <f>RIGHT(Tableau1[[#This Row],[Gauche_Trouve]],LEN(Tableau1[[#This Row],[Gauche_Trouve]])-1)</f>
        <v>6</v>
      </c>
      <c r="K412" s="5">
        <f>DATE(Tableau1[[#This Row],[Annee]],Tableau1[[#This Row],[Mois]],1)</f>
        <v>43983</v>
      </c>
      <c r="L412" s="5" t="str">
        <f>"T" &amp; ROUNDUP(Tableau1[[#This Row],[Mois]]/3, 0)</f>
        <v>T2</v>
      </c>
      <c r="M412" t="s">
        <v>388</v>
      </c>
      <c r="N412" t="str">
        <f>CONCATENATE(Tableau1[[#This Row],[Annee]],"-",Tableau1[[#This Row],[Trimestre]])</f>
        <v>2020-T2</v>
      </c>
      <c r="O412" t="str">
        <f>VLOOKUP(Tableau1[[#This Row],[Product_Ref]],Table_Correspondance!H:J,2,FALSE)</f>
        <v>Culotte</v>
      </c>
      <c r="P412" s="3">
        <f>VLOOKUP(Tableau1[[#This Row],[Product_Ref]],Table_Correspondance!H:N,6,FALSE)</f>
        <v>7.38</v>
      </c>
      <c r="Q412" s="3">
        <f>VLOOKUP(Tableau1[[#This Row],[Product_Ref]],Table_Correspondance!H:N,7,FALSE)</f>
        <v>9</v>
      </c>
      <c r="R412" s="3">
        <v>6083.37</v>
      </c>
      <c r="S412" t="str">
        <f>CONCATENATE(Tableau1[[#This Row],[Sub_Region_Cod]],Tableau1[[#This Row],[Country_Cod]],Tableau1[[#This Row],[Categ]],Tableau1[[#This Row],[Period]],Tableau1[[#This Row],[Product_Ref]],Tableau1[[#This Row],[Sales]])</f>
        <v>EUEROUCAT_BasM6-2020P354666083,37</v>
      </c>
      <c r="T412" s="5">
        <f>VLOOKUP(Tableau1[[#This Row],[Product_Ref]],Table_Correspondance!H:L,5,FALSE)</f>
        <v>42948</v>
      </c>
      <c r="U412">
        <f>_xlfn.DAYS(Tableau1[[#This Row],[Date]],Tableau1[[#This Row],[Date_creation]])</f>
        <v>1035</v>
      </c>
    </row>
    <row r="413" spans="1:21" x14ac:dyDescent="0.35">
      <c r="A413" t="s">
        <v>8</v>
      </c>
      <c r="B413" t="s">
        <v>417</v>
      </c>
      <c r="C413" t="str">
        <f>TRIM(Tableau1[[#This Row],[Country_Cod]])</f>
        <v>MDA</v>
      </c>
      <c r="D413" t="s">
        <v>408</v>
      </c>
      <c r="E413" t="str">
        <f>VLOOKUP(Tableau1[[#This Row],[Code_Pays]],Table_Correspondance!$B$1:$F$40,2,FALSE)</f>
        <v>République de Moldavie</v>
      </c>
      <c r="F413" t="str">
        <f>RIGHT(Tableau1[[#This Row],[Categ]],LEN(Tableau1[[#This Row],[Categ]])-4)</f>
        <v>Haut-Et-Bas</v>
      </c>
      <c r="G413" t="s">
        <v>38</v>
      </c>
      <c r="H413" t="str">
        <f>RIGHT(Tableau1[[#This Row],[Period]],4)</f>
        <v>2019</v>
      </c>
      <c r="I413" t="str">
        <f>LEFT(Tableau1[[#This Row],[Period]],FIND("-",Tableau1[[#This Row],[Period]])-1)</f>
        <v>M5</v>
      </c>
      <c r="J413" t="str">
        <f>RIGHT(Tableau1[[#This Row],[Gauche_Trouve]],LEN(Tableau1[[#This Row],[Gauche_Trouve]])-1)</f>
        <v>5</v>
      </c>
      <c r="K413" s="5">
        <f>DATE(Tableau1[[#This Row],[Annee]],Tableau1[[#This Row],[Mois]],1)</f>
        <v>43586</v>
      </c>
      <c r="L413" s="5" t="str">
        <f>"T" &amp; ROUNDUP(Tableau1[[#This Row],[Mois]]/3, 0)</f>
        <v>T2</v>
      </c>
      <c r="M413" t="s">
        <v>300</v>
      </c>
      <c r="N413" t="str">
        <f>CONCATENATE(Tableau1[[#This Row],[Annee]],"-",Tableau1[[#This Row],[Trimestre]])</f>
        <v>2019-T2</v>
      </c>
      <c r="O413" t="str">
        <f>VLOOKUP(Tableau1[[#This Row],[Product_Ref]],Table_Correspondance!H:J,2,FALSE)</f>
        <v>Pyjama</v>
      </c>
      <c r="P413" s="3">
        <f>VLOOKUP(Tableau1[[#This Row],[Product_Ref]],Table_Correspondance!H:N,6,FALSE)</f>
        <v>4.2</v>
      </c>
      <c r="Q413" s="3">
        <f>VLOOKUP(Tableau1[[#This Row],[Product_Ref]],Table_Correspondance!H:N,7,FALSE)</f>
        <v>6</v>
      </c>
      <c r="R413" s="3">
        <v>3127.39</v>
      </c>
      <c r="S413" t="str">
        <f>CONCATENATE(Tableau1[[#This Row],[Sub_Region_Cod]],Tableau1[[#This Row],[Country_Cod]],Tableau1[[#This Row],[Categ]],Tableau1[[#This Row],[Period]],Tableau1[[#This Row],[Product_Ref]],Tableau1[[#This Row],[Sales]])</f>
        <v>EUEMDACAT_Haut-Et-BasM5-2019P258263127,39</v>
      </c>
      <c r="T413" s="5">
        <f>VLOOKUP(Tableau1[[#This Row],[Product_Ref]],Table_Correspondance!H:L,5,FALSE)</f>
        <v>43160</v>
      </c>
      <c r="U413">
        <f>_xlfn.DAYS(Tableau1[[#This Row],[Date]],Tableau1[[#This Row],[Date_creation]])</f>
        <v>426</v>
      </c>
    </row>
    <row r="414" spans="1:21" x14ac:dyDescent="0.35">
      <c r="A414" t="s">
        <v>8</v>
      </c>
      <c r="B414" t="s">
        <v>415</v>
      </c>
      <c r="C414" t="str">
        <f>TRIM(Tableau1[[#This Row],[Country_Cod]])</f>
        <v>RUS</v>
      </c>
      <c r="D414" t="s">
        <v>410</v>
      </c>
      <c r="E414" t="str">
        <f>VLOOKUP(Tableau1[[#This Row],[Code_Pays]],Table_Correspondance!$B$1:$F$40,2,FALSE)</f>
        <v>Fédération de Russie</v>
      </c>
      <c r="F414" t="str">
        <f>RIGHT(Tableau1[[#This Row],[Categ]],LEN(Tableau1[[#This Row],[Categ]])-4)</f>
        <v>Bas</v>
      </c>
      <c r="G414" t="s">
        <v>44</v>
      </c>
      <c r="H414" t="str">
        <f>RIGHT(Tableau1[[#This Row],[Period]],4)</f>
        <v>2019</v>
      </c>
      <c r="I414" t="str">
        <f>LEFT(Tableau1[[#This Row],[Period]],FIND("-",Tableau1[[#This Row],[Period]])-1)</f>
        <v>M11</v>
      </c>
      <c r="J414" t="str">
        <f>RIGHT(Tableau1[[#This Row],[Gauche_Trouve]],LEN(Tableau1[[#This Row],[Gauche_Trouve]])-1)</f>
        <v>11</v>
      </c>
      <c r="K414" s="5">
        <f>DATE(Tableau1[[#This Row],[Annee]],Tableau1[[#This Row],[Mois]],1)</f>
        <v>43770</v>
      </c>
      <c r="L414" s="5" t="str">
        <f>"T" &amp; ROUNDUP(Tableau1[[#This Row],[Mois]]/3, 0)</f>
        <v>T4</v>
      </c>
      <c r="M414" t="s">
        <v>394</v>
      </c>
      <c r="N414" t="str">
        <f>CONCATENATE(Tableau1[[#This Row],[Annee]],"-",Tableau1[[#This Row],[Trimestre]])</f>
        <v>2019-T4</v>
      </c>
      <c r="O414" t="str">
        <f>VLOOKUP(Tableau1[[#This Row],[Product_Ref]],Table_Correspondance!H:J,2,FALSE)</f>
        <v>Pantalon</v>
      </c>
      <c r="P414" s="3">
        <f>VLOOKUP(Tableau1[[#This Row],[Product_Ref]],Table_Correspondance!H:N,6,FALSE)</f>
        <v>12</v>
      </c>
      <c r="Q414" s="3">
        <f>VLOOKUP(Tableau1[[#This Row],[Product_Ref]],Table_Correspondance!H:N,7,FALSE)</f>
        <v>15</v>
      </c>
      <c r="R414" s="3">
        <v>6570.72</v>
      </c>
      <c r="S414" t="str">
        <f>CONCATENATE(Tableau1[[#This Row],[Sub_Region_Cod]],Tableau1[[#This Row],[Country_Cod]],Tableau1[[#This Row],[Categ]],Tableau1[[#This Row],[Period]],Tableau1[[#This Row],[Product_Ref]],Tableau1[[#This Row],[Sales]])</f>
        <v>EUERUSCAT_BasM11-2019P143936570,72</v>
      </c>
      <c r="T414" s="5">
        <f>VLOOKUP(Tableau1[[#This Row],[Product_Ref]],Table_Correspondance!H:L,5,FALSE)</f>
        <v>42736</v>
      </c>
      <c r="U414">
        <f>_xlfn.DAYS(Tableau1[[#This Row],[Date]],Tableau1[[#This Row],[Date_creation]])</f>
        <v>1034</v>
      </c>
    </row>
    <row r="415" spans="1:21" x14ac:dyDescent="0.35">
      <c r="A415" t="s">
        <v>8</v>
      </c>
      <c r="B415" t="s">
        <v>424</v>
      </c>
      <c r="C415" t="str">
        <f>TRIM(Tableau1[[#This Row],[Country_Cod]])</f>
        <v>CZE</v>
      </c>
      <c r="D415" t="s">
        <v>409</v>
      </c>
      <c r="E415" t="str">
        <f>VLOOKUP(Tableau1[[#This Row],[Code_Pays]],Table_Correspondance!$B$1:$F$40,2,FALSE)</f>
        <v>République Tchèque</v>
      </c>
      <c r="F415" t="str">
        <f>RIGHT(Tableau1[[#This Row],[Categ]],LEN(Tableau1[[#This Row],[Categ]])-4)</f>
        <v>Haut</v>
      </c>
      <c r="G415" t="s">
        <v>9</v>
      </c>
      <c r="H415" t="str">
        <f>RIGHT(Tableau1[[#This Row],[Period]],4)</f>
        <v>2021</v>
      </c>
      <c r="I415" t="str">
        <f>LEFT(Tableau1[[#This Row],[Period]],FIND("-",Tableau1[[#This Row],[Period]])-1)</f>
        <v>M2</v>
      </c>
      <c r="J415" t="str">
        <f>RIGHT(Tableau1[[#This Row],[Gauche_Trouve]],LEN(Tableau1[[#This Row],[Gauche_Trouve]])-1)</f>
        <v>2</v>
      </c>
      <c r="K415" s="5">
        <f>DATE(Tableau1[[#This Row],[Annee]],Tableau1[[#This Row],[Mois]],1)</f>
        <v>44228</v>
      </c>
      <c r="L415" s="5" t="str">
        <f>"T" &amp; ROUNDUP(Tableau1[[#This Row],[Mois]]/3, 0)</f>
        <v>T1</v>
      </c>
      <c r="M415" t="s">
        <v>231</v>
      </c>
      <c r="N415" t="str">
        <f>CONCATENATE(Tableau1[[#This Row],[Annee]],"-",Tableau1[[#This Row],[Trimestre]])</f>
        <v>2021-T1</v>
      </c>
      <c r="O415" t="str">
        <f>VLOOKUP(Tableau1[[#This Row],[Product_Ref]],Table_Correspondance!H:J,2,FALSE)</f>
        <v>Soutien gorge</v>
      </c>
      <c r="P415" s="3">
        <f>VLOOKUP(Tableau1[[#This Row],[Product_Ref]],Table_Correspondance!H:N,6,FALSE)</f>
        <v>6.8</v>
      </c>
      <c r="Q415" s="3">
        <f>VLOOKUP(Tableau1[[#This Row],[Product_Ref]],Table_Correspondance!H:N,7,FALSE)</f>
        <v>8</v>
      </c>
      <c r="R415" s="3">
        <v>5227.7</v>
      </c>
      <c r="S415" t="str">
        <f>CONCATENATE(Tableau1[[#This Row],[Sub_Region_Cod]],Tableau1[[#This Row],[Country_Cod]],Tableau1[[#This Row],[Categ]],Tableau1[[#This Row],[Period]],Tableau1[[#This Row],[Product_Ref]],Tableau1[[#This Row],[Sales]])</f>
        <v>EUECZECAT_HautM2-2021P017245227,7</v>
      </c>
      <c r="T415" s="5">
        <f>VLOOKUP(Tableau1[[#This Row],[Product_Ref]],Table_Correspondance!H:L,5,FALSE)</f>
        <v>43252</v>
      </c>
      <c r="U415">
        <f>_xlfn.DAYS(Tableau1[[#This Row],[Date]],Tableau1[[#This Row],[Date_creation]])</f>
        <v>976</v>
      </c>
    </row>
    <row r="416" spans="1:21" x14ac:dyDescent="0.35">
      <c r="A416" t="s">
        <v>8</v>
      </c>
      <c r="B416" t="s">
        <v>423</v>
      </c>
      <c r="C416" t="str">
        <f>TRIM(Tableau1[[#This Row],[Country_Cod]])</f>
        <v>UKR</v>
      </c>
      <c r="D416" t="s">
        <v>410</v>
      </c>
      <c r="E416" t="str">
        <f>VLOOKUP(Tableau1[[#This Row],[Code_Pays]],Table_Correspondance!$B$1:$F$40,2,FALSE)</f>
        <v>Ukraine</v>
      </c>
      <c r="F416" t="str">
        <f>RIGHT(Tableau1[[#This Row],[Categ]],LEN(Tableau1[[#This Row],[Categ]])-4)</f>
        <v>Bas</v>
      </c>
      <c r="G416" t="s">
        <v>17</v>
      </c>
      <c r="H416" t="str">
        <f>RIGHT(Tableau1[[#This Row],[Period]],4)</f>
        <v>2020</v>
      </c>
      <c r="I416" t="str">
        <f>LEFT(Tableau1[[#This Row],[Period]],FIND("-",Tableau1[[#This Row],[Period]])-1)</f>
        <v>M12</v>
      </c>
      <c r="J416" t="str">
        <f>RIGHT(Tableau1[[#This Row],[Gauche_Trouve]],LEN(Tableau1[[#This Row],[Gauche_Trouve]])-1)</f>
        <v>12</v>
      </c>
      <c r="K416" s="5">
        <f>DATE(Tableau1[[#This Row],[Annee]],Tableau1[[#This Row],[Mois]],1)</f>
        <v>44166</v>
      </c>
      <c r="L416" s="5" t="str">
        <f>"T" &amp; ROUNDUP(Tableau1[[#This Row],[Mois]]/3, 0)</f>
        <v>T4</v>
      </c>
      <c r="M416" t="s">
        <v>7</v>
      </c>
      <c r="N416" t="str">
        <f>CONCATENATE(Tableau1[[#This Row],[Annee]],"-",Tableau1[[#This Row],[Trimestre]])</f>
        <v>2020-T4</v>
      </c>
      <c r="O416" t="str">
        <f>VLOOKUP(Tableau1[[#This Row],[Product_Ref]],Table_Correspondance!H:J,2,FALSE)</f>
        <v>Pantalon</v>
      </c>
      <c r="P416" s="3">
        <f>VLOOKUP(Tableau1[[#This Row],[Product_Ref]],Table_Correspondance!H:N,6,FALSE)</f>
        <v>6.8</v>
      </c>
      <c r="Q416" s="3">
        <f>VLOOKUP(Tableau1[[#This Row],[Product_Ref]],Table_Correspondance!H:N,7,FALSE)</f>
        <v>8</v>
      </c>
      <c r="R416" s="3">
        <v>3678.88</v>
      </c>
      <c r="S416" t="str">
        <f>CONCATENATE(Tableau1[[#This Row],[Sub_Region_Cod]],Tableau1[[#This Row],[Country_Cod]],Tableau1[[#This Row],[Categ]],Tableau1[[#This Row],[Period]],Tableau1[[#This Row],[Product_Ref]],Tableau1[[#This Row],[Sales]])</f>
        <v>EUEUKRCAT_BasM12-2020P176403678,88</v>
      </c>
      <c r="T416" s="5">
        <f>VLOOKUP(Tableau1[[#This Row],[Product_Ref]],Table_Correspondance!H:L,5,FALSE)</f>
        <v>43344</v>
      </c>
      <c r="U416">
        <f>_xlfn.DAYS(Tableau1[[#This Row],[Date]],Tableau1[[#This Row],[Date_creation]])</f>
        <v>822</v>
      </c>
    </row>
    <row r="417" spans="1:21" x14ac:dyDescent="0.35">
      <c r="A417" t="s">
        <v>8</v>
      </c>
      <c r="B417" t="s">
        <v>424</v>
      </c>
      <c r="C417" t="str">
        <f>TRIM(Tableau1[[#This Row],[Country_Cod]])</f>
        <v>CZE</v>
      </c>
      <c r="D417" t="s">
        <v>409</v>
      </c>
      <c r="E417" t="str">
        <f>VLOOKUP(Tableau1[[#This Row],[Code_Pays]],Table_Correspondance!$B$1:$F$40,2,FALSE)</f>
        <v>République Tchèque</v>
      </c>
      <c r="F417" t="str">
        <f>RIGHT(Tableau1[[#This Row],[Categ]],LEN(Tableau1[[#This Row],[Categ]])-4)</f>
        <v>Haut</v>
      </c>
      <c r="G417" t="s">
        <v>42</v>
      </c>
      <c r="H417" t="str">
        <f>RIGHT(Tableau1[[#This Row],[Period]],4)</f>
        <v>2019</v>
      </c>
      <c r="I417" t="str">
        <f>LEFT(Tableau1[[#This Row],[Period]],FIND("-",Tableau1[[#This Row],[Period]])-1)</f>
        <v>M6</v>
      </c>
      <c r="J417" t="str">
        <f>RIGHT(Tableau1[[#This Row],[Gauche_Trouve]],LEN(Tableau1[[#This Row],[Gauche_Trouve]])-1)</f>
        <v>6</v>
      </c>
      <c r="K417" s="5">
        <f>DATE(Tableau1[[#This Row],[Annee]],Tableau1[[#This Row],[Mois]],1)</f>
        <v>43617</v>
      </c>
      <c r="L417" s="5" t="str">
        <f>"T" &amp; ROUNDUP(Tableau1[[#This Row],[Mois]]/3, 0)</f>
        <v>T2</v>
      </c>
      <c r="M417" t="s">
        <v>136</v>
      </c>
      <c r="N417" t="str">
        <f>CONCATENATE(Tableau1[[#This Row],[Annee]],"-",Tableau1[[#This Row],[Trimestre]])</f>
        <v>2019-T2</v>
      </c>
      <c r="O417" t="str">
        <f>VLOOKUP(Tableau1[[#This Row],[Product_Ref]],Table_Correspondance!H:J,2,FALSE)</f>
        <v>Sweatshirt</v>
      </c>
      <c r="P417" s="3">
        <f>VLOOKUP(Tableau1[[#This Row],[Product_Ref]],Table_Correspondance!H:N,6,FALSE)</f>
        <v>3.5</v>
      </c>
      <c r="Q417" s="3">
        <f>VLOOKUP(Tableau1[[#This Row],[Product_Ref]],Table_Correspondance!H:N,7,FALSE)</f>
        <v>5</v>
      </c>
      <c r="R417" s="3">
        <v>9233.5300000000007</v>
      </c>
      <c r="S417" t="str">
        <f>CONCATENATE(Tableau1[[#This Row],[Sub_Region_Cod]],Tableau1[[#This Row],[Country_Cod]],Tableau1[[#This Row],[Categ]],Tableau1[[#This Row],[Period]],Tableau1[[#This Row],[Product_Ref]],Tableau1[[#This Row],[Sales]])</f>
        <v>EUECZECAT_HautM6-2019P179869233,53</v>
      </c>
      <c r="T417" s="5">
        <f>VLOOKUP(Tableau1[[#This Row],[Product_Ref]],Table_Correspondance!H:L,5,FALSE)</f>
        <v>42948</v>
      </c>
      <c r="U417">
        <f>_xlfn.DAYS(Tableau1[[#This Row],[Date]],Tableau1[[#This Row],[Date_creation]])</f>
        <v>669</v>
      </c>
    </row>
    <row r="418" spans="1:21" x14ac:dyDescent="0.35">
      <c r="A418" t="s">
        <v>8</v>
      </c>
      <c r="B418" t="s">
        <v>417</v>
      </c>
      <c r="C418" t="str">
        <f>TRIM(Tableau1[[#This Row],[Country_Cod]])</f>
        <v>MDA</v>
      </c>
      <c r="D418" t="s">
        <v>410</v>
      </c>
      <c r="E418" t="str">
        <f>VLOOKUP(Tableau1[[#This Row],[Code_Pays]],Table_Correspondance!$B$1:$F$40,2,FALSE)</f>
        <v>République de Moldavie</v>
      </c>
      <c r="F418" t="str">
        <f>RIGHT(Tableau1[[#This Row],[Categ]],LEN(Tableau1[[#This Row],[Categ]])-4)</f>
        <v>Bas</v>
      </c>
      <c r="G418" t="s">
        <v>25</v>
      </c>
      <c r="H418" t="str">
        <f>RIGHT(Tableau1[[#This Row],[Period]],4)</f>
        <v>2019</v>
      </c>
      <c r="I418" t="str">
        <f>LEFT(Tableau1[[#This Row],[Period]],FIND("-",Tableau1[[#This Row],[Period]])-1)</f>
        <v>M12</v>
      </c>
      <c r="J418" t="str">
        <f>RIGHT(Tableau1[[#This Row],[Gauche_Trouve]],LEN(Tableau1[[#This Row],[Gauche_Trouve]])-1)</f>
        <v>12</v>
      </c>
      <c r="K418" s="5">
        <f>DATE(Tableau1[[#This Row],[Annee]],Tableau1[[#This Row],[Mois]],1)</f>
        <v>43800</v>
      </c>
      <c r="L418" s="5" t="str">
        <f>"T" &amp; ROUNDUP(Tableau1[[#This Row],[Mois]]/3, 0)</f>
        <v>T4</v>
      </c>
      <c r="M418" t="s">
        <v>312</v>
      </c>
      <c r="N418" t="str">
        <f>CONCATENATE(Tableau1[[#This Row],[Annee]],"-",Tableau1[[#This Row],[Trimestre]])</f>
        <v>2019-T4</v>
      </c>
      <c r="O418" t="str">
        <f>VLOOKUP(Tableau1[[#This Row],[Product_Ref]],Table_Correspondance!H:J,2,FALSE)</f>
        <v>Pantalon</v>
      </c>
      <c r="P418" s="3">
        <f>VLOOKUP(Tableau1[[#This Row],[Product_Ref]],Table_Correspondance!H:N,6,FALSE)</f>
        <v>11.57</v>
      </c>
      <c r="Q418" s="3">
        <f>VLOOKUP(Tableau1[[#This Row],[Product_Ref]],Table_Correspondance!H:N,7,FALSE)</f>
        <v>13</v>
      </c>
      <c r="R418" s="3">
        <v>2104.79</v>
      </c>
      <c r="S418" t="str">
        <f>CONCATENATE(Tableau1[[#This Row],[Sub_Region_Cod]],Tableau1[[#This Row],[Country_Cod]],Tableau1[[#This Row],[Categ]],Tableau1[[#This Row],[Period]],Tableau1[[#This Row],[Product_Ref]],Tableau1[[#This Row],[Sales]])</f>
        <v>EUEMDACAT_BasM12-2019P425972104,79</v>
      </c>
      <c r="T418" s="5">
        <f>VLOOKUP(Tableau1[[#This Row],[Product_Ref]],Table_Correspondance!H:L,5,FALSE)</f>
        <v>42736</v>
      </c>
      <c r="U418">
        <f>_xlfn.DAYS(Tableau1[[#This Row],[Date]],Tableau1[[#This Row],[Date_creation]])</f>
        <v>1064</v>
      </c>
    </row>
    <row r="419" spans="1:21" x14ac:dyDescent="0.35">
      <c r="A419" t="s">
        <v>8</v>
      </c>
      <c r="B419" t="s">
        <v>419</v>
      </c>
      <c r="C419" t="str">
        <f>TRIM(Tableau1[[#This Row],[Country_Cod]])</f>
        <v>HUN</v>
      </c>
      <c r="D419" t="s">
        <v>409</v>
      </c>
      <c r="E419" t="str">
        <f>VLOOKUP(Tableau1[[#This Row],[Code_Pays]],Table_Correspondance!$B$1:$F$40,2,FALSE)</f>
        <v>Hongrie</v>
      </c>
      <c r="F419" t="str">
        <f>RIGHT(Tableau1[[#This Row],[Categ]],LEN(Tableau1[[#This Row],[Categ]])-4)</f>
        <v>Haut</v>
      </c>
      <c r="G419" t="s">
        <v>65</v>
      </c>
      <c r="H419" t="str">
        <f>RIGHT(Tableau1[[#This Row],[Period]],4)</f>
        <v>2019</v>
      </c>
      <c r="I419" t="str">
        <f>LEFT(Tableau1[[#This Row],[Period]],FIND("-",Tableau1[[#This Row],[Period]])-1)</f>
        <v>M9</v>
      </c>
      <c r="J419" t="str">
        <f>RIGHT(Tableau1[[#This Row],[Gauche_Trouve]],LEN(Tableau1[[#This Row],[Gauche_Trouve]])-1)</f>
        <v>9</v>
      </c>
      <c r="K419" s="5">
        <f>DATE(Tableau1[[#This Row],[Annee]],Tableau1[[#This Row],[Mois]],1)</f>
        <v>43709</v>
      </c>
      <c r="L419" s="5" t="str">
        <f>"T" &amp; ROUNDUP(Tableau1[[#This Row],[Mois]]/3, 0)</f>
        <v>T3</v>
      </c>
      <c r="M419" t="s">
        <v>178</v>
      </c>
      <c r="N419" t="str">
        <f>CONCATENATE(Tableau1[[#This Row],[Annee]],"-",Tableau1[[#This Row],[Trimestre]])</f>
        <v>2019-T3</v>
      </c>
      <c r="O419" t="str">
        <f>VLOOKUP(Tableau1[[#This Row],[Product_Ref]],Table_Correspondance!H:J,2,FALSE)</f>
        <v>Pull</v>
      </c>
      <c r="P419" s="3">
        <f>VLOOKUP(Tableau1[[#This Row],[Product_Ref]],Table_Correspondance!H:N,6,FALSE)</f>
        <v>10.92</v>
      </c>
      <c r="Q419" s="3">
        <f>VLOOKUP(Tableau1[[#This Row],[Product_Ref]],Table_Correspondance!H:N,7,FALSE)</f>
        <v>12</v>
      </c>
      <c r="R419" s="3">
        <v>5132.45</v>
      </c>
      <c r="S419" t="str">
        <f>CONCATENATE(Tableau1[[#This Row],[Sub_Region_Cod]],Tableau1[[#This Row],[Country_Cod]],Tableau1[[#This Row],[Categ]],Tableau1[[#This Row],[Period]],Tableau1[[#This Row],[Product_Ref]],Tableau1[[#This Row],[Sales]])</f>
        <v>EUEHUNCAT_HautM9-2019P270375132,45</v>
      </c>
      <c r="T419" s="5">
        <f>VLOOKUP(Tableau1[[#This Row],[Product_Ref]],Table_Correspondance!H:L,5,FALSE)</f>
        <v>42826</v>
      </c>
      <c r="U419">
        <f>_xlfn.DAYS(Tableau1[[#This Row],[Date]],Tableau1[[#This Row],[Date_creation]])</f>
        <v>883</v>
      </c>
    </row>
    <row r="420" spans="1:21" x14ac:dyDescent="0.35">
      <c r="A420" t="s">
        <v>8</v>
      </c>
      <c r="B420" t="s">
        <v>421</v>
      </c>
      <c r="C420" t="str">
        <f>TRIM(Tableau1[[#This Row],[Country_Cod]])</f>
        <v>SVK</v>
      </c>
      <c r="D420" t="s">
        <v>410</v>
      </c>
      <c r="E420" t="str">
        <f>VLOOKUP(Tableau1[[#This Row],[Code_Pays]],Table_Correspondance!$B$1:$F$40,2,FALSE)</f>
        <v>Slovaquie</v>
      </c>
      <c r="F420" t="str">
        <f>RIGHT(Tableau1[[#This Row],[Categ]],LEN(Tableau1[[#This Row],[Categ]])-4)</f>
        <v>Bas</v>
      </c>
      <c r="G420" t="s">
        <v>15</v>
      </c>
      <c r="H420" t="str">
        <f>RIGHT(Tableau1[[#This Row],[Period]],4)</f>
        <v>2019</v>
      </c>
      <c r="I420" t="str">
        <f>LEFT(Tableau1[[#This Row],[Period]],FIND("-",Tableau1[[#This Row],[Period]])-1)</f>
        <v>M8</v>
      </c>
      <c r="J420" t="str">
        <f>RIGHT(Tableau1[[#This Row],[Gauche_Trouve]],LEN(Tableau1[[#This Row],[Gauche_Trouve]])-1)</f>
        <v>8</v>
      </c>
      <c r="K420" s="5">
        <f>DATE(Tableau1[[#This Row],[Annee]],Tableau1[[#This Row],[Mois]],1)</f>
        <v>43678</v>
      </c>
      <c r="L420" s="5" t="str">
        <f>"T" &amp; ROUNDUP(Tableau1[[#This Row],[Mois]]/3, 0)</f>
        <v>T3</v>
      </c>
      <c r="M420" t="s">
        <v>322</v>
      </c>
      <c r="N420" t="str">
        <f>CONCATENATE(Tableau1[[#This Row],[Annee]],"-",Tableau1[[#This Row],[Trimestre]])</f>
        <v>2019-T3</v>
      </c>
      <c r="O420" t="str">
        <f>VLOOKUP(Tableau1[[#This Row],[Product_Ref]],Table_Correspondance!H:J,2,FALSE)</f>
        <v>Pantacourt</v>
      </c>
      <c r="P420" s="3">
        <f>VLOOKUP(Tableau1[[#This Row],[Product_Ref]],Table_Correspondance!H:N,6,FALSE)</f>
        <v>8.3000000000000007</v>
      </c>
      <c r="Q420" s="3">
        <f>VLOOKUP(Tableau1[[#This Row],[Product_Ref]],Table_Correspondance!H:N,7,FALSE)</f>
        <v>10</v>
      </c>
      <c r="R420" s="3">
        <v>349.34</v>
      </c>
      <c r="S420" t="str">
        <f>CONCATENATE(Tableau1[[#This Row],[Sub_Region_Cod]],Tableau1[[#This Row],[Country_Cod]],Tableau1[[#This Row],[Categ]],Tableau1[[#This Row],[Period]],Tableau1[[#This Row],[Product_Ref]],Tableau1[[#This Row],[Sales]])</f>
        <v>EUESVKCAT_BasM8-2019P14376349,34</v>
      </c>
      <c r="T420" s="5">
        <f>VLOOKUP(Tableau1[[#This Row],[Product_Ref]],Table_Correspondance!H:L,5,FALSE)</f>
        <v>43040</v>
      </c>
      <c r="U420">
        <f>_xlfn.DAYS(Tableau1[[#This Row],[Date]],Tableau1[[#This Row],[Date_creation]])</f>
        <v>638</v>
      </c>
    </row>
    <row r="421" spans="1:21" x14ac:dyDescent="0.35">
      <c r="A421" t="s">
        <v>8</v>
      </c>
      <c r="B421" t="s">
        <v>420</v>
      </c>
      <c r="C421" t="str">
        <f>TRIM(Tableau1[[#This Row],[Country_Cod]])</f>
        <v>POL</v>
      </c>
      <c r="D421" t="s">
        <v>409</v>
      </c>
      <c r="E421" t="str">
        <f>VLOOKUP(Tableau1[[#This Row],[Code_Pays]],Table_Correspondance!$B$1:$F$40,2,FALSE)</f>
        <v>Pologne</v>
      </c>
      <c r="F421" t="str">
        <f>RIGHT(Tableau1[[#This Row],[Categ]],LEN(Tableau1[[#This Row],[Categ]])-4)</f>
        <v>Haut</v>
      </c>
      <c r="G421" t="s">
        <v>20</v>
      </c>
      <c r="H421" t="str">
        <f>RIGHT(Tableau1[[#This Row],[Period]],4)</f>
        <v>2020</v>
      </c>
      <c r="I421" t="str">
        <f>LEFT(Tableau1[[#This Row],[Period]],FIND("-",Tableau1[[#This Row],[Period]])-1)</f>
        <v>M4</v>
      </c>
      <c r="J421" t="str">
        <f>RIGHT(Tableau1[[#This Row],[Gauche_Trouve]],LEN(Tableau1[[#This Row],[Gauche_Trouve]])-1)</f>
        <v>4</v>
      </c>
      <c r="K421" s="5">
        <f>DATE(Tableau1[[#This Row],[Annee]],Tableau1[[#This Row],[Mois]],1)</f>
        <v>43922</v>
      </c>
      <c r="L421" s="5" t="str">
        <f>"T" &amp; ROUNDUP(Tableau1[[#This Row],[Mois]]/3, 0)</f>
        <v>T2</v>
      </c>
      <c r="M421" t="s">
        <v>100</v>
      </c>
      <c r="N421" t="str">
        <f>CONCATENATE(Tableau1[[#This Row],[Annee]],"-",Tableau1[[#This Row],[Trimestre]])</f>
        <v>2020-T2</v>
      </c>
      <c r="O421" t="str">
        <f>VLOOKUP(Tableau1[[#This Row],[Product_Ref]],Table_Correspondance!H:J,2,FALSE)</f>
        <v>Chemise</v>
      </c>
      <c r="P421" s="3">
        <f>VLOOKUP(Tableau1[[#This Row],[Product_Ref]],Table_Correspondance!H:N,6,FALSE)</f>
        <v>10.34</v>
      </c>
      <c r="Q421" s="3">
        <f>VLOOKUP(Tableau1[[#This Row],[Product_Ref]],Table_Correspondance!H:N,7,FALSE)</f>
        <v>11</v>
      </c>
      <c r="R421" s="3">
        <v>2471.25</v>
      </c>
      <c r="S421" t="str">
        <f>CONCATENATE(Tableau1[[#This Row],[Sub_Region_Cod]],Tableau1[[#This Row],[Country_Cod]],Tableau1[[#This Row],[Categ]],Tableau1[[#This Row],[Period]],Tableau1[[#This Row],[Product_Ref]],Tableau1[[#This Row],[Sales]])</f>
        <v>EUEPOLCAT_HautM4-2020P297462471,25</v>
      </c>
      <c r="T421" s="5">
        <f>VLOOKUP(Tableau1[[#This Row],[Product_Ref]],Table_Correspondance!H:L,5,FALSE)</f>
        <v>43313</v>
      </c>
      <c r="U421">
        <f>_xlfn.DAYS(Tableau1[[#This Row],[Date]],Tableau1[[#This Row],[Date_creation]])</f>
        <v>609</v>
      </c>
    </row>
    <row r="422" spans="1:21" x14ac:dyDescent="0.35">
      <c r="A422" t="s">
        <v>8</v>
      </c>
      <c r="B422" t="s">
        <v>424</v>
      </c>
      <c r="C422" t="str">
        <f>TRIM(Tableau1[[#This Row],[Country_Cod]])</f>
        <v>CZE</v>
      </c>
      <c r="D422" t="s">
        <v>410</v>
      </c>
      <c r="E422" t="str">
        <f>VLOOKUP(Tableau1[[#This Row],[Code_Pays]],Table_Correspondance!$B$1:$F$40,2,FALSE)</f>
        <v>République Tchèque</v>
      </c>
      <c r="F422" t="str">
        <f>RIGHT(Tableau1[[#This Row],[Categ]],LEN(Tableau1[[#This Row],[Categ]])-4)</f>
        <v>Bas</v>
      </c>
      <c r="G422" t="s">
        <v>48</v>
      </c>
      <c r="H422" t="str">
        <f>RIGHT(Tableau1[[#This Row],[Period]],4)</f>
        <v>2020</v>
      </c>
      <c r="I422" t="str">
        <f>LEFT(Tableau1[[#This Row],[Period]],FIND("-",Tableau1[[#This Row],[Period]])-1)</f>
        <v>M1</v>
      </c>
      <c r="J422" t="str">
        <f>RIGHT(Tableau1[[#This Row],[Gauche_Trouve]],LEN(Tableau1[[#This Row],[Gauche_Trouve]])-1)</f>
        <v>1</v>
      </c>
      <c r="K422" s="5">
        <f>DATE(Tableau1[[#This Row],[Annee]],Tableau1[[#This Row],[Mois]],1)</f>
        <v>43831</v>
      </c>
      <c r="L422" s="5" t="str">
        <f>"T" &amp; ROUNDUP(Tableau1[[#This Row],[Mois]]/3, 0)</f>
        <v>T1</v>
      </c>
      <c r="M422" t="s">
        <v>321</v>
      </c>
      <c r="N422" t="str">
        <f>CONCATENATE(Tableau1[[#This Row],[Annee]],"-",Tableau1[[#This Row],[Trimestre]])</f>
        <v>2020-T1</v>
      </c>
      <c r="O422" t="str">
        <f>VLOOKUP(Tableau1[[#This Row],[Product_Ref]],Table_Correspondance!H:J,2,FALSE)</f>
        <v>Jupe</v>
      </c>
      <c r="P422" s="3">
        <f>VLOOKUP(Tableau1[[#This Row],[Product_Ref]],Table_Correspondance!H:N,6,FALSE)</f>
        <v>4.38</v>
      </c>
      <c r="Q422" s="3">
        <f>VLOOKUP(Tableau1[[#This Row],[Product_Ref]],Table_Correspondance!H:N,7,FALSE)</f>
        <v>6</v>
      </c>
      <c r="R422" s="3">
        <v>3327.38</v>
      </c>
      <c r="S422" t="str">
        <f>CONCATENATE(Tableau1[[#This Row],[Sub_Region_Cod]],Tableau1[[#This Row],[Country_Cod]],Tableau1[[#This Row],[Categ]],Tableau1[[#This Row],[Period]],Tableau1[[#This Row],[Product_Ref]],Tableau1[[#This Row],[Sales]])</f>
        <v>EUECZECAT_BasM1-2020P169473327,38</v>
      </c>
      <c r="T422" s="5">
        <f>VLOOKUP(Tableau1[[#This Row],[Product_Ref]],Table_Correspondance!H:L,5,FALSE)</f>
        <v>43009</v>
      </c>
      <c r="U422">
        <f>_xlfn.DAYS(Tableau1[[#This Row],[Date]],Tableau1[[#This Row],[Date_creation]])</f>
        <v>822</v>
      </c>
    </row>
    <row r="423" spans="1:21" x14ac:dyDescent="0.35">
      <c r="A423" t="s">
        <v>8</v>
      </c>
      <c r="B423" t="s">
        <v>417</v>
      </c>
      <c r="C423" t="str">
        <f>TRIM(Tableau1[[#This Row],[Country_Cod]])</f>
        <v>MDA</v>
      </c>
      <c r="D423" t="s">
        <v>410</v>
      </c>
      <c r="E423" t="str">
        <f>VLOOKUP(Tableau1[[#This Row],[Code_Pays]],Table_Correspondance!$B$1:$F$40,2,FALSE)</f>
        <v>République de Moldavie</v>
      </c>
      <c r="F423" t="str">
        <f>RIGHT(Tableau1[[#This Row],[Categ]],LEN(Tableau1[[#This Row],[Categ]])-4)</f>
        <v>Bas</v>
      </c>
      <c r="G423" t="s">
        <v>73</v>
      </c>
      <c r="H423" t="str">
        <f>RIGHT(Tableau1[[#This Row],[Period]],4)</f>
        <v>2020</v>
      </c>
      <c r="I423" t="str">
        <f>LEFT(Tableau1[[#This Row],[Period]],FIND("-",Tableau1[[#This Row],[Period]])-1)</f>
        <v>M8</v>
      </c>
      <c r="J423" t="str">
        <f>RIGHT(Tableau1[[#This Row],[Gauche_Trouve]],LEN(Tableau1[[#This Row],[Gauche_Trouve]])-1)</f>
        <v>8</v>
      </c>
      <c r="K423" s="5">
        <f>DATE(Tableau1[[#This Row],[Annee]],Tableau1[[#This Row],[Mois]],1)</f>
        <v>44044</v>
      </c>
      <c r="L423" s="5" t="str">
        <f>"T" &amp; ROUNDUP(Tableau1[[#This Row],[Mois]]/3, 0)</f>
        <v>T3</v>
      </c>
      <c r="M423" t="s">
        <v>293</v>
      </c>
      <c r="N423" t="str">
        <f>CONCATENATE(Tableau1[[#This Row],[Annee]],"-",Tableau1[[#This Row],[Trimestre]])</f>
        <v>2020-T3</v>
      </c>
      <c r="O423" t="str">
        <f>VLOOKUP(Tableau1[[#This Row],[Product_Ref]],Table_Correspondance!H:J,2,FALSE)</f>
        <v>Jupe</v>
      </c>
      <c r="P423" s="3">
        <f>VLOOKUP(Tableau1[[#This Row],[Product_Ref]],Table_Correspondance!H:N,6,FALSE)</f>
        <v>13.2</v>
      </c>
      <c r="Q423" s="3">
        <f>VLOOKUP(Tableau1[[#This Row],[Product_Ref]],Table_Correspondance!H:N,7,FALSE)</f>
        <v>15</v>
      </c>
      <c r="R423" s="3">
        <v>8466.6299999999992</v>
      </c>
      <c r="S423" t="str">
        <f>CONCATENATE(Tableau1[[#This Row],[Sub_Region_Cod]],Tableau1[[#This Row],[Country_Cod]],Tableau1[[#This Row],[Categ]],Tableau1[[#This Row],[Period]],Tableau1[[#This Row],[Product_Ref]],Tableau1[[#This Row],[Sales]])</f>
        <v>EUEMDACAT_BasM8-2020P433208466,63</v>
      </c>
      <c r="T423" s="5">
        <f>VLOOKUP(Tableau1[[#This Row],[Product_Ref]],Table_Correspondance!H:L,5,FALSE)</f>
        <v>43160</v>
      </c>
      <c r="U423">
        <f>_xlfn.DAYS(Tableau1[[#This Row],[Date]],Tableau1[[#This Row],[Date_creation]])</f>
        <v>884</v>
      </c>
    </row>
    <row r="424" spans="1:21" x14ac:dyDescent="0.35">
      <c r="A424" t="s">
        <v>8</v>
      </c>
      <c r="B424" t="s">
        <v>416</v>
      </c>
      <c r="C424" t="str">
        <f>TRIM(Tableau1[[#This Row],[Country_Cod]])</f>
        <v>ROU</v>
      </c>
      <c r="D424" t="s">
        <v>408</v>
      </c>
      <c r="E424" t="str">
        <f>VLOOKUP(Tableau1[[#This Row],[Code_Pays]],Table_Correspondance!$B$1:$F$40,2,FALSE)</f>
        <v>Roumanie</v>
      </c>
      <c r="F424" t="str">
        <f>RIGHT(Tableau1[[#This Row],[Categ]],LEN(Tableau1[[#This Row],[Categ]])-4)</f>
        <v>Haut-Et-Bas</v>
      </c>
      <c r="G424" t="s">
        <v>30</v>
      </c>
      <c r="H424" t="str">
        <f>RIGHT(Tableau1[[#This Row],[Period]],4)</f>
        <v>2020</v>
      </c>
      <c r="I424" t="str">
        <f>LEFT(Tableau1[[#This Row],[Period]],FIND("-",Tableau1[[#This Row],[Period]])-1)</f>
        <v>M9</v>
      </c>
      <c r="J424" t="str">
        <f>RIGHT(Tableau1[[#This Row],[Gauche_Trouve]],LEN(Tableau1[[#This Row],[Gauche_Trouve]])-1)</f>
        <v>9</v>
      </c>
      <c r="K424" s="5">
        <f>DATE(Tableau1[[#This Row],[Annee]],Tableau1[[#This Row],[Mois]],1)</f>
        <v>44075</v>
      </c>
      <c r="L424" s="5" t="str">
        <f>"T" &amp; ROUNDUP(Tableau1[[#This Row],[Mois]]/3, 0)</f>
        <v>T3</v>
      </c>
      <c r="M424" t="s">
        <v>262</v>
      </c>
      <c r="N424" t="str">
        <f>CONCATENATE(Tableau1[[#This Row],[Annee]],"-",Tableau1[[#This Row],[Trimestre]])</f>
        <v>2020-T3</v>
      </c>
      <c r="O424" t="str">
        <f>VLOOKUP(Tableau1[[#This Row],[Product_Ref]],Table_Correspondance!H:J,2,FALSE)</f>
        <v>Pyjama</v>
      </c>
      <c r="P424" s="3">
        <f>VLOOKUP(Tableau1[[#This Row],[Product_Ref]],Table_Correspondance!H:N,6,FALSE)</f>
        <v>6.84</v>
      </c>
      <c r="Q424" s="3">
        <f>VLOOKUP(Tableau1[[#This Row],[Product_Ref]],Table_Correspondance!H:N,7,FALSE)</f>
        <v>9</v>
      </c>
      <c r="R424" s="3">
        <v>7930.45</v>
      </c>
      <c r="S424" t="str">
        <f>CONCATENATE(Tableau1[[#This Row],[Sub_Region_Cod]],Tableau1[[#This Row],[Country_Cod]],Tableau1[[#This Row],[Categ]],Tableau1[[#This Row],[Period]],Tableau1[[#This Row],[Product_Ref]],Tableau1[[#This Row],[Sales]])</f>
        <v>EUEROUCAT_Haut-Et-BasM9-2020P311057930,45</v>
      </c>
      <c r="T424" s="5">
        <f>VLOOKUP(Tableau1[[#This Row],[Product_Ref]],Table_Correspondance!H:L,5,FALSE)</f>
        <v>43009</v>
      </c>
      <c r="U424">
        <f>_xlfn.DAYS(Tableau1[[#This Row],[Date]],Tableau1[[#This Row],[Date_creation]])</f>
        <v>1066</v>
      </c>
    </row>
    <row r="425" spans="1:21" x14ac:dyDescent="0.35">
      <c r="A425" t="s">
        <v>8</v>
      </c>
      <c r="B425" t="s">
        <v>418</v>
      </c>
      <c r="C425" t="str">
        <f>TRIM(Tableau1[[#This Row],[Country_Cod]])</f>
        <v>BGR</v>
      </c>
      <c r="D425" t="s">
        <v>410</v>
      </c>
      <c r="E425" t="str">
        <f>VLOOKUP(Tableau1[[#This Row],[Code_Pays]],Table_Correspondance!$B$1:$F$40,2,FALSE)</f>
        <v>Bulgarie</v>
      </c>
      <c r="F425" t="str">
        <f>RIGHT(Tableau1[[#This Row],[Categ]],LEN(Tableau1[[#This Row],[Categ]])-4)</f>
        <v>Bas</v>
      </c>
      <c r="G425" t="s">
        <v>40</v>
      </c>
      <c r="H425" t="str">
        <f>RIGHT(Tableau1[[#This Row],[Period]],4)</f>
        <v>2020</v>
      </c>
      <c r="I425" t="str">
        <f>LEFT(Tableau1[[#This Row],[Period]],FIND("-",Tableau1[[#This Row],[Period]])-1)</f>
        <v>M10</v>
      </c>
      <c r="J425" t="str">
        <f>RIGHT(Tableau1[[#This Row],[Gauche_Trouve]],LEN(Tableau1[[#This Row],[Gauche_Trouve]])-1)</f>
        <v>10</v>
      </c>
      <c r="K425" s="5">
        <f>DATE(Tableau1[[#This Row],[Annee]],Tableau1[[#This Row],[Mois]],1)</f>
        <v>44105</v>
      </c>
      <c r="L425" s="5" t="str">
        <f>"T" &amp; ROUNDUP(Tableau1[[#This Row],[Mois]]/3, 0)</f>
        <v>T4</v>
      </c>
      <c r="M425" t="s">
        <v>266</v>
      </c>
      <c r="N425" t="str">
        <f>CONCATENATE(Tableau1[[#This Row],[Annee]],"-",Tableau1[[#This Row],[Trimestre]])</f>
        <v>2020-T4</v>
      </c>
      <c r="O425" t="str">
        <f>VLOOKUP(Tableau1[[#This Row],[Product_Ref]],Table_Correspondance!H:J,2,FALSE)</f>
        <v>Chaussette</v>
      </c>
      <c r="P425" s="3">
        <f>VLOOKUP(Tableau1[[#This Row],[Product_Ref]],Table_Correspondance!H:N,6,FALSE)</f>
        <v>6.16</v>
      </c>
      <c r="Q425" s="3">
        <f>VLOOKUP(Tableau1[[#This Row],[Product_Ref]],Table_Correspondance!H:N,7,FALSE)</f>
        <v>8</v>
      </c>
      <c r="R425" s="3">
        <v>1546.93</v>
      </c>
      <c r="S425" t="str">
        <f>CONCATENATE(Tableau1[[#This Row],[Sub_Region_Cod]],Tableau1[[#This Row],[Country_Cod]],Tableau1[[#This Row],[Categ]],Tableau1[[#This Row],[Period]],Tableau1[[#This Row],[Product_Ref]],Tableau1[[#This Row],[Sales]])</f>
        <v>EUEBGRCAT_BasM10-2020P445701546,93</v>
      </c>
      <c r="T425" s="5">
        <f>VLOOKUP(Tableau1[[#This Row],[Product_Ref]],Table_Correspondance!H:L,5,FALSE)</f>
        <v>42917</v>
      </c>
      <c r="U425">
        <f>_xlfn.DAYS(Tableau1[[#This Row],[Date]],Tableau1[[#This Row],[Date_creation]])</f>
        <v>1188</v>
      </c>
    </row>
    <row r="426" spans="1:21" x14ac:dyDescent="0.35">
      <c r="A426" t="s">
        <v>8</v>
      </c>
      <c r="B426" t="s">
        <v>417</v>
      </c>
      <c r="C426" t="str">
        <f>TRIM(Tableau1[[#This Row],[Country_Cod]])</f>
        <v>MDA</v>
      </c>
      <c r="D426" t="s">
        <v>410</v>
      </c>
      <c r="E426" t="str">
        <f>VLOOKUP(Tableau1[[#This Row],[Code_Pays]],Table_Correspondance!$B$1:$F$40,2,FALSE)</f>
        <v>République de Moldavie</v>
      </c>
      <c r="F426" t="str">
        <f>RIGHT(Tableau1[[#This Row],[Categ]],LEN(Tableau1[[#This Row],[Categ]])-4)</f>
        <v>Bas</v>
      </c>
      <c r="G426" t="s">
        <v>23</v>
      </c>
      <c r="H426" t="str">
        <f>RIGHT(Tableau1[[#This Row],[Period]],4)</f>
        <v>2019</v>
      </c>
      <c r="I426" t="str">
        <f>LEFT(Tableau1[[#This Row],[Period]],FIND("-",Tableau1[[#This Row],[Period]])-1)</f>
        <v>M10</v>
      </c>
      <c r="J426" t="str">
        <f>RIGHT(Tableau1[[#This Row],[Gauche_Trouve]],LEN(Tableau1[[#This Row],[Gauche_Trouve]])-1)</f>
        <v>10</v>
      </c>
      <c r="K426" s="5">
        <f>DATE(Tableau1[[#This Row],[Annee]],Tableau1[[#This Row],[Mois]],1)</f>
        <v>43739</v>
      </c>
      <c r="L426" s="5" t="str">
        <f>"T" &amp; ROUNDUP(Tableau1[[#This Row],[Mois]]/3, 0)</f>
        <v>T4</v>
      </c>
      <c r="M426" t="s">
        <v>321</v>
      </c>
      <c r="N426" t="str">
        <f>CONCATENATE(Tableau1[[#This Row],[Annee]],"-",Tableau1[[#This Row],[Trimestre]])</f>
        <v>2019-T4</v>
      </c>
      <c r="O426" t="str">
        <f>VLOOKUP(Tableau1[[#This Row],[Product_Ref]],Table_Correspondance!H:J,2,FALSE)</f>
        <v>Jupe</v>
      </c>
      <c r="P426" s="3">
        <f>VLOOKUP(Tableau1[[#This Row],[Product_Ref]],Table_Correspondance!H:N,6,FALSE)</f>
        <v>4.38</v>
      </c>
      <c r="Q426" s="3">
        <f>VLOOKUP(Tableau1[[#This Row],[Product_Ref]],Table_Correspondance!H:N,7,FALSE)</f>
        <v>6</v>
      </c>
      <c r="R426" s="3">
        <v>9227.39</v>
      </c>
      <c r="S426" t="str">
        <f>CONCATENATE(Tableau1[[#This Row],[Sub_Region_Cod]],Tableau1[[#This Row],[Country_Cod]],Tableau1[[#This Row],[Categ]],Tableau1[[#This Row],[Period]],Tableau1[[#This Row],[Product_Ref]],Tableau1[[#This Row],[Sales]])</f>
        <v>EUEMDACAT_BasM10-2019P169479227,39</v>
      </c>
      <c r="T426" s="5">
        <f>VLOOKUP(Tableau1[[#This Row],[Product_Ref]],Table_Correspondance!H:L,5,FALSE)</f>
        <v>43009</v>
      </c>
      <c r="U426">
        <f>_xlfn.DAYS(Tableau1[[#This Row],[Date]],Tableau1[[#This Row],[Date_creation]])</f>
        <v>730</v>
      </c>
    </row>
    <row r="427" spans="1:21" x14ac:dyDescent="0.35">
      <c r="A427" t="s">
        <v>8</v>
      </c>
      <c r="B427" t="s">
        <v>423</v>
      </c>
      <c r="C427" t="str">
        <f>TRIM(Tableau1[[#This Row],[Country_Cod]])</f>
        <v>UKR</v>
      </c>
      <c r="D427" t="s">
        <v>409</v>
      </c>
      <c r="E427" t="str">
        <f>VLOOKUP(Tableau1[[#This Row],[Code_Pays]],Table_Correspondance!$B$1:$F$40,2,FALSE)</f>
        <v>Ukraine</v>
      </c>
      <c r="F427" t="str">
        <f>RIGHT(Tableau1[[#This Row],[Categ]],LEN(Tableau1[[#This Row],[Categ]])-4)</f>
        <v>Haut</v>
      </c>
      <c r="G427" t="s">
        <v>75</v>
      </c>
      <c r="H427" t="str">
        <f>RIGHT(Tableau1[[#This Row],[Period]],4)</f>
        <v>2021</v>
      </c>
      <c r="I427" t="str">
        <f>LEFT(Tableau1[[#This Row],[Period]],FIND("-",Tableau1[[#This Row],[Period]])-1)</f>
        <v>M4</v>
      </c>
      <c r="J427" t="str">
        <f>RIGHT(Tableau1[[#This Row],[Gauche_Trouve]],LEN(Tableau1[[#This Row],[Gauche_Trouve]])-1)</f>
        <v>4</v>
      </c>
      <c r="K427" s="5">
        <f>DATE(Tableau1[[#This Row],[Annee]],Tableau1[[#This Row],[Mois]],1)</f>
        <v>44287</v>
      </c>
      <c r="L427" s="5" t="str">
        <f>"T" &amp; ROUNDUP(Tableau1[[#This Row],[Mois]]/3, 0)</f>
        <v>T2</v>
      </c>
      <c r="M427" t="s">
        <v>163</v>
      </c>
      <c r="N427" t="str">
        <f>CONCATENATE(Tableau1[[#This Row],[Annee]],"-",Tableau1[[#This Row],[Trimestre]])</f>
        <v>2021-T2</v>
      </c>
      <c r="O427" t="str">
        <f>VLOOKUP(Tableau1[[#This Row],[Product_Ref]],Table_Correspondance!H:J,2,FALSE)</f>
        <v>T-shirt</v>
      </c>
      <c r="P427" s="3">
        <f>VLOOKUP(Tableau1[[#This Row],[Product_Ref]],Table_Correspondance!H:N,6,FALSE)</f>
        <v>6.3</v>
      </c>
      <c r="Q427" s="3">
        <f>VLOOKUP(Tableau1[[#This Row],[Product_Ref]],Table_Correspondance!H:N,7,FALSE)</f>
        <v>7</v>
      </c>
      <c r="R427" s="3">
        <v>5987.8</v>
      </c>
      <c r="S427" t="str">
        <f>CONCATENATE(Tableau1[[#This Row],[Sub_Region_Cod]],Tableau1[[#This Row],[Country_Cod]],Tableau1[[#This Row],[Categ]],Tableau1[[#This Row],[Period]],Tableau1[[#This Row],[Product_Ref]],Tableau1[[#This Row],[Sales]])</f>
        <v>EUEUKRCAT_HautM4-2021P398035987,8</v>
      </c>
      <c r="T427" s="5">
        <f>VLOOKUP(Tableau1[[#This Row],[Product_Ref]],Table_Correspondance!H:L,5,FALSE)</f>
        <v>43313</v>
      </c>
      <c r="U427">
        <f>_xlfn.DAYS(Tableau1[[#This Row],[Date]],Tableau1[[#This Row],[Date_creation]])</f>
        <v>974</v>
      </c>
    </row>
    <row r="428" spans="1:21" x14ac:dyDescent="0.35">
      <c r="A428" t="s">
        <v>8</v>
      </c>
      <c r="B428" t="s">
        <v>423</v>
      </c>
      <c r="C428" t="str">
        <f>TRIM(Tableau1[[#This Row],[Country_Cod]])</f>
        <v>UKR</v>
      </c>
      <c r="D428" t="s">
        <v>408</v>
      </c>
      <c r="E428" t="str">
        <f>VLOOKUP(Tableau1[[#This Row],[Code_Pays]],Table_Correspondance!$B$1:$F$40,2,FALSE)</f>
        <v>Ukraine</v>
      </c>
      <c r="F428" t="str">
        <f>RIGHT(Tableau1[[#This Row],[Categ]],LEN(Tableau1[[#This Row],[Categ]])-4)</f>
        <v>Haut-Et-Bas</v>
      </c>
      <c r="G428" t="s">
        <v>15</v>
      </c>
      <c r="H428" t="str">
        <f>RIGHT(Tableau1[[#This Row],[Period]],4)</f>
        <v>2019</v>
      </c>
      <c r="I428" t="str">
        <f>LEFT(Tableau1[[#This Row],[Period]],FIND("-",Tableau1[[#This Row],[Period]])-1)</f>
        <v>M8</v>
      </c>
      <c r="J428" t="str">
        <f>RIGHT(Tableau1[[#This Row],[Gauche_Trouve]],LEN(Tableau1[[#This Row],[Gauche_Trouve]])-1)</f>
        <v>8</v>
      </c>
      <c r="K428" s="5">
        <f>DATE(Tableau1[[#This Row],[Annee]],Tableau1[[#This Row],[Mois]],1)</f>
        <v>43678</v>
      </c>
      <c r="L428" s="5" t="str">
        <f>"T" &amp; ROUNDUP(Tableau1[[#This Row],[Mois]]/3, 0)</f>
        <v>T3</v>
      </c>
      <c r="M428" t="s">
        <v>159</v>
      </c>
      <c r="N428" t="str">
        <f>CONCATENATE(Tableau1[[#This Row],[Annee]],"-",Tableau1[[#This Row],[Trimestre]])</f>
        <v>2019-T3</v>
      </c>
      <c r="O428" t="str">
        <f>VLOOKUP(Tableau1[[#This Row],[Product_Ref]],Table_Correspondance!H:J,2,FALSE)</f>
        <v>Robe</v>
      </c>
      <c r="P428" s="3">
        <f>VLOOKUP(Tableau1[[#This Row],[Product_Ref]],Table_Correspondance!H:N,6,FALSE)</f>
        <v>4.62</v>
      </c>
      <c r="Q428" s="3">
        <f>VLOOKUP(Tableau1[[#This Row],[Product_Ref]],Table_Correspondance!H:N,7,FALSE)</f>
        <v>6</v>
      </c>
      <c r="R428" s="3">
        <v>1390.95</v>
      </c>
      <c r="S428" t="str">
        <f>CONCATENATE(Tableau1[[#This Row],[Sub_Region_Cod]],Tableau1[[#This Row],[Country_Cod]],Tableau1[[#This Row],[Categ]],Tableau1[[#This Row],[Period]],Tableau1[[#This Row],[Product_Ref]],Tableau1[[#This Row],[Sales]])</f>
        <v>EUEUKRCAT_Haut-Et-BasM8-2019P142511390,95</v>
      </c>
      <c r="T428" s="5">
        <f>VLOOKUP(Tableau1[[#This Row],[Product_Ref]],Table_Correspondance!H:L,5,FALSE)</f>
        <v>43313</v>
      </c>
      <c r="U428">
        <f>_xlfn.DAYS(Tableau1[[#This Row],[Date]],Tableau1[[#This Row],[Date_creation]])</f>
        <v>365</v>
      </c>
    </row>
    <row r="429" spans="1:21" x14ac:dyDescent="0.35">
      <c r="A429" t="s">
        <v>8</v>
      </c>
      <c r="B429" t="s">
        <v>425</v>
      </c>
      <c r="C429" t="str">
        <f>TRIM(Tableau1[[#This Row],[Country_Cod]])</f>
        <v>ARM</v>
      </c>
      <c r="D429" t="s">
        <v>410</v>
      </c>
      <c r="E429" t="str">
        <f>VLOOKUP(Tableau1[[#This Row],[Code_Pays]],Table_Correspondance!$B$1:$F$40,2,FALSE)</f>
        <v>Arménie</v>
      </c>
      <c r="F429" t="str">
        <f>RIGHT(Tableau1[[#This Row],[Categ]],LEN(Tableau1[[#This Row],[Categ]])-4)</f>
        <v>Bas</v>
      </c>
      <c r="G429" t="s">
        <v>52</v>
      </c>
      <c r="H429" t="str">
        <f>RIGHT(Tableau1[[#This Row],[Period]],4)</f>
        <v>2020</v>
      </c>
      <c r="I429" t="str">
        <f>LEFT(Tableau1[[#This Row],[Period]],FIND("-",Tableau1[[#This Row],[Period]])-1)</f>
        <v>M11</v>
      </c>
      <c r="J429" t="str">
        <f>RIGHT(Tableau1[[#This Row],[Gauche_Trouve]],LEN(Tableau1[[#This Row],[Gauche_Trouve]])-1)</f>
        <v>11</v>
      </c>
      <c r="K429" s="5">
        <f>DATE(Tableau1[[#This Row],[Annee]],Tableau1[[#This Row],[Mois]],1)</f>
        <v>44136</v>
      </c>
      <c r="L429" s="5" t="str">
        <f>"T" &amp; ROUNDUP(Tableau1[[#This Row],[Mois]]/3, 0)</f>
        <v>T4</v>
      </c>
      <c r="M429" t="s">
        <v>61</v>
      </c>
      <c r="N429" t="str">
        <f>CONCATENATE(Tableau1[[#This Row],[Annee]],"-",Tableau1[[#This Row],[Trimestre]])</f>
        <v>2020-T4</v>
      </c>
      <c r="O429" t="str">
        <f>VLOOKUP(Tableau1[[#This Row],[Product_Ref]],Table_Correspondance!H:J,2,FALSE)</f>
        <v>Culotte</v>
      </c>
      <c r="P429" s="3">
        <f>VLOOKUP(Tableau1[[#This Row],[Product_Ref]],Table_Correspondance!H:N,6,FALSE)</f>
        <v>8.3000000000000007</v>
      </c>
      <c r="Q429" s="3">
        <f>VLOOKUP(Tableau1[[#This Row],[Product_Ref]],Table_Correspondance!H:N,7,FALSE)</f>
        <v>10</v>
      </c>
      <c r="R429" s="3">
        <v>1366.65</v>
      </c>
      <c r="S429" t="str">
        <f>CONCATENATE(Tableau1[[#This Row],[Sub_Region_Cod]],Tableau1[[#This Row],[Country_Cod]],Tableau1[[#This Row],[Categ]],Tableau1[[#This Row],[Period]],Tableau1[[#This Row],[Product_Ref]],Tableau1[[#This Row],[Sales]])</f>
        <v>EUEARMCAT_BasM11-2020P441271366,65</v>
      </c>
      <c r="T429" s="5">
        <f>VLOOKUP(Tableau1[[#This Row],[Product_Ref]],Table_Correspondance!H:L,5,FALSE)</f>
        <v>43160</v>
      </c>
      <c r="U429">
        <f>_xlfn.DAYS(Tableau1[[#This Row],[Date]],Tableau1[[#This Row],[Date_creation]])</f>
        <v>976</v>
      </c>
    </row>
    <row r="430" spans="1:21" x14ac:dyDescent="0.35">
      <c r="A430" t="s">
        <v>8</v>
      </c>
      <c r="B430" t="s">
        <v>424</v>
      </c>
      <c r="C430" t="str">
        <f>TRIM(Tableau1[[#This Row],[Country_Cod]])</f>
        <v>CZE</v>
      </c>
      <c r="D430" t="s">
        <v>409</v>
      </c>
      <c r="E430" t="str">
        <f>VLOOKUP(Tableau1[[#This Row],[Code_Pays]],Table_Correspondance!$B$1:$F$40,2,FALSE)</f>
        <v>République Tchèque</v>
      </c>
      <c r="F430" t="str">
        <f>RIGHT(Tableau1[[#This Row],[Categ]],LEN(Tableau1[[#This Row],[Categ]])-4)</f>
        <v>Haut</v>
      </c>
      <c r="G430" t="s">
        <v>44</v>
      </c>
      <c r="H430" t="str">
        <f>RIGHT(Tableau1[[#This Row],[Period]],4)</f>
        <v>2019</v>
      </c>
      <c r="I430" t="str">
        <f>LEFT(Tableau1[[#This Row],[Period]],FIND("-",Tableau1[[#This Row],[Period]])-1)</f>
        <v>M11</v>
      </c>
      <c r="J430" t="str">
        <f>RIGHT(Tableau1[[#This Row],[Gauche_Trouve]],LEN(Tableau1[[#This Row],[Gauche_Trouve]])-1)</f>
        <v>11</v>
      </c>
      <c r="K430" s="5">
        <f>DATE(Tableau1[[#This Row],[Annee]],Tableau1[[#This Row],[Mois]],1)</f>
        <v>43770</v>
      </c>
      <c r="L430" s="5" t="str">
        <f>"T" &amp; ROUNDUP(Tableau1[[#This Row],[Mois]]/3, 0)</f>
        <v>T4</v>
      </c>
      <c r="M430" t="s">
        <v>311</v>
      </c>
      <c r="N430" t="str">
        <f>CONCATENATE(Tableau1[[#This Row],[Annee]],"-",Tableau1[[#This Row],[Trimestre]])</f>
        <v>2019-T4</v>
      </c>
      <c r="O430" t="str">
        <f>VLOOKUP(Tableau1[[#This Row],[Product_Ref]],Table_Correspondance!H:J,2,FALSE)</f>
        <v>Sweatshirt</v>
      </c>
      <c r="P430" s="3">
        <f>VLOOKUP(Tableau1[[#This Row],[Product_Ref]],Table_Correspondance!H:N,6,FALSE)</f>
        <v>3.95</v>
      </c>
      <c r="Q430" s="3">
        <f>VLOOKUP(Tableau1[[#This Row],[Product_Ref]],Table_Correspondance!H:N,7,FALSE)</f>
        <v>5</v>
      </c>
      <c r="R430" s="3">
        <v>4326.38</v>
      </c>
      <c r="S430" t="str">
        <f>CONCATENATE(Tableau1[[#This Row],[Sub_Region_Cod]],Tableau1[[#This Row],[Country_Cod]],Tableau1[[#This Row],[Categ]],Tableau1[[#This Row],[Period]],Tableau1[[#This Row],[Product_Ref]],Tableau1[[#This Row],[Sales]])</f>
        <v>EUECZECAT_HautM11-2019P424574326,38</v>
      </c>
      <c r="T430" s="5">
        <f>VLOOKUP(Tableau1[[#This Row],[Product_Ref]],Table_Correspondance!H:L,5,FALSE)</f>
        <v>43221</v>
      </c>
      <c r="U430">
        <f>_xlfn.DAYS(Tableau1[[#This Row],[Date]],Tableau1[[#This Row],[Date_creation]])</f>
        <v>549</v>
      </c>
    </row>
    <row r="431" spans="1:21" x14ac:dyDescent="0.35">
      <c r="A431" t="s">
        <v>8</v>
      </c>
      <c r="B431" t="s">
        <v>422</v>
      </c>
      <c r="C431" t="str">
        <f>TRIM(Tableau1[[#This Row],[Country_Cod]])</f>
        <v>BLR</v>
      </c>
      <c r="D431" t="s">
        <v>409</v>
      </c>
      <c r="E431" t="str">
        <f>VLOOKUP(Tableau1[[#This Row],[Code_Pays]],Table_Correspondance!$B$1:$F$40,2,FALSE)</f>
        <v>Bélarus</v>
      </c>
      <c r="F431" t="str">
        <f>RIGHT(Tableau1[[#This Row],[Categ]],LEN(Tableau1[[#This Row],[Categ]])-4)</f>
        <v>Haut</v>
      </c>
      <c r="G431" t="s">
        <v>25</v>
      </c>
      <c r="H431" t="str">
        <f>RIGHT(Tableau1[[#This Row],[Period]],4)</f>
        <v>2019</v>
      </c>
      <c r="I431" t="str">
        <f>LEFT(Tableau1[[#This Row],[Period]],FIND("-",Tableau1[[#This Row],[Period]])-1)</f>
        <v>M12</v>
      </c>
      <c r="J431" t="str">
        <f>RIGHT(Tableau1[[#This Row],[Gauche_Trouve]],LEN(Tableau1[[#This Row],[Gauche_Trouve]])-1)</f>
        <v>12</v>
      </c>
      <c r="K431" s="5">
        <f>DATE(Tableau1[[#This Row],[Annee]],Tableau1[[#This Row],[Mois]],1)</f>
        <v>43800</v>
      </c>
      <c r="L431" s="5" t="str">
        <f>"T" &amp; ROUNDUP(Tableau1[[#This Row],[Mois]]/3, 0)</f>
        <v>T4</v>
      </c>
      <c r="M431" t="s">
        <v>332</v>
      </c>
      <c r="N431" t="str">
        <f>CONCATENATE(Tableau1[[#This Row],[Annee]],"-",Tableau1[[#This Row],[Trimestre]])</f>
        <v>2019-T4</v>
      </c>
      <c r="O431" t="str">
        <f>VLOOKUP(Tableau1[[#This Row],[Product_Ref]],Table_Correspondance!H:J,2,FALSE)</f>
        <v>Sweatshirt</v>
      </c>
      <c r="P431" s="3">
        <f>VLOOKUP(Tableau1[[#This Row],[Product_Ref]],Table_Correspondance!H:N,6,FALSE)</f>
        <v>9.48</v>
      </c>
      <c r="Q431" s="3">
        <f>VLOOKUP(Tableau1[[#This Row],[Product_Ref]],Table_Correspondance!H:N,7,FALSE)</f>
        <v>12</v>
      </c>
      <c r="R431" s="3">
        <v>5626.89</v>
      </c>
      <c r="S431" t="str">
        <f>CONCATENATE(Tableau1[[#This Row],[Sub_Region_Cod]],Tableau1[[#This Row],[Country_Cod]],Tableau1[[#This Row],[Categ]],Tableau1[[#This Row],[Period]],Tableau1[[#This Row],[Product_Ref]],Tableau1[[#This Row],[Sales]])</f>
        <v>EUEBLRCAT_HautM12-2019P224195626,89</v>
      </c>
      <c r="T431" s="5">
        <f>VLOOKUP(Tableau1[[#This Row],[Product_Ref]],Table_Correspondance!H:L,5,FALSE)</f>
        <v>43132</v>
      </c>
      <c r="U431">
        <f>_xlfn.DAYS(Tableau1[[#This Row],[Date]],Tableau1[[#This Row],[Date_creation]])</f>
        <v>668</v>
      </c>
    </row>
    <row r="432" spans="1:21" x14ac:dyDescent="0.35">
      <c r="A432" t="s">
        <v>8</v>
      </c>
      <c r="B432" t="s">
        <v>421</v>
      </c>
      <c r="C432" t="str">
        <f>TRIM(Tableau1[[#This Row],[Country_Cod]])</f>
        <v>SVK</v>
      </c>
      <c r="D432" t="s">
        <v>410</v>
      </c>
      <c r="E432" t="str">
        <f>VLOOKUP(Tableau1[[#This Row],[Code_Pays]],Table_Correspondance!$B$1:$F$40,2,FALSE)</f>
        <v>Slovaquie</v>
      </c>
      <c r="F432" t="str">
        <f>RIGHT(Tableau1[[#This Row],[Categ]],LEN(Tableau1[[#This Row],[Categ]])-4)</f>
        <v>Bas</v>
      </c>
      <c r="G432" t="s">
        <v>15</v>
      </c>
      <c r="H432" t="str">
        <f>RIGHT(Tableau1[[#This Row],[Period]],4)</f>
        <v>2019</v>
      </c>
      <c r="I432" t="str">
        <f>LEFT(Tableau1[[#This Row],[Period]],FIND("-",Tableau1[[#This Row],[Period]])-1)</f>
        <v>M8</v>
      </c>
      <c r="J432" t="str">
        <f>RIGHT(Tableau1[[#This Row],[Gauche_Trouve]],LEN(Tableau1[[#This Row],[Gauche_Trouve]])-1)</f>
        <v>8</v>
      </c>
      <c r="K432" s="5">
        <f>DATE(Tableau1[[#This Row],[Annee]],Tableau1[[#This Row],[Mois]],1)</f>
        <v>43678</v>
      </c>
      <c r="L432" s="5" t="str">
        <f>"T" &amp; ROUNDUP(Tableau1[[#This Row],[Mois]]/3, 0)</f>
        <v>T3</v>
      </c>
      <c r="M432" t="s">
        <v>270</v>
      </c>
      <c r="N432" t="str">
        <f>CONCATENATE(Tableau1[[#This Row],[Annee]],"-",Tableau1[[#This Row],[Trimestre]])</f>
        <v>2019-T3</v>
      </c>
      <c r="O432" t="str">
        <f>VLOOKUP(Tableau1[[#This Row],[Product_Ref]],Table_Correspondance!H:J,2,FALSE)</f>
        <v>Culotte</v>
      </c>
      <c r="P432" s="3">
        <f>VLOOKUP(Tableau1[[#This Row],[Product_Ref]],Table_Correspondance!H:N,6,FALSE)</f>
        <v>11.4</v>
      </c>
      <c r="Q432" s="3">
        <f>VLOOKUP(Tableau1[[#This Row],[Product_Ref]],Table_Correspondance!H:N,7,FALSE)</f>
        <v>15</v>
      </c>
      <c r="R432" s="3">
        <v>6340.67</v>
      </c>
      <c r="S432" t="str">
        <f>CONCATENATE(Tableau1[[#This Row],[Sub_Region_Cod]],Tableau1[[#This Row],[Country_Cod]],Tableau1[[#This Row],[Categ]],Tableau1[[#This Row],[Period]],Tableau1[[#This Row],[Product_Ref]],Tableau1[[#This Row],[Sales]])</f>
        <v>EUESVKCAT_BasM8-2019P121216340,67</v>
      </c>
      <c r="T432" s="5">
        <f>VLOOKUP(Tableau1[[#This Row],[Product_Ref]],Table_Correspondance!H:L,5,FALSE)</f>
        <v>43040</v>
      </c>
      <c r="U432">
        <f>_xlfn.DAYS(Tableau1[[#This Row],[Date]],Tableau1[[#This Row],[Date_creation]])</f>
        <v>638</v>
      </c>
    </row>
    <row r="433" spans="1:21" x14ac:dyDescent="0.35">
      <c r="A433" t="s">
        <v>8</v>
      </c>
      <c r="B433" t="s">
        <v>425</v>
      </c>
      <c r="C433" t="str">
        <f>TRIM(Tableau1[[#This Row],[Country_Cod]])</f>
        <v>ARM</v>
      </c>
      <c r="D433" t="s">
        <v>410</v>
      </c>
      <c r="E433" t="str">
        <f>VLOOKUP(Tableau1[[#This Row],[Code_Pays]],Table_Correspondance!$B$1:$F$40,2,FALSE)</f>
        <v>Arménie</v>
      </c>
      <c r="F433" t="str">
        <f>RIGHT(Tableau1[[#This Row],[Categ]],LEN(Tableau1[[#This Row],[Categ]])-4)</f>
        <v>Bas</v>
      </c>
      <c r="G433" t="s">
        <v>40</v>
      </c>
      <c r="H433" t="str">
        <f>RIGHT(Tableau1[[#This Row],[Period]],4)</f>
        <v>2020</v>
      </c>
      <c r="I433" t="str">
        <f>LEFT(Tableau1[[#This Row],[Period]],FIND("-",Tableau1[[#This Row],[Period]])-1)</f>
        <v>M10</v>
      </c>
      <c r="J433" t="str">
        <f>RIGHT(Tableau1[[#This Row],[Gauche_Trouve]],LEN(Tableau1[[#This Row],[Gauche_Trouve]])-1)</f>
        <v>10</v>
      </c>
      <c r="K433" s="5">
        <f>DATE(Tableau1[[#This Row],[Annee]],Tableau1[[#This Row],[Mois]],1)</f>
        <v>44105</v>
      </c>
      <c r="L433" s="5" t="str">
        <f>"T" &amp; ROUNDUP(Tableau1[[#This Row],[Mois]]/3, 0)</f>
        <v>T4</v>
      </c>
      <c r="M433" t="s">
        <v>339</v>
      </c>
      <c r="N433" t="str">
        <f>CONCATENATE(Tableau1[[#This Row],[Annee]],"-",Tableau1[[#This Row],[Trimestre]])</f>
        <v>2020-T4</v>
      </c>
      <c r="O433" t="str">
        <f>VLOOKUP(Tableau1[[#This Row],[Product_Ref]],Table_Correspondance!H:J,2,FALSE)</f>
        <v>Pantacourt</v>
      </c>
      <c r="P433" s="3">
        <f>VLOOKUP(Tableau1[[#This Row],[Product_Ref]],Table_Correspondance!H:N,6,FALSE)</f>
        <v>8.6999999999999993</v>
      </c>
      <c r="Q433" s="3">
        <f>VLOOKUP(Tableau1[[#This Row],[Product_Ref]],Table_Correspondance!H:N,7,FALSE)</f>
        <v>10</v>
      </c>
      <c r="R433" s="3">
        <v>9498.39</v>
      </c>
      <c r="S433" t="str">
        <f>CONCATENATE(Tableau1[[#This Row],[Sub_Region_Cod]],Tableau1[[#This Row],[Country_Cod]],Tableau1[[#This Row],[Categ]],Tableau1[[#This Row],[Period]],Tableau1[[#This Row],[Product_Ref]],Tableau1[[#This Row],[Sales]])</f>
        <v>EUEARMCAT_BasM10-2020P292579498,39</v>
      </c>
      <c r="T433" s="5">
        <f>VLOOKUP(Tableau1[[#This Row],[Product_Ref]],Table_Correspondance!H:L,5,FALSE)</f>
        <v>43252</v>
      </c>
      <c r="U433">
        <f>_xlfn.DAYS(Tableau1[[#This Row],[Date]],Tableau1[[#This Row],[Date_creation]])</f>
        <v>853</v>
      </c>
    </row>
    <row r="434" spans="1:21" x14ac:dyDescent="0.35">
      <c r="A434" t="s">
        <v>8</v>
      </c>
      <c r="B434" t="s">
        <v>420</v>
      </c>
      <c r="C434" t="str">
        <f>TRIM(Tableau1[[#This Row],[Country_Cod]])</f>
        <v>POL</v>
      </c>
      <c r="D434" t="s">
        <v>410</v>
      </c>
      <c r="E434" t="str">
        <f>VLOOKUP(Tableau1[[#This Row],[Code_Pays]],Table_Correspondance!$B$1:$F$40,2,FALSE)</f>
        <v>Pologne</v>
      </c>
      <c r="F434" t="str">
        <f>RIGHT(Tableau1[[#This Row],[Categ]],LEN(Tableau1[[#This Row],[Categ]])-4)</f>
        <v>Bas</v>
      </c>
      <c r="G434" t="s">
        <v>63</v>
      </c>
      <c r="H434" t="str">
        <f>RIGHT(Tableau1[[#This Row],[Period]],4)</f>
        <v>2019</v>
      </c>
      <c r="I434" t="str">
        <f>LEFT(Tableau1[[#This Row],[Period]],FIND("-",Tableau1[[#This Row],[Period]])-1)</f>
        <v>M7</v>
      </c>
      <c r="J434" t="str">
        <f>RIGHT(Tableau1[[#This Row],[Gauche_Trouve]],LEN(Tableau1[[#This Row],[Gauche_Trouve]])-1)</f>
        <v>7</v>
      </c>
      <c r="K434" s="5">
        <f>DATE(Tableau1[[#This Row],[Annee]],Tableau1[[#This Row],[Mois]],1)</f>
        <v>43647</v>
      </c>
      <c r="L434" s="5" t="str">
        <f>"T" &amp; ROUNDUP(Tableau1[[#This Row],[Mois]]/3, 0)</f>
        <v>T3</v>
      </c>
      <c r="M434" t="s">
        <v>69</v>
      </c>
      <c r="N434" t="str">
        <f>CONCATENATE(Tableau1[[#This Row],[Annee]],"-",Tableau1[[#This Row],[Trimestre]])</f>
        <v>2019-T3</v>
      </c>
      <c r="O434" t="str">
        <f>VLOOKUP(Tableau1[[#This Row],[Product_Ref]],Table_Correspondance!H:J,2,FALSE)</f>
        <v>Chaussette</v>
      </c>
      <c r="P434" s="3">
        <f>VLOOKUP(Tableau1[[#This Row],[Product_Ref]],Table_Correspondance!H:N,6,FALSE)</f>
        <v>10.64</v>
      </c>
      <c r="Q434" s="3">
        <f>VLOOKUP(Tableau1[[#This Row],[Product_Ref]],Table_Correspondance!H:N,7,FALSE)</f>
        <v>14</v>
      </c>
      <c r="R434" s="3">
        <v>8699.7099999999991</v>
      </c>
      <c r="S434" t="str">
        <f>CONCATENATE(Tableau1[[#This Row],[Sub_Region_Cod]],Tableau1[[#This Row],[Country_Cod]],Tableau1[[#This Row],[Categ]],Tableau1[[#This Row],[Period]],Tableau1[[#This Row],[Product_Ref]],Tableau1[[#This Row],[Sales]])</f>
        <v>EUEPOLCAT_BasM7-2019P311118699,71</v>
      </c>
      <c r="T434" s="5">
        <f>VLOOKUP(Tableau1[[#This Row],[Product_Ref]],Table_Correspondance!H:L,5,FALSE)</f>
        <v>43221</v>
      </c>
      <c r="U434">
        <f>_xlfn.DAYS(Tableau1[[#This Row],[Date]],Tableau1[[#This Row],[Date_creation]])</f>
        <v>426</v>
      </c>
    </row>
    <row r="435" spans="1:21" x14ac:dyDescent="0.35">
      <c r="A435" t="s">
        <v>8</v>
      </c>
      <c r="B435" t="s">
        <v>424</v>
      </c>
      <c r="C435" t="str">
        <f>TRIM(Tableau1[[#This Row],[Country_Cod]])</f>
        <v>CZE</v>
      </c>
      <c r="D435" t="s">
        <v>410</v>
      </c>
      <c r="E435" t="str">
        <f>VLOOKUP(Tableau1[[#This Row],[Code_Pays]],Table_Correspondance!$B$1:$F$40,2,FALSE)</f>
        <v>République Tchèque</v>
      </c>
      <c r="F435" t="str">
        <f>RIGHT(Tableau1[[#This Row],[Categ]],LEN(Tableau1[[#This Row],[Categ]])-4)</f>
        <v>Bas</v>
      </c>
      <c r="G435" t="s">
        <v>42</v>
      </c>
      <c r="H435" t="str">
        <f>RIGHT(Tableau1[[#This Row],[Period]],4)</f>
        <v>2019</v>
      </c>
      <c r="I435" t="str">
        <f>LEFT(Tableau1[[#This Row],[Period]],FIND("-",Tableau1[[#This Row],[Period]])-1)</f>
        <v>M6</v>
      </c>
      <c r="J435" t="str">
        <f>RIGHT(Tableau1[[#This Row],[Gauche_Trouve]],LEN(Tableau1[[#This Row],[Gauche_Trouve]])-1)</f>
        <v>6</v>
      </c>
      <c r="K435" s="5">
        <f>DATE(Tableau1[[#This Row],[Annee]],Tableau1[[#This Row],[Mois]],1)</f>
        <v>43617</v>
      </c>
      <c r="L435" s="5" t="str">
        <f>"T" &amp; ROUNDUP(Tableau1[[#This Row],[Mois]]/3, 0)</f>
        <v>T2</v>
      </c>
      <c r="M435" t="s">
        <v>378</v>
      </c>
      <c r="N435" t="str">
        <f>CONCATENATE(Tableau1[[#This Row],[Annee]],"-",Tableau1[[#This Row],[Trimestre]])</f>
        <v>2019-T2</v>
      </c>
      <c r="O435" t="str">
        <f>VLOOKUP(Tableau1[[#This Row],[Product_Ref]],Table_Correspondance!H:J,2,FALSE)</f>
        <v>Chaussette</v>
      </c>
      <c r="P435" s="3">
        <f>VLOOKUP(Tableau1[[#This Row],[Product_Ref]],Table_Correspondance!H:N,6,FALSE)</f>
        <v>9.1300000000000008</v>
      </c>
      <c r="Q435" s="3">
        <f>VLOOKUP(Tableau1[[#This Row],[Product_Ref]],Table_Correspondance!H:N,7,FALSE)</f>
        <v>11</v>
      </c>
      <c r="R435" s="3">
        <v>4092.78</v>
      </c>
      <c r="S435" t="str">
        <f>CONCATENATE(Tableau1[[#This Row],[Sub_Region_Cod]],Tableau1[[#This Row],[Country_Cod]],Tableau1[[#This Row],[Categ]],Tableau1[[#This Row],[Period]],Tableau1[[#This Row],[Product_Ref]],Tableau1[[#This Row],[Sales]])</f>
        <v>EUECZECAT_BasM6-2019P423364092,78</v>
      </c>
      <c r="T435" s="5">
        <f>VLOOKUP(Tableau1[[#This Row],[Product_Ref]],Table_Correspondance!H:L,5,FALSE)</f>
        <v>43405</v>
      </c>
      <c r="U435">
        <f>_xlfn.DAYS(Tableau1[[#This Row],[Date]],Tableau1[[#This Row],[Date_creation]])</f>
        <v>212</v>
      </c>
    </row>
    <row r="436" spans="1:21" x14ac:dyDescent="0.35">
      <c r="A436" t="s">
        <v>8</v>
      </c>
      <c r="B436" t="s">
        <v>425</v>
      </c>
      <c r="C436" t="str">
        <f>TRIM(Tableau1[[#This Row],[Country_Cod]])</f>
        <v>ARM</v>
      </c>
      <c r="D436" t="s">
        <v>410</v>
      </c>
      <c r="E436" t="str">
        <f>VLOOKUP(Tableau1[[#This Row],[Code_Pays]],Table_Correspondance!$B$1:$F$40,2,FALSE)</f>
        <v>Arménie</v>
      </c>
      <c r="F436" t="str">
        <f>RIGHT(Tableau1[[#This Row],[Categ]],LEN(Tableau1[[#This Row],[Categ]])-4)</f>
        <v>Bas</v>
      </c>
      <c r="G436" t="s">
        <v>25</v>
      </c>
      <c r="H436" t="str">
        <f>RIGHT(Tableau1[[#This Row],[Period]],4)</f>
        <v>2019</v>
      </c>
      <c r="I436" t="str">
        <f>LEFT(Tableau1[[#This Row],[Period]],FIND("-",Tableau1[[#This Row],[Period]])-1)</f>
        <v>M12</v>
      </c>
      <c r="J436" t="str">
        <f>RIGHT(Tableau1[[#This Row],[Gauche_Trouve]],LEN(Tableau1[[#This Row],[Gauche_Trouve]])-1)</f>
        <v>12</v>
      </c>
      <c r="K436" s="5">
        <f>DATE(Tableau1[[#This Row],[Annee]],Tableau1[[#This Row],[Mois]],1)</f>
        <v>43800</v>
      </c>
      <c r="L436" s="5" t="str">
        <f>"T" &amp; ROUNDUP(Tableau1[[#This Row],[Mois]]/3, 0)</f>
        <v>T4</v>
      </c>
      <c r="M436" t="s">
        <v>138</v>
      </c>
      <c r="N436" t="str">
        <f>CONCATENATE(Tableau1[[#This Row],[Annee]],"-",Tableau1[[#This Row],[Trimestre]])</f>
        <v>2019-T4</v>
      </c>
      <c r="O436" t="str">
        <f>VLOOKUP(Tableau1[[#This Row],[Product_Ref]],Table_Correspondance!H:J,2,FALSE)</f>
        <v>Chaussette</v>
      </c>
      <c r="P436" s="3">
        <f>VLOOKUP(Tableau1[[#This Row],[Product_Ref]],Table_Correspondance!H:N,6,FALSE)</f>
        <v>13.8</v>
      </c>
      <c r="Q436" s="3">
        <f>VLOOKUP(Tableau1[[#This Row],[Product_Ref]],Table_Correspondance!H:N,7,FALSE)</f>
        <v>15</v>
      </c>
      <c r="R436" s="3">
        <v>291.52</v>
      </c>
      <c r="S436" t="str">
        <f>CONCATENATE(Tableau1[[#This Row],[Sub_Region_Cod]],Tableau1[[#This Row],[Country_Cod]],Tableau1[[#This Row],[Categ]],Tableau1[[#This Row],[Period]],Tableau1[[#This Row],[Product_Ref]],Tableau1[[#This Row],[Sales]])</f>
        <v>EUEARMCAT_BasM12-2019P01548291,52</v>
      </c>
      <c r="T436" s="5">
        <f>VLOOKUP(Tableau1[[#This Row],[Product_Ref]],Table_Correspondance!H:L,5,FALSE)</f>
        <v>43435</v>
      </c>
      <c r="U436">
        <f>_xlfn.DAYS(Tableau1[[#This Row],[Date]],Tableau1[[#This Row],[Date_creation]])</f>
        <v>365</v>
      </c>
    </row>
    <row r="437" spans="1:21" x14ac:dyDescent="0.35">
      <c r="A437" t="s">
        <v>8</v>
      </c>
      <c r="B437" t="s">
        <v>418</v>
      </c>
      <c r="C437" t="str">
        <f>TRIM(Tableau1[[#This Row],[Country_Cod]])</f>
        <v>BGR</v>
      </c>
      <c r="D437" t="s">
        <v>409</v>
      </c>
      <c r="E437" t="str">
        <f>VLOOKUP(Tableau1[[#This Row],[Code_Pays]],Table_Correspondance!$B$1:$F$40,2,FALSE)</f>
        <v>Bulgarie</v>
      </c>
      <c r="F437" t="str">
        <f>RIGHT(Tableau1[[#This Row],[Categ]],LEN(Tableau1[[#This Row],[Categ]])-4)</f>
        <v>Haut</v>
      </c>
      <c r="G437" t="s">
        <v>15</v>
      </c>
      <c r="H437" t="str">
        <f>RIGHT(Tableau1[[#This Row],[Period]],4)</f>
        <v>2019</v>
      </c>
      <c r="I437" t="str">
        <f>LEFT(Tableau1[[#This Row],[Period]],FIND("-",Tableau1[[#This Row],[Period]])-1)</f>
        <v>M8</v>
      </c>
      <c r="J437" t="str">
        <f>RIGHT(Tableau1[[#This Row],[Gauche_Trouve]],LEN(Tableau1[[#This Row],[Gauche_Trouve]])-1)</f>
        <v>8</v>
      </c>
      <c r="K437" s="5">
        <f>DATE(Tableau1[[#This Row],[Annee]],Tableau1[[#This Row],[Mois]],1)</f>
        <v>43678</v>
      </c>
      <c r="L437" s="5" t="str">
        <f>"T" &amp; ROUNDUP(Tableau1[[#This Row],[Mois]]/3, 0)</f>
        <v>T3</v>
      </c>
      <c r="M437" t="s">
        <v>285</v>
      </c>
      <c r="N437" t="str">
        <f>CONCATENATE(Tableau1[[#This Row],[Annee]],"-",Tableau1[[#This Row],[Trimestre]])</f>
        <v>2019-T3</v>
      </c>
      <c r="O437" t="str">
        <f>VLOOKUP(Tableau1[[#This Row],[Product_Ref]],Table_Correspondance!H:J,2,FALSE)</f>
        <v>Débardeur</v>
      </c>
      <c r="P437" s="3">
        <f>VLOOKUP(Tableau1[[#This Row],[Product_Ref]],Table_Correspondance!H:N,6,FALSE)</f>
        <v>8.3000000000000007</v>
      </c>
      <c r="Q437" s="3">
        <f>VLOOKUP(Tableau1[[#This Row],[Product_Ref]],Table_Correspondance!H:N,7,FALSE)</f>
        <v>10</v>
      </c>
      <c r="R437" s="3">
        <v>2811.56</v>
      </c>
      <c r="S437" t="str">
        <f>CONCATENATE(Tableau1[[#This Row],[Sub_Region_Cod]],Tableau1[[#This Row],[Country_Cod]],Tableau1[[#This Row],[Categ]],Tableau1[[#This Row],[Period]],Tableau1[[#This Row],[Product_Ref]],Tableau1[[#This Row],[Sales]])</f>
        <v>EUEBGRCAT_HautM8-2019P451322811,56</v>
      </c>
      <c r="T437" s="5">
        <f>VLOOKUP(Tableau1[[#This Row],[Product_Ref]],Table_Correspondance!H:L,5,FALSE)</f>
        <v>42767</v>
      </c>
      <c r="U437">
        <f>_xlfn.DAYS(Tableau1[[#This Row],[Date]],Tableau1[[#This Row],[Date_creation]])</f>
        <v>911</v>
      </c>
    </row>
    <row r="438" spans="1:21" x14ac:dyDescent="0.35">
      <c r="A438" t="s">
        <v>8</v>
      </c>
      <c r="B438" t="s">
        <v>420</v>
      </c>
      <c r="C438" t="str">
        <f>TRIM(Tableau1[[#This Row],[Country_Cod]])</f>
        <v>POL</v>
      </c>
      <c r="D438" t="s">
        <v>410</v>
      </c>
      <c r="E438" t="str">
        <f>VLOOKUP(Tableau1[[#This Row],[Code_Pays]],Table_Correspondance!$B$1:$F$40,2,FALSE)</f>
        <v>Pologne</v>
      </c>
      <c r="F438" t="str">
        <f>RIGHT(Tableau1[[#This Row],[Categ]],LEN(Tableau1[[#This Row],[Categ]])-4)</f>
        <v>Bas</v>
      </c>
      <c r="G438" t="s">
        <v>13</v>
      </c>
      <c r="H438" t="str">
        <f>RIGHT(Tableau1[[#This Row],[Period]],4)</f>
        <v>2020</v>
      </c>
      <c r="I438" t="str">
        <f>LEFT(Tableau1[[#This Row],[Period]],FIND("-",Tableau1[[#This Row],[Period]])-1)</f>
        <v>M2</v>
      </c>
      <c r="J438" t="str">
        <f>RIGHT(Tableau1[[#This Row],[Gauche_Trouve]],LEN(Tableau1[[#This Row],[Gauche_Trouve]])-1)</f>
        <v>2</v>
      </c>
      <c r="K438" s="5">
        <f>DATE(Tableau1[[#This Row],[Annee]],Tableau1[[#This Row],[Mois]],1)</f>
        <v>43862</v>
      </c>
      <c r="L438" s="5" t="str">
        <f>"T" &amp; ROUNDUP(Tableau1[[#This Row],[Mois]]/3, 0)</f>
        <v>T1</v>
      </c>
      <c r="M438" t="s">
        <v>318</v>
      </c>
      <c r="N438" t="str">
        <f>CONCATENATE(Tableau1[[#This Row],[Annee]],"-",Tableau1[[#This Row],[Trimestre]])</f>
        <v>2020-T1</v>
      </c>
      <c r="O438" t="str">
        <f>VLOOKUP(Tableau1[[#This Row],[Product_Ref]],Table_Correspondance!H:J,2,FALSE)</f>
        <v>Pantalon</v>
      </c>
      <c r="P438" s="3">
        <f>VLOOKUP(Tableau1[[#This Row],[Product_Ref]],Table_Correspondance!H:N,6,FALSE)</f>
        <v>5.68</v>
      </c>
      <c r="Q438" s="3">
        <f>VLOOKUP(Tableau1[[#This Row],[Product_Ref]],Table_Correspondance!H:N,7,FALSE)</f>
        <v>8</v>
      </c>
      <c r="R438" s="3">
        <v>4453.4799999999996</v>
      </c>
      <c r="S438" t="str">
        <f>CONCATENATE(Tableau1[[#This Row],[Sub_Region_Cod]],Tableau1[[#This Row],[Country_Cod]],Tableau1[[#This Row],[Categ]],Tableau1[[#This Row],[Period]],Tableau1[[#This Row],[Product_Ref]],Tableau1[[#This Row],[Sales]])</f>
        <v>EUEPOLCAT_BasM2-2020P192894453,48</v>
      </c>
      <c r="T438" s="5">
        <f>VLOOKUP(Tableau1[[#This Row],[Product_Ref]],Table_Correspondance!H:L,5,FALSE)</f>
        <v>42979</v>
      </c>
      <c r="U438">
        <f>_xlfn.DAYS(Tableau1[[#This Row],[Date]],Tableau1[[#This Row],[Date_creation]])</f>
        <v>883</v>
      </c>
    </row>
    <row r="439" spans="1:21" x14ac:dyDescent="0.35">
      <c r="A439" t="s">
        <v>8</v>
      </c>
      <c r="B439" t="s">
        <v>424</v>
      </c>
      <c r="C439" t="str">
        <f>TRIM(Tableau1[[#This Row],[Country_Cod]])</f>
        <v>CZE</v>
      </c>
      <c r="D439" t="s">
        <v>410</v>
      </c>
      <c r="E439" t="str">
        <f>VLOOKUP(Tableau1[[#This Row],[Code_Pays]],Table_Correspondance!$B$1:$F$40,2,FALSE)</f>
        <v>République Tchèque</v>
      </c>
      <c r="F439" t="str">
        <f>RIGHT(Tableau1[[#This Row],[Categ]],LEN(Tableau1[[#This Row],[Categ]])-4)</f>
        <v>Bas</v>
      </c>
      <c r="G439" t="s">
        <v>56</v>
      </c>
      <c r="H439" t="str">
        <f>RIGHT(Tableau1[[#This Row],[Period]],4)</f>
        <v>2020</v>
      </c>
      <c r="I439" t="str">
        <f>LEFT(Tableau1[[#This Row],[Period]],FIND("-",Tableau1[[#This Row],[Period]])-1)</f>
        <v>M3</v>
      </c>
      <c r="J439" t="str">
        <f>RIGHT(Tableau1[[#This Row],[Gauche_Trouve]],LEN(Tableau1[[#This Row],[Gauche_Trouve]])-1)</f>
        <v>3</v>
      </c>
      <c r="K439" s="5">
        <f>DATE(Tableau1[[#This Row],[Annee]],Tableau1[[#This Row],[Mois]],1)</f>
        <v>43891</v>
      </c>
      <c r="L439" s="5" t="str">
        <f>"T" &amp; ROUNDUP(Tableau1[[#This Row],[Mois]]/3, 0)</f>
        <v>T1</v>
      </c>
      <c r="M439" t="s">
        <v>399</v>
      </c>
      <c r="N439" t="str">
        <f>CONCATENATE(Tableau1[[#This Row],[Annee]],"-",Tableau1[[#This Row],[Trimestre]])</f>
        <v>2020-T1</v>
      </c>
      <c r="O439" t="str">
        <f>VLOOKUP(Tableau1[[#This Row],[Product_Ref]],Table_Correspondance!H:J,2,FALSE)</f>
        <v>Chaussette</v>
      </c>
      <c r="P439" s="3">
        <f>VLOOKUP(Tableau1[[#This Row],[Product_Ref]],Table_Correspondance!H:N,6,FALSE)</f>
        <v>6.02</v>
      </c>
      <c r="Q439" s="3">
        <f>VLOOKUP(Tableau1[[#This Row],[Product_Ref]],Table_Correspondance!H:N,7,FALSE)</f>
        <v>7</v>
      </c>
      <c r="R439" s="3">
        <v>3049.34</v>
      </c>
      <c r="S439" t="str">
        <f>CONCATENATE(Tableau1[[#This Row],[Sub_Region_Cod]],Tableau1[[#This Row],[Country_Cod]],Tableau1[[#This Row],[Categ]],Tableau1[[#This Row],[Period]],Tableau1[[#This Row],[Product_Ref]],Tableau1[[#This Row],[Sales]])</f>
        <v>EUECZECAT_BasM3-2020P137613049,34</v>
      </c>
      <c r="T439" s="5">
        <f>VLOOKUP(Tableau1[[#This Row],[Product_Ref]],Table_Correspondance!H:L,5,FALSE)</f>
        <v>42948</v>
      </c>
      <c r="U439">
        <f>_xlfn.DAYS(Tableau1[[#This Row],[Date]],Tableau1[[#This Row],[Date_creation]])</f>
        <v>943</v>
      </c>
    </row>
    <row r="440" spans="1:21" x14ac:dyDescent="0.35">
      <c r="A440" t="s">
        <v>8</v>
      </c>
      <c r="B440" t="s">
        <v>415</v>
      </c>
      <c r="C440" t="str">
        <f>TRIM(Tableau1[[#This Row],[Country_Cod]])</f>
        <v>RUS</v>
      </c>
      <c r="D440" t="s">
        <v>410</v>
      </c>
      <c r="E440" t="str">
        <f>VLOOKUP(Tableau1[[#This Row],[Code_Pays]],Table_Correspondance!$B$1:$F$40,2,FALSE)</f>
        <v>Fédération de Russie</v>
      </c>
      <c r="F440" t="str">
        <f>RIGHT(Tableau1[[#This Row],[Categ]],LEN(Tableau1[[#This Row],[Categ]])-4)</f>
        <v>Bas</v>
      </c>
      <c r="G440" t="s">
        <v>13</v>
      </c>
      <c r="H440" t="str">
        <f>RIGHT(Tableau1[[#This Row],[Period]],4)</f>
        <v>2020</v>
      </c>
      <c r="I440" t="str">
        <f>LEFT(Tableau1[[#This Row],[Period]],FIND("-",Tableau1[[#This Row],[Period]])-1)</f>
        <v>M2</v>
      </c>
      <c r="J440" t="str">
        <f>RIGHT(Tableau1[[#This Row],[Gauche_Trouve]],LEN(Tableau1[[#This Row],[Gauche_Trouve]])-1)</f>
        <v>2</v>
      </c>
      <c r="K440" s="5">
        <f>DATE(Tableau1[[#This Row],[Annee]],Tableau1[[#This Row],[Mois]],1)</f>
        <v>43862</v>
      </c>
      <c r="L440" s="5" t="str">
        <f>"T" &amp; ROUNDUP(Tableau1[[#This Row],[Mois]]/3, 0)</f>
        <v>T1</v>
      </c>
      <c r="M440" t="s">
        <v>281</v>
      </c>
      <c r="N440" t="str">
        <f>CONCATENATE(Tableau1[[#This Row],[Annee]],"-",Tableau1[[#This Row],[Trimestre]])</f>
        <v>2020-T1</v>
      </c>
      <c r="O440" t="str">
        <f>VLOOKUP(Tableau1[[#This Row],[Product_Ref]],Table_Correspondance!H:J,2,FALSE)</f>
        <v>Pantacourt</v>
      </c>
      <c r="P440" s="3">
        <f>VLOOKUP(Tableau1[[#This Row],[Product_Ref]],Table_Correspondance!H:N,6,FALSE)</f>
        <v>10.01</v>
      </c>
      <c r="Q440" s="3">
        <f>VLOOKUP(Tableau1[[#This Row],[Product_Ref]],Table_Correspondance!H:N,7,FALSE)</f>
        <v>13</v>
      </c>
      <c r="R440" s="3">
        <v>4289.92</v>
      </c>
      <c r="S440" t="str">
        <f>CONCATENATE(Tableau1[[#This Row],[Sub_Region_Cod]],Tableau1[[#This Row],[Country_Cod]],Tableau1[[#This Row],[Categ]],Tableau1[[#This Row],[Period]],Tableau1[[#This Row],[Product_Ref]],Tableau1[[#This Row],[Sales]])</f>
        <v>EUERUSCAT_BasM2-2020P391814289,92</v>
      </c>
      <c r="T440" s="5">
        <f>VLOOKUP(Tableau1[[#This Row],[Product_Ref]],Table_Correspondance!H:L,5,FALSE)</f>
        <v>43009</v>
      </c>
      <c r="U440">
        <f>_xlfn.DAYS(Tableau1[[#This Row],[Date]],Tableau1[[#This Row],[Date_creation]])</f>
        <v>853</v>
      </c>
    </row>
    <row r="441" spans="1:21" x14ac:dyDescent="0.35">
      <c r="A441" t="s">
        <v>8</v>
      </c>
      <c r="B441" t="s">
        <v>419</v>
      </c>
      <c r="C441" t="str">
        <f>TRIM(Tableau1[[#This Row],[Country_Cod]])</f>
        <v>HUN</v>
      </c>
      <c r="D441" t="s">
        <v>410</v>
      </c>
      <c r="E441" t="str">
        <f>VLOOKUP(Tableau1[[#This Row],[Code_Pays]],Table_Correspondance!$B$1:$F$40,2,FALSE)</f>
        <v>Hongrie</v>
      </c>
      <c r="F441" t="str">
        <f>RIGHT(Tableau1[[#This Row],[Categ]],LEN(Tableau1[[#This Row],[Categ]])-4)</f>
        <v>Bas</v>
      </c>
      <c r="G441" t="s">
        <v>54</v>
      </c>
      <c r="H441" t="str">
        <f>RIGHT(Tableau1[[#This Row],[Period]],4)</f>
        <v>2020</v>
      </c>
      <c r="I441" t="str">
        <f>LEFT(Tableau1[[#This Row],[Period]],FIND("-",Tableau1[[#This Row],[Period]])-1)</f>
        <v>M5</v>
      </c>
      <c r="J441" t="str">
        <f>RIGHT(Tableau1[[#This Row],[Gauche_Trouve]],LEN(Tableau1[[#This Row],[Gauche_Trouve]])-1)</f>
        <v>5</v>
      </c>
      <c r="K441" s="5">
        <f>DATE(Tableau1[[#This Row],[Annee]],Tableau1[[#This Row],[Mois]],1)</f>
        <v>43952</v>
      </c>
      <c r="L441" s="5" t="str">
        <f>"T" &amp; ROUNDUP(Tableau1[[#This Row],[Mois]]/3, 0)</f>
        <v>T2</v>
      </c>
      <c r="M441" t="s">
        <v>259</v>
      </c>
      <c r="N441" t="str">
        <f>CONCATENATE(Tableau1[[#This Row],[Annee]],"-",Tableau1[[#This Row],[Trimestre]])</f>
        <v>2020-T2</v>
      </c>
      <c r="O441" t="str">
        <f>VLOOKUP(Tableau1[[#This Row],[Product_Ref]],Table_Correspondance!H:J,2,FALSE)</f>
        <v>Chaussette</v>
      </c>
      <c r="P441" s="3">
        <f>VLOOKUP(Tableau1[[#This Row],[Product_Ref]],Table_Correspondance!H:N,6,FALSE)</f>
        <v>10.4</v>
      </c>
      <c r="Q441" s="3">
        <f>VLOOKUP(Tableau1[[#This Row],[Product_Ref]],Table_Correspondance!H:N,7,FALSE)</f>
        <v>13</v>
      </c>
      <c r="R441" s="3">
        <v>7160.67</v>
      </c>
      <c r="S441" t="str">
        <f>CONCATENATE(Tableau1[[#This Row],[Sub_Region_Cod]],Tableau1[[#This Row],[Country_Cod]],Tableau1[[#This Row],[Categ]],Tableau1[[#This Row],[Period]],Tableau1[[#This Row],[Product_Ref]],Tableau1[[#This Row],[Sales]])</f>
        <v>EUEHUNCAT_BasM5-2020P176637160,67</v>
      </c>
      <c r="T441" s="5">
        <f>VLOOKUP(Tableau1[[#This Row],[Product_Ref]],Table_Correspondance!H:L,5,FALSE)</f>
        <v>43435</v>
      </c>
      <c r="U441">
        <f>_xlfn.DAYS(Tableau1[[#This Row],[Date]],Tableau1[[#This Row],[Date_creation]])</f>
        <v>517</v>
      </c>
    </row>
    <row r="442" spans="1:21" x14ac:dyDescent="0.35">
      <c r="A442" t="s">
        <v>8</v>
      </c>
      <c r="B442" t="s">
        <v>419</v>
      </c>
      <c r="C442" t="str">
        <f>TRIM(Tableau1[[#This Row],[Country_Cod]])</f>
        <v>HUN</v>
      </c>
      <c r="D442" t="s">
        <v>409</v>
      </c>
      <c r="E442" t="str">
        <f>VLOOKUP(Tableau1[[#This Row],[Code_Pays]],Table_Correspondance!$B$1:$F$40,2,FALSE)</f>
        <v>Hongrie</v>
      </c>
      <c r="F442" t="str">
        <f>RIGHT(Tableau1[[#This Row],[Categ]],LEN(Tableau1[[#This Row],[Categ]])-4)</f>
        <v>Haut</v>
      </c>
      <c r="G442" t="s">
        <v>54</v>
      </c>
      <c r="H442" t="str">
        <f>RIGHT(Tableau1[[#This Row],[Period]],4)</f>
        <v>2020</v>
      </c>
      <c r="I442" t="str">
        <f>LEFT(Tableau1[[#This Row],[Period]],FIND("-",Tableau1[[#This Row],[Period]])-1)</f>
        <v>M5</v>
      </c>
      <c r="J442" t="str">
        <f>RIGHT(Tableau1[[#This Row],[Gauche_Trouve]],LEN(Tableau1[[#This Row],[Gauche_Trouve]])-1)</f>
        <v>5</v>
      </c>
      <c r="K442" s="5">
        <f>DATE(Tableau1[[#This Row],[Annee]],Tableau1[[#This Row],[Mois]],1)</f>
        <v>43952</v>
      </c>
      <c r="L442" s="5" t="str">
        <f>"T" &amp; ROUNDUP(Tableau1[[#This Row],[Mois]]/3, 0)</f>
        <v>T2</v>
      </c>
      <c r="M442" t="s">
        <v>12</v>
      </c>
      <c r="N442" t="str">
        <f>CONCATENATE(Tableau1[[#This Row],[Annee]],"-",Tableau1[[#This Row],[Trimestre]])</f>
        <v>2020-T2</v>
      </c>
      <c r="O442" t="str">
        <f>VLOOKUP(Tableau1[[#This Row],[Product_Ref]],Table_Correspondance!H:J,2,FALSE)</f>
        <v>Sweatshirt</v>
      </c>
      <c r="P442" s="3">
        <f>VLOOKUP(Tableau1[[#This Row],[Product_Ref]],Table_Correspondance!H:N,6,FALSE)</f>
        <v>5.81</v>
      </c>
      <c r="Q442" s="3">
        <f>VLOOKUP(Tableau1[[#This Row],[Product_Ref]],Table_Correspondance!H:N,7,FALSE)</f>
        <v>7</v>
      </c>
      <c r="R442" s="3">
        <v>5908.81</v>
      </c>
      <c r="S442" t="str">
        <f>CONCATENATE(Tableau1[[#This Row],[Sub_Region_Cod]],Tableau1[[#This Row],[Country_Cod]],Tableau1[[#This Row],[Categ]],Tableau1[[#This Row],[Period]],Tableau1[[#This Row],[Product_Ref]],Tableau1[[#This Row],[Sales]])</f>
        <v>EUEHUNCAT_HautM5-2020P405955908,81</v>
      </c>
      <c r="T442" s="5">
        <f>VLOOKUP(Tableau1[[#This Row],[Product_Ref]],Table_Correspondance!H:L,5,FALSE)</f>
        <v>43191</v>
      </c>
      <c r="U442">
        <f>_xlfn.DAYS(Tableau1[[#This Row],[Date]],Tableau1[[#This Row],[Date_creation]])</f>
        <v>761</v>
      </c>
    </row>
    <row r="443" spans="1:21" x14ac:dyDescent="0.35">
      <c r="A443" t="s">
        <v>8</v>
      </c>
      <c r="B443" t="s">
        <v>423</v>
      </c>
      <c r="C443" t="str">
        <f>TRIM(Tableau1[[#This Row],[Country_Cod]])</f>
        <v>UKR</v>
      </c>
      <c r="D443" t="s">
        <v>410</v>
      </c>
      <c r="E443" t="str">
        <f>VLOOKUP(Tableau1[[#This Row],[Code_Pays]],Table_Correspondance!$B$1:$F$40,2,FALSE)</f>
        <v>Ukraine</v>
      </c>
      <c r="F443" t="str">
        <f>RIGHT(Tableau1[[#This Row],[Categ]],LEN(Tableau1[[#This Row],[Categ]])-4)</f>
        <v>Bas</v>
      </c>
      <c r="G443" t="s">
        <v>27</v>
      </c>
      <c r="H443" t="str">
        <f>RIGHT(Tableau1[[#This Row],[Period]],4)</f>
        <v>2020</v>
      </c>
      <c r="I443" t="str">
        <f>LEFT(Tableau1[[#This Row],[Period]],FIND("-",Tableau1[[#This Row],[Period]])-1)</f>
        <v>M6</v>
      </c>
      <c r="J443" t="str">
        <f>RIGHT(Tableau1[[#This Row],[Gauche_Trouve]],LEN(Tableau1[[#This Row],[Gauche_Trouve]])-1)</f>
        <v>6</v>
      </c>
      <c r="K443" s="5">
        <f>DATE(Tableau1[[#This Row],[Annee]],Tableau1[[#This Row],[Mois]],1)</f>
        <v>43983</v>
      </c>
      <c r="L443" s="5" t="str">
        <f>"T" &amp; ROUNDUP(Tableau1[[#This Row],[Mois]]/3, 0)</f>
        <v>T2</v>
      </c>
      <c r="M443" t="s">
        <v>41</v>
      </c>
      <c r="N443" t="str">
        <f>CONCATENATE(Tableau1[[#This Row],[Annee]],"-",Tableau1[[#This Row],[Trimestre]])</f>
        <v>2020-T2</v>
      </c>
      <c r="O443" t="str">
        <f>VLOOKUP(Tableau1[[#This Row],[Product_Ref]],Table_Correspondance!H:J,2,FALSE)</f>
        <v>Collant</v>
      </c>
      <c r="P443" s="3">
        <f>VLOOKUP(Tableau1[[#This Row],[Product_Ref]],Table_Correspondance!H:N,6,FALSE)</f>
        <v>11.62</v>
      </c>
      <c r="Q443" s="3">
        <f>VLOOKUP(Tableau1[[#This Row],[Product_Ref]],Table_Correspondance!H:N,7,FALSE)</f>
        <v>14</v>
      </c>
      <c r="R443" s="3">
        <v>4353.6099999999997</v>
      </c>
      <c r="S443" t="str">
        <f>CONCATENATE(Tableau1[[#This Row],[Sub_Region_Cod]],Tableau1[[#This Row],[Country_Cod]],Tableau1[[#This Row],[Categ]],Tableau1[[#This Row],[Period]],Tableau1[[#This Row],[Product_Ref]],Tableau1[[#This Row],[Sales]])</f>
        <v>EUEUKRCAT_BasM6-2020P325944353,61</v>
      </c>
      <c r="T443" s="5">
        <f>VLOOKUP(Tableau1[[#This Row],[Product_Ref]],Table_Correspondance!H:L,5,FALSE)</f>
        <v>43132</v>
      </c>
      <c r="U443">
        <f>_xlfn.DAYS(Tableau1[[#This Row],[Date]],Tableau1[[#This Row],[Date_creation]])</f>
        <v>851</v>
      </c>
    </row>
    <row r="444" spans="1:21" x14ac:dyDescent="0.35">
      <c r="A444" t="s">
        <v>8</v>
      </c>
      <c r="B444" t="s">
        <v>420</v>
      </c>
      <c r="C444" t="str">
        <f>TRIM(Tableau1[[#This Row],[Country_Cod]])</f>
        <v>POL</v>
      </c>
      <c r="D444" t="s">
        <v>410</v>
      </c>
      <c r="E444" t="str">
        <f>VLOOKUP(Tableau1[[#This Row],[Code_Pays]],Table_Correspondance!$B$1:$F$40,2,FALSE)</f>
        <v>Pologne</v>
      </c>
      <c r="F444" t="str">
        <f>RIGHT(Tableau1[[#This Row],[Categ]],LEN(Tableau1[[#This Row],[Categ]])-4)</f>
        <v>Bas</v>
      </c>
      <c r="G444" t="s">
        <v>54</v>
      </c>
      <c r="H444" t="str">
        <f>RIGHT(Tableau1[[#This Row],[Period]],4)</f>
        <v>2020</v>
      </c>
      <c r="I444" t="str">
        <f>LEFT(Tableau1[[#This Row],[Period]],FIND("-",Tableau1[[#This Row],[Period]])-1)</f>
        <v>M5</v>
      </c>
      <c r="J444" t="str">
        <f>RIGHT(Tableau1[[#This Row],[Gauche_Trouve]],LEN(Tableau1[[#This Row],[Gauche_Trouve]])-1)</f>
        <v>5</v>
      </c>
      <c r="K444" s="5">
        <f>DATE(Tableau1[[#This Row],[Annee]],Tableau1[[#This Row],[Mois]],1)</f>
        <v>43952</v>
      </c>
      <c r="L444" s="5" t="str">
        <f>"T" &amp; ROUNDUP(Tableau1[[#This Row],[Mois]]/3, 0)</f>
        <v>T2</v>
      </c>
      <c r="M444" t="s">
        <v>26</v>
      </c>
      <c r="N444" t="str">
        <f>CONCATENATE(Tableau1[[#This Row],[Annee]],"-",Tableau1[[#This Row],[Trimestre]])</f>
        <v>2020-T2</v>
      </c>
      <c r="O444" t="str">
        <f>VLOOKUP(Tableau1[[#This Row],[Product_Ref]],Table_Correspondance!H:J,2,FALSE)</f>
        <v>Culotte</v>
      </c>
      <c r="P444" s="3">
        <f>VLOOKUP(Tableau1[[#This Row],[Product_Ref]],Table_Correspondance!H:N,6,FALSE)</f>
        <v>10.01</v>
      </c>
      <c r="Q444" s="3">
        <f>VLOOKUP(Tableau1[[#This Row],[Product_Ref]],Table_Correspondance!H:N,7,FALSE)</f>
        <v>11</v>
      </c>
      <c r="R444" s="3">
        <v>6266.78</v>
      </c>
      <c r="S444" t="str">
        <f>CONCATENATE(Tableau1[[#This Row],[Sub_Region_Cod]],Tableau1[[#This Row],[Country_Cod]],Tableau1[[#This Row],[Categ]],Tableau1[[#This Row],[Period]],Tableau1[[#This Row],[Product_Ref]],Tableau1[[#This Row],[Sales]])</f>
        <v>EUEPOLCAT_BasM5-2020P485636266,78</v>
      </c>
      <c r="T444" s="5">
        <f>VLOOKUP(Tableau1[[#This Row],[Product_Ref]],Table_Correspondance!H:L,5,FALSE)</f>
        <v>42917</v>
      </c>
      <c r="U444">
        <f>_xlfn.DAYS(Tableau1[[#This Row],[Date]],Tableau1[[#This Row],[Date_creation]])</f>
        <v>1035</v>
      </c>
    </row>
    <row r="445" spans="1:21" x14ac:dyDescent="0.35">
      <c r="A445" t="s">
        <v>8</v>
      </c>
      <c r="B445" t="s">
        <v>424</v>
      </c>
      <c r="C445" t="str">
        <f>TRIM(Tableau1[[#This Row],[Country_Cod]])</f>
        <v>CZE</v>
      </c>
      <c r="D445" t="s">
        <v>409</v>
      </c>
      <c r="E445" t="str">
        <f>VLOOKUP(Tableau1[[#This Row],[Code_Pays]],Table_Correspondance!$B$1:$F$40,2,FALSE)</f>
        <v>République Tchèque</v>
      </c>
      <c r="F445" t="str">
        <f>RIGHT(Tableau1[[#This Row],[Categ]],LEN(Tableau1[[#This Row],[Categ]])-4)</f>
        <v>Haut</v>
      </c>
      <c r="G445" t="s">
        <v>44</v>
      </c>
      <c r="H445" t="str">
        <f>RIGHT(Tableau1[[#This Row],[Period]],4)</f>
        <v>2019</v>
      </c>
      <c r="I445" t="str">
        <f>LEFT(Tableau1[[#This Row],[Period]],FIND("-",Tableau1[[#This Row],[Period]])-1)</f>
        <v>M11</v>
      </c>
      <c r="J445" t="str">
        <f>RIGHT(Tableau1[[#This Row],[Gauche_Trouve]],LEN(Tableau1[[#This Row],[Gauche_Trouve]])-1)</f>
        <v>11</v>
      </c>
      <c r="K445" s="5">
        <f>DATE(Tableau1[[#This Row],[Annee]],Tableau1[[#This Row],[Mois]],1)</f>
        <v>43770</v>
      </c>
      <c r="L445" s="5" t="str">
        <f>"T" &amp; ROUNDUP(Tableau1[[#This Row],[Mois]]/3, 0)</f>
        <v>T4</v>
      </c>
      <c r="M445" t="s">
        <v>206</v>
      </c>
      <c r="N445" t="str">
        <f>CONCATENATE(Tableau1[[#This Row],[Annee]],"-",Tableau1[[#This Row],[Trimestre]])</f>
        <v>2019-T4</v>
      </c>
      <c r="O445" t="str">
        <f>VLOOKUP(Tableau1[[#This Row],[Product_Ref]],Table_Correspondance!H:J,2,FALSE)</f>
        <v>Sweatshirt</v>
      </c>
      <c r="P445" s="3">
        <f>VLOOKUP(Tableau1[[#This Row],[Product_Ref]],Table_Correspondance!H:N,6,FALSE)</f>
        <v>8.6</v>
      </c>
      <c r="Q445" s="3">
        <f>VLOOKUP(Tableau1[[#This Row],[Product_Ref]],Table_Correspondance!H:N,7,FALSE)</f>
        <v>10</v>
      </c>
      <c r="R445" s="3">
        <v>3381.93</v>
      </c>
      <c r="S445" t="str">
        <f>CONCATENATE(Tableau1[[#This Row],[Sub_Region_Cod]],Tableau1[[#This Row],[Country_Cod]],Tableau1[[#This Row],[Categ]],Tableau1[[#This Row],[Period]],Tableau1[[#This Row],[Product_Ref]],Tableau1[[#This Row],[Sales]])</f>
        <v>EUECZECAT_HautM11-2019P451683381,93</v>
      </c>
      <c r="T445" s="5">
        <f>VLOOKUP(Tableau1[[#This Row],[Product_Ref]],Table_Correspondance!H:L,5,FALSE)</f>
        <v>42736</v>
      </c>
      <c r="U445">
        <f>_xlfn.DAYS(Tableau1[[#This Row],[Date]],Tableau1[[#This Row],[Date_creation]])</f>
        <v>1034</v>
      </c>
    </row>
    <row r="446" spans="1:21" x14ac:dyDescent="0.35">
      <c r="A446" t="s">
        <v>8</v>
      </c>
      <c r="B446" t="s">
        <v>420</v>
      </c>
      <c r="C446" t="str">
        <f>TRIM(Tableau1[[#This Row],[Country_Cod]])</f>
        <v>POL</v>
      </c>
      <c r="D446" t="s">
        <v>409</v>
      </c>
      <c r="E446" t="str">
        <f>VLOOKUP(Tableau1[[#This Row],[Code_Pays]],Table_Correspondance!$B$1:$F$40,2,FALSE)</f>
        <v>Pologne</v>
      </c>
      <c r="F446" t="str">
        <f>RIGHT(Tableau1[[#This Row],[Categ]],LEN(Tableau1[[#This Row],[Categ]])-4)</f>
        <v>Haut</v>
      </c>
      <c r="G446" t="s">
        <v>4</v>
      </c>
      <c r="H446" t="str">
        <f>RIGHT(Tableau1[[#This Row],[Period]],4)</f>
        <v>2021</v>
      </c>
      <c r="I446" t="str">
        <f>LEFT(Tableau1[[#This Row],[Period]],FIND("-",Tableau1[[#This Row],[Period]])-1)</f>
        <v>M3</v>
      </c>
      <c r="J446" t="str">
        <f>RIGHT(Tableau1[[#This Row],[Gauche_Trouve]],LEN(Tableau1[[#This Row],[Gauche_Trouve]])-1)</f>
        <v>3</v>
      </c>
      <c r="K446" s="5">
        <f>DATE(Tableau1[[#This Row],[Annee]],Tableau1[[#This Row],[Mois]],1)</f>
        <v>44256</v>
      </c>
      <c r="L446" s="5" t="str">
        <f>"T" &amp; ROUNDUP(Tableau1[[#This Row],[Mois]]/3, 0)</f>
        <v>T1</v>
      </c>
      <c r="M446" t="s">
        <v>366</v>
      </c>
      <c r="N446" t="str">
        <f>CONCATENATE(Tableau1[[#This Row],[Annee]],"-",Tableau1[[#This Row],[Trimestre]])</f>
        <v>2021-T1</v>
      </c>
      <c r="O446" t="str">
        <f>VLOOKUP(Tableau1[[#This Row],[Product_Ref]],Table_Correspondance!H:J,2,FALSE)</f>
        <v>Soutien gorge</v>
      </c>
      <c r="P446" s="3">
        <f>VLOOKUP(Tableau1[[#This Row],[Product_Ref]],Table_Correspondance!H:N,6,FALSE)</f>
        <v>11.04</v>
      </c>
      <c r="Q446" s="3">
        <f>VLOOKUP(Tableau1[[#This Row],[Product_Ref]],Table_Correspondance!H:N,7,FALSE)</f>
        <v>12</v>
      </c>
      <c r="R446" s="3">
        <v>6408.86</v>
      </c>
      <c r="S446" t="str">
        <f>CONCATENATE(Tableau1[[#This Row],[Sub_Region_Cod]],Tableau1[[#This Row],[Country_Cod]],Tableau1[[#This Row],[Categ]],Tableau1[[#This Row],[Period]],Tableau1[[#This Row],[Product_Ref]],Tableau1[[#This Row],[Sales]])</f>
        <v>EUEPOLCAT_HautM3-2021P229756408,86</v>
      </c>
      <c r="T446" s="5">
        <f>VLOOKUP(Tableau1[[#This Row],[Product_Ref]],Table_Correspondance!H:L,5,FALSE)</f>
        <v>42948</v>
      </c>
      <c r="U446">
        <f>_xlfn.DAYS(Tableau1[[#This Row],[Date]],Tableau1[[#This Row],[Date_creation]])</f>
        <v>1308</v>
      </c>
    </row>
    <row r="447" spans="1:21" x14ac:dyDescent="0.35">
      <c r="A447" t="s">
        <v>8</v>
      </c>
      <c r="B447" t="s">
        <v>419</v>
      </c>
      <c r="C447" t="str">
        <f>TRIM(Tableau1[[#This Row],[Country_Cod]])</f>
        <v>HUN</v>
      </c>
      <c r="D447" t="s">
        <v>409</v>
      </c>
      <c r="E447" t="str">
        <f>VLOOKUP(Tableau1[[#This Row],[Code_Pays]],Table_Correspondance!$B$1:$F$40,2,FALSE)</f>
        <v>Hongrie</v>
      </c>
      <c r="F447" t="str">
        <f>RIGHT(Tableau1[[#This Row],[Categ]],LEN(Tableau1[[#This Row],[Categ]])-4)</f>
        <v>Haut</v>
      </c>
      <c r="G447" t="s">
        <v>52</v>
      </c>
      <c r="H447" t="str">
        <f>RIGHT(Tableau1[[#This Row],[Period]],4)</f>
        <v>2020</v>
      </c>
      <c r="I447" t="str">
        <f>LEFT(Tableau1[[#This Row],[Period]],FIND("-",Tableau1[[#This Row],[Period]])-1)</f>
        <v>M11</v>
      </c>
      <c r="J447" t="str">
        <f>RIGHT(Tableau1[[#This Row],[Gauche_Trouve]],LEN(Tableau1[[#This Row],[Gauche_Trouve]])-1)</f>
        <v>11</v>
      </c>
      <c r="K447" s="5">
        <f>DATE(Tableau1[[#This Row],[Annee]],Tableau1[[#This Row],[Mois]],1)</f>
        <v>44136</v>
      </c>
      <c r="L447" s="5" t="str">
        <f>"T" &amp; ROUNDUP(Tableau1[[#This Row],[Mois]]/3, 0)</f>
        <v>T4</v>
      </c>
      <c r="M447" t="s">
        <v>105</v>
      </c>
      <c r="N447" t="str">
        <f>CONCATENATE(Tableau1[[#This Row],[Annee]],"-",Tableau1[[#This Row],[Trimestre]])</f>
        <v>2020-T4</v>
      </c>
      <c r="O447" t="str">
        <f>VLOOKUP(Tableau1[[#This Row],[Product_Ref]],Table_Correspondance!H:J,2,FALSE)</f>
        <v>Soutien gorge</v>
      </c>
      <c r="P447" s="3">
        <f>VLOOKUP(Tableau1[[#This Row],[Product_Ref]],Table_Correspondance!H:N,6,FALSE)</f>
        <v>7.4</v>
      </c>
      <c r="Q447" s="3">
        <f>VLOOKUP(Tableau1[[#This Row],[Product_Ref]],Table_Correspondance!H:N,7,FALSE)</f>
        <v>10</v>
      </c>
      <c r="R447" s="3">
        <v>3646.91</v>
      </c>
      <c r="S447" t="str">
        <f>CONCATENATE(Tableau1[[#This Row],[Sub_Region_Cod]],Tableau1[[#This Row],[Country_Cod]],Tableau1[[#This Row],[Categ]],Tableau1[[#This Row],[Period]],Tableau1[[#This Row],[Product_Ref]],Tableau1[[#This Row],[Sales]])</f>
        <v>EUEHUNCAT_HautM11-2020P421613646,91</v>
      </c>
      <c r="T447" s="5">
        <f>VLOOKUP(Tableau1[[#This Row],[Product_Ref]],Table_Correspondance!H:L,5,FALSE)</f>
        <v>43101</v>
      </c>
      <c r="U447">
        <f>_xlfn.DAYS(Tableau1[[#This Row],[Date]],Tableau1[[#This Row],[Date_creation]])</f>
        <v>1035</v>
      </c>
    </row>
    <row r="448" spans="1:21" x14ac:dyDescent="0.35">
      <c r="A448" t="s">
        <v>8</v>
      </c>
      <c r="B448" t="s">
        <v>415</v>
      </c>
      <c r="C448" t="str">
        <f>TRIM(Tableau1[[#This Row],[Country_Cod]])</f>
        <v>RUS</v>
      </c>
      <c r="D448" t="s">
        <v>408</v>
      </c>
      <c r="E448" t="str">
        <f>VLOOKUP(Tableau1[[#This Row],[Code_Pays]],Table_Correspondance!$B$1:$F$40,2,FALSE)</f>
        <v>Fédération de Russie</v>
      </c>
      <c r="F448" t="str">
        <f>RIGHT(Tableau1[[#This Row],[Categ]],LEN(Tableau1[[#This Row],[Categ]])-4)</f>
        <v>Haut-Et-Bas</v>
      </c>
      <c r="G448" t="s">
        <v>65</v>
      </c>
      <c r="H448" t="str">
        <f>RIGHT(Tableau1[[#This Row],[Period]],4)</f>
        <v>2019</v>
      </c>
      <c r="I448" t="str">
        <f>LEFT(Tableau1[[#This Row],[Period]],FIND("-",Tableau1[[#This Row],[Period]])-1)</f>
        <v>M9</v>
      </c>
      <c r="J448" t="str">
        <f>RIGHT(Tableau1[[#This Row],[Gauche_Trouve]],LEN(Tableau1[[#This Row],[Gauche_Trouve]])-1)</f>
        <v>9</v>
      </c>
      <c r="K448" s="5">
        <f>DATE(Tableau1[[#This Row],[Annee]],Tableau1[[#This Row],[Mois]],1)</f>
        <v>43709</v>
      </c>
      <c r="L448" s="5" t="str">
        <f>"T" &amp; ROUNDUP(Tableau1[[#This Row],[Mois]]/3, 0)</f>
        <v>T3</v>
      </c>
      <c r="M448" t="s">
        <v>400</v>
      </c>
      <c r="N448" t="str">
        <f>CONCATENATE(Tableau1[[#This Row],[Annee]],"-",Tableau1[[#This Row],[Trimestre]])</f>
        <v>2019-T3</v>
      </c>
      <c r="O448" t="str">
        <f>VLOOKUP(Tableau1[[#This Row],[Product_Ref]],Table_Correspondance!H:J,2,FALSE)</f>
        <v>Robe</v>
      </c>
      <c r="P448" s="3">
        <f>VLOOKUP(Tableau1[[#This Row],[Product_Ref]],Table_Correspondance!H:N,6,FALSE)</f>
        <v>7.29</v>
      </c>
      <c r="Q448" s="3">
        <f>VLOOKUP(Tableau1[[#This Row],[Product_Ref]],Table_Correspondance!H:N,7,FALSE)</f>
        <v>9</v>
      </c>
      <c r="R448" s="3">
        <v>9438.15</v>
      </c>
      <c r="S448" t="str">
        <f>CONCATENATE(Tableau1[[#This Row],[Sub_Region_Cod]],Tableau1[[#This Row],[Country_Cod]],Tableau1[[#This Row],[Categ]],Tableau1[[#This Row],[Period]],Tableau1[[#This Row],[Product_Ref]],Tableau1[[#This Row],[Sales]])</f>
        <v>EUERUSCAT_Haut-Et-BasM9-2019P469929438,15</v>
      </c>
      <c r="T448" s="5">
        <f>VLOOKUP(Tableau1[[#This Row],[Product_Ref]],Table_Correspondance!H:L,5,FALSE)</f>
        <v>43252</v>
      </c>
      <c r="U448">
        <f>_xlfn.DAYS(Tableau1[[#This Row],[Date]],Tableau1[[#This Row],[Date_creation]])</f>
        <v>457</v>
      </c>
    </row>
    <row r="449" spans="1:21" x14ac:dyDescent="0.35">
      <c r="A449" t="s">
        <v>8</v>
      </c>
      <c r="B449" t="s">
        <v>420</v>
      </c>
      <c r="C449" t="str">
        <f>TRIM(Tableau1[[#This Row],[Country_Cod]])</f>
        <v>POL</v>
      </c>
      <c r="D449" t="s">
        <v>409</v>
      </c>
      <c r="E449" t="str">
        <f>VLOOKUP(Tableau1[[#This Row],[Code_Pays]],Table_Correspondance!$B$1:$F$40,2,FALSE)</f>
        <v>Pologne</v>
      </c>
      <c r="F449" t="str">
        <f>RIGHT(Tableau1[[#This Row],[Categ]],LEN(Tableau1[[#This Row],[Categ]])-4)</f>
        <v>Haut</v>
      </c>
      <c r="G449" t="s">
        <v>48</v>
      </c>
      <c r="H449" t="str">
        <f>RIGHT(Tableau1[[#This Row],[Period]],4)</f>
        <v>2020</v>
      </c>
      <c r="I449" t="str">
        <f>LEFT(Tableau1[[#This Row],[Period]],FIND("-",Tableau1[[#This Row],[Period]])-1)</f>
        <v>M1</v>
      </c>
      <c r="J449" t="str">
        <f>RIGHT(Tableau1[[#This Row],[Gauche_Trouve]],LEN(Tableau1[[#This Row],[Gauche_Trouve]])-1)</f>
        <v>1</v>
      </c>
      <c r="K449" s="5">
        <f>DATE(Tableau1[[#This Row],[Annee]],Tableau1[[#This Row],[Mois]],1)</f>
        <v>43831</v>
      </c>
      <c r="L449" s="5" t="str">
        <f>"T" &amp; ROUNDUP(Tableau1[[#This Row],[Mois]]/3, 0)</f>
        <v>T1</v>
      </c>
      <c r="M449" t="s">
        <v>101</v>
      </c>
      <c r="N449" t="str">
        <f>CONCATENATE(Tableau1[[#This Row],[Annee]],"-",Tableau1[[#This Row],[Trimestre]])</f>
        <v>2020-T1</v>
      </c>
      <c r="O449" t="str">
        <f>VLOOKUP(Tableau1[[#This Row],[Product_Ref]],Table_Correspondance!H:J,2,FALSE)</f>
        <v>Sweatshirt</v>
      </c>
      <c r="P449" s="3">
        <f>VLOOKUP(Tableau1[[#This Row],[Product_Ref]],Table_Correspondance!H:N,6,FALSE)</f>
        <v>4.4400000000000004</v>
      </c>
      <c r="Q449" s="3">
        <f>VLOOKUP(Tableau1[[#This Row],[Product_Ref]],Table_Correspondance!H:N,7,FALSE)</f>
        <v>6</v>
      </c>
      <c r="R449" s="3">
        <v>9490.35</v>
      </c>
      <c r="S449" t="str">
        <f>CONCATENATE(Tableau1[[#This Row],[Sub_Region_Cod]],Tableau1[[#This Row],[Country_Cod]],Tableau1[[#This Row],[Categ]],Tableau1[[#This Row],[Period]],Tableau1[[#This Row],[Product_Ref]],Tableau1[[#This Row],[Sales]])</f>
        <v>EUEPOLCAT_HautM1-2020P489789490,35</v>
      </c>
      <c r="T449" s="5">
        <f>VLOOKUP(Tableau1[[#This Row],[Product_Ref]],Table_Correspondance!H:L,5,FALSE)</f>
        <v>42736</v>
      </c>
      <c r="U449">
        <f>_xlfn.DAYS(Tableau1[[#This Row],[Date]],Tableau1[[#This Row],[Date_creation]])</f>
        <v>1095</v>
      </c>
    </row>
    <row r="450" spans="1:21" x14ac:dyDescent="0.35">
      <c r="A450" t="s">
        <v>8</v>
      </c>
      <c r="B450" t="s">
        <v>419</v>
      </c>
      <c r="C450" t="str">
        <f>TRIM(Tableau1[[#This Row],[Country_Cod]])</f>
        <v>HUN</v>
      </c>
      <c r="D450" t="s">
        <v>408</v>
      </c>
      <c r="E450" t="str">
        <f>VLOOKUP(Tableau1[[#This Row],[Code_Pays]],Table_Correspondance!$B$1:$F$40,2,FALSE)</f>
        <v>Hongrie</v>
      </c>
      <c r="F450" t="str">
        <f>RIGHT(Tableau1[[#This Row],[Categ]],LEN(Tableau1[[#This Row],[Categ]])-4)</f>
        <v>Haut-Et-Bas</v>
      </c>
      <c r="G450" t="s">
        <v>27</v>
      </c>
      <c r="H450" t="str">
        <f>RIGHT(Tableau1[[#This Row],[Period]],4)</f>
        <v>2020</v>
      </c>
      <c r="I450" t="str">
        <f>LEFT(Tableau1[[#This Row],[Period]],FIND("-",Tableau1[[#This Row],[Period]])-1)</f>
        <v>M6</v>
      </c>
      <c r="J450" t="str">
        <f>RIGHT(Tableau1[[#This Row],[Gauche_Trouve]],LEN(Tableau1[[#This Row],[Gauche_Trouve]])-1)</f>
        <v>6</v>
      </c>
      <c r="K450" s="5">
        <f>DATE(Tableau1[[#This Row],[Annee]],Tableau1[[#This Row],[Mois]],1)</f>
        <v>43983</v>
      </c>
      <c r="L450" s="5" t="str">
        <f>"T" &amp; ROUNDUP(Tableau1[[#This Row],[Mois]]/3, 0)</f>
        <v>T2</v>
      </c>
      <c r="M450" t="s">
        <v>213</v>
      </c>
      <c r="N450" t="str">
        <f>CONCATENATE(Tableau1[[#This Row],[Annee]],"-",Tableau1[[#This Row],[Trimestre]])</f>
        <v>2020-T2</v>
      </c>
      <c r="O450" t="str">
        <f>VLOOKUP(Tableau1[[#This Row],[Product_Ref]],Table_Correspondance!H:J,2,FALSE)</f>
        <v>Robe</v>
      </c>
      <c r="P450" s="3">
        <f>VLOOKUP(Tableau1[[#This Row],[Product_Ref]],Table_Correspondance!H:N,6,FALSE)</f>
        <v>12.32</v>
      </c>
      <c r="Q450" s="3">
        <f>VLOOKUP(Tableau1[[#This Row],[Product_Ref]],Table_Correspondance!H:N,7,FALSE)</f>
        <v>14</v>
      </c>
      <c r="R450" s="3">
        <v>8978.11</v>
      </c>
      <c r="S450" t="str">
        <f>CONCATENATE(Tableau1[[#This Row],[Sub_Region_Cod]],Tableau1[[#This Row],[Country_Cod]],Tableau1[[#This Row],[Categ]],Tableau1[[#This Row],[Period]],Tableau1[[#This Row],[Product_Ref]],Tableau1[[#This Row],[Sales]])</f>
        <v>EUEHUNCAT_Haut-Et-BasM6-2020P246618978,11</v>
      </c>
      <c r="T450" s="5">
        <f>VLOOKUP(Tableau1[[#This Row],[Product_Ref]],Table_Correspondance!H:L,5,FALSE)</f>
        <v>42917</v>
      </c>
      <c r="U450">
        <f>_xlfn.DAYS(Tableau1[[#This Row],[Date]],Tableau1[[#This Row],[Date_creation]])</f>
        <v>1066</v>
      </c>
    </row>
    <row r="451" spans="1:21" x14ac:dyDescent="0.35">
      <c r="A451" t="s">
        <v>8</v>
      </c>
      <c r="B451" t="s">
        <v>421</v>
      </c>
      <c r="C451" t="str">
        <f>TRIM(Tableau1[[#This Row],[Country_Cod]])</f>
        <v>SVK</v>
      </c>
      <c r="D451" t="s">
        <v>408</v>
      </c>
      <c r="E451" t="str">
        <f>VLOOKUP(Tableau1[[#This Row],[Code_Pays]],Table_Correspondance!$B$1:$F$40,2,FALSE)</f>
        <v>Slovaquie</v>
      </c>
      <c r="F451" t="str">
        <f>RIGHT(Tableau1[[#This Row],[Categ]],LEN(Tableau1[[#This Row],[Categ]])-4)</f>
        <v>Haut-Et-Bas</v>
      </c>
      <c r="G451" t="s">
        <v>23</v>
      </c>
      <c r="H451" t="str">
        <f>RIGHT(Tableau1[[#This Row],[Period]],4)</f>
        <v>2019</v>
      </c>
      <c r="I451" t="str">
        <f>LEFT(Tableau1[[#This Row],[Period]],FIND("-",Tableau1[[#This Row],[Period]])-1)</f>
        <v>M10</v>
      </c>
      <c r="J451" t="str">
        <f>RIGHT(Tableau1[[#This Row],[Gauche_Trouve]],LEN(Tableau1[[#This Row],[Gauche_Trouve]])-1)</f>
        <v>10</v>
      </c>
      <c r="K451" s="5">
        <f>DATE(Tableau1[[#This Row],[Annee]],Tableau1[[#This Row],[Mois]],1)</f>
        <v>43739</v>
      </c>
      <c r="L451" s="5" t="str">
        <f>"T" &amp; ROUNDUP(Tableau1[[#This Row],[Mois]]/3, 0)</f>
        <v>T4</v>
      </c>
      <c r="M451" t="s">
        <v>85</v>
      </c>
      <c r="N451" t="str">
        <f>CONCATENATE(Tableau1[[#This Row],[Annee]],"-",Tableau1[[#This Row],[Trimestre]])</f>
        <v>2019-T4</v>
      </c>
      <c r="O451" t="str">
        <f>VLOOKUP(Tableau1[[#This Row],[Product_Ref]],Table_Correspondance!H:J,2,FALSE)</f>
        <v>Pyjama</v>
      </c>
      <c r="P451" s="3">
        <f>VLOOKUP(Tableau1[[#This Row],[Product_Ref]],Table_Correspondance!H:N,6,FALSE)</f>
        <v>12.3</v>
      </c>
      <c r="Q451" s="3">
        <f>VLOOKUP(Tableau1[[#This Row],[Product_Ref]],Table_Correspondance!H:N,7,FALSE)</f>
        <v>15</v>
      </c>
      <c r="R451" s="3">
        <v>488.76</v>
      </c>
      <c r="S451" t="str">
        <f>CONCATENATE(Tableau1[[#This Row],[Sub_Region_Cod]],Tableau1[[#This Row],[Country_Cod]],Tableau1[[#This Row],[Categ]],Tableau1[[#This Row],[Period]],Tableau1[[#This Row],[Product_Ref]],Tableau1[[#This Row],[Sales]])</f>
        <v>EUESVKCAT_Haut-Et-BasM10-2019P26093488,76</v>
      </c>
      <c r="T451" s="5">
        <f>VLOOKUP(Tableau1[[#This Row],[Product_Ref]],Table_Correspondance!H:L,5,FALSE)</f>
        <v>42826</v>
      </c>
      <c r="U451">
        <f>_xlfn.DAYS(Tableau1[[#This Row],[Date]],Tableau1[[#This Row],[Date_creation]])</f>
        <v>913</v>
      </c>
    </row>
    <row r="452" spans="1:21" x14ac:dyDescent="0.35">
      <c r="A452" t="s">
        <v>8</v>
      </c>
      <c r="B452" t="s">
        <v>419</v>
      </c>
      <c r="C452" t="str">
        <f>TRIM(Tableau1[[#This Row],[Country_Cod]])</f>
        <v>HUN</v>
      </c>
      <c r="D452" t="s">
        <v>410</v>
      </c>
      <c r="E452" t="str">
        <f>VLOOKUP(Tableau1[[#This Row],[Code_Pays]],Table_Correspondance!$B$1:$F$40,2,FALSE)</f>
        <v>Hongrie</v>
      </c>
      <c r="F452" t="str">
        <f>RIGHT(Tableau1[[#This Row],[Categ]],LEN(Tableau1[[#This Row],[Categ]])-4)</f>
        <v>Bas</v>
      </c>
      <c r="G452" t="s">
        <v>54</v>
      </c>
      <c r="H452" t="str">
        <f>RIGHT(Tableau1[[#This Row],[Period]],4)</f>
        <v>2020</v>
      </c>
      <c r="I452" t="str">
        <f>LEFT(Tableau1[[#This Row],[Period]],FIND("-",Tableau1[[#This Row],[Period]])-1)</f>
        <v>M5</v>
      </c>
      <c r="J452" t="str">
        <f>RIGHT(Tableau1[[#This Row],[Gauche_Trouve]],LEN(Tableau1[[#This Row],[Gauche_Trouve]])-1)</f>
        <v>5</v>
      </c>
      <c r="K452" s="5">
        <f>DATE(Tableau1[[#This Row],[Annee]],Tableau1[[#This Row],[Mois]],1)</f>
        <v>43952</v>
      </c>
      <c r="L452" s="5" t="str">
        <f>"T" &amp; ROUNDUP(Tableau1[[#This Row],[Mois]]/3, 0)</f>
        <v>T2</v>
      </c>
      <c r="M452" t="s">
        <v>193</v>
      </c>
      <c r="N452" t="str">
        <f>CONCATENATE(Tableau1[[#This Row],[Annee]],"-",Tableau1[[#This Row],[Trimestre]])</f>
        <v>2020-T2</v>
      </c>
      <c r="O452" t="str">
        <f>VLOOKUP(Tableau1[[#This Row],[Product_Ref]],Table_Correspondance!H:J,2,FALSE)</f>
        <v>Chaussette</v>
      </c>
      <c r="P452" s="3">
        <f>VLOOKUP(Tableau1[[#This Row],[Product_Ref]],Table_Correspondance!H:N,6,FALSE)</f>
        <v>9.36</v>
      </c>
      <c r="Q452" s="3">
        <f>VLOOKUP(Tableau1[[#This Row],[Product_Ref]],Table_Correspondance!H:N,7,FALSE)</f>
        <v>13</v>
      </c>
      <c r="R452" s="3">
        <v>1119.45</v>
      </c>
      <c r="S452" t="str">
        <f>CONCATENATE(Tableau1[[#This Row],[Sub_Region_Cod]],Tableau1[[#This Row],[Country_Cod]],Tableau1[[#This Row],[Categ]],Tableau1[[#This Row],[Period]],Tableau1[[#This Row],[Product_Ref]],Tableau1[[#This Row],[Sales]])</f>
        <v>EUEHUNCAT_BasM5-2020P434461119,45</v>
      </c>
      <c r="T452" s="5">
        <f>VLOOKUP(Tableau1[[#This Row],[Product_Ref]],Table_Correspondance!H:L,5,FALSE)</f>
        <v>43374</v>
      </c>
      <c r="U452">
        <f>_xlfn.DAYS(Tableau1[[#This Row],[Date]],Tableau1[[#This Row],[Date_creation]])</f>
        <v>578</v>
      </c>
    </row>
    <row r="453" spans="1:21" x14ac:dyDescent="0.35">
      <c r="A453" t="s">
        <v>8</v>
      </c>
      <c r="B453" t="s">
        <v>421</v>
      </c>
      <c r="C453" t="str">
        <f>TRIM(Tableau1[[#This Row],[Country_Cod]])</f>
        <v>SVK</v>
      </c>
      <c r="D453" t="s">
        <v>409</v>
      </c>
      <c r="E453" t="str">
        <f>VLOOKUP(Tableau1[[#This Row],[Code_Pays]],Table_Correspondance!$B$1:$F$40,2,FALSE)</f>
        <v>Slovaquie</v>
      </c>
      <c r="F453" t="str">
        <f>RIGHT(Tableau1[[#This Row],[Categ]],LEN(Tableau1[[#This Row],[Categ]])-4)</f>
        <v>Haut</v>
      </c>
      <c r="G453" t="s">
        <v>11</v>
      </c>
      <c r="H453" t="str">
        <f>RIGHT(Tableau1[[#This Row],[Period]],4)</f>
        <v>2020</v>
      </c>
      <c r="I453" t="str">
        <f>LEFT(Tableau1[[#This Row],[Period]],FIND("-",Tableau1[[#This Row],[Period]])-1)</f>
        <v>M7</v>
      </c>
      <c r="J453" t="str">
        <f>RIGHT(Tableau1[[#This Row],[Gauche_Trouve]],LEN(Tableau1[[#This Row],[Gauche_Trouve]])-1)</f>
        <v>7</v>
      </c>
      <c r="K453" s="5">
        <f>DATE(Tableau1[[#This Row],[Annee]],Tableau1[[#This Row],[Mois]],1)</f>
        <v>44013</v>
      </c>
      <c r="L453" s="5" t="str">
        <f>"T" &amp; ROUNDUP(Tableau1[[#This Row],[Mois]]/3, 0)</f>
        <v>T3</v>
      </c>
      <c r="M453" t="s">
        <v>296</v>
      </c>
      <c r="N453" t="str">
        <f>CONCATENATE(Tableau1[[#This Row],[Annee]],"-",Tableau1[[#This Row],[Trimestre]])</f>
        <v>2020-T3</v>
      </c>
      <c r="O453" t="str">
        <f>VLOOKUP(Tableau1[[#This Row],[Product_Ref]],Table_Correspondance!H:J,2,FALSE)</f>
        <v>Débardeur</v>
      </c>
      <c r="P453" s="3">
        <f>VLOOKUP(Tableau1[[#This Row],[Product_Ref]],Table_Correspondance!H:N,6,FALSE)</f>
        <v>12.09</v>
      </c>
      <c r="Q453" s="3">
        <f>VLOOKUP(Tableau1[[#This Row],[Product_Ref]],Table_Correspondance!H:N,7,FALSE)</f>
        <v>13</v>
      </c>
      <c r="R453" s="3">
        <v>7440.8</v>
      </c>
      <c r="S453" t="str">
        <f>CONCATENATE(Tableau1[[#This Row],[Sub_Region_Cod]],Tableau1[[#This Row],[Country_Cod]],Tableau1[[#This Row],[Categ]],Tableau1[[#This Row],[Period]],Tableau1[[#This Row],[Product_Ref]],Tableau1[[#This Row],[Sales]])</f>
        <v>EUESVKCAT_HautM7-2020P340257440,8</v>
      </c>
      <c r="T453" s="5">
        <f>VLOOKUP(Tableau1[[#This Row],[Product_Ref]],Table_Correspondance!H:L,5,FALSE)</f>
        <v>43282</v>
      </c>
      <c r="U453">
        <f>_xlfn.DAYS(Tableau1[[#This Row],[Date]],Tableau1[[#This Row],[Date_creation]])</f>
        <v>731</v>
      </c>
    </row>
    <row r="454" spans="1:21" x14ac:dyDescent="0.35">
      <c r="A454" t="s">
        <v>8</v>
      </c>
      <c r="B454" t="s">
        <v>422</v>
      </c>
      <c r="C454" t="str">
        <f>TRIM(Tableau1[[#This Row],[Country_Cod]])</f>
        <v>BLR</v>
      </c>
      <c r="D454" t="s">
        <v>410</v>
      </c>
      <c r="E454" t="str">
        <f>VLOOKUP(Tableau1[[#This Row],[Code_Pays]],Table_Correspondance!$B$1:$F$40,2,FALSE)</f>
        <v>Bélarus</v>
      </c>
      <c r="F454" t="str">
        <f>RIGHT(Tableau1[[#This Row],[Categ]],LEN(Tableau1[[#This Row],[Categ]])-4)</f>
        <v>Bas</v>
      </c>
      <c r="G454" t="s">
        <v>17</v>
      </c>
      <c r="H454" t="str">
        <f>RIGHT(Tableau1[[#This Row],[Period]],4)</f>
        <v>2020</v>
      </c>
      <c r="I454" t="str">
        <f>LEFT(Tableau1[[#This Row],[Period]],FIND("-",Tableau1[[#This Row],[Period]])-1)</f>
        <v>M12</v>
      </c>
      <c r="J454" t="str">
        <f>RIGHT(Tableau1[[#This Row],[Gauche_Trouve]],LEN(Tableau1[[#This Row],[Gauche_Trouve]])-1)</f>
        <v>12</v>
      </c>
      <c r="K454" s="5">
        <f>DATE(Tableau1[[#This Row],[Annee]],Tableau1[[#This Row],[Mois]],1)</f>
        <v>44166</v>
      </c>
      <c r="L454" s="5" t="str">
        <f>"T" &amp; ROUNDUP(Tableau1[[#This Row],[Mois]]/3, 0)</f>
        <v>T4</v>
      </c>
      <c r="M454" t="s">
        <v>83</v>
      </c>
      <c r="N454" t="str">
        <f>CONCATENATE(Tableau1[[#This Row],[Annee]],"-",Tableau1[[#This Row],[Trimestre]])</f>
        <v>2020-T4</v>
      </c>
      <c r="O454" t="str">
        <f>VLOOKUP(Tableau1[[#This Row],[Product_Ref]],Table_Correspondance!H:J,2,FALSE)</f>
        <v>Pantalon</v>
      </c>
      <c r="P454" s="3">
        <f>VLOOKUP(Tableau1[[#This Row],[Product_Ref]],Table_Correspondance!H:N,6,FALSE)</f>
        <v>10.08</v>
      </c>
      <c r="Q454" s="3">
        <f>VLOOKUP(Tableau1[[#This Row],[Product_Ref]],Table_Correspondance!H:N,7,FALSE)</f>
        <v>12</v>
      </c>
      <c r="R454" s="3">
        <v>6460.4</v>
      </c>
      <c r="S454" t="str">
        <f>CONCATENATE(Tableau1[[#This Row],[Sub_Region_Cod]],Tableau1[[#This Row],[Country_Cod]],Tableau1[[#This Row],[Categ]],Tableau1[[#This Row],[Period]],Tableau1[[#This Row],[Product_Ref]],Tableau1[[#This Row],[Sales]])</f>
        <v>EUEBLRCAT_BasM12-2020P191576460,4</v>
      </c>
      <c r="T454" s="5">
        <f>VLOOKUP(Tableau1[[#This Row],[Product_Ref]],Table_Correspondance!H:L,5,FALSE)</f>
        <v>42856</v>
      </c>
      <c r="U454">
        <f>_xlfn.DAYS(Tableau1[[#This Row],[Date]],Tableau1[[#This Row],[Date_creation]])</f>
        <v>1310</v>
      </c>
    </row>
    <row r="455" spans="1:21" x14ac:dyDescent="0.35">
      <c r="A455" t="s">
        <v>8</v>
      </c>
      <c r="B455" t="s">
        <v>421</v>
      </c>
      <c r="C455" t="str">
        <f>TRIM(Tableau1[[#This Row],[Country_Cod]])</f>
        <v>SVK</v>
      </c>
      <c r="D455" t="s">
        <v>409</v>
      </c>
      <c r="E455" t="str">
        <f>VLOOKUP(Tableau1[[#This Row],[Code_Pays]],Table_Correspondance!$B$1:$F$40,2,FALSE)</f>
        <v>Slovaquie</v>
      </c>
      <c r="F455" t="str">
        <f>RIGHT(Tableau1[[#This Row],[Categ]],LEN(Tableau1[[#This Row],[Categ]])-4)</f>
        <v>Haut</v>
      </c>
      <c r="G455" t="s">
        <v>20</v>
      </c>
      <c r="H455" t="str">
        <f>RIGHT(Tableau1[[#This Row],[Period]],4)</f>
        <v>2020</v>
      </c>
      <c r="I455" t="str">
        <f>LEFT(Tableau1[[#This Row],[Period]],FIND("-",Tableau1[[#This Row],[Period]])-1)</f>
        <v>M4</v>
      </c>
      <c r="J455" t="str">
        <f>RIGHT(Tableau1[[#This Row],[Gauche_Trouve]],LEN(Tableau1[[#This Row],[Gauche_Trouve]])-1)</f>
        <v>4</v>
      </c>
      <c r="K455" s="5">
        <f>DATE(Tableau1[[#This Row],[Annee]],Tableau1[[#This Row],[Mois]],1)</f>
        <v>43922</v>
      </c>
      <c r="L455" s="5" t="str">
        <f>"T" &amp; ROUNDUP(Tableau1[[#This Row],[Mois]]/3, 0)</f>
        <v>T2</v>
      </c>
      <c r="M455" t="s">
        <v>149</v>
      </c>
      <c r="N455" t="str">
        <f>CONCATENATE(Tableau1[[#This Row],[Annee]],"-",Tableau1[[#This Row],[Trimestre]])</f>
        <v>2020-T2</v>
      </c>
      <c r="O455" t="str">
        <f>VLOOKUP(Tableau1[[#This Row],[Product_Ref]],Table_Correspondance!H:J,2,FALSE)</f>
        <v>Débardeur</v>
      </c>
      <c r="P455" s="3">
        <f>VLOOKUP(Tableau1[[#This Row],[Product_Ref]],Table_Correspondance!H:N,6,FALSE)</f>
        <v>6.93</v>
      </c>
      <c r="Q455" s="3">
        <f>VLOOKUP(Tableau1[[#This Row],[Product_Ref]],Table_Correspondance!H:N,7,FALSE)</f>
        <v>9</v>
      </c>
      <c r="R455" s="3">
        <v>3685.55</v>
      </c>
      <c r="S455" t="str">
        <f>CONCATENATE(Tableau1[[#This Row],[Sub_Region_Cod]],Tableau1[[#This Row],[Country_Cod]],Tableau1[[#This Row],[Categ]],Tableau1[[#This Row],[Period]],Tableau1[[#This Row],[Product_Ref]],Tableau1[[#This Row],[Sales]])</f>
        <v>EUESVKCAT_HautM4-2020P008213685,55</v>
      </c>
      <c r="T455" s="5">
        <f>VLOOKUP(Tableau1[[#This Row],[Product_Ref]],Table_Correspondance!H:L,5,FALSE)</f>
        <v>43344</v>
      </c>
      <c r="U455">
        <f>_xlfn.DAYS(Tableau1[[#This Row],[Date]],Tableau1[[#This Row],[Date_creation]])</f>
        <v>578</v>
      </c>
    </row>
    <row r="456" spans="1:21" x14ac:dyDescent="0.35">
      <c r="A456" t="s">
        <v>8</v>
      </c>
      <c r="B456" t="s">
        <v>425</v>
      </c>
      <c r="C456" t="str">
        <f>TRIM(Tableau1[[#This Row],[Country_Cod]])</f>
        <v>ARM</v>
      </c>
      <c r="D456" t="s">
        <v>410</v>
      </c>
      <c r="E456" t="str">
        <f>VLOOKUP(Tableau1[[#This Row],[Code_Pays]],Table_Correspondance!$B$1:$F$40,2,FALSE)</f>
        <v>Arménie</v>
      </c>
      <c r="F456" t="str">
        <f>RIGHT(Tableau1[[#This Row],[Categ]],LEN(Tableau1[[#This Row],[Categ]])-4)</f>
        <v>Bas</v>
      </c>
      <c r="G456" t="s">
        <v>30</v>
      </c>
      <c r="H456" t="str">
        <f>RIGHT(Tableau1[[#This Row],[Period]],4)</f>
        <v>2020</v>
      </c>
      <c r="I456" t="str">
        <f>LEFT(Tableau1[[#This Row],[Period]],FIND("-",Tableau1[[#This Row],[Period]])-1)</f>
        <v>M9</v>
      </c>
      <c r="J456" t="str">
        <f>RIGHT(Tableau1[[#This Row],[Gauche_Trouve]],LEN(Tableau1[[#This Row],[Gauche_Trouve]])-1)</f>
        <v>9</v>
      </c>
      <c r="K456" s="5">
        <f>DATE(Tableau1[[#This Row],[Annee]],Tableau1[[#This Row],[Mois]],1)</f>
        <v>44075</v>
      </c>
      <c r="L456" s="5" t="str">
        <f>"T" &amp; ROUNDUP(Tableau1[[#This Row],[Mois]]/3, 0)</f>
        <v>T3</v>
      </c>
      <c r="M456" t="s">
        <v>266</v>
      </c>
      <c r="N456" t="str">
        <f>CONCATENATE(Tableau1[[#This Row],[Annee]],"-",Tableau1[[#This Row],[Trimestre]])</f>
        <v>2020-T3</v>
      </c>
      <c r="O456" t="str">
        <f>VLOOKUP(Tableau1[[#This Row],[Product_Ref]],Table_Correspondance!H:J,2,FALSE)</f>
        <v>Chaussette</v>
      </c>
      <c r="P456" s="3">
        <f>VLOOKUP(Tableau1[[#This Row],[Product_Ref]],Table_Correspondance!H:N,6,FALSE)</f>
        <v>6.16</v>
      </c>
      <c r="Q456" s="3">
        <f>VLOOKUP(Tableau1[[#This Row],[Product_Ref]],Table_Correspondance!H:N,7,FALSE)</f>
        <v>8</v>
      </c>
      <c r="R456" s="3">
        <v>9345.56</v>
      </c>
      <c r="S456" t="str">
        <f>CONCATENATE(Tableau1[[#This Row],[Sub_Region_Cod]],Tableau1[[#This Row],[Country_Cod]],Tableau1[[#This Row],[Categ]],Tableau1[[#This Row],[Period]],Tableau1[[#This Row],[Product_Ref]],Tableau1[[#This Row],[Sales]])</f>
        <v>EUEARMCAT_BasM9-2020P445709345,56</v>
      </c>
      <c r="T456" s="5">
        <f>VLOOKUP(Tableau1[[#This Row],[Product_Ref]],Table_Correspondance!H:L,5,FALSE)</f>
        <v>42917</v>
      </c>
      <c r="U456">
        <f>_xlfn.DAYS(Tableau1[[#This Row],[Date]],Tableau1[[#This Row],[Date_creation]])</f>
        <v>1158</v>
      </c>
    </row>
    <row r="457" spans="1:21" x14ac:dyDescent="0.35">
      <c r="A457" t="s">
        <v>8</v>
      </c>
      <c r="B457" t="s">
        <v>417</v>
      </c>
      <c r="C457" t="str">
        <f>TRIM(Tableau1[[#This Row],[Country_Cod]])</f>
        <v>MDA</v>
      </c>
      <c r="D457" t="s">
        <v>409</v>
      </c>
      <c r="E457" t="str">
        <f>VLOOKUP(Tableau1[[#This Row],[Code_Pays]],Table_Correspondance!$B$1:$F$40,2,FALSE)</f>
        <v>République de Moldavie</v>
      </c>
      <c r="F457" t="str">
        <f>RIGHT(Tableau1[[#This Row],[Categ]],LEN(Tableau1[[#This Row],[Categ]])-4)</f>
        <v>Haut</v>
      </c>
      <c r="G457" t="s">
        <v>52</v>
      </c>
      <c r="H457" t="str">
        <f>RIGHT(Tableau1[[#This Row],[Period]],4)</f>
        <v>2020</v>
      </c>
      <c r="I457" t="str">
        <f>LEFT(Tableau1[[#This Row],[Period]],FIND("-",Tableau1[[#This Row],[Period]])-1)</f>
        <v>M11</v>
      </c>
      <c r="J457" t="str">
        <f>RIGHT(Tableau1[[#This Row],[Gauche_Trouve]],LEN(Tableau1[[#This Row],[Gauche_Trouve]])-1)</f>
        <v>11</v>
      </c>
      <c r="K457" s="5">
        <f>DATE(Tableau1[[#This Row],[Annee]],Tableau1[[#This Row],[Mois]],1)</f>
        <v>44136</v>
      </c>
      <c r="L457" s="5" t="str">
        <f>"T" &amp; ROUNDUP(Tableau1[[#This Row],[Mois]]/3, 0)</f>
        <v>T4</v>
      </c>
      <c r="M457" t="s">
        <v>289</v>
      </c>
      <c r="N457" t="str">
        <f>CONCATENATE(Tableau1[[#This Row],[Annee]],"-",Tableau1[[#This Row],[Trimestre]])</f>
        <v>2020-T4</v>
      </c>
      <c r="O457" t="str">
        <f>VLOOKUP(Tableau1[[#This Row],[Product_Ref]],Table_Correspondance!H:J,2,FALSE)</f>
        <v>T-shirt</v>
      </c>
      <c r="P457" s="3">
        <f>VLOOKUP(Tableau1[[#This Row],[Product_Ref]],Table_Correspondance!H:N,6,FALSE)</f>
        <v>4.4400000000000004</v>
      </c>
      <c r="Q457" s="3">
        <f>VLOOKUP(Tableau1[[#This Row],[Product_Ref]],Table_Correspondance!H:N,7,FALSE)</f>
        <v>6</v>
      </c>
      <c r="R457" s="3">
        <v>131.66999999999999</v>
      </c>
      <c r="S457" t="str">
        <f>CONCATENATE(Tableau1[[#This Row],[Sub_Region_Cod]],Tableau1[[#This Row],[Country_Cod]],Tableau1[[#This Row],[Categ]],Tableau1[[#This Row],[Period]],Tableau1[[#This Row],[Product_Ref]],Tableau1[[#This Row],[Sales]])</f>
        <v>EUEMDACAT_HautM11-2020P36222131,67</v>
      </c>
      <c r="T457" s="5">
        <f>VLOOKUP(Tableau1[[#This Row],[Product_Ref]],Table_Correspondance!H:L,5,FALSE)</f>
        <v>43132</v>
      </c>
      <c r="U457">
        <f>_xlfn.DAYS(Tableau1[[#This Row],[Date]],Tableau1[[#This Row],[Date_creation]])</f>
        <v>1004</v>
      </c>
    </row>
    <row r="458" spans="1:21" x14ac:dyDescent="0.35">
      <c r="A458" t="s">
        <v>8</v>
      </c>
      <c r="B458" t="s">
        <v>415</v>
      </c>
      <c r="C458" t="str">
        <f>TRIM(Tableau1[[#This Row],[Country_Cod]])</f>
        <v>RUS</v>
      </c>
      <c r="D458" t="s">
        <v>408</v>
      </c>
      <c r="E458" t="str">
        <f>VLOOKUP(Tableau1[[#This Row],[Code_Pays]],Table_Correspondance!$B$1:$F$40,2,FALSE)</f>
        <v>Fédération de Russie</v>
      </c>
      <c r="F458" t="str">
        <f>RIGHT(Tableau1[[#This Row],[Categ]],LEN(Tableau1[[#This Row],[Categ]])-4)</f>
        <v>Haut-Et-Bas</v>
      </c>
      <c r="G458" t="s">
        <v>40</v>
      </c>
      <c r="H458" t="str">
        <f>RIGHT(Tableau1[[#This Row],[Period]],4)</f>
        <v>2020</v>
      </c>
      <c r="I458" t="str">
        <f>LEFT(Tableau1[[#This Row],[Period]],FIND("-",Tableau1[[#This Row],[Period]])-1)</f>
        <v>M10</v>
      </c>
      <c r="J458" t="str">
        <f>RIGHT(Tableau1[[#This Row],[Gauche_Trouve]],LEN(Tableau1[[#This Row],[Gauche_Trouve]])-1)</f>
        <v>10</v>
      </c>
      <c r="K458" s="5">
        <f>DATE(Tableau1[[#This Row],[Annee]],Tableau1[[#This Row],[Mois]],1)</f>
        <v>44105</v>
      </c>
      <c r="L458" s="5" t="str">
        <f>"T" &amp; ROUNDUP(Tableau1[[#This Row],[Mois]]/3, 0)</f>
        <v>T4</v>
      </c>
      <c r="M458" t="s">
        <v>320</v>
      </c>
      <c r="N458" t="str">
        <f>CONCATENATE(Tableau1[[#This Row],[Annee]],"-",Tableau1[[#This Row],[Trimestre]])</f>
        <v>2020-T4</v>
      </c>
      <c r="O458" t="str">
        <f>VLOOKUP(Tableau1[[#This Row],[Product_Ref]],Table_Correspondance!H:J,2,FALSE)</f>
        <v>Robe</v>
      </c>
      <c r="P458" s="3">
        <f>VLOOKUP(Tableau1[[#This Row],[Product_Ref]],Table_Correspondance!H:N,6,FALSE)</f>
        <v>13.5</v>
      </c>
      <c r="Q458" s="3">
        <f>VLOOKUP(Tableau1[[#This Row],[Product_Ref]],Table_Correspondance!H:N,7,FALSE)</f>
        <v>15</v>
      </c>
      <c r="R458" s="3">
        <v>3831.42</v>
      </c>
      <c r="S458" t="str">
        <f>CONCATENATE(Tableau1[[#This Row],[Sub_Region_Cod]],Tableau1[[#This Row],[Country_Cod]],Tableau1[[#This Row],[Categ]],Tableau1[[#This Row],[Period]],Tableau1[[#This Row],[Product_Ref]],Tableau1[[#This Row],[Sales]])</f>
        <v>EUERUSCAT_Haut-Et-BasM10-2020P107183831,42</v>
      </c>
      <c r="T458" s="5">
        <f>VLOOKUP(Tableau1[[#This Row],[Product_Ref]],Table_Correspondance!H:L,5,FALSE)</f>
        <v>42826</v>
      </c>
      <c r="U458">
        <f>_xlfn.DAYS(Tableau1[[#This Row],[Date]],Tableau1[[#This Row],[Date_creation]])</f>
        <v>1279</v>
      </c>
    </row>
    <row r="459" spans="1:21" x14ac:dyDescent="0.35">
      <c r="A459" t="s">
        <v>8</v>
      </c>
      <c r="B459" t="s">
        <v>420</v>
      </c>
      <c r="C459" t="str">
        <f>TRIM(Tableau1[[#This Row],[Country_Cod]])</f>
        <v>POL</v>
      </c>
      <c r="D459" t="s">
        <v>409</v>
      </c>
      <c r="E459" t="str">
        <f>VLOOKUP(Tableau1[[#This Row],[Code_Pays]],Table_Correspondance!$B$1:$F$40,2,FALSE)</f>
        <v>Pologne</v>
      </c>
      <c r="F459" t="str">
        <f>RIGHT(Tableau1[[#This Row],[Categ]],LEN(Tableau1[[#This Row],[Categ]])-4)</f>
        <v>Haut</v>
      </c>
      <c r="G459" t="s">
        <v>4</v>
      </c>
      <c r="H459" t="str">
        <f>RIGHT(Tableau1[[#This Row],[Period]],4)</f>
        <v>2021</v>
      </c>
      <c r="I459" t="str">
        <f>LEFT(Tableau1[[#This Row],[Period]],FIND("-",Tableau1[[#This Row],[Period]])-1)</f>
        <v>M3</v>
      </c>
      <c r="J459" t="str">
        <f>RIGHT(Tableau1[[#This Row],[Gauche_Trouve]],LEN(Tableau1[[#This Row],[Gauche_Trouve]])-1)</f>
        <v>3</v>
      </c>
      <c r="K459" s="5">
        <f>DATE(Tableau1[[#This Row],[Annee]],Tableau1[[#This Row],[Mois]],1)</f>
        <v>44256</v>
      </c>
      <c r="L459" s="5" t="str">
        <f>"T" &amp; ROUNDUP(Tableau1[[#This Row],[Mois]]/3, 0)</f>
        <v>T1</v>
      </c>
      <c r="M459" t="s">
        <v>278</v>
      </c>
      <c r="N459" t="str">
        <f>CONCATENATE(Tableau1[[#This Row],[Annee]],"-",Tableau1[[#This Row],[Trimestre]])</f>
        <v>2021-T1</v>
      </c>
      <c r="O459" t="str">
        <f>VLOOKUP(Tableau1[[#This Row],[Product_Ref]],Table_Correspondance!H:J,2,FALSE)</f>
        <v>Sweatshirt</v>
      </c>
      <c r="P459" s="3">
        <f>VLOOKUP(Tableau1[[#This Row],[Product_Ref]],Table_Correspondance!H:N,6,FALSE)</f>
        <v>7.7</v>
      </c>
      <c r="Q459" s="3">
        <f>VLOOKUP(Tableau1[[#This Row],[Product_Ref]],Table_Correspondance!H:N,7,FALSE)</f>
        <v>10</v>
      </c>
      <c r="R459" s="3">
        <v>8285.99</v>
      </c>
      <c r="S459" t="str">
        <f>CONCATENATE(Tableau1[[#This Row],[Sub_Region_Cod]],Tableau1[[#This Row],[Country_Cod]],Tableau1[[#This Row],[Categ]],Tableau1[[#This Row],[Period]],Tableau1[[#This Row],[Product_Ref]],Tableau1[[#This Row],[Sales]])</f>
        <v>EUEPOLCAT_HautM3-2021P387368285,99</v>
      </c>
      <c r="T459" s="5">
        <f>VLOOKUP(Tableau1[[#This Row],[Product_Ref]],Table_Correspondance!H:L,5,FALSE)</f>
        <v>43070</v>
      </c>
      <c r="U459">
        <f>_xlfn.DAYS(Tableau1[[#This Row],[Date]],Tableau1[[#This Row],[Date_creation]])</f>
        <v>1186</v>
      </c>
    </row>
    <row r="460" spans="1:21" x14ac:dyDescent="0.35">
      <c r="A460" t="s">
        <v>8</v>
      </c>
      <c r="B460" t="s">
        <v>417</v>
      </c>
      <c r="C460" t="str">
        <f>TRIM(Tableau1[[#This Row],[Country_Cod]])</f>
        <v>MDA</v>
      </c>
      <c r="D460" t="s">
        <v>410</v>
      </c>
      <c r="E460" t="str">
        <f>VLOOKUP(Tableau1[[#This Row],[Code_Pays]],Table_Correspondance!$B$1:$F$40,2,FALSE)</f>
        <v>République de Moldavie</v>
      </c>
      <c r="F460" t="str">
        <f>RIGHT(Tableau1[[#This Row],[Categ]],LEN(Tableau1[[#This Row],[Categ]])-4)</f>
        <v>Bas</v>
      </c>
      <c r="G460" t="s">
        <v>65</v>
      </c>
      <c r="H460" t="str">
        <f>RIGHT(Tableau1[[#This Row],[Period]],4)</f>
        <v>2019</v>
      </c>
      <c r="I460" t="str">
        <f>LEFT(Tableau1[[#This Row],[Period]],FIND("-",Tableau1[[#This Row],[Period]])-1)</f>
        <v>M9</v>
      </c>
      <c r="J460" t="str">
        <f>RIGHT(Tableau1[[#This Row],[Gauche_Trouve]],LEN(Tableau1[[#This Row],[Gauche_Trouve]])-1)</f>
        <v>9</v>
      </c>
      <c r="K460" s="5">
        <f>DATE(Tableau1[[#This Row],[Annee]],Tableau1[[#This Row],[Mois]],1)</f>
        <v>43709</v>
      </c>
      <c r="L460" s="5" t="str">
        <f>"T" &amp; ROUNDUP(Tableau1[[#This Row],[Mois]]/3, 0)</f>
        <v>T3</v>
      </c>
      <c r="M460" t="s">
        <v>170</v>
      </c>
      <c r="N460" t="str">
        <f>CONCATENATE(Tableau1[[#This Row],[Annee]],"-",Tableau1[[#This Row],[Trimestre]])</f>
        <v>2019-T3</v>
      </c>
      <c r="O460" t="str">
        <f>VLOOKUP(Tableau1[[#This Row],[Product_Ref]],Table_Correspondance!H:J,2,FALSE)</f>
        <v>Pantacourt</v>
      </c>
      <c r="P460" s="3">
        <f>VLOOKUP(Tableau1[[#This Row],[Product_Ref]],Table_Correspondance!H:N,6,FALSE)</f>
        <v>3.85</v>
      </c>
      <c r="Q460" s="3">
        <f>VLOOKUP(Tableau1[[#This Row],[Product_Ref]],Table_Correspondance!H:N,7,FALSE)</f>
        <v>5</v>
      </c>
      <c r="R460" s="3">
        <v>8670.1299999999992</v>
      </c>
      <c r="S460" t="str">
        <f>CONCATENATE(Tableau1[[#This Row],[Sub_Region_Cod]],Tableau1[[#This Row],[Country_Cod]],Tableau1[[#This Row],[Categ]],Tableau1[[#This Row],[Period]],Tableau1[[#This Row],[Product_Ref]],Tableau1[[#This Row],[Sales]])</f>
        <v>EUEMDACAT_BasM9-2019P393068670,13</v>
      </c>
      <c r="T460" s="5">
        <f>VLOOKUP(Tableau1[[#This Row],[Product_Ref]],Table_Correspondance!H:L,5,FALSE)</f>
        <v>43009</v>
      </c>
      <c r="U460">
        <f>_xlfn.DAYS(Tableau1[[#This Row],[Date]],Tableau1[[#This Row],[Date_creation]])</f>
        <v>700</v>
      </c>
    </row>
    <row r="461" spans="1:21" x14ac:dyDescent="0.35">
      <c r="A461" t="s">
        <v>8</v>
      </c>
      <c r="B461" t="s">
        <v>415</v>
      </c>
      <c r="C461" t="str">
        <f>TRIM(Tableau1[[#This Row],[Country_Cod]])</f>
        <v>RUS</v>
      </c>
      <c r="D461" t="s">
        <v>409</v>
      </c>
      <c r="E461" t="str">
        <f>VLOOKUP(Tableau1[[#This Row],[Code_Pays]],Table_Correspondance!$B$1:$F$40,2,FALSE)</f>
        <v>Fédération de Russie</v>
      </c>
      <c r="F461" t="str">
        <f>RIGHT(Tableau1[[#This Row],[Categ]],LEN(Tableau1[[#This Row],[Categ]])-4)</f>
        <v>Haut</v>
      </c>
      <c r="G461" t="s">
        <v>65</v>
      </c>
      <c r="H461" t="str">
        <f>RIGHT(Tableau1[[#This Row],[Period]],4)</f>
        <v>2019</v>
      </c>
      <c r="I461" t="str">
        <f>LEFT(Tableau1[[#This Row],[Period]],FIND("-",Tableau1[[#This Row],[Period]])-1)</f>
        <v>M9</v>
      </c>
      <c r="J461" t="str">
        <f>RIGHT(Tableau1[[#This Row],[Gauche_Trouve]],LEN(Tableau1[[#This Row],[Gauche_Trouve]])-1)</f>
        <v>9</v>
      </c>
      <c r="K461" s="5">
        <f>DATE(Tableau1[[#This Row],[Annee]],Tableau1[[#This Row],[Mois]],1)</f>
        <v>43709</v>
      </c>
      <c r="L461" s="5" t="str">
        <f>"T" &amp; ROUNDUP(Tableau1[[#This Row],[Mois]]/3, 0)</f>
        <v>T3</v>
      </c>
      <c r="M461" t="s">
        <v>267</v>
      </c>
      <c r="N461" t="str">
        <f>CONCATENATE(Tableau1[[#This Row],[Annee]],"-",Tableau1[[#This Row],[Trimestre]])</f>
        <v>2019-T3</v>
      </c>
      <c r="O461" t="str">
        <f>VLOOKUP(Tableau1[[#This Row],[Product_Ref]],Table_Correspondance!H:J,2,FALSE)</f>
        <v>Débardeur</v>
      </c>
      <c r="P461" s="3">
        <f>VLOOKUP(Tableau1[[#This Row],[Product_Ref]],Table_Correspondance!H:N,6,FALSE)</f>
        <v>10.23</v>
      </c>
      <c r="Q461" s="3">
        <f>VLOOKUP(Tableau1[[#This Row],[Product_Ref]],Table_Correspondance!H:N,7,FALSE)</f>
        <v>11</v>
      </c>
      <c r="R461" s="3">
        <v>7012.98</v>
      </c>
      <c r="S461" t="str">
        <f>CONCATENATE(Tableau1[[#This Row],[Sub_Region_Cod]],Tableau1[[#This Row],[Country_Cod]],Tableau1[[#This Row],[Categ]],Tableau1[[#This Row],[Period]],Tableau1[[#This Row],[Product_Ref]],Tableau1[[#This Row],[Sales]])</f>
        <v>EUERUSCAT_HautM9-2019P263717012,98</v>
      </c>
      <c r="T461" s="5">
        <f>VLOOKUP(Tableau1[[#This Row],[Product_Ref]],Table_Correspondance!H:L,5,FALSE)</f>
        <v>42948</v>
      </c>
      <c r="U461">
        <f>_xlfn.DAYS(Tableau1[[#This Row],[Date]],Tableau1[[#This Row],[Date_creation]])</f>
        <v>761</v>
      </c>
    </row>
    <row r="462" spans="1:21" x14ac:dyDescent="0.35">
      <c r="A462" t="s">
        <v>8</v>
      </c>
      <c r="B462" t="s">
        <v>416</v>
      </c>
      <c r="C462" t="str">
        <f>TRIM(Tableau1[[#This Row],[Country_Cod]])</f>
        <v>ROU</v>
      </c>
      <c r="D462" t="s">
        <v>409</v>
      </c>
      <c r="E462" t="str">
        <f>VLOOKUP(Tableau1[[#This Row],[Code_Pays]],Table_Correspondance!$B$1:$F$40,2,FALSE)</f>
        <v>Roumanie</v>
      </c>
      <c r="F462" t="str">
        <f>RIGHT(Tableau1[[#This Row],[Categ]],LEN(Tableau1[[#This Row],[Categ]])-4)</f>
        <v>Haut</v>
      </c>
      <c r="G462" t="s">
        <v>25</v>
      </c>
      <c r="H462" t="str">
        <f>RIGHT(Tableau1[[#This Row],[Period]],4)</f>
        <v>2019</v>
      </c>
      <c r="I462" t="str">
        <f>LEFT(Tableau1[[#This Row],[Period]],FIND("-",Tableau1[[#This Row],[Period]])-1)</f>
        <v>M12</v>
      </c>
      <c r="J462" t="str">
        <f>RIGHT(Tableau1[[#This Row],[Gauche_Trouve]],LEN(Tableau1[[#This Row],[Gauche_Trouve]])-1)</f>
        <v>12</v>
      </c>
      <c r="K462" s="5">
        <f>DATE(Tableau1[[#This Row],[Annee]],Tableau1[[#This Row],[Mois]],1)</f>
        <v>43800</v>
      </c>
      <c r="L462" s="5" t="str">
        <f>"T" &amp; ROUNDUP(Tableau1[[#This Row],[Mois]]/3, 0)</f>
        <v>T4</v>
      </c>
      <c r="M462" t="s">
        <v>179</v>
      </c>
      <c r="N462" t="str">
        <f>CONCATENATE(Tableau1[[#This Row],[Annee]],"-",Tableau1[[#This Row],[Trimestre]])</f>
        <v>2019-T4</v>
      </c>
      <c r="O462" t="str">
        <f>VLOOKUP(Tableau1[[#This Row],[Product_Ref]],Table_Correspondance!H:J,2,FALSE)</f>
        <v>Sweatshirt</v>
      </c>
      <c r="P462" s="3">
        <f>VLOOKUP(Tableau1[[#This Row],[Product_Ref]],Table_Correspondance!H:N,6,FALSE)</f>
        <v>5.7</v>
      </c>
      <c r="Q462" s="3">
        <f>VLOOKUP(Tableau1[[#This Row],[Product_Ref]],Table_Correspondance!H:N,7,FALSE)</f>
        <v>6</v>
      </c>
      <c r="R462" s="3">
        <v>2319.7600000000002</v>
      </c>
      <c r="S462" t="str">
        <f>CONCATENATE(Tableau1[[#This Row],[Sub_Region_Cod]],Tableau1[[#This Row],[Country_Cod]],Tableau1[[#This Row],[Categ]],Tableau1[[#This Row],[Period]],Tableau1[[#This Row],[Product_Ref]],Tableau1[[#This Row],[Sales]])</f>
        <v>EUEROUCAT_HautM12-2019P342212319,76</v>
      </c>
      <c r="T462" s="5">
        <f>VLOOKUP(Tableau1[[#This Row],[Product_Ref]],Table_Correspondance!H:L,5,FALSE)</f>
        <v>43101</v>
      </c>
      <c r="U462">
        <f>_xlfn.DAYS(Tableau1[[#This Row],[Date]],Tableau1[[#This Row],[Date_creation]])</f>
        <v>699</v>
      </c>
    </row>
    <row r="463" spans="1:21" x14ac:dyDescent="0.35">
      <c r="A463" t="s">
        <v>8</v>
      </c>
      <c r="B463" t="s">
        <v>421</v>
      </c>
      <c r="C463" t="str">
        <f>TRIM(Tableau1[[#This Row],[Country_Cod]])</f>
        <v>SVK</v>
      </c>
      <c r="D463" t="s">
        <v>409</v>
      </c>
      <c r="E463" t="str">
        <f>VLOOKUP(Tableau1[[#This Row],[Code_Pays]],Table_Correspondance!$B$1:$F$40,2,FALSE)</f>
        <v>Slovaquie</v>
      </c>
      <c r="F463" t="str">
        <f>RIGHT(Tableau1[[#This Row],[Categ]],LEN(Tableau1[[#This Row],[Categ]])-4)</f>
        <v>Haut</v>
      </c>
      <c r="G463" t="s">
        <v>11</v>
      </c>
      <c r="H463" t="str">
        <f>RIGHT(Tableau1[[#This Row],[Period]],4)</f>
        <v>2020</v>
      </c>
      <c r="I463" t="str">
        <f>LEFT(Tableau1[[#This Row],[Period]],FIND("-",Tableau1[[#This Row],[Period]])-1)</f>
        <v>M7</v>
      </c>
      <c r="J463" t="str">
        <f>RIGHT(Tableau1[[#This Row],[Gauche_Trouve]],LEN(Tableau1[[#This Row],[Gauche_Trouve]])-1)</f>
        <v>7</v>
      </c>
      <c r="K463" s="5">
        <f>DATE(Tableau1[[#This Row],[Annee]],Tableau1[[#This Row],[Mois]],1)</f>
        <v>44013</v>
      </c>
      <c r="L463" s="5" t="str">
        <f>"T" &amp; ROUNDUP(Tableau1[[#This Row],[Mois]]/3, 0)</f>
        <v>T3</v>
      </c>
      <c r="M463" t="s">
        <v>153</v>
      </c>
      <c r="N463" t="str">
        <f>CONCATENATE(Tableau1[[#This Row],[Annee]],"-",Tableau1[[#This Row],[Trimestre]])</f>
        <v>2020-T3</v>
      </c>
      <c r="O463" t="str">
        <f>VLOOKUP(Tableau1[[#This Row],[Product_Ref]],Table_Correspondance!H:J,2,FALSE)</f>
        <v>T-shirt</v>
      </c>
      <c r="P463" s="3">
        <f>VLOOKUP(Tableau1[[#This Row],[Product_Ref]],Table_Correspondance!H:N,6,FALSE)</f>
        <v>5.76</v>
      </c>
      <c r="Q463" s="3">
        <f>VLOOKUP(Tableau1[[#This Row],[Product_Ref]],Table_Correspondance!H:N,7,FALSE)</f>
        <v>8</v>
      </c>
      <c r="R463" s="3">
        <v>3510.44</v>
      </c>
      <c r="S463" t="str">
        <f>CONCATENATE(Tableau1[[#This Row],[Sub_Region_Cod]],Tableau1[[#This Row],[Country_Cod]],Tableau1[[#This Row],[Categ]],Tableau1[[#This Row],[Period]],Tableau1[[#This Row],[Product_Ref]],Tableau1[[#This Row],[Sales]])</f>
        <v>EUESVKCAT_HautM7-2020P068043510,44</v>
      </c>
      <c r="T463" s="5">
        <f>VLOOKUP(Tableau1[[#This Row],[Product_Ref]],Table_Correspondance!H:L,5,FALSE)</f>
        <v>42917</v>
      </c>
      <c r="U463">
        <f>_xlfn.DAYS(Tableau1[[#This Row],[Date]],Tableau1[[#This Row],[Date_creation]])</f>
        <v>1096</v>
      </c>
    </row>
    <row r="464" spans="1:21" x14ac:dyDescent="0.35">
      <c r="A464" t="s">
        <v>8</v>
      </c>
      <c r="B464" t="s">
        <v>424</v>
      </c>
      <c r="C464" t="str">
        <f>TRIM(Tableau1[[#This Row],[Country_Cod]])</f>
        <v>CZE</v>
      </c>
      <c r="D464" t="s">
        <v>408</v>
      </c>
      <c r="E464" t="str">
        <f>VLOOKUP(Tableau1[[#This Row],[Code_Pays]],Table_Correspondance!$B$1:$F$40,2,FALSE)</f>
        <v>République Tchèque</v>
      </c>
      <c r="F464" t="str">
        <f>RIGHT(Tableau1[[#This Row],[Categ]],LEN(Tableau1[[#This Row],[Categ]])-4)</f>
        <v>Haut-Et-Bas</v>
      </c>
      <c r="G464" t="s">
        <v>75</v>
      </c>
      <c r="H464" t="str">
        <f>RIGHT(Tableau1[[#This Row],[Period]],4)</f>
        <v>2021</v>
      </c>
      <c r="I464" t="str">
        <f>LEFT(Tableau1[[#This Row],[Period]],FIND("-",Tableau1[[#This Row],[Period]])-1)</f>
        <v>M4</v>
      </c>
      <c r="J464" t="str">
        <f>RIGHT(Tableau1[[#This Row],[Gauche_Trouve]],LEN(Tableau1[[#This Row],[Gauche_Trouve]])-1)</f>
        <v>4</v>
      </c>
      <c r="K464" s="5">
        <f>DATE(Tableau1[[#This Row],[Annee]],Tableau1[[#This Row],[Mois]],1)</f>
        <v>44287</v>
      </c>
      <c r="L464" s="5" t="str">
        <f>"T" &amp; ROUNDUP(Tableau1[[#This Row],[Mois]]/3, 0)</f>
        <v>T2</v>
      </c>
      <c r="M464" t="s">
        <v>390</v>
      </c>
      <c r="N464" t="str">
        <f>CONCATENATE(Tableau1[[#This Row],[Annee]],"-",Tableau1[[#This Row],[Trimestre]])</f>
        <v>2021-T2</v>
      </c>
      <c r="O464" t="str">
        <f>VLOOKUP(Tableau1[[#This Row],[Product_Ref]],Table_Correspondance!H:J,2,FALSE)</f>
        <v>Robe</v>
      </c>
      <c r="P464" s="3">
        <f>VLOOKUP(Tableau1[[#This Row],[Product_Ref]],Table_Correspondance!H:N,6,FALSE)</f>
        <v>5.6</v>
      </c>
      <c r="Q464" s="3">
        <f>VLOOKUP(Tableau1[[#This Row],[Product_Ref]],Table_Correspondance!H:N,7,FALSE)</f>
        <v>7</v>
      </c>
      <c r="R464" s="3">
        <v>1537.28</v>
      </c>
      <c r="S464" t="str">
        <f>CONCATENATE(Tableau1[[#This Row],[Sub_Region_Cod]],Tableau1[[#This Row],[Country_Cod]],Tableau1[[#This Row],[Categ]],Tableau1[[#This Row],[Period]],Tableau1[[#This Row],[Product_Ref]],Tableau1[[#This Row],[Sales]])</f>
        <v>EUECZECAT_Haut-Et-BasM4-2021P095141537,28</v>
      </c>
      <c r="T464" s="5">
        <f>VLOOKUP(Tableau1[[#This Row],[Product_Ref]],Table_Correspondance!H:L,5,FALSE)</f>
        <v>42767</v>
      </c>
      <c r="U464">
        <f>_xlfn.DAYS(Tableau1[[#This Row],[Date]],Tableau1[[#This Row],[Date_creation]])</f>
        <v>1520</v>
      </c>
    </row>
    <row r="465" spans="1:21" x14ac:dyDescent="0.35">
      <c r="A465" t="s">
        <v>8</v>
      </c>
      <c r="B465" t="s">
        <v>420</v>
      </c>
      <c r="C465" t="str">
        <f>TRIM(Tableau1[[#This Row],[Country_Cod]])</f>
        <v>POL</v>
      </c>
      <c r="D465" t="s">
        <v>409</v>
      </c>
      <c r="E465" t="str">
        <f>VLOOKUP(Tableau1[[#This Row],[Code_Pays]],Table_Correspondance!$B$1:$F$40,2,FALSE)</f>
        <v>Pologne</v>
      </c>
      <c r="F465" t="str">
        <f>RIGHT(Tableau1[[#This Row],[Categ]],LEN(Tableau1[[#This Row],[Categ]])-4)</f>
        <v>Haut</v>
      </c>
      <c r="G465" t="s">
        <v>44</v>
      </c>
      <c r="H465" t="str">
        <f>RIGHT(Tableau1[[#This Row],[Period]],4)</f>
        <v>2019</v>
      </c>
      <c r="I465" t="str">
        <f>LEFT(Tableau1[[#This Row],[Period]],FIND("-",Tableau1[[#This Row],[Period]])-1)</f>
        <v>M11</v>
      </c>
      <c r="J465" t="str">
        <f>RIGHT(Tableau1[[#This Row],[Gauche_Trouve]],LEN(Tableau1[[#This Row],[Gauche_Trouve]])-1)</f>
        <v>11</v>
      </c>
      <c r="K465" s="5">
        <f>DATE(Tableau1[[#This Row],[Annee]],Tableau1[[#This Row],[Mois]],1)</f>
        <v>43770</v>
      </c>
      <c r="L465" s="5" t="str">
        <f>"T" &amp; ROUNDUP(Tableau1[[#This Row],[Mois]]/3, 0)</f>
        <v>T4</v>
      </c>
      <c r="M465" t="s">
        <v>102</v>
      </c>
      <c r="N465" t="str">
        <f>CONCATENATE(Tableau1[[#This Row],[Annee]],"-",Tableau1[[#This Row],[Trimestre]])</f>
        <v>2019-T4</v>
      </c>
      <c r="O465" t="str">
        <f>VLOOKUP(Tableau1[[#This Row],[Product_Ref]],Table_Correspondance!H:J,2,FALSE)</f>
        <v>Chemise</v>
      </c>
      <c r="P465" s="3">
        <f>VLOOKUP(Tableau1[[#This Row],[Product_Ref]],Table_Correspondance!H:N,6,FALSE)</f>
        <v>5.81</v>
      </c>
      <c r="Q465" s="3">
        <f>VLOOKUP(Tableau1[[#This Row],[Product_Ref]],Table_Correspondance!H:N,7,FALSE)</f>
        <v>7</v>
      </c>
      <c r="R465" s="3">
        <v>5984.19</v>
      </c>
      <c r="S465" t="str">
        <f>CONCATENATE(Tableau1[[#This Row],[Sub_Region_Cod]],Tableau1[[#This Row],[Country_Cod]],Tableau1[[#This Row],[Categ]],Tableau1[[#This Row],[Period]],Tableau1[[#This Row],[Product_Ref]],Tableau1[[#This Row],[Sales]])</f>
        <v>EUEPOLCAT_HautM11-2019P483045984,19</v>
      </c>
      <c r="T465" s="5">
        <f>VLOOKUP(Tableau1[[#This Row],[Product_Ref]],Table_Correspondance!H:L,5,FALSE)</f>
        <v>43374</v>
      </c>
      <c r="U465">
        <f>_xlfn.DAYS(Tableau1[[#This Row],[Date]],Tableau1[[#This Row],[Date_creation]])</f>
        <v>396</v>
      </c>
    </row>
    <row r="466" spans="1:21" x14ac:dyDescent="0.35">
      <c r="A466" t="s">
        <v>8</v>
      </c>
      <c r="B466" t="s">
        <v>424</v>
      </c>
      <c r="C466" t="str">
        <f>TRIM(Tableau1[[#This Row],[Country_Cod]])</f>
        <v>CZE</v>
      </c>
      <c r="D466" t="s">
        <v>410</v>
      </c>
      <c r="E466" t="str">
        <f>VLOOKUP(Tableau1[[#This Row],[Code_Pays]],Table_Correspondance!$B$1:$F$40,2,FALSE)</f>
        <v>République Tchèque</v>
      </c>
      <c r="F466" t="str">
        <f>RIGHT(Tableau1[[#This Row],[Categ]],LEN(Tableau1[[#This Row],[Categ]])-4)</f>
        <v>Bas</v>
      </c>
      <c r="G466" t="s">
        <v>11</v>
      </c>
      <c r="H466" t="str">
        <f>RIGHT(Tableau1[[#This Row],[Period]],4)</f>
        <v>2020</v>
      </c>
      <c r="I466" t="str">
        <f>LEFT(Tableau1[[#This Row],[Period]],FIND("-",Tableau1[[#This Row],[Period]])-1)</f>
        <v>M7</v>
      </c>
      <c r="J466" t="str">
        <f>RIGHT(Tableau1[[#This Row],[Gauche_Trouve]],LEN(Tableau1[[#This Row],[Gauche_Trouve]])-1)</f>
        <v>7</v>
      </c>
      <c r="K466" s="5">
        <f>DATE(Tableau1[[#This Row],[Annee]],Tableau1[[#This Row],[Mois]],1)</f>
        <v>44013</v>
      </c>
      <c r="L466" s="5" t="str">
        <f>"T" &amp; ROUNDUP(Tableau1[[#This Row],[Mois]]/3, 0)</f>
        <v>T3</v>
      </c>
      <c r="M466" t="s">
        <v>14</v>
      </c>
      <c r="N466" t="str">
        <f>CONCATENATE(Tableau1[[#This Row],[Annee]],"-",Tableau1[[#This Row],[Trimestre]])</f>
        <v>2020-T3</v>
      </c>
      <c r="O466" t="str">
        <f>VLOOKUP(Tableau1[[#This Row],[Product_Ref]],Table_Correspondance!H:J,2,FALSE)</f>
        <v>Chaussette</v>
      </c>
      <c r="P466" s="3">
        <f>VLOOKUP(Tableau1[[#This Row],[Product_Ref]],Table_Correspondance!H:N,6,FALSE)</f>
        <v>8</v>
      </c>
      <c r="Q466" s="3">
        <f>VLOOKUP(Tableau1[[#This Row],[Product_Ref]],Table_Correspondance!H:N,7,FALSE)</f>
        <v>10</v>
      </c>
      <c r="R466" s="3">
        <v>2014.88</v>
      </c>
      <c r="S466" t="str">
        <f>CONCATENATE(Tableau1[[#This Row],[Sub_Region_Cod]],Tableau1[[#This Row],[Country_Cod]],Tableau1[[#This Row],[Categ]],Tableau1[[#This Row],[Period]],Tableau1[[#This Row],[Product_Ref]],Tableau1[[#This Row],[Sales]])</f>
        <v>EUECZECAT_BasM7-2020P450992014,88</v>
      </c>
      <c r="T466" s="5">
        <f>VLOOKUP(Tableau1[[#This Row],[Product_Ref]],Table_Correspondance!H:L,5,FALSE)</f>
        <v>42795</v>
      </c>
      <c r="U466">
        <f>_xlfn.DAYS(Tableau1[[#This Row],[Date]],Tableau1[[#This Row],[Date_creation]])</f>
        <v>1218</v>
      </c>
    </row>
    <row r="467" spans="1:21" x14ac:dyDescent="0.35">
      <c r="A467" t="s">
        <v>8</v>
      </c>
      <c r="B467" t="s">
        <v>418</v>
      </c>
      <c r="C467" t="str">
        <f>TRIM(Tableau1[[#This Row],[Country_Cod]])</f>
        <v>BGR</v>
      </c>
      <c r="D467" t="s">
        <v>410</v>
      </c>
      <c r="E467" t="str">
        <f>VLOOKUP(Tableau1[[#This Row],[Code_Pays]],Table_Correspondance!$B$1:$F$40,2,FALSE)</f>
        <v>Bulgarie</v>
      </c>
      <c r="F467" t="str">
        <f>RIGHT(Tableau1[[#This Row],[Categ]],LEN(Tableau1[[#This Row],[Categ]])-4)</f>
        <v>Bas</v>
      </c>
      <c r="G467" t="s">
        <v>65</v>
      </c>
      <c r="H467" t="str">
        <f>RIGHT(Tableau1[[#This Row],[Period]],4)</f>
        <v>2019</v>
      </c>
      <c r="I467" t="str">
        <f>LEFT(Tableau1[[#This Row],[Period]],FIND("-",Tableau1[[#This Row],[Period]])-1)</f>
        <v>M9</v>
      </c>
      <c r="J467" t="str">
        <f>RIGHT(Tableau1[[#This Row],[Gauche_Trouve]],LEN(Tableau1[[#This Row],[Gauche_Trouve]])-1)</f>
        <v>9</v>
      </c>
      <c r="K467" s="5">
        <f>DATE(Tableau1[[#This Row],[Annee]],Tableau1[[#This Row],[Mois]],1)</f>
        <v>43709</v>
      </c>
      <c r="L467" s="5" t="str">
        <f>"T" &amp; ROUNDUP(Tableau1[[#This Row],[Mois]]/3, 0)</f>
        <v>T3</v>
      </c>
      <c r="M467" t="s">
        <v>164</v>
      </c>
      <c r="N467" t="str">
        <f>CONCATENATE(Tableau1[[#This Row],[Annee]],"-",Tableau1[[#This Row],[Trimestre]])</f>
        <v>2019-T3</v>
      </c>
      <c r="O467" t="str">
        <f>VLOOKUP(Tableau1[[#This Row],[Product_Ref]],Table_Correspondance!H:J,2,FALSE)</f>
        <v>Pantacourt</v>
      </c>
      <c r="P467" s="3">
        <f>VLOOKUP(Tableau1[[#This Row],[Product_Ref]],Table_Correspondance!H:N,6,FALSE)</f>
        <v>10.36</v>
      </c>
      <c r="Q467" s="3">
        <f>VLOOKUP(Tableau1[[#This Row],[Product_Ref]],Table_Correspondance!H:N,7,FALSE)</f>
        <v>14</v>
      </c>
      <c r="R467" s="3">
        <v>8799.81</v>
      </c>
      <c r="S467" t="str">
        <f>CONCATENATE(Tableau1[[#This Row],[Sub_Region_Cod]],Tableau1[[#This Row],[Country_Cod]],Tableau1[[#This Row],[Categ]],Tableau1[[#This Row],[Period]],Tableau1[[#This Row],[Product_Ref]],Tableau1[[#This Row],[Sales]])</f>
        <v>EUEBGRCAT_BasM9-2019P429508799,81</v>
      </c>
      <c r="T467" s="5">
        <f>VLOOKUP(Tableau1[[#This Row],[Product_Ref]],Table_Correspondance!H:L,5,FALSE)</f>
        <v>42856</v>
      </c>
      <c r="U467">
        <f>_xlfn.DAYS(Tableau1[[#This Row],[Date]],Tableau1[[#This Row],[Date_creation]])</f>
        <v>853</v>
      </c>
    </row>
    <row r="468" spans="1:21" x14ac:dyDescent="0.35">
      <c r="A468" t="s">
        <v>8</v>
      </c>
      <c r="B468" t="s">
        <v>422</v>
      </c>
      <c r="C468" t="str">
        <f>TRIM(Tableau1[[#This Row],[Country_Cod]])</f>
        <v>BLR</v>
      </c>
      <c r="D468" t="s">
        <v>410</v>
      </c>
      <c r="E468" t="str">
        <f>VLOOKUP(Tableau1[[#This Row],[Code_Pays]],Table_Correspondance!$B$1:$F$40,2,FALSE)</f>
        <v>Bélarus</v>
      </c>
      <c r="F468" t="str">
        <f>RIGHT(Tableau1[[#This Row],[Categ]],LEN(Tableau1[[#This Row],[Categ]])-4)</f>
        <v>Bas</v>
      </c>
      <c r="G468" t="s">
        <v>15</v>
      </c>
      <c r="H468" t="str">
        <f>RIGHT(Tableau1[[#This Row],[Period]],4)</f>
        <v>2019</v>
      </c>
      <c r="I468" t="str">
        <f>LEFT(Tableau1[[#This Row],[Period]],FIND("-",Tableau1[[#This Row],[Period]])-1)</f>
        <v>M8</v>
      </c>
      <c r="J468" t="str">
        <f>RIGHT(Tableau1[[#This Row],[Gauche_Trouve]],LEN(Tableau1[[#This Row],[Gauche_Trouve]])-1)</f>
        <v>8</v>
      </c>
      <c r="K468" s="5">
        <f>DATE(Tableau1[[#This Row],[Annee]],Tableau1[[#This Row],[Mois]],1)</f>
        <v>43678</v>
      </c>
      <c r="L468" s="5" t="str">
        <f>"T" &amp; ROUNDUP(Tableau1[[#This Row],[Mois]]/3, 0)</f>
        <v>T3</v>
      </c>
      <c r="M468" t="s">
        <v>41</v>
      </c>
      <c r="N468" t="str">
        <f>CONCATENATE(Tableau1[[#This Row],[Annee]],"-",Tableau1[[#This Row],[Trimestre]])</f>
        <v>2019-T3</v>
      </c>
      <c r="O468" t="str">
        <f>VLOOKUP(Tableau1[[#This Row],[Product_Ref]],Table_Correspondance!H:J,2,FALSE)</f>
        <v>Collant</v>
      </c>
      <c r="P468" s="3">
        <f>VLOOKUP(Tableau1[[#This Row],[Product_Ref]],Table_Correspondance!H:N,6,FALSE)</f>
        <v>11.62</v>
      </c>
      <c r="Q468" s="3">
        <f>VLOOKUP(Tableau1[[#This Row],[Product_Ref]],Table_Correspondance!H:N,7,FALSE)</f>
        <v>14</v>
      </c>
      <c r="R468" s="3">
        <v>31.54</v>
      </c>
      <c r="S468" t="str">
        <f>CONCATENATE(Tableau1[[#This Row],[Sub_Region_Cod]],Tableau1[[#This Row],[Country_Cod]],Tableau1[[#This Row],[Categ]],Tableau1[[#This Row],[Period]],Tableau1[[#This Row],[Product_Ref]],Tableau1[[#This Row],[Sales]])</f>
        <v>EUEBLRCAT_BasM8-2019P3259431,54</v>
      </c>
      <c r="T468" s="5">
        <f>VLOOKUP(Tableau1[[#This Row],[Product_Ref]],Table_Correspondance!H:L,5,FALSE)</f>
        <v>43132</v>
      </c>
      <c r="U468">
        <f>_xlfn.DAYS(Tableau1[[#This Row],[Date]],Tableau1[[#This Row],[Date_creation]])</f>
        <v>546</v>
      </c>
    </row>
    <row r="469" spans="1:21" x14ac:dyDescent="0.35">
      <c r="A469" t="s">
        <v>8</v>
      </c>
      <c r="B469" t="s">
        <v>424</v>
      </c>
      <c r="C469" t="str">
        <f>TRIM(Tableau1[[#This Row],[Country_Cod]])</f>
        <v>CZE</v>
      </c>
      <c r="D469" t="s">
        <v>409</v>
      </c>
      <c r="E469" t="str">
        <f>VLOOKUP(Tableau1[[#This Row],[Code_Pays]],Table_Correspondance!$B$1:$F$40,2,FALSE)</f>
        <v>République Tchèque</v>
      </c>
      <c r="F469" t="str">
        <f>RIGHT(Tableau1[[#This Row],[Categ]],LEN(Tableau1[[#This Row],[Categ]])-4)</f>
        <v>Haut</v>
      </c>
      <c r="G469" t="s">
        <v>65</v>
      </c>
      <c r="H469" t="str">
        <f>RIGHT(Tableau1[[#This Row],[Period]],4)</f>
        <v>2019</v>
      </c>
      <c r="I469" t="str">
        <f>LEFT(Tableau1[[#This Row],[Period]],FIND("-",Tableau1[[#This Row],[Period]])-1)</f>
        <v>M9</v>
      </c>
      <c r="J469" t="str">
        <f>RIGHT(Tableau1[[#This Row],[Gauche_Trouve]],LEN(Tableau1[[#This Row],[Gauche_Trouve]])-1)</f>
        <v>9</v>
      </c>
      <c r="K469" s="5">
        <f>DATE(Tableau1[[#This Row],[Annee]],Tableau1[[#This Row],[Mois]],1)</f>
        <v>43709</v>
      </c>
      <c r="L469" s="5" t="str">
        <f>"T" &amp; ROUNDUP(Tableau1[[#This Row],[Mois]]/3, 0)</f>
        <v>T3</v>
      </c>
      <c r="M469" t="s">
        <v>31</v>
      </c>
      <c r="N469" t="str">
        <f>CONCATENATE(Tableau1[[#This Row],[Annee]],"-",Tableau1[[#This Row],[Trimestre]])</f>
        <v>2019-T3</v>
      </c>
      <c r="O469" t="str">
        <f>VLOOKUP(Tableau1[[#This Row],[Product_Ref]],Table_Correspondance!H:J,2,FALSE)</f>
        <v>Soutien gorge</v>
      </c>
      <c r="P469" s="3">
        <f>VLOOKUP(Tableau1[[#This Row],[Product_Ref]],Table_Correspondance!H:N,6,FALSE)</f>
        <v>10.44</v>
      </c>
      <c r="Q469" s="3">
        <f>VLOOKUP(Tableau1[[#This Row],[Product_Ref]],Table_Correspondance!H:N,7,FALSE)</f>
        <v>12</v>
      </c>
      <c r="R469" s="3">
        <v>8101.44</v>
      </c>
      <c r="S469" t="str">
        <f>CONCATENATE(Tableau1[[#This Row],[Sub_Region_Cod]],Tableau1[[#This Row],[Country_Cod]],Tableau1[[#This Row],[Categ]],Tableau1[[#This Row],[Period]],Tableau1[[#This Row],[Product_Ref]],Tableau1[[#This Row],[Sales]])</f>
        <v>EUECZECAT_HautM9-2019P421488101,44</v>
      </c>
      <c r="T469" s="5">
        <f>VLOOKUP(Tableau1[[#This Row],[Product_Ref]],Table_Correspondance!H:L,5,FALSE)</f>
        <v>42979</v>
      </c>
      <c r="U469">
        <f>_xlfn.DAYS(Tableau1[[#This Row],[Date]],Tableau1[[#This Row],[Date_creation]])</f>
        <v>730</v>
      </c>
    </row>
    <row r="470" spans="1:21" x14ac:dyDescent="0.35">
      <c r="A470" t="s">
        <v>8</v>
      </c>
      <c r="B470" t="s">
        <v>418</v>
      </c>
      <c r="C470" t="str">
        <f>TRIM(Tableau1[[#This Row],[Country_Cod]])</f>
        <v>BGR</v>
      </c>
      <c r="D470" t="s">
        <v>408</v>
      </c>
      <c r="E470" t="str">
        <f>VLOOKUP(Tableau1[[#This Row],[Code_Pays]],Table_Correspondance!$B$1:$F$40,2,FALSE)</f>
        <v>Bulgarie</v>
      </c>
      <c r="F470" t="str">
        <f>RIGHT(Tableau1[[#This Row],[Categ]],LEN(Tableau1[[#This Row],[Categ]])-4)</f>
        <v>Haut-Et-Bas</v>
      </c>
      <c r="G470" t="s">
        <v>23</v>
      </c>
      <c r="H470" t="str">
        <f>RIGHT(Tableau1[[#This Row],[Period]],4)</f>
        <v>2019</v>
      </c>
      <c r="I470" t="str">
        <f>LEFT(Tableau1[[#This Row],[Period]],FIND("-",Tableau1[[#This Row],[Period]])-1)</f>
        <v>M10</v>
      </c>
      <c r="J470" t="str">
        <f>RIGHT(Tableau1[[#This Row],[Gauche_Trouve]],LEN(Tableau1[[#This Row],[Gauche_Trouve]])-1)</f>
        <v>10</v>
      </c>
      <c r="K470" s="5">
        <f>DATE(Tableau1[[#This Row],[Annee]],Tableau1[[#This Row],[Mois]],1)</f>
        <v>43739</v>
      </c>
      <c r="L470" s="5" t="str">
        <f>"T" &amp; ROUNDUP(Tableau1[[#This Row],[Mois]]/3, 0)</f>
        <v>T4</v>
      </c>
      <c r="M470" t="s">
        <v>85</v>
      </c>
      <c r="N470" t="str">
        <f>CONCATENATE(Tableau1[[#This Row],[Annee]],"-",Tableau1[[#This Row],[Trimestre]])</f>
        <v>2019-T4</v>
      </c>
      <c r="O470" t="str">
        <f>VLOOKUP(Tableau1[[#This Row],[Product_Ref]],Table_Correspondance!H:J,2,FALSE)</f>
        <v>Pyjama</v>
      </c>
      <c r="P470" s="3">
        <f>VLOOKUP(Tableau1[[#This Row],[Product_Ref]],Table_Correspondance!H:N,6,FALSE)</f>
        <v>12.3</v>
      </c>
      <c r="Q470" s="3">
        <f>VLOOKUP(Tableau1[[#This Row],[Product_Ref]],Table_Correspondance!H:N,7,FALSE)</f>
        <v>15</v>
      </c>
      <c r="R470" s="3">
        <v>5822.5</v>
      </c>
      <c r="S470" t="str">
        <f>CONCATENATE(Tableau1[[#This Row],[Sub_Region_Cod]],Tableau1[[#This Row],[Country_Cod]],Tableau1[[#This Row],[Categ]],Tableau1[[#This Row],[Period]],Tableau1[[#This Row],[Product_Ref]],Tableau1[[#This Row],[Sales]])</f>
        <v>EUEBGRCAT_Haut-Et-BasM10-2019P260935822,5</v>
      </c>
      <c r="T470" s="5">
        <f>VLOOKUP(Tableau1[[#This Row],[Product_Ref]],Table_Correspondance!H:L,5,FALSE)</f>
        <v>42826</v>
      </c>
      <c r="U470">
        <f>_xlfn.DAYS(Tableau1[[#This Row],[Date]],Tableau1[[#This Row],[Date_creation]])</f>
        <v>913</v>
      </c>
    </row>
    <row r="471" spans="1:21" x14ac:dyDescent="0.35">
      <c r="A471" t="s">
        <v>8</v>
      </c>
      <c r="B471" t="s">
        <v>424</v>
      </c>
      <c r="C471" t="str">
        <f>TRIM(Tableau1[[#This Row],[Country_Cod]])</f>
        <v>CZE</v>
      </c>
      <c r="D471" t="s">
        <v>410</v>
      </c>
      <c r="E471" t="str">
        <f>VLOOKUP(Tableau1[[#This Row],[Code_Pays]],Table_Correspondance!$B$1:$F$40,2,FALSE)</f>
        <v>République Tchèque</v>
      </c>
      <c r="F471" t="str">
        <f>RIGHT(Tableau1[[#This Row],[Categ]],LEN(Tableau1[[#This Row],[Categ]])-4)</f>
        <v>Bas</v>
      </c>
      <c r="G471" t="s">
        <v>9</v>
      </c>
      <c r="H471" t="str">
        <f>RIGHT(Tableau1[[#This Row],[Period]],4)</f>
        <v>2021</v>
      </c>
      <c r="I471" t="str">
        <f>LEFT(Tableau1[[#This Row],[Period]],FIND("-",Tableau1[[#This Row],[Period]])-1)</f>
        <v>M2</v>
      </c>
      <c r="J471" t="str">
        <f>RIGHT(Tableau1[[#This Row],[Gauche_Trouve]],LEN(Tableau1[[#This Row],[Gauche_Trouve]])-1)</f>
        <v>2</v>
      </c>
      <c r="K471" s="5">
        <f>DATE(Tableau1[[#This Row],[Annee]],Tableau1[[#This Row],[Mois]],1)</f>
        <v>44228</v>
      </c>
      <c r="L471" s="5" t="str">
        <f>"T" &amp; ROUNDUP(Tableau1[[#This Row],[Mois]]/3, 0)</f>
        <v>T1</v>
      </c>
      <c r="M471" t="s">
        <v>346</v>
      </c>
      <c r="N471" t="str">
        <f>CONCATENATE(Tableau1[[#This Row],[Annee]],"-",Tableau1[[#This Row],[Trimestre]])</f>
        <v>2021-T1</v>
      </c>
      <c r="O471" t="str">
        <f>VLOOKUP(Tableau1[[#This Row],[Product_Ref]],Table_Correspondance!H:J,2,FALSE)</f>
        <v>Culotte</v>
      </c>
      <c r="P471" s="3">
        <f>VLOOKUP(Tableau1[[#This Row],[Product_Ref]],Table_Correspondance!H:N,6,FALSE)</f>
        <v>6.39</v>
      </c>
      <c r="Q471" s="3">
        <f>VLOOKUP(Tableau1[[#This Row],[Product_Ref]],Table_Correspondance!H:N,7,FALSE)</f>
        <v>9</v>
      </c>
      <c r="R471" s="3">
        <v>7842.23</v>
      </c>
      <c r="S471" t="str">
        <f>CONCATENATE(Tableau1[[#This Row],[Sub_Region_Cod]],Tableau1[[#This Row],[Country_Cod]],Tableau1[[#This Row],[Categ]],Tableau1[[#This Row],[Period]],Tableau1[[#This Row],[Product_Ref]],Tableau1[[#This Row],[Sales]])</f>
        <v>EUECZECAT_BasM2-2021P319517842,23</v>
      </c>
      <c r="T471" s="5">
        <f>VLOOKUP(Tableau1[[#This Row],[Product_Ref]],Table_Correspondance!H:L,5,FALSE)</f>
        <v>43435</v>
      </c>
      <c r="U471">
        <f>_xlfn.DAYS(Tableau1[[#This Row],[Date]],Tableau1[[#This Row],[Date_creation]])</f>
        <v>793</v>
      </c>
    </row>
    <row r="472" spans="1:21" x14ac:dyDescent="0.35">
      <c r="A472" t="s">
        <v>8</v>
      </c>
      <c r="B472" t="s">
        <v>416</v>
      </c>
      <c r="C472" t="str">
        <f>TRIM(Tableau1[[#This Row],[Country_Cod]])</f>
        <v>ROU</v>
      </c>
      <c r="D472" t="s">
        <v>409</v>
      </c>
      <c r="E472" t="str">
        <f>VLOOKUP(Tableau1[[#This Row],[Code_Pays]],Table_Correspondance!$B$1:$F$40,2,FALSE)</f>
        <v>Roumanie</v>
      </c>
      <c r="F472" t="str">
        <f>RIGHT(Tableau1[[#This Row],[Categ]],LEN(Tableau1[[#This Row],[Categ]])-4)</f>
        <v>Haut</v>
      </c>
      <c r="G472" t="s">
        <v>48</v>
      </c>
      <c r="H472" t="str">
        <f>RIGHT(Tableau1[[#This Row],[Period]],4)</f>
        <v>2020</v>
      </c>
      <c r="I472" t="str">
        <f>LEFT(Tableau1[[#This Row],[Period]],FIND("-",Tableau1[[#This Row],[Period]])-1)</f>
        <v>M1</v>
      </c>
      <c r="J472" t="str">
        <f>RIGHT(Tableau1[[#This Row],[Gauche_Trouve]],LEN(Tableau1[[#This Row],[Gauche_Trouve]])-1)</f>
        <v>1</v>
      </c>
      <c r="K472" s="5">
        <f>DATE(Tableau1[[#This Row],[Annee]],Tableau1[[#This Row],[Mois]],1)</f>
        <v>43831</v>
      </c>
      <c r="L472" s="5" t="str">
        <f>"T" &amp; ROUNDUP(Tableau1[[#This Row],[Mois]]/3, 0)</f>
        <v>T1</v>
      </c>
      <c r="M472" t="s">
        <v>178</v>
      </c>
      <c r="N472" t="str">
        <f>CONCATENATE(Tableau1[[#This Row],[Annee]],"-",Tableau1[[#This Row],[Trimestre]])</f>
        <v>2020-T1</v>
      </c>
      <c r="O472" t="str">
        <f>VLOOKUP(Tableau1[[#This Row],[Product_Ref]],Table_Correspondance!H:J,2,FALSE)</f>
        <v>Pull</v>
      </c>
      <c r="P472" s="3">
        <f>VLOOKUP(Tableau1[[#This Row],[Product_Ref]],Table_Correspondance!H:N,6,FALSE)</f>
        <v>10.92</v>
      </c>
      <c r="Q472" s="3">
        <f>VLOOKUP(Tableau1[[#This Row],[Product_Ref]],Table_Correspondance!H:N,7,FALSE)</f>
        <v>12</v>
      </c>
      <c r="R472" s="3">
        <v>5234.4799999999996</v>
      </c>
      <c r="S472" t="str">
        <f>CONCATENATE(Tableau1[[#This Row],[Sub_Region_Cod]],Tableau1[[#This Row],[Country_Cod]],Tableau1[[#This Row],[Categ]],Tableau1[[#This Row],[Period]],Tableau1[[#This Row],[Product_Ref]],Tableau1[[#This Row],[Sales]])</f>
        <v>EUEROUCAT_HautM1-2020P270375234,48</v>
      </c>
      <c r="T472" s="5">
        <f>VLOOKUP(Tableau1[[#This Row],[Product_Ref]],Table_Correspondance!H:L,5,FALSE)</f>
        <v>42826</v>
      </c>
      <c r="U472">
        <f>_xlfn.DAYS(Tableau1[[#This Row],[Date]],Tableau1[[#This Row],[Date_creation]])</f>
        <v>1005</v>
      </c>
    </row>
    <row r="473" spans="1:21" x14ac:dyDescent="0.35">
      <c r="A473" t="s">
        <v>8</v>
      </c>
      <c r="B473" t="s">
        <v>425</v>
      </c>
      <c r="C473" t="str">
        <f>TRIM(Tableau1[[#This Row],[Country_Cod]])</f>
        <v>ARM</v>
      </c>
      <c r="D473" t="s">
        <v>408</v>
      </c>
      <c r="E473" t="str">
        <f>VLOOKUP(Tableau1[[#This Row],[Code_Pays]],Table_Correspondance!$B$1:$F$40,2,FALSE)</f>
        <v>Arménie</v>
      </c>
      <c r="F473" t="str">
        <f>RIGHT(Tableau1[[#This Row],[Categ]],LEN(Tableau1[[#This Row],[Categ]])-4)</f>
        <v>Haut-Et-Bas</v>
      </c>
      <c r="G473" t="s">
        <v>42</v>
      </c>
      <c r="H473" t="str">
        <f>RIGHT(Tableau1[[#This Row],[Period]],4)</f>
        <v>2019</v>
      </c>
      <c r="I473" t="str">
        <f>LEFT(Tableau1[[#This Row],[Period]],FIND("-",Tableau1[[#This Row],[Period]])-1)</f>
        <v>M6</v>
      </c>
      <c r="J473" t="str">
        <f>RIGHT(Tableau1[[#This Row],[Gauche_Trouve]],LEN(Tableau1[[#This Row],[Gauche_Trouve]])-1)</f>
        <v>6</v>
      </c>
      <c r="K473" s="5">
        <f>DATE(Tableau1[[#This Row],[Annee]],Tableau1[[#This Row],[Mois]],1)</f>
        <v>43617</v>
      </c>
      <c r="L473" s="5" t="str">
        <f>"T" &amp; ROUNDUP(Tableau1[[#This Row],[Mois]]/3, 0)</f>
        <v>T2</v>
      </c>
      <c r="M473" t="s">
        <v>386</v>
      </c>
      <c r="N473" t="str">
        <f>CONCATENATE(Tableau1[[#This Row],[Annee]],"-",Tableau1[[#This Row],[Trimestre]])</f>
        <v>2019-T2</v>
      </c>
      <c r="O473" t="str">
        <f>VLOOKUP(Tableau1[[#This Row],[Product_Ref]],Table_Correspondance!H:J,2,FALSE)</f>
        <v>Pyjama</v>
      </c>
      <c r="P473" s="3">
        <f>VLOOKUP(Tableau1[[#This Row],[Product_Ref]],Table_Correspondance!H:N,6,FALSE)</f>
        <v>8.19</v>
      </c>
      <c r="Q473" s="3">
        <f>VLOOKUP(Tableau1[[#This Row],[Product_Ref]],Table_Correspondance!H:N,7,FALSE)</f>
        <v>9</v>
      </c>
      <c r="R473" s="3">
        <v>3449.52</v>
      </c>
      <c r="S473" t="str">
        <f>CONCATENATE(Tableau1[[#This Row],[Sub_Region_Cod]],Tableau1[[#This Row],[Country_Cod]],Tableau1[[#This Row],[Categ]],Tableau1[[#This Row],[Period]],Tableau1[[#This Row],[Product_Ref]],Tableau1[[#This Row],[Sales]])</f>
        <v>EUEARMCAT_Haut-Et-BasM6-2019P437823449,52</v>
      </c>
      <c r="T473" s="5">
        <f>VLOOKUP(Tableau1[[#This Row],[Product_Ref]],Table_Correspondance!H:L,5,FALSE)</f>
        <v>43252</v>
      </c>
      <c r="U473">
        <f>_xlfn.DAYS(Tableau1[[#This Row],[Date]],Tableau1[[#This Row],[Date_creation]])</f>
        <v>365</v>
      </c>
    </row>
    <row r="474" spans="1:21" x14ac:dyDescent="0.35">
      <c r="A474" t="s">
        <v>8</v>
      </c>
      <c r="B474" t="s">
        <v>420</v>
      </c>
      <c r="C474" t="str">
        <f>TRIM(Tableau1[[#This Row],[Country_Cod]])</f>
        <v>POL</v>
      </c>
      <c r="D474" t="s">
        <v>410</v>
      </c>
      <c r="E474" t="str">
        <f>VLOOKUP(Tableau1[[#This Row],[Code_Pays]],Table_Correspondance!$B$1:$F$40,2,FALSE)</f>
        <v>Pologne</v>
      </c>
      <c r="F474" t="str">
        <f>RIGHT(Tableau1[[#This Row],[Categ]],LEN(Tableau1[[#This Row],[Categ]])-4)</f>
        <v>Bas</v>
      </c>
      <c r="G474" t="s">
        <v>52</v>
      </c>
      <c r="H474" t="str">
        <f>RIGHT(Tableau1[[#This Row],[Period]],4)</f>
        <v>2020</v>
      </c>
      <c r="I474" t="str">
        <f>LEFT(Tableau1[[#This Row],[Period]],FIND("-",Tableau1[[#This Row],[Period]])-1)</f>
        <v>M11</v>
      </c>
      <c r="J474" t="str">
        <f>RIGHT(Tableau1[[#This Row],[Gauche_Trouve]],LEN(Tableau1[[#This Row],[Gauche_Trouve]])-1)</f>
        <v>11</v>
      </c>
      <c r="K474" s="5">
        <f>DATE(Tableau1[[#This Row],[Annee]],Tableau1[[#This Row],[Mois]],1)</f>
        <v>44136</v>
      </c>
      <c r="L474" s="5" t="str">
        <f>"T" &amp; ROUNDUP(Tableau1[[#This Row],[Mois]]/3, 0)</f>
        <v>T4</v>
      </c>
      <c r="M474" t="s">
        <v>330</v>
      </c>
      <c r="N474" t="str">
        <f>CONCATENATE(Tableau1[[#This Row],[Annee]],"-",Tableau1[[#This Row],[Trimestre]])</f>
        <v>2020-T4</v>
      </c>
      <c r="O474" t="str">
        <f>VLOOKUP(Tableau1[[#This Row],[Product_Ref]],Table_Correspondance!H:J,2,FALSE)</f>
        <v>Pantacourt</v>
      </c>
      <c r="P474" s="3">
        <f>VLOOKUP(Tableau1[[#This Row],[Product_Ref]],Table_Correspondance!H:N,6,FALSE)</f>
        <v>13.2</v>
      </c>
      <c r="Q474" s="3">
        <f>VLOOKUP(Tableau1[[#This Row],[Product_Ref]],Table_Correspondance!H:N,7,FALSE)</f>
        <v>15</v>
      </c>
      <c r="R474" s="3">
        <v>604.62</v>
      </c>
      <c r="S474" t="str">
        <f>CONCATENATE(Tableau1[[#This Row],[Sub_Region_Cod]],Tableau1[[#This Row],[Country_Cod]],Tableau1[[#This Row],[Categ]],Tableau1[[#This Row],[Period]],Tableau1[[#This Row],[Product_Ref]],Tableau1[[#This Row],[Sales]])</f>
        <v>EUEPOLCAT_BasM11-2020P16535604,62</v>
      </c>
      <c r="T474" s="5">
        <f>VLOOKUP(Tableau1[[#This Row],[Product_Ref]],Table_Correspondance!H:L,5,FALSE)</f>
        <v>43132</v>
      </c>
      <c r="U474">
        <f>_xlfn.DAYS(Tableau1[[#This Row],[Date]],Tableau1[[#This Row],[Date_creation]])</f>
        <v>1004</v>
      </c>
    </row>
    <row r="475" spans="1:21" x14ac:dyDescent="0.35">
      <c r="A475" t="s">
        <v>8</v>
      </c>
      <c r="B475" t="s">
        <v>425</v>
      </c>
      <c r="C475" t="str">
        <f>TRIM(Tableau1[[#This Row],[Country_Cod]])</f>
        <v>ARM</v>
      </c>
      <c r="D475" t="s">
        <v>410</v>
      </c>
      <c r="E475" t="str">
        <f>VLOOKUP(Tableau1[[#This Row],[Code_Pays]],Table_Correspondance!$B$1:$F$40,2,FALSE)</f>
        <v>Arménie</v>
      </c>
      <c r="F475" t="str">
        <f>RIGHT(Tableau1[[#This Row],[Categ]],LEN(Tableau1[[#This Row],[Categ]])-4)</f>
        <v>Bas</v>
      </c>
      <c r="G475" t="s">
        <v>23</v>
      </c>
      <c r="H475" t="str">
        <f>RIGHT(Tableau1[[#This Row],[Period]],4)</f>
        <v>2019</v>
      </c>
      <c r="I475" t="str">
        <f>LEFT(Tableau1[[#This Row],[Period]],FIND("-",Tableau1[[#This Row],[Period]])-1)</f>
        <v>M10</v>
      </c>
      <c r="J475" t="str">
        <f>RIGHT(Tableau1[[#This Row],[Gauche_Trouve]],LEN(Tableau1[[#This Row],[Gauche_Trouve]])-1)</f>
        <v>10</v>
      </c>
      <c r="K475" s="5">
        <f>DATE(Tableau1[[#This Row],[Annee]],Tableau1[[#This Row],[Mois]],1)</f>
        <v>43739</v>
      </c>
      <c r="L475" s="5" t="str">
        <f>"T" &amp; ROUNDUP(Tableau1[[#This Row],[Mois]]/3, 0)</f>
        <v>T4</v>
      </c>
      <c r="M475" t="s">
        <v>61</v>
      </c>
      <c r="N475" t="str">
        <f>CONCATENATE(Tableau1[[#This Row],[Annee]],"-",Tableau1[[#This Row],[Trimestre]])</f>
        <v>2019-T4</v>
      </c>
      <c r="O475" t="str">
        <f>VLOOKUP(Tableau1[[#This Row],[Product_Ref]],Table_Correspondance!H:J,2,FALSE)</f>
        <v>Culotte</v>
      </c>
      <c r="P475" s="3">
        <f>VLOOKUP(Tableau1[[#This Row],[Product_Ref]],Table_Correspondance!H:N,6,FALSE)</f>
        <v>8.3000000000000007</v>
      </c>
      <c r="Q475" s="3">
        <f>VLOOKUP(Tableau1[[#This Row],[Product_Ref]],Table_Correspondance!H:N,7,FALSE)</f>
        <v>10</v>
      </c>
      <c r="R475" s="3">
        <v>9235.26</v>
      </c>
      <c r="S475" t="str">
        <f>CONCATENATE(Tableau1[[#This Row],[Sub_Region_Cod]],Tableau1[[#This Row],[Country_Cod]],Tableau1[[#This Row],[Categ]],Tableau1[[#This Row],[Period]],Tableau1[[#This Row],[Product_Ref]],Tableau1[[#This Row],[Sales]])</f>
        <v>EUEARMCAT_BasM10-2019P441279235,26</v>
      </c>
      <c r="T475" s="5">
        <f>VLOOKUP(Tableau1[[#This Row],[Product_Ref]],Table_Correspondance!H:L,5,FALSE)</f>
        <v>43160</v>
      </c>
      <c r="U475">
        <f>_xlfn.DAYS(Tableau1[[#This Row],[Date]],Tableau1[[#This Row],[Date_creation]])</f>
        <v>579</v>
      </c>
    </row>
    <row r="476" spans="1:21" x14ac:dyDescent="0.35">
      <c r="A476" t="s">
        <v>8</v>
      </c>
      <c r="B476" t="s">
        <v>421</v>
      </c>
      <c r="C476" t="str">
        <f>TRIM(Tableau1[[#This Row],[Country_Cod]])</f>
        <v>SVK</v>
      </c>
      <c r="D476" t="s">
        <v>410</v>
      </c>
      <c r="E476" t="str">
        <f>VLOOKUP(Tableau1[[#This Row],[Code_Pays]],Table_Correspondance!$B$1:$F$40,2,FALSE)</f>
        <v>Slovaquie</v>
      </c>
      <c r="F476" t="str">
        <f>RIGHT(Tableau1[[#This Row],[Categ]],LEN(Tableau1[[#This Row],[Categ]])-4)</f>
        <v>Bas</v>
      </c>
      <c r="G476" t="s">
        <v>30</v>
      </c>
      <c r="H476" t="str">
        <f>RIGHT(Tableau1[[#This Row],[Period]],4)</f>
        <v>2020</v>
      </c>
      <c r="I476" t="str">
        <f>LEFT(Tableau1[[#This Row],[Period]],FIND("-",Tableau1[[#This Row],[Period]])-1)</f>
        <v>M9</v>
      </c>
      <c r="J476" t="str">
        <f>RIGHT(Tableau1[[#This Row],[Gauche_Trouve]],LEN(Tableau1[[#This Row],[Gauche_Trouve]])-1)</f>
        <v>9</v>
      </c>
      <c r="K476" s="5">
        <f>DATE(Tableau1[[#This Row],[Annee]],Tableau1[[#This Row],[Mois]],1)</f>
        <v>44075</v>
      </c>
      <c r="L476" s="5" t="str">
        <f>"T" &amp; ROUNDUP(Tableau1[[#This Row],[Mois]]/3, 0)</f>
        <v>T3</v>
      </c>
      <c r="M476" t="s">
        <v>229</v>
      </c>
      <c r="N476" t="str">
        <f>CONCATENATE(Tableau1[[#This Row],[Annee]],"-",Tableau1[[#This Row],[Trimestre]])</f>
        <v>2020-T3</v>
      </c>
      <c r="O476" t="str">
        <f>VLOOKUP(Tableau1[[#This Row],[Product_Ref]],Table_Correspondance!H:J,2,FALSE)</f>
        <v>Chaussette</v>
      </c>
      <c r="P476" s="3">
        <f>VLOOKUP(Tableau1[[#This Row],[Product_Ref]],Table_Correspondance!H:N,6,FALSE)</f>
        <v>10.92</v>
      </c>
      <c r="Q476" s="3">
        <f>VLOOKUP(Tableau1[[#This Row],[Product_Ref]],Table_Correspondance!H:N,7,FALSE)</f>
        <v>13</v>
      </c>
      <c r="R476" s="3">
        <v>4078.68</v>
      </c>
      <c r="S476" t="str">
        <f>CONCATENATE(Tableau1[[#This Row],[Sub_Region_Cod]],Tableau1[[#This Row],[Country_Cod]],Tableau1[[#This Row],[Categ]],Tableau1[[#This Row],[Period]],Tableau1[[#This Row],[Product_Ref]],Tableau1[[#This Row],[Sales]])</f>
        <v>EUESVKCAT_BasM9-2020P187844078,68</v>
      </c>
      <c r="T476" s="5">
        <f>VLOOKUP(Tableau1[[#This Row],[Product_Ref]],Table_Correspondance!H:L,5,FALSE)</f>
        <v>42979</v>
      </c>
      <c r="U476">
        <f>_xlfn.DAYS(Tableau1[[#This Row],[Date]],Tableau1[[#This Row],[Date_creation]])</f>
        <v>1096</v>
      </c>
    </row>
    <row r="477" spans="1:21" x14ac:dyDescent="0.35">
      <c r="A477" t="s">
        <v>8</v>
      </c>
      <c r="B477" t="s">
        <v>415</v>
      </c>
      <c r="C477" t="str">
        <f>TRIM(Tableau1[[#This Row],[Country_Cod]])</f>
        <v>RUS</v>
      </c>
      <c r="D477" t="s">
        <v>409</v>
      </c>
      <c r="E477" t="str">
        <f>VLOOKUP(Tableau1[[#This Row],[Code_Pays]],Table_Correspondance!$B$1:$F$40,2,FALSE)</f>
        <v>Fédération de Russie</v>
      </c>
      <c r="F477" t="str">
        <f>RIGHT(Tableau1[[#This Row],[Categ]],LEN(Tableau1[[#This Row],[Categ]])-4)</f>
        <v>Haut</v>
      </c>
      <c r="G477" t="s">
        <v>6</v>
      </c>
      <c r="H477" t="str">
        <f>RIGHT(Tableau1[[#This Row],[Period]],4)</f>
        <v>2021</v>
      </c>
      <c r="I477" t="str">
        <f>LEFT(Tableau1[[#This Row],[Period]],FIND("-",Tableau1[[#This Row],[Period]])-1)</f>
        <v>M1</v>
      </c>
      <c r="J477" t="str">
        <f>RIGHT(Tableau1[[#This Row],[Gauche_Trouve]],LEN(Tableau1[[#This Row],[Gauche_Trouve]])-1)</f>
        <v>1</v>
      </c>
      <c r="K477" s="5">
        <f>DATE(Tableau1[[#This Row],[Annee]],Tableau1[[#This Row],[Mois]],1)</f>
        <v>44197</v>
      </c>
      <c r="L477" s="5" t="str">
        <f>"T" &amp; ROUNDUP(Tableau1[[#This Row],[Mois]]/3, 0)</f>
        <v>T1</v>
      </c>
      <c r="M477" t="s">
        <v>352</v>
      </c>
      <c r="N477" t="str">
        <f>CONCATENATE(Tableau1[[#This Row],[Annee]],"-",Tableau1[[#This Row],[Trimestre]])</f>
        <v>2021-T1</v>
      </c>
      <c r="O477" t="str">
        <f>VLOOKUP(Tableau1[[#This Row],[Product_Ref]],Table_Correspondance!H:J,2,FALSE)</f>
        <v>Chemise</v>
      </c>
      <c r="P477" s="3">
        <f>VLOOKUP(Tableau1[[#This Row],[Product_Ref]],Table_Correspondance!H:N,6,FALSE)</f>
        <v>5.95</v>
      </c>
      <c r="Q477" s="3">
        <f>VLOOKUP(Tableau1[[#This Row],[Product_Ref]],Table_Correspondance!H:N,7,FALSE)</f>
        <v>7</v>
      </c>
      <c r="R477" s="3">
        <v>9928.98</v>
      </c>
      <c r="S477" t="str">
        <f>CONCATENATE(Tableau1[[#This Row],[Sub_Region_Cod]],Tableau1[[#This Row],[Country_Cod]],Tableau1[[#This Row],[Categ]],Tableau1[[#This Row],[Period]],Tableau1[[#This Row],[Product_Ref]],Tableau1[[#This Row],[Sales]])</f>
        <v>EUERUSCAT_HautM1-2021P494489928,98</v>
      </c>
      <c r="T477" s="5">
        <f>VLOOKUP(Tableau1[[#This Row],[Product_Ref]],Table_Correspondance!H:L,5,FALSE)</f>
        <v>42917</v>
      </c>
      <c r="U477">
        <f>_xlfn.DAYS(Tableau1[[#This Row],[Date]],Tableau1[[#This Row],[Date_creation]])</f>
        <v>1280</v>
      </c>
    </row>
    <row r="478" spans="1:21" x14ac:dyDescent="0.35">
      <c r="A478" t="s">
        <v>8</v>
      </c>
      <c r="B478" t="s">
        <v>425</v>
      </c>
      <c r="C478" t="str">
        <f>TRIM(Tableau1[[#This Row],[Country_Cod]])</f>
        <v>ARM</v>
      </c>
      <c r="D478" t="s">
        <v>409</v>
      </c>
      <c r="E478" t="str">
        <f>VLOOKUP(Tableau1[[#This Row],[Code_Pays]],Table_Correspondance!$B$1:$F$40,2,FALSE)</f>
        <v>Arménie</v>
      </c>
      <c r="F478" t="str">
        <f>RIGHT(Tableau1[[#This Row],[Categ]],LEN(Tableau1[[#This Row],[Categ]])-4)</f>
        <v>Haut</v>
      </c>
      <c r="G478" t="s">
        <v>9</v>
      </c>
      <c r="H478" t="str">
        <f>RIGHT(Tableau1[[#This Row],[Period]],4)</f>
        <v>2021</v>
      </c>
      <c r="I478" t="str">
        <f>LEFT(Tableau1[[#This Row],[Period]],FIND("-",Tableau1[[#This Row],[Period]])-1)</f>
        <v>M2</v>
      </c>
      <c r="J478" t="str">
        <f>RIGHT(Tableau1[[#This Row],[Gauche_Trouve]],LEN(Tableau1[[#This Row],[Gauche_Trouve]])-1)</f>
        <v>2</v>
      </c>
      <c r="K478" s="5">
        <f>DATE(Tableau1[[#This Row],[Annee]],Tableau1[[#This Row],[Mois]],1)</f>
        <v>44228</v>
      </c>
      <c r="L478" s="5" t="str">
        <f>"T" &amp; ROUNDUP(Tableau1[[#This Row],[Mois]]/3, 0)</f>
        <v>T1</v>
      </c>
      <c r="M478" t="s">
        <v>171</v>
      </c>
      <c r="N478" t="str">
        <f>CONCATENATE(Tableau1[[#This Row],[Annee]],"-",Tableau1[[#This Row],[Trimestre]])</f>
        <v>2021-T1</v>
      </c>
      <c r="O478" t="str">
        <f>VLOOKUP(Tableau1[[#This Row],[Product_Ref]],Table_Correspondance!H:J,2,FALSE)</f>
        <v>Chemise</v>
      </c>
      <c r="P478" s="3">
        <f>VLOOKUP(Tableau1[[#This Row],[Product_Ref]],Table_Correspondance!H:N,6,FALSE)</f>
        <v>7.2</v>
      </c>
      <c r="Q478" s="3">
        <f>VLOOKUP(Tableau1[[#This Row],[Product_Ref]],Table_Correspondance!H:N,7,FALSE)</f>
        <v>9</v>
      </c>
      <c r="R478" s="3">
        <v>9007.34</v>
      </c>
      <c r="S478" t="str">
        <f>CONCATENATE(Tableau1[[#This Row],[Sub_Region_Cod]],Tableau1[[#This Row],[Country_Cod]],Tableau1[[#This Row],[Categ]],Tableau1[[#This Row],[Period]],Tableau1[[#This Row],[Product_Ref]],Tableau1[[#This Row],[Sales]])</f>
        <v>EUEARMCAT_HautM2-2021P186859007,34</v>
      </c>
      <c r="T478" s="5">
        <f>VLOOKUP(Tableau1[[#This Row],[Product_Ref]],Table_Correspondance!H:L,5,FALSE)</f>
        <v>43191</v>
      </c>
      <c r="U478">
        <f>_xlfn.DAYS(Tableau1[[#This Row],[Date]],Tableau1[[#This Row],[Date_creation]])</f>
        <v>1037</v>
      </c>
    </row>
    <row r="479" spans="1:21" x14ac:dyDescent="0.35">
      <c r="A479" t="s">
        <v>8</v>
      </c>
      <c r="B479" t="s">
        <v>425</v>
      </c>
      <c r="C479" t="str">
        <f>TRIM(Tableau1[[#This Row],[Country_Cod]])</f>
        <v>ARM</v>
      </c>
      <c r="D479" t="s">
        <v>409</v>
      </c>
      <c r="E479" t="str">
        <f>VLOOKUP(Tableau1[[#This Row],[Code_Pays]],Table_Correspondance!$B$1:$F$40,2,FALSE)</f>
        <v>Arménie</v>
      </c>
      <c r="F479" t="str">
        <f>RIGHT(Tableau1[[#This Row],[Categ]],LEN(Tableau1[[#This Row],[Categ]])-4)</f>
        <v>Haut</v>
      </c>
      <c r="G479" t="s">
        <v>48</v>
      </c>
      <c r="H479" t="str">
        <f>RIGHT(Tableau1[[#This Row],[Period]],4)</f>
        <v>2020</v>
      </c>
      <c r="I479" t="str">
        <f>LEFT(Tableau1[[#This Row],[Period]],FIND("-",Tableau1[[#This Row],[Period]])-1)</f>
        <v>M1</v>
      </c>
      <c r="J479" t="str">
        <f>RIGHT(Tableau1[[#This Row],[Gauche_Trouve]],LEN(Tableau1[[#This Row],[Gauche_Trouve]])-1)</f>
        <v>1</v>
      </c>
      <c r="K479" s="5">
        <f>DATE(Tableau1[[#This Row],[Annee]],Tableau1[[#This Row],[Mois]],1)</f>
        <v>43831</v>
      </c>
      <c r="L479" s="5" t="str">
        <f>"T" &amp; ROUNDUP(Tableau1[[#This Row],[Mois]]/3, 0)</f>
        <v>T1</v>
      </c>
      <c r="M479" t="s">
        <v>403</v>
      </c>
      <c r="N479" t="str">
        <f>CONCATENATE(Tableau1[[#This Row],[Annee]],"-",Tableau1[[#This Row],[Trimestre]])</f>
        <v>2020-T1</v>
      </c>
      <c r="O479" t="str">
        <f>VLOOKUP(Tableau1[[#This Row],[Product_Ref]],Table_Correspondance!H:J,2,FALSE)</f>
        <v>Chemisier</v>
      </c>
      <c r="P479" s="3">
        <f>VLOOKUP(Tableau1[[#This Row],[Product_Ref]],Table_Correspondance!H:N,6,FALSE)</f>
        <v>4.8</v>
      </c>
      <c r="Q479" s="3">
        <f>VLOOKUP(Tableau1[[#This Row],[Product_Ref]],Table_Correspondance!H:N,7,FALSE)</f>
        <v>6</v>
      </c>
      <c r="R479" s="3">
        <v>5749.37</v>
      </c>
      <c r="S479" t="str">
        <f>CONCATENATE(Tableau1[[#This Row],[Sub_Region_Cod]],Tableau1[[#This Row],[Country_Cod]],Tableau1[[#This Row],[Categ]],Tableau1[[#This Row],[Period]],Tableau1[[#This Row],[Product_Ref]],Tableau1[[#This Row],[Sales]])</f>
        <v>EUEARMCAT_HautM1-2020P197495749,37</v>
      </c>
      <c r="T479" s="5">
        <f>VLOOKUP(Tableau1[[#This Row],[Product_Ref]],Table_Correspondance!H:L,5,FALSE)</f>
        <v>42979</v>
      </c>
      <c r="U479">
        <f>_xlfn.DAYS(Tableau1[[#This Row],[Date]],Tableau1[[#This Row],[Date_creation]])</f>
        <v>852</v>
      </c>
    </row>
    <row r="480" spans="1:21" x14ac:dyDescent="0.35">
      <c r="A480" t="s">
        <v>8</v>
      </c>
      <c r="B480" t="s">
        <v>418</v>
      </c>
      <c r="C480" t="str">
        <f>TRIM(Tableau1[[#This Row],[Country_Cod]])</f>
        <v>BGR</v>
      </c>
      <c r="D480" t="s">
        <v>409</v>
      </c>
      <c r="E480" t="str">
        <f>VLOOKUP(Tableau1[[#This Row],[Code_Pays]],Table_Correspondance!$B$1:$F$40,2,FALSE)</f>
        <v>Bulgarie</v>
      </c>
      <c r="F480" t="str">
        <f>RIGHT(Tableau1[[#This Row],[Categ]],LEN(Tableau1[[#This Row],[Categ]])-4)</f>
        <v>Haut</v>
      </c>
      <c r="G480" t="s">
        <v>44</v>
      </c>
      <c r="H480" t="str">
        <f>RIGHT(Tableau1[[#This Row],[Period]],4)</f>
        <v>2019</v>
      </c>
      <c r="I480" t="str">
        <f>LEFT(Tableau1[[#This Row],[Period]],FIND("-",Tableau1[[#This Row],[Period]])-1)</f>
        <v>M11</v>
      </c>
      <c r="J480" t="str">
        <f>RIGHT(Tableau1[[#This Row],[Gauche_Trouve]],LEN(Tableau1[[#This Row],[Gauche_Trouve]])-1)</f>
        <v>11</v>
      </c>
      <c r="K480" s="5">
        <f>DATE(Tableau1[[#This Row],[Annee]],Tableau1[[#This Row],[Mois]],1)</f>
        <v>43770</v>
      </c>
      <c r="L480" s="5" t="str">
        <f>"T" &amp; ROUNDUP(Tableau1[[#This Row],[Mois]]/3, 0)</f>
        <v>T4</v>
      </c>
      <c r="M480" t="s">
        <v>165</v>
      </c>
      <c r="N480" t="str">
        <f>CONCATENATE(Tableau1[[#This Row],[Annee]],"-",Tableau1[[#This Row],[Trimestre]])</f>
        <v>2019-T4</v>
      </c>
      <c r="O480" t="str">
        <f>VLOOKUP(Tableau1[[#This Row],[Product_Ref]],Table_Correspondance!H:J,2,FALSE)</f>
        <v>Chemise</v>
      </c>
      <c r="P480" s="3">
        <f>VLOOKUP(Tableau1[[#This Row],[Product_Ref]],Table_Correspondance!H:N,6,FALSE)</f>
        <v>5.46</v>
      </c>
      <c r="Q480" s="3">
        <f>VLOOKUP(Tableau1[[#This Row],[Product_Ref]],Table_Correspondance!H:N,7,FALSE)</f>
        <v>6</v>
      </c>
      <c r="R480" s="3">
        <v>5986.65</v>
      </c>
      <c r="S480" t="str">
        <f>CONCATENATE(Tableau1[[#This Row],[Sub_Region_Cod]],Tableau1[[#This Row],[Country_Cod]],Tableau1[[#This Row],[Categ]],Tableau1[[#This Row],[Period]],Tableau1[[#This Row],[Product_Ref]],Tableau1[[#This Row],[Sales]])</f>
        <v>EUEBGRCAT_HautM11-2019P092775986,65</v>
      </c>
      <c r="T480" s="5">
        <f>VLOOKUP(Tableau1[[#This Row],[Product_Ref]],Table_Correspondance!H:L,5,FALSE)</f>
        <v>43070</v>
      </c>
      <c r="U480">
        <f>_xlfn.DAYS(Tableau1[[#This Row],[Date]],Tableau1[[#This Row],[Date_creation]])</f>
        <v>700</v>
      </c>
    </row>
    <row r="481" spans="1:21" x14ac:dyDescent="0.35">
      <c r="A481" t="s">
        <v>8</v>
      </c>
      <c r="B481" t="s">
        <v>425</v>
      </c>
      <c r="C481" t="str">
        <f>TRIM(Tableau1[[#This Row],[Country_Cod]])</f>
        <v>ARM</v>
      </c>
      <c r="D481" t="s">
        <v>409</v>
      </c>
      <c r="E481" t="str">
        <f>VLOOKUP(Tableau1[[#This Row],[Code_Pays]],Table_Correspondance!$B$1:$F$40,2,FALSE)</f>
        <v>Arménie</v>
      </c>
      <c r="F481" t="str">
        <f>RIGHT(Tableau1[[#This Row],[Categ]],LEN(Tableau1[[#This Row],[Categ]])-4)</f>
        <v>Haut</v>
      </c>
      <c r="G481" t="s">
        <v>40</v>
      </c>
      <c r="H481" t="str">
        <f>RIGHT(Tableau1[[#This Row],[Period]],4)</f>
        <v>2020</v>
      </c>
      <c r="I481" t="str">
        <f>LEFT(Tableau1[[#This Row],[Period]],FIND("-",Tableau1[[#This Row],[Period]])-1)</f>
        <v>M10</v>
      </c>
      <c r="J481" t="str">
        <f>RIGHT(Tableau1[[#This Row],[Gauche_Trouve]],LEN(Tableau1[[#This Row],[Gauche_Trouve]])-1)</f>
        <v>10</v>
      </c>
      <c r="K481" s="5">
        <f>DATE(Tableau1[[#This Row],[Annee]],Tableau1[[#This Row],[Mois]],1)</f>
        <v>44105</v>
      </c>
      <c r="L481" s="5" t="str">
        <f>"T" &amp; ROUNDUP(Tableau1[[#This Row],[Mois]]/3, 0)</f>
        <v>T4</v>
      </c>
      <c r="M481" t="s">
        <v>332</v>
      </c>
      <c r="N481" t="str">
        <f>CONCATENATE(Tableau1[[#This Row],[Annee]],"-",Tableau1[[#This Row],[Trimestre]])</f>
        <v>2020-T4</v>
      </c>
      <c r="O481" t="str">
        <f>VLOOKUP(Tableau1[[#This Row],[Product_Ref]],Table_Correspondance!H:J,2,FALSE)</f>
        <v>Sweatshirt</v>
      </c>
      <c r="P481" s="3">
        <f>VLOOKUP(Tableau1[[#This Row],[Product_Ref]],Table_Correspondance!H:N,6,FALSE)</f>
        <v>9.48</v>
      </c>
      <c r="Q481" s="3">
        <f>VLOOKUP(Tableau1[[#This Row],[Product_Ref]],Table_Correspondance!H:N,7,FALSE)</f>
        <v>12</v>
      </c>
      <c r="R481" s="3">
        <v>4752.62</v>
      </c>
      <c r="S481" t="str">
        <f>CONCATENATE(Tableau1[[#This Row],[Sub_Region_Cod]],Tableau1[[#This Row],[Country_Cod]],Tableau1[[#This Row],[Categ]],Tableau1[[#This Row],[Period]],Tableau1[[#This Row],[Product_Ref]],Tableau1[[#This Row],[Sales]])</f>
        <v>EUEARMCAT_HautM10-2020P224194752,62</v>
      </c>
      <c r="T481" s="5">
        <f>VLOOKUP(Tableau1[[#This Row],[Product_Ref]],Table_Correspondance!H:L,5,FALSE)</f>
        <v>43132</v>
      </c>
      <c r="U481">
        <f>_xlfn.DAYS(Tableau1[[#This Row],[Date]],Tableau1[[#This Row],[Date_creation]])</f>
        <v>973</v>
      </c>
    </row>
    <row r="482" spans="1:21" x14ac:dyDescent="0.35">
      <c r="A482" t="s">
        <v>8</v>
      </c>
      <c r="B482" t="s">
        <v>425</v>
      </c>
      <c r="C482" t="str">
        <f>TRIM(Tableau1[[#This Row],[Country_Cod]])</f>
        <v>ARM</v>
      </c>
      <c r="D482" t="s">
        <v>409</v>
      </c>
      <c r="E482" t="str">
        <f>VLOOKUP(Tableau1[[#This Row],[Code_Pays]],Table_Correspondance!$B$1:$F$40,2,FALSE)</f>
        <v>Arménie</v>
      </c>
      <c r="F482" t="str">
        <f>RIGHT(Tableau1[[#This Row],[Categ]],LEN(Tableau1[[#This Row],[Categ]])-4)</f>
        <v>Haut</v>
      </c>
      <c r="G482" t="s">
        <v>38</v>
      </c>
      <c r="H482" t="str">
        <f>RIGHT(Tableau1[[#This Row],[Period]],4)</f>
        <v>2019</v>
      </c>
      <c r="I482" t="str">
        <f>LEFT(Tableau1[[#This Row],[Period]],FIND("-",Tableau1[[#This Row],[Period]])-1)</f>
        <v>M5</v>
      </c>
      <c r="J482" t="str">
        <f>RIGHT(Tableau1[[#This Row],[Gauche_Trouve]],LEN(Tableau1[[#This Row],[Gauche_Trouve]])-1)</f>
        <v>5</v>
      </c>
      <c r="K482" s="5">
        <f>DATE(Tableau1[[#This Row],[Annee]],Tableau1[[#This Row],[Mois]],1)</f>
        <v>43586</v>
      </c>
      <c r="L482" s="5" t="str">
        <f>"T" &amp; ROUNDUP(Tableau1[[#This Row],[Mois]]/3, 0)</f>
        <v>T2</v>
      </c>
      <c r="M482" t="s">
        <v>134</v>
      </c>
      <c r="N482" t="str">
        <f>CONCATENATE(Tableau1[[#This Row],[Annee]],"-",Tableau1[[#This Row],[Trimestre]])</f>
        <v>2019-T2</v>
      </c>
      <c r="O482" t="str">
        <f>VLOOKUP(Tableau1[[#This Row],[Product_Ref]],Table_Correspondance!H:J,2,FALSE)</f>
        <v>Soutien gorge</v>
      </c>
      <c r="P482" s="3">
        <f>VLOOKUP(Tableau1[[#This Row],[Product_Ref]],Table_Correspondance!H:N,6,FALSE)</f>
        <v>7.02</v>
      </c>
      <c r="Q482" s="3">
        <f>VLOOKUP(Tableau1[[#This Row],[Product_Ref]],Table_Correspondance!H:N,7,FALSE)</f>
        <v>9</v>
      </c>
      <c r="R482" s="3">
        <v>7577.49</v>
      </c>
      <c r="S482" t="str">
        <f>CONCATENATE(Tableau1[[#This Row],[Sub_Region_Cod]],Tableau1[[#This Row],[Country_Cod]],Tableau1[[#This Row],[Categ]],Tableau1[[#This Row],[Period]],Tableau1[[#This Row],[Product_Ref]],Tableau1[[#This Row],[Sales]])</f>
        <v>EUEARMCAT_HautM5-2019P404017577,49</v>
      </c>
      <c r="T482" s="5">
        <f>VLOOKUP(Tableau1[[#This Row],[Product_Ref]],Table_Correspondance!H:L,5,FALSE)</f>
        <v>43374</v>
      </c>
      <c r="U482">
        <f>_xlfn.DAYS(Tableau1[[#This Row],[Date]],Tableau1[[#This Row],[Date_creation]])</f>
        <v>212</v>
      </c>
    </row>
    <row r="483" spans="1:21" x14ac:dyDescent="0.35">
      <c r="A483" t="s">
        <v>8</v>
      </c>
      <c r="B483" t="s">
        <v>418</v>
      </c>
      <c r="C483" t="str">
        <f>TRIM(Tableau1[[#This Row],[Country_Cod]])</f>
        <v>BGR</v>
      </c>
      <c r="D483" t="s">
        <v>409</v>
      </c>
      <c r="E483" t="str">
        <f>VLOOKUP(Tableau1[[#This Row],[Code_Pays]],Table_Correspondance!$B$1:$F$40,2,FALSE)</f>
        <v>Bulgarie</v>
      </c>
      <c r="F483" t="str">
        <f>RIGHT(Tableau1[[#This Row],[Categ]],LEN(Tableau1[[#This Row],[Categ]])-4)</f>
        <v>Haut</v>
      </c>
      <c r="G483" t="s">
        <v>23</v>
      </c>
      <c r="H483" t="str">
        <f>RIGHT(Tableau1[[#This Row],[Period]],4)</f>
        <v>2019</v>
      </c>
      <c r="I483" t="str">
        <f>LEFT(Tableau1[[#This Row],[Period]],FIND("-",Tableau1[[#This Row],[Period]])-1)</f>
        <v>M10</v>
      </c>
      <c r="J483" t="str">
        <f>RIGHT(Tableau1[[#This Row],[Gauche_Trouve]],LEN(Tableau1[[#This Row],[Gauche_Trouve]])-1)</f>
        <v>10</v>
      </c>
      <c r="K483" s="5">
        <f>DATE(Tableau1[[#This Row],[Annee]],Tableau1[[#This Row],[Mois]],1)</f>
        <v>43739</v>
      </c>
      <c r="L483" s="5" t="str">
        <f>"T" &amp; ROUNDUP(Tableau1[[#This Row],[Mois]]/3, 0)</f>
        <v>T4</v>
      </c>
      <c r="M483" t="s">
        <v>37</v>
      </c>
      <c r="N483" t="str">
        <f>CONCATENATE(Tableau1[[#This Row],[Annee]],"-",Tableau1[[#This Row],[Trimestre]])</f>
        <v>2019-T4</v>
      </c>
      <c r="O483" t="str">
        <f>VLOOKUP(Tableau1[[#This Row],[Product_Ref]],Table_Correspondance!H:J,2,FALSE)</f>
        <v>T-shirt</v>
      </c>
      <c r="P483" s="3">
        <f>VLOOKUP(Tableau1[[#This Row],[Product_Ref]],Table_Correspondance!H:N,6,FALSE)</f>
        <v>9</v>
      </c>
      <c r="Q483" s="3">
        <f>VLOOKUP(Tableau1[[#This Row],[Product_Ref]],Table_Correspondance!H:N,7,FALSE)</f>
        <v>10</v>
      </c>
      <c r="R483" s="3">
        <v>5345.28</v>
      </c>
      <c r="S483" t="str">
        <f>CONCATENATE(Tableau1[[#This Row],[Sub_Region_Cod]],Tableau1[[#This Row],[Country_Cod]],Tableau1[[#This Row],[Categ]],Tableau1[[#This Row],[Period]],Tableau1[[#This Row],[Product_Ref]],Tableau1[[#This Row],[Sales]])</f>
        <v>EUEBGRCAT_HautM10-2019P338355345,28</v>
      </c>
      <c r="T483" s="5">
        <f>VLOOKUP(Tableau1[[#This Row],[Product_Ref]],Table_Correspondance!H:L,5,FALSE)</f>
        <v>43405</v>
      </c>
      <c r="U483">
        <f>_xlfn.DAYS(Tableau1[[#This Row],[Date]],Tableau1[[#This Row],[Date_creation]])</f>
        <v>334</v>
      </c>
    </row>
    <row r="484" spans="1:21" x14ac:dyDescent="0.35">
      <c r="A484" t="s">
        <v>8</v>
      </c>
      <c r="B484" t="s">
        <v>422</v>
      </c>
      <c r="C484" t="str">
        <f>TRIM(Tableau1[[#This Row],[Country_Cod]])</f>
        <v>BLR</v>
      </c>
      <c r="D484" t="s">
        <v>410</v>
      </c>
      <c r="E484" t="str">
        <f>VLOOKUP(Tableau1[[#This Row],[Code_Pays]],Table_Correspondance!$B$1:$F$40,2,FALSE)</f>
        <v>Bélarus</v>
      </c>
      <c r="F484" t="str">
        <f>RIGHT(Tableau1[[#This Row],[Categ]],LEN(Tableau1[[#This Row],[Categ]])-4)</f>
        <v>Bas</v>
      </c>
      <c r="G484" t="s">
        <v>30</v>
      </c>
      <c r="H484" t="str">
        <f>RIGHT(Tableau1[[#This Row],[Period]],4)</f>
        <v>2020</v>
      </c>
      <c r="I484" t="str">
        <f>LEFT(Tableau1[[#This Row],[Period]],FIND("-",Tableau1[[#This Row],[Period]])-1)</f>
        <v>M9</v>
      </c>
      <c r="J484" t="str">
        <f>RIGHT(Tableau1[[#This Row],[Gauche_Trouve]],LEN(Tableau1[[#This Row],[Gauche_Trouve]])-1)</f>
        <v>9</v>
      </c>
      <c r="K484" s="5">
        <f>DATE(Tableau1[[#This Row],[Annee]],Tableau1[[#This Row],[Mois]],1)</f>
        <v>44075</v>
      </c>
      <c r="L484" s="5" t="str">
        <f>"T" &amp; ROUNDUP(Tableau1[[#This Row],[Mois]]/3, 0)</f>
        <v>T3</v>
      </c>
      <c r="M484" t="s">
        <v>41</v>
      </c>
      <c r="N484" t="str">
        <f>CONCATENATE(Tableau1[[#This Row],[Annee]],"-",Tableau1[[#This Row],[Trimestre]])</f>
        <v>2020-T3</v>
      </c>
      <c r="O484" t="str">
        <f>VLOOKUP(Tableau1[[#This Row],[Product_Ref]],Table_Correspondance!H:J,2,FALSE)</f>
        <v>Collant</v>
      </c>
      <c r="P484" s="3">
        <f>VLOOKUP(Tableau1[[#This Row],[Product_Ref]],Table_Correspondance!H:N,6,FALSE)</f>
        <v>11.62</v>
      </c>
      <c r="Q484" s="3">
        <f>VLOOKUP(Tableau1[[#This Row],[Product_Ref]],Table_Correspondance!H:N,7,FALSE)</f>
        <v>14</v>
      </c>
      <c r="R484" s="3">
        <v>672.43</v>
      </c>
      <c r="S484" t="str">
        <f>CONCATENATE(Tableau1[[#This Row],[Sub_Region_Cod]],Tableau1[[#This Row],[Country_Cod]],Tableau1[[#This Row],[Categ]],Tableau1[[#This Row],[Period]],Tableau1[[#This Row],[Product_Ref]],Tableau1[[#This Row],[Sales]])</f>
        <v>EUEBLRCAT_BasM9-2020P32594672,43</v>
      </c>
      <c r="T484" s="5">
        <f>VLOOKUP(Tableau1[[#This Row],[Product_Ref]],Table_Correspondance!H:L,5,FALSE)</f>
        <v>43132</v>
      </c>
      <c r="U484">
        <f>_xlfn.DAYS(Tableau1[[#This Row],[Date]],Tableau1[[#This Row],[Date_creation]])</f>
        <v>943</v>
      </c>
    </row>
    <row r="485" spans="1:21" x14ac:dyDescent="0.35">
      <c r="A485" t="s">
        <v>8</v>
      </c>
      <c r="B485" t="s">
        <v>415</v>
      </c>
      <c r="C485" t="str">
        <f>TRIM(Tableau1[[#This Row],[Country_Cod]])</f>
        <v>RUS</v>
      </c>
      <c r="D485" t="s">
        <v>409</v>
      </c>
      <c r="E485" t="str">
        <f>VLOOKUP(Tableau1[[#This Row],[Code_Pays]],Table_Correspondance!$B$1:$F$40,2,FALSE)</f>
        <v>Fédération de Russie</v>
      </c>
      <c r="F485" t="str">
        <f>RIGHT(Tableau1[[#This Row],[Categ]],LEN(Tableau1[[#This Row],[Categ]])-4)</f>
        <v>Haut</v>
      </c>
      <c r="G485" t="s">
        <v>4</v>
      </c>
      <c r="H485" t="str">
        <f>RIGHT(Tableau1[[#This Row],[Period]],4)</f>
        <v>2021</v>
      </c>
      <c r="I485" t="str">
        <f>LEFT(Tableau1[[#This Row],[Period]],FIND("-",Tableau1[[#This Row],[Period]])-1)</f>
        <v>M3</v>
      </c>
      <c r="J485" t="str">
        <f>RIGHT(Tableau1[[#This Row],[Gauche_Trouve]],LEN(Tableau1[[#This Row],[Gauche_Trouve]])-1)</f>
        <v>3</v>
      </c>
      <c r="K485" s="5">
        <f>DATE(Tableau1[[#This Row],[Annee]],Tableau1[[#This Row],[Mois]],1)</f>
        <v>44256</v>
      </c>
      <c r="L485" s="5" t="str">
        <f>"T" &amp; ROUNDUP(Tableau1[[#This Row],[Mois]]/3, 0)</f>
        <v>T1</v>
      </c>
      <c r="M485" t="s">
        <v>267</v>
      </c>
      <c r="N485" t="str">
        <f>CONCATENATE(Tableau1[[#This Row],[Annee]],"-",Tableau1[[#This Row],[Trimestre]])</f>
        <v>2021-T1</v>
      </c>
      <c r="O485" t="str">
        <f>VLOOKUP(Tableau1[[#This Row],[Product_Ref]],Table_Correspondance!H:J,2,FALSE)</f>
        <v>Débardeur</v>
      </c>
      <c r="P485" s="3">
        <f>VLOOKUP(Tableau1[[#This Row],[Product_Ref]],Table_Correspondance!H:N,6,FALSE)</f>
        <v>10.23</v>
      </c>
      <c r="Q485" s="3">
        <f>VLOOKUP(Tableau1[[#This Row],[Product_Ref]],Table_Correspondance!H:N,7,FALSE)</f>
        <v>11</v>
      </c>
      <c r="R485" s="3">
        <v>6663.55</v>
      </c>
      <c r="S485" t="str">
        <f>CONCATENATE(Tableau1[[#This Row],[Sub_Region_Cod]],Tableau1[[#This Row],[Country_Cod]],Tableau1[[#This Row],[Categ]],Tableau1[[#This Row],[Period]],Tableau1[[#This Row],[Product_Ref]],Tableau1[[#This Row],[Sales]])</f>
        <v>EUERUSCAT_HautM3-2021P263716663,55</v>
      </c>
      <c r="T485" s="5">
        <f>VLOOKUP(Tableau1[[#This Row],[Product_Ref]],Table_Correspondance!H:L,5,FALSE)</f>
        <v>42948</v>
      </c>
      <c r="U485">
        <f>_xlfn.DAYS(Tableau1[[#This Row],[Date]],Tableau1[[#This Row],[Date_creation]])</f>
        <v>1308</v>
      </c>
    </row>
    <row r="486" spans="1:21" x14ac:dyDescent="0.35">
      <c r="A486" t="s">
        <v>8</v>
      </c>
      <c r="B486" t="s">
        <v>420</v>
      </c>
      <c r="C486" t="str">
        <f>TRIM(Tableau1[[#This Row],[Country_Cod]])</f>
        <v>POL</v>
      </c>
      <c r="D486" t="s">
        <v>409</v>
      </c>
      <c r="E486" t="str">
        <f>VLOOKUP(Tableau1[[#This Row],[Code_Pays]],Table_Correspondance!$B$1:$F$40,2,FALSE)</f>
        <v>Pologne</v>
      </c>
      <c r="F486" t="str">
        <f>RIGHT(Tableau1[[#This Row],[Categ]],LEN(Tableau1[[#This Row],[Categ]])-4)</f>
        <v>Haut</v>
      </c>
      <c r="G486" t="s">
        <v>73</v>
      </c>
      <c r="H486" t="str">
        <f>RIGHT(Tableau1[[#This Row],[Period]],4)</f>
        <v>2020</v>
      </c>
      <c r="I486" t="str">
        <f>LEFT(Tableau1[[#This Row],[Period]],FIND("-",Tableau1[[#This Row],[Period]])-1)</f>
        <v>M8</v>
      </c>
      <c r="J486" t="str">
        <f>RIGHT(Tableau1[[#This Row],[Gauche_Trouve]],LEN(Tableau1[[#This Row],[Gauche_Trouve]])-1)</f>
        <v>8</v>
      </c>
      <c r="K486" s="5">
        <f>DATE(Tableau1[[#This Row],[Annee]],Tableau1[[#This Row],[Mois]],1)</f>
        <v>44044</v>
      </c>
      <c r="L486" s="5" t="str">
        <f>"T" &amp; ROUNDUP(Tableau1[[#This Row],[Mois]]/3, 0)</f>
        <v>T3</v>
      </c>
      <c r="M486" t="s">
        <v>188</v>
      </c>
      <c r="N486" t="str">
        <f>CONCATENATE(Tableau1[[#This Row],[Annee]],"-",Tableau1[[#This Row],[Trimestre]])</f>
        <v>2020-T3</v>
      </c>
      <c r="O486" t="str">
        <f>VLOOKUP(Tableau1[[#This Row],[Product_Ref]],Table_Correspondance!H:J,2,FALSE)</f>
        <v>Pull</v>
      </c>
      <c r="P486" s="3">
        <f>VLOOKUP(Tableau1[[#This Row],[Product_Ref]],Table_Correspondance!H:N,6,FALSE)</f>
        <v>9.6</v>
      </c>
      <c r="Q486" s="3">
        <f>VLOOKUP(Tableau1[[#This Row],[Product_Ref]],Table_Correspondance!H:N,7,FALSE)</f>
        <v>12</v>
      </c>
      <c r="R486" s="3">
        <v>8440.82</v>
      </c>
      <c r="S486" t="str">
        <f>CONCATENATE(Tableau1[[#This Row],[Sub_Region_Cod]],Tableau1[[#This Row],[Country_Cod]],Tableau1[[#This Row],[Categ]],Tableau1[[#This Row],[Period]],Tableau1[[#This Row],[Product_Ref]],Tableau1[[#This Row],[Sales]])</f>
        <v>EUEPOLCAT_HautM8-2020P031468440,82</v>
      </c>
      <c r="T486" s="5">
        <f>VLOOKUP(Tableau1[[#This Row],[Product_Ref]],Table_Correspondance!H:L,5,FALSE)</f>
        <v>43221</v>
      </c>
      <c r="U486">
        <f>_xlfn.DAYS(Tableau1[[#This Row],[Date]],Tableau1[[#This Row],[Date_creation]])</f>
        <v>823</v>
      </c>
    </row>
    <row r="487" spans="1:21" x14ac:dyDescent="0.35">
      <c r="A487" t="s">
        <v>8</v>
      </c>
      <c r="B487" t="s">
        <v>418</v>
      </c>
      <c r="C487" t="str">
        <f>TRIM(Tableau1[[#This Row],[Country_Cod]])</f>
        <v>BGR</v>
      </c>
      <c r="D487" t="s">
        <v>409</v>
      </c>
      <c r="E487" t="str">
        <f>VLOOKUP(Tableau1[[#This Row],[Code_Pays]],Table_Correspondance!$B$1:$F$40,2,FALSE)</f>
        <v>Bulgarie</v>
      </c>
      <c r="F487" t="str">
        <f>RIGHT(Tableau1[[#This Row],[Categ]],LEN(Tableau1[[#This Row],[Categ]])-4)</f>
        <v>Haut</v>
      </c>
      <c r="G487" t="s">
        <v>63</v>
      </c>
      <c r="H487" t="str">
        <f>RIGHT(Tableau1[[#This Row],[Period]],4)</f>
        <v>2019</v>
      </c>
      <c r="I487" t="str">
        <f>LEFT(Tableau1[[#This Row],[Period]],FIND("-",Tableau1[[#This Row],[Period]])-1)</f>
        <v>M7</v>
      </c>
      <c r="J487" t="str">
        <f>RIGHT(Tableau1[[#This Row],[Gauche_Trouve]],LEN(Tableau1[[#This Row],[Gauche_Trouve]])-1)</f>
        <v>7</v>
      </c>
      <c r="K487" s="5">
        <f>DATE(Tableau1[[#This Row],[Annee]],Tableau1[[#This Row],[Mois]],1)</f>
        <v>43647</v>
      </c>
      <c r="L487" s="5" t="str">
        <f>"T" &amp; ROUNDUP(Tableau1[[#This Row],[Mois]]/3, 0)</f>
        <v>T3</v>
      </c>
      <c r="M487" t="s">
        <v>282</v>
      </c>
      <c r="N487" t="str">
        <f>CONCATENATE(Tableau1[[#This Row],[Annee]],"-",Tableau1[[#This Row],[Trimestre]])</f>
        <v>2019-T3</v>
      </c>
      <c r="O487" t="str">
        <f>VLOOKUP(Tableau1[[#This Row],[Product_Ref]],Table_Correspondance!H:J,2,FALSE)</f>
        <v>Soutien gorge</v>
      </c>
      <c r="P487" s="3">
        <f>VLOOKUP(Tableau1[[#This Row],[Product_Ref]],Table_Correspondance!H:N,6,FALSE)</f>
        <v>12.45</v>
      </c>
      <c r="Q487" s="3">
        <f>VLOOKUP(Tableau1[[#This Row],[Product_Ref]],Table_Correspondance!H:N,7,FALSE)</f>
        <v>15</v>
      </c>
      <c r="R487" s="3">
        <v>2272.3200000000002</v>
      </c>
      <c r="S487" t="str">
        <f>CONCATENATE(Tableau1[[#This Row],[Sub_Region_Cod]],Tableau1[[#This Row],[Country_Cod]],Tableau1[[#This Row],[Categ]],Tableau1[[#This Row],[Period]],Tableau1[[#This Row],[Product_Ref]],Tableau1[[#This Row],[Sales]])</f>
        <v>EUEBGRCAT_HautM7-2019P022662272,32</v>
      </c>
      <c r="T487" s="5">
        <f>VLOOKUP(Tableau1[[#This Row],[Product_Ref]],Table_Correspondance!H:L,5,FALSE)</f>
        <v>42856</v>
      </c>
      <c r="U487">
        <f>_xlfn.DAYS(Tableau1[[#This Row],[Date]],Tableau1[[#This Row],[Date_creation]])</f>
        <v>791</v>
      </c>
    </row>
    <row r="488" spans="1:21" x14ac:dyDescent="0.35">
      <c r="A488" t="s">
        <v>8</v>
      </c>
      <c r="B488" t="s">
        <v>420</v>
      </c>
      <c r="C488" t="str">
        <f>TRIM(Tableau1[[#This Row],[Country_Cod]])</f>
        <v>POL</v>
      </c>
      <c r="D488" t="s">
        <v>409</v>
      </c>
      <c r="E488" t="str">
        <f>VLOOKUP(Tableau1[[#This Row],[Code_Pays]],Table_Correspondance!$B$1:$F$40,2,FALSE)</f>
        <v>Pologne</v>
      </c>
      <c r="F488" t="str">
        <f>RIGHT(Tableau1[[#This Row],[Categ]],LEN(Tableau1[[#This Row],[Categ]])-4)</f>
        <v>Haut</v>
      </c>
      <c r="G488" t="s">
        <v>15</v>
      </c>
      <c r="H488" t="str">
        <f>RIGHT(Tableau1[[#This Row],[Period]],4)</f>
        <v>2019</v>
      </c>
      <c r="I488" t="str">
        <f>LEFT(Tableau1[[#This Row],[Period]],FIND("-",Tableau1[[#This Row],[Period]])-1)</f>
        <v>M8</v>
      </c>
      <c r="J488" t="str">
        <f>RIGHT(Tableau1[[#This Row],[Gauche_Trouve]],LEN(Tableau1[[#This Row],[Gauche_Trouve]])-1)</f>
        <v>8</v>
      </c>
      <c r="K488" s="5">
        <f>DATE(Tableau1[[#This Row],[Annee]],Tableau1[[#This Row],[Mois]],1)</f>
        <v>43678</v>
      </c>
      <c r="L488" s="5" t="str">
        <f>"T" &amp; ROUNDUP(Tableau1[[#This Row],[Mois]]/3, 0)</f>
        <v>T3</v>
      </c>
      <c r="M488" t="s">
        <v>402</v>
      </c>
      <c r="N488" t="str">
        <f>CONCATENATE(Tableau1[[#This Row],[Annee]],"-",Tableau1[[#This Row],[Trimestre]])</f>
        <v>2019-T3</v>
      </c>
      <c r="O488" t="str">
        <f>VLOOKUP(Tableau1[[#This Row],[Product_Ref]],Table_Correspondance!H:J,2,FALSE)</f>
        <v>Chemise</v>
      </c>
      <c r="P488" s="3">
        <f>VLOOKUP(Tableau1[[#This Row],[Product_Ref]],Table_Correspondance!H:N,6,FALSE)</f>
        <v>4.8600000000000003</v>
      </c>
      <c r="Q488" s="3">
        <f>VLOOKUP(Tableau1[[#This Row],[Product_Ref]],Table_Correspondance!H:N,7,FALSE)</f>
        <v>6</v>
      </c>
      <c r="R488" s="3">
        <v>4563.42</v>
      </c>
      <c r="S488" t="str">
        <f>CONCATENATE(Tableau1[[#This Row],[Sub_Region_Cod]],Tableau1[[#This Row],[Country_Cod]],Tableau1[[#This Row],[Categ]],Tableau1[[#This Row],[Period]],Tableau1[[#This Row],[Product_Ref]],Tableau1[[#This Row],[Sales]])</f>
        <v>EUEPOLCAT_HautM8-2019P363374563,42</v>
      </c>
      <c r="T488" s="5">
        <f>VLOOKUP(Tableau1[[#This Row],[Product_Ref]],Table_Correspondance!H:L,5,FALSE)</f>
        <v>43009</v>
      </c>
      <c r="U488">
        <f>_xlfn.DAYS(Tableau1[[#This Row],[Date]],Tableau1[[#This Row],[Date_creation]])</f>
        <v>669</v>
      </c>
    </row>
    <row r="489" spans="1:21" x14ac:dyDescent="0.35">
      <c r="A489" t="s">
        <v>8</v>
      </c>
      <c r="B489" t="s">
        <v>425</v>
      </c>
      <c r="C489" t="str">
        <f>TRIM(Tableau1[[#This Row],[Country_Cod]])</f>
        <v>ARM</v>
      </c>
      <c r="D489" t="s">
        <v>410</v>
      </c>
      <c r="E489" t="str">
        <f>VLOOKUP(Tableau1[[#This Row],[Code_Pays]],Table_Correspondance!$B$1:$F$40,2,FALSE)</f>
        <v>Arménie</v>
      </c>
      <c r="F489" t="str">
        <f>RIGHT(Tableau1[[#This Row],[Categ]],LEN(Tableau1[[#This Row],[Categ]])-4)</f>
        <v>Bas</v>
      </c>
      <c r="G489" t="s">
        <v>52</v>
      </c>
      <c r="H489" t="str">
        <f>RIGHT(Tableau1[[#This Row],[Period]],4)</f>
        <v>2020</v>
      </c>
      <c r="I489" t="str">
        <f>LEFT(Tableau1[[#This Row],[Period]],FIND("-",Tableau1[[#This Row],[Period]])-1)</f>
        <v>M11</v>
      </c>
      <c r="J489" t="str">
        <f>RIGHT(Tableau1[[#This Row],[Gauche_Trouve]],LEN(Tableau1[[#This Row],[Gauche_Trouve]])-1)</f>
        <v>11</v>
      </c>
      <c r="K489" s="5">
        <f>DATE(Tableau1[[#This Row],[Annee]],Tableau1[[#This Row],[Mois]],1)</f>
        <v>44136</v>
      </c>
      <c r="L489" s="5" t="str">
        <f>"T" &amp; ROUNDUP(Tableau1[[#This Row],[Mois]]/3, 0)</f>
        <v>T4</v>
      </c>
      <c r="M489" t="s">
        <v>74</v>
      </c>
      <c r="N489" t="str">
        <f>CONCATENATE(Tableau1[[#This Row],[Annee]],"-",Tableau1[[#This Row],[Trimestre]])</f>
        <v>2020-T4</v>
      </c>
      <c r="O489" t="str">
        <f>VLOOKUP(Tableau1[[#This Row],[Product_Ref]],Table_Correspondance!H:J,2,FALSE)</f>
        <v>Culotte</v>
      </c>
      <c r="P489" s="3">
        <f>VLOOKUP(Tableau1[[#This Row],[Product_Ref]],Table_Correspondance!H:N,6,FALSE)</f>
        <v>12.88</v>
      </c>
      <c r="Q489" s="3">
        <f>VLOOKUP(Tableau1[[#This Row],[Product_Ref]],Table_Correspondance!H:N,7,FALSE)</f>
        <v>14</v>
      </c>
      <c r="R489" s="3">
        <v>8172.98</v>
      </c>
      <c r="S489" t="str">
        <f>CONCATENATE(Tableau1[[#This Row],[Sub_Region_Cod]],Tableau1[[#This Row],[Country_Cod]],Tableau1[[#This Row],[Categ]],Tableau1[[#This Row],[Period]],Tableau1[[#This Row],[Product_Ref]],Tableau1[[#This Row],[Sales]])</f>
        <v>EUEARMCAT_BasM11-2020P010488172,98</v>
      </c>
      <c r="T489" s="5">
        <f>VLOOKUP(Tableau1[[#This Row],[Product_Ref]],Table_Correspondance!H:L,5,FALSE)</f>
        <v>43344</v>
      </c>
      <c r="U489">
        <f>_xlfn.DAYS(Tableau1[[#This Row],[Date]],Tableau1[[#This Row],[Date_creation]])</f>
        <v>792</v>
      </c>
    </row>
    <row r="490" spans="1:21" x14ac:dyDescent="0.35">
      <c r="A490" t="s">
        <v>8</v>
      </c>
      <c r="B490" t="s">
        <v>425</v>
      </c>
      <c r="C490" t="str">
        <f>TRIM(Tableau1[[#This Row],[Country_Cod]])</f>
        <v>ARM</v>
      </c>
      <c r="D490" t="s">
        <v>409</v>
      </c>
      <c r="E490" t="str">
        <f>VLOOKUP(Tableau1[[#This Row],[Code_Pays]],Table_Correspondance!$B$1:$F$40,2,FALSE)</f>
        <v>Arménie</v>
      </c>
      <c r="F490" t="str">
        <f>RIGHT(Tableau1[[#This Row],[Categ]],LEN(Tableau1[[#This Row],[Categ]])-4)</f>
        <v>Haut</v>
      </c>
      <c r="G490" t="s">
        <v>15</v>
      </c>
      <c r="H490" t="str">
        <f>RIGHT(Tableau1[[#This Row],[Period]],4)</f>
        <v>2019</v>
      </c>
      <c r="I490" t="str">
        <f>LEFT(Tableau1[[#This Row],[Period]],FIND("-",Tableau1[[#This Row],[Period]])-1)</f>
        <v>M8</v>
      </c>
      <c r="J490" t="str">
        <f>RIGHT(Tableau1[[#This Row],[Gauche_Trouve]],LEN(Tableau1[[#This Row],[Gauche_Trouve]])-1)</f>
        <v>8</v>
      </c>
      <c r="K490" s="5">
        <f>DATE(Tableau1[[#This Row],[Annee]],Tableau1[[#This Row],[Mois]],1)</f>
        <v>43678</v>
      </c>
      <c r="L490" s="5" t="str">
        <f>"T" &amp; ROUNDUP(Tableau1[[#This Row],[Mois]]/3, 0)</f>
        <v>T3</v>
      </c>
      <c r="M490" t="s">
        <v>403</v>
      </c>
      <c r="N490" t="str">
        <f>CONCATENATE(Tableau1[[#This Row],[Annee]],"-",Tableau1[[#This Row],[Trimestre]])</f>
        <v>2019-T3</v>
      </c>
      <c r="O490" t="str">
        <f>VLOOKUP(Tableau1[[#This Row],[Product_Ref]],Table_Correspondance!H:J,2,FALSE)</f>
        <v>Chemisier</v>
      </c>
      <c r="P490" s="3">
        <f>VLOOKUP(Tableau1[[#This Row],[Product_Ref]],Table_Correspondance!H:N,6,FALSE)</f>
        <v>4.8</v>
      </c>
      <c r="Q490" s="3">
        <f>VLOOKUP(Tableau1[[#This Row],[Product_Ref]],Table_Correspondance!H:N,7,FALSE)</f>
        <v>6</v>
      </c>
      <c r="R490" s="3">
        <v>962.49</v>
      </c>
      <c r="S490" t="str">
        <f>CONCATENATE(Tableau1[[#This Row],[Sub_Region_Cod]],Tableau1[[#This Row],[Country_Cod]],Tableau1[[#This Row],[Categ]],Tableau1[[#This Row],[Period]],Tableau1[[#This Row],[Product_Ref]],Tableau1[[#This Row],[Sales]])</f>
        <v>EUEARMCAT_HautM8-2019P19749962,49</v>
      </c>
      <c r="T490" s="5">
        <f>VLOOKUP(Tableau1[[#This Row],[Product_Ref]],Table_Correspondance!H:L,5,FALSE)</f>
        <v>42979</v>
      </c>
      <c r="U490">
        <f>_xlfn.DAYS(Tableau1[[#This Row],[Date]],Tableau1[[#This Row],[Date_creation]])</f>
        <v>699</v>
      </c>
    </row>
    <row r="491" spans="1:21" x14ac:dyDescent="0.35">
      <c r="A491" t="s">
        <v>8</v>
      </c>
      <c r="B491" t="s">
        <v>422</v>
      </c>
      <c r="C491" t="str">
        <f>TRIM(Tableau1[[#This Row],[Country_Cod]])</f>
        <v>BLR</v>
      </c>
      <c r="D491" t="s">
        <v>410</v>
      </c>
      <c r="E491" t="str">
        <f>VLOOKUP(Tableau1[[#This Row],[Code_Pays]],Table_Correspondance!$B$1:$F$40,2,FALSE)</f>
        <v>Bélarus</v>
      </c>
      <c r="F491" t="str">
        <f>RIGHT(Tableau1[[#This Row],[Categ]],LEN(Tableau1[[#This Row],[Categ]])-4)</f>
        <v>Bas</v>
      </c>
      <c r="G491" t="s">
        <v>30</v>
      </c>
      <c r="H491" t="str">
        <f>RIGHT(Tableau1[[#This Row],[Period]],4)</f>
        <v>2020</v>
      </c>
      <c r="I491" t="str">
        <f>LEFT(Tableau1[[#This Row],[Period]],FIND("-",Tableau1[[#This Row],[Period]])-1)</f>
        <v>M9</v>
      </c>
      <c r="J491" t="str">
        <f>RIGHT(Tableau1[[#This Row],[Gauche_Trouve]],LEN(Tableau1[[#This Row],[Gauche_Trouve]])-1)</f>
        <v>9</v>
      </c>
      <c r="K491" s="5">
        <f>DATE(Tableau1[[#This Row],[Annee]],Tableau1[[#This Row],[Mois]],1)</f>
        <v>44075</v>
      </c>
      <c r="L491" s="5" t="str">
        <f>"T" &amp; ROUNDUP(Tableau1[[#This Row],[Mois]]/3, 0)</f>
        <v>T3</v>
      </c>
      <c r="M491" t="s">
        <v>7</v>
      </c>
      <c r="N491" t="str">
        <f>CONCATENATE(Tableau1[[#This Row],[Annee]],"-",Tableau1[[#This Row],[Trimestre]])</f>
        <v>2020-T3</v>
      </c>
      <c r="O491" t="str">
        <f>VLOOKUP(Tableau1[[#This Row],[Product_Ref]],Table_Correspondance!H:J,2,FALSE)</f>
        <v>Pantalon</v>
      </c>
      <c r="P491" s="3">
        <f>VLOOKUP(Tableau1[[#This Row],[Product_Ref]],Table_Correspondance!H:N,6,FALSE)</f>
        <v>6.8</v>
      </c>
      <c r="Q491" s="3">
        <f>VLOOKUP(Tableau1[[#This Row],[Product_Ref]],Table_Correspondance!H:N,7,FALSE)</f>
        <v>8</v>
      </c>
      <c r="R491" s="3">
        <v>7107.62</v>
      </c>
      <c r="S491" t="str">
        <f>CONCATENATE(Tableau1[[#This Row],[Sub_Region_Cod]],Tableau1[[#This Row],[Country_Cod]],Tableau1[[#This Row],[Categ]],Tableau1[[#This Row],[Period]],Tableau1[[#This Row],[Product_Ref]],Tableau1[[#This Row],[Sales]])</f>
        <v>EUEBLRCAT_BasM9-2020P176407107,62</v>
      </c>
      <c r="T491" s="5">
        <f>VLOOKUP(Tableau1[[#This Row],[Product_Ref]],Table_Correspondance!H:L,5,FALSE)</f>
        <v>43344</v>
      </c>
      <c r="U491">
        <f>_xlfn.DAYS(Tableau1[[#This Row],[Date]],Tableau1[[#This Row],[Date_creation]])</f>
        <v>731</v>
      </c>
    </row>
    <row r="492" spans="1:21" x14ac:dyDescent="0.35">
      <c r="A492" t="s">
        <v>8</v>
      </c>
      <c r="B492" t="s">
        <v>417</v>
      </c>
      <c r="C492" t="str">
        <f>TRIM(Tableau1[[#This Row],[Country_Cod]])</f>
        <v>MDA</v>
      </c>
      <c r="D492" t="s">
        <v>409</v>
      </c>
      <c r="E492" t="str">
        <f>VLOOKUP(Tableau1[[#This Row],[Code_Pays]],Table_Correspondance!$B$1:$F$40,2,FALSE)</f>
        <v>République de Moldavie</v>
      </c>
      <c r="F492" t="str">
        <f>RIGHT(Tableau1[[#This Row],[Categ]],LEN(Tableau1[[#This Row],[Categ]])-4)</f>
        <v>Haut</v>
      </c>
      <c r="G492" t="s">
        <v>52</v>
      </c>
      <c r="H492" t="str">
        <f>RIGHT(Tableau1[[#This Row],[Period]],4)</f>
        <v>2020</v>
      </c>
      <c r="I492" t="str">
        <f>LEFT(Tableau1[[#This Row],[Period]],FIND("-",Tableau1[[#This Row],[Period]])-1)</f>
        <v>M11</v>
      </c>
      <c r="J492" t="str">
        <f>RIGHT(Tableau1[[#This Row],[Gauche_Trouve]],LEN(Tableau1[[#This Row],[Gauche_Trouve]])-1)</f>
        <v>11</v>
      </c>
      <c r="K492" s="5">
        <f>DATE(Tableau1[[#This Row],[Annee]],Tableau1[[#This Row],[Mois]],1)</f>
        <v>44136</v>
      </c>
      <c r="L492" s="5" t="str">
        <f>"T" &amp; ROUNDUP(Tableau1[[#This Row],[Mois]]/3, 0)</f>
        <v>T4</v>
      </c>
      <c r="M492" t="s">
        <v>371</v>
      </c>
      <c r="N492" t="str">
        <f>CONCATENATE(Tableau1[[#This Row],[Annee]],"-",Tableau1[[#This Row],[Trimestre]])</f>
        <v>2020-T4</v>
      </c>
      <c r="O492" t="str">
        <f>VLOOKUP(Tableau1[[#This Row],[Product_Ref]],Table_Correspondance!H:J,2,FALSE)</f>
        <v>Chemise</v>
      </c>
      <c r="P492" s="3">
        <f>VLOOKUP(Tableau1[[#This Row],[Product_Ref]],Table_Correspondance!H:N,6,FALSE)</f>
        <v>11.4</v>
      </c>
      <c r="Q492" s="3">
        <f>VLOOKUP(Tableau1[[#This Row],[Product_Ref]],Table_Correspondance!H:N,7,FALSE)</f>
        <v>12</v>
      </c>
      <c r="R492" s="3">
        <v>9730.25</v>
      </c>
      <c r="S492" t="str">
        <f>CONCATENATE(Tableau1[[#This Row],[Sub_Region_Cod]],Tableau1[[#This Row],[Country_Cod]],Tableau1[[#This Row],[Categ]],Tableau1[[#This Row],[Period]],Tableau1[[#This Row],[Product_Ref]],Tableau1[[#This Row],[Sales]])</f>
        <v>EUEMDACAT_HautM11-2020P226199730,25</v>
      </c>
      <c r="T492" s="5">
        <f>VLOOKUP(Tableau1[[#This Row],[Product_Ref]],Table_Correspondance!H:L,5,FALSE)</f>
        <v>42826</v>
      </c>
      <c r="U492">
        <f>_xlfn.DAYS(Tableau1[[#This Row],[Date]],Tableau1[[#This Row],[Date_creation]])</f>
        <v>1310</v>
      </c>
    </row>
    <row r="493" spans="1:21" x14ac:dyDescent="0.35">
      <c r="A493" t="s">
        <v>8</v>
      </c>
      <c r="B493" t="s">
        <v>419</v>
      </c>
      <c r="C493" t="str">
        <f>TRIM(Tableau1[[#This Row],[Country_Cod]])</f>
        <v>HUN</v>
      </c>
      <c r="D493" t="s">
        <v>408</v>
      </c>
      <c r="E493" t="str">
        <f>VLOOKUP(Tableau1[[#This Row],[Code_Pays]],Table_Correspondance!$B$1:$F$40,2,FALSE)</f>
        <v>Hongrie</v>
      </c>
      <c r="F493" t="str">
        <f>RIGHT(Tableau1[[#This Row],[Categ]],LEN(Tableau1[[#This Row],[Categ]])-4)</f>
        <v>Haut-Et-Bas</v>
      </c>
      <c r="G493" t="s">
        <v>20</v>
      </c>
      <c r="H493" t="str">
        <f>RIGHT(Tableau1[[#This Row],[Period]],4)</f>
        <v>2020</v>
      </c>
      <c r="I493" t="str">
        <f>LEFT(Tableau1[[#This Row],[Period]],FIND("-",Tableau1[[#This Row],[Period]])-1)</f>
        <v>M4</v>
      </c>
      <c r="J493" t="str">
        <f>RIGHT(Tableau1[[#This Row],[Gauche_Trouve]],LEN(Tableau1[[#This Row],[Gauche_Trouve]])-1)</f>
        <v>4</v>
      </c>
      <c r="K493" s="5">
        <f>DATE(Tableau1[[#This Row],[Annee]],Tableau1[[#This Row],[Mois]],1)</f>
        <v>43922</v>
      </c>
      <c r="L493" s="5" t="str">
        <f>"T" &amp; ROUNDUP(Tableau1[[#This Row],[Mois]]/3, 0)</f>
        <v>T2</v>
      </c>
      <c r="M493" t="s">
        <v>232</v>
      </c>
      <c r="N493" t="str">
        <f>CONCATENATE(Tableau1[[#This Row],[Annee]],"-",Tableau1[[#This Row],[Trimestre]])</f>
        <v>2020-T2</v>
      </c>
      <c r="O493" t="str">
        <f>VLOOKUP(Tableau1[[#This Row],[Product_Ref]],Table_Correspondance!H:J,2,FALSE)</f>
        <v>Robe</v>
      </c>
      <c r="P493" s="3">
        <f>VLOOKUP(Tableau1[[#This Row],[Product_Ref]],Table_Correspondance!H:N,6,FALSE)</f>
        <v>5.92</v>
      </c>
      <c r="Q493" s="3">
        <f>VLOOKUP(Tableau1[[#This Row],[Product_Ref]],Table_Correspondance!H:N,7,FALSE)</f>
        <v>8</v>
      </c>
      <c r="R493" s="3">
        <v>3439.43</v>
      </c>
      <c r="S493" t="str">
        <f>CONCATENATE(Tableau1[[#This Row],[Sub_Region_Cod]],Tableau1[[#This Row],[Country_Cod]],Tableau1[[#This Row],[Categ]],Tableau1[[#This Row],[Period]],Tableau1[[#This Row],[Product_Ref]],Tableau1[[#This Row],[Sales]])</f>
        <v>EUEHUNCAT_Haut-Et-BasM4-2020P472183439,43</v>
      </c>
      <c r="T493" s="5">
        <f>VLOOKUP(Tableau1[[#This Row],[Product_Ref]],Table_Correspondance!H:L,5,FALSE)</f>
        <v>43009</v>
      </c>
      <c r="U493">
        <f>_xlfn.DAYS(Tableau1[[#This Row],[Date]],Tableau1[[#This Row],[Date_creation]])</f>
        <v>913</v>
      </c>
    </row>
    <row r="494" spans="1:21" x14ac:dyDescent="0.35">
      <c r="A494" t="s">
        <v>8</v>
      </c>
      <c r="B494" t="s">
        <v>424</v>
      </c>
      <c r="C494" t="str">
        <f>TRIM(Tableau1[[#This Row],[Country_Cod]])</f>
        <v>CZE</v>
      </c>
      <c r="D494" t="s">
        <v>409</v>
      </c>
      <c r="E494" t="str">
        <f>VLOOKUP(Tableau1[[#This Row],[Code_Pays]],Table_Correspondance!$B$1:$F$40,2,FALSE)</f>
        <v>République Tchèque</v>
      </c>
      <c r="F494" t="str">
        <f>RIGHT(Tableau1[[#This Row],[Categ]],LEN(Tableau1[[#This Row],[Categ]])-4)</f>
        <v>Haut</v>
      </c>
      <c r="G494" t="s">
        <v>42</v>
      </c>
      <c r="H494" t="str">
        <f>RIGHT(Tableau1[[#This Row],[Period]],4)</f>
        <v>2019</v>
      </c>
      <c r="I494" t="str">
        <f>LEFT(Tableau1[[#This Row],[Period]],FIND("-",Tableau1[[#This Row],[Period]])-1)</f>
        <v>M6</v>
      </c>
      <c r="J494" t="str">
        <f>RIGHT(Tableau1[[#This Row],[Gauche_Trouve]],LEN(Tableau1[[#This Row],[Gauche_Trouve]])-1)</f>
        <v>6</v>
      </c>
      <c r="K494" s="5">
        <f>DATE(Tableau1[[#This Row],[Annee]],Tableau1[[#This Row],[Mois]],1)</f>
        <v>43617</v>
      </c>
      <c r="L494" s="5" t="str">
        <f>"T" &amp; ROUNDUP(Tableau1[[#This Row],[Mois]]/3, 0)</f>
        <v>T2</v>
      </c>
      <c r="M494" t="s">
        <v>250</v>
      </c>
      <c r="N494" t="str">
        <f>CONCATENATE(Tableau1[[#This Row],[Annee]],"-",Tableau1[[#This Row],[Trimestre]])</f>
        <v>2019-T2</v>
      </c>
      <c r="O494" t="str">
        <f>VLOOKUP(Tableau1[[#This Row],[Product_Ref]],Table_Correspondance!H:J,2,FALSE)</f>
        <v>Pull</v>
      </c>
      <c r="P494" s="3">
        <f>VLOOKUP(Tableau1[[#This Row],[Product_Ref]],Table_Correspondance!H:N,6,FALSE)</f>
        <v>11.57</v>
      </c>
      <c r="Q494" s="3">
        <f>VLOOKUP(Tableau1[[#This Row],[Product_Ref]],Table_Correspondance!H:N,7,FALSE)</f>
        <v>13</v>
      </c>
      <c r="R494" s="3">
        <v>7666.45</v>
      </c>
      <c r="S494" t="str">
        <f>CONCATENATE(Tableau1[[#This Row],[Sub_Region_Cod]],Tableau1[[#This Row],[Country_Cod]],Tableau1[[#This Row],[Categ]],Tableau1[[#This Row],[Period]],Tableau1[[#This Row],[Product_Ref]],Tableau1[[#This Row],[Sales]])</f>
        <v>EUECZECAT_HautM6-2019P470027666,45</v>
      </c>
      <c r="T494" s="5">
        <f>VLOOKUP(Tableau1[[#This Row],[Product_Ref]],Table_Correspondance!H:L,5,FALSE)</f>
        <v>42948</v>
      </c>
      <c r="U494">
        <f>_xlfn.DAYS(Tableau1[[#This Row],[Date]],Tableau1[[#This Row],[Date_creation]])</f>
        <v>669</v>
      </c>
    </row>
    <row r="495" spans="1:21" x14ac:dyDescent="0.35">
      <c r="A495" t="s">
        <v>8</v>
      </c>
      <c r="B495" t="s">
        <v>424</v>
      </c>
      <c r="C495" t="str">
        <f>TRIM(Tableau1[[#This Row],[Country_Cod]])</f>
        <v>CZE</v>
      </c>
      <c r="D495" t="s">
        <v>409</v>
      </c>
      <c r="E495" t="str">
        <f>VLOOKUP(Tableau1[[#This Row],[Code_Pays]],Table_Correspondance!$B$1:$F$40,2,FALSE)</f>
        <v>République Tchèque</v>
      </c>
      <c r="F495" t="str">
        <f>RIGHT(Tableau1[[#This Row],[Categ]],LEN(Tableau1[[#This Row],[Categ]])-4)</f>
        <v>Haut</v>
      </c>
      <c r="G495" t="s">
        <v>20</v>
      </c>
      <c r="H495" t="str">
        <f>RIGHT(Tableau1[[#This Row],[Period]],4)</f>
        <v>2020</v>
      </c>
      <c r="I495" t="str">
        <f>LEFT(Tableau1[[#This Row],[Period]],FIND("-",Tableau1[[#This Row],[Period]])-1)</f>
        <v>M4</v>
      </c>
      <c r="J495" t="str">
        <f>RIGHT(Tableau1[[#This Row],[Gauche_Trouve]],LEN(Tableau1[[#This Row],[Gauche_Trouve]])-1)</f>
        <v>4</v>
      </c>
      <c r="K495" s="5">
        <f>DATE(Tableau1[[#This Row],[Annee]],Tableau1[[#This Row],[Mois]],1)</f>
        <v>43922</v>
      </c>
      <c r="L495" s="5" t="str">
        <f>"T" &amp; ROUNDUP(Tableau1[[#This Row],[Mois]]/3, 0)</f>
        <v>T2</v>
      </c>
      <c r="M495" t="s">
        <v>123</v>
      </c>
      <c r="N495" t="str">
        <f>CONCATENATE(Tableau1[[#This Row],[Annee]],"-",Tableau1[[#This Row],[Trimestre]])</f>
        <v>2020-T2</v>
      </c>
      <c r="O495" t="str">
        <f>VLOOKUP(Tableau1[[#This Row],[Product_Ref]],Table_Correspondance!H:J,2,FALSE)</f>
        <v>Débardeur</v>
      </c>
      <c r="P495" s="3">
        <f>VLOOKUP(Tableau1[[#This Row],[Product_Ref]],Table_Correspondance!H:N,6,FALSE)</f>
        <v>12.6</v>
      </c>
      <c r="Q495" s="3">
        <f>VLOOKUP(Tableau1[[#This Row],[Product_Ref]],Table_Correspondance!H:N,7,FALSE)</f>
        <v>14</v>
      </c>
      <c r="R495" s="3">
        <v>3827.26</v>
      </c>
      <c r="S495" t="str">
        <f>CONCATENATE(Tableau1[[#This Row],[Sub_Region_Cod]],Tableau1[[#This Row],[Country_Cod]],Tableau1[[#This Row],[Categ]],Tableau1[[#This Row],[Period]],Tableau1[[#This Row],[Product_Ref]],Tableau1[[#This Row],[Sales]])</f>
        <v>EUECZECAT_HautM4-2020P024623827,26</v>
      </c>
      <c r="T495" s="5">
        <f>VLOOKUP(Tableau1[[#This Row],[Product_Ref]],Table_Correspondance!H:L,5,FALSE)</f>
        <v>43282</v>
      </c>
      <c r="U495">
        <f>_xlfn.DAYS(Tableau1[[#This Row],[Date]],Tableau1[[#This Row],[Date_creation]])</f>
        <v>640</v>
      </c>
    </row>
    <row r="496" spans="1:21" x14ac:dyDescent="0.35">
      <c r="A496" t="s">
        <v>8</v>
      </c>
      <c r="B496" t="s">
        <v>416</v>
      </c>
      <c r="C496" t="str">
        <f>TRIM(Tableau1[[#This Row],[Country_Cod]])</f>
        <v>ROU</v>
      </c>
      <c r="D496" t="s">
        <v>409</v>
      </c>
      <c r="E496" t="str">
        <f>VLOOKUP(Tableau1[[#This Row],[Code_Pays]],Table_Correspondance!$B$1:$F$40,2,FALSE)</f>
        <v>Roumanie</v>
      </c>
      <c r="F496" t="str">
        <f>RIGHT(Tableau1[[#This Row],[Categ]],LEN(Tableau1[[#This Row],[Categ]])-4)</f>
        <v>Haut</v>
      </c>
      <c r="G496" t="s">
        <v>48</v>
      </c>
      <c r="H496" t="str">
        <f>RIGHT(Tableau1[[#This Row],[Period]],4)</f>
        <v>2020</v>
      </c>
      <c r="I496" t="str">
        <f>LEFT(Tableau1[[#This Row],[Period]],FIND("-",Tableau1[[#This Row],[Period]])-1)</f>
        <v>M1</v>
      </c>
      <c r="J496" t="str">
        <f>RIGHT(Tableau1[[#This Row],[Gauche_Trouve]],LEN(Tableau1[[#This Row],[Gauche_Trouve]])-1)</f>
        <v>1</v>
      </c>
      <c r="K496" s="5">
        <f>DATE(Tableau1[[#This Row],[Annee]],Tableau1[[#This Row],[Mois]],1)</f>
        <v>43831</v>
      </c>
      <c r="L496" s="5" t="str">
        <f>"T" &amp; ROUNDUP(Tableau1[[#This Row],[Mois]]/3, 0)</f>
        <v>T1</v>
      </c>
      <c r="M496" t="s">
        <v>181</v>
      </c>
      <c r="N496" t="str">
        <f>CONCATENATE(Tableau1[[#This Row],[Annee]],"-",Tableau1[[#This Row],[Trimestre]])</f>
        <v>2020-T1</v>
      </c>
      <c r="O496" t="str">
        <f>VLOOKUP(Tableau1[[#This Row],[Product_Ref]],Table_Correspondance!H:J,2,FALSE)</f>
        <v>Sweatshirt</v>
      </c>
      <c r="P496" s="3">
        <f>VLOOKUP(Tableau1[[#This Row],[Product_Ref]],Table_Correspondance!H:N,6,FALSE)</f>
        <v>5.25</v>
      </c>
      <c r="Q496" s="3">
        <f>VLOOKUP(Tableau1[[#This Row],[Product_Ref]],Table_Correspondance!H:N,7,FALSE)</f>
        <v>7</v>
      </c>
      <c r="R496" s="3">
        <v>1641.48</v>
      </c>
      <c r="S496" t="str">
        <f>CONCATENATE(Tableau1[[#This Row],[Sub_Region_Cod]],Tableau1[[#This Row],[Country_Cod]],Tableau1[[#This Row],[Categ]],Tableau1[[#This Row],[Period]],Tableau1[[#This Row],[Product_Ref]],Tableau1[[#This Row],[Sales]])</f>
        <v>EUEROUCAT_HautM1-2020P088031641,48</v>
      </c>
      <c r="T496" s="5">
        <f>VLOOKUP(Tableau1[[#This Row],[Product_Ref]],Table_Correspondance!H:L,5,FALSE)</f>
        <v>42767</v>
      </c>
      <c r="U496">
        <f>_xlfn.DAYS(Tableau1[[#This Row],[Date]],Tableau1[[#This Row],[Date_creation]])</f>
        <v>1064</v>
      </c>
    </row>
    <row r="497" spans="1:21" x14ac:dyDescent="0.35">
      <c r="A497" t="s">
        <v>8</v>
      </c>
      <c r="B497" t="s">
        <v>420</v>
      </c>
      <c r="C497" t="str">
        <f>TRIM(Tableau1[[#This Row],[Country_Cod]])</f>
        <v>POL</v>
      </c>
      <c r="D497" t="s">
        <v>409</v>
      </c>
      <c r="E497" t="str">
        <f>VLOOKUP(Tableau1[[#This Row],[Code_Pays]],Table_Correspondance!$B$1:$F$40,2,FALSE)</f>
        <v>Pologne</v>
      </c>
      <c r="F497" t="str">
        <f>RIGHT(Tableau1[[#This Row],[Categ]],LEN(Tableau1[[#This Row],[Categ]])-4)</f>
        <v>Haut</v>
      </c>
      <c r="G497" t="s">
        <v>42</v>
      </c>
      <c r="H497" t="str">
        <f>RIGHT(Tableau1[[#This Row],[Period]],4)</f>
        <v>2019</v>
      </c>
      <c r="I497" t="str">
        <f>LEFT(Tableau1[[#This Row],[Period]],FIND("-",Tableau1[[#This Row],[Period]])-1)</f>
        <v>M6</v>
      </c>
      <c r="J497" t="str">
        <f>RIGHT(Tableau1[[#This Row],[Gauche_Trouve]],LEN(Tableau1[[#This Row],[Gauche_Trouve]])-1)</f>
        <v>6</v>
      </c>
      <c r="K497" s="5">
        <f>DATE(Tableau1[[#This Row],[Annee]],Tableau1[[#This Row],[Mois]],1)</f>
        <v>43617</v>
      </c>
      <c r="L497" s="5" t="str">
        <f>"T" &amp; ROUNDUP(Tableau1[[#This Row],[Mois]]/3, 0)</f>
        <v>T2</v>
      </c>
      <c r="M497" t="s">
        <v>86</v>
      </c>
      <c r="N497" t="str">
        <f>CONCATENATE(Tableau1[[#This Row],[Annee]],"-",Tableau1[[#This Row],[Trimestre]])</f>
        <v>2019-T2</v>
      </c>
      <c r="O497" t="str">
        <f>VLOOKUP(Tableau1[[#This Row],[Product_Ref]],Table_Correspondance!H:J,2,FALSE)</f>
        <v>T-shirt</v>
      </c>
      <c r="P497" s="3">
        <f>VLOOKUP(Tableau1[[#This Row],[Product_Ref]],Table_Correspondance!H:N,6,FALSE)</f>
        <v>7.9</v>
      </c>
      <c r="Q497" s="3">
        <f>VLOOKUP(Tableau1[[#This Row],[Product_Ref]],Table_Correspondance!H:N,7,FALSE)</f>
        <v>10</v>
      </c>
      <c r="R497" s="3">
        <v>2572.4299999999998</v>
      </c>
      <c r="S497" t="str">
        <f>CONCATENATE(Tableau1[[#This Row],[Sub_Region_Cod]],Tableau1[[#This Row],[Country_Cod]],Tableau1[[#This Row],[Categ]],Tableau1[[#This Row],[Period]],Tableau1[[#This Row],[Product_Ref]],Tableau1[[#This Row],[Sales]])</f>
        <v>EUEPOLCAT_HautM6-2019P371042572,43</v>
      </c>
      <c r="T497" s="5">
        <f>VLOOKUP(Tableau1[[#This Row],[Product_Ref]],Table_Correspondance!H:L,5,FALSE)</f>
        <v>43132</v>
      </c>
      <c r="U497">
        <f>_xlfn.DAYS(Tableau1[[#This Row],[Date]],Tableau1[[#This Row],[Date_creation]])</f>
        <v>485</v>
      </c>
    </row>
    <row r="498" spans="1:21" x14ac:dyDescent="0.35">
      <c r="A498" t="s">
        <v>8</v>
      </c>
      <c r="B498" t="s">
        <v>415</v>
      </c>
      <c r="C498" t="str">
        <f>TRIM(Tableau1[[#This Row],[Country_Cod]])</f>
        <v>RUS</v>
      </c>
      <c r="D498" t="s">
        <v>409</v>
      </c>
      <c r="E498" t="str">
        <f>VLOOKUP(Tableau1[[#This Row],[Code_Pays]],Table_Correspondance!$B$1:$F$40,2,FALSE)</f>
        <v>Fédération de Russie</v>
      </c>
      <c r="F498" t="str">
        <f>RIGHT(Tableau1[[#This Row],[Categ]],LEN(Tableau1[[#This Row],[Categ]])-4)</f>
        <v>Haut</v>
      </c>
      <c r="G498" t="s">
        <v>27</v>
      </c>
      <c r="H498" t="str">
        <f>RIGHT(Tableau1[[#This Row],[Period]],4)</f>
        <v>2020</v>
      </c>
      <c r="I498" t="str">
        <f>LEFT(Tableau1[[#This Row],[Period]],FIND("-",Tableau1[[#This Row],[Period]])-1)</f>
        <v>M6</v>
      </c>
      <c r="J498" t="str">
        <f>RIGHT(Tableau1[[#This Row],[Gauche_Trouve]],LEN(Tableau1[[#This Row],[Gauche_Trouve]])-1)</f>
        <v>6</v>
      </c>
      <c r="K498" s="5">
        <f>DATE(Tableau1[[#This Row],[Annee]],Tableau1[[#This Row],[Mois]],1)</f>
        <v>43983</v>
      </c>
      <c r="L498" s="5" t="str">
        <f>"T" &amp; ROUNDUP(Tableau1[[#This Row],[Mois]]/3, 0)</f>
        <v>T2</v>
      </c>
      <c r="M498" t="s">
        <v>296</v>
      </c>
      <c r="N498" t="str">
        <f>CONCATENATE(Tableau1[[#This Row],[Annee]],"-",Tableau1[[#This Row],[Trimestre]])</f>
        <v>2020-T2</v>
      </c>
      <c r="O498" t="str">
        <f>VLOOKUP(Tableau1[[#This Row],[Product_Ref]],Table_Correspondance!H:J,2,FALSE)</f>
        <v>Débardeur</v>
      </c>
      <c r="P498" s="3">
        <f>VLOOKUP(Tableau1[[#This Row],[Product_Ref]],Table_Correspondance!H:N,6,FALSE)</f>
        <v>12.09</v>
      </c>
      <c r="Q498" s="3">
        <f>VLOOKUP(Tableau1[[#This Row],[Product_Ref]],Table_Correspondance!H:N,7,FALSE)</f>
        <v>13</v>
      </c>
      <c r="R498" s="3">
        <v>812.49</v>
      </c>
      <c r="S498" t="str">
        <f>CONCATENATE(Tableau1[[#This Row],[Sub_Region_Cod]],Tableau1[[#This Row],[Country_Cod]],Tableau1[[#This Row],[Categ]],Tableau1[[#This Row],[Period]],Tableau1[[#This Row],[Product_Ref]],Tableau1[[#This Row],[Sales]])</f>
        <v>EUERUSCAT_HautM6-2020P34025812,49</v>
      </c>
      <c r="T498" s="5">
        <f>VLOOKUP(Tableau1[[#This Row],[Product_Ref]],Table_Correspondance!H:L,5,FALSE)</f>
        <v>43282</v>
      </c>
      <c r="U498">
        <f>_xlfn.DAYS(Tableau1[[#This Row],[Date]],Tableau1[[#This Row],[Date_creation]])</f>
        <v>701</v>
      </c>
    </row>
    <row r="499" spans="1:21" x14ac:dyDescent="0.35">
      <c r="A499" t="s">
        <v>8</v>
      </c>
      <c r="B499" t="s">
        <v>421</v>
      </c>
      <c r="C499" t="str">
        <f>TRIM(Tableau1[[#This Row],[Country_Cod]])</f>
        <v>SVK</v>
      </c>
      <c r="D499" t="s">
        <v>409</v>
      </c>
      <c r="E499" t="str">
        <f>VLOOKUP(Tableau1[[#This Row],[Code_Pays]],Table_Correspondance!$B$1:$F$40,2,FALSE)</f>
        <v>Slovaquie</v>
      </c>
      <c r="F499" t="str">
        <f>RIGHT(Tableau1[[#This Row],[Categ]],LEN(Tableau1[[#This Row],[Categ]])-4)</f>
        <v>Haut</v>
      </c>
      <c r="G499" t="s">
        <v>20</v>
      </c>
      <c r="H499" t="str">
        <f>RIGHT(Tableau1[[#This Row],[Period]],4)</f>
        <v>2020</v>
      </c>
      <c r="I499" t="str">
        <f>LEFT(Tableau1[[#This Row],[Period]],FIND("-",Tableau1[[#This Row],[Period]])-1)</f>
        <v>M4</v>
      </c>
      <c r="J499" t="str">
        <f>RIGHT(Tableau1[[#This Row],[Gauche_Trouve]],LEN(Tableau1[[#This Row],[Gauche_Trouve]])-1)</f>
        <v>4</v>
      </c>
      <c r="K499" s="5">
        <f>DATE(Tableau1[[#This Row],[Annee]],Tableau1[[#This Row],[Mois]],1)</f>
        <v>43922</v>
      </c>
      <c r="L499" s="5" t="str">
        <f>"T" &amp; ROUNDUP(Tableau1[[#This Row],[Mois]]/3, 0)</f>
        <v>T2</v>
      </c>
      <c r="M499" t="s">
        <v>162</v>
      </c>
      <c r="N499" t="str">
        <f>CONCATENATE(Tableau1[[#This Row],[Annee]],"-",Tableau1[[#This Row],[Trimestre]])</f>
        <v>2020-T2</v>
      </c>
      <c r="O499" t="str">
        <f>VLOOKUP(Tableau1[[#This Row],[Product_Ref]],Table_Correspondance!H:J,2,FALSE)</f>
        <v>Débardeur</v>
      </c>
      <c r="P499" s="3">
        <f>VLOOKUP(Tableau1[[#This Row],[Product_Ref]],Table_Correspondance!H:N,6,FALSE)</f>
        <v>4.97</v>
      </c>
      <c r="Q499" s="3">
        <f>VLOOKUP(Tableau1[[#This Row],[Product_Ref]],Table_Correspondance!H:N,7,FALSE)</f>
        <v>7</v>
      </c>
      <c r="R499" s="3">
        <v>8399.57</v>
      </c>
      <c r="S499" t="str">
        <f>CONCATENATE(Tableau1[[#This Row],[Sub_Region_Cod]],Tableau1[[#This Row],[Country_Cod]],Tableau1[[#This Row],[Categ]],Tableau1[[#This Row],[Period]],Tableau1[[#This Row],[Product_Ref]],Tableau1[[#This Row],[Sales]])</f>
        <v>EUESVKCAT_HautM4-2020P053368399,57</v>
      </c>
      <c r="T499" s="5">
        <f>VLOOKUP(Tableau1[[#This Row],[Product_Ref]],Table_Correspondance!H:L,5,FALSE)</f>
        <v>43374</v>
      </c>
      <c r="U499">
        <f>_xlfn.DAYS(Tableau1[[#This Row],[Date]],Tableau1[[#This Row],[Date_creation]])</f>
        <v>548</v>
      </c>
    </row>
    <row r="500" spans="1:21" x14ac:dyDescent="0.35">
      <c r="A500" t="s">
        <v>8</v>
      </c>
      <c r="B500" t="s">
        <v>415</v>
      </c>
      <c r="C500" t="str">
        <f>TRIM(Tableau1[[#This Row],[Country_Cod]])</f>
        <v>RUS</v>
      </c>
      <c r="D500" t="s">
        <v>410</v>
      </c>
      <c r="E500" t="str">
        <f>VLOOKUP(Tableau1[[#This Row],[Code_Pays]],Table_Correspondance!$B$1:$F$40,2,FALSE)</f>
        <v>Fédération de Russie</v>
      </c>
      <c r="F500" t="str">
        <f>RIGHT(Tableau1[[#This Row],[Categ]],LEN(Tableau1[[#This Row],[Categ]])-4)</f>
        <v>Bas</v>
      </c>
      <c r="G500" t="s">
        <v>38</v>
      </c>
      <c r="H500" t="str">
        <f>RIGHT(Tableau1[[#This Row],[Period]],4)</f>
        <v>2019</v>
      </c>
      <c r="I500" t="str">
        <f>LEFT(Tableau1[[#This Row],[Period]],FIND("-",Tableau1[[#This Row],[Period]])-1)</f>
        <v>M5</v>
      </c>
      <c r="J500" t="str">
        <f>RIGHT(Tableau1[[#This Row],[Gauche_Trouve]],LEN(Tableau1[[#This Row],[Gauche_Trouve]])-1)</f>
        <v>5</v>
      </c>
      <c r="K500" s="5">
        <f>DATE(Tableau1[[#This Row],[Annee]],Tableau1[[#This Row],[Mois]],1)</f>
        <v>43586</v>
      </c>
      <c r="L500" s="5" t="str">
        <f>"T" &amp; ROUNDUP(Tableau1[[#This Row],[Mois]]/3, 0)</f>
        <v>T2</v>
      </c>
      <c r="M500" t="s">
        <v>286</v>
      </c>
      <c r="N500" t="str">
        <f>CONCATENATE(Tableau1[[#This Row],[Annee]],"-",Tableau1[[#This Row],[Trimestre]])</f>
        <v>2019-T2</v>
      </c>
      <c r="O500" t="str">
        <f>VLOOKUP(Tableau1[[#This Row],[Product_Ref]],Table_Correspondance!H:J,2,FALSE)</f>
        <v>Pantacourt</v>
      </c>
      <c r="P500" s="3">
        <f>VLOOKUP(Tableau1[[#This Row],[Product_Ref]],Table_Correspondance!H:N,6,FALSE)</f>
        <v>7.7</v>
      </c>
      <c r="Q500" s="3">
        <f>VLOOKUP(Tableau1[[#This Row],[Product_Ref]],Table_Correspondance!H:N,7,FALSE)</f>
        <v>10</v>
      </c>
      <c r="R500" s="3">
        <v>2592.3000000000002</v>
      </c>
      <c r="S500" t="str">
        <f>CONCATENATE(Tableau1[[#This Row],[Sub_Region_Cod]],Tableau1[[#This Row],[Country_Cod]],Tableau1[[#This Row],[Categ]],Tableau1[[#This Row],[Period]],Tableau1[[#This Row],[Product_Ref]],Tableau1[[#This Row],[Sales]])</f>
        <v>EUERUSCAT_BasM5-2019P293972592,3</v>
      </c>
      <c r="T500" s="5">
        <f>VLOOKUP(Tableau1[[#This Row],[Product_Ref]],Table_Correspondance!H:L,5,FALSE)</f>
        <v>43405</v>
      </c>
      <c r="U500">
        <f>_xlfn.DAYS(Tableau1[[#This Row],[Date]],Tableau1[[#This Row],[Date_creation]])</f>
        <v>181</v>
      </c>
    </row>
    <row r="501" spans="1:21" x14ac:dyDescent="0.35">
      <c r="A501" t="s">
        <v>8</v>
      </c>
      <c r="B501" t="s">
        <v>424</v>
      </c>
      <c r="C501" t="str">
        <f>TRIM(Tableau1[[#This Row],[Country_Cod]])</f>
        <v>CZE</v>
      </c>
      <c r="D501" t="s">
        <v>409</v>
      </c>
      <c r="E501" t="str">
        <f>VLOOKUP(Tableau1[[#This Row],[Code_Pays]],Table_Correspondance!$B$1:$F$40,2,FALSE)</f>
        <v>République Tchèque</v>
      </c>
      <c r="F501" t="str">
        <f>RIGHT(Tableau1[[#This Row],[Categ]],LEN(Tableau1[[#This Row],[Categ]])-4)</f>
        <v>Haut</v>
      </c>
      <c r="G501" t="s">
        <v>73</v>
      </c>
      <c r="H501" t="str">
        <f>RIGHT(Tableau1[[#This Row],[Period]],4)</f>
        <v>2020</v>
      </c>
      <c r="I501" t="str">
        <f>LEFT(Tableau1[[#This Row],[Period]],FIND("-",Tableau1[[#This Row],[Period]])-1)</f>
        <v>M8</v>
      </c>
      <c r="J501" t="str">
        <f>RIGHT(Tableau1[[#This Row],[Gauche_Trouve]],LEN(Tableau1[[#This Row],[Gauche_Trouve]])-1)</f>
        <v>8</v>
      </c>
      <c r="K501" s="5">
        <f>DATE(Tableau1[[#This Row],[Annee]],Tableau1[[#This Row],[Mois]],1)</f>
        <v>44044</v>
      </c>
      <c r="L501" s="5" t="str">
        <f>"T" &amp; ROUNDUP(Tableau1[[#This Row],[Mois]]/3, 0)</f>
        <v>T3</v>
      </c>
      <c r="M501" t="s">
        <v>404</v>
      </c>
      <c r="N501" t="str">
        <f>CONCATENATE(Tableau1[[#This Row],[Annee]],"-",Tableau1[[#This Row],[Trimestre]])</f>
        <v>2020-T3</v>
      </c>
      <c r="O501" t="str">
        <f>VLOOKUP(Tableau1[[#This Row],[Product_Ref]],Table_Correspondance!H:J,2,FALSE)</f>
        <v>Débardeur</v>
      </c>
      <c r="P501" s="3">
        <f>VLOOKUP(Tableau1[[#This Row],[Product_Ref]],Table_Correspondance!H:N,6,FALSE)</f>
        <v>12.3</v>
      </c>
      <c r="Q501" s="3">
        <f>VLOOKUP(Tableau1[[#This Row],[Product_Ref]],Table_Correspondance!H:N,7,FALSE)</f>
        <v>15</v>
      </c>
      <c r="R501" s="3">
        <v>4162.4799999999996</v>
      </c>
      <c r="S501" t="str">
        <f>CONCATENATE(Tableau1[[#This Row],[Sub_Region_Cod]],Tableau1[[#This Row],[Country_Cod]],Tableau1[[#This Row],[Categ]],Tableau1[[#This Row],[Period]],Tableau1[[#This Row],[Product_Ref]],Tableau1[[#This Row],[Sales]])</f>
        <v>EUECZECAT_HautM8-2020P353224162,48</v>
      </c>
      <c r="T501" s="5">
        <f>VLOOKUP(Tableau1[[#This Row],[Product_Ref]],Table_Correspondance!H:L,5,FALSE)</f>
        <v>42795</v>
      </c>
      <c r="U501">
        <f>_xlfn.DAYS(Tableau1[[#This Row],[Date]],Tableau1[[#This Row],[Date_creation]])</f>
        <v>1249</v>
      </c>
    </row>
    <row r="502" spans="1:21" x14ac:dyDescent="0.35">
      <c r="A502" t="s">
        <v>8</v>
      </c>
      <c r="B502" t="s">
        <v>416</v>
      </c>
      <c r="C502" t="str">
        <f>TRIM(Tableau1[[#This Row],[Country_Cod]])</f>
        <v>ROU</v>
      </c>
      <c r="D502" t="s">
        <v>408</v>
      </c>
      <c r="E502" t="str">
        <f>VLOOKUP(Tableau1[[#This Row],[Code_Pays]],Table_Correspondance!$B$1:$F$40,2,FALSE)</f>
        <v>Roumanie</v>
      </c>
      <c r="F502" t="str">
        <f>RIGHT(Tableau1[[#This Row],[Categ]],LEN(Tableau1[[#This Row],[Categ]])-4)</f>
        <v>Haut-Et-Bas</v>
      </c>
      <c r="G502" t="s">
        <v>38</v>
      </c>
      <c r="H502" t="str">
        <f>RIGHT(Tableau1[[#This Row],[Period]],4)</f>
        <v>2019</v>
      </c>
      <c r="I502" t="str">
        <f>LEFT(Tableau1[[#This Row],[Period]],FIND("-",Tableau1[[#This Row],[Period]])-1)</f>
        <v>M5</v>
      </c>
      <c r="J502" t="str">
        <f>RIGHT(Tableau1[[#This Row],[Gauche_Trouve]],LEN(Tableau1[[#This Row],[Gauche_Trouve]])-1)</f>
        <v>5</v>
      </c>
      <c r="K502" s="5">
        <f>DATE(Tableau1[[#This Row],[Annee]],Tableau1[[#This Row],[Mois]],1)</f>
        <v>43586</v>
      </c>
      <c r="L502" s="5" t="str">
        <f>"T" &amp; ROUNDUP(Tableau1[[#This Row],[Mois]]/3, 0)</f>
        <v>T2</v>
      </c>
      <c r="M502" t="s">
        <v>168</v>
      </c>
      <c r="N502" t="str">
        <f>CONCATENATE(Tableau1[[#This Row],[Annee]],"-",Tableau1[[#This Row],[Trimestre]])</f>
        <v>2019-T2</v>
      </c>
      <c r="O502" t="str">
        <f>VLOOKUP(Tableau1[[#This Row],[Product_Ref]],Table_Correspondance!H:J,2,FALSE)</f>
        <v>Robe</v>
      </c>
      <c r="P502" s="3">
        <f>VLOOKUP(Tableau1[[#This Row],[Product_Ref]],Table_Correspondance!H:N,6,FALSE)</f>
        <v>13.3</v>
      </c>
      <c r="Q502" s="3">
        <f>VLOOKUP(Tableau1[[#This Row],[Product_Ref]],Table_Correspondance!H:N,7,FALSE)</f>
        <v>14</v>
      </c>
      <c r="R502" s="3">
        <v>5468.77</v>
      </c>
      <c r="S502" t="str">
        <f>CONCATENATE(Tableau1[[#This Row],[Sub_Region_Cod]],Tableau1[[#This Row],[Country_Cod]],Tableau1[[#This Row],[Categ]],Tableau1[[#This Row],[Period]],Tableau1[[#This Row],[Product_Ref]],Tableau1[[#This Row],[Sales]])</f>
        <v>EUEROUCAT_Haut-Et-BasM5-2019P018225468,77</v>
      </c>
      <c r="T502" s="5">
        <f>VLOOKUP(Tableau1[[#This Row],[Product_Ref]],Table_Correspondance!H:L,5,FALSE)</f>
        <v>43070</v>
      </c>
      <c r="U502">
        <f>_xlfn.DAYS(Tableau1[[#This Row],[Date]],Tableau1[[#This Row],[Date_creation]])</f>
        <v>516</v>
      </c>
    </row>
    <row r="503" spans="1:21" x14ac:dyDescent="0.35">
      <c r="A503" t="s">
        <v>8</v>
      </c>
      <c r="B503" t="s">
        <v>423</v>
      </c>
      <c r="C503" t="str">
        <f>TRIM(Tableau1[[#This Row],[Country_Cod]])</f>
        <v>UKR</v>
      </c>
      <c r="D503" t="s">
        <v>409</v>
      </c>
      <c r="E503" t="str">
        <f>VLOOKUP(Tableau1[[#This Row],[Code_Pays]],Table_Correspondance!$B$1:$F$40,2,FALSE)</f>
        <v>Ukraine</v>
      </c>
      <c r="F503" t="str">
        <f>RIGHT(Tableau1[[#This Row],[Categ]],LEN(Tableau1[[#This Row],[Categ]])-4)</f>
        <v>Haut</v>
      </c>
      <c r="G503" t="s">
        <v>11</v>
      </c>
      <c r="H503" t="str">
        <f>RIGHT(Tableau1[[#This Row],[Period]],4)</f>
        <v>2020</v>
      </c>
      <c r="I503" t="str">
        <f>LEFT(Tableau1[[#This Row],[Period]],FIND("-",Tableau1[[#This Row],[Period]])-1)</f>
        <v>M7</v>
      </c>
      <c r="J503" t="str">
        <f>RIGHT(Tableau1[[#This Row],[Gauche_Trouve]],LEN(Tableau1[[#This Row],[Gauche_Trouve]])-1)</f>
        <v>7</v>
      </c>
      <c r="K503" s="5">
        <f>DATE(Tableau1[[#This Row],[Annee]],Tableau1[[#This Row],[Mois]],1)</f>
        <v>44013</v>
      </c>
      <c r="L503" s="5" t="str">
        <f>"T" &amp; ROUNDUP(Tableau1[[#This Row],[Mois]]/3, 0)</f>
        <v>T3</v>
      </c>
      <c r="M503" t="s">
        <v>169</v>
      </c>
      <c r="N503" t="str">
        <f>CONCATENATE(Tableau1[[#This Row],[Annee]],"-",Tableau1[[#This Row],[Trimestre]])</f>
        <v>2020-T3</v>
      </c>
      <c r="O503" t="str">
        <f>VLOOKUP(Tableau1[[#This Row],[Product_Ref]],Table_Correspondance!H:J,2,FALSE)</f>
        <v>Pull</v>
      </c>
      <c r="P503" s="3">
        <f>VLOOKUP(Tableau1[[#This Row],[Product_Ref]],Table_Correspondance!H:N,6,FALSE)</f>
        <v>9.36</v>
      </c>
      <c r="Q503" s="3">
        <f>VLOOKUP(Tableau1[[#This Row],[Product_Ref]],Table_Correspondance!H:N,7,FALSE)</f>
        <v>12</v>
      </c>
      <c r="R503" s="3">
        <v>7261.64</v>
      </c>
      <c r="S503" t="str">
        <f>CONCATENATE(Tableau1[[#This Row],[Sub_Region_Cod]],Tableau1[[#This Row],[Country_Cod]],Tableau1[[#This Row],[Categ]],Tableau1[[#This Row],[Period]],Tableau1[[#This Row],[Product_Ref]],Tableau1[[#This Row],[Sales]])</f>
        <v>EUEUKRCAT_HautM7-2020P042027261,64</v>
      </c>
      <c r="T503" s="5">
        <f>VLOOKUP(Tableau1[[#This Row],[Product_Ref]],Table_Correspondance!H:L,5,FALSE)</f>
        <v>43070</v>
      </c>
      <c r="U503">
        <f>_xlfn.DAYS(Tableau1[[#This Row],[Date]],Tableau1[[#This Row],[Date_creation]])</f>
        <v>943</v>
      </c>
    </row>
    <row r="504" spans="1:21" x14ac:dyDescent="0.35">
      <c r="A504" t="s">
        <v>8</v>
      </c>
      <c r="B504" t="s">
        <v>422</v>
      </c>
      <c r="C504" t="str">
        <f>TRIM(Tableau1[[#This Row],[Country_Cod]])</f>
        <v>BLR</v>
      </c>
      <c r="D504" t="s">
        <v>410</v>
      </c>
      <c r="E504" t="str">
        <f>VLOOKUP(Tableau1[[#This Row],[Code_Pays]],Table_Correspondance!$B$1:$F$40,2,FALSE)</f>
        <v>Bélarus</v>
      </c>
      <c r="F504" t="str">
        <f>RIGHT(Tableau1[[#This Row],[Categ]],LEN(Tableau1[[#This Row],[Categ]])-4)</f>
        <v>Bas</v>
      </c>
      <c r="G504" t="s">
        <v>15</v>
      </c>
      <c r="H504" t="str">
        <f>RIGHT(Tableau1[[#This Row],[Period]],4)</f>
        <v>2019</v>
      </c>
      <c r="I504" t="str">
        <f>LEFT(Tableau1[[#This Row],[Period]],FIND("-",Tableau1[[#This Row],[Period]])-1)</f>
        <v>M8</v>
      </c>
      <c r="J504" t="str">
        <f>RIGHT(Tableau1[[#This Row],[Gauche_Trouve]],LEN(Tableau1[[#This Row],[Gauche_Trouve]])-1)</f>
        <v>8</v>
      </c>
      <c r="K504" s="5">
        <f>DATE(Tableau1[[#This Row],[Annee]],Tableau1[[#This Row],[Mois]],1)</f>
        <v>43678</v>
      </c>
      <c r="L504" s="5" t="str">
        <f>"T" &amp; ROUNDUP(Tableau1[[#This Row],[Mois]]/3, 0)</f>
        <v>T3</v>
      </c>
      <c r="M504" t="s">
        <v>367</v>
      </c>
      <c r="N504" t="str">
        <f>CONCATENATE(Tableau1[[#This Row],[Annee]],"-",Tableau1[[#This Row],[Trimestre]])</f>
        <v>2019-T3</v>
      </c>
      <c r="O504" t="str">
        <f>VLOOKUP(Tableau1[[#This Row],[Product_Ref]],Table_Correspondance!H:J,2,FALSE)</f>
        <v>Culotte</v>
      </c>
      <c r="P504" s="3">
        <f>VLOOKUP(Tableau1[[#This Row],[Product_Ref]],Table_Correspondance!H:N,6,FALSE)</f>
        <v>4.4400000000000004</v>
      </c>
      <c r="Q504" s="3">
        <f>VLOOKUP(Tableau1[[#This Row],[Product_Ref]],Table_Correspondance!H:N,7,FALSE)</f>
        <v>6</v>
      </c>
      <c r="R504" s="3">
        <v>8474.98</v>
      </c>
      <c r="S504" t="str">
        <f>CONCATENATE(Tableau1[[#This Row],[Sub_Region_Cod]],Tableau1[[#This Row],[Country_Cod]],Tableau1[[#This Row],[Categ]],Tableau1[[#This Row],[Period]],Tableau1[[#This Row],[Product_Ref]],Tableau1[[#This Row],[Sales]])</f>
        <v>EUEBLRCAT_BasM8-2019P307758474,98</v>
      </c>
      <c r="T504" s="5">
        <f>VLOOKUP(Tableau1[[#This Row],[Product_Ref]],Table_Correspondance!H:L,5,FALSE)</f>
        <v>43191</v>
      </c>
      <c r="U504">
        <f>_xlfn.DAYS(Tableau1[[#This Row],[Date]],Tableau1[[#This Row],[Date_creation]])</f>
        <v>487</v>
      </c>
    </row>
    <row r="505" spans="1:21" x14ac:dyDescent="0.35">
      <c r="A505" t="s">
        <v>8</v>
      </c>
      <c r="B505" t="s">
        <v>423</v>
      </c>
      <c r="C505" t="str">
        <f>TRIM(Tableau1[[#This Row],[Country_Cod]])</f>
        <v>UKR</v>
      </c>
      <c r="D505" t="s">
        <v>409</v>
      </c>
      <c r="E505" t="str">
        <f>VLOOKUP(Tableau1[[#This Row],[Code_Pays]],Table_Correspondance!$B$1:$F$40,2,FALSE)</f>
        <v>Ukraine</v>
      </c>
      <c r="F505" t="str">
        <f>RIGHT(Tableau1[[#This Row],[Categ]],LEN(Tableau1[[#This Row],[Categ]])-4)</f>
        <v>Haut</v>
      </c>
      <c r="G505" t="s">
        <v>23</v>
      </c>
      <c r="H505" t="str">
        <f>RIGHT(Tableau1[[#This Row],[Period]],4)</f>
        <v>2019</v>
      </c>
      <c r="I505" t="str">
        <f>LEFT(Tableau1[[#This Row],[Period]],FIND("-",Tableau1[[#This Row],[Period]])-1)</f>
        <v>M10</v>
      </c>
      <c r="J505" t="str">
        <f>RIGHT(Tableau1[[#This Row],[Gauche_Trouve]],LEN(Tableau1[[#This Row],[Gauche_Trouve]])-1)</f>
        <v>10</v>
      </c>
      <c r="K505" s="5">
        <f>DATE(Tableau1[[#This Row],[Annee]],Tableau1[[#This Row],[Mois]],1)</f>
        <v>43739</v>
      </c>
      <c r="L505" s="5" t="str">
        <f>"T" &amp; ROUNDUP(Tableau1[[#This Row],[Mois]]/3, 0)</f>
        <v>T4</v>
      </c>
      <c r="M505" t="s">
        <v>250</v>
      </c>
      <c r="N505" t="str">
        <f>CONCATENATE(Tableau1[[#This Row],[Annee]],"-",Tableau1[[#This Row],[Trimestre]])</f>
        <v>2019-T4</v>
      </c>
      <c r="O505" t="str">
        <f>VLOOKUP(Tableau1[[#This Row],[Product_Ref]],Table_Correspondance!H:J,2,FALSE)</f>
        <v>Pull</v>
      </c>
      <c r="P505" s="3">
        <f>VLOOKUP(Tableau1[[#This Row],[Product_Ref]],Table_Correspondance!H:N,6,FALSE)</f>
        <v>11.57</v>
      </c>
      <c r="Q505" s="3">
        <f>VLOOKUP(Tableau1[[#This Row],[Product_Ref]],Table_Correspondance!H:N,7,FALSE)</f>
        <v>13</v>
      </c>
      <c r="R505" s="3">
        <v>3086.63</v>
      </c>
      <c r="S505" t="str">
        <f>CONCATENATE(Tableau1[[#This Row],[Sub_Region_Cod]],Tableau1[[#This Row],[Country_Cod]],Tableau1[[#This Row],[Categ]],Tableau1[[#This Row],[Period]],Tableau1[[#This Row],[Product_Ref]],Tableau1[[#This Row],[Sales]])</f>
        <v>EUEUKRCAT_HautM10-2019P470023086,63</v>
      </c>
      <c r="T505" s="5">
        <f>VLOOKUP(Tableau1[[#This Row],[Product_Ref]],Table_Correspondance!H:L,5,FALSE)</f>
        <v>42948</v>
      </c>
      <c r="U505">
        <f>_xlfn.DAYS(Tableau1[[#This Row],[Date]],Tableau1[[#This Row],[Date_creation]])</f>
        <v>791</v>
      </c>
    </row>
    <row r="506" spans="1:21" x14ac:dyDescent="0.35">
      <c r="A506" t="s">
        <v>8</v>
      </c>
      <c r="B506" t="s">
        <v>424</v>
      </c>
      <c r="C506" t="str">
        <f>TRIM(Tableau1[[#This Row],[Country_Cod]])</f>
        <v>CZE</v>
      </c>
      <c r="D506" t="s">
        <v>409</v>
      </c>
      <c r="E506" t="str">
        <f>VLOOKUP(Tableau1[[#This Row],[Code_Pays]],Table_Correspondance!$B$1:$F$40,2,FALSE)</f>
        <v>République Tchèque</v>
      </c>
      <c r="F506" t="str">
        <f>RIGHT(Tableau1[[#This Row],[Categ]],LEN(Tableau1[[#This Row],[Categ]])-4)</f>
        <v>Haut</v>
      </c>
      <c r="G506" t="s">
        <v>48</v>
      </c>
      <c r="H506" t="str">
        <f>RIGHT(Tableau1[[#This Row],[Period]],4)</f>
        <v>2020</v>
      </c>
      <c r="I506" t="str">
        <f>LEFT(Tableau1[[#This Row],[Period]],FIND("-",Tableau1[[#This Row],[Period]])-1)</f>
        <v>M1</v>
      </c>
      <c r="J506" t="str">
        <f>RIGHT(Tableau1[[#This Row],[Gauche_Trouve]],LEN(Tableau1[[#This Row],[Gauche_Trouve]])-1)</f>
        <v>1</v>
      </c>
      <c r="K506" s="5">
        <f>DATE(Tableau1[[#This Row],[Annee]],Tableau1[[#This Row],[Mois]],1)</f>
        <v>43831</v>
      </c>
      <c r="L506" s="5" t="str">
        <f>"T" &amp; ROUNDUP(Tableau1[[#This Row],[Mois]]/3, 0)</f>
        <v>T1</v>
      </c>
      <c r="M506" t="s">
        <v>216</v>
      </c>
      <c r="N506" t="str">
        <f>CONCATENATE(Tableau1[[#This Row],[Annee]],"-",Tableau1[[#This Row],[Trimestre]])</f>
        <v>2020-T1</v>
      </c>
      <c r="O506" t="str">
        <f>VLOOKUP(Tableau1[[#This Row],[Product_Ref]],Table_Correspondance!H:J,2,FALSE)</f>
        <v>Chemise</v>
      </c>
      <c r="P506" s="3">
        <f>VLOOKUP(Tableau1[[#This Row],[Product_Ref]],Table_Correspondance!H:N,6,FALSE)</f>
        <v>9.8000000000000007</v>
      </c>
      <c r="Q506" s="3">
        <f>VLOOKUP(Tableau1[[#This Row],[Product_Ref]],Table_Correspondance!H:N,7,FALSE)</f>
        <v>14</v>
      </c>
      <c r="R506" s="3">
        <v>3192.15</v>
      </c>
      <c r="S506" t="str">
        <f>CONCATENATE(Tableau1[[#This Row],[Sub_Region_Cod]],Tableau1[[#This Row],[Country_Cod]],Tableau1[[#This Row],[Categ]],Tableau1[[#This Row],[Period]],Tableau1[[#This Row],[Product_Ref]],Tableau1[[#This Row],[Sales]])</f>
        <v>EUECZECAT_HautM1-2020P131283192,15</v>
      </c>
      <c r="T506" s="5">
        <f>VLOOKUP(Tableau1[[#This Row],[Product_Ref]],Table_Correspondance!H:L,5,FALSE)</f>
        <v>43040</v>
      </c>
      <c r="U506">
        <f>_xlfn.DAYS(Tableau1[[#This Row],[Date]],Tableau1[[#This Row],[Date_creation]])</f>
        <v>791</v>
      </c>
    </row>
    <row r="507" spans="1:21" x14ac:dyDescent="0.35">
      <c r="A507" t="s">
        <v>8</v>
      </c>
      <c r="B507" t="s">
        <v>421</v>
      </c>
      <c r="C507" t="str">
        <f>TRIM(Tableau1[[#This Row],[Country_Cod]])</f>
        <v>SVK</v>
      </c>
      <c r="D507" t="s">
        <v>409</v>
      </c>
      <c r="E507" t="str">
        <f>VLOOKUP(Tableau1[[#This Row],[Code_Pays]],Table_Correspondance!$B$1:$F$40,2,FALSE)</f>
        <v>Slovaquie</v>
      </c>
      <c r="F507" t="str">
        <f>RIGHT(Tableau1[[#This Row],[Categ]],LEN(Tableau1[[#This Row],[Categ]])-4)</f>
        <v>Haut</v>
      </c>
      <c r="G507" t="s">
        <v>63</v>
      </c>
      <c r="H507" t="str">
        <f>RIGHT(Tableau1[[#This Row],[Period]],4)</f>
        <v>2019</v>
      </c>
      <c r="I507" t="str">
        <f>LEFT(Tableau1[[#This Row],[Period]],FIND("-",Tableau1[[#This Row],[Period]])-1)</f>
        <v>M7</v>
      </c>
      <c r="J507" t="str">
        <f>RIGHT(Tableau1[[#This Row],[Gauche_Trouve]],LEN(Tableau1[[#This Row],[Gauche_Trouve]])-1)</f>
        <v>7</v>
      </c>
      <c r="K507" s="5">
        <f>DATE(Tableau1[[#This Row],[Annee]],Tableau1[[#This Row],[Mois]],1)</f>
        <v>43647</v>
      </c>
      <c r="L507" s="5" t="str">
        <f>"T" &amp; ROUNDUP(Tableau1[[#This Row],[Mois]]/3, 0)</f>
        <v>T3</v>
      </c>
      <c r="M507" t="s">
        <v>231</v>
      </c>
      <c r="N507" t="str">
        <f>CONCATENATE(Tableau1[[#This Row],[Annee]],"-",Tableau1[[#This Row],[Trimestre]])</f>
        <v>2019-T3</v>
      </c>
      <c r="O507" t="str">
        <f>VLOOKUP(Tableau1[[#This Row],[Product_Ref]],Table_Correspondance!H:J,2,FALSE)</f>
        <v>Soutien gorge</v>
      </c>
      <c r="P507" s="3">
        <f>VLOOKUP(Tableau1[[#This Row],[Product_Ref]],Table_Correspondance!H:N,6,FALSE)</f>
        <v>6.8</v>
      </c>
      <c r="Q507" s="3">
        <f>VLOOKUP(Tableau1[[#This Row],[Product_Ref]],Table_Correspondance!H:N,7,FALSE)</f>
        <v>8</v>
      </c>
      <c r="R507" s="3">
        <v>7967.33</v>
      </c>
      <c r="S507" t="str">
        <f>CONCATENATE(Tableau1[[#This Row],[Sub_Region_Cod]],Tableau1[[#This Row],[Country_Cod]],Tableau1[[#This Row],[Categ]],Tableau1[[#This Row],[Period]],Tableau1[[#This Row],[Product_Ref]],Tableau1[[#This Row],[Sales]])</f>
        <v>EUESVKCAT_HautM7-2019P017247967,33</v>
      </c>
      <c r="T507" s="5">
        <f>VLOOKUP(Tableau1[[#This Row],[Product_Ref]],Table_Correspondance!H:L,5,FALSE)</f>
        <v>43252</v>
      </c>
      <c r="U507">
        <f>_xlfn.DAYS(Tableau1[[#This Row],[Date]],Tableau1[[#This Row],[Date_creation]])</f>
        <v>395</v>
      </c>
    </row>
    <row r="508" spans="1:21" x14ac:dyDescent="0.35">
      <c r="A508" t="s">
        <v>8</v>
      </c>
      <c r="B508" t="s">
        <v>419</v>
      </c>
      <c r="C508" t="str">
        <f>TRIM(Tableau1[[#This Row],[Country_Cod]])</f>
        <v>HUN</v>
      </c>
      <c r="D508" t="s">
        <v>409</v>
      </c>
      <c r="E508" t="str">
        <f>VLOOKUP(Tableau1[[#This Row],[Code_Pays]],Table_Correspondance!$B$1:$F$40,2,FALSE)</f>
        <v>Hongrie</v>
      </c>
      <c r="F508" t="str">
        <f>RIGHT(Tableau1[[#This Row],[Categ]],LEN(Tableau1[[#This Row],[Categ]])-4)</f>
        <v>Haut</v>
      </c>
      <c r="G508" t="s">
        <v>40</v>
      </c>
      <c r="H508" t="str">
        <f>RIGHT(Tableau1[[#This Row],[Period]],4)</f>
        <v>2020</v>
      </c>
      <c r="I508" t="str">
        <f>LEFT(Tableau1[[#This Row],[Period]],FIND("-",Tableau1[[#This Row],[Period]])-1)</f>
        <v>M10</v>
      </c>
      <c r="J508" t="str">
        <f>RIGHT(Tableau1[[#This Row],[Gauche_Trouve]],LEN(Tableau1[[#This Row],[Gauche_Trouve]])-1)</f>
        <v>10</v>
      </c>
      <c r="K508" s="5">
        <f>DATE(Tableau1[[#This Row],[Annee]],Tableau1[[#This Row],[Mois]],1)</f>
        <v>44105</v>
      </c>
      <c r="L508" s="5" t="str">
        <f>"T" &amp; ROUNDUP(Tableau1[[#This Row],[Mois]]/3, 0)</f>
        <v>T4</v>
      </c>
      <c r="M508" t="s">
        <v>393</v>
      </c>
      <c r="N508" t="str">
        <f>CONCATENATE(Tableau1[[#This Row],[Annee]],"-",Tableau1[[#This Row],[Trimestre]])</f>
        <v>2020-T4</v>
      </c>
      <c r="O508" t="str">
        <f>VLOOKUP(Tableau1[[#This Row],[Product_Ref]],Table_Correspondance!H:J,2,FALSE)</f>
        <v>Sweatshirt</v>
      </c>
      <c r="P508" s="3">
        <f>VLOOKUP(Tableau1[[#This Row],[Product_Ref]],Table_Correspondance!H:N,6,FALSE)</f>
        <v>10.53</v>
      </c>
      <c r="Q508" s="3">
        <f>VLOOKUP(Tableau1[[#This Row],[Product_Ref]],Table_Correspondance!H:N,7,FALSE)</f>
        <v>13</v>
      </c>
      <c r="R508" s="3">
        <v>3610.92</v>
      </c>
      <c r="S508" t="str">
        <f>CONCATENATE(Tableau1[[#This Row],[Sub_Region_Cod]],Tableau1[[#This Row],[Country_Cod]],Tableau1[[#This Row],[Categ]],Tableau1[[#This Row],[Period]],Tableau1[[#This Row],[Product_Ref]],Tableau1[[#This Row],[Sales]])</f>
        <v>EUEHUNCAT_HautM10-2020P447903610,92</v>
      </c>
      <c r="T508" s="5">
        <f>VLOOKUP(Tableau1[[#This Row],[Product_Ref]],Table_Correspondance!H:L,5,FALSE)</f>
        <v>43405</v>
      </c>
      <c r="U508">
        <f>_xlfn.DAYS(Tableau1[[#This Row],[Date]],Tableau1[[#This Row],[Date_creation]])</f>
        <v>700</v>
      </c>
    </row>
    <row r="509" spans="1:21" x14ac:dyDescent="0.35">
      <c r="A509" t="s">
        <v>8</v>
      </c>
      <c r="B509" t="s">
        <v>417</v>
      </c>
      <c r="C509" t="str">
        <f>TRIM(Tableau1[[#This Row],[Country_Cod]])</f>
        <v>MDA</v>
      </c>
      <c r="D509" t="s">
        <v>409</v>
      </c>
      <c r="E509" t="str">
        <f>VLOOKUP(Tableau1[[#This Row],[Code_Pays]],Table_Correspondance!$B$1:$F$40,2,FALSE)</f>
        <v>République de Moldavie</v>
      </c>
      <c r="F509" t="str">
        <f>RIGHT(Tableau1[[#This Row],[Categ]],LEN(Tableau1[[#This Row],[Categ]])-4)</f>
        <v>Haut</v>
      </c>
      <c r="G509" t="s">
        <v>52</v>
      </c>
      <c r="H509" t="str">
        <f>RIGHT(Tableau1[[#This Row],[Period]],4)</f>
        <v>2020</v>
      </c>
      <c r="I509" t="str">
        <f>LEFT(Tableau1[[#This Row],[Period]],FIND("-",Tableau1[[#This Row],[Period]])-1)</f>
        <v>M11</v>
      </c>
      <c r="J509" t="str">
        <f>RIGHT(Tableau1[[#This Row],[Gauche_Trouve]],LEN(Tableau1[[#This Row],[Gauche_Trouve]])-1)</f>
        <v>11</v>
      </c>
      <c r="K509" s="5">
        <f>DATE(Tableau1[[#This Row],[Annee]],Tableau1[[#This Row],[Mois]],1)</f>
        <v>44136</v>
      </c>
      <c r="L509" s="5" t="str">
        <f>"T" &amp; ROUNDUP(Tableau1[[#This Row],[Mois]]/3, 0)</f>
        <v>T4</v>
      </c>
      <c r="M509" t="s">
        <v>108</v>
      </c>
      <c r="N509" t="str">
        <f>CONCATENATE(Tableau1[[#This Row],[Annee]],"-",Tableau1[[#This Row],[Trimestre]])</f>
        <v>2020-T4</v>
      </c>
      <c r="O509" t="str">
        <f>VLOOKUP(Tableau1[[#This Row],[Product_Ref]],Table_Correspondance!H:J,2,FALSE)</f>
        <v>Chemisier</v>
      </c>
      <c r="P509" s="3">
        <f>VLOOKUP(Tableau1[[#This Row],[Product_Ref]],Table_Correspondance!H:N,6,FALSE)</f>
        <v>9.35</v>
      </c>
      <c r="Q509" s="3">
        <f>VLOOKUP(Tableau1[[#This Row],[Product_Ref]],Table_Correspondance!H:N,7,FALSE)</f>
        <v>11</v>
      </c>
      <c r="R509" s="3">
        <v>6034.76</v>
      </c>
      <c r="S509" t="str">
        <f>CONCATENATE(Tableau1[[#This Row],[Sub_Region_Cod]],Tableau1[[#This Row],[Country_Cod]],Tableau1[[#This Row],[Categ]],Tableau1[[#This Row],[Period]],Tableau1[[#This Row],[Product_Ref]],Tableau1[[#This Row],[Sales]])</f>
        <v>EUEMDACAT_HautM11-2020P395036034,76</v>
      </c>
      <c r="T509" s="5">
        <f>VLOOKUP(Tableau1[[#This Row],[Product_Ref]],Table_Correspondance!H:L,5,FALSE)</f>
        <v>42979</v>
      </c>
      <c r="U509">
        <f>_xlfn.DAYS(Tableau1[[#This Row],[Date]],Tableau1[[#This Row],[Date_creation]])</f>
        <v>1157</v>
      </c>
    </row>
    <row r="510" spans="1:21" x14ac:dyDescent="0.35">
      <c r="A510" t="s">
        <v>8</v>
      </c>
      <c r="B510" t="s">
        <v>425</v>
      </c>
      <c r="C510" t="str">
        <f>TRIM(Tableau1[[#This Row],[Country_Cod]])</f>
        <v>ARM</v>
      </c>
      <c r="D510" t="s">
        <v>408</v>
      </c>
      <c r="E510" t="str">
        <f>VLOOKUP(Tableau1[[#This Row],[Code_Pays]],Table_Correspondance!$B$1:$F$40,2,FALSE)</f>
        <v>Arménie</v>
      </c>
      <c r="F510" t="str">
        <f>RIGHT(Tableau1[[#This Row],[Categ]],LEN(Tableau1[[#This Row],[Categ]])-4)</f>
        <v>Haut-Et-Bas</v>
      </c>
      <c r="G510" t="s">
        <v>25</v>
      </c>
      <c r="H510" t="str">
        <f>RIGHT(Tableau1[[#This Row],[Period]],4)</f>
        <v>2019</v>
      </c>
      <c r="I510" t="str">
        <f>LEFT(Tableau1[[#This Row],[Period]],FIND("-",Tableau1[[#This Row],[Period]])-1)</f>
        <v>M12</v>
      </c>
      <c r="J510" t="str">
        <f>RIGHT(Tableau1[[#This Row],[Gauche_Trouve]],LEN(Tableau1[[#This Row],[Gauche_Trouve]])-1)</f>
        <v>12</v>
      </c>
      <c r="K510" s="5">
        <f>DATE(Tableau1[[#This Row],[Annee]],Tableau1[[#This Row],[Mois]],1)</f>
        <v>43800</v>
      </c>
      <c r="L510" s="5" t="str">
        <f>"T" &amp; ROUNDUP(Tableau1[[#This Row],[Mois]]/3, 0)</f>
        <v>T4</v>
      </c>
      <c r="M510" t="s">
        <v>369</v>
      </c>
      <c r="N510" t="str">
        <f>CONCATENATE(Tableau1[[#This Row],[Annee]],"-",Tableau1[[#This Row],[Trimestre]])</f>
        <v>2019-T4</v>
      </c>
      <c r="O510" t="str">
        <f>VLOOKUP(Tableau1[[#This Row],[Product_Ref]],Table_Correspondance!H:J,2,FALSE)</f>
        <v>Robe</v>
      </c>
      <c r="P510" s="3">
        <f>VLOOKUP(Tableau1[[#This Row],[Product_Ref]],Table_Correspondance!H:N,6,FALSE)</f>
        <v>7.6</v>
      </c>
      <c r="Q510" s="3">
        <f>VLOOKUP(Tableau1[[#This Row],[Product_Ref]],Table_Correspondance!H:N,7,FALSE)</f>
        <v>8</v>
      </c>
      <c r="R510" s="3">
        <v>5891.23</v>
      </c>
      <c r="S510" t="str">
        <f>CONCATENATE(Tableau1[[#This Row],[Sub_Region_Cod]],Tableau1[[#This Row],[Country_Cod]],Tableau1[[#This Row],[Categ]],Tableau1[[#This Row],[Period]],Tableau1[[#This Row],[Product_Ref]],Tableau1[[#This Row],[Sales]])</f>
        <v>EUEARMCAT_Haut-Et-BasM12-2019P290365891,23</v>
      </c>
      <c r="T510" s="5">
        <f>VLOOKUP(Tableau1[[#This Row],[Product_Ref]],Table_Correspondance!H:L,5,FALSE)</f>
        <v>43009</v>
      </c>
      <c r="U510">
        <f>_xlfn.DAYS(Tableau1[[#This Row],[Date]],Tableau1[[#This Row],[Date_creation]])</f>
        <v>791</v>
      </c>
    </row>
    <row r="511" spans="1:21" x14ac:dyDescent="0.35">
      <c r="A511" t="s">
        <v>8</v>
      </c>
      <c r="B511" t="s">
        <v>418</v>
      </c>
      <c r="C511" t="str">
        <f>TRIM(Tableau1[[#This Row],[Country_Cod]])</f>
        <v>BGR</v>
      </c>
      <c r="D511" t="s">
        <v>408</v>
      </c>
      <c r="E511" t="str">
        <f>VLOOKUP(Tableau1[[#This Row],[Code_Pays]],Table_Correspondance!$B$1:$F$40,2,FALSE)</f>
        <v>Bulgarie</v>
      </c>
      <c r="F511" t="str">
        <f>RIGHT(Tableau1[[#This Row],[Categ]],LEN(Tableau1[[#This Row],[Categ]])-4)</f>
        <v>Haut-Et-Bas</v>
      </c>
      <c r="G511" t="s">
        <v>23</v>
      </c>
      <c r="H511" t="str">
        <f>RIGHT(Tableau1[[#This Row],[Period]],4)</f>
        <v>2019</v>
      </c>
      <c r="I511" t="str">
        <f>LEFT(Tableau1[[#This Row],[Period]],FIND("-",Tableau1[[#This Row],[Period]])-1)</f>
        <v>M10</v>
      </c>
      <c r="J511" t="str">
        <f>RIGHT(Tableau1[[#This Row],[Gauche_Trouve]],LEN(Tableau1[[#This Row],[Gauche_Trouve]])-1)</f>
        <v>10</v>
      </c>
      <c r="K511" s="5">
        <f>DATE(Tableau1[[#This Row],[Annee]],Tableau1[[#This Row],[Mois]],1)</f>
        <v>43739</v>
      </c>
      <c r="L511" s="5" t="str">
        <f>"T" &amp; ROUNDUP(Tableau1[[#This Row],[Mois]]/3, 0)</f>
        <v>T4</v>
      </c>
      <c r="M511" t="s">
        <v>373</v>
      </c>
      <c r="N511" t="str">
        <f>CONCATENATE(Tableau1[[#This Row],[Annee]],"-",Tableau1[[#This Row],[Trimestre]])</f>
        <v>2019-T4</v>
      </c>
      <c r="O511" t="str">
        <f>VLOOKUP(Tableau1[[#This Row],[Product_Ref]],Table_Correspondance!H:J,2,FALSE)</f>
        <v>Robe</v>
      </c>
      <c r="P511" s="3">
        <f>VLOOKUP(Tableau1[[#This Row],[Product_Ref]],Table_Correspondance!H:N,6,FALSE)</f>
        <v>8.3699999999999992</v>
      </c>
      <c r="Q511" s="3">
        <f>VLOOKUP(Tableau1[[#This Row],[Product_Ref]],Table_Correspondance!H:N,7,FALSE)</f>
        <v>9</v>
      </c>
      <c r="R511" s="3">
        <v>2143.48</v>
      </c>
      <c r="S511" t="str">
        <f>CONCATENATE(Tableau1[[#This Row],[Sub_Region_Cod]],Tableau1[[#This Row],[Country_Cod]],Tableau1[[#This Row],[Categ]],Tableau1[[#This Row],[Period]],Tableau1[[#This Row],[Product_Ref]],Tableau1[[#This Row],[Sales]])</f>
        <v>EUEBGRCAT_Haut-Et-BasM10-2019P034382143,48</v>
      </c>
      <c r="T511" s="5">
        <f>VLOOKUP(Tableau1[[#This Row],[Product_Ref]],Table_Correspondance!H:L,5,FALSE)</f>
        <v>43009</v>
      </c>
      <c r="U511">
        <f>_xlfn.DAYS(Tableau1[[#This Row],[Date]],Tableau1[[#This Row],[Date_creation]])</f>
        <v>730</v>
      </c>
    </row>
    <row r="512" spans="1:21" x14ac:dyDescent="0.35">
      <c r="A512" t="s">
        <v>8</v>
      </c>
      <c r="B512" t="s">
        <v>421</v>
      </c>
      <c r="C512" t="str">
        <f>TRIM(Tableau1[[#This Row],[Country_Cod]])</f>
        <v>SVK</v>
      </c>
      <c r="D512" t="s">
        <v>410</v>
      </c>
      <c r="E512" t="str">
        <f>VLOOKUP(Tableau1[[#This Row],[Code_Pays]],Table_Correspondance!$B$1:$F$40,2,FALSE)</f>
        <v>Slovaquie</v>
      </c>
      <c r="F512" t="str">
        <f>RIGHT(Tableau1[[#This Row],[Categ]],LEN(Tableau1[[#This Row],[Categ]])-4)</f>
        <v>Bas</v>
      </c>
      <c r="G512" t="s">
        <v>4</v>
      </c>
      <c r="H512" t="str">
        <f>RIGHT(Tableau1[[#This Row],[Period]],4)</f>
        <v>2021</v>
      </c>
      <c r="I512" t="str">
        <f>LEFT(Tableau1[[#This Row],[Period]],FIND("-",Tableau1[[#This Row],[Period]])-1)</f>
        <v>M3</v>
      </c>
      <c r="J512" t="str">
        <f>RIGHT(Tableau1[[#This Row],[Gauche_Trouve]],LEN(Tableau1[[#This Row],[Gauche_Trouve]])-1)</f>
        <v>3</v>
      </c>
      <c r="K512" s="5">
        <f>DATE(Tableau1[[#This Row],[Annee]],Tableau1[[#This Row],[Mois]],1)</f>
        <v>44256</v>
      </c>
      <c r="L512" s="5" t="str">
        <f>"T" &amp; ROUNDUP(Tableau1[[#This Row],[Mois]]/3, 0)</f>
        <v>T1</v>
      </c>
      <c r="M512" t="s">
        <v>258</v>
      </c>
      <c r="N512" t="str">
        <f>CONCATENATE(Tableau1[[#This Row],[Annee]],"-",Tableau1[[#This Row],[Trimestre]])</f>
        <v>2021-T1</v>
      </c>
      <c r="O512" t="str">
        <f>VLOOKUP(Tableau1[[#This Row],[Product_Ref]],Table_Correspondance!H:J,2,FALSE)</f>
        <v>Chaussette</v>
      </c>
      <c r="P512" s="3">
        <f>VLOOKUP(Tableau1[[#This Row],[Product_Ref]],Table_Correspondance!H:N,6,FALSE)</f>
        <v>6.08</v>
      </c>
      <c r="Q512" s="3">
        <f>VLOOKUP(Tableau1[[#This Row],[Product_Ref]],Table_Correspondance!H:N,7,FALSE)</f>
        <v>8</v>
      </c>
      <c r="R512" s="3">
        <v>76.290000000000006</v>
      </c>
      <c r="S512" t="str">
        <f>CONCATENATE(Tableau1[[#This Row],[Sub_Region_Cod]],Tableau1[[#This Row],[Country_Cod]],Tableau1[[#This Row],[Categ]],Tableau1[[#This Row],[Period]],Tableau1[[#This Row],[Product_Ref]],Tableau1[[#This Row],[Sales]])</f>
        <v>EUESVKCAT_BasM3-2021P0503276,29</v>
      </c>
      <c r="T512" s="5">
        <f>VLOOKUP(Tableau1[[#This Row],[Product_Ref]],Table_Correspondance!H:L,5,FALSE)</f>
        <v>43313</v>
      </c>
      <c r="U512">
        <f>_xlfn.DAYS(Tableau1[[#This Row],[Date]],Tableau1[[#This Row],[Date_creation]])</f>
        <v>943</v>
      </c>
    </row>
    <row r="513" spans="1:21" x14ac:dyDescent="0.35">
      <c r="A513" t="s">
        <v>8</v>
      </c>
      <c r="B513" t="s">
        <v>420</v>
      </c>
      <c r="C513" t="str">
        <f>TRIM(Tableau1[[#This Row],[Country_Cod]])</f>
        <v>POL</v>
      </c>
      <c r="D513" t="s">
        <v>409</v>
      </c>
      <c r="E513" t="str">
        <f>VLOOKUP(Tableau1[[#This Row],[Code_Pays]],Table_Correspondance!$B$1:$F$40,2,FALSE)</f>
        <v>Pologne</v>
      </c>
      <c r="F513" t="str">
        <f>RIGHT(Tableau1[[#This Row],[Categ]],LEN(Tableau1[[#This Row],[Categ]])-4)</f>
        <v>Haut</v>
      </c>
      <c r="G513" t="s">
        <v>9</v>
      </c>
      <c r="H513" t="str">
        <f>RIGHT(Tableau1[[#This Row],[Period]],4)</f>
        <v>2021</v>
      </c>
      <c r="I513" t="str">
        <f>LEFT(Tableau1[[#This Row],[Period]],FIND("-",Tableau1[[#This Row],[Period]])-1)</f>
        <v>M2</v>
      </c>
      <c r="J513" t="str">
        <f>RIGHT(Tableau1[[#This Row],[Gauche_Trouve]],LEN(Tableau1[[#This Row],[Gauche_Trouve]])-1)</f>
        <v>2</v>
      </c>
      <c r="K513" s="5">
        <f>DATE(Tableau1[[#This Row],[Annee]],Tableau1[[#This Row],[Mois]],1)</f>
        <v>44228</v>
      </c>
      <c r="L513" s="5" t="str">
        <f>"T" &amp; ROUNDUP(Tableau1[[#This Row],[Mois]]/3, 0)</f>
        <v>T1</v>
      </c>
      <c r="M513" t="s">
        <v>350</v>
      </c>
      <c r="N513" t="str">
        <f>CONCATENATE(Tableau1[[#This Row],[Annee]],"-",Tableau1[[#This Row],[Trimestre]])</f>
        <v>2021-T1</v>
      </c>
      <c r="O513" t="str">
        <f>VLOOKUP(Tableau1[[#This Row],[Product_Ref]],Table_Correspondance!H:J,2,FALSE)</f>
        <v>Sweatshirt</v>
      </c>
      <c r="P513" s="3">
        <f>VLOOKUP(Tableau1[[#This Row],[Product_Ref]],Table_Correspondance!H:N,6,FALSE)</f>
        <v>6.84</v>
      </c>
      <c r="Q513" s="3">
        <f>VLOOKUP(Tableau1[[#This Row],[Product_Ref]],Table_Correspondance!H:N,7,FALSE)</f>
        <v>9</v>
      </c>
      <c r="R513" s="3">
        <v>3944.75</v>
      </c>
      <c r="S513" t="str">
        <f>CONCATENATE(Tableau1[[#This Row],[Sub_Region_Cod]],Tableau1[[#This Row],[Country_Cod]],Tableau1[[#This Row],[Categ]],Tableau1[[#This Row],[Period]],Tableau1[[#This Row],[Product_Ref]],Tableau1[[#This Row],[Sales]])</f>
        <v>EUEPOLCAT_HautM2-2021P052323944,75</v>
      </c>
      <c r="T513" s="5">
        <f>VLOOKUP(Tableau1[[#This Row],[Product_Ref]],Table_Correspondance!H:L,5,FALSE)</f>
        <v>43374</v>
      </c>
      <c r="U513">
        <f>_xlfn.DAYS(Tableau1[[#This Row],[Date]],Tableau1[[#This Row],[Date_creation]])</f>
        <v>854</v>
      </c>
    </row>
    <row r="514" spans="1:21" x14ac:dyDescent="0.35">
      <c r="A514" t="s">
        <v>8</v>
      </c>
      <c r="B514" t="s">
        <v>417</v>
      </c>
      <c r="C514" t="str">
        <f>TRIM(Tableau1[[#This Row],[Country_Cod]])</f>
        <v>MDA</v>
      </c>
      <c r="D514" t="s">
        <v>408</v>
      </c>
      <c r="E514" t="str">
        <f>VLOOKUP(Tableau1[[#This Row],[Code_Pays]],Table_Correspondance!$B$1:$F$40,2,FALSE)</f>
        <v>République de Moldavie</v>
      </c>
      <c r="F514" t="str">
        <f>RIGHT(Tableau1[[#This Row],[Categ]],LEN(Tableau1[[#This Row],[Categ]])-4)</f>
        <v>Haut-Et-Bas</v>
      </c>
      <c r="G514" t="s">
        <v>52</v>
      </c>
      <c r="H514" t="str">
        <f>RIGHT(Tableau1[[#This Row],[Period]],4)</f>
        <v>2020</v>
      </c>
      <c r="I514" t="str">
        <f>LEFT(Tableau1[[#This Row],[Period]],FIND("-",Tableau1[[#This Row],[Period]])-1)</f>
        <v>M11</v>
      </c>
      <c r="J514" t="str">
        <f>RIGHT(Tableau1[[#This Row],[Gauche_Trouve]],LEN(Tableau1[[#This Row],[Gauche_Trouve]])-1)</f>
        <v>11</v>
      </c>
      <c r="K514" s="5">
        <f>DATE(Tableau1[[#This Row],[Annee]],Tableau1[[#This Row],[Mois]],1)</f>
        <v>44136</v>
      </c>
      <c r="L514" s="5" t="str">
        <f>"T" &amp; ROUNDUP(Tableau1[[#This Row],[Mois]]/3, 0)</f>
        <v>T4</v>
      </c>
      <c r="M514" t="s">
        <v>51</v>
      </c>
      <c r="N514" t="str">
        <f>CONCATENATE(Tableau1[[#This Row],[Annee]],"-",Tableau1[[#This Row],[Trimestre]])</f>
        <v>2020-T4</v>
      </c>
      <c r="O514" t="str">
        <f>VLOOKUP(Tableau1[[#This Row],[Product_Ref]],Table_Correspondance!H:J,2,FALSE)</f>
        <v>Robe</v>
      </c>
      <c r="P514" s="3">
        <f>VLOOKUP(Tableau1[[#This Row],[Product_Ref]],Table_Correspondance!H:N,6,FALSE)</f>
        <v>4.2</v>
      </c>
      <c r="Q514" s="3">
        <f>VLOOKUP(Tableau1[[#This Row],[Product_Ref]],Table_Correspondance!H:N,7,FALSE)</f>
        <v>6</v>
      </c>
      <c r="R514" s="3">
        <v>9795.7999999999993</v>
      </c>
      <c r="S514" t="str">
        <f>CONCATENATE(Tableau1[[#This Row],[Sub_Region_Cod]],Tableau1[[#This Row],[Country_Cod]],Tableau1[[#This Row],[Categ]],Tableau1[[#This Row],[Period]],Tableau1[[#This Row],[Product_Ref]],Tableau1[[#This Row],[Sales]])</f>
        <v>EUEMDACAT_Haut-Et-BasM11-2020P384889795,8</v>
      </c>
      <c r="T514" s="5">
        <f>VLOOKUP(Tableau1[[#This Row],[Product_Ref]],Table_Correspondance!H:L,5,FALSE)</f>
        <v>43101</v>
      </c>
      <c r="U514">
        <f>_xlfn.DAYS(Tableau1[[#This Row],[Date]],Tableau1[[#This Row],[Date_creation]])</f>
        <v>1035</v>
      </c>
    </row>
    <row r="515" spans="1:21" x14ac:dyDescent="0.35">
      <c r="A515" t="s">
        <v>8</v>
      </c>
      <c r="B515" t="s">
        <v>425</v>
      </c>
      <c r="C515" t="str">
        <f>TRIM(Tableau1[[#This Row],[Country_Cod]])</f>
        <v>ARM</v>
      </c>
      <c r="D515" t="s">
        <v>410</v>
      </c>
      <c r="E515" t="str">
        <f>VLOOKUP(Tableau1[[#This Row],[Code_Pays]],Table_Correspondance!$B$1:$F$40,2,FALSE)</f>
        <v>Arménie</v>
      </c>
      <c r="F515" t="str">
        <f>RIGHT(Tableau1[[#This Row],[Categ]],LEN(Tableau1[[#This Row],[Categ]])-4)</f>
        <v>Bas</v>
      </c>
      <c r="G515" t="s">
        <v>9</v>
      </c>
      <c r="H515" t="str">
        <f>RIGHT(Tableau1[[#This Row],[Period]],4)</f>
        <v>2021</v>
      </c>
      <c r="I515" t="str">
        <f>LEFT(Tableau1[[#This Row],[Period]],FIND("-",Tableau1[[#This Row],[Period]])-1)</f>
        <v>M2</v>
      </c>
      <c r="J515" t="str">
        <f>RIGHT(Tableau1[[#This Row],[Gauche_Trouve]],LEN(Tableau1[[#This Row],[Gauche_Trouve]])-1)</f>
        <v>2</v>
      </c>
      <c r="K515" s="5">
        <f>DATE(Tableau1[[#This Row],[Annee]],Tableau1[[#This Row],[Mois]],1)</f>
        <v>44228</v>
      </c>
      <c r="L515" s="5" t="str">
        <f>"T" &amp; ROUNDUP(Tableau1[[#This Row],[Mois]]/3, 0)</f>
        <v>T1</v>
      </c>
      <c r="M515" t="s">
        <v>405</v>
      </c>
      <c r="N515" t="str">
        <f>CONCATENATE(Tableau1[[#This Row],[Annee]],"-",Tableau1[[#This Row],[Trimestre]])</f>
        <v>2021-T1</v>
      </c>
      <c r="O515" t="str">
        <f>VLOOKUP(Tableau1[[#This Row],[Product_Ref]],Table_Correspondance!H:J,2,FALSE)</f>
        <v>Chaussette</v>
      </c>
      <c r="P515" s="3">
        <f>VLOOKUP(Tableau1[[#This Row],[Product_Ref]],Table_Correspondance!H:N,6,FALSE)</f>
        <v>8.6999999999999993</v>
      </c>
      <c r="Q515" s="3">
        <f>VLOOKUP(Tableau1[[#This Row],[Product_Ref]],Table_Correspondance!H:N,7,FALSE)</f>
        <v>10</v>
      </c>
      <c r="R515" s="3">
        <v>8817.43</v>
      </c>
      <c r="S515" t="str">
        <f>CONCATENATE(Tableau1[[#This Row],[Sub_Region_Cod]],Tableau1[[#This Row],[Country_Cod]],Tableau1[[#This Row],[Categ]],Tableau1[[#This Row],[Period]],Tableau1[[#This Row],[Product_Ref]],Tableau1[[#This Row],[Sales]])</f>
        <v>EUEARMCAT_BasM2-2021P072478817,43</v>
      </c>
      <c r="T515" s="5">
        <f>VLOOKUP(Tableau1[[#This Row],[Product_Ref]],Table_Correspondance!H:L,5,FALSE)</f>
        <v>43313</v>
      </c>
      <c r="U515">
        <f>_xlfn.DAYS(Tableau1[[#This Row],[Date]],Tableau1[[#This Row],[Date_creation]])</f>
        <v>915</v>
      </c>
    </row>
    <row r="516" spans="1:21" x14ac:dyDescent="0.35">
      <c r="A516" t="s">
        <v>8</v>
      </c>
      <c r="B516" t="s">
        <v>419</v>
      </c>
      <c r="C516" t="str">
        <f>TRIM(Tableau1[[#This Row],[Country_Cod]])</f>
        <v>HUN</v>
      </c>
      <c r="D516" t="s">
        <v>410</v>
      </c>
      <c r="E516" t="str">
        <f>VLOOKUP(Tableau1[[#This Row],[Code_Pays]],Table_Correspondance!$B$1:$F$40,2,FALSE)</f>
        <v>Hongrie</v>
      </c>
      <c r="F516" t="str">
        <f>RIGHT(Tableau1[[#This Row],[Categ]],LEN(Tableau1[[#This Row],[Categ]])-4)</f>
        <v>Bas</v>
      </c>
      <c r="G516" t="s">
        <v>52</v>
      </c>
      <c r="H516" t="str">
        <f>RIGHT(Tableau1[[#This Row],[Period]],4)</f>
        <v>2020</v>
      </c>
      <c r="I516" t="str">
        <f>LEFT(Tableau1[[#This Row],[Period]],FIND("-",Tableau1[[#This Row],[Period]])-1)</f>
        <v>M11</v>
      </c>
      <c r="J516" t="str">
        <f>RIGHT(Tableau1[[#This Row],[Gauche_Trouve]],LEN(Tableau1[[#This Row],[Gauche_Trouve]])-1)</f>
        <v>11</v>
      </c>
      <c r="K516" s="5">
        <f>DATE(Tableau1[[#This Row],[Annee]],Tableau1[[#This Row],[Mois]],1)</f>
        <v>44136</v>
      </c>
      <c r="L516" s="5" t="str">
        <f>"T" &amp; ROUNDUP(Tableau1[[#This Row],[Mois]]/3, 0)</f>
        <v>T4</v>
      </c>
      <c r="M516" t="s">
        <v>286</v>
      </c>
      <c r="N516" t="str">
        <f>CONCATENATE(Tableau1[[#This Row],[Annee]],"-",Tableau1[[#This Row],[Trimestre]])</f>
        <v>2020-T4</v>
      </c>
      <c r="O516" t="str">
        <f>VLOOKUP(Tableau1[[#This Row],[Product_Ref]],Table_Correspondance!H:J,2,FALSE)</f>
        <v>Pantacourt</v>
      </c>
      <c r="P516" s="3">
        <f>VLOOKUP(Tableau1[[#This Row],[Product_Ref]],Table_Correspondance!H:N,6,FALSE)</f>
        <v>7.7</v>
      </c>
      <c r="Q516" s="3">
        <f>VLOOKUP(Tableau1[[#This Row],[Product_Ref]],Table_Correspondance!H:N,7,FALSE)</f>
        <v>10</v>
      </c>
      <c r="R516" s="3">
        <v>5597.22</v>
      </c>
      <c r="S516" t="str">
        <f>CONCATENATE(Tableau1[[#This Row],[Sub_Region_Cod]],Tableau1[[#This Row],[Country_Cod]],Tableau1[[#This Row],[Categ]],Tableau1[[#This Row],[Period]],Tableau1[[#This Row],[Product_Ref]],Tableau1[[#This Row],[Sales]])</f>
        <v>EUEHUNCAT_BasM11-2020P293975597,22</v>
      </c>
      <c r="T516" s="5">
        <f>VLOOKUP(Tableau1[[#This Row],[Product_Ref]],Table_Correspondance!H:L,5,FALSE)</f>
        <v>43405</v>
      </c>
      <c r="U516">
        <f>_xlfn.DAYS(Tableau1[[#This Row],[Date]],Tableau1[[#This Row],[Date_creation]])</f>
        <v>731</v>
      </c>
    </row>
    <row r="517" spans="1:21" x14ac:dyDescent="0.35">
      <c r="A517" t="s">
        <v>8</v>
      </c>
      <c r="B517" t="s">
        <v>422</v>
      </c>
      <c r="C517" t="str">
        <f>TRIM(Tableau1[[#This Row],[Country_Cod]])</f>
        <v>BLR</v>
      </c>
      <c r="D517" t="s">
        <v>410</v>
      </c>
      <c r="E517" t="str">
        <f>VLOOKUP(Tableau1[[#This Row],[Code_Pays]],Table_Correspondance!$B$1:$F$40,2,FALSE)</f>
        <v>Bélarus</v>
      </c>
      <c r="F517" t="str">
        <f>RIGHT(Tableau1[[#This Row],[Categ]],LEN(Tableau1[[#This Row],[Categ]])-4)</f>
        <v>Bas</v>
      </c>
      <c r="G517" t="s">
        <v>23</v>
      </c>
      <c r="H517" t="str">
        <f>RIGHT(Tableau1[[#This Row],[Period]],4)</f>
        <v>2019</v>
      </c>
      <c r="I517" t="str">
        <f>LEFT(Tableau1[[#This Row],[Period]],FIND("-",Tableau1[[#This Row],[Period]])-1)</f>
        <v>M10</v>
      </c>
      <c r="J517" t="str">
        <f>RIGHT(Tableau1[[#This Row],[Gauche_Trouve]],LEN(Tableau1[[#This Row],[Gauche_Trouve]])-1)</f>
        <v>10</v>
      </c>
      <c r="K517" s="5">
        <f>DATE(Tableau1[[#This Row],[Annee]],Tableau1[[#This Row],[Mois]],1)</f>
        <v>43739</v>
      </c>
      <c r="L517" s="5" t="str">
        <f>"T" &amp; ROUNDUP(Tableau1[[#This Row],[Mois]]/3, 0)</f>
        <v>T4</v>
      </c>
      <c r="M517" t="s">
        <v>166</v>
      </c>
      <c r="N517" t="str">
        <f>CONCATENATE(Tableau1[[#This Row],[Annee]],"-",Tableau1[[#This Row],[Trimestre]])</f>
        <v>2019-T4</v>
      </c>
      <c r="O517" t="str">
        <f>VLOOKUP(Tableau1[[#This Row],[Product_Ref]],Table_Correspondance!H:J,2,FALSE)</f>
        <v>Culotte</v>
      </c>
      <c r="P517" s="3">
        <f>VLOOKUP(Tableau1[[#This Row],[Product_Ref]],Table_Correspondance!H:N,6,FALSE)</f>
        <v>13.35</v>
      </c>
      <c r="Q517" s="3">
        <f>VLOOKUP(Tableau1[[#This Row],[Product_Ref]],Table_Correspondance!H:N,7,FALSE)</f>
        <v>15</v>
      </c>
      <c r="R517" s="3">
        <v>4506.17</v>
      </c>
      <c r="S517" t="str">
        <f>CONCATENATE(Tableau1[[#This Row],[Sub_Region_Cod]],Tableau1[[#This Row],[Country_Cod]],Tableau1[[#This Row],[Categ]],Tableau1[[#This Row],[Period]],Tableau1[[#This Row],[Product_Ref]],Tableau1[[#This Row],[Sales]])</f>
        <v>EUEBLRCAT_BasM10-2019P478524506,17</v>
      </c>
      <c r="T517" s="5">
        <f>VLOOKUP(Tableau1[[#This Row],[Product_Ref]],Table_Correspondance!H:L,5,FALSE)</f>
        <v>43252</v>
      </c>
      <c r="U517">
        <f>_xlfn.DAYS(Tableau1[[#This Row],[Date]],Tableau1[[#This Row],[Date_creation]])</f>
        <v>487</v>
      </c>
    </row>
    <row r="518" spans="1:21" x14ac:dyDescent="0.35">
      <c r="A518" t="s">
        <v>8</v>
      </c>
      <c r="B518" t="s">
        <v>415</v>
      </c>
      <c r="C518" t="str">
        <f>TRIM(Tableau1[[#This Row],[Country_Cod]])</f>
        <v>RUS</v>
      </c>
      <c r="D518" t="s">
        <v>410</v>
      </c>
      <c r="E518" t="str">
        <f>VLOOKUP(Tableau1[[#This Row],[Code_Pays]],Table_Correspondance!$B$1:$F$40,2,FALSE)</f>
        <v>Fédération de Russie</v>
      </c>
      <c r="F518" t="str">
        <f>RIGHT(Tableau1[[#This Row],[Categ]],LEN(Tableau1[[#This Row],[Categ]])-4)</f>
        <v>Bas</v>
      </c>
      <c r="G518" t="s">
        <v>65</v>
      </c>
      <c r="H518" t="str">
        <f>RIGHT(Tableau1[[#This Row],[Period]],4)</f>
        <v>2019</v>
      </c>
      <c r="I518" t="str">
        <f>LEFT(Tableau1[[#This Row],[Period]],FIND("-",Tableau1[[#This Row],[Period]])-1)</f>
        <v>M9</v>
      </c>
      <c r="J518" t="str">
        <f>RIGHT(Tableau1[[#This Row],[Gauche_Trouve]],LEN(Tableau1[[#This Row],[Gauche_Trouve]])-1)</f>
        <v>9</v>
      </c>
      <c r="K518" s="5">
        <f>DATE(Tableau1[[#This Row],[Annee]],Tableau1[[#This Row],[Mois]],1)</f>
        <v>43709</v>
      </c>
      <c r="L518" s="5" t="str">
        <f>"T" &amp; ROUNDUP(Tableau1[[#This Row],[Mois]]/3, 0)</f>
        <v>T3</v>
      </c>
      <c r="M518" t="s">
        <v>280</v>
      </c>
      <c r="N518" t="str">
        <f>CONCATENATE(Tableau1[[#This Row],[Annee]],"-",Tableau1[[#This Row],[Trimestre]])</f>
        <v>2019-T3</v>
      </c>
      <c r="O518" t="str">
        <f>VLOOKUP(Tableau1[[#This Row],[Product_Ref]],Table_Correspondance!H:J,2,FALSE)</f>
        <v>Culotte</v>
      </c>
      <c r="P518" s="3">
        <f>VLOOKUP(Tableau1[[#This Row],[Product_Ref]],Table_Correspondance!H:N,6,FALSE)</f>
        <v>8.91</v>
      </c>
      <c r="Q518" s="3">
        <f>VLOOKUP(Tableau1[[#This Row],[Product_Ref]],Table_Correspondance!H:N,7,FALSE)</f>
        <v>11</v>
      </c>
      <c r="R518" s="3">
        <v>5910.21</v>
      </c>
      <c r="S518" t="str">
        <f>CONCATENATE(Tableau1[[#This Row],[Sub_Region_Cod]],Tableau1[[#This Row],[Country_Cod]],Tableau1[[#This Row],[Categ]],Tableau1[[#This Row],[Period]],Tableau1[[#This Row],[Product_Ref]],Tableau1[[#This Row],[Sales]])</f>
        <v>EUERUSCAT_BasM9-2019P327065910,21</v>
      </c>
      <c r="T518" s="5">
        <f>VLOOKUP(Tableau1[[#This Row],[Product_Ref]],Table_Correspondance!H:L,5,FALSE)</f>
        <v>43070</v>
      </c>
      <c r="U518">
        <f>_xlfn.DAYS(Tableau1[[#This Row],[Date]],Tableau1[[#This Row],[Date_creation]])</f>
        <v>639</v>
      </c>
    </row>
    <row r="519" spans="1:21" x14ac:dyDescent="0.35">
      <c r="A519" t="s">
        <v>8</v>
      </c>
      <c r="B519" t="s">
        <v>416</v>
      </c>
      <c r="C519" t="str">
        <f>TRIM(Tableau1[[#This Row],[Country_Cod]])</f>
        <v>ROU</v>
      </c>
      <c r="D519" t="s">
        <v>409</v>
      </c>
      <c r="E519" t="str">
        <f>VLOOKUP(Tableau1[[#This Row],[Code_Pays]],Table_Correspondance!$B$1:$F$40,2,FALSE)</f>
        <v>Roumanie</v>
      </c>
      <c r="F519" t="str">
        <f>RIGHT(Tableau1[[#This Row],[Categ]],LEN(Tableau1[[#This Row],[Categ]])-4)</f>
        <v>Haut</v>
      </c>
      <c r="G519" t="s">
        <v>6</v>
      </c>
      <c r="H519" t="str">
        <f>RIGHT(Tableau1[[#This Row],[Period]],4)</f>
        <v>2021</v>
      </c>
      <c r="I519" t="str">
        <f>LEFT(Tableau1[[#This Row],[Period]],FIND("-",Tableau1[[#This Row],[Period]])-1)</f>
        <v>M1</v>
      </c>
      <c r="J519" t="str">
        <f>RIGHT(Tableau1[[#This Row],[Gauche_Trouve]],LEN(Tableau1[[#This Row],[Gauche_Trouve]])-1)</f>
        <v>1</v>
      </c>
      <c r="K519" s="5">
        <f>DATE(Tableau1[[#This Row],[Annee]],Tableau1[[#This Row],[Mois]],1)</f>
        <v>44197</v>
      </c>
      <c r="L519" s="5" t="str">
        <f>"T" &amp; ROUNDUP(Tableau1[[#This Row],[Mois]]/3, 0)</f>
        <v>T1</v>
      </c>
      <c r="M519" t="s">
        <v>215</v>
      </c>
      <c r="N519" t="str">
        <f>CONCATENATE(Tableau1[[#This Row],[Annee]],"-",Tableau1[[#This Row],[Trimestre]])</f>
        <v>2021-T1</v>
      </c>
      <c r="O519" t="str">
        <f>VLOOKUP(Tableau1[[#This Row],[Product_Ref]],Table_Correspondance!H:J,2,FALSE)</f>
        <v>Sweatshirt</v>
      </c>
      <c r="P519" s="3">
        <f>VLOOKUP(Tableau1[[#This Row],[Product_Ref]],Table_Correspondance!H:N,6,FALSE)</f>
        <v>7.65</v>
      </c>
      <c r="Q519" s="3">
        <f>VLOOKUP(Tableau1[[#This Row],[Product_Ref]],Table_Correspondance!H:N,7,FALSE)</f>
        <v>9</v>
      </c>
      <c r="R519" s="3">
        <v>9417.36</v>
      </c>
      <c r="S519" t="str">
        <f>CONCATENATE(Tableau1[[#This Row],[Sub_Region_Cod]],Tableau1[[#This Row],[Country_Cod]],Tableau1[[#This Row],[Categ]],Tableau1[[#This Row],[Period]],Tableau1[[#This Row],[Product_Ref]],Tableau1[[#This Row],[Sales]])</f>
        <v>EUEROUCAT_HautM1-2021P126839417,36</v>
      </c>
      <c r="T519" s="5">
        <f>VLOOKUP(Tableau1[[#This Row],[Product_Ref]],Table_Correspondance!H:L,5,FALSE)</f>
        <v>43374</v>
      </c>
      <c r="U519">
        <f>_xlfn.DAYS(Tableau1[[#This Row],[Date]],Tableau1[[#This Row],[Date_creation]])</f>
        <v>823</v>
      </c>
    </row>
    <row r="520" spans="1:21" x14ac:dyDescent="0.35">
      <c r="A520" t="s">
        <v>8</v>
      </c>
      <c r="B520" t="s">
        <v>418</v>
      </c>
      <c r="C520" t="str">
        <f>TRIM(Tableau1[[#This Row],[Country_Cod]])</f>
        <v>BGR</v>
      </c>
      <c r="D520" t="s">
        <v>409</v>
      </c>
      <c r="E520" t="str">
        <f>VLOOKUP(Tableau1[[#This Row],[Code_Pays]],Table_Correspondance!$B$1:$F$40,2,FALSE)</f>
        <v>Bulgarie</v>
      </c>
      <c r="F520" t="str">
        <f>RIGHT(Tableau1[[#This Row],[Categ]],LEN(Tableau1[[#This Row],[Categ]])-4)</f>
        <v>Haut</v>
      </c>
      <c r="G520" t="s">
        <v>75</v>
      </c>
      <c r="H520" t="str">
        <f>RIGHT(Tableau1[[#This Row],[Period]],4)</f>
        <v>2021</v>
      </c>
      <c r="I520" t="str">
        <f>LEFT(Tableau1[[#This Row],[Period]],FIND("-",Tableau1[[#This Row],[Period]])-1)</f>
        <v>M4</v>
      </c>
      <c r="J520" t="str">
        <f>RIGHT(Tableau1[[#This Row],[Gauche_Trouve]],LEN(Tableau1[[#This Row],[Gauche_Trouve]])-1)</f>
        <v>4</v>
      </c>
      <c r="K520" s="5">
        <f>DATE(Tableau1[[#This Row],[Annee]],Tableau1[[#This Row],[Mois]],1)</f>
        <v>44287</v>
      </c>
      <c r="L520" s="5" t="str">
        <f>"T" &amp; ROUNDUP(Tableau1[[#This Row],[Mois]]/3, 0)</f>
        <v>T2</v>
      </c>
      <c r="M520" t="s">
        <v>169</v>
      </c>
      <c r="N520" t="str">
        <f>CONCATENATE(Tableau1[[#This Row],[Annee]],"-",Tableau1[[#This Row],[Trimestre]])</f>
        <v>2021-T2</v>
      </c>
      <c r="O520" t="str">
        <f>VLOOKUP(Tableau1[[#This Row],[Product_Ref]],Table_Correspondance!H:J,2,FALSE)</f>
        <v>Pull</v>
      </c>
      <c r="P520" s="3">
        <f>VLOOKUP(Tableau1[[#This Row],[Product_Ref]],Table_Correspondance!H:N,6,FALSE)</f>
        <v>9.36</v>
      </c>
      <c r="Q520" s="3">
        <f>VLOOKUP(Tableau1[[#This Row],[Product_Ref]],Table_Correspondance!H:N,7,FALSE)</f>
        <v>12</v>
      </c>
      <c r="R520" s="3">
        <v>308.66000000000003</v>
      </c>
      <c r="S520" t="str">
        <f>CONCATENATE(Tableau1[[#This Row],[Sub_Region_Cod]],Tableau1[[#This Row],[Country_Cod]],Tableau1[[#This Row],[Categ]],Tableau1[[#This Row],[Period]],Tableau1[[#This Row],[Product_Ref]],Tableau1[[#This Row],[Sales]])</f>
        <v>EUEBGRCAT_HautM4-2021P04202308,66</v>
      </c>
      <c r="T520" s="5">
        <f>VLOOKUP(Tableau1[[#This Row],[Product_Ref]],Table_Correspondance!H:L,5,FALSE)</f>
        <v>43070</v>
      </c>
      <c r="U520">
        <f>_xlfn.DAYS(Tableau1[[#This Row],[Date]],Tableau1[[#This Row],[Date_creation]])</f>
        <v>1217</v>
      </c>
    </row>
    <row r="521" spans="1:21" x14ac:dyDescent="0.35">
      <c r="A521" t="s">
        <v>8</v>
      </c>
      <c r="B521" t="s">
        <v>423</v>
      </c>
      <c r="C521" t="str">
        <f>TRIM(Tableau1[[#This Row],[Country_Cod]])</f>
        <v>UKR</v>
      </c>
      <c r="D521" t="s">
        <v>408</v>
      </c>
      <c r="E521" t="str">
        <f>VLOOKUP(Tableau1[[#This Row],[Code_Pays]],Table_Correspondance!$B$1:$F$40,2,FALSE)</f>
        <v>Ukraine</v>
      </c>
      <c r="F521" t="str">
        <f>RIGHT(Tableau1[[#This Row],[Categ]],LEN(Tableau1[[#This Row],[Categ]])-4)</f>
        <v>Haut-Et-Bas</v>
      </c>
      <c r="G521" t="s">
        <v>25</v>
      </c>
      <c r="H521" t="str">
        <f>RIGHT(Tableau1[[#This Row],[Period]],4)</f>
        <v>2019</v>
      </c>
      <c r="I521" t="str">
        <f>LEFT(Tableau1[[#This Row],[Period]],FIND("-",Tableau1[[#This Row],[Period]])-1)</f>
        <v>M12</v>
      </c>
      <c r="J521" t="str">
        <f>RIGHT(Tableau1[[#This Row],[Gauche_Trouve]],LEN(Tableau1[[#This Row],[Gauche_Trouve]])-1)</f>
        <v>12</v>
      </c>
      <c r="K521" s="5">
        <f>DATE(Tableau1[[#This Row],[Annee]],Tableau1[[#This Row],[Mois]],1)</f>
        <v>43800</v>
      </c>
      <c r="L521" s="5" t="str">
        <f>"T" &amp; ROUNDUP(Tableau1[[#This Row],[Mois]]/3, 0)</f>
        <v>T4</v>
      </c>
      <c r="M521" t="s">
        <v>344</v>
      </c>
      <c r="N521" t="str">
        <f>CONCATENATE(Tableau1[[#This Row],[Annee]],"-",Tableau1[[#This Row],[Trimestre]])</f>
        <v>2019-T4</v>
      </c>
      <c r="O521" t="str">
        <f>VLOOKUP(Tableau1[[#This Row],[Product_Ref]],Table_Correspondance!H:J,2,FALSE)</f>
        <v>Robe</v>
      </c>
      <c r="P521" s="3">
        <f>VLOOKUP(Tableau1[[#This Row],[Product_Ref]],Table_Correspondance!H:N,6,FALSE)</f>
        <v>8.91</v>
      </c>
      <c r="Q521" s="3">
        <f>VLOOKUP(Tableau1[[#This Row],[Product_Ref]],Table_Correspondance!H:N,7,FALSE)</f>
        <v>11</v>
      </c>
      <c r="R521" s="3">
        <v>3891.66</v>
      </c>
      <c r="S521" t="str">
        <f>CONCATENATE(Tableau1[[#This Row],[Sub_Region_Cod]],Tableau1[[#This Row],[Country_Cod]],Tableau1[[#This Row],[Categ]],Tableau1[[#This Row],[Period]],Tableau1[[#This Row],[Product_Ref]],Tableau1[[#This Row],[Sales]])</f>
        <v>EUEUKRCAT_Haut-Et-BasM12-2019P089983891,66</v>
      </c>
      <c r="T521" s="5">
        <f>VLOOKUP(Tableau1[[#This Row],[Product_Ref]],Table_Correspondance!H:L,5,FALSE)</f>
        <v>43132</v>
      </c>
      <c r="U521">
        <f>_xlfn.DAYS(Tableau1[[#This Row],[Date]],Tableau1[[#This Row],[Date_creation]])</f>
        <v>668</v>
      </c>
    </row>
    <row r="522" spans="1:21" x14ac:dyDescent="0.35">
      <c r="A522" t="s">
        <v>8</v>
      </c>
      <c r="B522" t="s">
        <v>424</v>
      </c>
      <c r="C522" t="str">
        <f>TRIM(Tableau1[[#This Row],[Country_Cod]])</f>
        <v>CZE</v>
      </c>
      <c r="D522" t="s">
        <v>410</v>
      </c>
      <c r="E522" t="str">
        <f>VLOOKUP(Tableau1[[#This Row],[Code_Pays]],Table_Correspondance!$B$1:$F$40,2,FALSE)</f>
        <v>République Tchèque</v>
      </c>
      <c r="F522" t="str">
        <f>RIGHT(Tableau1[[#This Row],[Categ]],LEN(Tableau1[[#This Row],[Categ]])-4)</f>
        <v>Bas</v>
      </c>
      <c r="G522" t="s">
        <v>25</v>
      </c>
      <c r="H522" t="str">
        <f>RIGHT(Tableau1[[#This Row],[Period]],4)</f>
        <v>2019</v>
      </c>
      <c r="I522" t="str">
        <f>LEFT(Tableau1[[#This Row],[Period]],FIND("-",Tableau1[[#This Row],[Period]])-1)</f>
        <v>M12</v>
      </c>
      <c r="J522" t="str">
        <f>RIGHT(Tableau1[[#This Row],[Gauche_Trouve]],LEN(Tableau1[[#This Row],[Gauche_Trouve]])-1)</f>
        <v>12</v>
      </c>
      <c r="K522" s="5">
        <f>DATE(Tableau1[[#This Row],[Annee]],Tableau1[[#This Row],[Mois]],1)</f>
        <v>43800</v>
      </c>
      <c r="L522" s="5" t="str">
        <f>"T" &amp; ROUNDUP(Tableau1[[#This Row],[Mois]]/3, 0)</f>
        <v>T4</v>
      </c>
      <c r="M522" t="s">
        <v>249</v>
      </c>
      <c r="N522" t="str">
        <f>CONCATENATE(Tableau1[[#This Row],[Annee]],"-",Tableau1[[#This Row],[Trimestre]])</f>
        <v>2019-T4</v>
      </c>
      <c r="O522" t="str">
        <f>VLOOKUP(Tableau1[[#This Row],[Product_Ref]],Table_Correspondance!H:J,2,FALSE)</f>
        <v>Collant</v>
      </c>
      <c r="P522" s="3">
        <f>VLOOKUP(Tableau1[[#This Row],[Product_Ref]],Table_Correspondance!H:N,6,FALSE)</f>
        <v>8.19</v>
      </c>
      <c r="Q522" s="3">
        <f>VLOOKUP(Tableau1[[#This Row],[Product_Ref]],Table_Correspondance!H:N,7,FALSE)</f>
        <v>9</v>
      </c>
      <c r="R522" s="3">
        <v>5000.59</v>
      </c>
      <c r="S522" t="str">
        <f>CONCATENATE(Tableau1[[#This Row],[Sub_Region_Cod]],Tableau1[[#This Row],[Country_Cod]],Tableau1[[#This Row],[Categ]],Tableau1[[#This Row],[Period]],Tableau1[[#This Row],[Product_Ref]],Tableau1[[#This Row],[Sales]])</f>
        <v>EUECZECAT_BasM12-2019P483225000,59</v>
      </c>
      <c r="T522" s="5">
        <f>VLOOKUP(Tableau1[[#This Row],[Product_Ref]],Table_Correspondance!H:L,5,FALSE)</f>
        <v>43132</v>
      </c>
      <c r="U522">
        <f>_xlfn.DAYS(Tableau1[[#This Row],[Date]],Tableau1[[#This Row],[Date_creation]])</f>
        <v>668</v>
      </c>
    </row>
    <row r="523" spans="1:21" x14ac:dyDescent="0.35">
      <c r="A523" t="s">
        <v>8</v>
      </c>
      <c r="B523" t="s">
        <v>415</v>
      </c>
      <c r="C523" t="str">
        <f>TRIM(Tableau1[[#This Row],[Country_Cod]])</f>
        <v>RUS</v>
      </c>
      <c r="D523" t="s">
        <v>410</v>
      </c>
      <c r="E523" t="str">
        <f>VLOOKUP(Tableau1[[#This Row],[Code_Pays]],Table_Correspondance!$B$1:$F$40,2,FALSE)</f>
        <v>Fédération de Russie</v>
      </c>
      <c r="F523" t="str">
        <f>RIGHT(Tableau1[[#This Row],[Categ]],LEN(Tableau1[[#This Row],[Categ]])-4)</f>
        <v>Bas</v>
      </c>
      <c r="G523" t="s">
        <v>56</v>
      </c>
      <c r="H523" t="str">
        <f>RIGHT(Tableau1[[#This Row],[Period]],4)</f>
        <v>2020</v>
      </c>
      <c r="I523" t="str">
        <f>LEFT(Tableau1[[#This Row],[Period]],FIND("-",Tableau1[[#This Row],[Period]])-1)</f>
        <v>M3</v>
      </c>
      <c r="J523" t="str">
        <f>RIGHT(Tableau1[[#This Row],[Gauche_Trouve]],LEN(Tableau1[[#This Row],[Gauche_Trouve]])-1)</f>
        <v>3</v>
      </c>
      <c r="K523" s="5">
        <f>DATE(Tableau1[[#This Row],[Annee]],Tableau1[[#This Row],[Mois]],1)</f>
        <v>43891</v>
      </c>
      <c r="L523" s="5" t="str">
        <f>"T" &amp; ROUNDUP(Tableau1[[#This Row],[Mois]]/3, 0)</f>
        <v>T1</v>
      </c>
      <c r="M523" t="s">
        <v>64</v>
      </c>
      <c r="N523" t="str">
        <f>CONCATENATE(Tableau1[[#This Row],[Annee]],"-",Tableau1[[#This Row],[Trimestre]])</f>
        <v>2020-T1</v>
      </c>
      <c r="O523" t="str">
        <f>VLOOKUP(Tableau1[[#This Row],[Product_Ref]],Table_Correspondance!H:J,2,FALSE)</f>
        <v>Culotte</v>
      </c>
      <c r="P523" s="3">
        <f>VLOOKUP(Tableau1[[#This Row],[Product_Ref]],Table_Correspondance!H:N,6,FALSE)</f>
        <v>5.16</v>
      </c>
      <c r="Q523" s="3">
        <f>VLOOKUP(Tableau1[[#This Row],[Product_Ref]],Table_Correspondance!H:N,7,FALSE)</f>
        <v>6</v>
      </c>
      <c r="R523" s="3">
        <v>5887.24</v>
      </c>
      <c r="S523" t="str">
        <f>CONCATENATE(Tableau1[[#This Row],[Sub_Region_Cod]],Tableau1[[#This Row],[Country_Cod]],Tableau1[[#This Row],[Categ]],Tableau1[[#This Row],[Period]],Tableau1[[#This Row],[Product_Ref]],Tableau1[[#This Row],[Sales]])</f>
        <v>EUERUSCAT_BasM3-2020P336405887,24</v>
      </c>
      <c r="T523" s="5">
        <f>VLOOKUP(Tableau1[[#This Row],[Product_Ref]],Table_Correspondance!H:L,5,FALSE)</f>
        <v>42826</v>
      </c>
      <c r="U523">
        <f>_xlfn.DAYS(Tableau1[[#This Row],[Date]],Tableau1[[#This Row],[Date_creation]])</f>
        <v>1065</v>
      </c>
    </row>
    <row r="524" spans="1:21" x14ac:dyDescent="0.35">
      <c r="A524" t="s">
        <v>8</v>
      </c>
      <c r="B524" t="s">
        <v>417</v>
      </c>
      <c r="C524" t="str">
        <f>TRIM(Tableau1[[#This Row],[Country_Cod]])</f>
        <v>MDA</v>
      </c>
      <c r="D524" t="s">
        <v>408</v>
      </c>
      <c r="E524" t="str">
        <f>VLOOKUP(Tableau1[[#This Row],[Code_Pays]],Table_Correspondance!$B$1:$F$40,2,FALSE)</f>
        <v>République de Moldavie</v>
      </c>
      <c r="F524" t="str">
        <f>RIGHT(Tableau1[[#This Row],[Categ]],LEN(Tableau1[[#This Row],[Categ]])-4)</f>
        <v>Haut-Et-Bas</v>
      </c>
      <c r="G524" t="s">
        <v>13</v>
      </c>
      <c r="H524" t="str">
        <f>RIGHT(Tableau1[[#This Row],[Period]],4)</f>
        <v>2020</v>
      </c>
      <c r="I524" t="str">
        <f>LEFT(Tableau1[[#This Row],[Period]],FIND("-",Tableau1[[#This Row],[Period]])-1)</f>
        <v>M2</v>
      </c>
      <c r="J524" t="str">
        <f>RIGHT(Tableau1[[#This Row],[Gauche_Trouve]],LEN(Tableau1[[#This Row],[Gauche_Trouve]])-1)</f>
        <v>2</v>
      </c>
      <c r="K524" s="5">
        <f>DATE(Tableau1[[#This Row],[Annee]],Tableau1[[#This Row],[Mois]],1)</f>
        <v>43862</v>
      </c>
      <c r="L524" s="5" t="str">
        <f>"T" &amp; ROUNDUP(Tableau1[[#This Row],[Mois]]/3, 0)</f>
        <v>T1</v>
      </c>
      <c r="M524" t="s">
        <v>269</v>
      </c>
      <c r="N524" t="str">
        <f>CONCATENATE(Tableau1[[#This Row],[Annee]],"-",Tableau1[[#This Row],[Trimestre]])</f>
        <v>2020-T1</v>
      </c>
      <c r="O524" t="str">
        <f>VLOOKUP(Tableau1[[#This Row],[Product_Ref]],Table_Correspondance!H:J,2,FALSE)</f>
        <v>Robe</v>
      </c>
      <c r="P524" s="3">
        <f>VLOOKUP(Tableau1[[#This Row],[Product_Ref]],Table_Correspondance!H:N,6,FALSE)</f>
        <v>8.3699999999999992</v>
      </c>
      <c r="Q524" s="3">
        <f>VLOOKUP(Tableau1[[#This Row],[Product_Ref]],Table_Correspondance!H:N,7,FALSE)</f>
        <v>9</v>
      </c>
      <c r="R524" s="3">
        <v>2572.2800000000002</v>
      </c>
      <c r="S524" t="str">
        <f>CONCATENATE(Tableau1[[#This Row],[Sub_Region_Cod]],Tableau1[[#This Row],[Country_Cod]],Tableau1[[#This Row],[Categ]],Tableau1[[#This Row],[Period]],Tableau1[[#This Row],[Product_Ref]],Tableau1[[#This Row],[Sales]])</f>
        <v>EUEMDACAT_Haut-Et-BasM2-2020P072012572,28</v>
      </c>
      <c r="T524" s="5">
        <f>VLOOKUP(Tableau1[[#This Row],[Product_Ref]],Table_Correspondance!H:L,5,FALSE)</f>
        <v>43040</v>
      </c>
      <c r="U524">
        <f>_xlfn.DAYS(Tableau1[[#This Row],[Date]],Tableau1[[#This Row],[Date_creation]])</f>
        <v>822</v>
      </c>
    </row>
    <row r="525" spans="1:21" x14ac:dyDescent="0.35">
      <c r="A525" t="s">
        <v>8</v>
      </c>
      <c r="B525" t="s">
        <v>422</v>
      </c>
      <c r="C525" t="str">
        <f>TRIM(Tableau1[[#This Row],[Country_Cod]])</f>
        <v>BLR</v>
      </c>
      <c r="D525" t="s">
        <v>410</v>
      </c>
      <c r="E525" t="str">
        <f>VLOOKUP(Tableau1[[#This Row],[Code_Pays]],Table_Correspondance!$B$1:$F$40,2,FALSE)</f>
        <v>Bélarus</v>
      </c>
      <c r="F525" t="str">
        <f>RIGHT(Tableau1[[#This Row],[Categ]],LEN(Tableau1[[#This Row],[Categ]])-4)</f>
        <v>Bas</v>
      </c>
      <c r="G525" t="s">
        <v>27</v>
      </c>
      <c r="H525" t="str">
        <f>RIGHT(Tableau1[[#This Row],[Period]],4)</f>
        <v>2020</v>
      </c>
      <c r="I525" t="str">
        <f>LEFT(Tableau1[[#This Row],[Period]],FIND("-",Tableau1[[#This Row],[Period]])-1)</f>
        <v>M6</v>
      </c>
      <c r="J525" t="str">
        <f>RIGHT(Tableau1[[#This Row],[Gauche_Trouve]],LEN(Tableau1[[#This Row],[Gauche_Trouve]])-1)</f>
        <v>6</v>
      </c>
      <c r="K525" s="5">
        <f>DATE(Tableau1[[#This Row],[Annee]],Tableau1[[#This Row],[Mois]],1)</f>
        <v>43983</v>
      </c>
      <c r="L525" s="5" t="str">
        <f>"T" &amp; ROUNDUP(Tableau1[[#This Row],[Mois]]/3, 0)</f>
        <v>T2</v>
      </c>
      <c r="M525" t="s">
        <v>199</v>
      </c>
      <c r="N525" t="str">
        <f>CONCATENATE(Tableau1[[#This Row],[Annee]],"-",Tableau1[[#This Row],[Trimestre]])</f>
        <v>2020-T2</v>
      </c>
      <c r="O525" t="str">
        <f>VLOOKUP(Tableau1[[#This Row],[Product_Ref]],Table_Correspondance!H:J,2,FALSE)</f>
        <v>Collant</v>
      </c>
      <c r="P525" s="3">
        <f>VLOOKUP(Tableau1[[#This Row],[Product_Ref]],Table_Correspondance!H:N,6,FALSE)</f>
        <v>8.3699999999999992</v>
      </c>
      <c r="Q525" s="3">
        <f>VLOOKUP(Tableau1[[#This Row],[Product_Ref]],Table_Correspondance!H:N,7,FALSE)</f>
        <v>9</v>
      </c>
      <c r="R525" s="3">
        <v>9744.2800000000007</v>
      </c>
      <c r="S525" t="str">
        <f>CONCATENATE(Tableau1[[#This Row],[Sub_Region_Cod]],Tableau1[[#This Row],[Country_Cod]],Tableau1[[#This Row],[Categ]],Tableau1[[#This Row],[Period]],Tableau1[[#This Row],[Product_Ref]],Tableau1[[#This Row],[Sales]])</f>
        <v>EUEBLRCAT_BasM6-2020P492769744,28</v>
      </c>
      <c r="T525" s="5">
        <f>VLOOKUP(Tableau1[[#This Row],[Product_Ref]],Table_Correspondance!H:L,5,FALSE)</f>
        <v>42887</v>
      </c>
      <c r="U525">
        <f>_xlfn.DAYS(Tableau1[[#This Row],[Date]],Tableau1[[#This Row],[Date_creation]])</f>
        <v>1096</v>
      </c>
    </row>
    <row r="526" spans="1:21" x14ac:dyDescent="0.35">
      <c r="A526" t="s">
        <v>8</v>
      </c>
      <c r="B526" t="s">
        <v>421</v>
      </c>
      <c r="C526" t="str">
        <f>TRIM(Tableau1[[#This Row],[Country_Cod]])</f>
        <v>SVK</v>
      </c>
      <c r="D526" t="s">
        <v>410</v>
      </c>
      <c r="E526" t="str">
        <f>VLOOKUP(Tableau1[[#This Row],[Code_Pays]],Table_Correspondance!$B$1:$F$40,2,FALSE)</f>
        <v>Slovaquie</v>
      </c>
      <c r="F526" t="str">
        <f>RIGHT(Tableau1[[#This Row],[Categ]],LEN(Tableau1[[#This Row],[Categ]])-4)</f>
        <v>Bas</v>
      </c>
      <c r="G526" t="s">
        <v>20</v>
      </c>
      <c r="H526" t="str">
        <f>RIGHT(Tableau1[[#This Row],[Period]],4)</f>
        <v>2020</v>
      </c>
      <c r="I526" t="str">
        <f>LEFT(Tableau1[[#This Row],[Period]],FIND("-",Tableau1[[#This Row],[Period]])-1)</f>
        <v>M4</v>
      </c>
      <c r="J526" t="str">
        <f>RIGHT(Tableau1[[#This Row],[Gauche_Trouve]],LEN(Tableau1[[#This Row],[Gauche_Trouve]])-1)</f>
        <v>4</v>
      </c>
      <c r="K526" s="5">
        <f>DATE(Tableau1[[#This Row],[Annee]],Tableau1[[#This Row],[Mois]],1)</f>
        <v>43922</v>
      </c>
      <c r="L526" s="5" t="str">
        <f>"T" &amp; ROUNDUP(Tableau1[[#This Row],[Mois]]/3, 0)</f>
        <v>T2</v>
      </c>
      <c r="M526" t="s">
        <v>166</v>
      </c>
      <c r="N526" t="str">
        <f>CONCATENATE(Tableau1[[#This Row],[Annee]],"-",Tableau1[[#This Row],[Trimestre]])</f>
        <v>2020-T2</v>
      </c>
      <c r="O526" t="str">
        <f>VLOOKUP(Tableau1[[#This Row],[Product_Ref]],Table_Correspondance!H:J,2,FALSE)</f>
        <v>Culotte</v>
      </c>
      <c r="P526" s="3">
        <f>VLOOKUP(Tableau1[[#This Row],[Product_Ref]],Table_Correspondance!H:N,6,FALSE)</f>
        <v>13.35</v>
      </c>
      <c r="Q526" s="3">
        <f>VLOOKUP(Tableau1[[#This Row],[Product_Ref]],Table_Correspondance!H:N,7,FALSE)</f>
        <v>15</v>
      </c>
      <c r="R526" s="3">
        <v>8329.52</v>
      </c>
      <c r="S526" t="str">
        <f>CONCATENATE(Tableau1[[#This Row],[Sub_Region_Cod]],Tableau1[[#This Row],[Country_Cod]],Tableau1[[#This Row],[Categ]],Tableau1[[#This Row],[Period]],Tableau1[[#This Row],[Product_Ref]],Tableau1[[#This Row],[Sales]])</f>
        <v>EUESVKCAT_BasM4-2020P478528329,52</v>
      </c>
      <c r="T526" s="5">
        <f>VLOOKUP(Tableau1[[#This Row],[Product_Ref]],Table_Correspondance!H:L,5,FALSE)</f>
        <v>43252</v>
      </c>
      <c r="U526">
        <f>_xlfn.DAYS(Tableau1[[#This Row],[Date]],Tableau1[[#This Row],[Date_creation]])</f>
        <v>670</v>
      </c>
    </row>
    <row r="527" spans="1:21" x14ac:dyDescent="0.35">
      <c r="A527" t="s">
        <v>8</v>
      </c>
      <c r="B527" t="s">
        <v>419</v>
      </c>
      <c r="C527" t="str">
        <f>TRIM(Tableau1[[#This Row],[Country_Cod]])</f>
        <v>HUN</v>
      </c>
      <c r="D527" t="s">
        <v>409</v>
      </c>
      <c r="E527" t="str">
        <f>VLOOKUP(Tableau1[[#This Row],[Code_Pays]],Table_Correspondance!$B$1:$F$40,2,FALSE)</f>
        <v>Hongrie</v>
      </c>
      <c r="F527" t="str">
        <f>RIGHT(Tableau1[[#This Row],[Categ]],LEN(Tableau1[[#This Row],[Categ]])-4)</f>
        <v>Haut</v>
      </c>
      <c r="G527" t="s">
        <v>65</v>
      </c>
      <c r="H527" t="str">
        <f>RIGHT(Tableau1[[#This Row],[Period]],4)</f>
        <v>2019</v>
      </c>
      <c r="I527" t="str">
        <f>LEFT(Tableau1[[#This Row],[Period]],FIND("-",Tableau1[[#This Row],[Period]])-1)</f>
        <v>M9</v>
      </c>
      <c r="J527" t="str">
        <f>RIGHT(Tableau1[[#This Row],[Gauche_Trouve]],LEN(Tableau1[[#This Row],[Gauche_Trouve]])-1)</f>
        <v>9</v>
      </c>
      <c r="K527" s="5">
        <f>DATE(Tableau1[[#This Row],[Annee]],Tableau1[[#This Row],[Mois]],1)</f>
        <v>43709</v>
      </c>
      <c r="L527" s="5" t="str">
        <f>"T" &amp; ROUNDUP(Tableau1[[#This Row],[Mois]]/3, 0)</f>
        <v>T3</v>
      </c>
      <c r="M527" t="s">
        <v>248</v>
      </c>
      <c r="N527" t="str">
        <f>CONCATENATE(Tableau1[[#This Row],[Annee]],"-",Tableau1[[#This Row],[Trimestre]])</f>
        <v>2019-T3</v>
      </c>
      <c r="O527" t="str">
        <f>VLOOKUP(Tableau1[[#This Row],[Product_Ref]],Table_Correspondance!H:J,2,FALSE)</f>
        <v>T-shirt</v>
      </c>
      <c r="P527" s="3">
        <f>VLOOKUP(Tableau1[[#This Row],[Product_Ref]],Table_Correspondance!H:N,6,FALSE)</f>
        <v>4.62</v>
      </c>
      <c r="Q527" s="3">
        <f>VLOOKUP(Tableau1[[#This Row],[Product_Ref]],Table_Correspondance!H:N,7,FALSE)</f>
        <v>6</v>
      </c>
      <c r="R527" s="3">
        <v>6358.98</v>
      </c>
      <c r="S527" t="str">
        <f>CONCATENATE(Tableau1[[#This Row],[Sub_Region_Cod]],Tableau1[[#This Row],[Country_Cod]],Tableau1[[#This Row],[Categ]],Tableau1[[#This Row],[Period]],Tableau1[[#This Row],[Product_Ref]],Tableau1[[#This Row],[Sales]])</f>
        <v>EUEHUNCAT_HautM9-2019P180546358,98</v>
      </c>
      <c r="T527" s="5">
        <f>VLOOKUP(Tableau1[[#This Row],[Product_Ref]],Table_Correspondance!H:L,5,FALSE)</f>
        <v>43009</v>
      </c>
      <c r="U527">
        <f>_xlfn.DAYS(Tableau1[[#This Row],[Date]],Tableau1[[#This Row],[Date_creation]])</f>
        <v>700</v>
      </c>
    </row>
    <row r="528" spans="1:21" x14ac:dyDescent="0.35">
      <c r="A528" t="s">
        <v>8</v>
      </c>
      <c r="B528" t="s">
        <v>418</v>
      </c>
      <c r="C528" t="str">
        <f>TRIM(Tableau1[[#This Row],[Country_Cod]])</f>
        <v>BGR</v>
      </c>
      <c r="D528" t="s">
        <v>410</v>
      </c>
      <c r="E528" t="str">
        <f>VLOOKUP(Tableau1[[#This Row],[Code_Pays]],Table_Correspondance!$B$1:$F$40,2,FALSE)</f>
        <v>Bulgarie</v>
      </c>
      <c r="F528" t="str">
        <f>RIGHT(Tableau1[[#This Row],[Categ]],LEN(Tableau1[[#This Row],[Categ]])-4)</f>
        <v>Bas</v>
      </c>
      <c r="G528" t="s">
        <v>65</v>
      </c>
      <c r="H528" t="str">
        <f>RIGHT(Tableau1[[#This Row],[Period]],4)</f>
        <v>2019</v>
      </c>
      <c r="I528" t="str">
        <f>LEFT(Tableau1[[#This Row],[Period]],FIND("-",Tableau1[[#This Row],[Period]])-1)</f>
        <v>M9</v>
      </c>
      <c r="J528" t="str">
        <f>RIGHT(Tableau1[[#This Row],[Gauche_Trouve]],LEN(Tableau1[[#This Row],[Gauche_Trouve]])-1)</f>
        <v>9</v>
      </c>
      <c r="K528" s="5">
        <f>DATE(Tableau1[[#This Row],[Annee]],Tableau1[[#This Row],[Mois]],1)</f>
        <v>43709</v>
      </c>
      <c r="L528" s="5" t="str">
        <f>"T" &amp; ROUNDUP(Tableau1[[#This Row],[Mois]]/3, 0)</f>
        <v>T3</v>
      </c>
      <c r="M528" t="s">
        <v>186</v>
      </c>
      <c r="N528" t="str">
        <f>CONCATENATE(Tableau1[[#This Row],[Annee]],"-",Tableau1[[#This Row],[Trimestre]])</f>
        <v>2019-T3</v>
      </c>
      <c r="O528" t="str">
        <f>VLOOKUP(Tableau1[[#This Row],[Product_Ref]],Table_Correspondance!H:J,2,FALSE)</f>
        <v>Culotte</v>
      </c>
      <c r="P528" s="3">
        <f>VLOOKUP(Tableau1[[#This Row],[Product_Ref]],Table_Correspondance!H:N,6,FALSE)</f>
        <v>6.56</v>
      </c>
      <c r="Q528" s="3">
        <f>VLOOKUP(Tableau1[[#This Row],[Product_Ref]],Table_Correspondance!H:N,7,FALSE)</f>
        <v>8</v>
      </c>
      <c r="R528" s="3">
        <v>8484.59</v>
      </c>
      <c r="S528" t="str">
        <f>CONCATENATE(Tableau1[[#This Row],[Sub_Region_Cod]],Tableau1[[#This Row],[Country_Cod]],Tableau1[[#This Row],[Categ]],Tableau1[[#This Row],[Period]],Tableau1[[#This Row],[Product_Ref]],Tableau1[[#This Row],[Sales]])</f>
        <v>EUEBGRCAT_BasM9-2019P020438484,59</v>
      </c>
      <c r="T528" s="5">
        <f>VLOOKUP(Tableau1[[#This Row],[Product_Ref]],Table_Correspondance!H:L,5,FALSE)</f>
        <v>43221</v>
      </c>
      <c r="U528">
        <f>_xlfn.DAYS(Tableau1[[#This Row],[Date]],Tableau1[[#This Row],[Date_creation]])</f>
        <v>488</v>
      </c>
    </row>
    <row r="529" spans="1:21" x14ac:dyDescent="0.35">
      <c r="A529" t="s">
        <v>8</v>
      </c>
      <c r="B529" t="s">
        <v>416</v>
      </c>
      <c r="C529" t="str">
        <f>TRIM(Tableau1[[#This Row],[Country_Cod]])</f>
        <v>ROU</v>
      </c>
      <c r="D529" t="s">
        <v>409</v>
      </c>
      <c r="E529" t="str">
        <f>VLOOKUP(Tableau1[[#This Row],[Code_Pays]],Table_Correspondance!$B$1:$F$40,2,FALSE)</f>
        <v>Roumanie</v>
      </c>
      <c r="F529" t="str">
        <f>RIGHT(Tableau1[[#This Row],[Categ]],LEN(Tableau1[[#This Row],[Categ]])-4)</f>
        <v>Haut</v>
      </c>
      <c r="G529" t="s">
        <v>42</v>
      </c>
      <c r="H529" t="str">
        <f>RIGHT(Tableau1[[#This Row],[Period]],4)</f>
        <v>2019</v>
      </c>
      <c r="I529" t="str">
        <f>LEFT(Tableau1[[#This Row],[Period]],FIND("-",Tableau1[[#This Row],[Period]])-1)</f>
        <v>M6</v>
      </c>
      <c r="J529" t="str">
        <f>RIGHT(Tableau1[[#This Row],[Gauche_Trouve]],LEN(Tableau1[[#This Row],[Gauche_Trouve]])-1)</f>
        <v>6</v>
      </c>
      <c r="K529" s="5">
        <f>DATE(Tableau1[[#This Row],[Annee]],Tableau1[[#This Row],[Mois]],1)</f>
        <v>43617</v>
      </c>
      <c r="L529" s="5" t="str">
        <f>"T" &amp; ROUNDUP(Tableau1[[#This Row],[Mois]]/3, 0)</f>
        <v>T2</v>
      </c>
      <c r="M529" t="s">
        <v>96</v>
      </c>
      <c r="N529" t="str">
        <f>CONCATENATE(Tableau1[[#This Row],[Annee]],"-",Tableau1[[#This Row],[Trimestre]])</f>
        <v>2019-T2</v>
      </c>
      <c r="O529" t="str">
        <f>VLOOKUP(Tableau1[[#This Row],[Product_Ref]],Table_Correspondance!H:J,2,FALSE)</f>
        <v>Soutien gorge</v>
      </c>
      <c r="P529" s="3">
        <f>VLOOKUP(Tableau1[[#This Row],[Product_Ref]],Table_Correspondance!H:N,6,FALSE)</f>
        <v>6.88</v>
      </c>
      <c r="Q529" s="3">
        <f>VLOOKUP(Tableau1[[#This Row],[Product_Ref]],Table_Correspondance!H:N,7,FALSE)</f>
        <v>8</v>
      </c>
      <c r="R529" s="3">
        <v>9058.26</v>
      </c>
      <c r="S529" t="str">
        <f>CONCATENATE(Tableau1[[#This Row],[Sub_Region_Cod]],Tableau1[[#This Row],[Country_Cod]],Tableau1[[#This Row],[Categ]],Tableau1[[#This Row],[Period]],Tableau1[[#This Row],[Product_Ref]],Tableau1[[#This Row],[Sales]])</f>
        <v>EUEROUCAT_HautM6-2019P105079058,26</v>
      </c>
      <c r="T529" s="5">
        <f>VLOOKUP(Tableau1[[#This Row],[Product_Ref]],Table_Correspondance!H:L,5,FALSE)</f>
        <v>43009</v>
      </c>
      <c r="U529">
        <f>_xlfn.DAYS(Tableau1[[#This Row],[Date]],Tableau1[[#This Row],[Date_creation]])</f>
        <v>608</v>
      </c>
    </row>
    <row r="530" spans="1:21" x14ac:dyDescent="0.35">
      <c r="A530" t="s">
        <v>8</v>
      </c>
      <c r="B530" t="s">
        <v>415</v>
      </c>
      <c r="C530" t="str">
        <f>TRIM(Tableau1[[#This Row],[Country_Cod]])</f>
        <v>RUS</v>
      </c>
      <c r="D530" t="s">
        <v>410</v>
      </c>
      <c r="E530" t="str">
        <f>VLOOKUP(Tableau1[[#This Row],[Code_Pays]],Table_Correspondance!$B$1:$F$40,2,FALSE)</f>
        <v>Fédération de Russie</v>
      </c>
      <c r="F530" t="str">
        <f>RIGHT(Tableau1[[#This Row],[Categ]],LEN(Tableau1[[#This Row],[Categ]])-4)</f>
        <v>Bas</v>
      </c>
      <c r="G530" t="s">
        <v>75</v>
      </c>
      <c r="H530" t="str">
        <f>RIGHT(Tableau1[[#This Row],[Period]],4)</f>
        <v>2021</v>
      </c>
      <c r="I530" t="str">
        <f>LEFT(Tableau1[[#This Row],[Period]],FIND("-",Tableau1[[#This Row],[Period]])-1)</f>
        <v>M4</v>
      </c>
      <c r="J530" t="str">
        <f>RIGHT(Tableau1[[#This Row],[Gauche_Trouve]],LEN(Tableau1[[#This Row],[Gauche_Trouve]])-1)</f>
        <v>4</v>
      </c>
      <c r="K530" s="5">
        <f>DATE(Tableau1[[#This Row],[Annee]],Tableau1[[#This Row],[Mois]],1)</f>
        <v>44287</v>
      </c>
      <c r="L530" s="5" t="str">
        <f>"T" &amp; ROUNDUP(Tableau1[[#This Row],[Mois]]/3, 0)</f>
        <v>T2</v>
      </c>
      <c r="M530" t="s">
        <v>394</v>
      </c>
      <c r="N530" t="str">
        <f>CONCATENATE(Tableau1[[#This Row],[Annee]],"-",Tableau1[[#This Row],[Trimestre]])</f>
        <v>2021-T2</v>
      </c>
      <c r="O530" t="str">
        <f>VLOOKUP(Tableau1[[#This Row],[Product_Ref]],Table_Correspondance!H:J,2,FALSE)</f>
        <v>Pantalon</v>
      </c>
      <c r="P530" s="3">
        <f>VLOOKUP(Tableau1[[#This Row],[Product_Ref]],Table_Correspondance!H:N,6,FALSE)</f>
        <v>12</v>
      </c>
      <c r="Q530" s="3">
        <f>VLOOKUP(Tableau1[[#This Row],[Product_Ref]],Table_Correspondance!H:N,7,FALSE)</f>
        <v>15</v>
      </c>
      <c r="R530" s="3">
        <v>9226.43</v>
      </c>
      <c r="S530" t="str">
        <f>CONCATENATE(Tableau1[[#This Row],[Sub_Region_Cod]],Tableau1[[#This Row],[Country_Cod]],Tableau1[[#This Row],[Categ]],Tableau1[[#This Row],[Period]],Tableau1[[#This Row],[Product_Ref]],Tableau1[[#This Row],[Sales]])</f>
        <v>EUERUSCAT_BasM4-2021P143939226,43</v>
      </c>
      <c r="T530" s="5">
        <f>VLOOKUP(Tableau1[[#This Row],[Product_Ref]],Table_Correspondance!H:L,5,FALSE)</f>
        <v>42736</v>
      </c>
      <c r="U530">
        <f>_xlfn.DAYS(Tableau1[[#This Row],[Date]],Tableau1[[#This Row],[Date_creation]])</f>
        <v>1551</v>
      </c>
    </row>
    <row r="531" spans="1:21" x14ac:dyDescent="0.35">
      <c r="A531" t="s">
        <v>8</v>
      </c>
      <c r="B531" t="s">
        <v>418</v>
      </c>
      <c r="C531" t="str">
        <f>TRIM(Tableau1[[#This Row],[Country_Cod]])</f>
        <v>BGR</v>
      </c>
      <c r="D531" t="s">
        <v>409</v>
      </c>
      <c r="E531" t="str">
        <f>VLOOKUP(Tableau1[[#This Row],[Code_Pays]],Table_Correspondance!$B$1:$F$40,2,FALSE)</f>
        <v>Bulgarie</v>
      </c>
      <c r="F531" t="str">
        <f>RIGHT(Tableau1[[#This Row],[Categ]],LEN(Tableau1[[#This Row],[Categ]])-4)</f>
        <v>Haut</v>
      </c>
      <c r="G531" t="s">
        <v>23</v>
      </c>
      <c r="H531" t="str">
        <f>RIGHT(Tableau1[[#This Row],[Period]],4)</f>
        <v>2019</v>
      </c>
      <c r="I531" t="str">
        <f>LEFT(Tableau1[[#This Row],[Period]],FIND("-",Tableau1[[#This Row],[Period]])-1)</f>
        <v>M10</v>
      </c>
      <c r="J531" t="str">
        <f>RIGHT(Tableau1[[#This Row],[Gauche_Trouve]],LEN(Tableau1[[#This Row],[Gauche_Trouve]])-1)</f>
        <v>10</v>
      </c>
      <c r="K531" s="5">
        <f>DATE(Tableau1[[#This Row],[Annee]],Tableau1[[#This Row],[Mois]],1)</f>
        <v>43739</v>
      </c>
      <c r="L531" s="5" t="str">
        <f>"T" &amp; ROUNDUP(Tableau1[[#This Row],[Mois]]/3, 0)</f>
        <v>T4</v>
      </c>
      <c r="M531" t="s">
        <v>37</v>
      </c>
      <c r="N531" t="str">
        <f>CONCATENATE(Tableau1[[#This Row],[Annee]],"-",Tableau1[[#This Row],[Trimestre]])</f>
        <v>2019-T4</v>
      </c>
      <c r="O531" t="str">
        <f>VLOOKUP(Tableau1[[#This Row],[Product_Ref]],Table_Correspondance!H:J,2,FALSE)</f>
        <v>T-shirt</v>
      </c>
      <c r="P531" s="3">
        <f>VLOOKUP(Tableau1[[#This Row],[Product_Ref]],Table_Correspondance!H:N,6,FALSE)</f>
        <v>9</v>
      </c>
      <c r="Q531" s="3">
        <f>VLOOKUP(Tableau1[[#This Row],[Product_Ref]],Table_Correspondance!H:N,7,FALSE)</f>
        <v>10</v>
      </c>
      <c r="R531" s="3">
        <v>9177.7999999999993</v>
      </c>
      <c r="S531" t="str">
        <f>CONCATENATE(Tableau1[[#This Row],[Sub_Region_Cod]],Tableau1[[#This Row],[Country_Cod]],Tableau1[[#This Row],[Categ]],Tableau1[[#This Row],[Period]],Tableau1[[#This Row],[Product_Ref]],Tableau1[[#This Row],[Sales]])</f>
        <v>EUEBGRCAT_HautM10-2019P338359177,8</v>
      </c>
      <c r="T531" s="5">
        <f>VLOOKUP(Tableau1[[#This Row],[Product_Ref]],Table_Correspondance!H:L,5,FALSE)</f>
        <v>43405</v>
      </c>
      <c r="U531">
        <f>_xlfn.DAYS(Tableau1[[#This Row],[Date]],Tableau1[[#This Row],[Date_creation]])</f>
        <v>334</v>
      </c>
    </row>
    <row r="532" spans="1:21" x14ac:dyDescent="0.35">
      <c r="A532" t="s">
        <v>8</v>
      </c>
      <c r="B532" t="s">
        <v>422</v>
      </c>
      <c r="C532" t="str">
        <f>TRIM(Tableau1[[#This Row],[Country_Cod]])</f>
        <v>BLR</v>
      </c>
      <c r="D532" t="s">
        <v>410</v>
      </c>
      <c r="E532" t="str">
        <f>VLOOKUP(Tableau1[[#This Row],[Code_Pays]],Table_Correspondance!$B$1:$F$40,2,FALSE)</f>
        <v>Bélarus</v>
      </c>
      <c r="F532" t="str">
        <f>RIGHT(Tableau1[[#This Row],[Categ]],LEN(Tableau1[[#This Row],[Categ]])-4)</f>
        <v>Bas</v>
      </c>
      <c r="G532" t="s">
        <v>13</v>
      </c>
      <c r="H532" t="str">
        <f>RIGHT(Tableau1[[#This Row],[Period]],4)</f>
        <v>2020</v>
      </c>
      <c r="I532" t="str">
        <f>LEFT(Tableau1[[#This Row],[Period]],FIND("-",Tableau1[[#This Row],[Period]])-1)</f>
        <v>M2</v>
      </c>
      <c r="J532" t="str">
        <f>RIGHT(Tableau1[[#This Row],[Gauche_Trouve]],LEN(Tableau1[[#This Row],[Gauche_Trouve]])-1)</f>
        <v>2</v>
      </c>
      <c r="K532" s="5">
        <f>DATE(Tableau1[[#This Row],[Annee]],Tableau1[[#This Row],[Mois]],1)</f>
        <v>43862</v>
      </c>
      <c r="L532" s="5" t="str">
        <f>"T" &amp; ROUNDUP(Tableau1[[#This Row],[Mois]]/3, 0)</f>
        <v>T1</v>
      </c>
      <c r="M532" t="s">
        <v>310</v>
      </c>
      <c r="N532" t="str">
        <f>CONCATENATE(Tableau1[[#This Row],[Annee]],"-",Tableau1[[#This Row],[Trimestre]])</f>
        <v>2020-T1</v>
      </c>
      <c r="O532" t="str">
        <f>VLOOKUP(Tableau1[[#This Row],[Product_Ref]],Table_Correspondance!H:J,2,FALSE)</f>
        <v>Collant</v>
      </c>
      <c r="P532" s="3">
        <f>VLOOKUP(Tableau1[[#This Row],[Product_Ref]],Table_Correspondance!H:N,6,FALSE)</f>
        <v>10.34</v>
      </c>
      <c r="Q532" s="3">
        <f>VLOOKUP(Tableau1[[#This Row],[Product_Ref]],Table_Correspondance!H:N,7,FALSE)</f>
        <v>11</v>
      </c>
      <c r="R532" s="3">
        <v>4263.2</v>
      </c>
      <c r="S532" t="str">
        <f>CONCATENATE(Tableau1[[#This Row],[Sub_Region_Cod]],Tableau1[[#This Row],[Country_Cod]],Tableau1[[#This Row],[Categ]],Tableau1[[#This Row],[Period]],Tableau1[[#This Row],[Product_Ref]],Tableau1[[#This Row],[Sales]])</f>
        <v>EUEBLRCAT_BasM2-2020P460874263,2</v>
      </c>
      <c r="T532" s="5">
        <f>VLOOKUP(Tableau1[[#This Row],[Product_Ref]],Table_Correspondance!H:L,5,FALSE)</f>
        <v>43070</v>
      </c>
      <c r="U532">
        <f>_xlfn.DAYS(Tableau1[[#This Row],[Date]],Tableau1[[#This Row],[Date_creation]])</f>
        <v>792</v>
      </c>
    </row>
    <row r="533" spans="1:21" x14ac:dyDescent="0.35">
      <c r="A533" t="s">
        <v>8</v>
      </c>
      <c r="B533" t="s">
        <v>420</v>
      </c>
      <c r="C533" t="str">
        <f>TRIM(Tableau1[[#This Row],[Country_Cod]])</f>
        <v>POL</v>
      </c>
      <c r="D533" t="s">
        <v>409</v>
      </c>
      <c r="E533" t="str">
        <f>VLOOKUP(Tableau1[[#This Row],[Code_Pays]],Table_Correspondance!$B$1:$F$40,2,FALSE)</f>
        <v>Pologne</v>
      </c>
      <c r="F533" t="str">
        <f>RIGHT(Tableau1[[#This Row],[Categ]],LEN(Tableau1[[#This Row],[Categ]])-4)</f>
        <v>Haut</v>
      </c>
      <c r="G533" t="s">
        <v>73</v>
      </c>
      <c r="H533" t="str">
        <f>RIGHT(Tableau1[[#This Row],[Period]],4)</f>
        <v>2020</v>
      </c>
      <c r="I533" t="str">
        <f>LEFT(Tableau1[[#This Row],[Period]],FIND("-",Tableau1[[#This Row],[Period]])-1)</f>
        <v>M8</v>
      </c>
      <c r="J533" t="str">
        <f>RIGHT(Tableau1[[#This Row],[Gauche_Trouve]],LEN(Tableau1[[#This Row],[Gauche_Trouve]])-1)</f>
        <v>8</v>
      </c>
      <c r="K533" s="5">
        <f>DATE(Tableau1[[#This Row],[Annee]],Tableau1[[#This Row],[Mois]],1)</f>
        <v>44044</v>
      </c>
      <c r="L533" s="5" t="str">
        <f>"T" &amp; ROUNDUP(Tableau1[[#This Row],[Mois]]/3, 0)</f>
        <v>T3</v>
      </c>
      <c r="M533" t="s">
        <v>182</v>
      </c>
      <c r="N533" t="str">
        <f>CONCATENATE(Tableau1[[#This Row],[Annee]],"-",Tableau1[[#This Row],[Trimestre]])</f>
        <v>2020-T3</v>
      </c>
      <c r="O533" t="str">
        <f>VLOOKUP(Tableau1[[#This Row],[Product_Ref]],Table_Correspondance!H:J,2,FALSE)</f>
        <v>Sweatshirt</v>
      </c>
      <c r="P533" s="3">
        <f>VLOOKUP(Tableau1[[#This Row],[Product_Ref]],Table_Correspondance!H:N,6,FALSE)</f>
        <v>9.1300000000000008</v>
      </c>
      <c r="Q533" s="3">
        <f>VLOOKUP(Tableau1[[#This Row],[Product_Ref]],Table_Correspondance!H:N,7,FALSE)</f>
        <v>11</v>
      </c>
      <c r="R533" s="3">
        <v>5006.5</v>
      </c>
      <c r="S533" t="str">
        <f>CONCATENATE(Tableau1[[#This Row],[Sub_Region_Cod]],Tableau1[[#This Row],[Country_Cod]],Tableau1[[#This Row],[Categ]],Tableau1[[#This Row],[Period]],Tableau1[[#This Row],[Product_Ref]],Tableau1[[#This Row],[Sales]])</f>
        <v>EUEPOLCAT_HautM8-2020P394415006,5</v>
      </c>
      <c r="T533" s="5">
        <f>VLOOKUP(Tableau1[[#This Row],[Product_Ref]],Table_Correspondance!H:L,5,FALSE)</f>
        <v>43070</v>
      </c>
      <c r="U533">
        <f>_xlfn.DAYS(Tableau1[[#This Row],[Date]],Tableau1[[#This Row],[Date_creation]])</f>
        <v>974</v>
      </c>
    </row>
    <row r="534" spans="1:21" x14ac:dyDescent="0.35">
      <c r="A534" t="s">
        <v>8</v>
      </c>
      <c r="B534" t="s">
        <v>418</v>
      </c>
      <c r="C534" t="str">
        <f>TRIM(Tableau1[[#This Row],[Country_Cod]])</f>
        <v>BGR</v>
      </c>
      <c r="D534" t="s">
        <v>410</v>
      </c>
      <c r="E534" t="str">
        <f>VLOOKUP(Tableau1[[#This Row],[Code_Pays]],Table_Correspondance!$B$1:$F$40,2,FALSE)</f>
        <v>Bulgarie</v>
      </c>
      <c r="F534" t="str">
        <f>RIGHT(Tableau1[[#This Row],[Categ]],LEN(Tableau1[[#This Row],[Categ]])-4)</f>
        <v>Bas</v>
      </c>
      <c r="G534" t="s">
        <v>40</v>
      </c>
      <c r="H534" t="str">
        <f>RIGHT(Tableau1[[#This Row],[Period]],4)</f>
        <v>2020</v>
      </c>
      <c r="I534" t="str">
        <f>LEFT(Tableau1[[#This Row],[Period]],FIND("-",Tableau1[[#This Row],[Period]])-1)</f>
        <v>M10</v>
      </c>
      <c r="J534" t="str">
        <f>RIGHT(Tableau1[[#This Row],[Gauche_Trouve]],LEN(Tableau1[[#This Row],[Gauche_Trouve]])-1)</f>
        <v>10</v>
      </c>
      <c r="K534" s="5">
        <f>DATE(Tableau1[[#This Row],[Annee]],Tableau1[[#This Row],[Mois]],1)</f>
        <v>44105</v>
      </c>
      <c r="L534" s="5" t="str">
        <f>"T" &amp; ROUNDUP(Tableau1[[#This Row],[Mois]]/3, 0)</f>
        <v>T4</v>
      </c>
      <c r="M534" t="s">
        <v>318</v>
      </c>
      <c r="N534" t="str">
        <f>CONCATENATE(Tableau1[[#This Row],[Annee]],"-",Tableau1[[#This Row],[Trimestre]])</f>
        <v>2020-T4</v>
      </c>
      <c r="O534" t="str">
        <f>VLOOKUP(Tableau1[[#This Row],[Product_Ref]],Table_Correspondance!H:J,2,FALSE)</f>
        <v>Pantalon</v>
      </c>
      <c r="P534" s="3">
        <f>VLOOKUP(Tableau1[[#This Row],[Product_Ref]],Table_Correspondance!H:N,6,FALSE)</f>
        <v>5.68</v>
      </c>
      <c r="Q534" s="3">
        <f>VLOOKUP(Tableau1[[#This Row],[Product_Ref]],Table_Correspondance!H:N,7,FALSE)</f>
        <v>8</v>
      </c>
      <c r="R534" s="3">
        <v>9303.14</v>
      </c>
      <c r="S534" t="str">
        <f>CONCATENATE(Tableau1[[#This Row],[Sub_Region_Cod]],Tableau1[[#This Row],[Country_Cod]],Tableau1[[#This Row],[Categ]],Tableau1[[#This Row],[Period]],Tableau1[[#This Row],[Product_Ref]],Tableau1[[#This Row],[Sales]])</f>
        <v>EUEBGRCAT_BasM10-2020P192899303,14</v>
      </c>
      <c r="T534" s="5">
        <f>VLOOKUP(Tableau1[[#This Row],[Product_Ref]],Table_Correspondance!H:L,5,FALSE)</f>
        <v>42979</v>
      </c>
      <c r="U534">
        <f>_xlfn.DAYS(Tableau1[[#This Row],[Date]],Tableau1[[#This Row],[Date_creation]])</f>
        <v>1126</v>
      </c>
    </row>
    <row r="535" spans="1:21" x14ac:dyDescent="0.35">
      <c r="A535" t="s">
        <v>8</v>
      </c>
      <c r="B535" t="s">
        <v>424</v>
      </c>
      <c r="C535" t="str">
        <f>TRIM(Tableau1[[#This Row],[Country_Cod]])</f>
        <v>CZE</v>
      </c>
      <c r="D535" t="s">
        <v>409</v>
      </c>
      <c r="E535" t="str">
        <f>VLOOKUP(Tableau1[[#This Row],[Code_Pays]],Table_Correspondance!$B$1:$F$40,2,FALSE)</f>
        <v>République Tchèque</v>
      </c>
      <c r="F535" t="str">
        <f>RIGHT(Tableau1[[#This Row],[Categ]],LEN(Tableau1[[#This Row],[Categ]])-4)</f>
        <v>Haut</v>
      </c>
      <c r="G535" t="s">
        <v>20</v>
      </c>
      <c r="H535" t="str">
        <f>RIGHT(Tableau1[[#This Row],[Period]],4)</f>
        <v>2020</v>
      </c>
      <c r="I535" t="str">
        <f>LEFT(Tableau1[[#This Row],[Period]],FIND("-",Tableau1[[#This Row],[Period]])-1)</f>
        <v>M4</v>
      </c>
      <c r="J535" t="str">
        <f>RIGHT(Tableau1[[#This Row],[Gauche_Trouve]],LEN(Tableau1[[#This Row],[Gauche_Trouve]])-1)</f>
        <v>4</v>
      </c>
      <c r="K535" s="5">
        <f>DATE(Tableau1[[#This Row],[Annee]],Tableau1[[#This Row],[Mois]],1)</f>
        <v>43922</v>
      </c>
      <c r="L535" s="5" t="str">
        <f>"T" &amp; ROUNDUP(Tableau1[[#This Row],[Mois]]/3, 0)</f>
        <v>T2</v>
      </c>
      <c r="M535" t="s">
        <v>308</v>
      </c>
      <c r="N535" t="str">
        <f>CONCATENATE(Tableau1[[#This Row],[Annee]],"-",Tableau1[[#This Row],[Trimestre]])</f>
        <v>2020-T2</v>
      </c>
      <c r="O535" t="str">
        <f>VLOOKUP(Tableau1[[#This Row],[Product_Ref]],Table_Correspondance!H:J,2,FALSE)</f>
        <v>Débardeur</v>
      </c>
      <c r="P535" s="3">
        <f>VLOOKUP(Tableau1[[#This Row],[Product_Ref]],Table_Correspondance!H:N,6,FALSE)</f>
        <v>4.55</v>
      </c>
      <c r="Q535" s="3">
        <f>VLOOKUP(Tableau1[[#This Row],[Product_Ref]],Table_Correspondance!H:N,7,FALSE)</f>
        <v>5</v>
      </c>
      <c r="R535" s="3">
        <v>8318.4699999999993</v>
      </c>
      <c r="S535" t="str">
        <f>CONCATENATE(Tableau1[[#This Row],[Sub_Region_Cod]],Tableau1[[#This Row],[Country_Cod]],Tableau1[[#This Row],[Categ]],Tableau1[[#This Row],[Period]],Tableau1[[#This Row],[Product_Ref]],Tableau1[[#This Row],[Sales]])</f>
        <v>EUECZECAT_HautM4-2020P102078318,47</v>
      </c>
      <c r="T535" s="5">
        <f>VLOOKUP(Tableau1[[#This Row],[Product_Ref]],Table_Correspondance!H:L,5,FALSE)</f>
        <v>43252</v>
      </c>
      <c r="U535">
        <f>_xlfn.DAYS(Tableau1[[#This Row],[Date]],Tableau1[[#This Row],[Date_creation]])</f>
        <v>670</v>
      </c>
    </row>
    <row r="536" spans="1:21" x14ac:dyDescent="0.35">
      <c r="A536" t="s">
        <v>8</v>
      </c>
      <c r="B536" t="s">
        <v>417</v>
      </c>
      <c r="C536" t="str">
        <f>TRIM(Tableau1[[#This Row],[Country_Cod]])</f>
        <v>MDA</v>
      </c>
      <c r="D536" t="s">
        <v>408</v>
      </c>
      <c r="E536" t="str">
        <f>VLOOKUP(Tableau1[[#This Row],[Code_Pays]],Table_Correspondance!$B$1:$F$40,2,FALSE)</f>
        <v>République de Moldavie</v>
      </c>
      <c r="F536" t="str">
        <f>RIGHT(Tableau1[[#This Row],[Categ]],LEN(Tableau1[[#This Row],[Categ]])-4)</f>
        <v>Haut-Et-Bas</v>
      </c>
      <c r="G536" t="s">
        <v>30</v>
      </c>
      <c r="H536" t="str">
        <f>RIGHT(Tableau1[[#This Row],[Period]],4)</f>
        <v>2020</v>
      </c>
      <c r="I536" t="str">
        <f>LEFT(Tableau1[[#This Row],[Period]],FIND("-",Tableau1[[#This Row],[Period]])-1)</f>
        <v>M9</v>
      </c>
      <c r="J536" t="str">
        <f>RIGHT(Tableau1[[#This Row],[Gauche_Trouve]],LEN(Tableau1[[#This Row],[Gauche_Trouve]])-1)</f>
        <v>9</v>
      </c>
      <c r="K536" s="5">
        <f>DATE(Tableau1[[#This Row],[Annee]],Tableau1[[#This Row],[Mois]],1)</f>
        <v>44075</v>
      </c>
      <c r="L536" s="5" t="str">
        <f>"T" &amp; ROUNDUP(Tableau1[[#This Row],[Mois]]/3, 0)</f>
        <v>T3</v>
      </c>
      <c r="M536" t="s">
        <v>173</v>
      </c>
      <c r="N536" t="str">
        <f>CONCATENATE(Tableau1[[#This Row],[Annee]],"-",Tableau1[[#This Row],[Trimestre]])</f>
        <v>2020-T3</v>
      </c>
      <c r="O536" t="str">
        <f>VLOOKUP(Tableau1[[#This Row],[Product_Ref]],Table_Correspondance!H:J,2,FALSE)</f>
        <v>Robe</v>
      </c>
      <c r="P536" s="3">
        <f>VLOOKUP(Tableau1[[#This Row],[Product_Ref]],Table_Correspondance!H:N,6,FALSE)</f>
        <v>6.84</v>
      </c>
      <c r="Q536" s="3">
        <f>VLOOKUP(Tableau1[[#This Row],[Product_Ref]],Table_Correspondance!H:N,7,FALSE)</f>
        <v>9</v>
      </c>
      <c r="R536" s="3">
        <v>5691.32</v>
      </c>
      <c r="S536" t="str">
        <f>CONCATENATE(Tableau1[[#This Row],[Sub_Region_Cod]],Tableau1[[#This Row],[Country_Cod]],Tableau1[[#This Row],[Categ]],Tableau1[[#This Row],[Period]],Tableau1[[#This Row],[Product_Ref]],Tableau1[[#This Row],[Sales]])</f>
        <v>EUEMDACAT_Haut-Et-BasM9-2020P368425691,32</v>
      </c>
      <c r="T536" s="5">
        <f>VLOOKUP(Tableau1[[#This Row],[Product_Ref]],Table_Correspondance!H:L,5,FALSE)</f>
        <v>42917</v>
      </c>
      <c r="U536">
        <f>_xlfn.DAYS(Tableau1[[#This Row],[Date]],Tableau1[[#This Row],[Date_creation]])</f>
        <v>1158</v>
      </c>
    </row>
    <row r="537" spans="1:21" x14ac:dyDescent="0.35">
      <c r="A537" t="s">
        <v>8</v>
      </c>
      <c r="B537" t="s">
        <v>421</v>
      </c>
      <c r="C537" t="str">
        <f>TRIM(Tableau1[[#This Row],[Country_Cod]])</f>
        <v>SVK</v>
      </c>
      <c r="D537" t="s">
        <v>409</v>
      </c>
      <c r="E537" t="str">
        <f>VLOOKUP(Tableau1[[#This Row],[Code_Pays]],Table_Correspondance!$B$1:$F$40,2,FALSE)</f>
        <v>Slovaquie</v>
      </c>
      <c r="F537" t="str">
        <f>RIGHT(Tableau1[[#This Row],[Categ]],LEN(Tableau1[[#This Row],[Categ]])-4)</f>
        <v>Haut</v>
      </c>
      <c r="G537" t="s">
        <v>63</v>
      </c>
      <c r="H537" t="str">
        <f>RIGHT(Tableau1[[#This Row],[Period]],4)</f>
        <v>2019</v>
      </c>
      <c r="I537" t="str">
        <f>LEFT(Tableau1[[#This Row],[Period]],FIND("-",Tableau1[[#This Row],[Period]])-1)</f>
        <v>M7</v>
      </c>
      <c r="J537" t="str">
        <f>RIGHT(Tableau1[[#This Row],[Gauche_Trouve]],LEN(Tableau1[[#This Row],[Gauche_Trouve]])-1)</f>
        <v>7</v>
      </c>
      <c r="K537" s="5">
        <f>DATE(Tableau1[[#This Row],[Annee]],Tableau1[[#This Row],[Mois]],1)</f>
        <v>43647</v>
      </c>
      <c r="L537" s="5" t="str">
        <f>"T" &amp; ROUNDUP(Tableau1[[#This Row],[Mois]]/3, 0)</f>
        <v>T3</v>
      </c>
      <c r="M537" t="s">
        <v>265</v>
      </c>
      <c r="N537" t="str">
        <f>CONCATENATE(Tableau1[[#This Row],[Annee]],"-",Tableau1[[#This Row],[Trimestre]])</f>
        <v>2019-T3</v>
      </c>
      <c r="O537" t="str">
        <f>VLOOKUP(Tableau1[[#This Row],[Product_Ref]],Table_Correspondance!H:J,2,FALSE)</f>
        <v>Soutien gorge</v>
      </c>
      <c r="P537" s="3">
        <f>VLOOKUP(Tableau1[[#This Row],[Product_Ref]],Table_Correspondance!H:N,6,FALSE)</f>
        <v>9</v>
      </c>
      <c r="Q537" s="3">
        <f>VLOOKUP(Tableau1[[#This Row],[Product_Ref]],Table_Correspondance!H:N,7,FALSE)</f>
        <v>10</v>
      </c>
      <c r="R537" s="3">
        <v>3408.27</v>
      </c>
      <c r="S537" t="str">
        <f>CONCATENATE(Tableau1[[#This Row],[Sub_Region_Cod]],Tableau1[[#This Row],[Country_Cod]],Tableau1[[#This Row],[Categ]],Tableau1[[#This Row],[Period]],Tableau1[[#This Row],[Product_Ref]],Tableau1[[#This Row],[Sales]])</f>
        <v>EUESVKCAT_HautM7-2019P192233408,27</v>
      </c>
      <c r="T537" s="5">
        <f>VLOOKUP(Tableau1[[#This Row],[Product_Ref]],Table_Correspondance!H:L,5,FALSE)</f>
        <v>42917</v>
      </c>
      <c r="U537">
        <f>_xlfn.DAYS(Tableau1[[#This Row],[Date]],Tableau1[[#This Row],[Date_creation]])</f>
        <v>730</v>
      </c>
    </row>
    <row r="538" spans="1:21" x14ac:dyDescent="0.35">
      <c r="A538" t="s">
        <v>8</v>
      </c>
      <c r="B538" t="s">
        <v>421</v>
      </c>
      <c r="C538" t="str">
        <f>TRIM(Tableau1[[#This Row],[Country_Cod]])</f>
        <v>SVK</v>
      </c>
      <c r="D538" t="s">
        <v>408</v>
      </c>
      <c r="E538" t="str">
        <f>VLOOKUP(Tableau1[[#This Row],[Code_Pays]],Table_Correspondance!$B$1:$F$40,2,FALSE)</f>
        <v>Slovaquie</v>
      </c>
      <c r="F538" t="str">
        <f>RIGHT(Tableau1[[#This Row],[Categ]],LEN(Tableau1[[#This Row],[Categ]])-4)</f>
        <v>Haut-Et-Bas</v>
      </c>
      <c r="G538" t="s">
        <v>17</v>
      </c>
      <c r="H538" t="str">
        <f>RIGHT(Tableau1[[#This Row],[Period]],4)</f>
        <v>2020</v>
      </c>
      <c r="I538" t="str">
        <f>LEFT(Tableau1[[#This Row],[Period]],FIND("-",Tableau1[[#This Row],[Period]])-1)</f>
        <v>M12</v>
      </c>
      <c r="J538" t="str">
        <f>RIGHT(Tableau1[[#This Row],[Gauche_Trouve]],LEN(Tableau1[[#This Row],[Gauche_Trouve]])-1)</f>
        <v>12</v>
      </c>
      <c r="K538" s="5">
        <f>DATE(Tableau1[[#This Row],[Annee]],Tableau1[[#This Row],[Mois]],1)</f>
        <v>44166</v>
      </c>
      <c r="L538" s="5" t="str">
        <f>"T" &amp; ROUNDUP(Tableau1[[#This Row],[Mois]]/3, 0)</f>
        <v>T4</v>
      </c>
      <c r="M538" t="s">
        <v>240</v>
      </c>
      <c r="N538" t="str">
        <f>CONCATENATE(Tableau1[[#This Row],[Annee]],"-",Tableau1[[#This Row],[Trimestre]])</f>
        <v>2020-T4</v>
      </c>
      <c r="O538" t="str">
        <f>VLOOKUP(Tableau1[[#This Row],[Product_Ref]],Table_Correspondance!H:J,2,FALSE)</f>
        <v>Robe</v>
      </c>
      <c r="P538" s="3">
        <f>VLOOKUP(Tableau1[[#This Row],[Product_Ref]],Table_Correspondance!H:N,6,FALSE)</f>
        <v>4.75</v>
      </c>
      <c r="Q538" s="3">
        <f>VLOOKUP(Tableau1[[#This Row],[Product_Ref]],Table_Correspondance!H:N,7,FALSE)</f>
        <v>5</v>
      </c>
      <c r="R538" s="3">
        <v>9923.7199999999993</v>
      </c>
      <c r="S538" t="str">
        <f>CONCATENATE(Tableau1[[#This Row],[Sub_Region_Cod]],Tableau1[[#This Row],[Country_Cod]],Tableau1[[#This Row],[Categ]],Tableau1[[#This Row],[Period]],Tableau1[[#This Row],[Product_Ref]],Tableau1[[#This Row],[Sales]])</f>
        <v>EUESVKCAT_Haut-Et-BasM12-2020P129559923,72</v>
      </c>
      <c r="T538" s="5">
        <f>VLOOKUP(Tableau1[[#This Row],[Product_Ref]],Table_Correspondance!H:L,5,FALSE)</f>
        <v>43313</v>
      </c>
      <c r="U538">
        <f>_xlfn.DAYS(Tableau1[[#This Row],[Date]],Tableau1[[#This Row],[Date_creation]])</f>
        <v>853</v>
      </c>
    </row>
    <row r="539" spans="1:21" x14ac:dyDescent="0.35">
      <c r="A539" t="s">
        <v>8</v>
      </c>
      <c r="B539" t="s">
        <v>420</v>
      </c>
      <c r="C539" t="str">
        <f>TRIM(Tableau1[[#This Row],[Country_Cod]])</f>
        <v>POL</v>
      </c>
      <c r="D539" t="s">
        <v>408</v>
      </c>
      <c r="E539" t="str">
        <f>VLOOKUP(Tableau1[[#This Row],[Code_Pays]],Table_Correspondance!$B$1:$F$40,2,FALSE)</f>
        <v>Pologne</v>
      </c>
      <c r="F539" t="str">
        <f>RIGHT(Tableau1[[#This Row],[Categ]],LEN(Tableau1[[#This Row],[Categ]])-4)</f>
        <v>Haut-Et-Bas</v>
      </c>
      <c r="G539" t="s">
        <v>15</v>
      </c>
      <c r="H539" t="str">
        <f>RIGHT(Tableau1[[#This Row],[Period]],4)</f>
        <v>2019</v>
      </c>
      <c r="I539" t="str">
        <f>LEFT(Tableau1[[#This Row],[Period]],FIND("-",Tableau1[[#This Row],[Period]])-1)</f>
        <v>M8</v>
      </c>
      <c r="J539" t="str">
        <f>RIGHT(Tableau1[[#This Row],[Gauche_Trouve]],LEN(Tableau1[[#This Row],[Gauche_Trouve]])-1)</f>
        <v>8</v>
      </c>
      <c r="K539" s="5">
        <f>DATE(Tableau1[[#This Row],[Annee]],Tableau1[[#This Row],[Mois]],1)</f>
        <v>43678</v>
      </c>
      <c r="L539" s="5" t="str">
        <f>"T" &amp; ROUNDUP(Tableau1[[#This Row],[Mois]]/3, 0)</f>
        <v>T3</v>
      </c>
      <c r="M539" t="s">
        <v>374</v>
      </c>
      <c r="N539" t="str">
        <f>CONCATENATE(Tableau1[[#This Row],[Annee]],"-",Tableau1[[#This Row],[Trimestre]])</f>
        <v>2019-T3</v>
      </c>
      <c r="O539" t="str">
        <f>VLOOKUP(Tableau1[[#This Row],[Product_Ref]],Table_Correspondance!H:J,2,FALSE)</f>
        <v>Robe</v>
      </c>
      <c r="P539" s="3">
        <f>VLOOKUP(Tableau1[[#This Row],[Product_Ref]],Table_Correspondance!H:N,6,FALSE)</f>
        <v>11.55</v>
      </c>
      <c r="Q539" s="3">
        <f>VLOOKUP(Tableau1[[#This Row],[Product_Ref]],Table_Correspondance!H:N,7,FALSE)</f>
        <v>15</v>
      </c>
      <c r="R539" s="3">
        <v>9191.65</v>
      </c>
      <c r="S539" t="str">
        <f>CONCATENATE(Tableau1[[#This Row],[Sub_Region_Cod]],Tableau1[[#This Row],[Country_Cod]],Tableau1[[#This Row],[Categ]],Tableau1[[#This Row],[Period]],Tableau1[[#This Row],[Product_Ref]],Tableau1[[#This Row],[Sales]])</f>
        <v>EUEPOLCAT_Haut-Et-BasM8-2019P069219191,65</v>
      </c>
      <c r="T539" s="5">
        <f>VLOOKUP(Tableau1[[#This Row],[Product_Ref]],Table_Correspondance!H:L,5,FALSE)</f>
        <v>42856</v>
      </c>
      <c r="U539">
        <f>_xlfn.DAYS(Tableau1[[#This Row],[Date]],Tableau1[[#This Row],[Date_creation]])</f>
        <v>822</v>
      </c>
    </row>
    <row r="540" spans="1:21" x14ac:dyDescent="0.35">
      <c r="A540" t="s">
        <v>8</v>
      </c>
      <c r="B540" t="s">
        <v>420</v>
      </c>
      <c r="C540" t="str">
        <f>TRIM(Tableau1[[#This Row],[Country_Cod]])</f>
        <v>POL</v>
      </c>
      <c r="D540" t="s">
        <v>409</v>
      </c>
      <c r="E540" t="str">
        <f>VLOOKUP(Tableau1[[#This Row],[Code_Pays]],Table_Correspondance!$B$1:$F$40,2,FALSE)</f>
        <v>Pologne</v>
      </c>
      <c r="F540" t="str">
        <f>RIGHT(Tableau1[[#This Row],[Categ]],LEN(Tableau1[[#This Row],[Categ]])-4)</f>
        <v>Haut</v>
      </c>
      <c r="G540" t="s">
        <v>42</v>
      </c>
      <c r="H540" t="str">
        <f>RIGHT(Tableau1[[#This Row],[Period]],4)</f>
        <v>2019</v>
      </c>
      <c r="I540" t="str">
        <f>LEFT(Tableau1[[#This Row],[Period]],FIND("-",Tableau1[[#This Row],[Period]])-1)</f>
        <v>M6</v>
      </c>
      <c r="J540" t="str">
        <f>RIGHT(Tableau1[[#This Row],[Gauche_Trouve]],LEN(Tableau1[[#This Row],[Gauche_Trouve]])-1)</f>
        <v>6</v>
      </c>
      <c r="K540" s="5">
        <f>DATE(Tableau1[[#This Row],[Annee]],Tableau1[[#This Row],[Mois]],1)</f>
        <v>43617</v>
      </c>
      <c r="L540" s="5" t="str">
        <f>"T" &amp; ROUNDUP(Tableau1[[#This Row],[Mois]]/3, 0)</f>
        <v>T2</v>
      </c>
      <c r="M540" t="s">
        <v>162</v>
      </c>
      <c r="N540" t="str">
        <f>CONCATENATE(Tableau1[[#This Row],[Annee]],"-",Tableau1[[#This Row],[Trimestre]])</f>
        <v>2019-T2</v>
      </c>
      <c r="O540" t="str">
        <f>VLOOKUP(Tableau1[[#This Row],[Product_Ref]],Table_Correspondance!H:J,2,FALSE)</f>
        <v>Débardeur</v>
      </c>
      <c r="P540" s="3">
        <f>VLOOKUP(Tableau1[[#This Row],[Product_Ref]],Table_Correspondance!H:N,6,FALSE)</f>
        <v>4.97</v>
      </c>
      <c r="Q540" s="3">
        <f>VLOOKUP(Tableau1[[#This Row],[Product_Ref]],Table_Correspondance!H:N,7,FALSE)</f>
        <v>7</v>
      </c>
      <c r="R540" s="3">
        <v>8049.62</v>
      </c>
      <c r="S540" t="str">
        <f>CONCATENATE(Tableau1[[#This Row],[Sub_Region_Cod]],Tableau1[[#This Row],[Country_Cod]],Tableau1[[#This Row],[Categ]],Tableau1[[#This Row],[Period]],Tableau1[[#This Row],[Product_Ref]],Tableau1[[#This Row],[Sales]])</f>
        <v>EUEPOLCAT_HautM6-2019P053368049,62</v>
      </c>
      <c r="T540" s="5">
        <f>VLOOKUP(Tableau1[[#This Row],[Product_Ref]],Table_Correspondance!H:L,5,FALSE)</f>
        <v>43374</v>
      </c>
      <c r="U540">
        <f>_xlfn.DAYS(Tableau1[[#This Row],[Date]],Tableau1[[#This Row],[Date_creation]])</f>
        <v>243</v>
      </c>
    </row>
    <row r="541" spans="1:21" x14ac:dyDescent="0.35">
      <c r="A541" t="s">
        <v>8</v>
      </c>
      <c r="B541" t="s">
        <v>424</v>
      </c>
      <c r="C541" t="str">
        <f>TRIM(Tableau1[[#This Row],[Country_Cod]])</f>
        <v>CZE</v>
      </c>
      <c r="D541" t="s">
        <v>410</v>
      </c>
      <c r="E541" t="str">
        <f>VLOOKUP(Tableau1[[#This Row],[Code_Pays]],Table_Correspondance!$B$1:$F$40,2,FALSE)</f>
        <v>République Tchèque</v>
      </c>
      <c r="F541" t="str">
        <f>RIGHT(Tableau1[[#This Row],[Categ]],LEN(Tableau1[[#This Row],[Categ]])-4)</f>
        <v>Bas</v>
      </c>
      <c r="G541" t="s">
        <v>11</v>
      </c>
      <c r="H541" t="str">
        <f>RIGHT(Tableau1[[#This Row],[Period]],4)</f>
        <v>2020</v>
      </c>
      <c r="I541" t="str">
        <f>LEFT(Tableau1[[#This Row],[Period]],FIND("-",Tableau1[[#This Row],[Period]])-1)</f>
        <v>M7</v>
      </c>
      <c r="J541" t="str">
        <f>RIGHT(Tableau1[[#This Row],[Gauche_Trouve]],LEN(Tableau1[[#This Row],[Gauche_Trouve]])-1)</f>
        <v>7</v>
      </c>
      <c r="K541" s="5">
        <f>DATE(Tableau1[[#This Row],[Annee]],Tableau1[[#This Row],[Mois]],1)</f>
        <v>44013</v>
      </c>
      <c r="L541" s="5" t="str">
        <f>"T" &amp; ROUNDUP(Tableau1[[#This Row],[Mois]]/3, 0)</f>
        <v>T3</v>
      </c>
      <c r="M541" t="s">
        <v>161</v>
      </c>
      <c r="N541" t="str">
        <f>CONCATENATE(Tableau1[[#This Row],[Annee]],"-",Tableau1[[#This Row],[Trimestre]])</f>
        <v>2020-T3</v>
      </c>
      <c r="O541" t="str">
        <f>VLOOKUP(Tableau1[[#This Row],[Product_Ref]],Table_Correspondance!H:J,2,FALSE)</f>
        <v>Pantalon</v>
      </c>
      <c r="P541" s="3">
        <f>VLOOKUP(Tableau1[[#This Row],[Product_Ref]],Table_Correspondance!H:N,6,FALSE)</f>
        <v>8.25</v>
      </c>
      <c r="Q541" s="3">
        <f>VLOOKUP(Tableau1[[#This Row],[Product_Ref]],Table_Correspondance!H:N,7,FALSE)</f>
        <v>11</v>
      </c>
      <c r="R541" s="3">
        <v>4819.37</v>
      </c>
      <c r="S541" t="str">
        <f>CONCATENATE(Tableau1[[#This Row],[Sub_Region_Cod]],Tableau1[[#This Row],[Country_Cod]],Tableau1[[#This Row],[Categ]],Tableau1[[#This Row],[Period]],Tableau1[[#This Row],[Product_Ref]],Tableau1[[#This Row],[Sales]])</f>
        <v>EUECZECAT_BasM7-2020P120574819,37</v>
      </c>
      <c r="T541" s="5">
        <f>VLOOKUP(Tableau1[[#This Row],[Product_Ref]],Table_Correspondance!H:L,5,FALSE)</f>
        <v>43344</v>
      </c>
      <c r="U541">
        <f>_xlfn.DAYS(Tableau1[[#This Row],[Date]],Tableau1[[#This Row],[Date_creation]])</f>
        <v>669</v>
      </c>
    </row>
    <row r="542" spans="1:21" x14ac:dyDescent="0.35">
      <c r="A542" t="s">
        <v>8</v>
      </c>
      <c r="B542" t="s">
        <v>421</v>
      </c>
      <c r="C542" t="str">
        <f>TRIM(Tableau1[[#This Row],[Country_Cod]])</f>
        <v>SVK</v>
      </c>
      <c r="D542" t="s">
        <v>410</v>
      </c>
      <c r="E542" t="str">
        <f>VLOOKUP(Tableau1[[#This Row],[Code_Pays]],Table_Correspondance!$B$1:$F$40,2,FALSE)</f>
        <v>Slovaquie</v>
      </c>
      <c r="F542" t="str">
        <f>RIGHT(Tableau1[[#This Row],[Categ]],LEN(Tableau1[[#This Row],[Categ]])-4)</f>
        <v>Bas</v>
      </c>
      <c r="G542" t="s">
        <v>63</v>
      </c>
      <c r="H542" t="str">
        <f>RIGHT(Tableau1[[#This Row],[Period]],4)</f>
        <v>2019</v>
      </c>
      <c r="I542" t="str">
        <f>LEFT(Tableau1[[#This Row],[Period]],FIND("-",Tableau1[[#This Row],[Period]])-1)</f>
        <v>M7</v>
      </c>
      <c r="J542" t="str">
        <f>RIGHT(Tableau1[[#This Row],[Gauche_Trouve]],LEN(Tableau1[[#This Row],[Gauche_Trouve]])-1)</f>
        <v>7</v>
      </c>
      <c r="K542" s="5">
        <f>DATE(Tableau1[[#This Row],[Annee]],Tableau1[[#This Row],[Mois]],1)</f>
        <v>43647</v>
      </c>
      <c r="L542" s="5" t="str">
        <f>"T" &amp; ROUNDUP(Tableau1[[#This Row],[Mois]]/3, 0)</f>
        <v>T3</v>
      </c>
      <c r="M542" t="s">
        <v>258</v>
      </c>
      <c r="N542" t="str">
        <f>CONCATENATE(Tableau1[[#This Row],[Annee]],"-",Tableau1[[#This Row],[Trimestre]])</f>
        <v>2019-T3</v>
      </c>
      <c r="O542" t="str">
        <f>VLOOKUP(Tableau1[[#This Row],[Product_Ref]],Table_Correspondance!H:J,2,FALSE)</f>
        <v>Chaussette</v>
      </c>
      <c r="P542" s="3">
        <f>VLOOKUP(Tableau1[[#This Row],[Product_Ref]],Table_Correspondance!H:N,6,FALSE)</f>
        <v>6.08</v>
      </c>
      <c r="Q542" s="3">
        <f>VLOOKUP(Tableau1[[#This Row],[Product_Ref]],Table_Correspondance!H:N,7,FALSE)</f>
        <v>8</v>
      </c>
      <c r="R542" s="3">
        <v>8999.43</v>
      </c>
      <c r="S542" t="str">
        <f>CONCATENATE(Tableau1[[#This Row],[Sub_Region_Cod]],Tableau1[[#This Row],[Country_Cod]],Tableau1[[#This Row],[Categ]],Tableau1[[#This Row],[Period]],Tableau1[[#This Row],[Product_Ref]],Tableau1[[#This Row],[Sales]])</f>
        <v>EUESVKCAT_BasM7-2019P050328999,43</v>
      </c>
      <c r="T542" s="5">
        <f>VLOOKUP(Tableau1[[#This Row],[Product_Ref]],Table_Correspondance!H:L,5,FALSE)</f>
        <v>43313</v>
      </c>
      <c r="U542">
        <f>_xlfn.DAYS(Tableau1[[#This Row],[Date]],Tableau1[[#This Row],[Date_creation]])</f>
        <v>334</v>
      </c>
    </row>
    <row r="543" spans="1:21" x14ac:dyDescent="0.35">
      <c r="A543" t="s">
        <v>8</v>
      </c>
      <c r="B543" t="s">
        <v>418</v>
      </c>
      <c r="C543" t="str">
        <f>TRIM(Tableau1[[#This Row],[Country_Cod]])</f>
        <v>BGR</v>
      </c>
      <c r="D543" t="s">
        <v>409</v>
      </c>
      <c r="E543" t="str">
        <f>VLOOKUP(Tableau1[[#This Row],[Code_Pays]],Table_Correspondance!$B$1:$F$40,2,FALSE)</f>
        <v>Bulgarie</v>
      </c>
      <c r="F543" t="str">
        <f>RIGHT(Tableau1[[#This Row],[Categ]],LEN(Tableau1[[#This Row],[Categ]])-4)</f>
        <v>Haut</v>
      </c>
      <c r="G543" t="s">
        <v>38</v>
      </c>
      <c r="H543" t="str">
        <f>RIGHT(Tableau1[[#This Row],[Period]],4)</f>
        <v>2019</v>
      </c>
      <c r="I543" t="str">
        <f>LEFT(Tableau1[[#This Row],[Period]],FIND("-",Tableau1[[#This Row],[Period]])-1)</f>
        <v>M5</v>
      </c>
      <c r="J543" t="str">
        <f>RIGHT(Tableau1[[#This Row],[Gauche_Trouve]],LEN(Tableau1[[#This Row],[Gauche_Trouve]])-1)</f>
        <v>5</v>
      </c>
      <c r="K543" s="5">
        <f>DATE(Tableau1[[#This Row],[Annee]],Tableau1[[#This Row],[Mois]],1)</f>
        <v>43586</v>
      </c>
      <c r="L543" s="5" t="str">
        <f>"T" &amp; ROUNDUP(Tableau1[[#This Row],[Mois]]/3, 0)</f>
        <v>T2</v>
      </c>
      <c r="M543" t="s">
        <v>371</v>
      </c>
      <c r="N543" t="str">
        <f>CONCATENATE(Tableau1[[#This Row],[Annee]],"-",Tableau1[[#This Row],[Trimestre]])</f>
        <v>2019-T2</v>
      </c>
      <c r="O543" t="str">
        <f>VLOOKUP(Tableau1[[#This Row],[Product_Ref]],Table_Correspondance!H:J,2,FALSE)</f>
        <v>Chemise</v>
      </c>
      <c r="P543" s="3">
        <f>VLOOKUP(Tableau1[[#This Row],[Product_Ref]],Table_Correspondance!H:N,6,FALSE)</f>
        <v>11.4</v>
      </c>
      <c r="Q543" s="3">
        <f>VLOOKUP(Tableau1[[#This Row],[Product_Ref]],Table_Correspondance!H:N,7,FALSE)</f>
        <v>12</v>
      </c>
      <c r="R543" s="3">
        <v>9650.68</v>
      </c>
      <c r="S543" t="str">
        <f>CONCATENATE(Tableau1[[#This Row],[Sub_Region_Cod]],Tableau1[[#This Row],[Country_Cod]],Tableau1[[#This Row],[Categ]],Tableau1[[#This Row],[Period]],Tableau1[[#This Row],[Product_Ref]],Tableau1[[#This Row],[Sales]])</f>
        <v>EUEBGRCAT_HautM5-2019P226199650,68</v>
      </c>
      <c r="T543" s="5">
        <f>VLOOKUP(Tableau1[[#This Row],[Product_Ref]],Table_Correspondance!H:L,5,FALSE)</f>
        <v>42826</v>
      </c>
      <c r="U543">
        <f>_xlfn.DAYS(Tableau1[[#This Row],[Date]],Tableau1[[#This Row],[Date_creation]])</f>
        <v>760</v>
      </c>
    </row>
    <row r="544" spans="1:21" x14ac:dyDescent="0.35">
      <c r="A544" t="s">
        <v>8</v>
      </c>
      <c r="B544" t="s">
        <v>420</v>
      </c>
      <c r="C544" t="str">
        <f>TRIM(Tableau1[[#This Row],[Country_Cod]])</f>
        <v>POL</v>
      </c>
      <c r="D544" t="s">
        <v>410</v>
      </c>
      <c r="E544" t="str">
        <f>VLOOKUP(Tableau1[[#This Row],[Code_Pays]],Table_Correspondance!$B$1:$F$40,2,FALSE)</f>
        <v>Pologne</v>
      </c>
      <c r="F544" t="str">
        <f>RIGHT(Tableau1[[#This Row],[Categ]],LEN(Tableau1[[#This Row],[Categ]])-4)</f>
        <v>Bas</v>
      </c>
      <c r="G544" t="s">
        <v>42</v>
      </c>
      <c r="H544" t="str">
        <f>RIGHT(Tableau1[[#This Row],[Period]],4)</f>
        <v>2019</v>
      </c>
      <c r="I544" t="str">
        <f>LEFT(Tableau1[[#This Row],[Period]],FIND("-",Tableau1[[#This Row],[Period]])-1)</f>
        <v>M6</v>
      </c>
      <c r="J544" t="str">
        <f>RIGHT(Tableau1[[#This Row],[Gauche_Trouve]],LEN(Tableau1[[#This Row],[Gauche_Trouve]])-1)</f>
        <v>6</v>
      </c>
      <c r="K544" s="5">
        <f>DATE(Tableau1[[#This Row],[Annee]],Tableau1[[#This Row],[Mois]],1)</f>
        <v>43617</v>
      </c>
      <c r="L544" s="5" t="str">
        <f>"T" &amp; ROUNDUP(Tableau1[[#This Row],[Mois]]/3, 0)</f>
        <v>T2</v>
      </c>
      <c r="M544" t="s">
        <v>121</v>
      </c>
      <c r="N544" t="str">
        <f>CONCATENATE(Tableau1[[#This Row],[Annee]],"-",Tableau1[[#This Row],[Trimestre]])</f>
        <v>2019-T2</v>
      </c>
      <c r="O544" t="str">
        <f>VLOOKUP(Tableau1[[#This Row],[Product_Ref]],Table_Correspondance!H:J,2,FALSE)</f>
        <v>Pantalon</v>
      </c>
      <c r="P544" s="3">
        <f>VLOOKUP(Tableau1[[#This Row],[Product_Ref]],Table_Correspondance!H:N,6,FALSE)</f>
        <v>6.48</v>
      </c>
      <c r="Q544" s="3">
        <f>VLOOKUP(Tableau1[[#This Row],[Product_Ref]],Table_Correspondance!H:N,7,FALSE)</f>
        <v>8</v>
      </c>
      <c r="R544" s="3">
        <v>8173.1</v>
      </c>
      <c r="S544" t="str">
        <f>CONCATENATE(Tableau1[[#This Row],[Sub_Region_Cod]],Tableau1[[#This Row],[Country_Cod]],Tableau1[[#This Row],[Categ]],Tableau1[[#This Row],[Period]],Tableau1[[#This Row],[Product_Ref]],Tableau1[[#This Row],[Sales]])</f>
        <v>EUEPOLCAT_BasM6-2019P235298173,1</v>
      </c>
      <c r="T544" s="5">
        <f>VLOOKUP(Tableau1[[#This Row],[Product_Ref]],Table_Correspondance!H:L,5,FALSE)</f>
        <v>43313</v>
      </c>
      <c r="U544">
        <f>_xlfn.DAYS(Tableau1[[#This Row],[Date]],Tableau1[[#This Row],[Date_creation]])</f>
        <v>304</v>
      </c>
    </row>
    <row r="545" spans="1:21" x14ac:dyDescent="0.35">
      <c r="A545" t="s">
        <v>8</v>
      </c>
      <c r="B545" t="s">
        <v>425</v>
      </c>
      <c r="C545" t="str">
        <f>TRIM(Tableau1[[#This Row],[Country_Cod]])</f>
        <v>ARM</v>
      </c>
      <c r="D545" t="s">
        <v>410</v>
      </c>
      <c r="E545" t="str">
        <f>VLOOKUP(Tableau1[[#This Row],[Code_Pays]],Table_Correspondance!$B$1:$F$40,2,FALSE)</f>
        <v>Arménie</v>
      </c>
      <c r="F545" t="str">
        <f>RIGHT(Tableau1[[#This Row],[Categ]],LEN(Tableau1[[#This Row],[Categ]])-4)</f>
        <v>Bas</v>
      </c>
      <c r="G545" t="s">
        <v>23</v>
      </c>
      <c r="H545" t="str">
        <f>RIGHT(Tableau1[[#This Row],[Period]],4)</f>
        <v>2019</v>
      </c>
      <c r="I545" t="str">
        <f>LEFT(Tableau1[[#This Row],[Period]],FIND("-",Tableau1[[#This Row],[Period]])-1)</f>
        <v>M10</v>
      </c>
      <c r="J545" t="str">
        <f>RIGHT(Tableau1[[#This Row],[Gauche_Trouve]],LEN(Tableau1[[#This Row],[Gauche_Trouve]])-1)</f>
        <v>10</v>
      </c>
      <c r="K545" s="5">
        <f>DATE(Tableau1[[#This Row],[Annee]],Tableau1[[#This Row],[Mois]],1)</f>
        <v>43739</v>
      </c>
      <c r="L545" s="5" t="str">
        <f>"T" &amp; ROUNDUP(Tableau1[[#This Row],[Mois]]/3, 0)</f>
        <v>T4</v>
      </c>
      <c r="M545" t="s">
        <v>275</v>
      </c>
      <c r="N545" t="str">
        <f>CONCATENATE(Tableau1[[#This Row],[Annee]],"-",Tableau1[[#This Row],[Trimestre]])</f>
        <v>2019-T4</v>
      </c>
      <c r="O545" t="str">
        <f>VLOOKUP(Tableau1[[#This Row],[Product_Ref]],Table_Correspondance!H:J,2,FALSE)</f>
        <v>Pantalon</v>
      </c>
      <c r="P545" s="3">
        <f>VLOOKUP(Tableau1[[#This Row],[Product_Ref]],Table_Correspondance!H:N,6,FALSE)</f>
        <v>11.2</v>
      </c>
      <c r="Q545" s="3">
        <f>VLOOKUP(Tableau1[[#This Row],[Product_Ref]],Table_Correspondance!H:N,7,FALSE)</f>
        <v>14</v>
      </c>
      <c r="R545" s="3">
        <v>1333.36</v>
      </c>
      <c r="S545" t="str">
        <f>CONCATENATE(Tableau1[[#This Row],[Sub_Region_Cod]],Tableau1[[#This Row],[Country_Cod]],Tableau1[[#This Row],[Categ]],Tableau1[[#This Row],[Period]],Tableau1[[#This Row],[Product_Ref]],Tableau1[[#This Row],[Sales]])</f>
        <v>EUEARMCAT_BasM10-2019P405901333,36</v>
      </c>
      <c r="T545" s="5">
        <f>VLOOKUP(Tableau1[[#This Row],[Product_Ref]],Table_Correspondance!H:L,5,FALSE)</f>
        <v>43313</v>
      </c>
      <c r="U545">
        <f>_xlfn.DAYS(Tableau1[[#This Row],[Date]],Tableau1[[#This Row],[Date_creation]])</f>
        <v>426</v>
      </c>
    </row>
    <row r="546" spans="1:21" x14ac:dyDescent="0.35">
      <c r="A546" t="s">
        <v>8</v>
      </c>
      <c r="B546" t="s">
        <v>423</v>
      </c>
      <c r="C546" t="str">
        <f>TRIM(Tableau1[[#This Row],[Country_Cod]])</f>
        <v>UKR</v>
      </c>
      <c r="D546" t="s">
        <v>409</v>
      </c>
      <c r="E546" t="str">
        <f>VLOOKUP(Tableau1[[#This Row],[Code_Pays]],Table_Correspondance!$B$1:$F$40,2,FALSE)</f>
        <v>Ukraine</v>
      </c>
      <c r="F546" t="str">
        <f>RIGHT(Tableau1[[#This Row],[Categ]],LEN(Tableau1[[#This Row],[Categ]])-4)</f>
        <v>Haut</v>
      </c>
      <c r="G546" t="s">
        <v>38</v>
      </c>
      <c r="H546" t="str">
        <f>RIGHT(Tableau1[[#This Row],[Period]],4)</f>
        <v>2019</v>
      </c>
      <c r="I546" t="str">
        <f>LEFT(Tableau1[[#This Row],[Period]],FIND("-",Tableau1[[#This Row],[Period]])-1)</f>
        <v>M5</v>
      </c>
      <c r="J546" t="str">
        <f>RIGHT(Tableau1[[#This Row],[Gauche_Trouve]],LEN(Tableau1[[#This Row],[Gauche_Trouve]])-1)</f>
        <v>5</v>
      </c>
      <c r="K546" s="5">
        <f>DATE(Tableau1[[#This Row],[Annee]],Tableau1[[#This Row],[Mois]],1)</f>
        <v>43586</v>
      </c>
      <c r="L546" s="5" t="str">
        <f>"T" &amp; ROUNDUP(Tableau1[[#This Row],[Mois]]/3, 0)</f>
        <v>T2</v>
      </c>
      <c r="M546" t="s">
        <v>31</v>
      </c>
      <c r="N546" t="str">
        <f>CONCATENATE(Tableau1[[#This Row],[Annee]],"-",Tableau1[[#This Row],[Trimestre]])</f>
        <v>2019-T2</v>
      </c>
      <c r="O546" t="str">
        <f>VLOOKUP(Tableau1[[#This Row],[Product_Ref]],Table_Correspondance!H:J,2,FALSE)</f>
        <v>Soutien gorge</v>
      </c>
      <c r="P546" s="3">
        <f>VLOOKUP(Tableau1[[#This Row],[Product_Ref]],Table_Correspondance!H:N,6,FALSE)</f>
        <v>10.44</v>
      </c>
      <c r="Q546" s="3">
        <f>VLOOKUP(Tableau1[[#This Row],[Product_Ref]],Table_Correspondance!H:N,7,FALSE)</f>
        <v>12</v>
      </c>
      <c r="R546" s="3">
        <v>5140.22</v>
      </c>
      <c r="S546" t="str">
        <f>CONCATENATE(Tableau1[[#This Row],[Sub_Region_Cod]],Tableau1[[#This Row],[Country_Cod]],Tableau1[[#This Row],[Categ]],Tableau1[[#This Row],[Period]],Tableau1[[#This Row],[Product_Ref]],Tableau1[[#This Row],[Sales]])</f>
        <v>EUEUKRCAT_HautM5-2019P421485140,22</v>
      </c>
      <c r="T546" s="5">
        <f>VLOOKUP(Tableau1[[#This Row],[Product_Ref]],Table_Correspondance!H:L,5,FALSE)</f>
        <v>42979</v>
      </c>
      <c r="U546">
        <f>_xlfn.DAYS(Tableau1[[#This Row],[Date]],Tableau1[[#This Row],[Date_creation]])</f>
        <v>607</v>
      </c>
    </row>
    <row r="547" spans="1:21" x14ac:dyDescent="0.35">
      <c r="A547" t="s">
        <v>8</v>
      </c>
      <c r="B547" t="s">
        <v>417</v>
      </c>
      <c r="C547" t="str">
        <f>TRIM(Tableau1[[#This Row],[Country_Cod]])</f>
        <v>MDA</v>
      </c>
      <c r="D547" t="s">
        <v>410</v>
      </c>
      <c r="E547" t="str">
        <f>VLOOKUP(Tableau1[[#This Row],[Code_Pays]],Table_Correspondance!$B$1:$F$40,2,FALSE)</f>
        <v>République de Moldavie</v>
      </c>
      <c r="F547" t="str">
        <f>RIGHT(Tableau1[[#This Row],[Categ]],LEN(Tableau1[[#This Row],[Categ]])-4)</f>
        <v>Bas</v>
      </c>
      <c r="G547" t="s">
        <v>40</v>
      </c>
      <c r="H547" t="str">
        <f>RIGHT(Tableau1[[#This Row],[Period]],4)</f>
        <v>2020</v>
      </c>
      <c r="I547" t="str">
        <f>LEFT(Tableau1[[#This Row],[Period]],FIND("-",Tableau1[[#This Row],[Period]])-1)</f>
        <v>M10</v>
      </c>
      <c r="J547" t="str">
        <f>RIGHT(Tableau1[[#This Row],[Gauche_Trouve]],LEN(Tableau1[[#This Row],[Gauche_Trouve]])-1)</f>
        <v>10</v>
      </c>
      <c r="K547" s="5">
        <f>DATE(Tableau1[[#This Row],[Annee]],Tableau1[[#This Row],[Mois]],1)</f>
        <v>44105</v>
      </c>
      <c r="L547" s="5" t="str">
        <f>"T" &amp; ROUNDUP(Tableau1[[#This Row],[Mois]]/3, 0)</f>
        <v>T4</v>
      </c>
      <c r="M547" t="s">
        <v>109</v>
      </c>
      <c r="N547" t="str">
        <f>CONCATENATE(Tableau1[[#This Row],[Annee]],"-",Tableau1[[#This Row],[Trimestre]])</f>
        <v>2020-T4</v>
      </c>
      <c r="O547" t="str">
        <f>VLOOKUP(Tableau1[[#This Row],[Product_Ref]],Table_Correspondance!H:J,2,FALSE)</f>
        <v>Pantalon</v>
      </c>
      <c r="P547" s="3">
        <f>VLOOKUP(Tableau1[[#This Row],[Product_Ref]],Table_Correspondance!H:N,6,FALSE)</f>
        <v>9.6</v>
      </c>
      <c r="Q547" s="3">
        <f>VLOOKUP(Tableau1[[#This Row],[Product_Ref]],Table_Correspondance!H:N,7,FALSE)</f>
        <v>12</v>
      </c>
      <c r="R547" s="3">
        <v>4553.51</v>
      </c>
      <c r="S547" t="str">
        <f>CONCATENATE(Tableau1[[#This Row],[Sub_Region_Cod]],Tableau1[[#This Row],[Country_Cod]],Tableau1[[#This Row],[Categ]],Tableau1[[#This Row],[Period]],Tableau1[[#This Row],[Product_Ref]],Tableau1[[#This Row],[Sales]])</f>
        <v>EUEMDACAT_BasM10-2020P229234553,51</v>
      </c>
      <c r="T547" s="5">
        <f>VLOOKUP(Tableau1[[#This Row],[Product_Ref]],Table_Correspondance!H:L,5,FALSE)</f>
        <v>42948</v>
      </c>
      <c r="U547">
        <f>_xlfn.DAYS(Tableau1[[#This Row],[Date]],Tableau1[[#This Row],[Date_creation]])</f>
        <v>1157</v>
      </c>
    </row>
    <row r="548" spans="1:21" x14ac:dyDescent="0.35">
      <c r="A548" t="s">
        <v>8</v>
      </c>
      <c r="B548" t="s">
        <v>419</v>
      </c>
      <c r="C548" t="str">
        <f>TRIM(Tableau1[[#This Row],[Country_Cod]])</f>
        <v>HUN</v>
      </c>
      <c r="D548" t="s">
        <v>409</v>
      </c>
      <c r="E548" t="str">
        <f>VLOOKUP(Tableau1[[#This Row],[Code_Pays]],Table_Correspondance!$B$1:$F$40,2,FALSE)</f>
        <v>Hongrie</v>
      </c>
      <c r="F548" t="str">
        <f>RIGHT(Tableau1[[#This Row],[Categ]],LEN(Tableau1[[#This Row],[Categ]])-4)</f>
        <v>Haut</v>
      </c>
      <c r="G548" t="s">
        <v>48</v>
      </c>
      <c r="H548" t="str">
        <f>RIGHT(Tableau1[[#This Row],[Period]],4)</f>
        <v>2020</v>
      </c>
      <c r="I548" t="str">
        <f>LEFT(Tableau1[[#This Row],[Period]],FIND("-",Tableau1[[#This Row],[Period]])-1)</f>
        <v>M1</v>
      </c>
      <c r="J548" t="str">
        <f>RIGHT(Tableau1[[#This Row],[Gauche_Trouve]],LEN(Tableau1[[#This Row],[Gauche_Trouve]])-1)</f>
        <v>1</v>
      </c>
      <c r="K548" s="5">
        <f>DATE(Tableau1[[#This Row],[Annee]],Tableau1[[#This Row],[Mois]],1)</f>
        <v>43831</v>
      </c>
      <c r="L548" s="5" t="str">
        <f>"T" &amp; ROUNDUP(Tableau1[[#This Row],[Mois]]/3, 0)</f>
        <v>T1</v>
      </c>
      <c r="M548" t="s">
        <v>101</v>
      </c>
      <c r="N548" t="str">
        <f>CONCATENATE(Tableau1[[#This Row],[Annee]],"-",Tableau1[[#This Row],[Trimestre]])</f>
        <v>2020-T1</v>
      </c>
      <c r="O548" t="str">
        <f>VLOOKUP(Tableau1[[#This Row],[Product_Ref]],Table_Correspondance!H:J,2,FALSE)</f>
        <v>Sweatshirt</v>
      </c>
      <c r="P548" s="3">
        <f>VLOOKUP(Tableau1[[#This Row],[Product_Ref]],Table_Correspondance!H:N,6,FALSE)</f>
        <v>4.4400000000000004</v>
      </c>
      <c r="Q548" s="3">
        <f>VLOOKUP(Tableau1[[#This Row],[Product_Ref]],Table_Correspondance!H:N,7,FALSE)</f>
        <v>6</v>
      </c>
      <c r="R548" s="3">
        <v>7523.87</v>
      </c>
      <c r="S548" t="str">
        <f>CONCATENATE(Tableau1[[#This Row],[Sub_Region_Cod]],Tableau1[[#This Row],[Country_Cod]],Tableau1[[#This Row],[Categ]],Tableau1[[#This Row],[Period]],Tableau1[[#This Row],[Product_Ref]],Tableau1[[#This Row],[Sales]])</f>
        <v>EUEHUNCAT_HautM1-2020P489787523,87</v>
      </c>
      <c r="T548" s="5">
        <f>VLOOKUP(Tableau1[[#This Row],[Product_Ref]],Table_Correspondance!H:L,5,FALSE)</f>
        <v>42736</v>
      </c>
      <c r="U548">
        <f>_xlfn.DAYS(Tableau1[[#This Row],[Date]],Tableau1[[#This Row],[Date_creation]])</f>
        <v>1095</v>
      </c>
    </row>
    <row r="549" spans="1:21" x14ac:dyDescent="0.35">
      <c r="A549" t="s">
        <v>8</v>
      </c>
      <c r="B549" t="s">
        <v>424</v>
      </c>
      <c r="C549" t="str">
        <f>TRIM(Tableau1[[#This Row],[Country_Cod]])</f>
        <v>CZE</v>
      </c>
      <c r="D549" t="s">
        <v>408</v>
      </c>
      <c r="E549" t="str">
        <f>VLOOKUP(Tableau1[[#This Row],[Code_Pays]],Table_Correspondance!$B$1:$F$40,2,FALSE)</f>
        <v>République Tchèque</v>
      </c>
      <c r="F549" t="str">
        <f>RIGHT(Tableau1[[#This Row],[Categ]],LEN(Tableau1[[#This Row],[Categ]])-4)</f>
        <v>Haut-Et-Bas</v>
      </c>
      <c r="G549" t="s">
        <v>27</v>
      </c>
      <c r="H549" t="str">
        <f>RIGHT(Tableau1[[#This Row],[Period]],4)</f>
        <v>2020</v>
      </c>
      <c r="I549" t="str">
        <f>LEFT(Tableau1[[#This Row],[Period]],FIND("-",Tableau1[[#This Row],[Period]])-1)</f>
        <v>M6</v>
      </c>
      <c r="J549" t="str">
        <f>RIGHT(Tableau1[[#This Row],[Gauche_Trouve]],LEN(Tableau1[[#This Row],[Gauche_Trouve]])-1)</f>
        <v>6</v>
      </c>
      <c r="K549" s="5">
        <f>DATE(Tableau1[[#This Row],[Annee]],Tableau1[[#This Row],[Mois]],1)</f>
        <v>43983</v>
      </c>
      <c r="L549" s="5" t="str">
        <f>"T" &amp; ROUNDUP(Tableau1[[#This Row],[Mois]]/3, 0)</f>
        <v>T2</v>
      </c>
      <c r="M549" t="s">
        <v>313</v>
      </c>
      <c r="N549" t="str">
        <f>CONCATENATE(Tableau1[[#This Row],[Annee]],"-",Tableau1[[#This Row],[Trimestre]])</f>
        <v>2020-T2</v>
      </c>
      <c r="O549" t="str">
        <f>VLOOKUP(Tableau1[[#This Row],[Product_Ref]],Table_Correspondance!H:J,2,FALSE)</f>
        <v>Pyjama</v>
      </c>
      <c r="P549" s="3">
        <f>VLOOKUP(Tableau1[[#This Row],[Product_Ref]],Table_Correspondance!H:N,6,FALSE)</f>
        <v>8.4</v>
      </c>
      <c r="Q549" s="3">
        <f>VLOOKUP(Tableau1[[#This Row],[Product_Ref]],Table_Correspondance!H:N,7,FALSE)</f>
        <v>12</v>
      </c>
      <c r="R549" s="3">
        <v>3120.79</v>
      </c>
      <c r="S549" t="str">
        <f>CONCATENATE(Tableau1[[#This Row],[Sub_Region_Cod]],Tableau1[[#This Row],[Country_Cod]],Tableau1[[#This Row],[Categ]],Tableau1[[#This Row],[Period]],Tableau1[[#This Row],[Product_Ref]],Tableau1[[#This Row],[Sales]])</f>
        <v>EUECZECAT_Haut-Et-BasM6-2020P310533120,79</v>
      </c>
      <c r="T549" s="5">
        <f>VLOOKUP(Tableau1[[#This Row],[Product_Ref]],Table_Correspondance!H:L,5,FALSE)</f>
        <v>43313</v>
      </c>
      <c r="U549">
        <f>_xlfn.DAYS(Tableau1[[#This Row],[Date]],Tableau1[[#This Row],[Date_creation]])</f>
        <v>670</v>
      </c>
    </row>
    <row r="550" spans="1:21" x14ac:dyDescent="0.35">
      <c r="A550" t="s">
        <v>8</v>
      </c>
      <c r="B550" t="s">
        <v>424</v>
      </c>
      <c r="C550" t="str">
        <f>TRIM(Tableau1[[#This Row],[Country_Cod]])</f>
        <v>CZE</v>
      </c>
      <c r="D550" t="s">
        <v>410</v>
      </c>
      <c r="E550" t="str">
        <f>VLOOKUP(Tableau1[[#This Row],[Code_Pays]],Table_Correspondance!$B$1:$F$40,2,FALSE)</f>
        <v>République Tchèque</v>
      </c>
      <c r="F550" t="str">
        <f>RIGHT(Tableau1[[#This Row],[Categ]],LEN(Tableau1[[#This Row],[Categ]])-4)</f>
        <v>Bas</v>
      </c>
      <c r="G550" t="s">
        <v>25</v>
      </c>
      <c r="H550" t="str">
        <f>RIGHT(Tableau1[[#This Row],[Period]],4)</f>
        <v>2019</v>
      </c>
      <c r="I550" t="str">
        <f>LEFT(Tableau1[[#This Row],[Period]],FIND("-",Tableau1[[#This Row],[Period]])-1)</f>
        <v>M12</v>
      </c>
      <c r="J550" t="str">
        <f>RIGHT(Tableau1[[#This Row],[Gauche_Trouve]],LEN(Tableau1[[#This Row],[Gauche_Trouve]])-1)</f>
        <v>12</v>
      </c>
      <c r="K550" s="5">
        <f>DATE(Tableau1[[#This Row],[Annee]],Tableau1[[#This Row],[Mois]],1)</f>
        <v>43800</v>
      </c>
      <c r="L550" s="5" t="str">
        <f>"T" &amp; ROUNDUP(Tableau1[[#This Row],[Mois]]/3, 0)</f>
        <v>T4</v>
      </c>
      <c r="M550" t="s">
        <v>343</v>
      </c>
      <c r="N550" t="str">
        <f>CONCATENATE(Tableau1[[#This Row],[Annee]],"-",Tableau1[[#This Row],[Trimestre]])</f>
        <v>2019-T4</v>
      </c>
      <c r="O550" t="str">
        <f>VLOOKUP(Tableau1[[#This Row],[Product_Ref]],Table_Correspondance!H:J,2,FALSE)</f>
        <v>Pantalon</v>
      </c>
      <c r="P550" s="3">
        <f>VLOOKUP(Tableau1[[#This Row],[Product_Ref]],Table_Correspondance!H:N,6,FALSE)</f>
        <v>6.75</v>
      </c>
      <c r="Q550" s="3">
        <f>VLOOKUP(Tableau1[[#This Row],[Product_Ref]],Table_Correspondance!H:N,7,FALSE)</f>
        <v>9</v>
      </c>
      <c r="R550" s="3">
        <v>9501.52</v>
      </c>
      <c r="S550" t="str">
        <f>CONCATENATE(Tableau1[[#This Row],[Sub_Region_Cod]],Tableau1[[#This Row],[Country_Cod]],Tableau1[[#This Row],[Categ]],Tableau1[[#This Row],[Period]],Tableau1[[#This Row],[Product_Ref]],Tableau1[[#This Row],[Sales]])</f>
        <v>EUECZECAT_BasM12-2019P209559501,52</v>
      </c>
      <c r="T550" s="5">
        <f>VLOOKUP(Tableau1[[#This Row],[Product_Ref]],Table_Correspondance!H:L,5,FALSE)</f>
        <v>42736</v>
      </c>
      <c r="U550">
        <f>_xlfn.DAYS(Tableau1[[#This Row],[Date]],Tableau1[[#This Row],[Date_creation]])</f>
        <v>1064</v>
      </c>
    </row>
    <row r="551" spans="1:21" x14ac:dyDescent="0.35">
      <c r="A551" t="s">
        <v>8</v>
      </c>
      <c r="B551" t="s">
        <v>417</v>
      </c>
      <c r="C551" t="str">
        <f>TRIM(Tableau1[[#This Row],[Country_Cod]])</f>
        <v>MDA</v>
      </c>
      <c r="D551" t="s">
        <v>409</v>
      </c>
      <c r="E551" t="str">
        <f>VLOOKUP(Tableau1[[#This Row],[Code_Pays]],Table_Correspondance!$B$1:$F$40,2,FALSE)</f>
        <v>République de Moldavie</v>
      </c>
      <c r="F551" t="str">
        <f>RIGHT(Tableau1[[#This Row],[Categ]],LEN(Tableau1[[#This Row],[Categ]])-4)</f>
        <v>Haut</v>
      </c>
      <c r="G551" t="s">
        <v>65</v>
      </c>
      <c r="H551" t="str">
        <f>RIGHT(Tableau1[[#This Row],[Period]],4)</f>
        <v>2019</v>
      </c>
      <c r="I551" t="str">
        <f>LEFT(Tableau1[[#This Row],[Period]],FIND("-",Tableau1[[#This Row],[Period]])-1)</f>
        <v>M9</v>
      </c>
      <c r="J551" t="str">
        <f>RIGHT(Tableau1[[#This Row],[Gauche_Trouve]],LEN(Tableau1[[#This Row],[Gauche_Trouve]])-1)</f>
        <v>9</v>
      </c>
      <c r="K551" s="5">
        <f>DATE(Tableau1[[#This Row],[Annee]],Tableau1[[#This Row],[Mois]],1)</f>
        <v>43709</v>
      </c>
      <c r="L551" s="5" t="str">
        <f>"T" &amp; ROUNDUP(Tableau1[[#This Row],[Mois]]/3, 0)</f>
        <v>T3</v>
      </c>
      <c r="M551" t="s">
        <v>126</v>
      </c>
      <c r="N551" t="str">
        <f>CONCATENATE(Tableau1[[#This Row],[Annee]],"-",Tableau1[[#This Row],[Trimestre]])</f>
        <v>2019-T3</v>
      </c>
      <c r="O551" t="str">
        <f>VLOOKUP(Tableau1[[#This Row],[Product_Ref]],Table_Correspondance!H:J,2,FALSE)</f>
        <v>Pull</v>
      </c>
      <c r="P551" s="3">
        <f>VLOOKUP(Tableau1[[#This Row],[Product_Ref]],Table_Correspondance!H:N,6,FALSE)</f>
        <v>11.96</v>
      </c>
      <c r="Q551" s="3">
        <f>VLOOKUP(Tableau1[[#This Row],[Product_Ref]],Table_Correspondance!H:N,7,FALSE)</f>
        <v>13</v>
      </c>
      <c r="R551" s="3">
        <v>4385.6099999999997</v>
      </c>
      <c r="S551" t="str">
        <f>CONCATENATE(Tableau1[[#This Row],[Sub_Region_Cod]],Tableau1[[#This Row],[Country_Cod]],Tableau1[[#This Row],[Categ]],Tableau1[[#This Row],[Period]],Tableau1[[#This Row],[Product_Ref]],Tableau1[[#This Row],[Sales]])</f>
        <v>EUEMDACAT_HautM9-2019P344044385,61</v>
      </c>
      <c r="T551" s="5">
        <f>VLOOKUP(Tableau1[[#This Row],[Product_Ref]],Table_Correspondance!H:L,5,FALSE)</f>
        <v>43374</v>
      </c>
      <c r="U551">
        <f>_xlfn.DAYS(Tableau1[[#This Row],[Date]],Tableau1[[#This Row],[Date_creation]])</f>
        <v>335</v>
      </c>
    </row>
    <row r="552" spans="1:21" x14ac:dyDescent="0.35">
      <c r="A552" t="s">
        <v>8</v>
      </c>
      <c r="B552" t="s">
        <v>421</v>
      </c>
      <c r="C552" t="str">
        <f>TRIM(Tableau1[[#This Row],[Country_Cod]])</f>
        <v>SVK</v>
      </c>
      <c r="D552" t="s">
        <v>409</v>
      </c>
      <c r="E552" t="str">
        <f>VLOOKUP(Tableau1[[#This Row],[Code_Pays]],Table_Correspondance!$B$1:$F$40,2,FALSE)</f>
        <v>Slovaquie</v>
      </c>
      <c r="F552" t="str">
        <f>RIGHT(Tableau1[[#This Row],[Categ]],LEN(Tableau1[[#This Row],[Categ]])-4)</f>
        <v>Haut</v>
      </c>
      <c r="G552" t="s">
        <v>52</v>
      </c>
      <c r="H552" t="str">
        <f>RIGHT(Tableau1[[#This Row],[Period]],4)</f>
        <v>2020</v>
      </c>
      <c r="I552" t="str">
        <f>LEFT(Tableau1[[#This Row],[Period]],FIND("-",Tableau1[[#This Row],[Period]])-1)</f>
        <v>M11</v>
      </c>
      <c r="J552" t="str">
        <f>RIGHT(Tableau1[[#This Row],[Gauche_Trouve]],LEN(Tableau1[[#This Row],[Gauche_Trouve]])-1)</f>
        <v>11</v>
      </c>
      <c r="K552" s="5">
        <f>DATE(Tableau1[[#This Row],[Annee]],Tableau1[[#This Row],[Mois]],1)</f>
        <v>44136</v>
      </c>
      <c r="L552" s="5" t="str">
        <f>"T" &amp; ROUNDUP(Tableau1[[#This Row],[Mois]]/3, 0)</f>
        <v>T4</v>
      </c>
      <c r="M552" t="s">
        <v>37</v>
      </c>
      <c r="N552" t="str">
        <f>CONCATENATE(Tableau1[[#This Row],[Annee]],"-",Tableau1[[#This Row],[Trimestre]])</f>
        <v>2020-T4</v>
      </c>
      <c r="O552" t="str">
        <f>VLOOKUP(Tableau1[[#This Row],[Product_Ref]],Table_Correspondance!H:J,2,FALSE)</f>
        <v>T-shirt</v>
      </c>
      <c r="P552" s="3">
        <f>VLOOKUP(Tableau1[[#This Row],[Product_Ref]],Table_Correspondance!H:N,6,FALSE)</f>
        <v>9</v>
      </c>
      <c r="Q552" s="3">
        <f>VLOOKUP(Tableau1[[#This Row],[Product_Ref]],Table_Correspondance!H:N,7,FALSE)</f>
        <v>10</v>
      </c>
      <c r="R552" s="3">
        <v>8974.92</v>
      </c>
      <c r="S552" t="str">
        <f>CONCATENATE(Tableau1[[#This Row],[Sub_Region_Cod]],Tableau1[[#This Row],[Country_Cod]],Tableau1[[#This Row],[Categ]],Tableau1[[#This Row],[Period]],Tableau1[[#This Row],[Product_Ref]],Tableau1[[#This Row],[Sales]])</f>
        <v>EUESVKCAT_HautM11-2020P338358974,92</v>
      </c>
      <c r="T552" s="5">
        <f>VLOOKUP(Tableau1[[#This Row],[Product_Ref]],Table_Correspondance!H:L,5,FALSE)</f>
        <v>43405</v>
      </c>
      <c r="U552">
        <f>_xlfn.DAYS(Tableau1[[#This Row],[Date]],Tableau1[[#This Row],[Date_creation]])</f>
        <v>731</v>
      </c>
    </row>
    <row r="553" spans="1:21" x14ac:dyDescent="0.35">
      <c r="A553" t="s">
        <v>8</v>
      </c>
      <c r="B553" t="s">
        <v>422</v>
      </c>
      <c r="C553" t="str">
        <f>TRIM(Tableau1[[#This Row],[Country_Cod]])</f>
        <v>BLR</v>
      </c>
      <c r="D553" t="s">
        <v>408</v>
      </c>
      <c r="E553" t="str">
        <f>VLOOKUP(Tableau1[[#This Row],[Code_Pays]],Table_Correspondance!$B$1:$F$40,2,FALSE)</f>
        <v>Bélarus</v>
      </c>
      <c r="F553" t="str">
        <f>RIGHT(Tableau1[[#This Row],[Categ]],LEN(Tableau1[[#This Row],[Categ]])-4)</f>
        <v>Haut-Et-Bas</v>
      </c>
      <c r="G553" t="s">
        <v>44</v>
      </c>
      <c r="H553" t="str">
        <f>RIGHT(Tableau1[[#This Row],[Period]],4)</f>
        <v>2019</v>
      </c>
      <c r="I553" t="str">
        <f>LEFT(Tableau1[[#This Row],[Period]],FIND("-",Tableau1[[#This Row],[Period]])-1)</f>
        <v>M11</v>
      </c>
      <c r="J553" t="str">
        <f>RIGHT(Tableau1[[#This Row],[Gauche_Trouve]],LEN(Tableau1[[#This Row],[Gauche_Trouve]])-1)</f>
        <v>11</v>
      </c>
      <c r="K553" s="5">
        <f>DATE(Tableau1[[#This Row],[Annee]],Tableau1[[#This Row],[Mois]],1)</f>
        <v>43770</v>
      </c>
      <c r="L553" s="5" t="str">
        <f>"T" &amp; ROUNDUP(Tableau1[[#This Row],[Mois]]/3, 0)</f>
        <v>T4</v>
      </c>
      <c r="M553" t="s">
        <v>142</v>
      </c>
      <c r="N553" t="str">
        <f>CONCATENATE(Tableau1[[#This Row],[Annee]],"-",Tableau1[[#This Row],[Trimestre]])</f>
        <v>2019-T4</v>
      </c>
      <c r="O553" t="str">
        <f>VLOOKUP(Tableau1[[#This Row],[Product_Ref]],Table_Correspondance!H:J,2,FALSE)</f>
        <v>Robe</v>
      </c>
      <c r="P553" s="3">
        <f>VLOOKUP(Tableau1[[#This Row],[Product_Ref]],Table_Correspondance!H:N,6,FALSE)</f>
        <v>11.1</v>
      </c>
      <c r="Q553" s="3">
        <f>VLOOKUP(Tableau1[[#This Row],[Product_Ref]],Table_Correspondance!H:N,7,FALSE)</f>
        <v>15</v>
      </c>
      <c r="R553" s="3">
        <v>1447.74</v>
      </c>
      <c r="S553" t="str">
        <f>CONCATENATE(Tableau1[[#This Row],[Sub_Region_Cod]],Tableau1[[#This Row],[Country_Cod]],Tableau1[[#This Row],[Categ]],Tableau1[[#This Row],[Period]],Tableau1[[#This Row],[Product_Ref]],Tableau1[[#This Row],[Sales]])</f>
        <v>EUEBLRCAT_Haut-Et-BasM11-2019P257241447,74</v>
      </c>
      <c r="T553" s="5">
        <f>VLOOKUP(Tableau1[[#This Row],[Product_Ref]],Table_Correspondance!H:L,5,FALSE)</f>
        <v>43282</v>
      </c>
      <c r="U553">
        <f>_xlfn.DAYS(Tableau1[[#This Row],[Date]],Tableau1[[#This Row],[Date_creation]])</f>
        <v>488</v>
      </c>
    </row>
    <row r="554" spans="1:21" x14ac:dyDescent="0.35">
      <c r="A554" t="s">
        <v>8</v>
      </c>
      <c r="B554" t="s">
        <v>418</v>
      </c>
      <c r="C554" t="str">
        <f>TRIM(Tableau1[[#This Row],[Country_Cod]])</f>
        <v>BGR</v>
      </c>
      <c r="D554" t="s">
        <v>410</v>
      </c>
      <c r="E554" t="str">
        <f>VLOOKUP(Tableau1[[#This Row],[Code_Pays]],Table_Correspondance!$B$1:$F$40,2,FALSE)</f>
        <v>Bulgarie</v>
      </c>
      <c r="F554" t="str">
        <f>RIGHT(Tableau1[[#This Row],[Categ]],LEN(Tableau1[[#This Row],[Categ]])-4)</f>
        <v>Bas</v>
      </c>
      <c r="G554" t="s">
        <v>17</v>
      </c>
      <c r="H554" t="str">
        <f>RIGHT(Tableau1[[#This Row],[Period]],4)</f>
        <v>2020</v>
      </c>
      <c r="I554" t="str">
        <f>LEFT(Tableau1[[#This Row],[Period]],FIND("-",Tableau1[[#This Row],[Period]])-1)</f>
        <v>M12</v>
      </c>
      <c r="J554" t="str">
        <f>RIGHT(Tableau1[[#This Row],[Gauche_Trouve]],LEN(Tableau1[[#This Row],[Gauche_Trouve]])-1)</f>
        <v>12</v>
      </c>
      <c r="K554" s="5">
        <f>DATE(Tableau1[[#This Row],[Annee]],Tableau1[[#This Row],[Mois]],1)</f>
        <v>44166</v>
      </c>
      <c r="L554" s="5" t="str">
        <f>"T" &amp; ROUNDUP(Tableau1[[#This Row],[Mois]]/3, 0)</f>
        <v>T4</v>
      </c>
      <c r="M554" t="s">
        <v>294</v>
      </c>
      <c r="N554" t="str">
        <f>CONCATENATE(Tableau1[[#This Row],[Annee]],"-",Tableau1[[#This Row],[Trimestre]])</f>
        <v>2020-T4</v>
      </c>
      <c r="O554" t="str">
        <f>VLOOKUP(Tableau1[[#This Row],[Product_Ref]],Table_Correspondance!H:J,2,FALSE)</f>
        <v>Culotte</v>
      </c>
      <c r="P554" s="3">
        <f>VLOOKUP(Tableau1[[#This Row],[Product_Ref]],Table_Correspondance!H:N,6,FALSE)</f>
        <v>4.5999999999999996</v>
      </c>
      <c r="Q554" s="3">
        <f>VLOOKUP(Tableau1[[#This Row],[Product_Ref]],Table_Correspondance!H:N,7,FALSE)</f>
        <v>5</v>
      </c>
      <c r="R554" s="3">
        <v>5576.12</v>
      </c>
      <c r="S554" t="str">
        <f>CONCATENATE(Tableau1[[#This Row],[Sub_Region_Cod]],Tableau1[[#This Row],[Country_Cod]],Tableau1[[#This Row],[Categ]],Tableau1[[#This Row],[Period]],Tableau1[[#This Row],[Product_Ref]],Tableau1[[#This Row],[Sales]])</f>
        <v>EUEBGRCAT_BasM12-2020P019125576,12</v>
      </c>
      <c r="T554" s="5">
        <f>VLOOKUP(Tableau1[[#This Row],[Product_Ref]],Table_Correspondance!H:L,5,FALSE)</f>
        <v>42826</v>
      </c>
      <c r="U554">
        <f>_xlfn.DAYS(Tableau1[[#This Row],[Date]],Tableau1[[#This Row],[Date_creation]])</f>
        <v>1340</v>
      </c>
    </row>
    <row r="555" spans="1:21" x14ac:dyDescent="0.35">
      <c r="A555" t="s">
        <v>8</v>
      </c>
      <c r="B555" t="s">
        <v>425</v>
      </c>
      <c r="C555" t="str">
        <f>TRIM(Tableau1[[#This Row],[Country_Cod]])</f>
        <v>ARM</v>
      </c>
      <c r="D555" t="s">
        <v>410</v>
      </c>
      <c r="E555" t="str">
        <f>VLOOKUP(Tableau1[[#This Row],[Code_Pays]],Table_Correspondance!$B$1:$F$40,2,FALSE)</f>
        <v>Arménie</v>
      </c>
      <c r="F555" t="str">
        <f>RIGHT(Tableau1[[#This Row],[Categ]],LEN(Tableau1[[#This Row],[Categ]])-4)</f>
        <v>Bas</v>
      </c>
      <c r="G555" t="s">
        <v>42</v>
      </c>
      <c r="H555" t="str">
        <f>RIGHT(Tableau1[[#This Row],[Period]],4)</f>
        <v>2019</v>
      </c>
      <c r="I555" t="str">
        <f>LEFT(Tableau1[[#This Row],[Period]],FIND("-",Tableau1[[#This Row],[Period]])-1)</f>
        <v>M6</v>
      </c>
      <c r="J555" t="str">
        <f>RIGHT(Tableau1[[#This Row],[Gauche_Trouve]],LEN(Tableau1[[#This Row],[Gauche_Trouve]])-1)</f>
        <v>6</v>
      </c>
      <c r="K555" s="5">
        <f>DATE(Tableau1[[#This Row],[Annee]],Tableau1[[#This Row],[Mois]],1)</f>
        <v>43617</v>
      </c>
      <c r="L555" s="5" t="str">
        <f>"T" &amp; ROUNDUP(Tableau1[[#This Row],[Mois]]/3, 0)</f>
        <v>T2</v>
      </c>
      <c r="M555" t="s">
        <v>362</v>
      </c>
      <c r="N555" t="str">
        <f>CONCATENATE(Tableau1[[#This Row],[Annee]],"-",Tableau1[[#This Row],[Trimestre]])</f>
        <v>2019-T2</v>
      </c>
      <c r="O555" t="str">
        <f>VLOOKUP(Tableau1[[#This Row],[Product_Ref]],Table_Correspondance!H:J,2,FALSE)</f>
        <v>Pantacourt</v>
      </c>
      <c r="P555" s="3">
        <f>VLOOKUP(Tableau1[[#This Row],[Product_Ref]],Table_Correspondance!H:N,6,FALSE)</f>
        <v>5.92</v>
      </c>
      <c r="Q555" s="3">
        <f>VLOOKUP(Tableau1[[#This Row],[Product_Ref]],Table_Correspondance!H:N,7,FALSE)</f>
        <v>8</v>
      </c>
      <c r="R555" s="3">
        <v>2259.48</v>
      </c>
      <c r="S555" t="str">
        <f>CONCATENATE(Tableau1[[#This Row],[Sub_Region_Cod]],Tableau1[[#This Row],[Country_Cod]],Tableau1[[#This Row],[Categ]],Tableau1[[#This Row],[Period]],Tableau1[[#This Row],[Product_Ref]],Tableau1[[#This Row],[Sales]])</f>
        <v>EUEARMCAT_BasM6-2019P267172259,48</v>
      </c>
      <c r="T555" s="5">
        <f>VLOOKUP(Tableau1[[#This Row],[Product_Ref]],Table_Correspondance!H:L,5,FALSE)</f>
        <v>42917</v>
      </c>
      <c r="U555">
        <f>_xlfn.DAYS(Tableau1[[#This Row],[Date]],Tableau1[[#This Row],[Date_creation]])</f>
        <v>700</v>
      </c>
    </row>
    <row r="556" spans="1:21" x14ac:dyDescent="0.35">
      <c r="A556" t="s">
        <v>8</v>
      </c>
      <c r="B556" t="s">
        <v>421</v>
      </c>
      <c r="C556" t="str">
        <f>TRIM(Tableau1[[#This Row],[Country_Cod]])</f>
        <v>SVK</v>
      </c>
      <c r="D556" t="s">
        <v>410</v>
      </c>
      <c r="E556" t="str">
        <f>VLOOKUP(Tableau1[[#This Row],[Code_Pays]],Table_Correspondance!$B$1:$F$40,2,FALSE)</f>
        <v>Slovaquie</v>
      </c>
      <c r="F556" t="str">
        <f>RIGHT(Tableau1[[#This Row],[Categ]],LEN(Tableau1[[#This Row],[Categ]])-4)</f>
        <v>Bas</v>
      </c>
      <c r="G556" t="s">
        <v>73</v>
      </c>
      <c r="H556" t="str">
        <f>RIGHT(Tableau1[[#This Row],[Period]],4)</f>
        <v>2020</v>
      </c>
      <c r="I556" t="str">
        <f>LEFT(Tableau1[[#This Row],[Period]],FIND("-",Tableau1[[#This Row],[Period]])-1)</f>
        <v>M8</v>
      </c>
      <c r="J556" t="str">
        <f>RIGHT(Tableau1[[#This Row],[Gauche_Trouve]],LEN(Tableau1[[#This Row],[Gauche_Trouve]])-1)</f>
        <v>8</v>
      </c>
      <c r="K556" s="5">
        <f>DATE(Tableau1[[#This Row],[Annee]],Tableau1[[#This Row],[Mois]],1)</f>
        <v>44044</v>
      </c>
      <c r="L556" s="5" t="str">
        <f>"T" &amp; ROUNDUP(Tableau1[[#This Row],[Mois]]/3, 0)</f>
        <v>T3</v>
      </c>
      <c r="M556" t="s">
        <v>394</v>
      </c>
      <c r="N556" t="str">
        <f>CONCATENATE(Tableau1[[#This Row],[Annee]],"-",Tableau1[[#This Row],[Trimestre]])</f>
        <v>2020-T3</v>
      </c>
      <c r="O556" t="str">
        <f>VLOOKUP(Tableau1[[#This Row],[Product_Ref]],Table_Correspondance!H:J,2,FALSE)</f>
        <v>Pantalon</v>
      </c>
      <c r="P556" s="3">
        <f>VLOOKUP(Tableau1[[#This Row],[Product_Ref]],Table_Correspondance!H:N,6,FALSE)</f>
        <v>12</v>
      </c>
      <c r="Q556" s="3">
        <f>VLOOKUP(Tableau1[[#This Row],[Product_Ref]],Table_Correspondance!H:N,7,FALSE)</f>
        <v>15</v>
      </c>
      <c r="R556" s="3">
        <v>7330.93</v>
      </c>
      <c r="S556" t="str">
        <f>CONCATENATE(Tableau1[[#This Row],[Sub_Region_Cod]],Tableau1[[#This Row],[Country_Cod]],Tableau1[[#This Row],[Categ]],Tableau1[[#This Row],[Period]],Tableau1[[#This Row],[Product_Ref]],Tableau1[[#This Row],[Sales]])</f>
        <v>EUESVKCAT_BasM8-2020P143937330,93</v>
      </c>
      <c r="T556" s="5">
        <f>VLOOKUP(Tableau1[[#This Row],[Product_Ref]],Table_Correspondance!H:L,5,FALSE)</f>
        <v>42736</v>
      </c>
      <c r="U556">
        <f>_xlfn.DAYS(Tableau1[[#This Row],[Date]],Tableau1[[#This Row],[Date_creation]])</f>
        <v>1308</v>
      </c>
    </row>
    <row r="557" spans="1:21" x14ac:dyDescent="0.35">
      <c r="A557" t="s">
        <v>8</v>
      </c>
      <c r="B557" t="s">
        <v>416</v>
      </c>
      <c r="C557" t="str">
        <f>TRIM(Tableau1[[#This Row],[Country_Cod]])</f>
        <v>ROU</v>
      </c>
      <c r="D557" t="s">
        <v>410</v>
      </c>
      <c r="E557" t="str">
        <f>VLOOKUP(Tableau1[[#This Row],[Code_Pays]],Table_Correspondance!$B$1:$F$40,2,FALSE)</f>
        <v>Roumanie</v>
      </c>
      <c r="F557" t="str">
        <f>RIGHT(Tableau1[[#This Row],[Categ]],LEN(Tableau1[[#This Row],[Categ]])-4)</f>
        <v>Bas</v>
      </c>
      <c r="G557" t="s">
        <v>30</v>
      </c>
      <c r="H557" t="str">
        <f>RIGHT(Tableau1[[#This Row],[Period]],4)</f>
        <v>2020</v>
      </c>
      <c r="I557" t="str">
        <f>LEFT(Tableau1[[#This Row],[Period]],FIND("-",Tableau1[[#This Row],[Period]])-1)</f>
        <v>M9</v>
      </c>
      <c r="J557" t="str">
        <f>RIGHT(Tableau1[[#This Row],[Gauche_Trouve]],LEN(Tableau1[[#This Row],[Gauche_Trouve]])-1)</f>
        <v>9</v>
      </c>
      <c r="K557" s="5">
        <f>DATE(Tableau1[[#This Row],[Annee]],Tableau1[[#This Row],[Mois]],1)</f>
        <v>44075</v>
      </c>
      <c r="L557" s="5" t="str">
        <f>"T" &amp; ROUNDUP(Tableau1[[#This Row],[Mois]]/3, 0)</f>
        <v>T3</v>
      </c>
      <c r="M557" t="s">
        <v>146</v>
      </c>
      <c r="N557" t="str">
        <f>CONCATENATE(Tableau1[[#This Row],[Annee]],"-",Tableau1[[#This Row],[Trimestre]])</f>
        <v>2020-T3</v>
      </c>
      <c r="O557" t="str">
        <f>VLOOKUP(Tableau1[[#This Row],[Product_Ref]],Table_Correspondance!H:J,2,FALSE)</f>
        <v>Pantalon</v>
      </c>
      <c r="P557" s="3">
        <f>VLOOKUP(Tableau1[[#This Row],[Product_Ref]],Table_Correspondance!H:N,6,FALSE)</f>
        <v>7.2</v>
      </c>
      <c r="Q557" s="3">
        <f>VLOOKUP(Tableau1[[#This Row],[Product_Ref]],Table_Correspondance!H:N,7,FALSE)</f>
        <v>9</v>
      </c>
      <c r="R557" s="3">
        <v>3154.1</v>
      </c>
      <c r="S557" t="str">
        <f>CONCATENATE(Tableau1[[#This Row],[Sub_Region_Cod]],Tableau1[[#This Row],[Country_Cod]],Tableau1[[#This Row],[Categ]],Tableau1[[#This Row],[Period]],Tableau1[[#This Row],[Product_Ref]],Tableau1[[#This Row],[Sales]])</f>
        <v>EUEROUCAT_BasM9-2020P090703154,1</v>
      </c>
      <c r="T557" s="5">
        <f>VLOOKUP(Tableau1[[#This Row],[Product_Ref]],Table_Correspondance!H:L,5,FALSE)</f>
        <v>42887</v>
      </c>
      <c r="U557">
        <f>_xlfn.DAYS(Tableau1[[#This Row],[Date]],Tableau1[[#This Row],[Date_creation]])</f>
        <v>1188</v>
      </c>
    </row>
    <row r="558" spans="1:21" x14ac:dyDescent="0.35">
      <c r="A558" t="s">
        <v>8</v>
      </c>
      <c r="B558" t="s">
        <v>420</v>
      </c>
      <c r="C558" t="str">
        <f>TRIM(Tableau1[[#This Row],[Country_Cod]])</f>
        <v>POL</v>
      </c>
      <c r="D558" t="s">
        <v>410</v>
      </c>
      <c r="E558" t="str">
        <f>VLOOKUP(Tableau1[[#This Row],[Code_Pays]],Table_Correspondance!$B$1:$F$40,2,FALSE)</f>
        <v>Pologne</v>
      </c>
      <c r="F558" t="str">
        <f>RIGHT(Tableau1[[#This Row],[Categ]],LEN(Tableau1[[#This Row],[Categ]])-4)</f>
        <v>Bas</v>
      </c>
      <c r="G558" t="s">
        <v>40</v>
      </c>
      <c r="H558" t="str">
        <f>RIGHT(Tableau1[[#This Row],[Period]],4)</f>
        <v>2020</v>
      </c>
      <c r="I558" t="str">
        <f>LEFT(Tableau1[[#This Row],[Period]],FIND("-",Tableau1[[#This Row],[Period]])-1)</f>
        <v>M10</v>
      </c>
      <c r="J558" t="str">
        <f>RIGHT(Tableau1[[#This Row],[Gauche_Trouve]],LEN(Tableau1[[#This Row],[Gauche_Trouve]])-1)</f>
        <v>10</v>
      </c>
      <c r="K558" s="5">
        <f>DATE(Tableau1[[#This Row],[Annee]],Tableau1[[#This Row],[Mois]],1)</f>
        <v>44105</v>
      </c>
      <c r="L558" s="5" t="str">
        <f>"T" &amp; ROUNDUP(Tableau1[[#This Row],[Mois]]/3, 0)</f>
        <v>T4</v>
      </c>
      <c r="M558" t="s">
        <v>161</v>
      </c>
      <c r="N558" t="str">
        <f>CONCATENATE(Tableau1[[#This Row],[Annee]],"-",Tableau1[[#This Row],[Trimestre]])</f>
        <v>2020-T4</v>
      </c>
      <c r="O558" t="str">
        <f>VLOOKUP(Tableau1[[#This Row],[Product_Ref]],Table_Correspondance!H:J,2,FALSE)</f>
        <v>Pantalon</v>
      </c>
      <c r="P558" s="3">
        <f>VLOOKUP(Tableau1[[#This Row],[Product_Ref]],Table_Correspondance!H:N,6,FALSE)</f>
        <v>8.25</v>
      </c>
      <c r="Q558" s="3">
        <f>VLOOKUP(Tableau1[[#This Row],[Product_Ref]],Table_Correspondance!H:N,7,FALSE)</f>
        <v>11</v>
      </c>
      <c r="R558" s="3">
        <v>2829.47</v>
      </c>
      <c r="S558" t="str">
        <f>CONCATENATE(Tableau1[[#This Row],[Sub_Region_Cod]],Tableau1[[#This Row],[Country_Cod]],Tableau1[[#This Row],[Categ]],Tableau1[[#This Row],[Period]],Tableau1[[#This Row],[Product_Ref]],Tableau1[[#This Row],[Sales]])</f>
        <v>EUEPOLCAT_BasM10-2020P120572829,47</v>
      </c>
      <c r="T558" s="5">
        <f>VLOOKUP(Tableau1[[#This Row],[Product_Ref]],Table_Correspondance!H:L,5,FALSE)</f>
        <v>43344</v>
      </c>
      <c r="U558">
        <f>_xlfn.DAYS(Tableau1[[#This Row],[Date]],Tableau1[[#This Row],[Date_creation]])</f>
        <v>761</v>
      </c>
    </row>
    <row r="559" spans="1:21" x14ac:dyDescent="0.35">
      <c r="A559" t="s">
        <v>8</v>
      </c>
      <c r="B559" t="s">
        <v>416</v>
      </c>
      <c r="C559" t="str">
        <f>TRIM(Tableau1[[#This Row],[Country_Cod]])</f>
        <v>ROU</v>
      </c>
      <c r="D559" t="s">
        <v>409</v>
      </c>
      <c r="E559" t="str">
        <f>VLOOKUP(Tableau1[[#This Row],[Code_Pays]],Table_Correspondance!$B$1:$F$40,2,FALSE)</f>
        <v>Roumanie</v>
      </c>
      <c r="F559" t="str">
        <f>RIGHT(Tableau1[[#This Row],[Categ]],LEN(Tableau1[[#This Row],[Categ]])-4)</f>
        <v>Haut</v>
      </c>
      <c r="G559" t="s">
        <v>40</v>
      </c>
      <c r="H559" t="str">
        <f>RIGHT(Tableau1[[#This Row],[Period]],4)</f>
        <v>2020</v>
      </c>
      <c r="I559" t="str">
        <f>LEFT(Tableau1[[#This Row],[Period]],FIND("-",Tableau1[[#This Row],[Period]])-1)</f>
        <v>M10</v>
      </c>
      <c r="J559" t="str">
        <f>RIGHT(Tableau1[[#This Row],[Gauche_Trouve]],LEN(Tableau1[[#This Row],[Gauche_Trouve]])-1)</f>
        <v>10</v>
      </c>
      <c r="K559" s="5">
        <f>DATE(Tableau1[[#This Row],[Annee]],Tableau1[[#This Row],[Mois]],1)</f>
        <v>44105</v>
      </c>
      <c r="L559" s="5" t="str">
        <f>"T" &amp; ROUNDUP(Tableau1[[#This Row],[Mois]]/3, 0)</f>
        <v>T4</v>
      </c>
      <c r="M559" t="s">
        <v>402</v>
      </c>
      <c r="N559" t="str">
        <f>CONCATENATE(Tableau1[[#This Row],[Annee]],"-",Tableau1[[#This Row],[Trimestre]])</f>
        <v>2020-T4</v>
      </c>
      <c r="O559" t="str">
        <f>VLOOKUP(Tableau1[[#This Row],[Product_Ref]],Table_Correspondance!H:J,2,FALSE)</f>
        <v>Chemise</v>
      </c>
      <c r="P559" s="3">
        <f>VLOOKUP(Tableau1[[#This Row],[Product_Ref]],Table_Correspondance!H:N,6,FALSE)</f>
        <v>4.8600000000000003</v>
      </c>
      <c r="Q559" s="3">
        <f>VLOOKUP(Tableau1[[#This Row],[Product_Ref]],Table_Correspondance!H:N,7,FALSE)</f>
        <v>6</v>
      </c>
      <c r="R559" s="3">
        <v>9840.91</v>
      </c>
      <c r="S559" t="str">
        <f>CONCATENATE(Tableau1[[#This Row],[Sub_Region_Cod]],Tableau1[[#This Row],[Country_Cod]],Tableau1[[#This Row],[Categ]],Tableau1[[#This Row],[Period]],Tableau1[[#This Row],[Product_Ref]],Tableau1[[#This Row],[Sales]])</f>
        <v>EUEROUCAT_HautM10-2020P363379840,91</v>
      </c>
      <c r="T559" s="5">
        <f>VLOOKUP(Tableau1[[#This Row],[Product_Ref]],Table_Correspondance!H:L,5,FALSE)</f>
        <v>43009</v>
      </c>
      <c r="U559">
        <f>_xlfn.DAYS(Tableau1[[#This Row],[Date]],Tableau1[[#This Row],[Date_creation]])</f>
        <v>1096</v>
      </c>
    </row>
    <row r="560" spans="1:21" x14ac:dyDescent="0.35">
      <c r="A560" t="s">
        <v>8</v>
      </c>
      <c r="B560" t="s">
        <v>425</v>
      </c>
      <c r="C560" t="str">
        <f>TRIM(Tableau1[[#This Row],[Country_Cod]])</f>
        <v>ARM</v>
      </c>
      <c r="D560" t="s">
        <v>409</v>
      </c>
      <c r="E560" t="str">
        <f>VLOOKUP(Tableau1[[#This Row],[Code_Pays]],Table_Correspondance!$B$1:$F$40,2,FALSE)</f>
        <v>Arménie</v>
      </c>
      <c r="F560" t="str">
        <f>RIGHT(Tableau1[[#This Row],[Categ]],LEN(Tableau1[[#This Row],[Categ]])-4)</f>
        <v>Haut</v>
      </c>
      <c r="G560" t="s">
        <v>20</v>
      </c>
      <c r="H560" t="str">
        <f>RIGHT(Tableau1[[#This Row],[Period]],4)</f>
        <v>2020</v>
      </c>
      <c r="I560" t="str">
        <f>LEFT(Tableau1[[#This Row],[Period]],FIND("-",Tableau1[[#This Row],[Period]])-1)</f>
        <v>M4</v>
      </c>
      <c r="J560" t="str">
        <f>RIGHT(Tableau1[[#This Row],[Gauche_Trouve]],LEN(Tableau1[[#This Row],[Gauche_Trouve]])-1)</f>
        <v>4</v>
      </c>
      <c r="K560" s="5">
        <f>DATE(Tableau1[[#This Row],[Annee]],Tableau1[[#This Row],[Mois]],1)</f>
        <v>43922</v>
      </c>
      <c r="L560" s="5" t="str">
        <f>"T" &amp; ROUNDUP(Tableau1[[#This Row],[Mois]]/3, 0)</f>
        <v>T2</v>
      </c>
      <c r="M560" t="s">
        <v>352</v>
      </c>
      <c r="N560" t="str">
        <f>CONCATENATE(Tableau1[[#This Row],[Annee]],"-",Tableau1[[#This Row],[Trimestre]])</f>
        <v>2020-T2</v>
      </c>
      <c r="O560" t="str">
        <f>VLOOKUP(Tableau1[[#This Row],[Product_Ref]],Table_Correspondance!H:J,2,FALSE)</f>
        <v>Chemise</v>
      </c>
      <c r="P560" s="3">
        <f>VLOOKUP(Tableau1[[#This Row],[Product_Ref]],Table_Correspondance!H:N,6,FALSE)</f>
        <v>5.95</v>
      </c>
      <c r="Q560" s="3">
        <f>VLOOKUP(Tableau1[[#This Row],[Product_Ref]],Table_Correspondance!H:N,7,FALSE)</f>
        <v>7</v>
      </c>
      <c r="R560" s="3">
        <v>4248.59</v>
      </c>
      <c r="S560" t="str">
        <f>CONCATENATE(Tableau1[[#This Row],[Sub_Region_Cod]],Tableau1[[#This Row],[Country_Cod]],Tableau1[[#This Row],[Categ]],Tableau1[[#This Row],[Period]],Tableau1[[#This Row],[Product_Ref]],Tableau1[[#This Row],[Sales]])</f>
        <v>EUEARMCAT_HautM4-2020P494484248,59</v>
      </c>
      <c r="T560" s="5">
        <f>VLOOKUP(Tableau1[[#This Row],[Product_Ref]],Table_Correspondance!H:L,5,FALSE)</f>
        <v>42917</v>
      </c>
      <c r="U560">
        <f>_xlfn.DAYS(Tableau1[[#This Row],[Date]],Tableau1[[#This Row],[Date_creation]])</f>
        <v>1005</v>
      </c>
    </row>
    <row r="561" spans="1:21" x14ac:dyDescent="0.35">
      <c r="A561" t="s">
        <v>8</v>
      </c>
      <c r="B561" t="s">
        <v>417</v>
      </c>
      <c r="C561" t="str">
        <f>TRIM(Tableau1[[#This Row],[Country_Cod]])</f>
        <v>MDA</v>
      </c>
      <c r="D561" t="s">
        <v>409</v>
      </c>
      <c r="E561" t="str">
        <f>VLOOKUP(Tableau1[[#This Row],[Code_Pays]],Table_Correspondance!$B$1:$F$40,2,FALSE)</f>
        <v>République de Moldavie</v>
      </c>
      <c r="F561" t="str">
        <f>RIGHT(Tableau1[[#This Row],[Categ]],LEN(Tableau1[[#This Row],[Categ]])-4)</f>
        <v>Haut</v>
      </c>
      <c r="G561" t="s">
        <v>42</v>
      </c>
      <c r="H561" t="str">
        <f>RIGHT(Tableau1[[#This Row],[Period]],4)</f>
        <v>2019</v>
      </c>
      <c r="I561" t="str">
        <f>LEFT(Tableau1[[#This Row],[Period]],FIND("-",Tableau1[[#This Row],[Period]])-1)</f>
        <v>M6</v>
      </c>
      <c r="J561" t="str">
        <f>RIGHT(Tableau1[[#This Row],[Gauche_Trouve]],LEN(Tableau1[[#This Row],[Gauche_Trouve]])-1)</f>
        <v>6</v>
      </c>
      <c r="K561" s="5">
        <f>DATE(Tableau1[[#This Row],[Annee]],Tableau1[[#This Row],[Mois]],1)</f>
        <v>43617</v>
      </c>
      <c r="L561" s="5" t="str">
        <f>"T" &amp; ROUNDUP(Tableau1[[#This Row],[Mois]]/3, 0)</f>
        <v>T2</v>
      </c>
      <c r="M561" t="s">
        <v>127</v>
      </c>
      <c r="N561" t="str">
        <f>CONCATENATE(Tableau1[[#This Row],[Annee]],"-",Tableau1[[#This Row],[Trimestre]])</f>
        <v>2019-T2</v>
      </c>
      <c r="O561" t="str">
        <f>VLOOKUP(Tableau1[[#This Row],[Product_Ref]],Table_Correspondance!H:J,2,FALSE)</f>
        <v>Soutien gorge</v>
      </c>
      <c r="P561" s="3">
        <f>VLOOKUP(Tableau1[[#This Row],[Product_Ref]],Table_Correspondance!H:N,6,FALSE)</f>
        <v>12.32</v>
      </c>
      <c r="Q561" s="3">
        <f>VLOOKUP(Tableau1[[#This Row],[Product_Ref]],Table_Correspondance!H:N,7,FALSE)</f>
        <v>14</v>
      </c>
      <c r="R561" s="3">
        <v>5539.93</v>
      </c>
      <c r="S561" t="str">
        <f>CONCATENATE(Tableau1[[#This Row],[Sub_Region_Cod]],Tableau1[[#This Row],[Country_Cod]],Tableau1[[#This Row],[Categ]],Tableau1[[#This Row],[Period]],Tableau1[[#This Row],[Product_Ref]],Tableau1[[#This Row],[Sales]])</f>
        <v>EUEMDACAT_HautM6-2019P214195539,93</v>
      </c>
      <c r="T561" s="5">
        <f>VLOOKUP(Tableau1[[#This Row],[Product_Ref]],Table_Correspondance!H:L,5,FALSE)</f>
        <v>42767</v>
      </c>
      <c r="U561">
        <f>_xlfn.DAYS(Tableau1[[#This Row],[Date]],Tableau1[[#This Row],[Date_creation]])</f>
        <v>850</v>
      </c>
    </row>
    <row r="562" spans="1:21" x14ac:dyDescent="0.35">
      <c r="A562" t="s">
        <v>8</v>
      </c>
      <c r="B562" t="s">
        <v>422</v>
      </c>
      <c r="C562" t="str">
        <f>TRIM(Tableau1[[#This Row],[Country_Cod]])</f>
        <v>BLR</v>
      </c>
      <c r="D562" t="s">
        <v>409</v>
      </c>
      <c r="E562" t="str">
        <f>VLOOKUP(Tableau1[[#This Row],[Code_Pays]],Table_Correspondance!$B$1:$F$40,2,FALSE)</f>
        <v>Bélarus</v>
      </c>
      <c r="F562" t="str">
        <f>RIGHT(Tableau1[[#This Row],[Categ]],LEN(Tableau1[[#This Row],[Categ]])-4)</f>
        <v>Haut</v>
      </c>
      <c r="G562" t="s">
        <v>13</v>
      </c>
      <c r="H562" t="str">
        <f>RIGHT(Tableau1[[#This Row],[Period]],4)</f>
        <v>2020</v>
      </c>
      <c r="I562" t="str">
        <f>LEFT(Tableau1[[#This Row],[Period]],FIND("-",Tableau1[[#This Row],[Period]])-1)</f>
        <v>M2</v>
      </c>
      <c r="J562" t="str">
        <f>RIGHT(Tableau1[[#This Row],[Gauche_Trouve]],LEN(Tableau1[[#This Row],[Gauche_Trouve]])-1)</f>
        <v>2</v>
      </c>
      <c r="K562" s="5">
        <f>DATE(Tableau1[[#This Row],[Annee]],Tableau1[[#This Row],[Mois]],1)</f>
        <v>43862</v>
      </c>
      <c r="L562" s="5" t="str">
        <f>"T" &amp; ROUNDUP(Tableau1[[#This Row],[Mois]]/3, 0)</f>
        <v>T1</v>
      </c>
      <c r="M562" t="s">
        <v>364</v>
      </c>
      <c r="N562" t="str">
        <f>CONCATENATE(Tableau1[[#This Row],[Annee]],"-",Tableau1[[#This Row],[Trimestre]])</f>
        <v>2020-T1</v>
      </c>
      <c r="O562" t="str">
        <f>VLOOKUP(Tableau1[[#This Row],[Product_Ref]],Table_Correspondance!H:J,2,FALSE)</f>
        <v>T-shirt</v>
      </c>
      <c r="P562" s="3">
        <f>VLOOKUP(Tableau1[[#This Row],[Product_Ref]],Table_Correspondance!H:N,6,FALSE)</f>
        <v>4</v>
      </c>
      <c r="Q562" s="3">
        <f>VLOOKUP(Tableau1[[#This Row],[Product_Ref]],Table_Correspondance!H:N,7,FALSE)</f>
        <v>5</v>
      </c>
      <c r="R562" s="3">
        <v>598.86</v>
      </c>
      <c r="S562" t="str">
        <f>CONCATENATE(Tableau1[[#This Row],[Sub_Region_Cod]],Tableau1[[#This Row],[Country_Cod]],Tableau1[[#This Row],[Categ]],Tableau1[[#This Row],[Period]],Tableau1[[#This Row],[Product_Ref]],Tableau1[[#This Row],[Sales]])</f>
        <v>EUEBLRCAT_HautM2-2020P10927598,86</v>
      </c>
      <c r="T562" s="5">
        <f>VLOOKUP(Tableau1[[#This Row],[Product_Ref]],Table_Correspondance!H:L,5,FALSE)</f>
        <v>43405</v>
      </c>
      <c r="U562">
        <f>_xlfn.DAYS(Tableau1[[#This Row],[Date]],Tableau1[[#This Row],[Date_creation]])</f>
        <v>457</v>
      </c>
    </row>
    <row r="563" spans="1:21" x14ac:dyDescent="0.35">
      <c r="A563" t="s">
        <v>8</v>
      </c>
      <c r="B563" t="s">
        <v>415</v>
      </c>
      <c r="C563" t="str">
        <f>TRIM(Tableau1[[#This Row],[Country_Cod]])</f>
        <v>RUS</v>
      </c>
      <c r="D563" t="s">
        <v>410</v>
      </c>
      <c r="E563" t="str">
        <f>VLOOKUP(Tableau1[[#This Row],[Code_Pays]],Table_Correspondance!$B$1:$F$40,2,FALSE)</f>
        <v>Fédération de Russie</v>
      </c>
      <c r="F563" t="str">
        <f>RIGHT(Tableau1[[#This Row],[Categ]],LEN(Tableau1[[#This Row],[Categ]])-4)</f>
        <v>Bas</v>
      </c>
      <c r="G563" t="s">
        <v>42</v>
      </c>
      <c r="H563" t="str">
        <f>RIGHT(Tableau1[[#This Row],[Period]],4)</f>
        <v>2019</v>
      </c>
      <c r="I563" t="str">
        <f>LEFT(Tableau1[[#This Row],[Period]],FIND("-",Tableau1[[#This Row],[Period]])-1)</f>
        <v>M6</v>
      </c>
      <c r="J563" t="str">
        <f>RIGHT(Tableau1[[#This Row],[Gauche_Trouve]],LEN(Tableau1[[#This Row],[Gauche_Trouve]])-1)</f>
        <v>6</v>
      </c>
      <c r="K563" s="5">
        <f>DATE(Tableau1[[#This Row],[Annee]],Tableau1[[#This Row],[Mois]],1)</f>
        <v>43617</v>
      </c>
      <c r="L563" s="5" t="str">
        <f>"T" &amp; ROUNDUP(Tableau1[[#This Row],[Mois]]/3, 0)</f>
        <v>T2</v>
      </c>
      <c r="M563" t="s">
        <v>330</v>
      </c>
      <c r="N563" t="str">
        <f>CONCATENATE(Tableau1[[#This Row],[Annee]],"-",Tableau1[[#This Row],[Trimestre]])</f>
        <v>2019-T2</v>
      </c>
      <c r="O563" t="str">
        <f>VLOOKUP(Tableau1[[#This Row],[Product_Ref]],Table_Correspondance!H:J,2,FALSE)</f>
        <v>Pantacourt</v>
      </c>
      <c r="P563" s="3">
        <f>VLOOKUP(Tableau1[[#This Row],[Product_Ref]],Table_Correspondance!H:N,6,FALSE)</f>
        <v>13.2</v>
      </c>
      <c r="Q563" s="3">
        <f>VLOOKUP(Tableau1[[#This Row],[Product_Ref]],Table_Correspondance!H:N,7,FALSE)</f>
        <v>15</v>
      </c>
      <c r="R563" s="3">
        <v>9833.75</v>
      </c>
      <c r="S563" t="str">
        <f>CONCATENATE(Tableau1[[#This Row],[Sub_Region_Cod]],Tableau1[[#This Row],[Country_Cod]],Tableau1[[#This Row],[Categ]],Tableau1[[#This Row],[Period]],Tableau1[[#This Row],[Product_Ref]],Tableau1[[#This Row],[Sales]])</f>
        <v>EUERUSCAT_BasM6-2019P165359833,75</v>
      </c>
      <c r="T563" s="5">
        <f>VLOOKUP(Tableau1[[#This Row],[Product_Ref]],Table_Correspondance!H:L,5,FALSE)</f>
        <v>43132</v>
      </c>
      <c r="U563">
        <f>_xlfn.DAYS(Tableau1[[#This Row],[Date]],Tableau1[[#This Row],[Date_creation]])</f>
        <v>485</v>
      </c>
    </row>
    <row r="564" spans="1:21" x14ac:dyDescent="0.35">
      <c r="A564" t="s">
        <v>8</v>
      </c>
      <c r="B564" t="s">
        <v>425</v>
      </c>
      <c r="C564" t="str">
        <f>TRIM(Tableau1[[#This Row],[Country_Cod]])</f>
        <v>ARM</v>
      </c>
      <c r="D564" t="s">
        <v>410</v>
      </c>
      <c r="E564" t="str">
        <f>VLOOKUP(Tableau1[[#This Row],[Code_Pays]],Table_Correspondance!$B$1:$F$40,2,FALSE)</f>
        <v>Arménie</v>
      </c>
      <c r="F564" t="str">
        <f>RIGHT(Tableau1[[#This Row],[Categ]],LEN(Tableau1[[#This Row],[Categ]])-4)</f>
        <v>Bas</v>
      </c>
      <c r="G564" t="s">
        <v>15</v>
      </c>
      <c r="H564" t="str">
        <f>RIGHT(Tableau1[[#This Row],[Period]],4)</f>
        <v>2019</v>
      </c>
      <c r="I564" t="str">
        <f>LEFT(Tableau1[[#This Row],[Period]],FIND("-",Tableau1[[#This Row],[Period]])-1)</f>
        <v>M8</v>
      </c>
      <c r="J564" t="str">
        <f>RIGHT(Tableau1[[#This Row],[Gauche_Trouve]],LEN(Tableau1[[#This Row],[Gauche_Trouve]])-1)</f>
        <v>8</v>
      </c>
      <c r="K564" s="5">
        <f>DATE(Tableau1[[#This Row],[Annee]],Tableau1[[#This Row],[Mois]],1)</f>
        <v>43678</v>
      </c>
      <c r="L564" s="5" t="str">
        <f>"T" &amp; ROUNDUP(Tableau1[[#This Row],[Mois]]/3, 0)</f>
        <v>T3</v>
      </c>
      <c r="M564" t="s">
        <v>95</v>
      </c>
      <c r="N564" t="str">
        <f>CONCATENATE(Tableau1[[#This Row],[Annee]],"-",Tableau1[[#This Row],[Trimestre]])</f>
        <v>2019-T3</v>
      </c>
      <c r="O564" t="str">
        <f>VLOOKUP(Tableau1[[#This Row],[Product_Ref]],Table_Correspondance!H:J,2,FALSE)</f>
        <v>Culotte</v>
      </c>
      <c r="P564" s="3">
        <f>VLOOKUP(Tableau1[[#This Row],[Product_Ref]],Table_Correspondance!H:N,6,FALSE)</f>
        <v>5.81</v>
      </c>
      <c r="Q564" s="3">
        <f>VLOOKUP(Tableau1[[#This Row],[Product_Ref]],Table_Correspondance!H:N,7,FALSE)</f>
        <v>7</v>
      </c>
      <c r="R564" s="3">
        <v>5073.76</v>
      </c>
      <c r="S564" t="str">
        <f>CONCATENATE(Tableau1[[#This Row],[Sub_Region_Cod]],Tableau1[[#This Row],[Country_Cod]],Tableau1[[#This Row],[Categ]],Tableau1[[#This Row],[Period]],Tableau1[[#This Row],[Product_Ref]],Tableau1[[#This Row],[Sales]])</f>
        <v>EUEARMCAT_BasM8-2019P215745073,76</v>
      </c>
      <c r="T564" s="5">
        <f>VLOOKUP(Tableau1[[#This Row],[Product_Ref]],Table_Correspondance!H:L,5,FALSE)</f>
        <v>42826</v>
      </c>
      <c r="U564">
        <f>_xlfn.DAYS(Tableau1[[#This Row],[Date]],Tableau1[[#This Row],[Date_creation]])</f>
        <v>852</v>
      </c>
    </row>
    <row r="565" spans="1:21" x14ac:dyDescent="0.35">
      <c r="A565" t="s">
        <v>8</v>
      </c>
      <c r="B565" t="s">
        <v>419</v>
      </c>
      <c r="C565" t="str">
        <f>TRIM(Tableau1[[#This Row],[Country_Cod]])</f>
        <v>HUN</v>
      </c>
      <c r="D565" t="s">
        <v>409</v>
      </c>
      <c r="E565" t="str">
        <f>VLOOKUP(Tableau1[[#This Row],[Code_Pays]],Table_Correspondance!$B$1:$F$40,2,FALSE)</f>
        <v>Hongrie</v>
      </c>
      <c r="F565" t="str">
        <f>RIGHT(Tableau1[[#This Row],[Categ]],LEN(Tableau1[[#This Row],[Categ]])-4)</f>
        <v>Haut</v>
      </c>
      <c r="G565" t="s">
        <v>52</v>
      </c>
      <c r="H565" t="str">
        <f>RIGHT(Tableau1[[#This Row],[Period]],4)</f>
        <v>2020</v>
      </c>
      <c r="I565" t="str">
        <f>LEFT(Tableau1[[#This Row],[Period]],FIND("-",Tableau1[[#This Row],[Period]])-1)</f>
        <v>M11</v>
      </c>
      <c r="J565" t="str">
        <f>RIGHT(Tableau1[[#This Row],[Gauche_Trouve]],LEN(Tableau1[[#This Row],[Gauche_Trouve]])-1)</f>
        <v>11</v>
      </c>
      <c r="K565" s="5">
        <f>DATE(Tableau1[[#This Row],[Annee]],Tableau1[[#This Row],[Mois]],1)</f>
        <v>44136</v>
      </c>
      <c r="L565" s="5" t="str">
        <f>"T" &amp; ROUNDUP(Tableau1[[#This Row],[Mois]]/3, 0)</f>
        <v>T4</v>
      </c>
      <c r="M565" t="s">
        <v>210</v>
      </c>
      <c r="N565" t="str">
        <f>CONCATENATE(Tableau1[[#This Row],[Annee]],"-",Tableau1[[#This Row],[Trimestre]])</f>
        <v>2020-T4</v>
      </c>
      <c r="O565" t="str">
        <f>VLOOKUP(Tableau1[[#This Row],[Product_Ref]],Table_Correspondance!H:J,2,FALSE)</f>
        <v>Débardeur</v>
      </c>
      <c r="P565" s="3">
        <f>VLOOKUP(Tableau1[[#This Row],[Product_Ref]],Table_Correspondance!H:N,6,FALSE)</f>
        <v>4.25</v>
      </c>
      <c r="Q565" s="3">
        <f>VLOOKUP(Tableau1[[#This Row],[Product_Ref]],Table_Correspondance!H:N,7,FALSE)</f>
        <v>5</v>
      </c>
      <c r="R565" s="3">
        <v>9093.8700000000008</v>
      </c>
      <c r="S565" t="str">
        <f>CONCATENATE(Tableau1[[#This Row],[Sub_Region_Cod]],Tableau1[[#This Row],[Country_Cod]],Tableau1[[#This Row],[Categ]],Tableau1[[#This Row],[Period]],Tableau1[[#This Row],[Product_Ref]],Tableau1[[#This Row],[Sales]])</f>
        <v>EUEHUNCAT_HautM11-2020P321239093,87</v>
      </c>
      <c r="T565" s="5">
        <f>VLOOKUP(Tableau1[[#This Row],[Product_Ref]],Table_Correspondance!H:L,5,FALSE)</f>
        <v>42917</v>
      </c>
      <c r="U565">
        <f>_xlfn.DAYS(Tableau1[[#This Row],[Date]],Tableau1[[#This Row],[Date_creation]])</f>
        <v>1219</v>
      </c>
    </row>
    <row r="566" spans="1:21" x14ac:dyDescent="0.35">
      <c r="A566" t="s">
        <v>8</v>
      </c>
      <c r="B566" t="s">
        <v>422</v>
      </c>
      <c r="C566" t="str">
        <f>TRIM(Tableau1[[#This Row],[Country_Cod]])</f>
        <v>BLR</v>
      </c>
      <c r="D566" t="s">
        <v>409</v>
      </c>
      <c r="E566" t="str">
        <f>VLOOKUP(Tableau1[[#This Row],[Code_Pays]],Table_Correspondance!$B$1:$F$40,2,FALSE)</f>
        <v>Bélarus</v>
      </c>
      <c r="F566" t="str">
        <f>RIGHT(Tableau1[[#This Row],[Categ]],LEN(Tableau1[[#This Row],[Categ]])-4)</f>
        <v>Haut</v>
      </c>
      <c r="G566" t="s">
        <v>25</v>
      </c>
      <c r="H566" t="str">
        <f>RIGHT(Tableau1[[#This Row],[Period]],4)</f>
        <v>2019</v>
      </c>
      <c r="I566" t="str">
        <f>LEFT(Tableau1[[#This Row],[Period]],FIND("-",Tableau1[[#This Row],[Period]])-1)</f>
        <v>M12</v>
      </c>
      <c r="J566" t="str">
        <f>RIGHT(Tableau1[[#This Row],[Gauche_Trouve]],LEN(Tableau1[[#This Row],[Gauche_Trouve]])-1)</f>
        <v>12</v>
      </c>
      <c r="K566" s="5">
        <f>DATE(Tableau1[[#This Row],[Annee]],Tableau1[[#This Row],[Mois]],1)</f>
        <v>43800</v>
      </c>
      <c r="L566" s="5" t="str">
        <f>"T" &amp; ROUNDUP(Tableau1[[#This Row],[Mois]]/3, 0)</f>
        <v>T4</v>
      </c>
      <c r="M566" t="s">
        <v>133</v>
      </c>
      <c r="N566" t="str">
        <f>CONCATENATE(Tableau1[[#This Row],[Annee]],"-",Tableau1[[#This Row],[Trimestre]])</f>
        <v>2019-T4</v>
      </c>
      <c r="O566" t="str">
        <f>VLOOKUP(Tableau1[[#This Row],[Product_Ref]],Table_Correspondance!H:J,2,FALSE)</f>
        <v>Soutien gorge</v>
      </c>
      <c r="P566" s="3">
        <f>VLOOKUP(Tableau1[[#This Row],[Product_Ref]],Table_Correspondance!H:N,6,FALSE)</f>
        <v>5.92</v>
      </c>
      <c r="Q566" s="3">
        <f>VLOOKUP(Tableau1[[#This Row],[Product_Ref]],Table_Correspondance!H:N,7,FALSE)</f>
        <v>8</v>
      </c>
      <c r="R566" s="3">
        <v>8280.31</v>
      </c>
      <c r="S566" t="str">
        <f>CONCATENATE(Tableau1[[#This Row],[Sub_Region_Cod]],Tableau1[[#This Row],[Country_Cod]],Tableau1[[#This Row],[Categ]],Tableau1[[#This Row],[Period]],Tableau1[[#This Row],[Product_Ref]],Tableau1[[#This Row],[Sales]])</f>
        <v>EUEBLRCAT_HautM12-2019P173878280,31</v>
      </c>
      <c r="T566" s="5">
        <f>VLOOKUP(Tableau1[[#This Row],[Product_Ref]],Table_Correspondance!H:L,5,FALSE)</f>
        <v>42826</v>
      </c>
      <c r="U566">
        <f>_xlfn.DAYS(Tableau1[[#This Row],[Date]],Tableau1[[#This Row],[Date_creation]])</f>
        <v>974</v>
      </c>
    </row>
    <row r="567" spans="1:21" x14ac:dyDescent="0.35">
      <c r="A567" t="s">
        <v>8</v>
      </c>
      <c r="B567" t="s">
        <v>415</v>
      </c>
      <c r="C567" t="str">
        <f>TRIM(Tableau1[[#This Row],[Country_Cod]])</f>
        <v>RUS</v>
      </c>
      <c r="D567" t="s">
        <v>408</v>
      </c>
      <c r="E567" t="str">
        <f>VLOOKUP(Tableau1[[#This Row],[Code_Pays]],Table_Correspondance!$B$1:$F$40,2,FALSE)</f>
        <v>Fédération de Russie</v>
      </c>
      <c r="F567" t="str">
        <f>RIGHT(Tableau1[[#This Row],[Categ]],LEN(Tableau1[[#This Row],[Categ]])-4)</f>
        <v>Haut-Et-Bas</v>
      </c>
      <c r="G567" t="s">
        <v>15</v>
      </c>
      <c r="H567" t="str">
        <f>RIGHT(Tableau1[[#This Row],[Period]],4)</f>
        <v>2019</v>
      </c>
      <c r="I567" t="str">
        <f>LEFT(Tableau1[[#This Row],[Period]],FIND("-",Tableau1[[#This Row],[Period]])-1)</f>
        <v>M8</v>
      </c>
      <c r="J567" t="str">
        <f>RIGHT(Tableau1[[#This Row],[Gauche_Trouve]],LEN(Tableau1[[#This Row],[Gauche_Trouve]])-1)</f>
        <v>8</v>
      </c>
      <c r="K567" s="5">
        <f>DATE(Tableau1[[#This Row],[Annee]],Tableau1[[#This Row],[Mois]],1)</f>
        <v>43678</v>
      </c>
      <c r="L567" s="5" t="str">
        <f>"T" &amp; ROUNDUP(Tableau1[[#This Row],[Mois]]/3, 0)</f>
        <v>T3</v>
      </c>
      <c r="M567" t="s">
        <v>180</v>
      </c>
      <c r="N567" t="str">
        <f>CONCATENATE(Tableau1[[#This Row],[Annee]],"-",Tableau1[[#This Row],[Trimestre]])</f>
        <v>2019-T3</v>
      </c>
      <c r="O567" t="str">
        <f>VLOOKUP(Tableau1[[#This Row],[Product_Ref]],Table_Correspondance!H:J,2,FALSE)</f>
        <v>Pyjama</v>
      </c>
      <c r="P567" s="3">
        <f>VLOOKUP(Tableau1[[#This Row],[Product_Ref]],Table_Correspondance!H:N,6,FALSE)</f>
        <v>5.32</v>
      </c>
      <c r="Q567" s="3">
        <f>VLOOKUP(Tableau1[[#This Row],[Product_Ref]],Table_Correspondance!H:N,7,FALSE)</f>
        <v>7</v>
      </c>
      <c r="R567" s="3">
        <v>9380.76</v>
      </c>
      <c r="S567" t="str">
        <f>CONCATENATE(Tableau1[[#This Row],[Sub_Region_Cod]],Tableau1[[#This Row],[Country_Cod]],Tableau1[[#This Row],[Categ]],Tableau1[[#This Row],[Period]],Tableau1[[#This Row],[Product_Ref]],Tableau1[[#This Row],[Sales]])</f>
        <v>EUERUSCAT_Haut-Et-BasM8-2019P005759380,76</v>
      </c>
      <c r="T567" s="5">
        <f>VLOOKUP(Tableau1[[#This Row],[Product_Ref]],Table_Correspondance!H:L,5,FALSE)</f>
        <v>43435</v>
      </c>
      <c r="U567">
        <f>_xlfn.DAYS(Tableau1[[#This Row],[Date]],Tableau1[[#This Row],[Date_creation]])</f>
        <v>243</v>
      </c>
    </row>
    <row r="568" spans="1:21" x14ac:dyDescent="0.35">
      <c r="A568" t="s">
        <v>8</v>
      </c>
      <c r="B568" t="s">
        <v>418</v>
      </c>
      <c r="C568" t="str">
        <f>TRIM(Tableau1[[#This Row],[Country_Cod]])</f>
        <v>BGR</v>
      </c>
      <c r="D568" t="s">
        <v>409</v>
      </c>
      <c r="E568" t="str">
        <f>VLOOKUP(Tableau1[[#This Row],[Code_Pays]],Table_Correspondance!$B$1:$F$40,2,FALSE)</f>
        <v>Bulgarie</v>
      </c>
      <c r="F568" t="str">
        <f>RIGHT(Tableau1[[#This Row],[Categ]],LEN(Tableau1[[#This Row],[Categ]])-4)</f>
        <v>Haut</v>
      </c>
      <c r="G568" t="s">
        <v>23</v>
      </c>
      <c r="H568" t="str">
        <f>RIGHT(Tableau1[[#This Row],[Period]],4)</f>
        <v>2019</v>
      </c>
      <c r="I568" t="str">
        <f>LEFT(Tableau1[[#This Row],[Period]],FIND("-",Tableau1[[#This Row],[Period]])-1)</f>
        <v>M10</v>
      </c>
      <c r="J568" t="str">
        <f>RIGHT(Tableau1[[#This Row],[Gauche_Trouve]],LEN(Tableau1[[#This Row],[Gauche_Trouve]])-1)</f>
        <v>10</v>
      </c>
      <c r="K568" s="5">
        <f>DATE(Tableau1[[#This Row],[Annee]],Tableau1[[#This Row],[Mois]],1)</f>
        <v>43739</v>
      </c>
      <c r="L568" s="5" t="str">
        <f>"T" &amp; ROUNDUP(Tableau1[[#This Row],[Mois]]/3, 0)</f>
        <v>T4</v>
      </c>
      <c r="M568" t="s">
        <v>333</v>
      </c>
      <c r="N568" t="str">
        <f>CONCATENATE(Tableau1[[#This Row],[Annee]],"-",Tableau1[[#This Row],[Trimestre]])</f>
        <v>2019-T4</v>
      </c>
      <c r="O568" t="str">
        <f>VLOOKUP(Tableau1[[#This Row],[Product_Ref]],Table_Correspondance!H:J,2,FALSE)</f>
        <v>Sweatshirt</v>
      </c>
      <c r="P568" s="3">
        <f>VLOOKUP(Tableau1[[#This Row],[Product_Ref]],Table_Correspondance!H:N,6,FALSE)</f>
        <v>8</v>
      </c>
      <c r="Q568" s="3">
        <f>VLOOKUP(Tableau1[[#This Row],[Product_Ref]],Table_Correspondance!H:N,7,FALSE)</f>
        <v>10</v>
      </c>
      <c r="R568" s="3">
        <v>6741.72</v>
      </c>
      <c r="S568" t="str">
        <f>CONCATENATE(Tableau1[[#This Row],[Sub_Region_Cod]],Tableau1[[#This Row],[Country_Cod]],Tableau1[[#This Row],[Categ]],Tableau1[[#This Row],[Period]],Tableau1[[#This Row],[Product_Ref]],Tableau1[[#This Row],[Sales]])</f>
        <v>EUEBGRCAT_HautM10-2019P226316741,72</v>
      </c>
      <c r="T568" s="5">
        <f>VLOOKUP(Tableau1[[#This Row],[Product_Ref]],Table_Correspondance!H:L,5,FALSE)</f>
        <v>43313</v>
      </c>
      <c r="U568">
        <f>_xlfn.DAYS(Tableau1[[#This Row],[Date]],Tableau1[[#This Row],[Date_creation]])</f>
        <v>426</v>
      </c>
    </row>
    <row r="569" spans="1:21" x14ac:dyDescent="0.35">
      <c r="A569" t="s">
        <v>8</v>
      </c>
      <c r="B569" t="s">
        <v>417</v>
      </c>
      <c r="C569" t="str">
        <f>TRIM(Tableau1[[#This Row],[Country_Cod]])</f>
        <v>MDA</v>
      </c>
      <c r="D569" t="s">
        <v>410</v>
      </c>
      <c r="E569" t="str">
        <f>VLOOKUP(Tableau1[[#This Row],[Code_Pays]],Table_Correspondance!$B$1:$F$40,2,FALSE)</f>
        <v>République de Moldavie</v>
      </c>
      <c r="F569" t="str">
        <f>RIGHT(Tableau1[[#This Row],[Categ]],LEN(Tableau1[[#This Row],[Categ]])-4)</f>
        <v>Bas</v>
      </c>
      <c r="G569" t="s">
        <v>17</v>
      </c>
      <c r="H569" t="str">
        <f>RIGHT(Tableau1[[#This Row],[Period]],4)</f>
        <v>2020</v>
      </c>
      <c r="I569" t="str">
        <f>LEFT(Tableau1[[#This Row],[Period]],FIND("-",Tableau1[[#This Row],[Period]])-1)</f>
        <v>M12</v>
      </c>
      <c r="J569" t="str">
        <f>RIGHT(Tableau1[[#This Row],[Gauche_Trouve]],LEN(Tableau1[[#This Row],[Gauche_Trouve]])-1)</f>
        <v>12</v>
      </c>
      <c r="K569" s="5">
        <f>DATE(Tableau1[[#This Row],[Annee]],Tableau1[[#This Row],[Mois]],1)</f>
        <v>44166</v>
      </c>
      <c r="L569" s="5" t="str">
        <f>"T" &amp; ROUNDUP(Tableau1[[#This Row],[Mois]]/3, 0)</f>
        <v>T4</v>
      </c>
      <c r="M569" t="s">
        <v>50</v>
      </c>
      <c r="N569" t="str">
        <f>CONCATENATE(Tableau1[[#This Row],[Annee]],"-",Tableau1[[#This Row],[Trimestre]])</f>
        <v>2020-T4</v>
      </c>
      <c r="O569" t="str">
        <f>VLOOKUP(Tableau1[[#This Row],[Product_Ref]],Table_Correspondance!H:J,2,FALSE)</f>
        <v>Chaussette</v>
      </c>
      <c r="P569" s="3">
        <f>VLOOKUP(Tableau1[[#This Row],[Product_Ref]],Table_Correspondance!H:N,6,FALSE)</f>
        <v>13.2</v>
      </c>
      <c r="Q569" s="3">
        <f>VLOOKUP(Tableau1[[#This Row],[Product_Ref]],Table_Correspondance!H:N,7,FALSE)</f>
        <v>15</v>
      </c>
      <c r="R569" s="3">
        <v>8641.82</v>
      </c>
      <c r="S569" t="str">
        <f>CONCATENATE(Tableau1[[#This Row],[Sub_Region_Cod]],Tableau1[[#This Row],[Country_Cod]],Tableau1[[#This Row],[Categ]],Tableau1[[#This Row],[Period]],Tableau1[[#This Row],[Product_Ref]],Tableau1[[#This Row],[Sales]])</f>
        <v>EUEMDACAT_BasM12-2020P308488641,82</v>
      </c>
      <c r="T569" s="5">
        <f>VLOOKUP(Tableau1[[#This Row],[Product_Ref]],Table_Correspondance!H:L,5,FALSE)</f>
        <v>42736</v>
      </c>
      <c r="U569">
        <f>_xlfn.DAYS(Tableau1[[#This Row],[Date]],Tableau1[[#This Row],[Date_creation]])</f>
        <v>1430</v>
      </c>
    </row>
    <row r="570" spans="1:21" x14ac:dyDescent="0.35">
      <c r="A570" t="s">
        <v>8</v>
      </c>
      <c r="B570" t="s">
        <v>423</v>
      </c>
      <c r="C570" t="str">
        <f>TRIM(Tableau1[[#This Row],[Country_Cod]])</f>
        <v>UKR</v>
      </c>
      <c r="D570" t="s">
        <v>410</v>
      </c>
      <c r="E570" t="str">
        <f>VLOOKUP(Tableau1[[#This Row],[Code_Pays]],Table_Correspondance!$B$1:$F$40,2,FALSE)</f>
        <v>Ukraine</v>
      </c>
      <c r="F570" t="str">
        <f>RIGHT(Tableau1[[#This Row],[Categ]],LEN(Tableau1[[#This Row],[Categ]])-4)</f>
        <v>Bas</v>
      </c>
      <c r="G570" t="s">
        <v>56</v>
      </c>
      <c r="H570" t="str">
        <f>RIGHT(Tableau1[[#This Row],[Period]],4)</f>
        <v>2020</v>
      </c>
      <c r="I570" t="str">
        <f>LEFT(Tableau1[[#This Row],[Period]],FIND("-",Tableau1[[#This Row],[Period]])-1)</f>
        <v>M3</v>
      </c>
      <c r="J570" t="str">
        <f>RIGHT(Tableau1[[#This Row],[Gauche_Trouve]],LEN(Tableau1[[#This Row],[Gauche_Trouve]])-1)</f>
        <v>3</v>
      </c>
      <c r="K570" s="5">
        <f>DATE(Tableau1[[#This Row],[Annee]],Tableau1[[#This Row],[Mois]],1)</f>
        <v>43891</v>
      </c>
      <c r="L570" s="5" t="str">
        <f>"T" &amp; ROUNDUP(Tableau1[[#This Row],[Mois]]/3, 0)</f>
        <v>T1</v>
      </c>
      <c r="M570" t="s">
        <v>362</v>
      </c>
      <c r="N570" t="str">
        <f>CONCATENATE(Tableau1[[#This Row],[Annee]],"-",Tableau1[[#This Row],[Trimestre]])</f>
        <v>2020-T1</v>
      </c>
      <c r="O570" t="str">
        <f>VLOOKUP(Tableau1[[#This Row],[Product_Ref]],Table_Correspondance!H:J,2,FALSE)</f>
        <v>Pantacourt</v>
      </c>
      <c r="P570" s="3">
        <f>VLOOKUP(Tableau1[[#This Row],[Product_Ref]],Table_Correspondance!H:N,6,FALSE)</f>
        <v>5.92</v>
      </c>
      <c r="Q570" s="3">
        <f>VLOOKUP(Tableau1[[#This Row],[Product_Ref]],Table_Correspondance!H:N,7,FALSE)</f>
        <v>8</v>
      </c>
      <c r="R570" s="3">
        <v>6885.95</v>
      </c>
      <c r="S570" t="str">
        <f>CONCATENATE(Tableau1[[#This Row],[Sub_Region_Cod]],Tableau1[[#This Row],[Country_Cod]],Tableau1[[#This Row],[Categ]],Tableau1[[#This Row],[Period]],Tableau1[[#This Row],[Product_Ref]],Tableau1[[#This Row],[Sales]])</f>
        <v>EUEUKRCAT_BasM3-2020P267176885,95</v>
      </c>
      <c r="T570" s="5">
        <f>VLOOKUP(Tableau1[[#This Row],[Product_Ref]],Table_Correspondance!H:L,5,FALSE)</f>
        <v>42917</v>
      </c>
      <c r="U570">
        <f>_xlfn.DAYS(Tableau1[[#This Row],[Date]],Tableau1[[#This Row],[Date_creation]])</f>
        <v>974</v>
      </c>
    </row>
    <row r="571" spans="1:21" x14ac:dyDescent="0.35">
      <c r="A571" t="s">
        <v>8</v>
      </c>
      <c r="B571" t="s">
        <v>425</v>
      </c>
      <c r="C571" t="str">
        <f>TRIM(Tableau1[[#This Row],[Country_Cod]])</f>
        <v>ARM</v>
      </c>
      <c r="D571" t="s">
        <v>410</v>
      </c>
      <c r="E571" t="str">
        <f>VLOOKUP(Tableau1[[#This Row],[Code_Pays]],Table_Correspondance!$B$1:$F$40,2,FALSE)</f>
        <v>Arménie</v>
      </c>
      <c r="F571" t="str">
        <f>RIGHT(Tableau1[[#This Row],[Categ]],LEN(Tableau1[[#This Row],[Categ]])-4)</f>
        <v>Bas</v>
      </c>
      <c r="G571" t="s">
        <v>15</v>
      </c>
      <c r="H571" t="str">
        <f>RIGHT(Tableau1[[#This Row],[Period]],4)</f>
        <v>2019</v>
      </c>
      <c r="I571" t="str">
        <f>LEFT(Tableau1[[#This Row],[Period]],FIND("-",Tableau1[[#This Row],[Period]])-1)</f>
        <v>M8</v>
      </c>
      <c r="J571" t="str">
        <f>RIGHT(Tableau1[[#This Row],[Gauche_Trouve]],LEN(Tableau1[[#This Row],[Gauche_Trouve]])-1)</f>
        <v>8</v>
      </c>
      <c r="K571" s="5">
        <f>DATE(Tableau1[[#This Row],[Annee]],Tableau1[[#This Row],[Mois]],1)</f>
        <v>43678</v>
      </c>
      <c r="L571" s="5" t="str">
        <f>"T" &amp; ROUNDUP(Tableau1[[#This Row],[Mois]]/3, 0)</f>
        <v>T3</v>
      </c>
      <c r="M571" t="s">
        <v>223</v>
      </c>
      <c r="N571" t="str">
        <f>CONCATENATE(Tableau1[[#This Row],[Annee]],"-",Tableau1[[#This Row],[Trimestre]])</f>
        <v>2019-T3</v>
      </c>
      <c r="O571" t="str">
        <f>VLOOKUP(Tableau1[[#This Row],[Product_Ref]],Table_Correspondance!H:J,2,FALSE)</f>
        <v>Pantacourt</v>
      </c>
      <c r="P571" s="3">
        <f>VLOOKUP(Tableau1[[#This Row],[Product_Ref]],Table_Correspondance!H:N,6,FALSE)</f>
        <v>5.64</v>
      </c>
      <c r="Q571" s="3">
        <f>VLOOKUP(Tableau1[[#This Row],[Product_Ref]],Table_Correspondance!H:N,7,FALSE)</f>
        <v>6</v>
      </c>
      <c r="R571" s="3">
        <v>6564.4</v>
      </c>
      <c r="S571" t="str">
        <f>CONCATENATE(Tableau1[[#This Row],[Sub_Region_Cod]],Tableau1[[#This Row],[Country_Cod]],Tableau1[[#This Row],[Categ]],Tableau1[[#This Row],[Period]],Tableau1[[#This Row],[Product_Ref]],Tableau1[[#This Row],[Sales]])</f>
        <v>EUEARMCAT_BasM8-2019P114646564,4</v>
      </c>
      <c r="T571" s="5">
        <f>VLOOKUP(Tableau1[[#This Row],[Product_Ref]],Table_Correspondance!H:L,5,FALSE)</f>
        <v>42856</v>
      </c>
      <c r="U571">
        <f>_xlfn.DAYS(Tableau1[[#This Row],[Date]],Tableau1[[#This Row],[Date_creation]])</f>
        <v>822</v>
      </c>
    </row>
    <row r="572" spans="1:21" x14ac:dyDescent="0.35">
      <c r="A572" t="s">
        <v>8</v>
      </c>
      <c r="B572" t="s">
        <v>419</v>
      </c>
      <c r="C572" t="str">
        <f>TRIM(Tableau1[[#This Row],[Country_Cod]])</f>
        <v>HUN</v>
      </c>
      <c r="D572" t="s">
        <v>408</v>
      </c>
      <c r="E572" t="str">
        <f>VLOOKUP(Tableau1[[#This Row],[Code_Pays]],Table_Correspondance!$B$1:$F$40,2,FALSE)</f>
        <v>Hongrie</v>
      </c>
      <c r="F572" t="str">
        <f>RIGHT(Tableau1[[#This Row],[Categ]],LEN(Tableau1[[#This Row],[Categ]])-4)</f>
        <v>Haut-Et-Bas</v>
      </c>
      <c r="G572" t="s">
        <v>17</v>
      </c>
      <c r="H572" t="str">
        <f>RIGHT(Tableau1[[#This Row],[Period]],4)</f>
        <v>2020</v>
      </c>
      <c r="I572" t="str">
        <f>LEFT(Tableau1[[#This Row],[Period]],FIND("-",Tableau1[[#This Row],[Period]])-1)</f>
        <v>M12</v>
      </c>
      <c r="J572" t="str">
        <f>RIGHT(Tableau1[[#This Row],[Gauche_Trouve]],LEN(Tableau1[[#This Row],[Gauche_Trouve]])-1)</f>
        <v>12</v>
      </c>
      <c r="K572" s="5">
        <f>DATE(Tableau1[[#This Row],[Annee]],Tableau1[[#This Row],[Mois]],1)</f>
        <v>44166</v>
      </c>
      <c r="L572" s="5" t="str">
        <f>"T" &amp; ROUNDUP(Tableau1[[#This Row],[Mois]]/3, 0)</f>
        <v>T4</v>
      </c>
      <c r="M572" t="s">
        <v>200</v>
      </c>
      <c r="N572" t="str">
        <f>CONCATENATE(Tableau1[[#This Row],[Annee]],"-",Tableau1[[#This Row],[Trimestre]])</f>
        <v>2020-T4</v>
      </c>
      <c r="O572" t="str">
        <f>VLOOKUP(Tableau1[[#This Row],[Product_Ref]],Table_Correspondance!H:J,2,FALSE)</f>
        <v>Robe</v>
      </c>
      <c r="P572" s="3">
        <f>VLOOKUP(Tableau1[[#This Row],[Product_Ref]],Table_Correspondance!H:N,6,FALSE)</f>
        <v>11.34</v>
      </c>
      <c r="Q572" s="3">
        <f>VLOOKUP(Tableau1[[#This Row],[Product_Ref]],Table_Correspondance!H:N,7,FALSE)</f>
        <v>14</v>
      </c>
      <c r="R572" s="3">
        <v>8548.91</v>
      </c>
      <c r="S572" t="str">
        <f>CONCATENATE(Tableau1[[#This Row],[Sub_Region_Cod]],Tableau1[[#This Row],[Country_Cod]],Tableau1[[#This Row],[Categ]],Tableau1[[#This Row],[Period]],Tableau1[[#This Row],[Product_Ref]],Tableau1[[#This Row],[Sales]])</f>
        <v>EUEHUNCAT_Haut-Et-BasM12-2020P167018548,91</v>
      </c>
      <c r="T572" s="5">
        <f>VLOOKUP(Tableau1[[#This Row],[Product_Ref]],Table_Correspondance!H:L,5,FALSE)</f>
        <v>43132</v>
      </c>
      <c r="U572">
        <f>_xlfn.DAYS(Tableau1[[#This Row],[Date]],Tableau1[[#This Row],[Date_creation]])</f>
        <v>1034</v>
      </c>
    </row>
    <row r="573" spans="1:21" x14ac:dyDescent="0.35">
      <c r="A573" t="s">
        <v>8</v>
      </c>
      <c r="B573" t="s">
        <v>423</v>
      </c>
      <c r="C573" t="str">
        <f>TRIM(Tableau1[[#This Row],[Country_Cod]])</f>
        <v>UKR</v>
      </c>
      <c r="D573" t="s">
        <v>409</v>
      </c>
      <c r="E573" t="str">
        <f>VLOOKUP(Tableau1[[#This Row],[Code_Pays]],Table_Correspondance!$B$1:$F$40,2,FALSE)</f>
        <v>Ukraine</v>
      </c>
      <c r="F573" t="str">
        <f>RIGHT(Tableau1[[#This Row],[Categ]],LEN(Tableau1[[#This Row],[Categ]])-4)</f>
        <v>Haut</v>
      </c>
      <c r="G573" t="s">
        <v>9</v>
      </c>
      <c r="H573" t="str">
        <f>RIGHT(Tableau1[[#This Row],[Period]],4)</f>
        <v>2021</v>
      </c>
      <c r="I573" t="str">
        <f>LEFT(Tableau1[[#This Row],[Period]],FIND("-",Tableau1[[#This Row],[Period]])-1)</f>
        <v>M2</v>
      </c>
      <c r="J573" t="str">
        <f>RIGHT(Tableau1[[#This Row],[Gauche_Trouve]],LEN(Tableau1[[#This Row],[Gauche_Trouve]])-1)</f>
        <v>2</v>
      </c>
      <c r="K573" s="5">
        <f>DATE(Tableau1[[#This Row],[Annee]],Tableau1[[#This Row],[Mois]],1)</f>
        <v>44228</v>
      </c>
      <c r="L573" s="5" t="str">
        <f>"T" &amp; ROUNDUP(Tableau1[[#This Row],[Mois]]/3, 0)</f>
        <v>T1</v>
      </c>
      <c r="M573" t="s">
        <v>169</v>
      </c>
      <c r="N573" t="str">
        <f>CONCATENATE(Tableau1[[#This Row],[Annee]],"-",Tableau1[[#This Row],[Trimestre]])</f>
        <v>2021-T1</v>
      </c>
      <c r="O573" t="str">
        <f>VLOOKUP(Tableau1[[#This Row],[Product_Ref]],Table_Correspondance!H:J,2,FALSE)</f>
        <v>Pull</v>
      </c>
      <c r="P573" s="3">
        <f>VLOOKUP(Tableau1[[#This Row],[Product_Ref]],Table_Correspondance!H:N,6,FALSE)</f>
        <v>9.36</v>
      </c>
      <c r="Q573" s="3">
        <f>VLOOKUP(Tableau1[[#This Row],[Product_Ref]],Table_Correspondance!H:N,7,FALSE)</f>
        <v>12</v>
      </c>
      <c r="R573" s="3">
        <v>6786.25</v>
      </c>
      <c r="S573" t="str">
        <f>CONCATENATE(Tableau1[[#This Row],[Sub_Region_Cod]],Tableau1[[#This Row],[Country_Cod]],Tableau1[[#This Row],[Categ]],Tableau1[[#This Row],[Period]],Tableau1[[#This Row],[Product_Ref]],Tableau1[[#This Row],[Sales]])</f>
        <v>EUEUKRCAT_HautM2-2021P042026786,25</v>
      </c>
      <c r="T573" s="5">
        <f>VLOOKUP(Tableau1[[#This Row],[Product_Ref]],Table_Correspondance!H:L,5,FALSE)</f>
        <v>43070</v>
      </c>
      <c r="U573">
        <f>_xlfn.DAYS(Tableau1[[#This Row],[Date]],Tableau1[[#This Row],[Date_creation]])</f>
        <v>1158</v>
      </c>
    </row>
    <row r="574" spans="1:21" x14ac:dyDescent="0.35">
      <c r="A574" t="s">
        <v>8</v>
      </c>
      <c r="B574" t="s">
        <v>418</v>
      </c>
      <c r="C574" t="str">
        <f>TRIM(Tableau1[[#This Row],[Country_Cod]])</f>
        <v>BGR</v>
      </c>
      <c r="D574" t="s">
        <v>408</v>
      </c>
      <c r="E574" t="str">
        <f>VLOOKUP(Tableau1[[#This Row],[Code_Pays]],Table_Correspondance!$B$1:$F$40,2,FALSE)</f>
        <v>Bulgarie</v>
      </c>
      <c r="F574" t="str">
        <f>RIGHT(Tableau1[[#This Row],[Categ]],LEN(Tableau1[[#This Row],[Categ]])-4)</f>
        <v>Haut-Et-Bas</v>
      </c>
      <c r="G574" t="s">
        <v>42</v>
      </c>
      <c r="H574" t="str">
        <f>RIGHT(Tableau1[[#This Row],[Period]],4)</f>
        <v>2019</v>
      </c>
      <c r="I574" t="str">
        <f>LEFT(Tableau1[[#This Row],[Period]],FIND("-",Tableau1[[#This Row],[Period]])-1)</f>
        <v>M6</v>
      </c>
      <c r="J574" t="str">
        <f>RIGHT(Tableau1[[#This Row],[Gauche_Trouve]],LEN(Tableau1[[#This Row],[Gauche_Trouve]])-1)</f>
        <v>6</v>
      </c>
      <c r="K574" s="5">
        <f>DATE(Tableau1[[#This Row],[Annee]],Tableau1[[#This Row],[Mois]],1)</f>
        <v>43617</v>
      </c>
      <c r="L574" s="5" t="str">
        <f>"T" &amp; ROUNDUP(Tableau1[[#This Row],[Mois]]/3, 0)</f>
        <v>T2</v>
      </c>
      <c r="M574" t="s">
        <v>365</v>
      </c>
      <c r="N574" t="str">
        <f>CONCATENATE(Tableau1[[#This Row],[Annee]],"-",Tableau1[[#This Row],[Trimestre]])</f>
        <v>2019-T2</v>
      </c>
      <c r="O574" t="str">
        <f>VLOOKUP(Tableau1[[#This Row],[Product_Ref]],Table_Correspondance!H:J,2,FALSE)</f>
        <v>Pyjama</v>
      </c>
      <c r="P574" s="3">
        <f>VLOOKUP(Tableau1[[#This Row],[Product_Ref]],Table_Correspondance!H:N,6,FALSE)</f>
        <v>4.55</v>
      </c>
      <c r="Q574" s="3">
        <f>VLOOKUP(Tableau1[[#This Row],[Product_Ref]],Table_Correspondance!H:N,7,FALSE)</f>
        <v>5</v>
      </c>
      <c r="R574" s="3">
        <v>5068.3</v>
      </c>
      <c r="S574" t="str">
        <f>CONCATENATE(Tableau1[[#This Row],[Sub_Region_Cod]],Tableau1[[#This Row],[Country_Cod]],Tableau1[[#This Row],[Categ]],Tableau1[[#This Row],[Period]],Tableau1[[#This Row],[Product_Ref]],Tableau1[[#This Row],[Sales]])</f>
        <v>EUEBGRCAT_Haut-Et-BasM6-2019P214115068,3</v>
      </c>
      <c r="T574" s="5">
        <f>VLOOKUP(Tableau1[[#This Row],[Product_Ref]],Table_Correspondance!H:L,5,FALSE)</f>
        <v>43040</v>
      </c>
      <c r="U574">
        <f>_xlfn.DAYS(Tableau1[[#This Row],[Date]],Tableau1[[#This Row],[Date_creation]])</f>
        <v>577</v>
      </c>
    </row>
    <row r="575" spans="1:21" x14ac:dyDescent="0.35">
      <c r="A575" t="s">
        <v>8</v>
      </c>
      <c r="B575" t="s">
        <v>425</v>
      </c>
      <c r="C575" t="str">
        <f>TRIM(Tableau1[[#This Row],[Country_Cod]])</f>
        <v>ARM</v>
      </c>
      <c r="D575" t="s">
        <v>409</v>
      </c>
      <c r="E575" t="str">
        <f>VLOOKUP(Tableau1[[#This Row],[Code_Pays]],Table_Correspondance!$B$1:$F$40,2,FALSE)</f>
        <v>Arménie</v>
      </c>
      <c r="F575" t="str">
        <f>RIGHT(Tableau1[[#This Row],[Categ]],LEN(Tableau1[[#This Row],[Categ]])-4)</f>
        <v>Haut</v>
      </c>
      <c r="G575" t="s">
        <v>44</v>
      </c>
      <c r="H575" t="str">
        <f>RIGHT(Tableau1[[#This Row],[Period]],4)</f>
        <v>2019</v>
      </c>
      <c r="I575" t="str">
        <f>LEFT(Tableau1[[#This Row],[Period]],FIND("-",Tableau1[[#This Row],[Period]])-1)</f>
        <v>M11</v>
      </c>
      <c r="J575" t="str">
        <f>RIGHT(Tableau1[[#This Row],[Gauche_Trouve]],LEN(Tableau1[[#This Row],[Gauche_Trouve]])-1)</f>
        <v>11</v>
      </c>
      <c r="K575" s="5">
        <f>DATE(Tableau1[[#This Row],[Annee]],Tableau1[[#This Row],[Mois]],1)</f>
        <v>43770</v>
      </c>
      <c r="L575" s="5" t="str">
        <f>"T" &amp; ROUNDUP(Tableau1[[#This Row],[Mois]]/3, 0)</f>
        <v>T4</v>
      </c>
      <c r="M575" t="s">
        <v>210</v>
      </c>
      <c r="N575" t="str">
        <f>CONCATENATE(Tableau1[[#This Row],[Annee]],"-",Tableau1[[#This Row],[Trimestre]])</f>
        <v>2019-T4</v>
      </c>
      <c r="O575" t="str">
        <f>VLOOKUP(Tableau1[[#This Row],[Product_Ref]],Table_Correspondance!H:J,2,FALSE)</f>
        <v>Débardeur</v>
      </c>
      <c r="P575" s="3">
        <f>VLOOKUP(Tableau1[[#This Row],[Product_Ref]],Table_Correspondance!H:N,6,FALSE)</f>
        <v>4.25</v>
      </c>
      <c r="Q575" s="3">
        <f>VLOOKUP(Tableau1[[#This Row],[Product_Ref]],Table_Correspondance!H:N,7,FALSE)</f>
        <v>5</v>
      </c>
      <c r="R575" s="3">
        <v>8531.3700000000008</v>
      </c>
      <c r="S575" t="str">
        <f>CONCATENATE(Tableau1[[#This Row],[Sub_Region_Cod]],Tableau1[[#This Row],[Country_Cod]],Tableau1[[#This Row],[Categ]],Tableau1[[#This Row],[Period]],Tableau1[[#This Row],[Product_Ref]],Tableau1[[#This Row],[Sales]])</f>
        <v>EUEARMCAT_HautM11-2019P321238531,37</v>
      </c>
      <c r="T575" s="5">
        <f>VLOOKUP(Tableau1[[#This Row],[Product_Ref]],Table_Correspondance!H:L,5,FALSE)</f>
        <v>42917</v>
      </c>
      <c r="U575">
        <f>_xlfn.DAYS(Tableau1[[#This Row],[Date]],Tableau1[[#This Row],[Date_creation]])</f>
        <v>853</v>
      </c>
    </row>
    <row r="576" spans="1:21" x14ac:dyDescent="0.35">
      <c r="A576" t="s">
        <v>8</v>
      </c>
      <c r="B576" t="s">
        <v>422</v>
      </c>
      <c r="C576" t="str">
        <f>TRIM(Tableau1[[#This Row],[Country_Cod]])</f>
        <v>BLR</v>
      </c>
      <c r="D576" t="s">
        <v>409</v>
      </c>
      <c r="E576" t="str">
        <f>VLOOKUP(Tableau1[[#This Row],[Code_Pays]],Table_Correspondance!$B$1:$F$40,2,FALSE)</f>
        <v>Bélarus</v>
      </c>
      <c r="F576" t="str">
        <f>RIGHT(Tableau1[[#This Row],[Categ]],LEN(Tableau1[[#This Row],[Categ]])-4)</f>
        <v>Haut</v>
      </c>
      <c r="G576" t="s">
        <v>44</v>
      </c>
      <c r="H576" t="str">
        <f>RIGHT(Tableau1[[#This Row],[Period]],4)</f>
        <v>2019</v>
      </c>
      <c r="I576" t="str">
        <f>LEFT(Tableau1[[#This Row],[Period]],FIND("-",Tableau1[[#This Row],[Period]])-1)</f>
        <v>M11</v>
      </c>
      <c r="J576" t="str">
        <f>RIGHT(Tableau1[[#This Row],[Gauche_Trouve]],LEN(Tableau1[[#This Row],[Gauche_Trouve]])-1)</f>
        <v>11</v>
      </c>
      <c r="K576" s="5">
        <f>DATE(Tableau1[[#This Row],[Annee]],Tableau1[[#This Row],[Mois]],1)</f>
        <v>43770</v>
      </c>
      <c r="L576" s="5" t="str">
        <f>"T" &amp; ROUNDUP(Tableau1[[#This Row],[Mois]]/3, 0)</f>
        <v>T4</v>
      </c>
      <c r="M576" t="s">
        <v>290</v>
      </c>
      <c r="N576" t="str">
        <f>CONCATENATE(Tableau1[[#This Row],[Annee]],"-",Tableau1[[#This Row],[Trimestre]])</f>
        <v>2019-T4</v>
      </c>
      <c r="O576" t="str">
        <f>VLOOKUP(Tableau1[[#This Row],[Product_Ref]],Table_Correspondance!H:J,2,FALSE)</f>
        <v>T-shirt</v>
      </c>
      <c r="P576" s="3">
        <f>VLOOKUP(Tableau1[[#This Row],[Product_Ref]],Table_Correspondance!H:N,6,FALSE)</f>
        <v>3.7</v>
      </c>
      <c r="Q576" s="3">
        <f>VLOOKUP(Tableau1[[#This Row],[Product_Ref]],Table_Correspondance!H:N,7,FALSE)</f>
        <v>5</v>
      </c>
      <c r="R576" s="3">
        <v>9813.89</v>
      </c>
      <c r="S576" t="str">
        <f>CONCATENATE(Tableau1[[#This Row],[Sub_Region_Cod]],Tableau1[[#This Row],[Country_Cod]],Tableau1[[#This Row],[Categ]],Tableau1[[#This Row],[Period]],Tableau1[[#This Row],[Product_Ref]],Tableau1[[#This Row],[Sales]])</f>
        <v>EUEBLRCAT_HautM11-2019P124679813,89</v>
      </c>
      <c r="T576" s="5">
        <f>VLOOKUP(Tableau1[[#This Row],[Product_Ref]],Table_Correspondance!H:L,5,FALSE)</f>
        <v>43191</v>
      </c>
      <c r="U576">
        <f>_xlfn.DAYS(Tableau1[[#This Row],[Date]],Tableau1[[#This Row],[Date_creation]])</f>
        <v>579</v>
      </c>
    </row>
    <row r="577" spans="1:21" x14ac:dyDescent="0.35">
      <c r="A577" t="s">
        <v>8</v>
      </c>
      <c r="B577" t="s">
        <v>417</v>
      </c>
      <c r="C577" t="str">
        <f>TRIM(Tableau1[[#This Row],[Country_Cod]])</f>
        <v>MDA</v>
      </c>
      <c r="D577" t="s">
        <v>410</v>
      </c>
      <c r="E577" t="str">
        <f>VLOOKUP(Tableau1[[#This Row],[Code_Pays]],Table_Correspondance!$B$1:$F$40,2,FALSE)</f>
        <v>République de Moldavie</v>
      </c>
      <c r="F577" t="str">
        <f>RIGHT(Tableau1[[#This Row],[Categ]],LEN(Tableau1[[#This Row],[Categ]])-4)</f>
        <v>Bas</v>
      </c>
      <c r="G577" t="s">
        <v>56</v>
      </c>
      <c r="H577" t="str">
        <f>RIGHT(Tableau1[[#This Row],[Period]],4)</f>
        <v>2020</v>
      </c>
      <c r="I577" t="str">
        <f>LEFT(Tableau1[[#This Row],[Period]],FIND("-",Tableau1[[#This Row],[Period]])-1)</f>
        <v>M3</v>
      </c>
      <c r="J577" t="str">
        <f>RIGHT(Tableau1[[#This Row],[Gauche_Trouve]],LEN(Tableau1[[#This Row],[Gauche_Trouve]])-1)</f>
        <v>3</v>
      </c>
      <c r="K577" s="5">
        <f>DATE(Tableau1[[#This Row],[Annee]],Tableau1[[#This Row],[Mois]],1)</f>
        <v>43891</v>
      </c>
      <c r="L577" s="5" t="str">
        <f>"T" &amp; ROUNDUP(Tableau1[[#This Row],[Mois]]/3, 0)</f>
        <v>T1</v>
      </c>
      <c r="M577" t="s">
        <v>7</v>
      </c>
      <c r="N577" t="str">
        <f>CONCATENATE(Tableau1[[#This Row],[Annee]],"-",Tableau1[[#This Row],[Trimestre]])</f>
        <v>2020-T1</v>
      </c>
      <c r="O577" t="str">
        <f>VLOOKUP(Tableau1[[#This Row],[Product_Ref]],Table_Correspondance!H:J,2,FALSE)</f>
        <v>Pantalon</v>
      </c>
      <c r="P577" s="3">
        <f>VLOOKUP(Tableau1[[#This Row],[Product_Ref]],Table_Correspondance!H:N,6,FALSE)</f>
        <v>6.8</v>
      </c>
      <c r="Q577" s="3">
        <f>VLOOKUP(Tableau1[[#This Row],[Product_Ref]],Table_Correspondance!H:N,7,FALSE)</f>
        <v>8</v>
      </c>
      <c r="R577" s="3">
        <v>7747.5</v>
      </c>
      <c r="S577" t="str">
        <f>CONCATENATE(Tableau1[[#This Row],[Sub_Region_Cod]],Tableau1[[#This Row],[Country_Cod]],Tableau1[[#This Row],[Categ]],Tableau1[[#This Row],[Period]],Tableau1[[#This Row],[Product_Ref]],Tableau1[[#This Row],[Sales]])</f>
        <v>EUEMDACAT_BasM3-2020P176407747,5</v>
      </c>
      <c r="T577" s="5">
        <f>VLOOKUP(Tableau1[[#This Row],[Product_Ref]],Table_Correspondance!H:L,5,FALSE)</f>
        <v>43344</v>
      </c>
      <c r="U577">
        <f>_xlfn.DAYS(Tableau1[[#This Row],[Date]],Tableau1[[#This Row],[Date_creation]])</f>
        <v>547</v>
      </c>
    </row>
    <row r="578" spans="1:21" x14ac:dyDescent="0.35">
      <c r="A578" t="s">
        <v>8</v>
      </c>
      <c r="B578" t="s">
        <v>425</v>
      </c>
      <c r="C578" t="str">
        <f>TRIM(Tableau1[[#This Row],[Country_Cod]])</f>
        <v>ARM</v>
      </c>
      <c r="D578" t="s">
        <v>409</v>
      </c>
      <c r="E578" t="str">
        <f>VLOOKUP(Tableau1[[#This Row],[Code_Pays]],Table_Correspondance!$B$1:$F$40,2,FALSE)</f>
        <v>Arménie</v>
      </c>
      <c r="F578" t="str">
        <f>RIGHT(Tableau1[[#This Row],[Categ]],LEN(Tableau1[[#This Row],[Categ]])-4)</f>
        <v>Haut</v>
      </c>
      <c r="G578" t="s">
        <v>20</v>
      </c>
      <c r="H578" t="str">
        <f>RIGHT(Tableau1[[#This Row],[Period]],4)</f>
        <v>2020</v>
      </c>
      <c r="I578" t="str">
        <f>LEFT(Tableau1[[#This Row],[Period]],FIND("-",Tableau1[[#This Row],[Period]])-1)</f>
        <v>M4</v>
      </c>
      <c r="J578" t="str">
        <f>RIGHT(Tableau1[[#This Row],[Gauche_Trouve]],LEN(Tableau1[[#This Row],[Gauche_Trouve]])-1)</f>
        <v>4</v>
      </c>
      <c r="K578" s="5">
        <f>DATE(Tableau1[[#This Row],[Annee]],Tableau1[[#This Row],[Mois]],1)</f>
        <v>43922</v>
      </c>
      <c r="L578" s="5" t="str">
        <f>"T" &amp; ROUNDUP(Tableau1[[#This Row],[Mois]]/3, 0)</f>
        <v>T2</v>
      </c>
      <c r="M578" t="s">
        <v>336</v>
      </c>
      <c r="N578" t="str">
        <f>CONCATENATE(Tableau1[[#This Row],[Annee]],"-",Tableau1[[#This Row],[Trimestre]])</f>
        <v>2020-T2</v>
      </c>
      <c r="O578" t="str">
        <f>VLOOKUP(Tableau1[[#This Row],[Product_Ref]],Table_Correspondance!H:J,2,FALSE)</f>
        <v>Débardeur</v>
      </c>
      <c r="P578" s="3">
        <f>VLOOKUP(Tableau1[[#This Row],[Product_Ref]],Table_Correspondance!H:N,6,FALSE)</f>
        <v>4.26</v>
      </c>
      <c r="Q578" s="3">
        <f>VLOOKUP(Tableau1[[#This Row],[Product_Ref]],Table_Correspondance!H:N,7,FALSE)</f>
        <v>6</v>
      </c>
      <c r="R578" s="3">
        <v>6510.34</v>
      </c>
      <c r="S578" t="str">
        <f>CONCATENATE(Tableau1[[#This Row],[Sub_Region_Cod]],Tableau1[[#This Row],[Country_Cod]],Tableau1[[#This Row],[Categ]],Tableau1[[#This Row],[Period]],Tableau1[[#This Row],[Product_Ref]],Tableau1[[#This Row],[Sales]])</f>
        <v>EUEARMCAT_HautM4-2020P376346510,34</v>
      </c>
      <c r="T578" s="5">
        <f>VLOOKUP(Tableau1[[#This Row],[Product_Ref]],Table_Correspondance!H:L,5,FALSE)</f>
        <v>42917</v>
      </c>
      <c r="U578">
        <f>_xlfn.DAYS(Tableau1[[#This Row],[Date]],Tableau1[[#This Row],[Date_creation]])</f>
        <v>1005</v>
      </c>
    </row>
    <row r="579" spans="1:21" x14ac:dyDescent="0.35">
      <c r="A579" t="s">
        <v>8</v>
      </c>
      <c r="B579" t="s">
        <v>424</v>
      </c>
      <c r="C579" t="str">
        <f>TRIM(Tableau1[[#This Row],[Country_Cod]])</f>
        <v>CZE</v>
      </c>
      <c r="D579" t="s">
        <v>410</v>
      </c>
      <c r="E579" t="str">
        <f>VLOOKUP(Tableau1[[#This Row],[Code_Pays]],Table_Correspondance!$B$1:$F$40,2,FALSE)</f>
        <v>République Tchèque</v>
      </c>
      <c r="F579" t="str">
        <f>RIGHT(Tableau1[[#This Row],[Categ]],LEN(Tableau1[[#This Row],[Categ]])-4)</f>
        <v>Bas</v>
      </c>
      <c r="G579" t="s">
        <v>44</v>
      </c>
      <c r="H579" t="str">
        <f>RIGHT(Tableau1[[#This Row],[Period]],4)</f>
        <v>2019</v>
      </c>
      <c r="I579" t="str">
        <f>LEFT(Tableau1[[#This Row],[Period]],FIND("-",Tableau1[[#This Row],[Period]])-1)</f>
        <v>M11</v>
      </c>
      <c r="J579" t="str">
        <f>RIGHT(Tableau1[[#This Row],[Gauche_Trouve]],LEN(Tableau1[[#This Row],[Gauche_Trouve]])-1)</f>
        <v>11</v>
      </c>
      <c r="K579" s="5">
        <f>DATE(Tableau1[[#This Row],[Annee]],Tableau1[[#This Row],[Mois]],1)</f>
        <v>43770</v>
      </c>
      <c r="L579" s="5" t="str">
        <f>"T" &amp; ROUNDUP(Tableau1[[#This Row],[Mois]]/3, 0)</f>
        <v>T4</v>
      </c>
      <c r="M579" t="s">
        <v>50</v>
      </c>
      <c r="N579" t="str">
        <f>CONCATENATE(Tableau1[[#This Row],[Annee]],"-",Tableau1[[#This Row],[Trimestre]])</f>
        <v>2019-T4</v>
      </c>
      <c r="O579" t="str">
        <f>VLOOKUP(Tableau1[[#This Row],[Product_Ref]],Table_Correspondance!H:J,2,FALSE)</f>
        <v>Chaussette</v>
      </c>
      <c r="P579" s="3">
        <f>VLOOKUP(Tableau1[[#This Row],[Product_Ref]],Table_Correspondance!H:N,6,FALSE)</f>
        <v>13.2</v>
      </c>
      <c r="Q579" s="3">
        <f>VLOOKUP(Tableau1[[#This Row],[Product_Ref]],Table_Correspondance!H:N,7,FALSE)</f>
        <v>15</v>
      </c>
      <c r="R579" s="3">
        <v>7627.67</v>
      </c>
      <c r="S579" t="str">
        <f>CONCATENATE(Tableau1[[#This Row],[Sub_Region_Cod]],Tableau1[[#This Row],[Country_Cod]],Tableau1[[#This Row],[Categ]],Tableau1[[#This Row],[Period]],Tableau1[[#This Row],[Product_Ref]],Tableau1[[#This Row],[Sales]])</f>
        <v>EUECZECAT_BasM11-2019P308487627,67</v>
      </c>
      <c r="T579" s="5">
        <f>VLOOKUP(Tableau1[[#This Row],[Product_Ref]],Table_Correspondance!H:L,5,FALSE)</f>
        <v>42736</v>
      </c>
      <c r="U579">
        <f>_xlfn.DAYS(Tableau1[[#This Row],[Date]],Tableau1[[#This Row],[Date_creation]])</f>
        <v>1034</v>
      </c>
    </row>
    <row r="580" spans="1:21" x14ac:dyDescent="0.35">
      <c r="A580" t="s">
        <v>8</v>
      </c>
      <c r="B580" t="s">
        <v>419</v>
      </c>
      <c r="C580" t="str">
        <f>TRIM(Tableau1[[#This Row],[Country_Cod]])</f>
        <v>HUN</v>
      </c>
      <c r="D580" t="s">
        <v>410</v>
      </c>
      <c r="E580" t="str">
        <f>VLOOKUP(Tableau1[[#This Row],[Code_Pays]],Table_Correspondance!$B$1:$F$40,2,FALSE)</f>
        <v>Hongrie</v>
      </c>
      <c r="F580" t="str">
        <f>RIGHT(Tableau1[[#This Row],[Categ]],LEN(Tableau1[[#This Row],[Categ]])-4)</f>
        <v>Bas</v>
      </c>
      <c r="G580" t="s">
        <v>63</v>
      </c>
      <c r="H580" t="str">
        <f>RIGHT(Tableau1[[#This Row],[Period]],4)</f>
        <v>2019</v>
      </c>
      <c r="I580" t="str">
        <f>LEFT(Tableau1[[#This Row],[Period]],FIND("-",Tableau1[[#This Row],[Period]])-1)</f>
        <v>M7</v>
      </c>
      <c r="J580" t="str">
        <f>RIGHT(Tableau1[[#This Row],[Gauche_Trouve]],LEN(Tableau1[[#This Row],[Gauche_Trouve]])-1)</f>
        <v>7</v>
      </c>
      <c r="K580" s="5">
        <f>DATE(Tableau1[[#This Row],[Annee]],Tableau1[[#This Row],[Mois]],1)</f>
        <v>43647</v>
      </c>
      <c r="L580" s="5" t="str">
        <f>"T" &amp; ROUNDUP(Tableau1[[#This Row],[Mois]]/3, 0)</f>
        <v>T3</v>
      </c>
      <c r="M580" t="s">
        <v>83</v>
      </c>
      <c r="N580" t="str">
        <f>CONCATENATE(Tableau1[[#This Row],[Annee]],"-",Tableau1[[#This Row],[Trimestre]])</f>
        <v>2019-T3</v>
      </c>
      <c r="O580" t="str">
        <f>VLOOKUP(Tableau1[[#This Row],[Product_Ref]],Table_Correspondance!H:J,2,FALSE)</f>
        <v>Pantalon</v>
      </c>
      <c r="P580" s="3">
        <f>VLOOKUP(Tableau1[[#This Row],[Product_Ref]],Table_Correspondance!H:N,6,FALSE)</f>
        <v>10.08</v>
      </c>
      <c r="Q580" s="3">
        <f>VLOOKUP(Tableau1[[#This Row],[Product_Ref]],Table_Correspondance!H:N,7,FALSE)</f>
        <v>12</v>
      </c>
      <c r="R580" s="3">
        <v>9750.7800000000007</v>
      </c>
      <c r="S580" t="str">
        <f>CONCATENATE(Tableau1[[#This Row],[Sub_Region_Cod]],Tableau1[[#This Row],[Country_Cod]],Tableau1[[#This Row],[Categ]],Tableau1[[#This Row],[Period]],Tableau1[[#This Row],[Product_Ref]],Tableau1[[#This Row],[Sales]])</f>
        <v>EUEHUNCAT_BasM7-2019P191579750,78</v>
      </c>
      <c r="T580" s="5">
        <f>VLOOKUP(Tableau1[[#This Row],[Product_Ref]],Table_Correspondance!H:L,5,FALSE)</f>
        <v>42856</v>
      </c>
      <c r="U580">
        <f>_xlfn.DAYS(Tableau1[[#This Row],[Date]],Tableau1[[#This Row],[Date_creation]])</f>
        <v>791</v>
      </c>
    </row>
    <row r="581" spans="1:21" x14ac:dyDescent="0.35">
      <c r="A581" t="s">
        <v>8</v>
      </c>
      <c r="B581" t="s">
        <v>422</v>
      </c>
      <c r="C581" t="str">
        <f>TRIM(Tableau1[[#This Row],[Country_Cod]])</f>
        <v>BLR</v>
      </c>
      <c r="D581" t="s">
        <v>410</v>
      </c>
      <c r="E581" t="str">
        <f>VLOOKUP(Tableau1[[#This Row],[Code_Pays]],Table_Correspondance!$B$1:$F$40,2,FALSE)</f>
        <v>Bélarus</v>
      </c>
      <c r="F581" t="str">
        <f>RIGHT(Tableau1[[#This Row],[Categ]],LEN(Tableau1[[#This Row],[Categ]])-4)</f>
        <v>Bas</v>
      </c>
      <c r="G581" t="s">
        <v>54</v>
      </c>
      <c r="H581" t="str">
        <f>RIGHT(Tableau1[[#This Row],[Period]],4)</f>
        <v>2020</v>
      </c>
      <c r="I581" t="str">
        <f>LEFT(Tableau1[[#This Row],[Period]],FIND("-",Tableau1[[#This Row],[Period]])-1)</f>
        <v>M5</v>
      </c>
      <c r="J581" t="str">
        <f>RIGHT(Tableau1[[#This Row],[Gauche_Trouve]],LEN(Tableau1[[#This Row],[Gauche_Trouve]])-1)</f>
        <v>5</v>
      </c>
      <c r="K581" s="5">
        <f>DATE(Tableau1[[#This Row],[Annee]],Tableau1[[#This Row],[Mois]],1)</f>
        <v>43952</v>
      </c>
      <c r="L581" s="5" t="str">
        <f>"T" &amp; ROUNDUP(Tableau1[[#This Row],[Mois]]/3, 0)</f>
        <v>T2</v>
      </c>
      <c r="M581" t="s">
        <v>346</v>
      </c>
      <c r="N581" t="str">
        <f>CONCATENATE(Tableau1[[#This Row],[Annee]],"-",Tableau1[[#This Row],[Trimestre]])</f>
        <v>2020-T2</v>
      </c>
      <c r="O581" t="str">
        <f>VLOOKUP(Tableau1[[#This Row],[Product_Ref]],Table_Correspondance!H:J,2,FALSE)</f>
        <v>Culotte</v>
      </c>
      <c r="P581" s="3">
        <f>VLOOKUP(Tableau1[[#This Row],[Product_Ref]],Table_Correspondance!H:N,6,FALSE)</f>
        <v>6.39</v>
      </c>
      <c r="Q581" s="3">
        <f>VLOOKUP(Tableau1[[#This Row],[Product_Ref]],Table_Correspondance!H:N,7,FALSE)</f>
        <v>9</v>
      </c>
      <c r="R581" s="3">
        <v>8324.65</v>
      </c>
      <c r="S581" t="str">
        <f>CONCATENATE(Tableau1[[#This Row],[Sub_Region_Cod]],Tableau1[[#This Row],[Country_Cod]],Tableau1[[#This Row],[Categ]],Tableau1[[#This Row],[Period]],Tableau1[[#This Row],[Product_Ref]],Tableau1[[#This Row],[Sales]])</f>
        <v>EUEBLRCAT_BasM5-2020P319518324,65</v>
      </c>
      <c r="T581" s="5">
        <f>VLOOKUP(Tableau1[[#This Row],[Product_Ref]],Table_Correspondance!H:L,5,FALSE)</f>
        <v>43435</v>
      </c>
      <c r="U581">
        <f>_xlfn.DAYS(Tableau1[[#This Row],[Date]],Tableau1[[#This Row],[Date_creation]])</f>
        <v>517</v>
      </c>
    </row>
    <row r="582" spans="1:21" x14ac:dyDescent="0.35">
      <c r="A582" t="s">
        <v>8</v>
      </c>
      <c r="B582" t="s">
        <v>425</v>
      </c>
      <c r="C582" t="str">
        <f>TRIM(Tableau1[[#This Row],[Country_Cod]])</f>
        <v>ARM</v>
      </c>
      <c r="D582" t="s">
        <v>409</v>
      </c>
      <c r="E582" t="str">
        <f>VLOOKUP(Tableau1[[#This Row],[Code_Pays]],Table_Correspondance!$B$1:$F$40,2,FALSE)</f>
        <v>Arménie</v>
      </c>
      <c r="F582" t="str">
        <f>RIGHT(Tableau1[[#This Row],[Categ]],LEN(Tableau1[[#This Row],[Categ]])-4)</f>
        <v>Haut</v>
      </c>
      <c r="G582" t="s">
        <v>30</v>
      </c>
      <c r="H582" t="str">
        <f>RIGHT(Tableau1[[#This Row],[Period]],4)</f>
        <v>2020</v>
      </c>
      <c r="I582" t="str">
        <f>LEFT(Tableau1[[#This Row],[Period]],FIND("-",Tableau1[[#This Row],[Period]])-1)</f>
        <v>M9</v>
      </c>
      <c r="J582" t="str">
        <f>RIGHT(Tableau1[[#This Row],[Gauche_Trouve]],LEN(Tableau1[[#This Row],[Gauche_Trouve]])-1)</f>
        <v>9</v>
      </c>
      <c r="K582" s="5">
        <f>DATE(Tableau1[[#This Row],[Annee]],Tableau1[[#This Row],[Mois]],1)</f>
        <v>44075</v>
      </c>
      <c r="L582" s="5" t="str">
        <f>"T" &amp; ROUNDUP(Tableau1[[#This Row],[Mois]]/3, 0)</f>
        <v>T3</v>
      </c>
      <c r="M582" t="s">
        <v>55</v>
      </c>
      <c r="N582" t="str">
        <f>CONCATENATE(Tableau1[[#This Row],[Annee]],"-",Tableau1[[#This Row],[Trimestre]])</f>
        <v>2020-T3</v>
      </c>
      <c r="O582" t="str">
        <f>VLOOKUP(Tableau1[[#This Row],[Product_Ref]],Table_Correspondance!H:J,2,FALSE)</f>
        <v>Débardeur</v>
      </c>
      <c r="P582" s="3">
        <f>VLOOKUP(Tableau1[[#This Row],[Product_Ref]],Table_Correspondance!H:N,6,FALSE)</f>
        <v>7.2</v>
      </c>
      <c r="Q582" s="3">
        <f>VLOOKUP(Tableau1[[#This Row],[Product_Ref]],Table_Correspondance!H:N,7,FALSE)</f>
        <v>10</v>
      </c>
      <c r="R582" s="3">
        <v>4088.22</v>
      </c>
      <c r="S582" t="str">
        <f>CONCATENATE(Tableau1[[#This Row],[Sub_Region_Cod]],Tableau1[[#This Row],[Country_Cod]],Tableau1[[#This Row],[Categ]],Tableau1[[#This Row],[Period]],Tableau1[[#This Row],[Product_Ref]],Tableau1[[#This Row],[Sales]])</f>
        <v>EUEARMCAT_HautM9-2020P421404088,22</v>
      </c>
      <c r="T582" s="5">
        <f>VLOOKUP(Tableau1[[#This Row],[Product_Ref]],Table_Correspondance!H:L,5,FALSE)</f>
        <v>43435</v>
      </c>
      <c r="U582">
        <f>_xlfn.DAYS(Tableau1[[#This Row],[Date]],Tableau1[[#This Row],[Date_creation]])</f>
        <v>640</v>
      </c>
    </row>
    <row r="583" spans="1:21" x14ac:dyDescent="0.35">
      <c r="A583" t="s">
        <v>8</v>
      </c>
      <c r="B583" t="s">
        <v>420</v>
      </c>
      <c r="C583" t="str">
        <f>TRIM(Tableau1[[#This Row],[Country_Cod]])</f>
        <v>POL</v>
      </c>
      <c r="D583" t="s">
        <v>410</v>
      </c>
      <c r="E583" t="str">
        <f>VLOOKUP(Tableau1[[#This Row],[Code_Pays]],Table_Correspondance!$B$1:$F$40,2,FALSE)</f>
        <v>Pologne</v>
      </c>
      <c r="F583" t="str">
        <f>RIGHT(Tableau1[[#This Row],[Categ]],LEN(Tableau1[[#This Row],[Categ]])-4)</f>
        <v>Bas</v>
      </c>
      <c r="G583" t="s">
        <v>13</v>
      </c>
      <c r="H583" t="str">
        <f>RIGHT(Tableau1[[#This Row],[Period]],4)</f>
        <v>2020</v>
      </c>
      <c r="I583" t="str">
        <f>LEFT(Tableau1[[#This Row],[Period]],FIND("-",Tableau1[[#This Row],[Period]])-1)</f>
        <v>M2</v>
      </c>
      <c r="J583" t="str">
        <f>RIGHT(Tableau1[[#This Row],[Gauche_Trouve]],LEN(Tableau1[[#This Row],[Gauche_Trouve]])-1)</f>
        <v>2</v>
      </c>
      <c r="K583" s="5">
        <f>DATE(Tableau1[[#This Row],[Annee]],Tableau1[[#This Row],[Mois]],1)</f>
        <v>43862</v>
      </c>
      <c r="L583" s="5" t="str">
        <f>"T" &amp; ROUNDUP(Tableau1[[#This Row],[Mois]]/3, 0)</f>
        <v>T1</v>
      </c>
      <c r="M583" t="s">
        <v>186</v>
      </c>
      <c r="N583" t="str">
        <f>CONCATENATE(Tableau1[[#This Row],[Annee]],"-",Tableau1[[#This Row],[Trimestre]])</f>
        <v>2020-T1</v>
      </c>
      <c r="O583" t="str">
        <f>VLOOKUP(Tableau1[[#This Row],[Product_Ref]],Table_Correspondance!H:J,2,FALSE)</f>
        <v>Culotte</v>
      </c>
      <c r="P583" s="3">
        <f>VLOOKUP(Tableau1[[#This Row],[Product_Ref]],Table_Correspondance!H:N,6,FALSE)</f>
        <v>6.56</v>
      </c>
      <c r="Q583" s="3">
        <f>VLOOKUP(Tableau1[[#This Row],[Product_Ref]],Table_Correspondance!H:N,7,FALSE)</f>
        <v>8</v>
      </c>
      <c r="R583" s="3">
        <v>7215.99</v>
      </c>
      <c r="S583" t="str">
        <f>CONCATENATE(Tableau1[[#This Row],[Sub_Region_Cod]],Tableau1[[#This Row],[Country_Cod]],Tableau1[[#This Row],[Categ]],Tableau1[[#This Row],[Period]],Tableau1[[#This Row],[Product_Ref]],Tableau1[[#This Row],[Sales]])</f>
        <v>EUEPOLCAT_BasM2-2020P020437215,99</v>
      </c>
      <c r="T583" s="5">
        <f>VLOOKUP(Tableau1[[#This Row],[Product_Ref]],Table_Correspondance!H:L,5,FALSE)</f>
        <v>43221</v>
      </c>
      <c r="U583">
        <f>_xlfn.DAYS(Tableau1[[#This Row],[Date]],Tableau1[[#This Row],[Date_creation]])</f>
        <v>641</v>
      </c>
    </row>
    <row r="584" spans="1:21" x14ac:dyDescent="0.35">
      <c r="A584" t="s">
        <v>8</v>
      </c>
      <c r="B584" t="s">
        <v>418</v>
      </c>
      <c r="C584" t="str">
        <f>TRIM(Tableau1[[#This Row],[Country_Cod]])</f>
        <v>BGR</v>
      </c>
      <c r="D584" t="s">
        <v>410</v>
      </c>
      <c r="E584" t="str">
        <f>VLOOKUP(Tableau1[[#This Row],[Code_Pays]],Table_Correspondance!$B$1:$F$40,2,FALSE)</f>
        <v>Bulgarie</v>
      </c>
      <c r="F584" t="str">
        <f>RIGHT(Tableau1[[#This Row],[Categ]],LEN(Tableau1[[#This Row],[Categ]])-4)</f>
        <v>Bas</v>
      </c>
      <c r="G584" t="s">
        <v>40</v>
      </c>
      <c r="H584" t="str">
        <f>RIGHT(Tableau1[[#This Row],[Period]],4)</f>
        <v>2020</v>
      </c>
      <c r="I584" t="str">
        <f>LEFT(Tableau1[[#This Row],[Period]],FIND("-",Tableau1[[#This Row],[Period]])-1)</f>
        <v>M10</v>
      </c>
      <c r="J584" t="str">
        <f>RIGHT(Tableau1[[#This Row],[Gauche_Trouve]],LEN(Tableau1[[#This Row],[Gauche_Trouve]])-1)</f>
        <v>10</v>
      </c>
      <c r="K584" s="5">
        <f>DATE(Tableau1[[#This Row],[Annee]],Tableau1[[#This Row],[Mois]],1)</f>
        <v>44105</v>
      </c>
      <c r="L584" s="5" t="str">
        <f>"T" &amp; ROUNDUP(Tableau1[[#This Row],[Mois]]/3, 0)</f>
        <v>T4</v>
      </c>
      <c r="M584" t="s">
        <v>399</v>
      </c>
      <c r="N584" t="str">
        <f>CONCATENATE(Tableau1[[#This Row],[Annee]],"-",Tableau1[[#This Row],[Trimestre]])</f>
        <v>2020-T4</v>
      </c>
      <c r="O584" t="str">
        <f>VLOOKUP(Tableau1[[#This Row],[Product_Ref]],Table_Correspondance!H:J,2,FALSE)</f>
        <v>Chaussette</v>
      </c>
      <c r="P584" s="3">
        <f>VLOOKUP(Tableau1[[#This Row],[Product_Ref]],Table_Correspondance!H:N,6,FALSE)</f>
        <v>6.02</v>
      </c>
      <c r="Q584" s="3">
        <f>VLOOKUP(Tableau1[[#This Row],[Product_Ref]],Table_Correspondance!H:N,7,FALSE)</f>
        <v>7</v>
      </c>
      <c r="R584" s="3">
        <v>4722.1099999999997</v>
      </c>
      <c r="S584" t="str">
        <f>CONCATENATE(Tableau1[[#This Row],[Sub_Region_Cod]],Tableau1[[#This Row],[Country_Cod]],Tableau1[[#This Row],[Categ]],Tableau1[[#This Row],[Period]],Tableau1[[#This Row],[Product_Ref]],Tableau1[[#This Row],[Sales]])</f>
        <v>EUEBGRCAT_BasM10-2020P137614722,11</v>
      </c>
      <c r="T584" s="5">
        <f>VLOOKUP(Tableau1[[#This Row],[Product_Ref]],Table_Correspondance!H:L,5,FALSE)</f>
        <v>42948</v>
      </c>
      <c r="U584">
        <f>_xlfn.DAYS(Tableau1[[#This Row],[Date]],Tableau1[[#This Row],[Date_creation]])</f>
        <v>1157</v>
      </c>
    </row>
    <row r="585" spans="1:21" x14ac:dyDescent="0.35">
      <c r="A585" t="s">
        <v>8</v>
      </c>
      <c r="B585" t="s">
        <v>422</v>
      </c>
      <c r="C585" t="str">
        <f>TRIM(Tableau1[[#This Row],[Country_Cod]])</f>
        <v>BLR</v>
      </c>
      <c r="D585" t="s">
        <v>410</v>
      </c>
      <c r="E585" t="str">
        <f>VLOOKUP(Tableau1[[#This Row],[Code_Pays]],Table_Correspondance!$B$1:$F$40,2,FALSE)</f>
        <v>Bélarus</v>
      </c>
      <c r="F585" t="str">
        <f>RIGHT(Tableau1[[#This Row],[Categ]],LEN(Tableau1[[#This Row],[Categ]])-4)</f>
        <v>Bas</v>
      </c>
      <c r="G585" t="s">
        <v>65</v>
      </c>
      <c r="H585" t="str">
        <f>RIGHT(Tableau1[[#This Row],[Period]],4)</f>
        <v>2019</v>
      </c>
      <c r="I585" t="str">
        <f>LEFT(Tableau1[[#This Row],[Period]],FIND("-",Tableau1[[#This Row],[Period]])-1)</f>
        <v>M9</v>
      </c>
      <c r="J585" t="str">
        <f>RIGHT(Tableau1[[#This Row],[Gauche_Trouve]],LEN(Tableau1[[#This Row],[Gauche_Trouve]])-1)</f>
        <v>9</v>
      </c>
      <c r="K585" s="5">
        <f>DATE(Tableau1[[#This Row],[Annee]],Tableau1[[#This Row],[Mois]],1)</f>
        <v>43709</v>
      </c>
      <c r="L585" s="5" t="str">
        <f>"T" &amp; ROUNDUP(Tableau1[[#This Row],[Mois]]/3, 0)</f>
        <v>T3</v>
      </c>
      <c r="M585" t="s">
        <v>61</v>
      </c>
      <c r="N585" t="str">
        <f>CONCATENATE(Tableau1[[#This Row],[Annee]],"-",Tableau1[[#This Row],[Trimestre]])</f>
        <v>2019-T3</v>
      </c>
      <c r="O585" t="str">
        <f>VLOOKUP(Tableau1[[#This Row],[Product_Ref]],Table_Correspondance!H:J,2,FALSE)</f>
        <v>Culotte</v>
      </c>
      <c r="P585" s="3">
        <f>VLOOKUP(Tableau1[[#This Row],[Product_Ref]],Table_Correspondance!H:N,6,FALSE)</f>
        <v>8.3000000000000007</v>
      </c>
      <c r="Q585" s="3">
        <f>VLOOKUP(Tableau1[[#This Row],[Product_Ref]],Table_Correspondance!H:N,7,FALSE)</f>
        <v>10</v>
      </c>
      <c r="R585" s="3">
        <v>3142.35</v>
      </c>
      <c r="S585" t="str">
        <f>CONCATENATE(Tableau1[[#This Row],[Sub_Region_Cod]],Tableau1[[#This Row],[Country_Cod]],Tableau1[[#This Row],[Categ]],Tableau1[[#This Row],[Period]],Tableau1[[#This Row],[Product_Ref]],Tableau1[[#This Row],[Sales]])</f>
        <v>EUEBLRCAT_BasM9-2019P441273142,35</v>
      </c>
      <c r="T585" s="5">
        <f>VLOOKUP(Tableau1[[#This Row],[Product_Ref]],Table_Correspondance!H:L,5,FALSE)</f>
        <v>43160</v>
      </c>
      <c r="U585">
        <f>_xlfn.DAYS(Tableau1[[#This Row],[Date]],Tableau1[[#This Row],[Date_creation]])</f>
        <v>549</v>
      </c>
    </row>
    <row r="586" spans="1:21" x14ac:dyDescent="0.35">
      <c r="A586" t="s">
        <v>8</v>
      </c>
      <c r="B586" t="s">
        <v>420</v>
      </c>
      <c r="C586" t="str">
        <f>TRIM(Tableau1[[#This Row],[Country_Cod]])</f>
        <v>POL</v>
      </c>
      <c r="D586" t="s">
        <v>409</v>
      </c>
      <c r="E586" t="str">
        <f>VLOOKUP(Tableau1[[#This Row],[Code_Pays]],Table_Correspondance!$B$1:$F$40,2,FALSE)</f>
        <v>Pologne</v>
      </c>
      <c r="F586" t="str">
        <f>RIGHT(Tableau1[[#This Row],[Categ]],LEN(Tableau1[[#This Row],[Categ]])-4)</f>
        <v>Haut</v>
      </c>
      <c r="G586" t="s">
        <v>56</v>
      </c>
      <c r="H586" t="str">
        <f>RIGHT(Tableau1[[#This Row],[Period]],4)</f>
        <v>2020</v>
      </c>
      <c r="I586" t="str">
        <f>LEFT(Tableau1[[#This Row],[Period]],FIND("-",Tableau1[[#This Row],[Period]])-1)</f>
        <v>M3</v>
      </c>
      <c r="J586" t="str">
        <f>RIGHT(Tableau1[[#This Row],[Gauche_Trouve]],LEN(Tableau1[[#This Row],[Gauche_Trouve]])-1)</f>
        <v>3</v>
      </c>
      <c r="K586" s="5">
        <f>DATE(Tableau1[[#This Row],[Annee]],Tableau1[[#This Row],[Mois]],1)</f>
        <v>43891</v>
      </c>
      <c r="L586" s="5" t="str">
        <f>"T" &amp; ROUNDUP(Tableau1[[#This Row],[Mois]]/3, 0)</f>
        <v>T1</v>
      </c>
      <c r="M586" t="s">
        <v>96</v>
      </c>
      <c r="N586" t="str">
        <f>CONCATENATE(Tableau1[[#This Row],[Annee]],"-",Tableau1[[#This Row],[Trimestre]])</f>
        <v>2020-T1</v>
      </c>
      <c r="O586" t="str">
        <f>VLOOKUP(Tableau1[[#This Row],[Product_Ref]],Table_Correspondance!H:J,2,FALSE)</f>
        <v>Soutien gorge</v>
      </c>
      <c r="P586" s="3">
        <f>VLOOKUP(Tableau1[[#This Row],[Product_Ref]],Table_Correspondance!H:N,6,FALSE)</f>
        <v>6.88</v>
      </c>
      <c r="Q586" s="3">
        <f>VLOOKUP(Tableau1[[#This Row],[Product_Ref]],Table_Correspondance!H:N,7,FALSE)</f>
        <v>8</v>
      </c>
      <c r="R586" s="3">
        <v>2210.64</v>
      </c>
      <c r="S586" t="str">
        <f>CONCATENATE(Tableau1[[#This Row],[Sub_Region_Cod]],Tableau1[[#This Row],[Country_Cod]],Tableau1[[#This Row],[Categ]],Tableau1[[#This Row],[Period]],Tableau1[[#This Row],[Product_Ref]],Tableau1[[#This Row],[Sales]])</f>
        <v>EUEPOLCAT_HautM3-2020P105072210,64</v>
      </c>
      <c r="T586" s="5">
        <f>VLOOKUP(Tableau1[[#This Row],[Product_Ref]],Table_Correspondance!H:L,5,FALSE)</f>
        <v>43009</v>
      </c>
      <c r="U586">
        <f>_xlfn.DAYS(Tableau1[[#This Row],[Date]],Tableau1[[#This Row],[Date_creation]])</f>
        <v>882</v>
      </c>
    </row>
    <row r="587" spans="1:21" x14ac:dyDescent="0.35">
      <c r="A587" t="s">
        <v>8</v>
      </c>
      <c r="B587" t="s">
        <v>424</v>
      </c>
      <c r="C587" t="str">
        <f>TRIM(Tableau1[[#This Row],[Country_Cod]])</f>
        <v>CZE</v>
      </c>
      <c r="D587" t="s">
        <v>409</v>
      </c>
      <c r="E587" t="str">
        <f>VLOOKUP(Tableau1[[#This Row],[Code_Pays]],Table_Correspondance!$B$1:$F$40,2,FALSE)</f>
        <v>République Tchèque</v>
      </c>
      <c r="F587" t="str">
        <f>RIGHT(Tableau1[[#This Row],[Categ]],LEN(Tableau1[[#This Row],[Categ]])-4)</f>
        <v>Haut</v>
      </c>
      <c r="G587" t="s">
        <v>48</v>
      </c>
      <c r="H587" t="str">
        <f>RIGHT(Tableau1[[#This Row],[Period]],4)</f>
        <v>2020</v>
      </c>
      <c r="I587" t="str">
        <f>LEFT(Tableau1[[#This Row],[Period]],FIND("-",Tableau1[[#This Row],[Period]])-1)</f>
        <v>M1</v>
      </c>
      <c r="J587" t="str">
        <f>RIGHT(Tableau1[[#This Row],[Gauche_Trouve]],LEN(Tableau1[[#This Row],[Gauche_Trouve]])-1)</f>
        <v>1</v>
      </c>
      <c r="K587" s="5">
        <f>DATE(Tableau1[[#This Row],[Annee]],Tableau1[[#This Row],[Mois]],1)</f>
        <v>43831</v>
      </c>
      <c r="L587" s="5" t="str">
        <f>"T" &amp; ROUNDUP(Tableau1[[#This Row],[Mois]]/3, 0)</f>
        <v>T1</v>
      </c>
      <c r="M587" t="s">
        <v>21</v>
      </c>
      <c r="N587" t="str">
        <f>CONCATENATE(Tableau1[[#This Row],[Annee]],"-",Tableau1[[#This Row],[Trimestre]])</f>
        <v>2020-T1</v>
      </c>
      <c r="O587" t="str">
        <f>VLOOKUP(Tableau1[[#This Row],[Product_Ref]],Table_Correspondance!H:J,2,FALSE)</f>
        <v>Pull</v>
      </c>
      <c r="P587" s="3">
        <f>VLOOKUP(Tableau1[[#This Row],[Product_Ref]],Table_Correspondance!H:N,6,FALSE)</f>
        <v>11.16</v>
      </c>
      <c r="Q587" s="3">
        <f>VLOOKUP(Tableau1[[#This Row],[Product_Ref]],Table_Correspondance!H:N,7,FALSE)</f>
        <v>12</v>
      </c>
      <c r="R587" s="3">
        <v>8353.91</v>
      </c>
      <c r="S587" t="str">
        <f>CONCATENATE(Tableau1[[#This Row],[Sub_Region_Cod]],Tableau1[[#This Row],[Country_Cod]],Tableau1[[#This Row],[Categ]],Tableau1[[#This Row],[Period]],Tableau1[[#This Row],[Product_Ref]],Tableau1[[#This Row],[Sales]])</f>
        <v>EUECZECAT_HautM1-2020P167138353,91</v>
      </c>
      <c r="T587" s="5">
        <f>VLOOKUP(Tableau1[[#This Row],[Product_Ref]],Table_Correspondance!H:L,5,FALSE)</f>
        <v>42917</v>
      </c>
      <c r="U587">
        <f>_xlfn.DAYS(Tableau1[[#This Row],[Date]],Tableau1[[#This Row],[Date_creation]])</f>
        <v>914</v>
      </c>
    </row>
    <row r="588" spans="1:21" x14ac:dyDescent="0.35">
      <c r="A588" t="s">
        <v>8</v>
      </c>
      <c r="B588" t="s">
        <v>415</v>
      </c>
      <c r="C588" t="str">
        <f>TRIM(Tableau1[[#This Row],[Country_Cod]])</f>
        <v>RUS</v>
      </c>
      <c r="D588" t="s">
        <v>409</v>
      </c>
      <c r="E588" t="str">
        <f>VLOOKUP(Tableau1[[#This Row],[Code_Pays]],Table_Correspondance!$B$1:$F$40,2,FALSE)</f>
        <v>Fédération de Russie</v>
      </c>
      <c r="F588" t="str">
        <f>RIGHT(Tableau1[[#This Row],[Categ]],LEN(Tableau1[[#This Row],[Categ]])-4)</f>
        <v>Haut</v>
      </c>
      <c r="G588" t="s">
        <v>25</v>
      </c>
      <c r="H588" t="str">
        <f>RIGHT(Tableau1[[#This Row],[Period]],4)</f>
        <v>2019</v>
      </c>
      <c r="I588" t="str">
        <f>LEFT(Tableau1[[#This Row],[Period]],FIND("-",Tableau1[[#This Row],[Period]])-1)</f>
        <v>M12</v>
      </c>
      <c r="J588" t="str">
        <f>RIGHT(Tableau1[[#This Row],[Gauche_Trouve]],LEN(Tableau1[[#This Row],[Gauche_Trouve]])-1)</f>
        <v>12</v>
      </c>
      <c r="K588" s="5">
        <f>DATE(Tableau1[[#This Row],[Annee]],Tableau1[[#This Row],[Mois]],1)</f>
        <v>43800</v>
      </c>
      <c r="L588" s="5" t="str">
        <f>"T" &amp; ROUNDUP(Tableau1[[#This Row],[Mois]]/3, 0)</f>
        <v>T4</v>
      </c>
      <c r="M588" t="s">
        <v>129</v>
      </c>
      <c r="N588" t="str">
        <f>CONCATENATE(Tableau1[[#This Row],[Annee]],"-",Tableau1[[#This Row],[Trimestre]])</f>
        <v>2019-T4</v>
      </c>
      <c r="O588" t="str">
        <f>VLOOKUP(Tableau1[[#This Row],[Product_Ref]],Table_Correspondance!H:J,2,FALSE)</f>
        <v>Soutien gorge</v>
      </c>
      <c r="P588" s="3">
        <f>VLOOKUP(Tableau1[[#This Row],[Product_Ref]],Table_Correspondance!H:N,6,FALSE)</f>
        <v>10.44</v>
      </c>
      <c r="Q588" s="3">
        <f>VLOOKUP(Tableau1[[#This Row],[Product_Ref]],Table_Correspondance!H:N,7,FALSE)</f>
        <v>12</v>
      </c>
      <c r="R588" s="3">
        <v>5551.61</v>
      </c>
      <c r="S588" t="str">
        <f>CONCATENATE(Tableau1[[#This Row],[Sub_Region_Cod]],Tableau1[[#This Row],[Country_Cod]],Tableau1[[#This Row],[Categ]],Tableau1[[#This Row],[Period]],Tableau1[[#This Row],[Product_Ref]],Tableau1[[#This Row],[Sales]])</f>
        <v>EUERUSCAT_HautM12-2019P408345551,61</v>
      </c>
      <c r="T588" s="5">
        <f>VLOOKUP(Tableau1[[#This Row],[Product_Ref]],Table_Correspondance!H:L,5,FALSE)</f>
        <v>43405</v>
      </c>
      <c r="U588">
        <f>_xlfn.DAYS(Tableau1[[#This Row],[Date]],Tableau1[[#This Row],[Date_creation]])</f>
        <v>395</v>
      </c>
    </row>
    <row r="589" spans="1:21" x14ac:dyDescent="0.35">
      <c r="A589" t="s">
        <v>8</v>
      </c>
      <c r="B589" t="s">
        <v>416</v>
      </c>
      <c r="C589" t="str">
        <f>TRIM(Tableau1[[#This Row],[Country_Cod]])</f>
        <v>ROU</v>
      </c>
      <c r="D589" t="s">
        <v>409</v>
      </c>
      <c r="E589" t="str">
        <f>VLOOKUP(Tableau1[[#This Row],[Code_Pays]],Table_Correspondance!$B$1:$F$40,2,FALSE)</f>
        <v>Roumanie</v>
      </c>
      <c r="F589" t="str">
        <f>RIGHT(Tableau1[[#This Row],[Categ]],LEN(Tableau1[[#This Row],[Categ]])-4)</f>
        <v>Haut</v>
      </c>
      <c r="G589" t="s">
        <v>40</v>
      </c>
      <c r="H589" t="str">
        <f>RIGHT(Tableau1[[#This Row],[Period]],4)</f>
        <v>2020</v>
      </c>
      <c r="I589" t="str">
        <f>LEFT(Tableau1[[#This Row],[Period]],FIND("-",Tableau1[[#This Row],[Period]])-1)</f>
        <v>M10</v>
      </c>
      <c r="J589" t="str">
        <f>RIGHT(Tableau1[[#This Row],[Gauche_Trouve]],LEN(Tableau1[[#This Row],[Gauche_Trouve]])-1)</f>
        <v>10</v>
      </c>
      <c r="K589" s="5">
        <f>DATE(Tableau1[[#This Row],[Annee]],Tableau1[[#This Row],[Mois]],1)</f>
        <v>44105</v>
      </c>
      <c r="L589" s="5" t="str">
        <f>"T" &amp; ROUNDUP(Tableau1[[#This Row],[Mois]]/3, 0)</f>
        <v>T4</v>
      </c>
      <c r="M589" t="s">
        <v>265</v>
      </c>
      <c r="N589" t="str">
        <f>CONCATENATE(Tableau1[[#This Row],[Annee]],"-",Tableau1[[#This Row],[Trimestre]])</f>
        <v>2020-T4</v>
      </c>
      <c r="O589" t="str">
        <f>VLOOKUP(Tableau1[[#This Row],[Product_Ref]],Table_Correspondance!H:J,2,FALSE)</f>
        <v>Soutien gorge</v>
      </c>
      <c r="P589" s="3">
        <f>VLOOKUP(Tableau1[[#This Row],[Product_Ref]],Table_Correspondance!H:N,6,FALSE)</f>
        <v>9</v>
      </c>
      <c r="Q589" s="3">
        <f>VLOOKUP(Tableau1[[#This Row],[Product_Ref]],Table_Correspondance!H:N,7,FALSE)</f>
        <v>10</v>
      </c>
      <c r="R589" s="3">
        <v>2331.9899999999998</v>
      </c>
      <c r="S589" t="str">
        <f>CONCATENATE(Tableau1[[#This Row],[Sub_Region_Cod]],Tableau1[[#This Row],[Country_Cod]],Tableau1[[#This Row],[Categ]],Tableau1[[#This Row],[Period]],Tableau1[[#This Row],[Product_Ref]],Tableau1[[#This Row],[Sales]])</f>
        <v>EUEROUCAT_HautM10-2020P192232331,99</v>
      </c>
      <c r="T589" s="5">
        <f>VLOOKUP(Tableau1[[#This Row],[Product_Ref]],Table_Correspondance!H:L,5,FALSE)</f>
        <v>42917</v>
      </c>
      <c r="U589">
        <f>_xlfn.DAYS(Tableau1[[#This Row],[Date]],Tableau1[[#This Row],[Date_creation]])</f>
        <v>1188</v>
      </c>
    </row>
    <row r="590" spans="1:21" x14ac:dyDescent="0.35">
      <c r="A590" t="s">
        <v>8</v>
      </c>
      <c r="B590" t="s">
        <v>422</v>
      </c>
      <c r="C590" t="str">
        <f>TRIM(Tableau1[[#This Row],[Country_Cod]])</f>
        <v>BLR</v>
      </c>
      <c r="D590" t="s">
        <v>409</v>
      </c>
      <c r="E590" t="str">
        <f>VLOOKUP(Tableau1[[#This Row],[Code_Pays]],Table_Correspondance!$B$1:$F$40,2,FALSE)</f>
        <v>Bélarus</v>
      </c>
      <c r="F590" t="str">
        <f>RIGHT(Tableau1[[#This Row],[Categ]],LEN(Tableau1[[#This Row],[Categ]])-4)</f>
        <v>Haut</v>
      </c>
      <c r="G590" t="s">
        <v>48</v>
      </c>
      <c r="H590" t="str">
        <f>RIGHT(Tableau1[[#This Row],[Period]],4)</f>
        <v>2020</v>
      </c>
      <c r="I590" t="str">
        <f>LEFT(Tableau1[[#This Row],[Period]],FIND("-",Tableau1[[#This Row],[Period]])-1)</f>
        <v>M1</v>
      </c>
      <c r="J590" t="str">
        <f>RIGHT(Tableau1[[#This Row],[Gauche_Trouve]],LEN(Tableau1[[#This Row],[Gauche_Trouve]])-1)</f>
        <v>1</v>
      </c>
      <c r="K590" s="5">
        <f>DATE(Tableau1[[#This Row],[Annee]],Tableau1[[#This Row],[Mois]],1)</f>
        <v>43831</v>
      </c>
      <c r="L590" s="5" t="str">
        <f>"T" &amp; ROUNDUP(Tableau1[[#This Row],[Mois]]/3, 0)</f>
        <v>T1</v>
      </c>
      <c r="M590" t="s">
        <v>156</v>
      </c>
      <c r="N590" t="str">
        <f>CONCATENATE(Tableau1[[#This Row],[Annee]],"-",Tableau1[[#This Row],[Trimestre]])</f>
        <v>2020-T1</v>
      </c>
      <c r="O590" t="str">
        <f>VLOOKUP(Tableau1[[#This Row],[Product_Ref]],Table_Correspondance!H:J,2,FALSE)</f>
        <v>Sweatshirt</v>
      </c>
      <c r="P590" s="3">
        <f>VLOOKUP(Tableau1[[#This Row],[Product_Ref]],Table_Correspondance!H:N,6,FALSE)</f>
        <v>9.35</v>
      </c>
      <c r="Q590" s="3">
        <f>VLOOKUP(Tableau1[[#This Row],[Product_Ref]],Table_Correspondance!H:N,7,FALSE)</f>
        <v>11</v>
      </c>
      <c r="R590" s="3">
        <v>5090.8500000000004</v>
      </c>
      <c r="S590" t="str">
        <f>CONCATENATE(Tableau1[[#This Row],[Sub_Region_Cod]],Tableau1[[#This Row],[Country_Cod]],Tableau1[[#This Row],[Categ]],Tableau1[[#This Row],[Period]],Tableau1[[#This Row],[Product_Ref]],Tableau1[[#This Row],[Sales]])</f>
        <v>EUEBLRCAT_HautM1-2020P071875090,85</v>
      </c>
      <c r="T590" s="5">
        <f>VLOOKUP(Tableau1[[#This Row],[Product_Ref]],Table_Correspondance!H:L,5,FALSE)</f>
        <v>43282</v>
      </c>
      <c r="U590">
        <f>_xlfn.DAYS(Tableau1[[#This Row],[Date]],Tableau1[[#This Row],[Date_creation]])</f>
        <v>549</v>
      </c>
    </row>
    <row r="591" spans="1:21" x14ac:dyDescent="0.35">
      <c r="A591" t="s">
        <v>8</v>
      </c>
      <c r="B591" t="s">
        <v>424</v>
      </c>
      <c r="C591" t="str">
        <f>TRIM(Tableau1[[#This Row],[Country_Cod]])</f>
        <v>CZE</v>
      </c>
      <c r="D591" t="s">
        <v>410</v>
      </c>
      <c r="E591" t="str">
        <f>VLOOKUP(Tableau1[[#This Row],[Code_Pays]],Table_Correspondance!$B$1:$F$40,2,FALSE)</f>
        <v>République Tchèque</v>
      </c>
      <c r="F591" t="str">
        <f>RIGHT(Tableau1[[#This Row],[Categ]],LEN(Tableau1[[#This Row],[Categ]])-4)</f>
        <v>Bas</v>
      </c>
      <c r="G591" t="s">
        <v>54</v>
      </c>
      <c r="H591" t="str">
        <f>RIGHT(Tableau1[[#This Row],[Period]],4)</f>
        <v>2020</v>
      </c>
      <c r="I591" t="str">
        <f>LEFT(Tableau1[[#This Row],[Period]],FIND("-",Tableau1[[#This Row],[Period]])-1)</f>
        <v>M5</v>
      </c>
      <c r="J591" t="str">
        <f>RIGHT(Tableau1[[#This Row],[Gauche_Trouve]],LEN(Tableau1[[#This Row],[Gauche_Trouve]])-1)</f>
        <v>5</v>
      </c>
      <c r="K591" s="5">
        <f>DATE(Tableau1[[#This Row],[Annee]],Tableau1[[#This Row],[Mois]],1)</f>
        <v>43952</v>
      </c>
      <c r="L591" s="5" t="str">
        <f>"T" &amp; ROUNDUP(Tableau1[[#This Row],[Mois]]/3, 0)</f>
        <v>T2</v>
      </c>
      <c r="M591" t="s">
        <v>346</v>
      </c>
      <c r="N591" t="str">
        <f>CONCATENATE(Tableau1[[#This Row],[Annee]],"-",Tableau1[[#This Row],[Trimestre]])</f>
        <v>2020-T2</v>
      </c>
      <c r="O591" t="str">
        <f>VLOOKUP(Tableau1[[#This Row],[Product_Ref]],Table_Correspondance!H:J,2,FALSE)</f>
        <v>Culotte</v>
      </c>
      <c r="P591" s="3">
        <f>VLOOKUP(Tableau1[[#This Row],[Product_Ref]],Table_Correspondance!H:N,6,FALSE)</f>
        <v>6.39</v>
      </c>
      <c r="Q591" s="3">
        <f>VLOOKUP(Tableau1[[#This Row],[Product_Ref]],Table_Correspondance!H:N,7,FALSE)</f>
        <v>9</v>
      </c>
      <c r="R591" s="3">
        <v>4166.78</v>
      </c>
      <c r="S591" t="str">
        <f>CONCATENATE(Tableau1[[#This Row],[Sub_Region_Cod]],Tableau1[[#This Row],[Country_Cod]],Tableau1[[#This Row],[Categ]],Tableau1[[#This Row],[Period]],Tableau1[[#This Row],[Product_Ref]],Tableau1[[#This Row],[Sales]])</f>
        <v>EUECZECAT_BasM5-2020P319514166,78</v>
      </c>
      <c r="T591" s="5">
        <f>VLOOKUP(Tableau1[[#This Row],[Product_Ref]],Table_Correspondance!H:L,5,FALSE)</f>
        <v>43435</v>
      </c>
      <c r="U591">
        <f>_xlfn.DAYS(Tableau1[[#This Row],[Date]],Tableau1[[#This Row],[Date_creation]])</f>
        <v>517</v>
      </c>
    </row>
    <row r="592" spans="1:21" x14ac:dyDescent="0.35">
      <c r="A592" t="s">
        <v>8</v>
      </c>
      <c r="B592" t="s">
        <v>424</v>
      </c>
      <c r="C592" t="str">
        <f>TRIM(Tableau1[[#This Row],[Country_Cod]])</f>
        <v>CZE</v>
      </c>
      <c r="D592" t="s">
        <v>410</v>
      </c>
      <c r="E592" t="str">
        <f>VLOOKUP(Tableau1[[#This Row],[Code_Pays]],Table_Correspondance!$B$1:$F$40,2,FALSE)</f>
        <v>République Tchèque</v>
      </c>
      <c r="F592" t="str">
        <f>RIGHT(Tableau1[[#This Row],[Categ]],LEN(Tableau1[[#This Row],[Categ]])-4)</f>
        <v>Bas</v>
      </c>
      <c r="G592" t="s">
        <v>20</v>
      </c>
      <c r="H592" t="str">
        <f>RIGHT(Tableau1[[#This Row],[Period]],4)</f>
        <v>2020</v>
      </c>
      <c r="I592" t="str">
        <f>LEFT(Tableau1[[#This Row],[Period]],FIND("-",Tableau1[[#This Row],[Period]])-1)</f>
        <v>M4</v>
      </c>
      <c r="J592" t="str">
        <f>RIGHT(Tableau1[[#This Row],[Gauche_Trouve]],LEN(Tableau1[[#This Row],[Gauche_Trouve]])-1)</f>
        <v>4</v>
      </c>
      <c r="K592" s="5">
        <f>DATE(Tableau1[[#This Row],[Annee]],Tableau1[[#This Row],[Mois]],1)</f>
        <v>43922</v>
      </c>
      <c r="L592" s="5" t="str">
        <f>"T" &amp; ROUNDUP(Tableau1[[#This Row],[Mois]]/3, 0)</f>
        <v>T2</v>
      </c>
      <c r="M592" t="s">
        <v>91</v>
      </c>
      <c r="N592" t="str">
        <f>CONCATENATE(Tableau1[[#This Row],[Annee]],"-",Tableau1[[#This Row],[Trimestre]])</f>
        <v>2020-T2</v>
      </c>
      <c r="O592" t="str">
        <f>VLOOKUP(Tableau1[[#This Row],[Product_Ref]],Table_Correspondance!H:J,2,FALSE)</f>
        <v>Pantacourt</v>
      </c>
      <c r="P592" s="3">
        <f>VLOOKUP(Tableau1[[#This Row],[Product_Ref]],Table_Correspondance!H:N,6,FALSE)</f>
        <v>7</v>
      </c>
      <c r="Q592" s="3">
        <f>VLOOKUP(Tableau1[[#This Row],[Product_Ref]],Table_Correspondance!H:N,7,FALSE)</f>
        <v>10</v>
      </c>
      <c r="R592" s="3">
        <v>1762.79</v>
      </c>
      <c r="S592" t="str">
        <f>CONCATENATE(Tableau1[[#This Row],[Sub_Region_Cod]],Tableau1[[#This Row],[Country_Cod]],Tableau1[[#This Row],[Categ]],Tableau1[[#This Row],[Period]],Tableau1[[#This Row],[Product_Ref]],Tableau1[[#This Row],[Sales]])</f>
        <v>EUECZECAT_BasM4-2020P073761762,79</v>
      </c>
      <c r="T592" s="5">
        <f>VLOOKUP(Tableau1[[#This Row],[Product_Ref]],Table_Correspondance!H:L,5,FALSE)</f>
        <v>42856</v>
      </c>
      <c r="U592">
        <f>_xlfn.DAYS(Tableau1[[#This Row],[Date]],Tableau1[[#This Row],[Date_creation]])</f>
        <v>1066</v>
      </c>
    </row>
    <row r="593" spans="1:21" x14ac:dyDescent="0.35">
      <c r="A593" t="s">
        <v>8</v>
      </c>
      <c r="B593" t="s">
        <v>421</v>
      </c>
      <c r="C593" t="str">
        <f>TRIM(Tableau1[[#This Row],[Country_Cod]])</f>
        <v>SVK</v>
      </c>
      <c r="D593" t="s">
        <v>409</v>
      </c>
      <c r="E593" t="str">
        <f>VLOOKUP(Tableau1[[#This Row],[Code_Pays]],Table_Correspondance!$B$1:$F$40,2,FALSE)</f>
        <v>Slovaquie</v>
      </c>
      <c r="F593" t="str">
        <f>RIGHT(Tableau1[[#This Row],[Categ]],LEN(Tableau1[[#This Row],[Categ]])-4)</f>
        <v>Haut</v>
      </c>
      <c r="G593" t="s">
        <v>44</v>
      </c>
      <c r="H593" t="str">
        <f>RIGHT(Tableau1[[#This Row],[Period]],4)</f>
        <v>2019</v>
      </c>
      <c r="I593" t="str">
        <f>LEFT(Tableau1[[#This Row],[Period]],FIND("-",Tableau1[[#This Row],[Period]])-1)</f>
        <v>M11</v>
      </c>
      <c r="J593" t="str">
        <f>RIGHT(Tableau1[[#This Row],[Gauche_Trouve]],LEN(Tableau1[[#This Row],[Gauche_Trouve]])-1)</f>
        <v>11</v>
      </c>
      <c r="K593" s="5">
        <f>DATE(Tableau1[[#This Row],[Annee]],Tableau1[[#This Row],[Mois]],1)</f>
        <v>43770</v>
      </c>
      <c r="L593" s="5" t="str">
        <f>"T" &amp; ROUNDUP(Tableau1[[#This Row],[Mois]]/3, 0)</f>
        <v>T4</v>
      </c>
      <c r="M593" t="s">
        <v>323</v>
      </c>
      <c r="N593" t="str">
        <f>CONCATENATE(Tableau1[[#This Row],[Annee]],"-",Tableau1[[#This Row],[Trimestre]])</f>
        <v>2019-T4</v>
      </c>
      <c r="O593" t="str">
        <f>VLOOKUP(Tableau1[[#This Row],[Product_Ref]],Table_Correspondance!H:J,2,FALSE)</f>
        <v>Sweatshirt</v>
      </c>
      <c r="P593" s="3">
        <f>VLOOKUP(Tableau1[[#This Row],[Product_Ref]],Table_Correspondance!H:N,6,FALSE)</f>
        <v>8.1999999999999993</v>
      </c>
      <c r="Q593" s="3">
        <f>VLOOKUP(Tableau1[[#This Row],[Product_Ref]],Table_Correspondance!H:N,7,FALSE)</f>
        <v>10</v>
      </c>
      <c r="R593" s="3">
        <v>168.77</v>
      </c>
      <c r="S593" t="str">
        <f>CONCATENATE(Tableau1[[#This Row],[Sub_Region_Cod]],Tableau1[[#This Row],[Country_Cod]],Tableau1[[#This Row],[Categ]],Tableau1[[#This Row],[Period]],Tableau1[[#This Row],[Product_Ref]],Tableau1[[#This Row],[Sales]])</f>
        <v>EUESVKCAT_HautM11-2019P20777168,77</v>
      </c>
      <c r="T593" s="5">
        <f>VLOOKUP(Tableau1[[#This Row],[Product_Ref]],Table_Correspondance!H:L,5,FALSE)</f>
        <v>43252</v>
      </c>
      <c r="U593">
        <f>_xlfn.DAYS(Tableau1[[#This Row],[Date]],Tableau1[[#This Row],[Date_creation]])</f>
        <v>518</v>
      </c>
    </row>
    <row r="594" spans="1:21" x14ac:dyDescent="0.35">
      <c r="A594" t="s">
        <v>8</v>
      </c>
      <c r="B594" t="s">
        <v>417</v>
      </c>
      <c r="C594" t="str">
        <f>TRIM(Tableau1[[#This Row],[Country_Cod]])</f>
        <v>MDA</v>
      </c>
      <c r="D594" t="s">
        <v>410</v>
      </c>
      <c r="E594" t="str">
        <f>VLOOKUP(Tableau1[[#This Row],[Code_Pays]],Table_Correspondance!$B$1:$F$40,2,FALSE)</f>
        <v>République de Moldavie</v>
      </c>
      <c r="F594" t="str">
        <f>RIGHT(Tableau1[[#This Row],[Categ]],LEN(Tableau1[[#This Row],[Categ]])-4)</f>
        <v>Bas</v>
      </c>
      <c r="G594" t="s">
        <v>9</v>
      </c>
      <c r="H594" t="str">
        <f>RIGHT(Tableau1[[#This Row],[Period]],4)</f>
        <v>2021</v>
      </c>
      <c r="I594" t="str">
        <f>LEFT(Tableau1[[#This Row],[Period]],FIND("-",Tableau1[[#This Row],[Period]])-1)</f>
        <v>M2</v>
      </c>
      <c r="J594" t="str">
        <f>RIGHT(Tableau1[[#This Row],[Gauche_Trouve]],LEN(Tableau1[[#This Row],[Gauche_Trouve]])-1)</f>
        <v>2</v>
      </c>
      <c r="K594" s="5">
        <f>DATE(Tableau1[[#This Row],[Annee]],Tableau1[[#This Row],[Mois]],1)</f>
        <v>44228</v>
      </c>
      <c r="L594" s="5" t="str">
        <f>"T" &amp; ROUNDUP(Tableau1[[#This Row],[Mois]]/3, 0)</f>
        <v>T1</v>
      </c>
      <c r="M594" t="s">
        <v>379</v>
      </c>
      <c r="N594" t="str">
        <f>CONCATENATE(Tableau1[[#This Row],[Annee]],"-",Tableau1[[#This Row],[Trimestre]])</f>
        <v>2021-T1</v>
      </c>
      <c r="O594" t="str">
        <f>VLOOKUP(Tableau1[[#This Row],[Product_Ref]],Table_Correspondance!H:J,2,FALSE)</f>
        <v>Jupe</v>
      </c>
      <c r="P594" s="3">
        <f>VLOOKUP(Tableau1[[#This Row],[Product_Ref]],Table_Correspondance!H:N,6,FALSE)</f>
        <v>9.02</v>
      </c>
      <c r="Q594" s="3">
        <f>VLOOKUP(Tableau1[[#This Row],[Product_Ref]],Table_Correspondance!H:N,7,FALSE)</f>
        <v>11</v>
      </c>
      <c r="R594" s="3">
        <v>7516.22</v>
      </c>
      <c r="S594" t="str">
        <f>CONCATENATE(Tableau1[[#This Row],[Sub_Region_Cod]],Tableau1[[#This Row],[Country_Cod]],Tableau1[[#This Row],[Categ]],Tableau1[[#This Row],[Period]],Tableau1[[#This Row],[Product_Ref]],Tableau1[[#This Row],[Sales]])</f>
        <v>EUEMDACAT_BasM2-2021P374657516,22</v>
      </c>
      <c r="T594" s="5">
        <f>VLOOKUP(Tableau1[[#This Row],[Product_Ref]],Table_Correspondance!H:L,5,FALSE)</f>
        <v>43435</v>
      </c>
      <c r="U594">
        <f>_xlfn.DAYS(Tableau1[[#This Row],[Date]],Tableau1[[#This Row],[Date_creation]])</f>
        <v>793</v>
      </c>
    </row>
    <row r="595" spans="1:21" x14ac:dyDescent="0.35">
      <c r="A595" t="s">
        <v>8</v>
      </c>
      <c r="B595" t="s">
        <v>421</v>
      </c>
      <c r="C595" t="str">
        <f>TRIM(Tableau1[[#This Row],[Country_Cod]])</f>
        <v>SVK</v>
      </c>
      <c r="D595" t="s">
        <v>408</v>
      </c>
      <c r="E595" t="str">
        <f>VLOOKUP(Tableau1[[#This Row],[Code_Pays]],Table_Correspondance!$B$1:$F$40,2,FALSE)</f>
        <v>Slovaquie</v>
      </c>
      <c r="F595" t="str">
        <f>RIGHT(Tableau1[[#This Row],[Categ]],LEN(Tableau1[[#This Row],[Categ]])-4)</f>
        <v>Haut-Et-Bas</v>
      </c>
      <c r="G595" t="s">
        <v>9</v>
      </c>
      <c r="H595" t="str">
        <f>RIGHT(Tableau1[[#This Row],[Period]],4)</f>
        <v>2021</v>
      </c>
      <c r="I595" t="str">
        <f>LEFT(Tableau1[[#This Row],[Period]],FIND("-",Tableau1[[#This Row],[Period]])-1)</f>
        <v>M2</v>
      </c>
      <c r="J595" t="str">
        <f>RIGHT(Tableau1[[#This Row],[Gauche_Trouve]],LEN(Tableau1[[#This Row],[Gauche_Trouve]])-1)</f>
        <v>2</v>
      </c>
      <c r="K595" s="5">
        <f>DATE(Tableau1[[#This Row],[Annee]],Tableau1[[#This Row],[Mois]],1)</f>
        <v>44228</v>
      </c>
      <c r="L595" s="5" t="str">
        <f>"T" &amp; ROUNDUP(Tableau1[[#This Row],[Mois]]/3, 0)</f>
        <v>T1</v>
      </c>
      <c r="M595" t="s">
        <v>168</v>
      </c>
      <c r="N595" t="str">
        <f>CONCATENATE(Tableau1[[#This Row],[Annee]],"-",Tableau1[[#This Row],[Trimestre]])</f>
        <v>2021-T1</v>
      </c>
      <c r="O595" t="str">
        <f>VLOOKUP(Tableau1[[#This Row],[Product_Ref]],Table_Correspondance!H:J,2,FALSE)</f>
        <v>Robe</v>
      </c>
      <c r="P595" s="3">
        <f>VLOOKUP(Tableau1[[#This Row],[Product_Ref]],Table_Correspondance!H:N,6,FALSE)</f>
        <v>13.3</v>
      </c>
      <c r="Q595" s="3">
        <f>VLOOKUP(Tableau1[[#This Row],[Product_Ref]],Table_Correspondance!H:N,7,FALSE)</f>
        <v>14</v>
      </c>
      <c r="R595" s="3">
        <v>4159.3599999999997</v>
      </c>
      <c r="S595" t="str">
        <f>CONCATENATE(Tableau1[[#This Row],[Sub_Region_Cod]],Tableau1[[#This Row],[Country_Cod]],Tableau1[[#This Row],[Categ]],Tableau1[[#This Row],[Period]],Tableau1[[#This Row],[Product_Ref]],Tableau1[[#This Row],[Sales]])</f>
        <v>EUESVKCAT_Haut-Et-BasM2-2021P018224159,36</v>
      </c>
      <c r="T595" s="5">
        <f>VLOOKUP(Tableau1[[#This Row],[Product_Ref]],Table_Correspondance!H:L,5,FALSE)</f>
        <v>43070</v>
      </c>
      <c r="U595">
        <f>_xlfn.DAYS(Tableau1[[#This Row],[Date]],Tableau1[[#This Row],[Date_creation]])</f>
        <v>1158</v>
      </c>
    </row>
    <row r="596" spans="1:21" x14ac:dyDescent="0.35">
      <c r="A596" t="s">
        <v>8</v>
      </c>
      <c r="B596" t="s">
        <v>415</v>
      </c>
      <c r="C596" t="str">
        <f>TRIM(Tableau1[[#This Row],[Country_Cod]])</f>
        <v>RUS</v>
      </c>
      <c r="D596" t="s">
        <v>409</v>
      </c>
      <c r="E596" t="str">
        <f>VLOOKUP(Tableau1[[#This Row],[Code_Pays]],Table_Correspondance!$B$1:$F$40,2,FALSE)</f>
        <v>Fédération de Russie</v>
      </c>
      <c r="F596" t="str">
        <f>RIGHT(Tableau1[[#This Row],[Categ]],LEN(Tableau1[[#This Row],[Categ]])-4)</f>
        <v>Haut</v>
      </c>
      <c r="G596" t="s">
        <v>38</v>
      </c>
      <c r="H596" t="str">
        <f>RIGHT(Tableau1[[#This Row],[Period]],4)</f>
        <v>2019</v>
      </c>
      <c r="I596" t="str">
        <f>LEFT(Tableau1[[#This Row],[Period]],FIND("-",Tableau1[[#This Row],[Period]])-1)</f>
        <v>M5</v>
      </c>
      <c r="J596" t="str">
        <f>RIGHT(Tableau1[[#This Row],[Gauche_Trouve]],LEN(Tableau1[[#This Row],[Gauche_Trouve]])-1)</f>
        <v>5</v>
      </c>
      <c r="K596" s="5">
        <f>DATE(Tableau1[[#This Row],[Annee]],Tableau1[[#This Row],[Mois]],1)</f>
        <v>43586</v>
      </c>
      <c r="L596" s="5" t="str">
        <f>"T" &amp; ROUNDUP(Tableau1[[#This Row],[Mois]]/3, 0)</f>
        <v>T2</v>
      </c>
      <c r="M596" t="s">
        <v>182</v>
      </c>
      <c r="N596" t="str">
        <f>CONCATENATE(Tableau1[[#This Row],[Annee]],"-",Tableau1[[#This Row],[Trimestre]])</f>
        <v>2019-T2</v>
      </c>
      <c r="O596" t="str">
        <f>VLOOKUP(Tableau1[[#This Row],[Product_Ref]],Table_Correspondance!H:J,2,FALSE)</f>
        <v>Sweatshirt</v>
      </c>
      <c r="P596" s="3">
        <f>VLOOKUP(Tableau1[[#This Row],[Product_Ref]],Table_Correspondance!H:N,6,FALSE)</f>
        <v>9.1300000000000008</v>
      </c>
      <c r="Q596" s="3">
        <f>VLOOKUP(Tableau1[[#This Row],[Product_Ref]],Table_Correspondance!H:N,7,FALSE)</f>
        <v>11</v>
      </c>
      <c r="R596" s="3">
        <v>2450.71</v>
      </c>
      <c r="S596" t="str">
        <f>CONCATENATE(Tableau1[[#This Row],[Sub_Region_Cod]],Tableau1[[#This Row],[Country_Cod]],Tableau1[[#This Row],[Categ]],Tableau1[[#This Row],[Period]],Tableau1[[#This Row],[Product_Ref]],Tableau1[[#This Row],[Sales]])</f>
        <v>EUERUSCAT_HautM5-2019P394412450,71</v>
      </c>
      <c r="T596" s="5">
        <f>VLOOKUP(Tableau1[[#This Row],[Product_Ref]],Table_Correspondance!H:L,5,FALSE)</f>
        <v>43070</v>
      </c>
      <c r="U596">
        <f>_xlfn.DAYS(Tableau1[[#This Row],[Date]],Tableau1[[#This Row],[Date_creation]])</f>
        <v>516</v>
      </c>
    </row>
    <row r="597" spans="1:21" x14ac:dyDescent="0.35">
      <c r="A597" t="s">
        <v>8</v>
      </c>
      <c r="B597" t="s">
        <v>425</v>
      </c>
      <c r="C597" t="str">
        <f>TRIM(Tableau1[[#This Row],[Country_Cod]])</f>
        <v>ARM</v>
      </c>
      <c r="D597" t="s">
        <v>410</v>
      </c>
      <c r="E597" t="str">
        <f>VLOOKUP(Tableau1[[#This Row],[Code_Pays]],Table_Correspondance!$B$1:$F$40,2,FALSE)</f>
        <v>Arménie</v>
      </c>
      <c r="F597" t="str">
        <f>RIGHT(Tableau1[[#This Row],[Categ]],LEN(Tableau1[[#This Row],[Categ]])-4)</f>
        <v>Bas</v>
      </c>
      <c r="G597" t="s">
        <v>52</v>
      </c>
      <c r="H597" t="str">
        <f>RIGHT(Tableau1[[#This Row],[Period]],4)</f>
        <v>2020</v>
      </c>
      <c r="I597" t="str">
        <f>LEFT(Tableau1[[#This Row],[Period]],FIND("-",Tableau1[[#This Row],[Period]])-1)</f>
        <v>M11</v>
      </c>
      <c r="J597" t="str">
        <f>RIGHT(Tableau1[[#This Row],[Gauche_Trouve]],LEN(Tableau1[[#This Row],[Gauche_Trouve]])-1)</f>
        <v>11</v>
      </c>
      <c r="K597" s="5">
        <f>DATE(Tableau1[[#This Row],[Annee]],Tableau1[[#This Row],[Mois]],1)</f>
        <v>44136</v>
      </c>
      <c r="L597" s="5" t="str">
        <f>"T" &amp; ROUNDUP(Tableau1[[#This Row],[Mois]]/3, 0)</f>
        <v>T4</v>
      </c>
      <c r="M597" t="s">
        <v>309</v>
      </c>
      <c r="N597" t="str">
        <f>CONCATENATE(Tableau1[[#This Row],[Annee]],"-",Tableau1[[#This Row],[Trimestre]])</f>
        <v>2020-T4</v>
      </c>
      <c r="O597" t="str">
        <f>VLOOKUP(Tableau1[[#This Row],[Product_Ref]],Table_Correspondance!H:J,2,FALSE)</f>
        <v>Collant</v>
      </c>
      <c r="P597" s="3">
        <f>VLOOKUP(Tableau1[[#This Row],[Product_Ref]],Table_Correspondance!H:N,6,FALSE)</f>
        <v>10.08</v>
      </c>
      <c r="Q597" s="3">
        <f>VLOOKUP(Tableau1[[#This Row],[Product_Ref]],Table_Correspondance!H:N,7,FALSE)</f>
        <v>12</v>
      </c>
      <c r="R597" s="3">
        <v>1275.7</v>
      </c>
      <c r="S597" t="str">
        <f>CONCATENATE(Tableau1[[#This Row],[Sub_Region_Cod]],Tableau1[[#This Row],[Country_Cod]],Tableau1[[#This Row],[Categ]],Tableau1[[#This Row],[Period]],Tableau1[[#This Row],[Product_Ref]],Tableau1[[#This Row],[Sales]])</f>
        <v>EUEARMCAT_BasM11-2020P445241275,7</v>
      </c>
      <c r="T597" s="5">
        <f>VLOOKUP(Tableau1[[#This Row],[Product_Ref]],Table_Correspondance!H:L,5,FALSE)</f>
        <v>43191</v>
      </c>
      <c r="U597">
        <f>_xlfn.DAYS(Tableau1[[#This Row],[Date]],Tableau1[[#This Row],[Date_creation]])</f>
        <v>945</v>
      </c>
    </row>
    <row r="598" spans="1:21" x14ac:dyDescent="0.35">
      <c r="A598" t="s">
        <v>8</v>
      </c>
      <c r="B598" t="s">
        <v>415</v>
      </c>
      <c r="C598" t="str">
        <f>TRIM(Tableau1[[#This Row],[Country_Cod]])</f>
        <v>RUS</v>
      </c>
      <c r="D598" t="s">
        <v>409</v>
      </c>
      <c r="E598" t="str">
        <f>VLOOKUP(Tableau1[[#This Row],[Code_Pays]],Table_Correspondance!$B$1:$F$40,2,FALSE)</f>
        <v>Fédération de Russie</v>
      </c>
      <c r="F598" t="str">
        <f>RIGHT(Tableau1[[#This Row],[Categ]],LEN(Tableau1[[#This Row],[Categ]])-4)</f>
        <v>Haut</v>
      </c>
      <c r="G598" t="s">
        <v>75</v>
      </c>
      <c r="H598" t="str">
        <f>RIGHT(Tableau1[[#This Row],[Period]],4)</f>
        <v>2021</v>
      </c>
      <c r="I598" t="str">
        <f>LEFT(Tableau1[[#This Row],[Period]],FIND("-",Tableau1[[#This Row],[Period]])-1)</f>
        <v>M4</v>
      </c>
      <c r="J598" t="str">
        <f>RIGHT(Tableau1[[#This Row],[Gauche_Trouve]],LEN(Tableau1[[#This Row],[Gauche_Trouve]])-1)</f>
        <v>4</v>
      </c>
      <c r="K598" s="5">
        <f>DATE(Tableau1[[#This Row],[Annee]],Tableau1[[#This Row],[Mois]],1)</f>
        <v>44287</v>
      </c>
      <c r="L598" s="5" t="str">
        <f>"T" &amp; ROUNDUP(Tableau1[[#This Row],[Mois]]/3, 0)</f>
        <v>T2</v>
      </c>
      <c r="M598" t="s">
        <v>198</v>
      </c>
      <c r="N598" t="str">
        <f>CONCATENATE(Tableau1[[#This Row],[Annee]],"-",Tableau1[[#This Row],[Trimestre]])</f>
        <v>2021-T2</v>
      </c>
      <c r="O598" t="str">
        <f>VLOOKUP(Tableau1[[#This Row],[Product_Ref]],Table_Correspondance!H:J,2,FALSE)</f>
        <v>Sweatshirt</v>
      </c>
      <c r="P598" s="3">
        <f>VLOOKUP(Tableau1[[#This Row],[Product_Ref]],Table_Correspondance!H:N,6,FALSE)</f>
        <v>4.8600000000000003</v>
      </c>
      <c r="Q598" s="3">
        <f>VLOOKUP(Tableau1[[#This Row],[Product_Ref]],Table_Correspondance!H:N,7,FALSE)</f>
        <v>6</v>
      </c>
      <c r="R598" s="3">
        <v>2872.17</v>
      </c>
      <c r="S598" t="str">
        <f>CONCATENATE(Tableau1[[#This Row],[Sub_Region_Cod]],Tableau1[[#This Row],[Country_Cod]],Tableau1[[#This Row],[Categ]],Tableau1[[#This Row],[Period]],Tableau1[[#This Row],[Product_Ref]],Tableau1[[#This Row],[Sales]])</f>
        <v>EUERUSCAT_HautM4-2021P490482872,17</v>
      </c>
      <c r="T598" s="5">
        <f>VLOOKUP(Tableau1[[#This Row],[Product_Ref]],Table_Correspondance!H:L,5,FALSE)</f>
        <v>42917</v>
      </c>
      <c r="U598">
        <f>_xlfn.DAYS(Tableau1[[#This Row],[Date]],Tableau1[[#This Row],[Date_creation]])</f>
        <v>1370</v>
      </c>
    </row>
    <row r="599" spans="1:21" x14ac:dyDescent="0.35">
      <c r="A599" t="s">
        <v>8</v>
      </c>
      <c r="B599" t="s">
        <v>420</v>
      </c>
      <c r="C599" t="str">
        <f>TRIM(Tableau1[[#This Row],[Country_Cod]])</f>
        <v>POL</v>
      </c>
      <c r="D599" t="s">
        <v>408</v>
      </c>
      <c r="E599" t="str">
        <f>VLOOKUP(Tableau1[[#This Row],[Code_Pays]],Table_Correspondance!$B$1:$F$40,2,FALSE)</f>
        <v>Pologne</v>
      </c>
      <c r="F599" t="str">
        <f>RIGHT(Tableau1[[#This Row],[Categ]],LEN(Tableau1[[#This Row],[Categ]])-4)</f>
        <v>Haut-Et-Bas</v>
      </c>
      <c r="G599" t="s">
        <v>30</v>
      </c>
      <c r="H599" t="str">
        <f>RIGHT(Tableau1[[#This Row],[Period]],4)</f>
        <v>2020</v>
      </c>
      <c r="I599" t="str">
        <f>LEFT(Tableau1[[#This Row],[Period]],FIND("-",Tableau1[[#This Row],[Period]])-1)</f>
        <v>M9</v>
      </c>
      <c r="J599" t="str">
        <f>RIGHT(Tableau1[[#This Row],[Gauche_Trouve]],LEN(Tableau1[[#This Row],[Gauche_Trouve]])-1)</f>
        <v>9</v>
      </c>
      <c r="K599" s="5">
        <f>DATE(Tableau1[[#This Row],[Annee]],Tableau1[[#This Row],[Mois]],1)</f>
        <v>44075</v>
      </c>
      <c r="L599" s="5" t="str">
        <f>"T" &amp; ROUNDUP(Tableau1[[#This Row],[Mois]]/3, 0)</f>
        <v>T3</v>
      </c>
      <c r="M599" t="s">
        <v>51</v>
      </c>
      <c r="N599" t="str">
        <f>CONCATENATE(Tableau1[[#This Row],[Annee]],"-",Tableau1[[#This Row],[Trimestre]])</f>
        <v>2020-T3</v>
      </c>
      <c r="O599" t="str">
        <f>VLOOKUP(Tableau1[[#This Row],[Product_Ref]],Table_Correspondance!H:J,2,FALSE)</f>
        <v>Robe</v>
      </c>
      <c r="P599" s="3">
        <f>VLOOKUP(Tableau1[[#This Row],[Product_Ref]],Table_Correspondance!H:N,6,FALSE)</f>
        <v>4.2</v>
      </c>
      <c r="Q599" s="3">
        <f>VLOOKUP(Tableau1[[#This Row],[Product_Ref]],Table_Correspondance!H:N,7,FALSE)</f>
        <v>6</v>
      </c>
      <c r="R599" s="3">
        <v>6167.21</v>
      </c>
      <c r="S599" t="str">
        <f>CONCATENATE(Tableau1[[#This Row],[Sub_Region_Cod]],Tableau1[[#This Row],[Country_Cod]],Tableau1[[#This Row],[Categ]],Tableau1[[#This Row],[Period]],Tableau1[[#This Row],[Product_Ref]],Tableau1[[#This Row],[Sales]])</f>
        <v>EUEPOLCAT_Haut-Et-BasM9-2020P384886167,21</v>
      </c>
      <c r="T599" s="5">
        <f>VLOOKUP(Tableau1[[#This Row],[Product_Ref]],Table_Correspondance!H:L,5,FALSE)</f>
        <v>43101</v>
      </c>
      <c r="U599">
        <f>_xlfn.DAYS(Tableau1[[#This Row],[Date]],Tableau1[[#This Row],[Date_creation]])</f>
        <v>974</v>
      </c>
    </row>
    <row r="600" spans="1:21" x14ac:dyDescent="0.35">
      <c r="A600" t="s">
        <v>8</v>
      </c>
      <c r="B600" t="s">
        <v>420</v>
      </c>
      <c r="C600" t="str">
        <f>TRIM(Tableau1[[#This Row],[Country_Cod]])</f>
        <v>POL</v>
      </c>
      <c r="D600" t="s">
        <v>410</v>
      </c>
      <c r="E600" t="str">
        <f>VLOOKUP(Tableau1[[#This Row],[Code_Pays]],Table_Correspondance!$B$1:$F$40,2,FALSE)</f>
        <v>Pologne</v>
      </c>
      <c r="F600" t="str">
        <f>RIGHT(Tableau1[[#This Row],[Categ]],LEN(Tableau1[[#This Row],[Categ]])-4)</f>
        <v>Bas</v>
      </c>
      <c r="G600" t="s">
        <v>20</v>
      </c>
      <c r="H600" t="str">
        <f>RIGHT(Tableau1[[#This Row],[Period]],4)</f>
        <v>2020</v>
      </c>
      <c r="I600" t="str">
        <f>LEFT(Tableau1[[#This Row],[Period]],FIND("-",Tableau1[[#This Row],[Period]])-1)</f>
        <v>M4</v>
      </c>
      <c r="J600" t="str">
        <f>RIGHT(Tableau1[[#This Row],[Gauche_Trouve]],LEN(Tableau1[[#This Row],[Gauche_Trouve]])-1)</f>
        <v>4</v>
      </c>
      <c r="K600" s="5">
        <f>DATE(Tableau1[[#This Row],[Annee]],Tableau1[[#This Row],[Mois]],1)</f>
        <v>43922</v>
      </c>
      <c r="L600" s="5" t="str">
        <f>"T" &amp; ROUNDUP(Tableau1[[#This Row],[Mois]]/3, 0)</f>
        <v>T2</v>
      </c>
      <c r="M600" t="s">
        <v>186</v>
      </c>
      <c r="N600" t="str">
        <f>CONCATENATE(Tableau1[[#This Row],[Annee]],"-",Tableau1[[#This Row],[Trimestre]])</f>
        <v>2020-T2</v>
      </c>
      <c r="O600" t="str">
        <f>VLOOKUP(Tableau1[[#This Row],[Product_Ref]],Table_Correspondance!H:J,2,FALSE)</f>
        <v>Culotte</v>
      </c>
      <c r="P600" s="3">
        <f>VLOOKUP(Tableau1[[#This Row],[Product_Ref]],Table_Correspondance!H:N,6,FALSE)</f>
        <v>6.56</v>
      </c>
      <c r="Q600" s="3">
        <f>VLOOKUP(Tableau1[[#This Row],[Product_Ref]],Table_Correspondance!H:N,7,FALSE)</f>
        <v>8</v>
      </c>
      <c r="R600" s="3">
        <v>5145.41</v>
      </c>
      <c r="S600" t="str">
        <f>CONCATENATE(Tableau1[[#This Row],[Sub_Region_Cod]],Tableau1[[#This Row],[Country_Cod]],Tableau1[[#This Row],[Categ]],Tableau1[[#This Row],[Period]],Tableau1[[#This Row],[Product_Ref]],Tableau1[[#This Row],[Sales]])</f>
        <v>EUEPOLCAT_BasM4-2020P020435145,41</v>
      </c>
      <c r="T600" s="5">
        <f>VLOOKUP(Tableau1[[#This Row],[Product_Ref]],Table_Correspondance!H:L,5,FALSE)</f>
        <v>43221</v>
      </c>
      <c r="U600">
        <f>_xlfn.DAYS(Tableau1[[#This Row],[Date]],Tableau1[[#This Row],[Date_creation]])</f>
        <v>701</v>
      </c>
    </row>
    <row r="601" spans="1:21" x14ac:dyDescent="0.35">
      <c r="A601" t="s">
        <v>8</v>
      </c>
      <c r="B601" t="s">
        <v>423</v>
      </c>
      <c r="C601" t="str">
        <f>TRIM(Tableau1[[#This Row],[Country_Cod]])</f>
        <v>UKR</v>
      </c>
      <c r="D601" t="s">
        <v>410</v>
      </c>
      <c r="E601" t="str">
        <f>VLOOKUP(Tableau1[[#This Row],[Code_Pays]],Table_Correspondance!$B$1:$F$40,2,FALSE)</f>
        <v>Ukraine</v>
      </c>
      <c r="F601" t="str">
        <f>RIGHT(Tableau1[[#This Row],[Categ]],LEN(Tableau1[[#This Row],[Categ]])-4)</f>
        <v>Bas</v>
      </c>
      <c r="G601" t="s">
        <v>23</v>
      </c>
      <c r="H601" t="str">
        <f>RIGHT(Tableau1[[#This Row],[Period]],4)</f>
        <v>2019</v>
      </c>
      <c r="I601" t="str">
        <f>LEFT(Tableau1[[#This Row],[Period]],FIND("-",Tableau1[[#This Row],[Period]])-1)</f>
        <v>M10</v>
      </c>
      <c r="J601" t="str">
        <f>RIGHT(Tableau1[[#This Row],[Gauche_Trouve]],LEN(Tableau1[[#This Row],[Gauche_Trouve]])-1)</f>
        <v>10</v>
      </c>
      <c r="K601" s="5">
        <f>DATE(Tableau1[[#This Row],[Annee]],Tableau1[[#This Row],[Mois]],1)</f>
        <v>43739</v>
      </c>
      <c r="L601" s="5" t="str">
        <f>"T" &amp; ROUNDUP(Tableau1[[#This Row],[Mois]]/3, 0)</f>
        <v>T4</v>
      </c>
      <c r="M601" t="s">
        <v>89</v>
      </c>
      <c r="N601" t="str">
        <f>CONCATENATE(Tableau1[[#This Row],[Annee]],"-",Tableau1[[#This Row],[Trimestre]])</f>
        <v>2019-T4</v>
      </c>
      <c r="O601" t="str">
        <f>VLOOKUP(Tableau1[[#This Row],[Product_Ref]],Table_Correspondance!H:J,2,FALSE)</f>
        <v>Culotte</v>
      </c>
      <c r="P601" s="3">
        <f>VLOOKUP(Tableau1[[#This Row],[Product_Ref]],Table_Correspondance!H:N,6,FALSE)</f>
        <v>9.6199999999999992</v>
      </c>
      <c r="Q601" s="3">
        <f>VLOOKUP(Tableau1[[#This Row],[Product_Ref]],Table_Correspondance!H:N,7,FALSE)</f>
        <v>13</v>
      </c>
      <c r="R601" s="3">
        <v>8193.66</v>
      </c>
      <c r="S601" t="str">
        <f>CONCATENATE(Tableau1[[#This Row],[Sub_Region_Cod]],Tableau1[[#This Row],[Country_Cod]],Tableau1[[#This Row],[Categ]],Tableau1[[#This Row],[Period]],Tableau1[[#This Row],[Product_Ref]],Tableau1[[#This Row],[Sales]])</f>
        <v>EUEUKRCAT_BasM10-2019P446628193,66</v>
      </c>
      <c r="T601" s="5">
        <f>VLOOKUP(Tableau1[[#This Row],[Product_Ref]],Table_Correspondance!H:L,5,FALSE)</f>
        <v>42948</v>
      </c>
      <c r="U601">
        <f>_xlfn.DAYS(Tableau1[[#This Row],[Date]],Tableau1[[#This Row],[Date_creation]])</f>
        <v>791</v>
      </c>
    </row>
    <row r="602" spans="1:21" x14ac:dyDescent="0.35">
      <c r="A602" t="s">
        <v>8</v>
      </c>
      <c r="B602" t="s">
        <v>421</v>
      </c>
      <c r="C602" t="str">
        <f>TRIM(Tableau1[[#This Row],[Country_Cod]])</f>
        <v>SVK</v>
      </c>
      <c r="D602" t="s">
        <v>410</v>
      </c>
      <c r="E602" t="str">
        <f>VLOOKUP(Tableau1[[#This Row],[Code_Pays]],Table_Correspondance!$B$1:$F$40,2,FALSE)</f>
        <v>Slovaquie</v>
      </c>
      <c r="F602" t="str">
        <f>RIGHT(Tableau1[[#This Row],[Categ]],LEN(Tableau1[[#This Row],[Categ]])-4)</f>
        <v>Bas</v>
      </c>
      <c r="G602" t="s">
        <v>44</v>
      </c>
      <c r="H602" t="str">
        <f>RIGHT(Tableau1[[#This Row],[Period]],4)</f>
        <v>2019</v>
      </c>
      <c r="I602" t="str">
        <f>LEFT(Tableau1[[#This Row],[Period]],FIND("-",Tableau1[[#This Row],[Period]])-1)</f>
        <v>M11</v>
      </c>
      <c r="J602" t="str">
        <f>RIGHT(Tableau1[[#This Row],[Gauche_Trouve]],LEN(Tableau1[[#This Row],[Gauche_Trouve]])-1)</f>
        <v>11</v>
      </c>
      <c r="K602" s="5">
        <f>DATE(Tableau1[[#This Row],[Annee]],Tableau1[[#This Row],[Mois]],1)</f>
        <v>43770</v>
      </c>
      <c r="L602" s="5" t="str">
        <f>"T" &amp; ROUNDUP(Tableau1[[#This Row],[Mois]]/3, 0)</f>
        <v>T4</v>
      </c>
      <c r="M602" t="s">
        <v>236</v>
      </c>
      <c r="N602" t="str">
        <f>CONCATENATE(Tableau1[[#This Row],[Annee]],"-",Tableau1[[#This Row],[Trimestre]])</f>
        <v>2019-T4</v>
      </c>
      <c r="O602" t="str">
        <f>VLOOKUP(Tableau1[[#This Row],[Product_Ref]],Table_Correspondance!H:J,2,FALSE)</f>
        <v>Culotte</v>
      </c>
      <c r="P602" s="3">
        <f>VLOOKUP(Tableau1[[#This Row],[Product_Ref]],Table_Correspondance!H:N,6,FALSE)</f>
        <v>8.64</v>
      </c>
      <c r="Q602" s="3">
        <f>VLOOKUP(Tableau1[[#This Row],[Product_Ref]],Table_Correspondance!H:N,7,FALSE)</f>
        <v>12</v>
      </c>
      <c r="R602" s="3">
        <v>6220.81</v>
      </c>
      <c r="S602" t="str">
        <f>CONCATENATE(Tableau1[[#This Row],[Sub_Region_Cod]],Tableau1[[#This Row],[Country_Cod]],Tableau1[[#This Row],[Categ]],Tableau1[[#This Row],[Period]],Tableau1[[#This Row],[Product_Ref]],Tableau1[[#This Row],[Sales]])</f>
        <v>EUESVKCAT_BasM11-2019P202796220,81</v>
      </c>
      <c r="T602" s="5">
        <f>VLOOKUP(Tableau1[[#This Row],[Product_Ref]],Table_Correspondance!H:L,5,FALSE)</f>
        <v>43374</v>
      </c>
      <c r="U602">
        <f>_xlfn.DAYS(Tableau1[[#This Row],[Date]],Tableau1[[#This Row],[Date_creation]])</f>
        <v>396</v>
      </c>
    </row>
    <row r="603" spans="1:21" x14ac:dyDescent="0.35">
      <c r="A603" t="s">
        <v>8</v>
      </c>
      <c r="B603" t="s">
        <v>415</v>
      </c>
      <c r="C603" t="str">
        <f>TRIM(Tableau1[[#This Row],[Country_Cod]])</f>
        <v>RUS</v>
      </c>
      <c r="D603" t="s">
        <v>410</v>
      </c>
      <c r="E603" t="str">
        <f>VLOOKUP(Tableau1[[#This Row],[Code_Pays]],Table_Correspondance!$B$1:$F$40,2,FALSE)</f>
        <v>Fédération de Russie</v>
      </c>
      <c r="F603" t="str">
        <f>RIGHT(Tableau1[[#This Row],[Categ]],LEN(Tableau1[[#This Row],[Categ]])-4)</f>
        <v>Bas</v>
      </c>
      <c r="G603" t="s">
        <v>13</v>
      </c>
      <c r="H603" t="str">
        <f>RIGHT(Tableau1[[#This Row],[Period]],4)</f>
        <v>2020</v>
      </c>
      <c r="I603" t="str">
        <f>LEFT(Tableau1[[#This Row],[Period]],FIND("-",Tableau1[[#This Row],[Period]])-1)</f>
        <v>M2</v>
      </c>
      <c r="J603" t="str">
        <f>RIGHT(Tableau1[[#This Row],[Gauche_Trouve]],LEN(Tableau1[[#This Row],[Gauche_Trouve]])-1)</f>
        <v>2</v>
      </c>
      <c r="K603" s="5">
        <f>DATE(Tableau1[[#This Row],[Annee]],Tableau1[[#This Row],[Mois]],1)</f>
        <v>43862</v>
      </c>
      <c r="L603" s="5" t="str">
        <f>"T" &amp; ROUNDUP(Tableau1[[#This Row],[Mois]]/3, 0)</f>
        <v>T1</v>
      </c>
      <c r="M603" t="s">
        <v>150</v>
      </c>
      <c r="N603" t="str">
        <f>CONCATENATE(Tableau1[[#This Row],[Annee]],"-",Tableau1[[#This Row],[Trimestre]])</f>
        <v>2020-T1</v>
      </c>
      <c r="O603" t="str">
        <f>VLOOKUP(Tableau1[[#This Row],[Product_Ref]],Table_Correspondance!H:J,2,FALSE)</f>
        <v>Pantalon</v>
      </c>
      <c r="P603" s="3">
        <f>VLOOKUP(Tableau1[[#This Row],[Product_Ref]],Table_Correspondance!H:N,6,FALSE)</f>
        <v>11.96</v>
      </c>
      <c r="Q603" s="3">
        <f>VLOOKUP(Tableau1[[#This Row],[Product_Ref]],Table_Correspondance!H:N,7,FALSE)</f>
        <v>13</v>
      </c>
      <c r="R603" s="3">
        <v>6952.7</v>
      </c>
      <c r="S603" t="str">
        <f>CONCATENATE(Tableau1[[#This Row],[Sub_Region_Cod]],Tableau1[[#This Row],[Country_Cod]],Tableau1[[#This Row],[Categ]],Tableau1[[#This Row],[Period]],Tableau1[[#This Row],[Product_Ref]],Tableau1[[#This Row],[Sales]])</f>
        <v>EUERUSCAT_BasM2-2020P122876952,7</v>
      </c>
      <c r="T603" s="5">
        <f>VLOOKUP(Tableau1[[#This Row],[Product_Ref]],Table_Correspondance!H:L,5,FALSE)</f>
        <v>43160</v>
      </c>
      <c r="U603">
        <f>_xlfn.DAYS(Tableau1[[#This Row],[Date]],Tableau1[[#This Row],[Date_creation]])</f>
        <v>702</v>
      </c>
    </row>
    <row r="604" spans="1:21" x14ac:dyDescent="0.35">
      <c r="A604" t="s">
        <v>8</v>
      </c>
      <c r="B604" t="s">
        <v>419</v>
      </c>
      <c r="C604" t="str">
        <f>TRIM(Tableau1[[#This Row],[Country_Cod]])</f>
        <v>HUN</v>
      </c>
      <c r="D604" t="s">
        <v>409</v>
      </c>
      <c r="E604" t="str">
        <f>VLOOKUP(Tableau1[[#This Row],[Code_Pays]],Table_Correspondance!$B$1:$F$40,2,FALSE)</f>
        <v>Hongrie</v>
      </c>
      <c r="F604" t="str">
        <f>RIGHT(Tableau1[[#This Row],[Categ]],LEN(Tableau1[[#This Row],[Categ]])-4)</f>
        <v>Haut</v>
      </c>
      <c r="G604" t="s">
        <v>54</v>
      </c>
      <c r="H604" t="str">
        <f>RIGHT(Tableau1[[#This Row],[Period]],4)</f>
        <v>2020</v>
      </c>
      <c r="I604" t="str">
        <f>LEFT(Tableau1[[#This Row],[Period]],FIND("-",Tableau1[[#This Row],[Period]])-1)</f>
        <v>M5</v>
      </c>
      <c r="J604" t="str">
        <f>RIGHT(Tableau1[[#This Row],[Gauche_Trouve]],LEN(Tableau1[[#This Row],[Gauche_Trouve]])-1)</f>
        <v>5</v>
      </c>
      <c r="K604" s="5">
        <f>DATE(Tableau1[[#This Row],[Annee]],Tableau1[[#This Row],[Mois]],1)</f>
        <v>43952</v>
      </c>
      <c r="L604" s="5" t="str">
        <f>"T" &amp; ROUNDUP(Tableau1[[#This Row],[Mois]]/3, 0)</f>
        <v>T2</v>
      </c>
      <c r="M604" t="s">
        <v>171</v>
      </c>
      <c r="N604" t="str">
        <f>CONCATENATE(Tableau1[[#This Row],[Annee]],"-",Tableau1[[#This Row],[Trimestre]])</f>
        <v>2020-T2</v>
      </c>
      <c r="O604" t="str">
        <f>VLOOKUP(Tableau1[[#This Row],[Product_Ref]],Table_Correspondance!H:J,2,FALSE)</f>
        <v>Chemise</v>
      </c>
      <c r="P604" s="3">
        <f>VLOOKUP(Tableau1[[#This Row],[Product_Ref]],Table_Correspondance!H:N,6,FALSE)</f>
        <v>7.2</v>
      </c>
      <c r="Q604" s="3">
        <f>VLOOKUP(Tableau1[[#This Row],[Product_Ref]],Table_Correspondance!H:N,7,FALSE)</f>
        <v>9</v>
      </c>
      <c r="R604" s="3">
        <v>4351.3599999999997</v>
      </c>
      <c r="S604" t="str">
        <f>CONCATENATE(Tableau1[[#This Row],[Sub_Region_Cod]],Tableau1[[#This Row],[Country_Cod]],Tableau1[[#This Row],[Categ]],Tableau1[[#This Row],[Period]],Tableau1[[#This Row],[Product_Ref]],Tableau1[[#This Row],[Sales]])</f>
        <v>EUEHUNCAT_HautM5-2020P186854351,36</v>
      </c>
      <c r="T604" s="5">
        <f>VLOOKUP(Tableau1[[#This Row],[Product_Ref]],Table_Correspondance!H:L,5,FALSE)</f>
        <v>43191</v>
      </c>
      <c r="U604">
        <f>_xlfn.DAYS(Tableau1[[#This Row],[Date]],Tableau1[[#This Row],[Date_creation]])</f>
        <v>761</v>
      </c>
    </row>
    <row r="605" spans="1:21" x14ac:dyDescent="0.35">
      <c r="A605" t="s">
        <v>8</v>
      </c>
      <c r="B605" t="s">
        <v>425</v>
      </c>
      <c r="C605" t="str">
        <f>TRIM(Tableau1[[#This Row],[Country_Cod]])</f>
        <v>ARM</v>
      </c>
      <c r="D605" t="s">
        <v>410</v>
      </c>
      <c r="E605" t="str">
        <f>VLOOKUP(Tableau1[[#This Row],[Code_Pays]],Table_Correspondance!$B$1:$F$40,2,FALSE)</f>
        <v>Arménie</v>
      </c>
      <c r="F605" t="str">
        <f>RIGHT(Tableau1[[#This Row],[Categ]],LEN(Tableau1[[#This Row],[Categ]])-4)</f>
        <v>Bas</v>
      </c>
      <c r="G605" t="s">
        <v>44</v>
      </c>
      <c r="H605" t="str">
        <f>RIGHT(Tableau1[[#This Row],[Period]],4)</f>
        <v>2019</v>
      </c>
      <c r="I605" t="str">
        <f>LEFT(Tableau1[[#This Row],[Period]],FIND("-",Tableau1[[#This Row],[Period]])-1)</f>
        <v>M11</v>
      </c>
      <c r="J605" t="str">
        <f>RIGHT(Tableau1[[#This Row],[Gauche_Trouve]],LEN(Tableau1[[#This Row],[Gauche_Trouve]])-1)</f>
        <v>11</v>
      </c>
      <c r="K605" s="5">
        <f>DATE(Tableau1[[#This Row],[Annee]],Tableau1[[#This Row],[Mois]],1)</f>
        <v>43770</v>
      </c>
      <c r="L605" s="5" t="str">
        <f>"T" &amp; ROUNDUP(Tableau1[[#This Row],[Mois]]/3, 0)</f>
        <v>T4</v>
      </c>
      <c r="M605" t="s">
        <v>286</v>
      </c>
      <c r="N605" t="str">
        <f>CONCATENATE(Tableau1[[#This Row],[Annee]],"-",Tableau1[[#This Row],[Trimestre]])</f>
        <v>2019-T4</v>
      </c>
      <c r="O605" t="str">
        <f>VLOOKUP(Tableau1[[#This Row],[Product_Ref]],Table_Correspondance!H:J,2,FALSE)</f>
        <v>Pantacourt</v>
      </c>
      <c r="P605" s="3">
        <f>VLOOKUP(Tableau1[[#This Row],[Product_Ref]],Table_Correspondance!H:N,6,FALSE)</f>
        <v>7.7</v>
      </c>
      <c r="Q605" s="3">
        <f>VLOOKUP(Tableau1[[#This Row],[Product_Ref]],Table_Correspondance!H:N,7,FALSE)</f>
        <v>10</v>
      </c>
      <c r="R605" s="3">
        <v>4202.1499999999996</v>
      </c>
      <c r="S605" t="str">
        <f>CONCATENATE(Tableau1[[#This Row],[Sub_Region_Cod]],Tableau1[[#This Row],[Country_Cod]],Tableau1[[#This Row],[Categ]],Tableau1[[#This Row],[Period]],Tableau1[[#This Row],[Product_Ref]],Tableau1[[#This Row],[Sales]])</f>
        <v>EUEARMCAT_BasM11-2019P293974202,15</v>
      </c>
      <c r="T605" s="5">
        <f>VLOOKUP(Tableau1[[#This Row],[Product_Ref]],Table_Correspondance!H:L,5,FALSE)</f>
        <v>43405</v>
      </c>
      <c r="U605">
        <f>_xlfn.DAYS(Tableau1[[#This Row],[Date]],Tableau1[[#This Row],[Date_creation]])</f>
        <v>365</v>
      </c>
    </row>
    <row r="606" spans="1:21" x14ac:dyDescent="0.35">
      <c r="A606" t="s">
        <v>8</v>
      </c>
      <c r="B606" t="s">
        <v>415</v>
      </c>
      <c r="C606" t="str">
        <f>TRIM(Tableau1[[#This Row],[Country_Cod]])</f>
        <v>RUS</v>
      </c>
      <c r="D606" t="s">
        <v>410</v>
      </c>
      <c r="E606" t="str">
        <f>VLOOKUP(Tableau1[[#This Row],[Code_Pays]],Table_Correspondance!$B$1:$F$40,2,FALSE)</f>
        <v>Fédération de Russie</v>
      </c>
      <c r="F606" t="str">
        <f>RIGHT(Tableau1[[#This Row],[Categ]],LEN(Tableau1[[#This Row],[Categ]])-4)</f>
        <v>Bas</v>
      </c>
      <c r="G606" t="s">
        <v>65</v>
      </c>
      <c r="H606" t="str">
        <f>RIGHT(Tableau1[[#This Row],[Period]],4)</f>
        <v>2019</v>
      </c>
      <c r="I606" t="str">
        <f>LEFT(Tableau1[[#This Row],[Period]],FIND("-",Tableau1[[#This Row],[Period]])-1)</f>
        <v>M9</v>
      </c>
      <c r="J606" t="str">
        <f>RIGHT(Tableau1[[#This Row],[Gauche_Trouve]],LEN(Tableau1[[#This Row],[Gauche_Trouve]])-1)</f>
        <v>9</v>
      </c>
      <c r="K606" s="5">
        <f>DATE(Tableau1[[#This Row],[Annee]],Tableau1[[#This Row],[Mois]],1)</f>
        <v>43709</v>
      </c>
      <c r="L606" s="5" t="str">
        <f>"T" &amp; ROUNDUP(Tableau1[[#This Row],[Mois]]/3, 0)</f>
        <v>T3</v>
      </c>
      <c r="M606" t="s">
        <v>274</v>
      </c>
      <c r="N606" t="str">
        <f>CONCATENATE(Tableau1[[#This Row],[Annee]],"-",Tableau1[[#This Row],[Trimestre]])</f>
        <v>2019-T3</v>
      </c>
      <c r="O606" t="str">
        <f>VLOOKUP(Tableau1[[#This Row],[Product_Ref]],Table_Correspondance!H:J,2,FALSE)</f>
        <v>Collant</v>
      </c>
      <c r="P606" s="3">
        <f>VLOOKUP(Tableau1[[#This Row],[Product_Ref]],Table_Correspondance!H:N,6,FALSE)</f>
        <v>6</v>
      </c>
      <c r="Q606" s="3">
        <f>VLOOKUP(Tableau1[[#This Row],[Product_Ref]],Table_Correspondance!H:N,7,FALSE)</f>
        <v>8</v>
      </c>
      <c r="R606" s="3">
        <v>8890.33</v>
      </c>
      <c r="S606" t="str">
        <f>CONCATENATE(Tableau1[[#This Row],[Sub_Region_Cod]],Tableau1[[#This Row],[Country_Cod]],Tableau1[[#This Row],[Categ]],Tableau1[[#This Row],[Period]],Tableau1[[#This Row],[Product_Ref]],Tableau1[[#This Row],[Sales]])</f>
        <v>EUERUSCAT_BasM9-2019P289628890,33</v>
      </c>
      <c r="T606" s="5">
        <f>VLOOKUP(Tableau1[[#This Row],[Product_Ref]],Table_Correspondance!H:L,5,FALSE)</f>
        <v>43435</v>
      </c>
      <c r="U606">
        <f>_xlfn.DAYS(Tableau1[[#This Row],[Date]],Tableau1[[#This Row],[Date_creation]])</f>
        <v>274</v>
      </c>
    </row>
    <row r="607" spans="1:21" x14ac:dyDescent="0.35">
      <c r="A607" t="s">
        <v>8</v>
      </c>
      <c r="B607" t="s">
        <v>418</v>
      </c>
      <c r="C607" t="str">
        <f>TRIM(Tableau1[[#This Row],[Country_Cod]])</f>
        <v>BGR</v>
      </c>
      <c r="D607" t="s">
        <v>409</v>
      </c>
      <c r="E607" t="str">
        <f>VLOOKUP(Tableau1[[#This Row],[Code_Pays]],Table_Correspondance!$B$1:$F$40,2,FALSE)</f>
        <v>Bulgarie</v>
      </c>
      <c r="F607" t="str">
        <f>RIGHT(Tableau1[[#This Row],[Categ]],LEN(Tableau1[[#This Row],[Categ]])-4)</f>
        <v>Haut</v>
      </c>
      <c r="G607" t="s">
        <v>54</v>
      </c>
      <c r="H607" t="str">
        <f>RIGHT(Tableau1[[#This Row],[Period]],4)</f>
        <v>2020</v>
      </c>
      <c r="I607" t="str">
        <f>LEFT(Tableau1[[#This Row],[Period]],FIND("-",Tableau1[[#This Row],[Period]])-1)</f>
        <v>M5</v>
      </c>
      <c r="J607" t="str">
        <f>RIGHT(Tableau1[[#This Row],[Gauche_Trouve]],LEN(Tableau1[[#This Row],[Gauche_Trouve]])-1)</f>
        <v>5</v>
      </c>
      <c r="K607" s="5">
        <f>DATE(Tableau1[[#This Row],[Annee]],Tableau1[[#This Row],[Mois]],1)</f>
        <v>43952</v>
      </c>
      <c r="L607" s="5" t="str">
        <f>"T" &amp; ROUNDUP(Tableau1[[#This Row],[Mois]]/3, 0)</f>
        <v>T2</v>
      </c>
      <c r="M607" t="s">
        <v>361</v>
      </c>
      <c r="N607" t="str">
        <f>CONCATENATE(Tableau1[[#This Row],[Annee]],"-",Tableau1[[#This Row],[Trimestre]])</f>
        <v>2020-T2</v>
      </c>
      <c r="O607" t="str">
        <f>VLOOKUP(Tableau1[[#This Row],[Product_Ref]],Table_Correspondance!H:J,2,FALSE)</f>
        <v>Sweatshirt</v>
      </c>
      <c r="P607" s="3">
        <f>VLOOKUP(Tableau1[[#This Row],[Product_Ref]],Table_Correspondance!H:N,6,FALSE)</f>
        <v>5.22</v>
      </c>
      <c r="Q607" s="3">
        <f>VLOOKUP(Tableau1[[#This Row],[Product_Ref]],Table_Correspondance!H:N,7,FALSE)</f>
        <v>6</v>
      </c>
      <c r="R607" s="3">
        <v>9939.27</v>
      </c>
      <c r="S607" t="str">
        <f>CONCATENATE(Tableau1[[#This Row],[Sub_Region_Cod]],Tableau1[[#This Row],[Country_Cod]],Tableau1[[#This Row],[Categ]],Tableau1[[#This Row],[Period]],Tableau1[[#This Row],[Product_Ref]],Tableau1[[#This Row],[Sales]])</f>
        <v>EUEBGRCAT_HautM5-2020P447379939,27</v>
      </c>
      <c r="T607" s="5">
        <f>VLOOKUP(Tableau1[[#This Row],[Product_Ref]],Table_Correspondance!H:L,5,FALSE)</f>
        <v>43160</v>
      </c>
      <c r="U607">
        <f>_xlfn.DAYS(Tableau1[[#This Row],[Date]],Tableau1[[#This Row],[Date_creation]])</f>
        <v>792</v>
      </c>
    </row>
    <row r="608" spans="1:21" x14ac:dyDescent="0.35">
      <c r="A608" t="s">
        <v>8</v>
      </c>
      <c r="B608" t="s">
        <v>419</v>
      </c>
      <c r="C608" t="str">
        <f>TRIM(Tableau1[[#This Row],[Country_Cod]])</f>
        <v>HUN</v>
      </c>
      <c r="D608" t="s">
        <v>410</v>
      </c>
      <c r="E608" t="str">
        <f>VLOOKUP(Tableau1[[#This Row],[Code_Pays]],Table_Correspondance!$B$1:$F$40,2,FALSE)</f>
        <v>Hongrie</v>
      </c>
      <c r="F608" t="str">
        <f>RIGHT(Tableau1[[#This Row],[Categ]],LEN(Tableau1[[#This Row],[Categ]])-4)</f>
        <v>Bas</v>
      </c>
      <c r="G608" t="s">
        <v>52</v>
      </c>
      <c r="H608" t="str">
        <f>RIGHT(Tableau1[[#This Row],[Period]],4)</f>
        <v>2020</v>
      </c>
      <c r="I608" t="str">
        <f>LEFT(Tableau1[[#This Row],[Period]],FIND("-",Tableau1[[#This Row],[Period]])-1)</f>
        <v>M11</v>
      </c>
      <c r="J608" t="str">
        <f>RIGHT(Tableau1[[#This Row],[Gauche_Trouve]],LEN(Tableau1[[#This Row],[Gauche_Trouve]])-1)</f>
        <v>11</v>
      </c>
      <c r="K608" s="5">
        <f>DATE(Tableau1[[#This Row],[Annee]],Tableau1[[#This Row],[Mois]],1)</f>
        <v>44136</v>
      </c>
      <c r="L608" s="5" t="str">
        <f>"T" &amp; ROUNDUP(Tableau1[[#This Row],[Mois]]/3, 0)</f>
        <v>T4</v>
      </c>
      <c r="M608" t="s">
        <v>167</v>
      </c>
      <c r="N608" t="str">
        <f>CONCATENATE(Tableau1[[#This Row],[Annee]],"-",Tableau1[[#This Row],[Trimestre]])</f>
        <v>2020-T4</v>
      </c>
      <c r="O608" t="str">
        <f>VLOOKUP(Tableau1[[#This Row],[Product_Ref]],Table_Correspondance!H:J,2,FALSE)</f>
        <v>Culotte</v>
      </c>
      <c r="P608" s="3">
        <f>VLOOKUP(Tableau1[[#This Row],[Product_Ref]],Table_Correspondance!H:N,6,FALSE)</f>
        <v>8.6999999999999993</v>
      </c>
      <c r="Q608" s="3">
        <f>VLOOKUP(Tableau1[[#This Row],[Product_Ref]],Table_Correspondance!H:N,7,FALSE)</f>
        <v>10</v>
      </c>
      <c r="R608" s="3">
        <v>6548.67</v>
      </c>
      <c r="S608" t="str">
        <f>CONCATENATE(Tableau1[[#This Row],[Sub_Region_Cod]],Tableau1[[#This Row],[Country_Cod]],Tableau1[[#This Row],[Categ]],Tableau1[[#This Row],[Period]],Tableau1[[#This Row],[Product_Ref]],Tableau1[[#This Row],[Sales]])</f>
        <v>EUEHUNCAT_BasM11-2020P365316548,67</v>
      </c>
      <c r="T608" s="5">
        <f>VLOOKUP(Tableau1[[#This Row],[Product_Ref]],Table_Correspondance!H:L,5,FALSE)</f>
        <v>43344</v>
      </c>
      <c r="U608">
        <f>_xlfn.DAYS(Tableau1[[#This Row],[Date]],Tableau1[[#This Row],[Date_creation]])</f>
        <v>792</v>
      </c>
    </row>
    <row r="609" spans="1:21" x14ac:dyDescent="0.35">
      <c r="A609" t="s">
        <v>8</v>
      </c>
      <c r="B609" t="s">
        <v>424</v>
      </c>
      <c r="C609" t="str">
        <f>TRIM(Tableau1[[#This Row],[Country_Cod]])</f>
        <v>CZE</v>
      </c>
      <c r="D609" t="s">
        <v>410</v>
      </c>
      <c r="E609" t="str">
        <f>VLOOKUP(Tableau1[[#This Row],[Code_Pays]],Table_Correspondance!$B$1:$F$40,2,FALSE)</f>
        <v>République Tchèque</v>
      </c>
      <c r="F609" t="str">
        <f>RIGHT(Tableau1[[#This Row],[Categ]],LEN(Tableau1[[#This Row],[Categ]])-4)</f>
        <v>Bas</v>
      </c>
      <c r="G609" t="s">
        <v>54</v>
      </c>
      <c r="H609" t="str">
        <f>RIGHT(Tableau1[[#This Row],[Period]],4)</f>
        <v>2020</v>
      </c>
      <c r="I609" t="str">
        <f>LEFT(Tableau1[[#This Row],[Period]],FIND("-",Tableau1[[#This Row],[Period]])-1)</f>
        <v>M5</v>
      </c>
      <c r="J609" t="str">
        <f>RIGHT(Tableau1[[#This Row],[Gauche_Trouve]],LEN(Tableau1[[#This Row],[Gauche_Trouve]])-1)</f>
        <v>5</v>
      </c>
      <c r="K609" s="5">
        <f>DATE(Tableau1[[#This Row],[Annee]],Tableau1[[#This Row],[Mois]],1)</f>
        <v>43952</v>
      </c>
      <c r="L609" s="5" t="str">
        <f>"T" &amp; ROUNDUP(Tableau1[[#This Row],[Mois]]/3, 0)</f>
        <v>T2</v>
      </c>
      <c r="M609" t="s">
        <v>339</v>
      </c>
      <c r="N609" t="str">
        <f>CONCATENATE(Tableau1[[#This Row],[Annee]],"-",Tableau1[[#This Row],[Trimestre]])</f>
        <v>2020-T2</v>
      </c>
      <c r="O609" t="str">
        <f>VLOOKUP(Tableau1[[#This Row],[Product_Ref]],Table_Correspondance!H:J,2,FALSE)</f>
        <v>Pantacourt</v>
      </c>
      <c r="P609" s="3">
        <f>VLOOKUP(Tableau1[[#This Row],[Product_Ref]],Table_Correspondance!H:N,6,FALSE)</f>
        <v>8.6999999999999993</v>
      </c>
      <c r="Q609" s="3">
        <f>VLOOKUP(Tableau1[[#This Row],[Product_Ref]],Table_Correspondance!H:N,7,FALSE)</f>
        <v>10</v>
      </c>
      <c r="R609" s="3">
        <v>3245.19</v>
      </c>
      <c r="S609" t="str">
        <f>CONCATENATE(Tableau1[[#This Row],[Sub_Region_Cod]],Tableau1[[#This Row],[Country_Cod]],Tableau1[[#This Row],[Categ]],Tableau1[[#This Row],[Period]],Tableau1[[#This Row],[Product_Ref]],Tableau1[[#This Row],[Sales]])</f>
        <v>EUECZECAT_BasM5-2020P292573245,19</v>
      </c>
      <c r="T609" s="5">
        <f>VLOOKUP(Tableau1[[#This Row],[Product_Ref]],Table_Correspondance!H:L,5,FALSE)</f>
        <v>43252</v>
      </c>
      <c r="U609">
        <f>_xlfn.DAYS(Tableau1[[#This Row],[Date]],Tableau1[[#This Row],[Date_creation]])</f>
        <v>700</v>
      </c>
    </row>
    <row r="610" spans="1:21" x14ac:dyDescent="0.35">
      <c r="A610" t="s">
        <v>8</v>
      </c>
      <c r="B610" t="s">
        <v>415</v>
      </c>
      <c r="C610" t="str">
        <f>TRIM(Tableau1[[#This Row],[Country_Cod]])</f>
        <v>RUS</v>
      </c>
      <c r="D610" t="s">
        <v>410</v>
      </c>
      <c r="E610" t="str">
        <f>VLOOKUP(Tableau1[[#This Row],[Code_Pays]],Table_Correspondance!$B$1:$F$40,2,FALSE)</f>
        <v>Fédération de Russie</v>
      </c>
      <c r="F610" t="str">
        <f>RIGHT(Tableau1[[#This Row],[Categ]],LEN(Tableau1[[#This Row],[Categ]])-4)</f>
        <v>Bas</v>
      </c>
      <c r="G610" t="s">
        <v>20</v>
      </c>
      <c r="H610" t="str">
        <f>RIGHT(Tableau1[[#This Row],[Period]],4)</f>
        <v>2020</v>
      </c>
      <c r="I610" t="str">
        <f>LEFT(Tableau1[[#This Row],[Period]],FIND("-",Tableau1[[#This Row],[Period]])-1)</f>
        <v>M4</v>
      </c>
      <c r="J610" t="str">
        <f>RIGHT(Tableau1[[#This Row],[Gauche_Trouve]],LEN(Tableau1[[#This Row],[Gauche_Trouve]])-1)</f>
        <v>4</v>
      </c>
      <c r="K610" s="5">
        <f>DATE(Tableau1[[#This Row],[Annee]],Tableau1[[#This Row],[Mois]],1)</f>
        <v>43922</v>
      </c>
      <c r="L610" s="5" t="str">
        <f>"T" &amp; ROUNDUP(Tableau1[[#This Row],[Mois]]/3, 0)</f>
        <v>T2</v>
      </c>
      <c r="M610" t="s">
        <v>186</v>
      </c>
      <c r="N610" t="str">
        <f>CONCATENATE(Tableau1[[#This Row],[Annee]],"-",Tableau1[[#This Row],[Trimestre]])</f>
        <v>2020-T2</v>
      </c>
      <c r="O610" t="str">
        <f>VLOOKUP(Tableau1[[#This Row],[Product_Ref]],Table_Correspondance!H:J,2,FALSE)</f>
        <v>Culotte</v>
      </c>
      <c r="P610" s="3">
        <f>VLOOKUP(Tableau1[[#This Row],[Product_Ref]],Table_Correspondance!H:N,6,FALSE)</f>
        <v>6.56</v>
      </c>
      <c r="Q610" s="3">
        <f>VLOOKUP(Tableau1[[#This Row],[Product_Ref]],Table_Correspondance!H:N,7,FALSE)</f>
        <v>8</v>
      </c>
      <c r="R610" s="3">
        <v>8763.58</v>
      </c>
      <c r="S610" t="str">
        <f>CONCATENATE(Tableau1[[#This Row],[Sub_Region_Cod]],Tableau1[[#This Row],[Country_Cod]],Tableau1[[#This Row],[Categ]],Tableau1[[#This Row],[Period]],Tableau1[[#This Row],[Product_Ref]],Tableau1[[#This Row],[Sales]])</f>
        <v>EUERUSCAT_BasM4-2020P020438763,58</v>
      </c>
      <c r="T610" s="5">
        <f>VLOOKUP(Tableau1[[#This Row],[Product_Ref]],Table_Correspondance!H:L,5,FALSE)</f>
        <v>43221</v>
      </c>
      <c r="U610">
        <f>_xlfn.DAYS(Tableau1[[#This Row],[Date]],Tableau1[[#This Row],[Date_creation]])</f>
        <v>701</v>
      </c>
    </row>
    <row r="611" spans="1:21" x14ac:dyDescent="0.35">
      <c r="A611" t="s">
        <v>8</v>
      </c>
      <c r="B611" t="s">
        <v>423</v>
      </c>
      <c r="C611" t="str">
        <f>TRIM(Tableau1[[#This Row],[Country_Cod]])</f>
        <v>UKR</v>
      </c>
      <c r="D611" t="s">
        <v>410</v>
      </c>
      <c r="E611" t="str">
        <f>VLOOKUP(Tableau1[[#This Row],[Code_Pays]],Table_Correspondance!$B$1:$F$40,2,FALSE)</f>
        <v>Ukraine</v>
      </c>
      <c r="F611" t="str">
        <f>RIGHT(Tableau1[[#This Row],[Categ]],LEN(Tableau1[[#This Row],[Categ]])-4)</f>
        <v>Bas</v>
      </c>
      <c r="G611" t="s">
        <v>54</v>
      </c>
      <c r="H611" t="str">
        <f>RIGHT(Tableau1[[#This Row],[Period]],4)</f>
        <v>2020</v>
      </c>
      <c r="I611" t="str">
        <f>LEFT(Tableau1[[#This Row],[Period]],FIND("-",Tableau1[[#This Row],[Period]])-1)</f>
        <v>M5</v>
      </c>
      <c r="J611" t="str">
        <f>RIGHT(Tableau1[[#This Row],[Gauche_Trouve]],LEN(Tableau1[[#This Row],[Gauche_Trouve]])-1)</f>
        <v>5</v>
      </c>
      <c r="K611" s="5">
        <f>DATE(Tableau1[[#This Row],[Annee]],Tableau1[[#This Row],[Mois]],1)</f>
        <v>43952</v>
      </c>
      <c r="L611" s="5" t="str">
        <f>"T" &amp; ROUNDUP(Tableau1[[#This Row],[Mois]]/3, 0)</f>
        <v>T2</v>
      </c>
      <c r="M611" t="s">
        <v>355</v>
      </c>
      <c r="N611" t="str">
        <f>CONCATENATE(Tableau1[[#This Row],[Annee]],"-",Tableau1[[#This Row],[Trimestre]])</f>
        <v>2020-T2</v>
      </c>
      <c r="O611" t="str">
        <f>VLOOKUP(Tableau1[[#This Row],[Product_Ref]],Table_Correspondance!H:J,2,FALSE)</f>
        <v>Pantacourt</v>
      </c>
      <c r="P611" s="3">
        <f>VLOOKUP(Tableau1[[#This Row],[Product_Ref]],Table_Correspondance!H:N,6,FALSE)</f>
        <v>8.91</v>
      </c>
      <c r="Q611" s="3">
        <f>VLOOKUP(Tableau1[[#This Row],[Product_Ref]],Table_Correspondance!H:N,7,FALSE)</f>
        <v>11</v>
      </c>
      <c r="R611" s="3">
        <v>6398.77</v>
      </c>
      <c r="S611" t="str">
        <f>CONCATENATE(Tableau1[[#This Row],[Sub_Region_Cod]],Tableau1[[#This Row],[Country_Cod]],Tableau1[[#This Row],[Categ]],Tableau1[[#This Row],[Period]],Tableau1[[#This Row],[Product_Ref]],Tableau1[[#This Row],[Sales]])</f>
        <v>EUEUKRCAT_BasM5-2020P329946398,77</v>
      </c>
      <c r="T611" s="5">
        <f>VLOOKUP(Tableau1[[#This Row],[Product_Ref]],Table_Correspondance!H:L,5,FALSE)</f>
        <v>43070</v>
      </c>
      <c r="U611">
        <f>_xlfn.DAYS(Tableau1[[#This Row],[Date]],Tableau1[[#This Row],[Date_creation]])</f>
        <v>882</v>
      </c>
    </row>
    <row r="612" spans="1:21" x14ac:dyDescent="0.35">
      <c r="A612" t="s">
        <v>8</v>
      </c>
      <c r="B612" t="s">
        <v>415</v>
      </c>
      <c r="C612" t="str">
        <f>TRIM(Tableau1[[#This Row],[Country_Cod]])</f>
        <v>RUS</v>
      </c>
      <c r="D612" t="s">
        <v>408</v>
      </c>
      <c r="E612" t="str">
        <f>VLOOKUP(Tableau1[[#This Row],[Code_Pays]],Table_Correspondance!$B$1:$F$40,2,FALSE)</f>
        <v>Fédération de Russie</v>
      </c>
      <c r="F612" t="str">
        <f>RIGHT(Tableau1[[#This Row],[Categ]],LEN(Tableau1[[#This Row],[Categ]])-4)</f>
        <v>Haut-Et-Bas</v>
      </c>
      <c r="G612" t="s">
        <v>4</v>
      </c>
      <c r="H612" t="str">
        <f>RIGHT(Tableau1[[#This Row],[Period]],4)</f>
        <v>2021</v>
      </c>
      <c r="I612" t="str">
        <f>LEFT(Tableau1[[#This Row],[Period]],FIND("-",Tableau1[[#This Row],[Period]])-1)</f>
        <v>M3</v>
      </c>
      <c r="J612" t="str">
        <f>RIGHT(Tableau1[[#This Row],[Gauche_Trouve]],LEN(Tableau1[[#This Row],[Gauche_Trouve]])-1)</f>
        <v>3</v>
      </c>
      <c r="K612" s="5">
        <f>DATE(Tableau1[[#This Row],[Annee]],Tableau1[[#This Row],[Mois]],1)</f>
        <v>44256</v>
      </c>
      <c r="L612" s="5" t="str">
        <f>"T" &amp; ROUNDUP(Tableau1[[#This Row],[Mois]]/3, 0)</f>
        <v>T1</v>
      </c>
      <c r="M612" t="s">
        <v>369</v>
      </c>
      <c r="N612" t="str">
        <f>CONCATENATE(Tableau1[[#This Row],[Annee]],"-",Tableau1[[#This Row],[Trimestre]])</f>
        <v>2021-T1</v>
      </c>
      <c r="O612" t="str">
        <f>VLOOKUP(Tableau1[[#This Row],[Product_Ref]],Table_Correspondance!H:J,2,FALSE)</f>
        <v>Robe</v>
      </c>
      <c r="P612" s="3">
        <f>VLOOKUP(Tableau1[[#This Row],[Product_Ref]],Table_Correspondance!H:N,6,FALSE)</f>
        <v>7.6</v>
      </c>
      <c r="Q612" s="3">
        <f>VLOOKUP(Tableau1[[#This Row],[Product_Ref]],Table_Correspondance!H:N,7,FALSE)</f>
        <v>8</v>
      </c>
      <c r="R612" s="3">
        <v>9615.44</v>
      </c>
      <c r="S612" t="str">
        <f>CONCATENATE(Tableau1[[#This Row],[Sub_Region_Cod]],Tableau1[[#This Row],[Country_Cod]],Tableau1[[#This Row],[Categ]],Tableau1[[#This Row],[Period]],Tableau1[[#This Row],[Product_Ref]],Tableau1[[#This Row],[Sales]])</f>
        <v>EUERUSCAT_Haut-Et-BasM3-2021P290369615,44</v>
      </c>
      <c r="T612" s="5">
        <f>VLOOKUP(Tableau1[[#This Row],[Product_Ref]],Table_Correspondance!H:L,5,FALSE)</f>
        <v>43009</v>
      </c>
      <c r="U612">
        <f>_xlfn.DAYS(Tableau1[[#This Row],[Date]],Tableau1[[#This Row],[Date_creation]])</f>
        <v>1247</v>
      </c>
    </row>
    <row r="613" spans="1:21" x14ac:dyDescent="0.35">
      <c r="A613" t="s">
        <v>8</v>
      </c>
      <c r="B613" t="s">
        <v>424</v>
      </c>
      <c r="C613" t="str">
        <f>TRIM(Tableau1[[#This Row],[Country_Cod]])</f>
        <v>CZE</v>
      </c>
      <c r="D613" t="s">
        <v>408</v>
      </c>
      <c r="E613" t="str">
        <f>VLOOKUP(Tableau1[[#This Row],[Code_Pays]],Table_Correspondance!$B$1:$F$40,2,FALSE)</f>
        <v>République Tchèque</v>
      </c>
      <c r="F613" t="str">
        <f>RIGHT(Tableau1[[#This Row],[Categ]],LEN(Tableau1[[#This Row],[Categ]])-4)</f>
        <v>Haut-Et-Bas</v>
      </c>
      <c r="G613" t="s">
        <v>73</v>
      </c>
      <c r="H613" t="str">
        <f>RIGHT(Tableau1[[#This Row],[Period]],4)</f>
        <v>2020</v>
      </c>
      <c r="I613" t="str">
        <f>LEFT(Tableau1[[#This Row],[Period]],FIND("-",Tableau1[[#This Row],[Period]])-1)</f>
        <v>M8</v>
      </c>
      <c r="J613" t="str">
        <f>RIGHT(Tableau1[[#This Row],[Gauche_Trouve]],LEN(Tableau1[[#This Row],[Gauche_Trouve]])-1)</f>
        <v>8</v>
      </c>
      <c r="K613" s="5">
        <f>DATE(Tableau1[[#This Row],[Annee]],Tableau1[[#This Row],[Mois]],1)</f>
        <v>44044</v>
      </c>
      <c r="L613" s="5" t="str">
        <f>"T" &amp; ROUNDUP(Tableau1[[#This Row],[Mois]]/3, 0)</f>
        <v>T3</v>
      </c>
      <c r="M613" t="s">
        <v>272</v>
      </c>
      <c r="N613" t="str">
        <f>CONCATENATE(Tableau1[[#This Row],[Annee]],"-",Tableau1[[#This Row],[Trimestre]])</f>
        <v>2020-T3</v>
      </c>
      <c r="O613" t="str">
        <f>VLOOKUP(Tableau1[[#This Row],[Product_Ref]],Table_Correspondance!H:J,2,FALSE)</f>
        <v>Pyjama</v>
      </c>
      <c r="P613" s="3">
        <f>VLOOKUP(Tableau1[[#This Row],[Product_Ref]],Table_Correspondance!H:N,6,FALSE)</f>
        <v>9.1199999999999992</v>
      </c>
      <c r="Q613" s="3">
        <f>VLOOKUP(Tableau1[[#This Row],[Product_Ref]],Table_Correspondance!H:N,7,FALSE)</f>
        <v>12</v>
      </c>
      <c r="R613" s="3">
        <v>682.35</v>
      </c>
      <c r="S613" t="str">
        <f>CONCATENATE(Tableau1[[#This Row],[Sub_Region_Cod]],Tableau1[[#This Row],[Country_Cod]],Tableau1[[#This Row],[Categ]],Tableau1[[#This Row],[Period]],Tableau1[[#This Row],[Product_Ref]],Tableau1[[#This Row],[Sales]])</f>
        <v>EUECZECAT_Haut-Et-BasM8-2020P25610682,35</v>
      </c>
      <c r="T613" s="5">
        <f>VLOOKUP(Tableau1[[#This Row],[Product_Ref]],Table_Correspondance!H:L,5,FALSE)</f>
        <v>43221</v>
      </c>
      <c r="U613">
        <f>_xlfn.DAYS(Tableau1[[#This Row],[Date]],Tableau1[[#This Row],[Date_creation]])</f>
        <v>823</v>
      </c>
    </row>
    <row r="614" spans="1:21" x14ac:dyDescent="0.35">
      <c r="A614" t="s">
        <v>8</v>
      </c>
      <c r="B614" t="s">
        <v>419</v>
      </c>
      <c r="C614" t="str">
        <f>TRIM(Tableau1[[#This Row],[Country_Cod]])</f>
        <v>HUN</v>
      </c>
      <c r="D614" t="s">
        <v>410</v>
      </c>
      <c r="E614" t="str">
        <f>VLOOKUP(Tableau1[[#This Row],[Code_Pays]],Table_Correspondance!$B$1:$F$40,2,FALSE)</f>
        <v>Hongrie</v>
      </c>
      <c r="F614" t="str">
        <f>RIGHT(Tableau1[[#This Row],[Categ]],LEN(Tableau1[[#This Row],[Categ]])-4)</f>
        <v>Bas</v>
      </c>
      <c r="G614" t="s">
        <v>25</v>
      </c>
      <c r="H614" t="str">
        <f>RIGHT(Tableau1[[#This Row],[Period]],4)</f>
        <v>2019</v>
      </c>
      <c r="I614" t="str">
        <f>LEFT(Tableau1[[#This Row],[Period]],FIND("-",Tableau1[[#This Row],[Period]])-1)</f>
        <v>M12</v>
      </c>
      <c r="J614" t="str">
        <f>RIGHT(Tableau1[[#This Row],[Gauche_Trouve]],LEN(Tableau1[[#This Row],[Gauche_Trouve]])-1)</f>
        <v>12</v>
      </c>
      <c r="K614" s="5">
        <f>DATE(Tableau1[[#This Row],[Annee]],Tableau1[[#This Row],[Mois]],1)</f>
        <v>43800</v>
      </c>
      <c r="L614" s="5" t="str">
        <f>"T" &amp; ROUNDUP(Tableau1[[#This Row],[Mois]]/3, 0)</f>
        <v>T4</v>
      </c>
      <c r="M614" t="s">
        <v>26</v>
      </c>
      <c r="N614" t="str">
        <f>CONCATENATE(Tableau1[[#This Row],[Annee]],"-",Tableau1[[#This Row],[Trimestre]])</f>
        <v>2019-T4</v>
      </c>
      <c r="O614" t="str">
        <f>VLOOKUP(Tableau1[[#This Row],[Product_Ref]],Table_Correspondance!H:J,2,FALSE)</f>
        <v>Culotte</v>
      </c>
      <c r="P614" s="3">
        <f>VLOOKUP(Tableau1[[#This Row],[Product_Ref]],Table_Correspondance!H:N,6,FALSE)</f>
        <v>10.01</v>
      </c>
      <c r="Q614" s="3">
        <f>VLOOKUP(Tableau1[[#This Row],[Product_Ref]],Table_Correspondance!H:N,7,FALSE)</f>
        <v>11</v>
      </c>
      <c r="R614" s="3">
        <v>2719.29</v>
      </c>
      <c r="S614" t="str">
        <f>CONCATENATE(Tableau1[[#This Row],[Sub_Region_Cod]],Tableau1[[#This Row],[Country_Cod]],Tableau1[[#This Row],[Categ]],Tableau1[[#This Row],[Period]],Tableau1[[#This Row],[Product_Ref]],Tableau1[[#This Row],[Sales]])</f>
        <v>EUEHUNCAT_BasM12-2019P485632719,29</v>
      </c>
      <c r="T614" s="5">
        <f>VLOOKUP(Tableau1[[#This Row],[Product_Ref]],Table_Correspondance!H:L,5,FALSE)</f>
        <v>42917</v>
      </c>
      <c r="U614">
        <f>_xlfn.DAYS(Tableau1[[#This Row],[Date]],Tableau1[[#This Row],[Date_creation]])</f>
        <v>883</v>
      </c>
    </row>
    <row r="615" spans="1:21" x14ac:dyDescent="0.35">
      <c r="A615" t="s">
        <v>8</v>
      </c>
      <c r="B615" t="s">
        <v>417</v>
      </c>
      <c r="C615" t="str">
        <f>TRIM(Tableau1[[#This Row],[Country_Cod]])</f>
        <v>MDA</v>
      </c>
      <c r="D615" t="s">
        <v>408</v>
      </c>
      <c r="E615" t="str">
        <f>VLOOKUP(Tableau1[[#This Row],[Code_Pays]],Table_Correspondance!$B$1:$F$40,2,FALSE)</f>
        <v>République de Moldavie</v>
      </c>
      <c r="F615" t="str">
        <f>RIGHT(Tableau1[[#This Row],[Categ]],LEN(Tableau1[[#This Row],[Categ]])-4)</f>
        <v>Haut-Et-Bas</v>
      </c>
      <c r="G615" t="s">
        <v>75</v>
      </c>
      <c r="H615" t="str">
        <f>RIGHT(Tableau1[[#This Row],[Period]],4)</f>
        <v>2021</v>
      </c>
      <c r="I615" t="str">
        <f>LEFT(Tableau1[[#This Row],[Period]],FIND("-",Tableau1[[#This Row],[Period]])-1)</f>
        <v>M4</v>
      </c>
      <c r="J615" t="str">
        <f>RIGHT(Tableau1[[#This Row],[Gauche_Trouve]],LEN(Tableau1[[#This Row],[Gauche_Trouve]])-1)</f>
        <v>4</v>
      </c>
      <c r="K615" s="5">
        <f>DATE(Tableau1[[#This Row],[Annee]],Tableau1[[#This Row],[Mois]],1)</f>
        <v>44287</v>
      </c>
      <c r="L615" s="5" t="str">
        <f>"T" &amp; ROUNDUP(Tableau1[[#This Row],[Mois]]/3, 0)</f>
        <v>T2</v>
      </c>
      <c r="M615" t="s">
        <v>297</v>
      </c>
      <c r="N615" t="str">
        <f>CONCATENATE(Tableau1[[#This Row],[Annee]],"-",Tableau1[[#This Row],[Trimestre]])</f>
        <v>2021-T2</v>
      </c>
      <c r="O615" t="str">
        <f>VLOOKUP(Tableau1[[#This Row],[Product_Ref]],Table_Correspondance!H:J,2,FALSE)</f>
        <v>Pyjama</v>
      </c>
      <c r="P615" s="3">
        <f>VLOOKUP(Tableau1[[#This Row],[Product_Ref]],Table_Correspondance!H:N,6,FALSE)</f>
        <v>6.02</v>
      </c>
      <c r="Q615" s="3">
        <f>VLOOKUP(Tableau1[[#This Row],[Product_Ref]],Table_Correspondance!H:N,7,FALSE)</f>
        <v>7</v>
      </c>
      <c r="R615" s="3">
        <v>9359.94</v>
      </c>
      <c r="S615" t="str">
        <f>CONCATENATE(Tableau1[[#This Row],[Sub_Region_Cod]],Tableau1[[#This Row],[Country_Cod]],Tableau1[[#This Row],[Categ]],Tableau1[[#This Row],[Period]],Tableau1[[#This Row],[Product_Ref]],Tableau1[[#This Row],[Sales]])</f>
        <v>EUEMDACAT_Haut-Et-BasM4-2021P011329359,94</v>
      </c>
      <c r="T615" s="5">
        <f>VLOOKUP(Tableau1[[#This Row],[Product_Ref]],Table_Correspondance!H:L,5,FALSE)</f>
        <v>43132</v>
      </c>
      <c r="U615">
        <f>_xlfn.DAYS(Tableau1[[#This Row],[Date]],Tableau1[[#This Row],[Date_creation]])</f>
        <v>1155</v>
      </c>
    </row>
    <row r="616" spans="1:21" x14ac:dyDescent="0.35">
      <c r="A616" t="s">
        <v>8</v>
      </c>
      <c r="B616" t="s">
        <v>417</v>
      </c>
      <c r="C616" t="str">
        <f>TRIM(Tableau1[[#This Row],[Country_Cod]])</f>
        <v>MDA</v>
      </c>
      <c r="D616" t="s">
        <v>409</v>
      </c>
      <c r="E616" t="str">
        <f>VLOOKUP(Tableau1[[#This Row],[Code_Pays]],Table_Correspondance!$B$1:$F$40,2,FALSE)</f>
        <v>République de Moldavie</v>
      </c>
      <c r="F616" t="str">
        <f>RIGHT(Tableau1[[#This Row],[Categ]],LEN(Tableau1[[#This Row],[Categ]])-4)</f>
        <v>Haut</v>
      </c>
      <c r="G616" t="s">
        <v>4</v>
      </c>
      <c r="H616" t="str">
        <f>RIGHT(Tableau1[[#This Row],[Period]],4)</f>
        <v>2021</v>
      </c>
      <c r="I616" t="str">
        <f>LEFT(Tableau1[[#This Row],[Period]],FIND("-",Tableau1[[#This Row],[Period]])-1)</f>
        <v>M3</v>
      </c>
      <c r="J616" t="str">
        <f>RIGHT(Tableau1[[#This Row],[Gauche_Trouve]],LEN(Tableau1[[#This Row],[Gauche_Trouve]])-1)</f>
        <v>3</v>
      </c>
      <c r="K616" s="5">
        <f>DATE(Tableau1[[#This Row],[Annee]],Tableau1[[#This Row],[Mois]],1)</f>
        <v>44256</v>
      </c>
      <c r="L616" s="5" t="str">
        <f>"T" &amp; ROUNDUP(Tableau1[[#This Row],[Mois]]/3, 0)</f>
        <v>T1</v>
      </c>
      <c r="M616" t="s">
        <v>277</v>
      </c>
      <c r="N616" t="str">
        <f>CONCATENATE(Tableau1[[#This Row],[Annee]],"-",Tableau1[[#This Row],[Trimestre]])</f>
        <v>2021-T1</v>
      </c>
      <c r="O616" t="str">
        <f>VLOOKUP(Tableau1[[#This Row],[Product_Ref]],Table_Correspondance!H:J,2,FALSE)</f>
        <v>Sweatshirt</v>
      </c>
      <c r="P616" s="3">
        <f>VLOOKUP(Tableau1[[#This Row],[Product_Ref]],Table_Correspondance!H:N,6,FALSE)</f>
        <v>9</v>
      </c>
      <c r="Q616" s="3">
        <f>VLOOKUP(Tableau1[[#This Row],[Product_Ref]],Table_Correspondance!H:N,7,FALSE)</f>
        <v>12</v>
      </c>
      <c r="R616" s="3">
        <v>3981.88</v>
      </c>
      <c r="S616" t="str">
        <f>CONCATENATE(Tableau1[[#This Row],[Sub_Region_Cod]],Tableau1[[#This Row],[Country_Cod]],Tableau1[[#This Row],[Categ]],Tableau1[[#This Row],[Period]],Tableau1[[#This Row],[Product_Ref]],Tableau1[[#This Row],[Sales]])</f>
        <v>EUEMDACAT_HautM3-2021P222813981,88</v>
      </c>
      <c r="T616" s="5">
        <f>VLOOKUP(Tableau1[[#This Row],[Product_Ref]],Table_Correspondance!H:L,5,FALSE)</f>
        <v>43070</v>
      </c>
      <c r="U616">
        <f>_xlfn.DAYS(Tableau1[[#This Row],[Date]],Tableau1[[#This Row],[Date_creation]])</f>
        <v>1186</v>
      </c>
    </row>
    <row r="617" spans="1:21" x14ac:dyDescent="0.35">
      <c r="A617" t="s">
        <v>8</v>
      </c>
      <c r="B617" t="s">
        <v>420</v>
      </c>
      <c r="C617" t="str">
        <f>TRIM(Tableau1[[#This Row],[Country_Cod]])</f>
        <v>POL</v>
      </c>
      <c r="D617" t="s">
        <v>409</v>
      </c>
      <c r="E617" t="str">
        <f>VLOOKUP(Tableau1[[#This Row],[Code_Pays]],Table_Correspondance!$B$1:$F$40,2,FALSE)</f>
        <v>Pologne</v>
      </c>
      <c r="F617" t="str">
        <f>RIGHT(Tableau1[[#This Row],[Categ]],LEN(Tableau1[[#This Row],[Categ]])-4)</f>
        <v>Haut</v>
      </c>
      <c r="G617" t="s">
        <v>30</v>
      </c>
      <c r="H617" t="str">
        <f>RIGHT(Tableau1[[#This Row],[Period]],4)</f>
        <v>2020</v>
      </c>
      <c r="I617" t="str">
        <f>LEFT(Tableau1[[#This Row],[Period]],FIND("-",Tableau1[[#This Row],[Period]])-1)</f>
        <v>M9</v>
      </c>
      <c r="J617" t="str">
        <f>RIGHT(Tableau1[[#This Row],[Gauche_Trouve]],LEN(Tableau1[[#This Row],[Gauche_Trouve]])-1)</f>
        <v>9</v>
      </c>
      <c r="K617" s="5">
        <f>DATE(Tableau1[[#This Row],[Annee]],Tableau1[[#This Row],[Mois]],1)</f>
        <v>44075</v>
      </c>
      <c r="L617" s="5" t="str">
        <f>"T" &amp; ROUNDUP(Tableau1[[#This Row],[Mois]]/3, 0)</f>
        <v>T3</v>
      </c>
      <c r="M617" t="s">
        <v>211</v>
      </c>
      <c r="N617" t="str">
        <f>CONCATENATE(Tableau1[[#This Row],[Annee]],"-",Tableau1[[#This Row],[Trimestre]])</f>
        <v>2020-T3</v>
      </c>
      <c r="O617" t="str">
        <f>VLOOKUP(Tableau1[[#This Row],[Product_Ref]],Table_Correspondance!H:J,2,FALSE)</f>
        <v>Sweatshirt</v>
      </c>
      <c r="P617" s="3">
        <f>VLOOKUP(Tableau1[[#This Row],[Product_Ref]],Table_Correspondance!H:N,6,FALSE)</f>
        <v>6.58</v>
      </c>
      <c r="Q617" s="3">
        <f>VLOOKUP(Tableau1[[#This Row],[Product_Ref]],Table_Correspondance!H:N,7,FALSE)</f>
        <v>7</v>
      </c>
      <c r="R617" s="3">
        <v>3614.94</v>
      </c>
      <c r="S617" t="str">
        <f>CONCATENATE(Tableau1[[#This Row],[Sub_Region_Cod]],Tableau1[[#This Row],[Country_Cod]],Tableau1[[#This Row],[Categ]],Tableau1[[#This Row],[Period]],Tableau1[[#This Row],[Product_Ref]],Tableau1[[#This Row],[Sales]])</f>
        <v>EUEPOLCAT_HautM9-2020P183093614,94</v>
      </c>
      <c r="T617" s="5">
        <f>VLOOKUP(Tableau1[[#This Row],[Product_Ref]],Table_Correspondance!H:L,5,FALSE)</f>
        <v>42979</v>
      </c>
      <c r="U617">
        <f>_xlfn.DAYS(Tableau1[[#This Row],[Date]],Tableau1[[#This Row],[Date_creation]])</f>
        <v>1096</v>
      </c>
    </row>
    <row r="618" spans="1:21" x14ac:dyDescent="0.35">
      <c r="A618" t="s">
        <v>8</v>
      </c>
      <c r="B618" t="s">
        <v>418</v>
      </c>
      <c r="C618" t="str">
        <f>TRIM(Tableau1[[#This Row],[Country_Cod]])</f>
        <v>BGR</v>
      </c>
      <c r="D618" t="s">
        <v>410</v>
      </c>
      <c r="E618" t="str">
        <f>VLOOKUP(Tableau1[[#This Row],[Code_Pays]],Table_Correspondance!$B$1:$F$40,2,FALSE)</f>
        <v>Bulgarie</v>
      </c>
      <c r="F618" t="str">
        <f>RIGHT(Tableau1[[#This Row],[Categ]],LEN(Tableau1[[#This Row],[Categ]])-4)</f>
        <v>Bas</v>
      </c>
      <c r="G618" t="s">
        <v>73</v>
      </c>
      <c r="H618" t="str">
        <f>RIGHT(Tableau1[[#This Row],[Period]],4)</f>
        <v>2020</v>
      </c>
      <c r="I618" t="str">
        <f>LEFT(Tableau1[[#This Row],[Period]],FIND("-",Tableau1[[#This Row],[Period]])-1)</f>
        <v>M8</v>
      </c>
      <c r="J618" t="str">
        <f>RIGHT(Tableau1[[#This Row],[Gauche_Trouve]],LEN(Tableau1[[#This Row],[Gauche_Trouve]])-1)</f>
        <v>8</v>
      </c>
      <c r="K618" s="5">
        <f>DATE(Tableau1[[#This Row],[Annee]],Tableau1[[#This Row],[Mois]],1)</f>
        <v>44044</v>
      </c>
      <c r="L618" s="5" t="str">
        <f>"T" &amp; ROUNDUP(Tableau1[[#This Row],[Mois]]/3, 0)</f>
        <v>T3</v>
      </c>
      <c r="M618" t="s">
        <v>395</v>
      </c>
      <c r="N618" t="str">
        <f>CONCATENATE(Tableau1[[#This Row],[Annee]],"-",Tableau1[[#This Row],[Trimestre]])</f>
        <v>2020-T3</v>
      </c>
      <c r="O618" t="str">
        <f>VLOOKUP(Tableau1[[#This Row],[Product_Ref]],Table_Correspondance!H:J,2,FALSE)</f>
        <v>Collant</v>
      </c>
      <c r="P618" s="3">
        <f>VLOOKUP(Tableau1[[#This Row],[Product_Ref]],Table_Correspondance!H:N,6,FALSE)</f>
        <v>6.37</v>
      </c>
      <c r="Q618" s="3">
        <f>VLOOKUP(Tableau1[[#This Row],[Product_Ref]],Table_Correspondance!H:N,7,FALSE)</f>
        <v>7</v>
      </c>
      <c r="R618" s="3">
        <v>3829.74</v>
      </c>
      <c r="S618" t="str">
        <f>CONCATENATE(Tableau1[[#This Row],[Sub_Region_Cod]],Tableau1[[#This Row],[Country_Cod]],Tableau1[[#This Row],[Categ]],Tableau1[[#This Row],[Period]],Tableau1[[#This Row],[Product_Ref]],Tableau1[[#This Row],[Sales]])</f>
        <v>EUEBGRCAT_BasM8-2020P015963829,74</v>
      </c>
      <c r="T618" s="5">
        <f>VLOOKUP(Tableau1[[#This Row],[Product_Ref]],Table_Correspondance!H:L,5,FALSE)</f>
        <v>43313</v>
      </c>
      <c r="U618">
        <f>_xlfn.DAYS(Tableau1[[#This Row],[Date]],Tableau1[[#This Row],[Date_creation]])</f>
        <v>731</v>
      </c>
    </row>
    <row r="619" spans="1:21" x14ac:dyDescent="0.35">
      <c r="A619" t="s">
        <v>8</v>
      </c>
      <c r="B619" t="s">
        <v>424</v>
      </c>
      <c r="C619" t="str">
        <f>TRIM(Tableau1[[#This Row],[Country_Cod]])</f>
        <v>CZE</v>
      </c>
      <c r="D619" t="s">
        <v>410</v>
      </c>
      <c r="E619" t="str">
        <f>VLOOKUP(Tableau1[[#This Row],[Code_Pays]],Table_Correspondance!$B$1:$F$40,2,FALSE)</f>
        <v>République Tchèque</v>
      </c>
      <c r="F619" t="str">
        <f>RIGHT(Tableau1[[#This Row],[Categ]],LEN(Tableau1[[#This Row],[Categ]])-4)</f>
        <v>Bas</v>
      </c>
      <c r="G619" t="s">
        <v>44</v>
      </c>
      <c r="H619" t="str">
        <f>RIGHT(Tableau1[[#This Row],[Period]],4)</f>
        <v>2019</v>
      </c>
      <c r="I619" t="str">
        <f>LEFT(Tableau1[[#This Row],[Period]],FIND("-",Tableau1[[#This Row],[Period]])-1)</f>
        <v>M11</v>
      </c>
      <c r="J619" t="str">
        <f>RIGHT(Tableau1[[#This Row],[Gauche_Trouve]],LEN(Tableau1[[#This Row],[Gauche_Trouve]])-1)</f>
        <v>11</v>
      </c>
      <c r="K619" s="5">
        <f>DATE(Tableau1[[#This Row],[Annee]],Tableau1[[#This Row],[Mois]],1)</f>
        <v>43770</v>
      </c>
      <c r="L619" s="5" t="str">
        <f>"T" &amp; ROUNDUP(Tableau1[[#This Row],[Mois]]/3, 0)</f>
        <v>T4</v>
      </c>
      <c r="M619" t="s">
        <v>141</v>
      </c>
      <c r="N619" t="str">
        <f>CONCATENATE(Tableau1[[#This Row],[Annee]],"-",Tableau1[[#This Row],[Trimestre]])</f>
        <v>2019-T4</v>
      </c>
      <c r="O619" t="str">
        <f>VLOOKUP(Tableau1[[#This Row],[Product_Ref]],Table_Correspondance!H:J,2,FALSE)</f>
        <v>Pantacourt</v>
      </c>
      <c r="P619" s="3">
        <f>VLOOKUP(Tableau1[[#This Row],[Product_Ref]],Table_Correspondance!H:N,6,FALSE)</f>
        <v>10.45</v>
      </c>
      <c r="Q619" s="3">
        <f>VLOOKUP(Tableau1[[#This Row],[Product_Ref]],Table_Correspondance!H:N,7,FALSE)</f>
        <v>11</v>
      </c>
      <c r="R619" s="3">
        <v>6211.81</v>
      </c>
      <c r="S619" t="str">
        <f>CONCATENATE(Tableau1[[#This Row],[Sub_Region_Cod]],Tableau1[[#This Row],[Country_Cod]],Tableau1[[#This Row],[Categ]],Tableau1[[#This Row],[Period]],Tableau1[[#This Row],[Product_Ref]],Tableau1[[#This Row],[Sales]])</f>
        <v>EUECZECAT_BasM11-2019P304796211,81</v>
      </c>
      <c r="T619" s="5">
        <f>VLOOKUP(Tableau1[[#This Row],[Product_Ref]],Table_Correspondance!H:L,5,FALSE)</f>
        <v>43252</v>
      </c>
      <c r="U619">
        <f>_xlfn.DAYS(Tableau1[[#This Row],[Date]],Tableau1[[#This Row],[Date_creation]])</f>
        <v>518</v>
      </c>
    </row>
    <row r="620" spans="1:21" x14ac:dyDescent="0.35">
      <c r="A620" t="s">
        <v>8</v>
      </c>
      <c r="B620" t="s">
        <v>424</v>
      </c>
      <c r="C620" t="str">
        <f>TRIM(Tableau1[[#This Row],[Country_Cod]])</f>
        <v>CZE</v>
      </c>
      <c r="D620" t="s">
        <v>410</v>
      </c>
      <c r="E620" t="str">
        <f>VLOOKUP(Tableau1[[#This Row],[Code_Pays]],Table_Correspondance!$B$1:$F$40,2,FALSE)</f>
        <v>République Tchèque</v>
      </c>
      <c r="F620" t="str">
        <f>RIGHT(Tableau1[[#This Row],[Categ]],LEN(Tableau1[[#This Row],[Categ]])-4)</f>
        <v>Bas</v>
      </c>
      <c r="G620" t="s">
        <v>52</v>
      </c>
      <c r="H620" t="str">
        <f>RIGHT(Tableau1[[#This Row],[Period]],4)</f>
        <v>2020</v>
      </c>
      <c r="I620" t="str">
        <f>LEFT(Tableau1[[#This Row],[Period]],FIND("-",Tableau1[[#This Row],[Period]])-1)</f>
        <v>M11</v>
      </c>
      <c r="J620" t="str">
        <f>RIGHT(Tableau1[[#This Row],[Gauche_Trouve]],LEN(Tableau1[[#This Row],[Gauche_Trouve]])-1)</f>
        <v>11</v>
      </c>
      <c r="K620" s="5">
        <f>DATE(Tableau1[[#This Row],[Annee]],Tableau1[[#This Row],[Mois]],1)</f>
        <v>44136</v>
      </c>
      <c r="L620" s="5" t="str">
        <f>"T" &amp; ROUNDUP(Tableau1[[#This Row],[Mois]]/3, 0)</f>
        <v>T4</v>
      </c>
      <c r="M620" t="s">
        <v>115</v>
      </c>
      <c r="N620" t="str">
        <f>CONCATENATE(Tableau1[[#This Row],[Annee]],"-",Tableau1[[#This Row],[Trimestre]])</f>
        <v>2020-T4</v>
      </c>
      <c r="O620" t="str">
        <f>VLOOKUP(Tableau1[[#This Row],[Product_Ref]],Table_Correspondance!H:J,2,FALSE)</f>
        <v>Culotte</v>
      </c>
      <c r="P620" s="3">
        <f>VLOOKUP(Tableau1[[#This Row],[Product_Ref]],Table_Correspondance!H:N,6,FALSE)</f>
        <v>12.35</v>
      </c>
      <c r="Q620" s="3">
        <f>VLOOKUP(Tableau1[[#This Row],[Product_Ref]],Table_Correspondance!H:N,7,FALSE)</f>
        <v>13</v>
      </c>
      <c r="R620" s="3">
        <v>7052.68</v>
      </c>
      <c r="S620" t="str">
        <f>CONCATENATE(Tableau1[[#This Row],[Sub_Region_Cod]],Tableau1[[#This Row],[Country_Cod]],Tableau1[[#This Row],[Categ]],Tableau1[[#This Row],[Period]],Tableau1[[#This Row],[Product_Ref]],Tableau1[[#This Row],[Sales]])</f>
        <v>EUECZECAT_BasM11-2020P302707052,68</v>
      </c>
      <c r="T620" s="5">
        <f>VLOOKUP(Tableau1[[#This Row],[Product_Ref]],Table_Correspondance!H:L,5,FALSE)</f>
        <v>43009</v>
      </c>
      <c r="U620">
        <f>_xlfn.DAYS(Tableau1[[#This Row],[Date]],Tableau1[[#This Row],[Date_creation]])</f>
        <v>1127</v>
      </c>
    </row>
    <row r="621" spans="1:21" x14ac:dyDescent="0.35">
      <c r="A621" t="s">
        <v>8</v>
      </c>
      <c r="B621" t="s">
        <v>420</v>
      </c>
      <c r="C621" t="str">
        <f>TRIM(Tableau1[[#This Row],[Country_Cod]])</f>
        <v>POL</v>
      </c>
      <c r="D621" t="s">
        <v>410</v>
      </c>
      <c r="E621" t="str">
        <f>VLOOKUP(Tableau1[[#This Row],[Code_Pays]],Table_Correspondance!$B$1:$F$40,2,FALSE)</f>
        <v>Pologne</v>
      </c>
      <c r="F621" t="str">
        <f>RIGHT(Tableau1[[#This Row],[Categ]],LEN(Tableau1[[#This Row],[Categ]])-4)</f>
        <v>Bas</v>
      </c>
      <c r="G621" t="s">
        <v>56</v>
      </c>
      <c r="H621" t="str">
        <f>RIGHT(Tableau1[[#This Row],[Period]],4)</f>
        <v>2020</v>
      </c>
      <c r="I621" t="str">
        <f>LEFT(Tableau1[[#This Row],[Period]],FIND("-",Tableau1[[#This Row],[Period]])-1)</f>
        <v>M3</v>
      </c>
      <c r="J621" t="str">
        <f>RIGHT(Tableau1[[#This Row],[Gauche_Trouve]],LEN(Tableau1[[#This Row],[Gauche_Trouve]])-1)</f>
        <v>3</v>
      </c>
      <c r="K621" s="5">
        <f>DATE(Tableau1[[#This Row],[Annee]],Tableau1[[#This Row],[Mois]],1)</f>
        <v>43891</v>
      </c>
      <c r="L621" s="5" t="str">
        <f>"T" &amp; ROUNDUP(Tableau1[[#This Row],[Mois]]/3, 0)</f>
        <v>T1</v>
      </c>
      <c r="M621" t="s">
        <v>60</v>
      </c>
      <c r="N621" t="str">
        <f>CONCATENATE(Tableau1[[#This Row],[Annee]],"-",Tableau1[[#This Row],[Trimestre]])</f>
        <v>2020-T1</v>
      </c>
      <c r="O621" t="str">
        <f>VLOOKUP(Tableau1[[#This Row],[Product_Ref]],Table_Correspondance!H:J,2,FALSE)</f>
        <v>Chaussette</v>
      </c>
      <c r="P621" s="3">
        <f>VLOOKUP(Tableau1[[#This Row],[Product_Ref]],Table_Correspondance!H:N,6,FALSE)</f>
        <v>8.4</v>
      </c>
      <c r="Q621" s="3">
        <f>VLOOKUP(Tableau1[[#This Row],[Product_Ref]],Table_Correspondance!H:N,7,FALSE)</f>
        <v>12</v>
      </c>
      <c r="R621" s="3">
        <v>1565.15</v>
      </c>
      <c r="S621" t="str">
        <f>CONCATENATE(Tableau1[[#This Row],[Sub_Region_Cod]],Tableau1[[#This Row],[Country_Cod]],Tableau1[[#This Row],[Categ]],Tableau1[[#This Row],[Period]],Tableau1[[#This Row],[Product_Ref]],Tableau1[[#This Row],[Sales]])</f>
        <v>EUEPOLCAT_BasM3-2020P190081565,15</v>
      </c>
      <c r="T621" s="5">
        <f>VLOOKUP(Tableau1[[#This Row],[Product_Ref]],Table_Correspondance!H:L,5,FALSE)</f>
        <v>43132</v>
      </c>
      <c r="U621">
        <f>_xlfn.DAYS(Tableau1[[#This Row],[Date]],Tableau1[[#This Row],[Date_creation]])</f>
        <v>759</v>
      </c>
    </row>
    <row r="622" spans="1:21" x14ac:dyDescent="0.35">
      <c r="A622" t="s">
        <v>8</v>
      </c>
      <c r="B622" t="s">
        <v>416</v>
      </c>
      <c r="C622" t="str">
        <f>TRIM(Tableau1[[#This Row],[Country_Cod]])</f>
        <v>ROU</v>
      </c>
      <c r="D622" t="s">
        <v>409</v>
      </c>
      <c r="E622" t="str">
        <f>VLOOKUP(Tableau1[[#This Row],[Code_Pays]],Table_Correspondance!$B$1:$F$40,2,FALSE)</f>
        <v>Roumanie</v>
      </c>
      <c r="F622" t="str">
        <f>RIGHT(Tableau1[[#This Row],[Categ]],LEN(Tableau1[[#This Row],[Categ]])-4)</f>
        <v>Haut</v>
      </c>
      <c r="G622" t="s">
        <v>48</v>
      </c>
      <c r="H622" t="str">
        <f>RIGHT(Tableau1[[#This Row],[Period]],4)</f>
        <v>2020</v>
      </c>
      <c r="I622" t="str">
        <f>LEFT(Tableau1[[#This Row],[Period]],FIND("-",Tableau1[[#This Row],[Period]])-1)</f>
        <v>M1</v>
      </c>
      <c r="J622" t="str">
        <f>RIGHT(Tableau1[[#This Row],[Gauche_Trouve]],LEN(Tableau1[[#This Row],[Gauche_Trouve]])-1)</f>
        <v>1</v>
      </c>
      <c r="K622" s="5">
        <f>DATE(Tableau1[[#This Row],[Annee]],Tableau1[[#This Row],[Mois]],1)</f>
        <v>43831</v>
      </c>
      <c r="L622" s="5" t="str">
        <f>"T" &amp; ROUNDUP(Tableau1[[#This Row],[Mois]]/3, 0)</f>
        <v>T1</v>
      </c>
      <c r="M622" t="s">
        <v>278</v>
      </c>
      <c r="N622" t="str">
        <f>CONCATENATE(Tableau1[[#This Row],[Annee]],"-",Tableau1[[#This Row],[Trimestre]])</f>
        <v>2020-T1</v>
      </c>
      <c r="O622" t="str">
        <f>VLOOKUP(Tableau1[[#This Row],[Product_Ref]],Table_Correspondance!H:J,2,FALSE)</f>
        <v>Sweatshirt</v>
      </c>
      <c r="P622" s="3">
        <f>VLOOKUP(Tableau1[[#This Row],[Product_Ref]],Table_Correspondance!H:N,6,FALSE)</f>
        <v>7.7</v>
      </c>
      <c r="Q622" s="3">
        <f>VLOOKUP(Tableau1[[#This Row],[Product_Ref]],Table_Correspondance!H:N,7,FALSE)</f>
        <v>10</v>
      </c>
      <c r="R622" s="3">
        <v>826.5</v>
      </c>
      <c r="S622" t="str">
        <f>CONCATENATE(Tableau1[[#This Row],[Sub_Region_Cod]],Tableau1[[#This Row],[Country_Cod]],Tableau1[[#This Row],[Categ]],Tableau1[[#This Row],[Period]],Tableau1[[#This Row],[Product_Ref]],Tableau1[[#This Row],[Sales]])</f>
        <v>EUEROUCAT_HautM1-2020P38736826,5</v>
      </c>
      <c r="T622" s="5">
        <f>VLOOKUP(Tableau1[[#This Row],[Product_Ref]],Table_Correspondance!H:L,5,FALSE)</f>
        <v>43070</v>
      </c>
      <c r="U622">
        <f>_xlfn.DAYS(Tableau1[[#This Row],[Date]],Tableau1[[#This Row],[Date_creation]])</f>
        <v>761</v>
      </c>
    </row>
    <row r="623" spans="1:21" x14ac:dyDescent="0.35">
      <c r="A623" t="s">
        <v>8</v>
      </c>
      <c r="B623" t="s">
        <v>419</v>
      </c>
      <c r="C623" t="str">
        <f>TRIM(Tableau1[[#This Row],[Country_Cod]])</f>
        <v>HUN</v>
      </c>
      <c r="D623" t="s">
        <v>408</v>
      </c>
      <c r="E623" t="str">
        <f>VLOOKUP(Tableau1[[#This Row],[Code_Pays]],Table_Correspondance!$B$1:$F$40,2,FALSE)</f>
        <v>Hongrie</v>
      </c>
      <c r="F623" t="str">
        <f>RIGHT(Tableau1[[#This Row],[Categ]],LEN(Tableau1[[#This Row],[Categ]])-4)</f>
        <v>Haut-Et-Bas</v>
      </c>
      <c r="G623" t="s">
        <v>25</v>
      </c>
      <c r="H623" t="str">
        <f>RIGHT(Tableau1[[#This Row],[Period]],4)</f>
        <v>2019</v>
      </c>
      <c r="I623" t="str">
        <f>LEFT(Tableau1[[#This Row],[Period]],FIND("-",Tableau1[[#This Row],[Period]])-1)</f>
        <v>M12</v>
      </c>
      <c r="J623" t="str">
        <f>RIGHT(Tableau1[[#This Row],[Gauche_Trouve]],LEN(Tableau1[[#This Row],[Gauche_Trouve]])-1)</f>
        <v>12</v>
      </c>
      <c r="K623" s="5">
        <f>DATE(Tableau1[[#This Row],[Annee]],Tableau1[[#This Row],[Mois]],1)</f>
        <v>43800</v>
      </c>
      <c r="L623" s="5" t="str">
        <f>"T" &amp; ROUNDUP(Tableau1[[#This Row],[Mois]]/3, 0)</f>
        <v>T4</v>
      </c>
      <c r="M623" t="s">
        <v>159</v>
      </c>
      <c r="N623" t="str">
        <f>CONCATENATE(Tableau1[[#This Row],[Annee]],"-",Tableau1[[#This Row],[Trimestre]])</f>
        <v>2019-T4</v>
      </c>
      <c r="O623" t="str">
        <f>VLOOKUP(Tableau1[[#This Row],[Product_Ref]],Table_Correspondance!H:J,2,FALSE)</f>
        <v>Robe</v>
      </c>
      <c r="P623" s="3">
        <f>VLOOKUP(Tableau1[[#This Row],[Product_Ref]],Table_Correspondance!H:N,6,FALSE)</f>
        <v>4.62</v>
      </c>
      <c r="Q623" s="3">
        <f>VLOOKUP(Tableau1[[#This Row],[Product_Ref]],Table_Correspondance!H:N,7,FALSE)</f>
        <v>6</v>
      </c>
      <c r="R623" s="3">
        <v>5719.67</v>
      </c>
      <c r="S623" t="str">
        <f>CONCATENATE(Tableau1[[#This Row],[Sub_Region_Cod]],Tableau1[[#This Row],[Country_Cod]],Tableau1[[#This Row],[Categ]],Tableau1[[#This Row],[Period]],Tableau1[[#This Row],[Product_Ref]],Tableau1[[#This Row],[Sales]])</f>
        <v>EUEHUNCAT_Haut-Et-BasM12-2019P142515719,67</v>
      </c>
      <c r="T623" s="5">
        <f>VLOOKUP(Tableau1[[#This Row],[Product_Ref]],Table_Correspondance!H:L,5,FALSE)</f>
        <v>43313</v>
      </c>
      <c r="U623">
        <f>_xlfn.DAYS(Tableau1[[#This Row],[Date]],Tableau1[[#This Row],[Date_creation]])</f>
        <v>487</v>
      </c>
    </row>
    <row r="624" spans="1:21" x14ac:dyDescent="0.35">
      <c r="A624" t="s">
        <v>8</v>
      </c>
      <c r="B624" t="s">
        <v>419</v>
      </c>
      <c r="C624" t="str">
        <f>TRIM(Tableau1[[#This Row],[Country_Cod]])</f>
        <v>HUN</v>
      </c>
      <c r="D624" t="s">
        <v>409</v>
      </c>
      <c r="E624" t="str">
        <f>VLOOKUP(Tableau1[[#This Row],[Code_Pays]],Table_Correspondance!$B$1:$F$40,2,FALSE)</f>
        <v>Hongrie</v>
      </c>
      <c r="F624" t="str">
        <f>RIGHT(Tableau1[[#This Row],[Categ]],LEN(Tableau1[[#This Row],[Categ]])-4)</f>
        <v>Haut</v>
      </c>
      <c r="G624" t="s">
        <v>11</v>
      </c>
      <c r="H624" t="str">
        <f>RIGHT(Tableau1[[#This Row],[Period]],4)</f>
        <v>2020</v>
      </c>
      <c r="I624" t="str">
        <f>LEFT(Tableau1[[#This Row],[Period]],FIND("-",Tableau1[[#This Row],[Period]])-1)</f>
        <v>M7</v>
      </c>
      <c r="J624" t="str">
        <f>RIGHT(Tableau1[[#This Row],[Gauche_Trouve]],LEN(Tableau1[[#This Row],[Gauche_Trouve]])-1)</f>
        <v>7</v>
      </c>
      <c r="K624" s="5">
        <f>DATE(Tableau1[[#This Row],[Annee]],Tableau1[[#This Row],[Mois]],1)</f>
        <v>44013</v>
      </c>
      <c r="L624" s="5" t="str">
        <f>"T" &amp; ROUNDUP(Tableau1[[#This Row],[Mois]]/3, 0)</f>
        <v>T3</v>
      </c>
      <c r="M624" t="s">
        <v>329</v>
      </c>
      <c r="N624" t="str">
        <f>CONCATENATE(Tableau1[[#This Row],[Annee]],"-",Tableau1[[#This Row],[Trimestre]])</f>
        <v>2020-T3</v>
      </c>
      <c r="O624" t="str">
        <f>VLOOKUP(Tableau1[[#This Row],[Product_Ref]],Table_Correspondance!H:J,2,FALSE)</f>
        <v>Soutien gorge</v>
      </c>
      <c r="P624" s="3">
        <f>VLOOKUP(Tableau1[[#This Row],[Product_Ref]],Table_Correspondance!H:N,6,FALSE)</f>
        <v>10.32</v>
      </c>
      <c r="Q624" s="3">
        <f>VLOOKUP(Tableau1[[#This Row],[Product_Ref]],Table_Correspondance!H:N,7,FALSE)</f>
        <v>12</v>
      </c>
      <c r="R624" s="3">
        <v>481.16</v>
      </c>
      <c r="S624" t="str">
        <f>CONCATENATE(Tableau1[[#This Row],[Sub_Region_Cod]],Tableau1[[#This Row],[Country_Cod]],Tableau1[[#This Row],[Categ]],Tableau1[[#This Row],[Period]],Tableau1[[#This Row],[Product_Ref]],Tableau1[[#This Row],[Sales]])</f>
        <v>EUEHUNCAT_HautM7-2020P13677481,16</v>
      </c>
      <c r="T624" s="5">
        <f>VLOOKUP(Tableau1[[#This Row],[Product_Ref]],Table_Correspondance!H:L,5,FALSE)</f>
        <v>42767</v>
      </c>
      <c r="U624">
        <f>_xlfn.DAYS(Tableau1[[#This Row],[Date]],Tableau1[[#This Row],[Date_creation]])</f>
        <v>1246</v>
      </c>
    </row>
    <row r="625" spans="1:21" x14ac:dyDescent="0.35">
      <c r="A625" t="s">
        <v>8</v>
      </c>
      <c r="B625" t="s">
        <v>416</v>
      </c>
      <c r="C625" t="str">
        <f>TRIM(Tableau1[[#This Row],[Country_Cod]])</f>
        <v>ROU</v>
      </c>
      <c r="D625" t="s">
        <v>409</v>
      </c>
      <c r="E625" t="str">
        <f>VLOOKUP(Tableau1[[#This Row],[Code_Pays]],Table_Correspondance!$B$1:$F$40,2,FALSE)</f>
        <v>Roumanie</v>
      </c>
      <c r="F625" t="str">
        <f>RIGHT(Tableau1[[#This Row],[Categ]],LEN(Tableau1[[#This Row],[Categ]])-4)</f>
        <v>Haut</v>
      </c>
      <c r="G625" t="s">
        <v>40</v>
      </c>
      <c r="H625" t="str">
        <f>RIGHT(Tableau1[[#This Row],[Period]],4)</f>
        <v>2020</v>
      </c>
      <c r="I625" t="str">
        <f>LEFT(Tableau1[[#This Row],[Period]],FIND("-",Tableau1[[#This Row],[Period]])-1)</f>
        <v>M10</v>
      </c>
      <c r="J625" t="str">
        <f>RIGHT(Tableau1[[#This Row],[Gauche_Trouve]],LEN(Tableau1[[#This Row],[Gauche_Trouve]])-1)</f>
        <v>10</v>
      </c>
      <c r="K625" s="5">
        <f>DATE(Tableau1[[#This Row],[Annee]],Tableau1[[#This Row],[Mois]],1)</f>
        <v>44105</v>
      </c>
      <c r="L625" s="5" t="str">
        <f>"T" &amp; ROUNDUP(Tableau1[[#This Row],[Mois]]/3, 0)</f>
        <v>T4</v>
      </c>
      <c r="M625" t="s">
        <v>117</v>
      </c>
      <c r="N625" t="str">
        <f>CONCATENATE(Tableau1[[#This Row],[Annee]],"-",Tableau1[[#This Row],[Trimestre]])</f>
        <v>2020-T4</v>
      </c>
      <c r="O625" t="str">
        <f>VLOOKUP(Tableau1[[#This Row],[Product_Ref]],Table_Correspondance!H:J,2,FALSE)</f>
        <v>Soutien gorge</v>
      </c>
      <c r="P625" s="3">
        <f>VLOOKUP(Tableau1[[#This Row],[Product_Ref]],Table_Correspondance!H:N,6,FALSE)</f>
        <v>4.6500000000000004</v>
      </c>
      <c r="Q625" s="3">
        <f>VLOOKUP(Tableau1[[#This Row],[Product_Ref]],Table_Correspondance!H:N,7,FALSE)</f>
        <v>5</v>
      </c>
      <c r="R625" s="3">
        <v>3906.8</v>
      </c>
      <c r="S625" t="str">
        <f>CONCATENATE(Tableau1[[#This Row],[Sub_Region_Cod]],Tableau1[[#This Row],[Country_Cod]],Tableau1[[#This Row],[Categ]],Tableau1[[#This Row],[Period]],Tableau1[[#This Row],[Product_Ref]],Tableau1[[#This Row],[Sales]])</f>
        <v>EUEROUCAT_HautM10-2020P019803906,8</v>
      </c>
      <c r="T625" s="5">
        <f>VLOOKUP(Tableau1[[#This Row],[Product_Ref]],Table_Correspondance!H:L,5,FALSE)</f>
        <v>42767</v>
      </c>
      <c r="U625">
        <f>_xlfn.DAYS(Tableau1[[#This Row],[Date]],Tableau1[[#This Row],[Date_creation]])</f>
        <v>1338</v>
      </c>
    </row>
    <row r="626" spans="1:21" x14ac:dyDescent="0.35">
      <c r="A626" t="s">
        <v>8</v>
      </c>
      <c r="B626" t="s">
        <v>416</v>
      </c>
      <c r="C626" t="str">
        <f>TRIM(Tableau1[[#This Row],[Country_Cod]])</f>
        <v>ROU</v>
      </c>
      <c r="D626" t="s">
        <v>409</v>
      </c>
      <c r="E626" t="str">
        <f>VLOOKUP(Tableau1[[#This Row],[Code_Pays]],Table_Correspondance!$B$1:$F$40,2,FALSE)</f>
        <v>Roumanie</v>
      </c>
      <c r="F626" t="str">
        <f>RIGHT(Tableau1[[#This Row],[Categ]],LEN(Tableau1[[#This Row],[Categ]])-4)</f>
        <v>Haut</v>
      </c>
      <c r="G626" t="s">
        <v>13</v>
      </c>
      <c r="H626" t="str">
        <f>RIGHT(Tableau1[[#This Row],[Period]],4)</f>
        <v>2020</v>
      </c>
      <c r="I626" t="str">
        <f>LEFT(Tableau1[[#This Row],[Period]],FIND("-",Tableau1[[#This Row],[Period]])-1)</f>
        <v>M2</v>
      </c>
      <c r="J626" t="str">
        <f>RIGHT(Tableau1[[#This Row],[Gauche_Trouve]],LEN(Tableau1[[#This Row],[Gauche_Trouve]])-1)</f>
        <v>2</v>
      </c>
      <c r="K626" s="5">
        <f>DATE(Tableau1[[#This Row],[Annee]],Tableau1[[#This Row],[Mois]],1)</f>
        <v>43862</v>
      </c>
      <c r="L626" s="5" t="str">
        <f>"T" &amp; ROUNDUP(Tableau1[[#This Row],[Mois]]/3, 0)</f>
        <v>T1</v>
      </c>
      <c r="M626" t="s">
        <v>324</v>
      </c>
      <c r="N626" t="str">
        <f>CONCATENATE(Tableau1[[#This Row],[Annee]],"-",Tableau1[[#This Row],[Trimestre]])</f>
        <v>2020-T1</v>
      </c>
      <c r="O626" t="str">
        <f>VLOOKUP(Tableau1[[#This Row],[Product_Ref]],Table_Correspondance!H:J,2,FALSE)</f>
        <v>Sweatshirt</v>
      </c>
      <c r="P626" s="3">
        <f>VLOOKUP(Tableau1[[#This Row],[Product_Ref]],Table_Correspondance!H:N,6,FALSE)</f>
        <v>3.6</v>
      </c>
      <c r="Q626" s="3">
        <f>VLOOKUP(Tableau1[[#This Row],[Product_Ref]],Table_Correspondance!H:N,7,FALSE)</f>
        <v>5</v>
      </c>
      <c r="R626" s="3">
        <v>7567.66</v>
      </c>
      <c r="S626" t="str">
        <f>CONCATENATE(Tableau1[[#This Row],[Sub_Region_Cod]],Tableau1[[#This Row],[Country_Cod]],Tableau1[[#This Row],[Categ]],Tableau1[[#This Row],[Period]],Tableau1[[#This Row],[Product_Ref]],Tableau1[[#This Row],[Sales]])</f>
        <v>EUEROUCAT_HautM2-2020P417517567,66</v>
      </c>
      <c r="T626" s="5">
        <f>VLOOKUP(Tableau1[[#This Row],[Product_Ref]],Table_Correspondance!H:L,5,FALSE)</f>
        <v>42856</v>
      </c>
      <c r="U626">
        <f>_xlfn.DAYS(Tableau1[[#This Row],[Date]],Tableau1[[#This Row],[Date_creation]])</f>
        <v>1006</v>
      </c>
    </row>
    <row r="627" spans="1:21" x14ac:dyDescent="0.35">
      <c r="A627" t="s">
        <v>8</v>
      </c>
      <c r="B627" t="s">
        <v>425</v>
      </c>
      <c r="C627" t="str">
        <f>TRIM(Tableau1[[#This Row],[Country_Cod]])</f>
        <v>ARM</v>
      </c>
      <c r="D627" t="s">
        <v>408</v>
      </c>
      <c r="E627" t="str">
        <f>VLOOKUP(Tableau1[[#This Row],[Code_Pays]],Table_Correspondance!$B$1:$F$40,2,FALSE)</f>
        <v>Arménie</v>
      </c>
      <c r="F627" t="str">
        <f>RIGHT(Tableau1[[#This Row],[Categ]],LEN(Tableau1[[#This Row],[Categ]])-4)</f>
        <v>Haut-Et-Bas</v>
      </c>
      <c r="G627" t="s">
        <v>63</v>
      </c>
      <c r="H627" t="str">
        <f>RIGHT(Tableau1[[#This Row],[Period]],4)</f>
        <v>2019</v>
      </c>
      <c r="I627" t="str">
        <f>LEFT(Tableau1[[#This Row],[Period]],FIND("-",Tableau1[[#This Row],[Period]])-1)</f>
        <v>M7</v>
      </c>
      <c r="J627" t="str">
        <f>RIGHT(Tableau1[[#This Row],[Gauche_Trouve]],LEN(Tableau1[[#This Row],[Gauche_Trouve]])-1)</f>
        <v>7</v>
      </c>
      <c r="K627" s="5">
        <f>DATE(Tableau1[[#This Row],[Annee]],Tableau1[[#This Row],[Mois]],1)</f>
        <v>43647</v>
      </c>
      <c r="L627" s="5" t="str">
        <f>"T" &amp; ROUNDUP(Tableau1[[#This Row],[Mois]]/3, 0)</f>
        <v>T3</v>
      </c>
      <c r="M627" t="s">
        <v>62</v>
      </c>
      <c r="N627" t="str">
        <f>CONCATENATE(Tableau1[[#This Row],[Annee]],"-",Tableau1[[#This Row],[Trimestre]])</f>
        <v>2019-T3</v>
      </c>
      <c r="O627" t="str">
        <f>VLOOKUP(Tableau1[[#This Row],[Product_Ref]],Table_Correspondance!H:J,2,FALSE)</f>
        <v>Robe</v>
      </c>
      <c r="P627" s="3">
        <f>VLOOKUP(Tableau1[[#This Row],[Product_Ref]],Table_Correspondance!H:N,6,FALSE)</f>
        <v>5.28</v>
      </c>
      <c r="Q627" s="3">
        <f>VLOOKUP(Tableau1[[#This Row],[Product_Ref]],Table_Correspondance!H:N,7,FALSE)</f>
        <v>6</v>
      </c>
      <c r="R627" s="3">
        <v>2946.46</v>
      </c>
      <c r="S627" t="str">
        <f>CONCATENATE(Tableau1[[#This Row],[Sub_Region_Cod]],Tableau1[[#This Row],[Country_Cod]],Tableau1[[#This Row],[Categ]],Tableau1[[#This Row],[Period]],Tableau1[[#This Row],[Product_Ref]],Tableau1[[#This Row],[Sales]])</f>
        <v>EUEARMCAT_Haut-Et-BasM7-2019P177902946,46</v>
      </c>
      <c r="T627" s="5">
        <f>VLOOKUP(Tableau1[[#This Row],[Product_Ref]],Table_Correspondance!H:L,5,FALSE)</f>
        <v>42826</v>
      </c>
      <c r="U627">
        <f>_xlfn.DAYS(Tableau1[[#This Row],[Date]],Tableau1[[#This Row],[Date_creation]])</f>
        <v>821</v>
      </c>
    </row>
    <row r="628" spans="1:21" x14ac:dyDescent="0.35">
      <c r="A628" t="s">
        <v>8</v>
      </c>
      <c r="B628" t="s">
        <v>422</v>
      </c>
      <c r="C628" t="str">
        <f>TRIM(Tableau1[[#This Row],[Country_Cod]])</f>
        <v>BLR</v>
      </c>
      <c r="D628" t="s">
        <v>409</v>
      </c>
      <c r="E628" t="str">
        <f>VLOOKUP(Tableau1[[#This Row],[Code_Pays]],Table_Correspondance!$B$1:$F$40,2,FALSE)</f>
        <v>Bélarus</v>
      </c>
      <c r="F628" t="str">
        <f>RIGHT(Tableau1[[#This Row],[Categ]],LEN(Tableau1[[#This Row],[Categ]])-4)</f>
        <v>Haut</v>
      </c>
      <c r="G628" t="s">
        <v>40</v>
      </c>
      <c r="H628" t="str">
        <f>RIGHT(Tableau1[[#This Row],[Period]],4)</f>
        <v>2020</v>
      </c>
      <c r="I628" t="str">
        <f>LEFT(Tableau1[[#This Row],[Period]],FIND("-",Tableau1[[#This Row],[Period]])-1)</f>
        <v>M10</v>
      </c>
      <c r="J628" t="str">
        <f>RIGHT(Tableau1[[#This Row],[Gauche_Trouve]],LEN(Tableau1[[#This Row],[Gauche_Trouve]])-1)</f>
        <v>10</v>
      </c>
      <c r="K628" s="5">
        <f>DATE(Tableau1[[#This Row],[Annee]],Tableau1[[#This Row],[Mois]],1)</f>
        <v>44105</v>
      </c>
      <c r="L628" s="5" t="str">
        <f>"T" &amp; ROUNDUP(Tableau1[[#This Row],[Mois]]/3, 0)</f>
        <v>T4</v>
      </c>
      <c r="M628" t="s">
        <v>53</v>
      </c>
      <c r="N628" t="str">
        <f>CONCATENATE(Tableau1[[#This Row],[Annee]],"-",Tableau1[[#This Row],[Trimestre]])</f>
        <v>2020-T4</v>
      </c>
      <c r="O628" t="str">
        <f>VLOOKUP(Tableau1[[#This Row],[Product_Ref]],Table_Correspondance!H:J,2,FALSE)</f>
        <v>Chemise</v>
      </c>
      <c r="P628" s="3">
        <f>VLOOKUP(Tableau1[[#This Row],[Product_Ref]],Table_Correspondance!H:N,6,FALSE)</f>
        <v>9</v>
      </c>
      <c r="Q628" s="3">
        <f>VLOOKUP(Tableau1[[#This Row],[Product_Ref]],Table_Correspondance!H:N,7,FALSE)</f>
        <v>10</v>
      </c>
      <c r="R628" s="3">
        <v>1249.0999999999999</v>
      </c>
      <c r="S628" t="str">
        <f>CONCATENATE(Tableau1[[#This Row],[Sub_Region_Cod]],Tableau1[[#This Row],[Country_Cod]],Tableau1[[#This Row],[Categ]],Tableau1[[#This Row],[Period]],Tableau1[[#This Row],[Product_Ref]],Tableau1[[#This Row],[Sales]])</f>
        <v>EUEBLRCAT_HautM10-2020P367401249,1</v>
      </c>
      <c r="T628" s="5">
        <f>VLOOKUP(Tableau1[[#This Row],[Product_Ref]],Table_Correspondance!H:L,5,FALSE)</f>
        <v>43070</v>
      </c>
      <c r="U628">
        <f>_xlfn.DAYS(Tableau1[[#This Row],[Date]],Tableau1[[#This Row],[Date_creation]])</f>
        <v>1035</v>
      </c>
    </row>
    <row r="629" spans="1:21" x14ac:dyDescent="0.35">
      <c r="A629" t="s">
        <v>8</v>
      </c>
      <c r="B629" t="s">
        <v>417</v>
      </c>
      <c r="C629" t="str">
        <f>TRIM(Tableau1[[#This Row],[Country_Cod]])</f>
        <v>MDA</v>
      </c>
      <c r="D629" t="s">
        <v>409</v>
      </c>
      <c r="E629" t="str">
        <f>VLOOKUP(Tableau1[[#This Row],[Code_Pays]],Table_Correspondance!$B$1:$F$40,2,FALSE)</f>
        <v>République de Moldavie</v>
      </c>
      <c r="F629" t="str">
        <f>RIGHT(Tableau1[[#This Row],[Categ]],LEN(Tableau1[[#This Row],[Categ]])-4)</f>
        <v>Haut</v>
      </c>
      <c r="G629" t="s">
        <v>52</v>
      </c>
      <c r="H629" t="str">
        <f>RIGHT(Tableau1[[#This Row],[Period]],4)</f>
        <v>2020</v>
      </c>
      <c r="I629" t="str">
        <f>LEFT(Tableau1[[#This Row],[Period]],FIND("-",Tableau1[[#This Row],[Period]])-1)</f>
        <v>M11</v>
      </c>
      <c r="J629" t="str">
        <f>RIGHT(Tableau1[[#This Row],[Gauche_Trouve]],LEN(Tableau1[[#This Row],[Gauche_Trouve]])-1)</f>
        <v>11</v>
      </c>
      <c r="K629" s="5">
        <f>DATE(Tableau1[[#This Row],[Annee]],Tableau1[[#This Row],[Mois]],1)</f>
        <v>44136</v>
      </c>
      <c r="L629" s="5" t="str">
        <f>"T" &amp; ROUNDUP(Tableau1[[#This Row],[Mois]]/3, 0)</f>
        <v>T4</v>
      </c>
      <c r="M629" t="s">
        <v>192</v>
      </c>
      <c r="N629" t="str">
        <f>CONCATENATE(Tableau1[[#This Row],[Annee]],"-",Tableau1[[#This Row],[Trimestre]])</f>
        <v>2020-T4</v>
      </c>
      <c r="O629" t="str">
        <f>VLOOKUP(Tableau1[[#This Row],[Product_Ref]],Table_Correspondance!H:J,2,FALSE)</f>
        <v>Chemisier</v>
      </c>
      <c r="P629" s="3">
        <f>VLOOKUP(Tableau1[[#This Row],[Product_Ref]],Table_Correspondance!H:N,6,FALSE)</f>
        <v>7.2</v>
      </c>
      <c r="Q629" s="3">
        <f>VLOOKUP(Tableau1[[#This Row],[Product_Ref]],Table_Correspondance!H:N,7,FALSE)</f>
        <v>10</v>
      </c>
      <c r="R629" s="3">
        <v>4613.59</v>
      </c>
      <c r="S629" t="str">
        <f>CONCATENATE(Tableau1[[#This Row],[Sub_Region_Cod]],Tableau1[[#This Row],[Country_Cod]],Tableau1[[#This Row],[Categ]],Tableau1[[#This Row],[Period]],Tableau1[[#This Row],[Product_Ref]],Tableau1[[#This Row],[Sales]])</f>
        <v>EUEMDACAT_HautM11-2020P121064613,59</v>
      </c>
      <c r="T629" s="5">
        <f>VLOOKUP(Tableau1[[#This Row],[Product_Ref]],Table_Correspondance!H:L,5,FALSE)</f>
        <v>43344</v>
      </c>
      <c r="U629">
        <f>_xlfn.DAYS(Tableau1[[#This Row],[Date]],Tableau1[[#This Row],[Date_creation]])</f>
        <v>792</v>
      </c>
    </row>
    <row r="630" spans="1:21" x14ac:dyDescent="0.35">
      <c r="A630" t="s">
        <v>8</v>
      </c>
      <c r="B630" t="s">
        <v>423</v>
      </c>
      <c r="C630" t="str">
        <f>TRIM(Tableau1[[#This Row],[Country_Cod]])</f>
        <v>UKR</v>
      </c>
      <c r="D630" t="s">
        <v>408</v>
      </c>
      <c r="E630" t="str">
        <f>VLOOKUP(Tableau1[[#This Row],[Code_Pays]],Table_Correspondance!$B$1:$F$40,2,FALSE)</f>
        <v>Ukraine</v>
      </c>
      <c r="F630" t="str">
        <f>RIGHT(Tableau1[[#This Row],[Categ]],LEN(Tableau1[[#This Row],[Categ]])-4)</f>
        <v>Haut-Et-Bas</v>
      </c>
      <c r="G630" t="s">
        <v>52</v>
      </c>
      <c r="H630" t="str">
        <f>RIGHT(Tableau1[[#This Row],[Period]],4)</f>
        <v>2020</v>
      </c>
      <c r="I630" t="str">
        <f>LEFT(Tableau1[[#This Row],[Period]],FIND("-",Tableau1[[#This Row],[Period]])-1)</f>
        <v>M11</v>
      </c>
      <c r="J630" t="str">
        <f>RIGHT(Tableau1[[#This Row],[Gauche_Trouve]],LEN(Tableau1[[#This Row],[Gauche_Trouve]])-1)</f>
        <v>11</v>
      </c>
      <c r="K630" s="5">
        <f>DATE(Tableau1[[#This Row],[Annee]],Tableau1[[#This Row],[Mois]],1)</f>
        <v>44136</v>
      </c>
      <c r="L630" s="5" t="str">
        <f>"T" &amp; ROUNDUP(Tableau1[[#This Row],[Mois]]/3, 0)</f>
        <v>T4</v>
      </c>
      <c r="M630" t="s">
        <v>300</v>
      </c>
      <c r="N630" t="str">
        <f>CONCATENATE(Tableau1[[#This Row],[Annee]],"-",Tableau1[[#This Row],[Trimestre]])</f>
        <v>2020-T4</v>
      </c>
      <c r="O630" t="str">
        <f>VLOOKUP(Tableau1[[#This Row],[Product_Ref]],Table_Correspondance!H:J,2,FALSE)</f>
        <v>Pyjama</v>
      </c>
      <c r="P630" s="3">
        <f>VLOOKUP(Tableau1[[#This Row],[Product_Ref]],Table_Correspondance!H:N,6,FALSE)</f>
        <v>4.2</v>
      </c>
      <c r="Q630" s="3">
        <f>VLOOKUP(Tableau1[[#This Row],[Product_Ref]],Table_Correspondance!H:N,7,FALSE)</f>
        <v>6</v>
      </c>
      <c r="R630" s="3">
        <v>4921.32</v>
      </c>
      <c r="S630" t="str">
        <f>CONCATENATE(Tableau1[[#This Row],[Sub_Region_Cod]],Tableau1[[#This Row],[Country_Cod]],Tableau1[[#This Row],[Categ]],Tableau1[[#This Row],[Period]],Tableau1[[#This Row],[Product_Ref]],Tableau1[[#This Row],[Sales]])</f>
        <v>EUEUKRCAT_Haut-Et-BasM11-2020P258264921,32</v>
      </c>
      <c r="T630" s="5">
        <f>VLOOKUP(Tableau1[[#This Row],[Product_Ref]],Table_Correspondance!H:L,5,FALSE)</f>
        <v>43160</v>
      </c>
      <c r="U630">
        <f>_xlfn.DAYS(Tableau1[[#This Row],[Date]],Tableau1[[#This Row],[Date_creation]])</f>
        <v>976</v>
      </c>
    </row>
    <row r="631" spans="1:21" x14ac:dyDescent="0.35">
      <c r="A631" t="s">
        <v>8</v>
      </c>
      <c r="B631" t="s">
        <v>416</v>
      </c>
      <c r="C631" t="str">
        <f>TRIM(Tableau1[[#This Row],[Country_Cod]])</f>
        <v>ROU</v>
      </c>
      <c r="D631" t="s">
        <v>409</v>
      </c>
      <c r="E631" t="str">
        <f>VLOOKUP(Tableau1[[#This Row],[Code_Pays]],Table_Correspondance!$B$1:$F$40,2,FALSE)</f>
        <v>Roumanie</v>
      </c>
      <c r="F631" t="str">
        <f>RIGHT(Tableau1[[#This Row],[Categ]],LEN(Tableau1[[#This Row],[Categ]])-4)</f>
        <v>Haut</v>
      </c>
      <c r="G631" t="s">
        <v>9</v>
      </c>
      <c r="H631" t="str">
        <f>RIGHT(Tableau1[[#This Row],[Period]],4)</f>
        <v>2021</v>
      </c>
      <c r="I631" t="str">
        <f>LEFT(Tableau1[[#This Row],[Period]],FIND("-",Tableau1[[#This Row],[Period]])-1)</f>
        <v>M2</v>
      </c>
      <c r="J631" t="str">
        <f>RIGHT(Tableau1[[#This Row],[Gauche_Trouve]],LEN(Tableau1[[#This Row],[Gauche_Trouve]])-1)</f>
        <v>2</v>
      </c>
      <c r="K631" s="5">
        <f>DATE(Tableau1[[#This Row],[Annee]],Tableau1[[#This Row],[Mois]],1)</f>
        <v>44228</v>
      </c>
      <c r="L631" s="5" t="str">
        <f>"T" &amp; ROUNDUP(Tableau1[[#This Row],[Mois]]/3, 0)</f>
        <v>T1</v>
      </c>
      <c r="M631" t="s">
        <v>149</v>
      </c>
      <c r="N631" t="str">
        <f>CONCATENATE(Tableau1[[#This Row],[Annee]],"-",Tableau1[[#This Row],[Trimestre]])</f>
        <v>2021-T1</v>
      </c>
      <c r="O631" t="str">
        <f>VLOOKUP(Tableau1[[#This Row],[Product_Ref]],Table_Correspondance!H:J,2,FALSE)</f>
        <v>Débardeur</v>
      </c>
      <c r="P631" s="3">
        <f>VLOOKUP(Tableau1[[#This Row],[Product_Ref]],Table_Correspondance!H:N,6,FALSE)</f>
        <v>6.93</v>
      </c>
      <c r="Q631" s="3">
        <f>VLOOKUP(Tableau1[[#This Row],[Product_Ref]],Table_Correspondance!H:N,7,FALSE)</f>
        <v>9</v>
      </c>
      <c r="R631" s="3">
        <v>1004.37</v>
      </c>
      <c r="S631" t="str">
        <f>CONCATENATE(Tableau1[[#This Row],[Sub_Region_Cod]],Tableau1[[#This Row],[Country_Cod]],Tableau1[[#This Row],[Categ]],Tableau1[[#This Row],[Period]],Tableau1[[#This Row],[Product_Ref]],Tableau1[[#This Row],[Sales]])</f>
        <v>EUEROUCAT_HautM2-2021P008211004,37</v>
      </c>
      <c r="T631" s="5">
        <f>VLOOKUP(Tableau1[[#This Row],[Product_Ref]],Table_Correspondance!H:L,5,FALSE)</f>
        <v>43344</v>
      </c>
      <c r="U631">
        <f>_xlfn.DAYS(Tableau1[[#This Row],[Date]],Tableau1[[#This Row],[Date_creation]])</f>
        <v>884</v>
      </c>
    </row>
    <row r="632" spans="1:21" x14ac:dyDescent="0.35">
      <c r="A632" t="s">
        <v>8</v>
      </c>
      <c r="B632" t="s">
        <v>424</v>
      </c>
      <c r="C632" t="str">
        <f>TRIM(Tableau1[[#This Row],[Country_Cod]])</f>
        <v>CZE</v>
      </c>
      <c r="D632" t="s">
        <v>409</v>
      </c>
      <c r="E632" t="str">
        <f>VLOOKUP(Tableau1[[#This Row],[Code_Pays]],Table_Correspondance!$B$1:$F$40,2,FALSE)</f>
        <v>République Tchèque</v>
      </c>
      <c r="F632" t="str">
        <f>RIGHT(Tableau1[[#This Row],[Categ]],LEN(Tableau1[[#This Row],[Categ]])-4)</f>
        <v>Haut</v>
      </c>
      <c r="G632" t="s">
        <v>13</v>
      </c>
      <c r="H632" t="str">
        <f>RIGHT(Tableau1[[#This Row],[Period]],4)</f>
        <v>2020</v>
      </c>
      <c r="I632" t="str">
        <f>LEFT(Tableau1[[#This Row],[Period]],FIND("-",Tableau1[[#This Row],[Period]])-1)</f>
        <v>M2</v>
      </c>
      <c r="J632" t="str">
        <f>RIGHT(Tableau1[[#This Row],[Gauche_Trouve]],LEN(Tableau1[[#This Row],[Gauche_Trouve]])-1)</f>
        <v>2</v>
      </c>
      <c r="K632" s="5">
        <f>DATE(Tableau1[[#This Row],[Annee]],Tableau1[[#This Row],[Mois]],1)</f>
        <v>43862</v>
      </c>
      <c r="L632" s="5" t="str">
        <f>"T" &amp; ROUNDUP(Tableau1[[#This Row],[Mois]]/3, 0)</f>
        <v>T1</v>
      </c>
      <c r="M632" t="s">
        <v>349</v>
      </c>
      <c r="N632" t="str">
        <f>CONCATENATE(Tableau1[[#This Row],[Annee]],"-",Tableau1[[#This Row],[Trimestre]])</f>
        <v>2020-T1</v>
      </c>
      <c r="O632" t="str">
        <f>VLOOKUP(Tableau1[[#This Row],[Product_Ref]],Table_Correspondance!H:J,2,FALSE)</f>
        <v>Soutien gorge</v>
      </c>
      <c r="P632" s="3">
        <f>VLOOKUP(Tableau1[[#This Row],[Product_Ref]],Table_Correspondance!H:N,6,FALSE)</f>
        <v>6.24</v>
      </c>
      <c r="Q632" s="3">
        <f>VLOOKUP(Tableau1[[#This Row],[Product_Ref]],Table_Correspondance!H:N,7,FALSE)</f>
        <v>8</v>
      </c>
      <c r="R632" s="3">
        <v>8509.57</v>
      </c>
      <c r="S632" t="str">
        <f>CONCATENATE(Tableau1[[#This Row],[Sub_Region_Cod]],Tableau1[[#This Row],[Country_Cod]],Tableau1[[#This Row],[Categ]],Tableau1[[#This Row],[Period]],Tableau1[[#This Row],[Product_Ref]],Tableau1[[#This Row],[Sales]])</f>
        <v>EUECZECAT_HautM2-2020P418228509,57</v>
      </c>
      <c r="T632" s="5">
        <f>VLOOKUP(Tableau1[[#This Row],[Product_Ref]],Table_Correspondance!H:L,5,FALSE)</f>
        <v>42736</v>
      </c>
      <c r="U632">
        <f>_xlfn.DAYS(Tableau1[[#This Row],[Date]],Tableau1[[#This Row],[Date_creation]])</f>
        <v>1126</v>
      </c>
    </row>
    <row r="633" spans="1:21" x14ac:dyDescent="0.35">
      <c r="A633" t="s">
        <v>8</v>
      </c>
      <c r="B633" t="s">
        <v>424</v>
      </c>
      <c r="C633" t="str">
        <f>TRIM(Tableau1[[#This Row],[Country_Cod]])</f>
        <v>CZE</v>
      </c>
      <c r="D633" t="s">
        <v>410</v>
      </c>
      <c r="E633" t="str">
        <f>VLOOKUP(Tableau1[[#This Row],[Code_Pays]],Table_Correspondance!$B$1:$F$40,2,FALSE)</f>
        <v>République Tchèque</v>
      </c>
      <c r="F633" t="str">
        <f>RIGHT(Tableau1[[#This Row],[Categ]],LEN(Tableau1[[#This Row],[Categ]])-4)</f>
        <v>Bas</v>
      </c>
      <c r="G633" t="s">
        <v>17</v>
      </c>
      <c r="H633" t="str">
        <f>RIGHT(Tableau1[[#This Row],[Period]],4)</f>
        <v>2020</v>
      </c>
      <c r="I633" t="str">
        <f>LEFT(Tableau1[[#This Row],[Period]],FIND("-",Tableau1[[#This Row],[Period]])-1)</f>
        <v>M12</v>
      </c>
      <c r="J633" t="str">
        <f>RIGHT(Tableau1[[#This Row],[Gauche_Trouve]],LEN(Tableau1[[#This Row],[Gauche_Trouve]])-1)</f>
        <v>12</v>
      </c>
      <c r="K633" s="5">
        <f>DATE(Tableau1[[#This Row],[Annee]],Tableau1[[#This Row],[Mois]],1)</f>
        <v>44166</v>
      </c>
      <c r="L633" s="5" t="str">
        <f>"T" &amp; ROUNDUP(Tableau1[[#This Row],[Mois]]/3, 0)</f>
        <v>T4</v>
      </c>
      <c r="M633" t="s">
        <v>363</v>
      </c>
      <c r="N633" t="str">
        <f>CONCATENATE(Tableau1[[#This Row],[Annee]],"-",Tableau1[[#This Row],[Trimestre]])</f>
        <v>2020-T4</v>
      </c>
      <c r="O633" t="str">
        <f>VLOOKUP(Tableau1[[#This Row],[Product_Ref]],Table_Correspondance!H:J,2,FALSE)</f>
        <v>Culotte</v>
      </c>
      <c r="P633" s="3">
        <f>VLOOKUP(Tableau1[[#This Row],[Product_Ref]],Table_Correspondance!H:N,6,FALSE)</f>
        <v>9.1999999999999993</v>
      </c>
      <c r="Q633" s="3">
        <f>VLOOKUP(Tableau1[[#This Row],[Product_Ref]],Table_Correspondance!H:N,7,FALSE)</f>
        <v>10</v>
      </c>
      <c r="R633" s="3">
        <v>7289.59</v>
      </c>
      <c r="S633" t="str">
        <f>CONCATENATE(Tableau1[[#This Row],[Sub_Region_Cod]],Tableau1[[#This Row],[Country_Cod]],Tableau1[[#This Row],[Categ]],Tableau1[[#This Row],[Period]],Tableau1[[#This Row],[Product_Ref]],Tableau1[[#This Row],[Sales]])</f>
        <v>EUECZECAT_BasM12-2020P423097289,59</v>
      </c>
      <c r="T633" s="5">
        <f>VLOOKUP(Tableau1[[#This Row],[Product_Ref]],Table_Correspondance!H:L,5,FALSE)</f>
        <v>42736</v>
      </c>
      <c r="U633">
        <f>_xlfn.DAYS(Tableau1[[#This Row],[Date]],Tableau1[[#This Row],[Date_creation]])</f>
        <v>1430</v>
      </c>
    </row>
    <row r="634" spans="1:21" x14ac:dyDescent="0.35">
      <c r="A634" t="s">
        <v>8</v>
      </c>
      <c r="B634" t="s">
        <v>421</v>
      </c>
      <c r="C634" t="str">
        <f>TRIM(Tableau1[[#This Row],[Country_Cod]])</f>
        <v>SVK</v>
      </c>
      <c r="D634" t="s">
        <v>409</v>
      </c>
      <c r="E634" t="str">
        <f>VLOOKUP(Tableau1[[#This Row],[Code_Pays]],Table_Correspondance!$B$1:$F$40,2,FALSE)</f>
        <v>Slovaquie</v>
      </c>
      <c r="F634" t="str">
        <f>RIGHT(Tableau1[[#This Row],[Categ]],LEN(Tableau1[[#This Row],[Categ]])-4)</f>
        <v>Haut</v>
      </c>
      <c r="G634" t="s">
        <v>6</v>
      </c>
      <c r="H634" t="str">
        <f>RIGHT(Tableau1[[#This Row],[Period]],4)</f>
        <v>2021</v>
      </c>
      <c r="I634" t="str">
        <f>LEFT(Tableau1[[#This Row],[Period]],FIND("-",Tableau1[[#This Row],[Period]])-1)</f>
        <v>M1</v>
      </c>
      <c r="J634" t="str">
        <f>RIGHT(Tableau1[[#This Row],[Gauche_Trouve]],LEN(Tableau1[[#This Row],[Gauche_Trouve]])-1)</f>
        <v>1</v>
      </c>
      <c r="K634" s="5">
        <f>DATE(Tableau1[[#This Row],[Annee]],Tableau1[[#This Row],[Mois]],1)</f>
        <v>44197</v>
      </c>
      <c r="L634" s="5" t="str">
        <f>"T" &amp; ROUNDUP(Tableau1[[#This Row],[Mois]]/3, 0)</f>
        <v>T1</v>
      </c>
      <c r="M634" t="s">
        <v>46</v>
      </c>
      <c r="N634" t="str">
        <f>CONCATENATE(Tableau1[[#This Row],[Annee]],"-",Tableau1[[#This Row],[Trimestre]])</f>
        <v>2021-T1</v>
      </c>
      <c r="O634" t="str">
        <f>VLOOKUP(Tableau1[[#This Row],[Product_Ref]],Table_Correspondance!H:J,2,FALSE)</f>
        <v>Pull</v>
      </c>
      <c r="P634" s="3">
        <f>VLOOKUP(Tableau1[[#This Row],[Product_Ref]],Table_Correspondance!H:N,6,FALSE)</f>
        <v>4.4000000000000004</v>
      </c>
      <c r="Q634" s="3">
        <f>VLOOKUP(Tableau1[[#This Row],[Product_Ref]],Table_Correspondance!H:N,7,FALSE)</f>
        <v>5</v>
      </c>
      <c r="R634" s="3">
        <v>1668.4</v>
      </c>
      <c r="S634" t="str">
        <f>CONCATENATE(Tableau1[[#This Row],[Sub_Region_Cod]],Tableau1[[#This Row],[Country_Cod]],Tableau1[[#This Row],[Categ]],Tableau1[[#This Row],[Period]],Tableau1[[#This Row],[Product_Ref]],Tableau1[[#This Row],[Sales]])</f>
        <v>EUESVKCAT_HautM1-2021P497851668,4</v>
      </c>
      <c r="T634" s="5">
        <f>VLOOKUP(Tableau1[[#This Row],[Product_Ref]],Table_Correspondance!H:L,5,FALSE)</f>
        <v>42795</v>
      </c>
      <c r="U634">
        <f>_xlfn.DAYS(Tableau1[[#This Row],[Date]],Tableau1[[#This Row],[Date_creation]])</f>
        <v>1402</v>
      </c>
    </row>
    <row r="635" spans="1:21" x14ac:dyDescent="0.35">
      <c r="A635" t="s">
        <v>8</v>
      </c>
      <c r="B635" t="s">
        <v>425</v>
      </c>
      <c r="C635" t="str">
        <f>TRIM(Tableau1[[#This Row],[Country_Cod]])</f>
        <v>ARM</v>
      </c>
      <c r="D635" t="s">
        <v>409</v>
      </c>
      <c r="E635" t="str">
        <f>VLOOKUP(Tableau1[[#This Row],[Code_Pays]],Table_Correspondance!$B$1:$F$40,2,FALSE)</f>
        <v>Arménie</v>
      </c>
      <c r="F635" t="str">
        <f>RIGHT(Tableau1[[#This Row],[Categ]],LEN(Tableau1[[#This Row],[Categ]])-4)</f>
        <v>Haut</v>
      </c>
      <c r="G635" t="s">
        <v>20</v>
      </c>
      <c r="H635" t="str">
        <f>RIGHT(Tableau1[[#This Row],[Period]],4)</f>
        <v>2020</v>
      </c>
      <c r="I635" t="str">
        <f>LEFT(Tableau1[[#This Row],[Period]],FIND("-",Tableau1[[#This Row],[Period]])-1)</f>
        <v>M4</v>
      </c>
      <c r="J635" t="str">
        <f>RIGHT(Tableau1[[#This Row],[Gauche_Trouve]],LEN(Tableau1[[#This Row],[Gauche_Trouve]])-1)</f>
        <v>4</v>
      </c>
      <c r="K635" s="5">
        <f>DATE(Tableau1[[#This Row],[Annee]],Tableau1[[#This Row],[Mois]],1)</f>
        <v>43922</v>
      </c>
      <c r="L635" s="5" t="str">
        <f>"T" &amp; ROUNDUP(Tableau1[[#This Row],[Mois]]/3, 0)</f>
        <v>T2</v>
      </c>
      <c r="M635" t="s">
        <v>172</v>
      </c>
      <c r="N635" t="str">
        <f>CONCATENATE(Tableau1[[#This Row],[Annee]],"-",Tableau1[[#This Row],[Trimestre]])</f>
        <v>2020-T2</v>
      </c>
      <c r="O635" t="str">
        <f>VLOOKUP(Tableau1[[#This Row],[Product_Ref]],Table_Correspondance!H:J,2,FALSE)</f>
        <v>Sweatshirt</v>
      </c>
      <c r="P635" s="3">
        <f>VLOOKUP(Tableau1[[#This Row],[Product_Ref]],Table_Correspondance!H:N,6,FALSE)</f>
        <v>11.62</v>
      </c>
      <c r="Q635" s="3">
        <f>VLOOKUP(Tableau1[[#This Row],[Product_Ref]],Table_Correspondance!H:N,7,FALSE)</f>
        <v>14</v>
      </c>
      <c r="R635" s="3">
        <v>4016.97</v>
      </c>
      <c r="S635" t="str">
        <f>CONCATENATE(Tableau1[[#This Row],[Sub_Region_Cod]],Tableau1[[#This Row],[Country_Cod]],Tableau1[[#This Row],[Categ]],Tableau1[[#This Row],[Period]],Tableau1[[#This Row],[Product_Ref]],Tableau1[[#This Row],[Sales]])</f>
        <v>EUEARMCAT_HautM4-2020P261184016,97</v>
      </c>
      <c r="T635" s="5">
        <f>VLOOKUP(Tableau1[[#This Row],[Product_Ref]],Table_Correspondance!H:L,5,FALSE)</f>
        <v>43070</v>
      </c>
      <c r="U635">
        <f>_xlfn.DAYS(Tableau1[[#This Row],[Date]],Tableau1[[#This Row],[Date_creation]])</f>
        <v>852</v>
      </c>
    </row>
    <row r="636" spans="1:21" x14ac:dyDescent="0.35">
      <c r="A636" t="s">
        <v>8</v>
      </c>
      <c r="B636" t="s">
        <v>425</v>
      </c>
      <c r="C636" t="str">
        <f>TRIM(Tableau1[[#This Row],[Country_Cod]])</f>
        <v>ARM</v>
      </c>
      <c r="D636" t="s">
        <v>409</v>
      </c>
      <c r="E636" t="str">
        <f>VLOOKUP(Tableau1[[#This Row],[Code_Pays]],Table_Correspondance!$B$1:$F$40,2,FALSE)</f>
        <v>Arménie</v>
      </c>
      <c r="F636" t="str">
        <f>RIGHT(Tableau1[[#This Row],[Categ]],LEN(Tableau1[[#This Row],[Categ]])-4)</f>
        <v>Haut</v>
      </c>
      <c r="G636" t="s">
        <v>44</v>
      </c>
      <c r="H636" t="str">
        <f>RIGHT(Tableau1[[#This Row],[Period]],4)</f>
        <v>2019</v>
      </c>
      <c r="I636" t="str">
        <f>LEFT(Tableau1[[#This Row],[Period]],FIND("-",Tableau1[[#This Row],[Period]])-1)</f>
        <v>M11</v>
      </c>
      <c r="J636" t="str">
        <f>RIGHT(Tableau1[[#This Row],[Gauche_Trouve]],LEN(Tableau1[[#This Row],[Gauche_Trouve]])-1)</f>
        <v>11</v>
      </c>
      <c r="K636" s="5">
        <f>DATE(Tableau1[[#This Row],[Annee]],Tableau1[[#This Row],[Mois]],1)</f>
        <v>43770</v>
      </c>
      <c r="L636" s="5" t="str">
        <f>"T" &amp; ROUNDUP(Tableau1[[#This Row],[Mois]]/3, 0)</f>
        <v>T4</v>
      </c>
      <c r="M636" t="s">
        <v>233</v>
      </c>
      <c r="N636" t="str">
        <f>CONCATENATE(Tableau1[[#This Row],[Annee]],"-",Tableau1[[#This Row],[Trimestre]])</f>
        <v>2019-T4</v>
      </c>
      <c r="O636" t="str">
        <f>VLOOKUP(Tableau1[[#This Row],[Product_Ref]],Table_Correspondance!H:J,2,FALSE)</f>
        <v>Chemisier</v>
      </c>
      <c r="P636" s="3">
        <f>VLOOKUP(Tableau1[[#This Row],[Product_Ref]],Table_Correspondance!H:N,6,FALSE)</f>
        <v>3.85</v>
      </c>
      <c r="Q636" s="3">
        <f>VLOOKUP(Tableau1[[#This Row],[Product_Ref]],Table_Correspondance!H:N,7,FALSE)</f>
        <v>5</v>
      </c>
      <c r="R636" s="3">
        <v>6690.95</v>
      </c>
      <c r="S636" t="str">
        <f>CONCATENATE(Tableau1[[#This Row],[Sub_Region_Cod]],Tableau1[[#This Row],[Country_Cod]],Tableau1[[#This Row],[Categ]],Tableau1[[#This Row],[Period]],Tableau1[[#This Row],[Product_Ref]],Tableau1[[#This Row],[Sales]])</f>
        <v>EUEARMCAT_HautM11-2019P083196690,95</v>
      </c>
      <c r="T636" s="5">
        <f>VLOOKUP(Tableau1[[#This Row],[Product_Ref]],Table_Correspondance!H:L,5,FALSE)</f>
        <v>43132</v>
      </c>
      <c r="U636">
        <f>_xlfn.DAYS(Tableau1[[#This Row],[Date]],Tableau1[[#This Row],[Date_creation]])</f>
        <v>638</v>
      </c>
    </row>
    <row r="637" spans="1:21" x14ac:dyDescent="0.35">
      <c r="A637" t="s">
        <v>8</v>
      </c>
      <c r="B637" t="s">
        <v>415</v>
      </c>
      <c r="C637" t="str">
        <f>TRIM(Tableau1[[#This Row],[Country_Cod]])</f>
        <v>RUS</v>
      </c>
      <c r="D637" t="s">
        <v>409</v>
      </c>
      <c r="E637" t="str">
        <f>VLOOKUP(Tableau1[[#This Row],[Code_Pays]],Table_Correspondance!$B$1:$F$40,2,FALSE)</f>
        <v>Fédération de Russie</v>
      </c>
      <c r="F637" t="str">
        <f>RIGHT(Tableau1[[#This Row],[Categ]],LEN(Tableau1[[#This Row],[Categ]])-4)</f>
        <v>Haut</v>
      </c>
      <c r="G637" t="s">
        <v>65</v>
      </c>
      <c r="H637" t="str">
        <f>RIGHT(Tableau1[[#This Row],[Period]],4)</f>
        <v>2019</v>
      </c>
      <c r="I637" t="str">
        <f>LEFT(Tableau1[[#This Row],[Period]],FIND("-",Tableau1[[#This Row],[Period]])-1)</f>
        <v>M9</v>
      </c>
      <c r="J637" t="str">
        <f>RIGHT(Tableau1[[#This Row],[Gauche_Trouve]],LEN(Tableau1[[#This Row],[Gauche_Trouve]])-1)</f>
        <v>9</v>
      </c>
      <c r="K637" s="5">
        <f>DATE(Tableau1[[#This Row],[Annee]],Tableau1[[#This Row],[Mois]],1)</f>
        <v>43709</v>
      </c>
      <c r="L637" s="5" t="str">
        <f>"T" &amp; ROUNDUP(Tableau1[[#This Row],[Mois]]/3, 0)</f>
        <v>T3</v>
      </c>
      <c r="M637" t="s">
        <v>215</v>
      </c>
      <c r="N637" t="str">
        <f>CONCATENATE(Tableau1[[#This Row],[Annee]],"-",Tableau1[[#This Row],[Trimestre]])</f>
        <v>2019-T3</v>
      </c>
      <c r="O637" t="str">
        <f>VLOOKUP(Tableau1[[#This Row],[Product_Ref]],Table_Correspondance!H:J,2,FALSE)</f>
        <v>Sweatshirt</v>
      </c>
      <c r="P637" s="3">
        <f>VLOOKUP(Tableau1[[#This Row],[Product_Ref]],Table_Correspondance!H:N,6,FALSE)</f>
        <v>7.65</v>
      </c>
      <c r="Q637" s="3">
        <f>VLOOKUP(Tableau1[[#This Row],[Product_Ref]],Table_Correspondance!H:N,7,FALSE)</f>
        <v>9</v>
      </c>
      <c r="R637" s="3">
        <v>5470.65</v>
      </c>
      <c r="S637" t="str">
        <f>CONCATENATE(Tableau1[[#This Row],[Sub_Region_Cod]],Tableau1[[#This Row],[Country_Cod]],Tableau1[[#This Row],[Categ]],Tableau1[[#This Row],[Period]],Tableau1[[#This Row],[Product_Ref]],Tableau1[[#This Row],[Sales]])</f>
        <v>EUERUSCAT_HautM9-2019P126835470,65</v>
      </c>
      <c r="T637" s="5">
        <f>VLOOKUP(Tableau1[[#This Row],[Product_Ref]],Table_Correspondance!H:L,5,FALSE)</f>
        <v>43374</v>
      </c>
      <c r="U637">
        <f>_xlfn.DAYS(Tableau1[[#This Row],[Date]],Tableau1[[#This Row],[Date_creation]])</f>
        <v>335</v>
      </c>
    </row>
    <row r="638" spans="1:21" x14ac:dyDescent="0.35">
      <c r="A638" t="s">
        <v>8</v>
      </c>
      <c r="B638" t="s">
        <v>422</v>
      </c>
      <c r="C638" t="str">
        <f>TRIM(Tableau1[[#This Row],[Country_Cod]])</f>
        <v>BLR</v>
      </c>
      <c r="D638" t="s">
        <v>409</v>
      </c>
      <c r="E638" t="str">
        <f>VLOOKUP(Tableau1[[#This Row],[Code_Pays]],Table_Correspondance!$B$1:$F$40,2,FALSE)</f>
        <v>Bélarus</v>
      </c>
      <c r="F638" t="str">
        <f>RIGHT(Tableau1[[#This Row],[Categ]],LEN(Tableau1[[#This Row],[Categ]])-4)</f>
        <v>Haut</v>
      </c>
      <c r="G638" t="s">
        <v>52</v>
      </c>
      <c r="H638" t="str">
        <f>RIGHT(Tableau1[[#This Row],[Period]],4)</f>
        <v>2020</v>
      </c>
      <c r="I638" t="str">
        <f>LEFT(Tableau1[[#This Row],[Period]],FIND("-",Tableau1[[#This Row],[Period]])-1)</f>
        <v>M11</v>
      </c>
      <c r="J638" t="str">
        <f>RIGHT(Tableau1[[#This Row],[Gauche_Trouve]],LEN(Tableau1[[#This Row],[Gauche_Trouve]])-1)</f>
        <v>11</v>
      </c>
      <c r="K638" s="5">
        <f>DATE(Tableau1[[#This Row],[Annee]],Tableau1[[#This Row],[Mois]],1)</f>
        <v>44136</v>
      </c>
      <c r="L638" s="5" t="str">
        <f>"T" &amp; ROUNDUP(Tableau1[[#This Row],[Mois]]/3, 0)</f>
        <v>T4</v>
      </c>
      <c r="M638" t="s">
        <v>125</v>
      </c>
      <c r="N638" t="str">
        <f>CONCATENATE(Tableau1[[#This Row],[Annee]],"-",Tableau1[[#This Row],[Trimestre]])</f>
        <v>2020-T4</v>
      </c>
      <c r="O638" t="str">
        <f>VLOOKUP(Tableau1[[#This Row],[Product_Ref]],Table_Correspondance!H:J,2,FALSE)</f>
        <v>Chemise</v>
      </c>
      <c r="P638" s="3">
        <f>VLOOKUP(Tableau1[[#This Row],[Product_Ref]],Table_Correspondance!H:N,6,FALSE)</f>
        <v>10.8</v>
      </c>
      <c r="Q638" s="3">
        <f>VLOOKUP(Tableau1[[#This Row],[Product_Ref]],Table_Correspondance!H:N,7,FALSE)</f>
        <v>12</v>
      </c>
      <c r="R638" s="3">
        <v>6191.17</v>
      </c>
      <c r="S638" t="str">
        <f>CONCATENATE(Tableau1[[#This Row],[Sub_Region_Cod]],Tableau1[[#This Row],[Country_Cod]],Tableau1[[#This Row],[Categ]],Tableau1[[#This Row],[Period]],Tableau1[[#This Row],[Product_Ref]],Tableau1[[#This Row],[Sales]])</f>
        <v>EUEBLRCAT_HautM11-2020P491876191,17</v>
      </c>
      <c r="T638" s="5">
        <f>VLOOKUP(Tableau1[[#This Row],[Product_Ref]],Table_Correspondance!H:L,5,FALSE)</f>
        <v>43282</v>
      </c>
      <c r="U638">
        <f>_xlfn.DAYS(Tableau1[[#This Row],[Date]],Tableau1[[#This Row],[Date_creation]])</f>
        <v>854</v>
      </c>
    </row>
    <row r="639" spans="1:21" x14ac:dyDescent="0.35">
      <c r="A639" t="s">
        <v>8</v>
      </c>
      <c r="B639" t="s">
        <v>424</v>
      </c>
      <c r="C639" t="str">
        <f>TRIM(Tableau1[[#This Row],[Country_Cod]])</f>
        <v>CZE</v>
      </c>
      <c r="D639" t="s">
        <v>410</v>
      </c>
      <c r="E639" t="str">
        <f>VLOOKUP(Tableau1[[#This Row],[Code_Pays]],Table_Correspondance!$B$1:$F$40,2,FALSE)</f>
        <v>République Tchèque</v>
      </c>
      <c r="F639" t="str">
        <f>RIGHT(Tableau1[[#This Row],[Categ]],LEN(Tableau1[[#This Row],[Categ]])-4)</f>
        <v>Bas</v>
      </c>
      <c r="G639" t="s">
        <v>15</v>
      </c>
      <c r="H639" t="str">
        <f>RIGHT(Tableau1[[#This Row],[Period]],4)</f>
        <v>2019</v>
      </c>
      <c r="I639" t="str">
        <f>LEFT(Tableau1[[#This Row],[Period]],FIND("-",Tableau1[[#This Row],[Period]])-1)</f>
        <v>M8</v>
      </c>
      <c r="J639" t="str">
        <f>RIGHT(Tableau1[[#This Row],[Gauche_Trouve]],LEN(Tableau1[[#This Row],[Gauche_Trouve]])-1)</f>
        <v>8</v>
      </c>
      <c r="K639" s="5">
        <f>DATE(Tableau1[[#This Row],[Annee]],Tableau1[[#This Row],[Mois]],1)</f>
        <v>43678</v>
      </c>
      <c r="L639" s="5" t="str">
        <f>"T" &amp; ROUNDUP(Tableau1[[#This Row],[Mois]]/3, 0)</f>
        <v>T3</v>
      </c>
      <c r="M639" t="s">
        <v>309</v>
      </c>
      <c r="N639" t="str">
        <f>CONCATENATE(Tableau1[[#This Row],[Annee]],"-",Tableau1[[#This Row],[Trimestre]])</f>
        <v>2019-T3</v>
      </c>
      <c r="O639" t="str">
        <f>VLOOKUP(Tableau1[[#This Row],[Product_Ref]],Table_Correspondance!H:J,2,FALSE)</f>
        <v>Collant</v>
      </c>
      <c r="P639" s="3">
        <f>VLOOKUP(Tableau1[[#This Row],[Product_Ref]],Table_Correspondance!H:N,6,FALSE)</f>
        <v>10.08</v>
      </c>
      <c r="Q639" s="3">
        <f>VLOOKUP(Tableau1[[#This Row],[Product_Ref]],Table_Correspondance!H:N,7,FALSE)</f>
        <v>12</v>
      </c>
      <c r="R639" s="3">
        <v>9676.26</v>
      </c>
      <c r="S639" t="str">
        <f>CONCATENATE(Tableau1[[#This Row],[Sub_Region_Cod]],Tableau1[[#This Row],[Country_Cod]],Tableau1[[#This Row],[Categ]],Tableau1[[#This Row],[Period]],Tableau1[[#This Row],[Product_Ref]],Tableau1[[#This Row],[Sales]])</f>
        <v>EUECZECAT_BasM8-2019P445249676,26</v>
      </c>
      <c r="T639" s="5">
        <f>VLOOKUP(Tableau1[[#This Row],[Product_Ref]],Table_Correspondance!H:L,5,FALSE)</f>
        <v>43191</v>
      </c>
      <c r="U639">
        <f>_xlfn.DAYS(Tableau1[[#This Row],[Date]],Tableau1[[#This Row],[Date_creation]])</f>
        <v>487</v>
      </c>
    </row>
    <row r="640" spans="1:21" x14ac:dyDescent="0.35">
      <c r="A640" t="s">
        <v>8</v>
      </c>
      <c r="B640" t="s">
        <v>422</v>
      </c>
      <c r="C640" t="str">
        <f>TRIM(Tableau1[[#This Row],[Country_Cod]])</f>
        <v>BLR</v>
      </c>
      <c r="D640" t="s">
        <v>409</v>
      </c>
      <c r="E640" t="str">
        <f>VLOOKUP(Tableau1[[#This Row],[Code_Pays]],Table_Correspondance!$B$1:$F$40,2,FALSE)</f>
        <v>Bélarus</v>
      </c>
      <c r="F640" t="str">
        <f>RIGHT(Tableau1[[#This Row],[Categ]],LEN(Tableau1[[#This Row],[Categ]])-4)</f>
        <v>Haut</v>
      </c>
      <c r="G640" t="s">
        <v>4</v>
      </c>
      <c r="H640" t="str">
        <f>RIGHT(Tableau1[[#This Row],[Period]],4)</f>
        <v>2021</v>
      </c>
      <c r="I640" t="str">
        <f>LEFT(Tableau1[[#This Row],[Period]],FIND("-",Tableau1[[#This Row],[Period]])-1)</f>
        <v>M3</v>
      </c>
      <c r="J640" t="str">
        <f>RIGHT(Tableau1[[#This Row],[Gauche_Trouve]],LEN(Tableau1[[#This Row],[Gauche_Trouve]])-1)</f>
        <v>3</v>
      </c>
      <c r="K640" s="5">
        <f>DATE(Tableau1[[#This Row],[Annee]],Tableau1[[#This Row],[Mois]],1)</f>
        <v>44256</v>
      </c>
      <c r="L640" s="5" t="str">
        <f>"T" &amp; ROUNDUP(Tableau1[[#This Row],[Mois]]/3, 0)</f>
        <v>T1</v>
      </c>
      <c r="M640" t="s">
        <v>187</v>
      </c>
      <c r="N640" t="str">
        <f>CONCATENATE(Tableau1[[#This Row],[Annee]],"-",Tableau1[[#This Row],[Trimestre]])</f>
        <v>2021-T1</v>
      </c>
      <c r="O640" t="str">
        <f>VLOOKUP(Tableau1[[#This Row],[Product_Ref]],Table_Correspondance!H:J,2,FALSE)</f>
        <v>Soutien gorge</v>
      </c>
      <c r="P640" s="3">
        <f>VLOOKUP(Tableau1[[#This Row],[Product_Ref]],Table_Correspondance!H:N,6,FALSE)</f>
        <v>8.19</v>
      </c>
      <c r="Q640" s="3">
        <f>VLOOKUP(Tableau1[[#This Row],[Product_Ref]],Table_Correspondance!H:N,7,FALSE)</f>
        <v>9</v>
      </c>
      <c r="R640" s="3">
        <v>6775.59</v>
      </c>
      <c r="S640" t="str">
        <f>CONCATENATE(Tableau1[[#This Row],[Sub_Region_Cod]],Tableau1[[#This Row],[Country_Cod]],Tableau1[[#This Row],[Categ]],Tableau1[[#This Row],[Period]],Tableau1[[#This Row],[Product_Ref]],Tableau1[[#This Row],[Sales]])</f>
        <v>EUEBLRCAT_HautM3-2021P098116775,59</v>
      </c>
      <c r="T640" s="5">
        <f>VLOOKUP(Tableau1[[#This Row],[Product_Ref]],Table_Correspondance!H:L,5,FALSE)</f>
        <v>43344</v>
      </c>
      <c r="U640">
        <f>_xlfn.DAYS(Tableau1[[#This Row],[Date]],Tableau1[[#This Row],[Date_creation]])</f>
        <v>912</v>
      </c>
    </row>
    <row r="641" spans="1:21" x14ac:dyDescent="0.35">
      <c r="A641" t="s">
        <v>8</v>
      </c>
      <c r="B641" t="s">
        <v>424</v>
      </c>
      <c r="C641" t="str">
        <f>TRIM(Tableau1[[#This Row],[Country_Cod]])</f>
        <v>CZE</v>
      </c>
      <c r="D641" t="s">
        <v>410</v>
      </c>
      <c r="E641" t="str">
        <f>VLOOKUP(Tableau1[[#This Row],[Code_Pays]],Table_Correspondance!$B$1:$F$40,2,FALSE)</f>
        <v>République Tchèque</v>
      </c>
      <c r="F641" t="str">
        <f>RIGHT(Tableau1[[#This Row],[Categ]],LEN(Tableau1[[#This Row],[Categ]])-4)</f>
        <v>Bas</v>
      </c>
      <c r="G641" t="s">
        <v>44</v>
      </c>
      <c r="H641" t="str">
        <f>RIGHT(Tableau1[[#This Row],[Period]],4)</f>
        <v>2019</v>
      </c>
      <c r="I641" t="str">
        <f>LEFT(Tableau1[[#This Row],[Period]],FIND("-",Tableau1[[#This Row],[Period]])-1)</f>
        <v>M11</v>
      </c>
      <c r="J641" t="str">
        <f>RIGHT(Tableau1[[#This Row],[Gauche_Trouve]],LEN(Tableau1[[#This Row],[Gauche_Trouve]])-1)</f>
        <v>11</v>
      </c>
      <c r="K641" s="5">
        <f>DATE(Tableau1[[#This Row],[Annee]],Tableau1[[#This Row],[Mois]],1)</f>
        <v>43770</v>
      </c>
      <c r="L641" s="5" t="str">
        <f>"T" &amp; ROUNDUP(Tableau1[[#This Row],[Mois]]/3, 0)</f>
        <v>T4</v>
      </c>
      <c r="M641" t="s">
        <v>376</v>
      </c>
      <c r="N641" t="str">
        <f>CONCATENATE(Tableau1[[#This Row],[Annee]],"-",Tableau1[[#This Row],[Trimestre]])</f>
        <v>2019-T4</v>
      </c>
      <c r="O641" t="str">
        <f>VLOOKUP(Tableau1[[#This Row],[Product_Ref]],Table_Correspondance!H:J,2,FALSE)</f>
        <v>Pantacourt</v>
      </c>
      <c r="P641" s="3">
        <f>VLOOKUP(Tableau1[[#This Row],[Product_Ref]],Table_Correspondance!H:N,6,FALSE)</f>
        <v>11.85</v>
      </c>
      <c r="Q641" s="3">
        <f>VLOOKUP(Tableau1[[#This Row],[Product_Ref]],Table_Correspondance!H:N,7,FALSE)</f>
        <v>15</v>
      </c>
      <c r="R641" s="3">
        <v>7437.62</v>
      </c>
      <c r="S641" t="str">
        <f>CONCATENATE(Tableau1[[#This Row],[Sub_Region_Cod]],Tableau1[[#This Row],[Country_Cod]],Tableau1[[#This Row],[Categ]],Tableau1[[#This Row],[Period]],Tableau1[[#This Row],[Product_Ref]],Tableau1[[#This Row],[Sales]])</f>
        <v>EUECZECAT_BasM11-2019P288117437,62</v>
      </c>
      <c r="T641" s="5">
        <f>VLOOKUP(Tableau1[[#This Row],[Product_Ref]],Table_Correspondance!H:L,5,FALSE)</f>
        <v>42917</v>
      </c>
      <c r="U641">
        <f>_xlfn.DAYS(Tableau1[[#This Row],[Date]],Tableau1[[#This Row],[Date_creation]])</f>
        <v>853</v>
      </c>
    </row>
    <row r="642" spans="1:21" x14ac:dyDescent="0.35">
      <c r="A642" t="s">
        <v>8</v>
      </c>
      <c r="B642" t="s">
        <v>423</v>
      </c>
      <c r="C642" t="str">
        <f>TRIM(Tableau1[[#This Row],[Country_Cod]])</f>
        <v>UKR</v>
      </c>
      <c r="D642" t="s">
        <v>408</v>
      </c>
      <c r="E642" t="str">
        <f>VLOOKUP(Tableau1[[#This Row],[Code_Pays]],Table_Correspondance!$B$1:$F$40,2,FALSE)</f>
        <v>Ukraine</v>
      </c>
      <c r="F642" t="str">
        <f>RIGHT(Tableau1[[#This Row],[Categ]],LEN(Tableau1[[#This Row],[Categ]])-4)</f>
        <v>Haut-Et-Bas</v>
      </c>
      <c r="G642" t="s">
        <v>63</v>
      </c>
      <c r="H642" t="str">
        <f>RIGHT(Tableau1[[#This Row],[Period]],4)</f>
        <v>2019</v>
      </c>
      <c r="I642" t="str">
        <f>LEFT(Tableau1[[#This Row],[Period]],FIND("-",Tableau1[[#This Row],[Period]])-1)</f>
        <v>M7</v>
      </c>
      <c r="J642" t="str">
        <f>RIGHT(Tableau1[[#This Row],[Gauche_Trouve]],LEN(Tableau1[[#This Row],[Gauche_Trouve]])-1)</f>
        <v>7</v>
      </c>
      <c r="K642" s="5">
        <f>DATE(Tableau1[[#This Row],[Annee]],Tableau1[[#This Row],[Mois]],1)</f>
        <v>43647</v>
      </c>
      <c r="L642" s="5" t="str">
        <f>"T" &amp; ROUNDUP(Tableau1[[#This Row],[Mois]]/3, 0)</f>
        <v>T3</v>
      </c>
      <c r="M642" t="s">
        <v>222</v>
      </c>
      <c r="N642" t="str">
        <f>CONCATENATE(Tableau1[[#This Row],[Annee]],"-",Tableau1[[#This Row],[Trimestre]])</f>
        <v>2019-T3</v>
      </c>
      <c r="O642" t="str">
        <f>VLOOKUP(Tableau1[[#This Row],[Product_Ref]],Table_Correspondance!H:J,2,FALSE)</f>
        <v>Pyjama</v>
      </c>
      <c r="P642" s="3">
        <f>VLOOKUP(Tableau1[[#This Row],[Product_Ref]],Table_Correspondance!H:N,6,FALSE)</f>
        <v>7.8</v>
      </c>
      <c r="Q642" s="3">
        <f>VLOOKUP(Tableau1[[#This Row],[Product_Ref]],Table_Correspondance!H:N,7,FALSE)</f>
        <v>10</v>
      </c>
      <c r="R642" s="3">
        <v>5054.7</v>
      </c>
      <c r="S642" t="str">
        <f>CONCATENATE(Tableau1[[#This Row],[Sub_Region_Cod]],Tableau1[[#This Row],[Country_Cod]],Tableau1[[#This Row],[Categ]],Tableau1[[#This Row],[Period]],Tableau1[[#This Row],[Product_Ref]],Tableau1[[#This Row],[Sales]])</f>
        <v>EUEUKRCAT_Haut-Et-BasM7-2019P267275054,7</v>
      </c>
      <c r="T642" s="5">
        <f>VLOOKUP(Tableau1[[#This Row],[Product_Ref]],Table_Correspondance!H:L,5,FALSE)</f>
        <v>43405</v>
      </c>
      <c r="U642">
        <f>_xlfn.DAYS(Tableau1[[#This Row],[Date]],Tableau1[[#This Row],[Date_creation]])</f>
        <v>242</v>
      </c>
    </row>
    <row r="643" spans="1:21" x14ac:dyDescent="0.35">
      <c r="A643" t="s">
        <v>8</v>
      </c>
      <c r="B643" t="s">
        <v>424</v>
      </c>
      <c r="C643" t="str">
        <f>TRIM(Tableau1[[#This Row],[Country_Cod]])</f>
        <v>CZE</v>
      </c>
      <c r="D643" t="s">
        <v>410</v>
      </c>
      <c r="E643" t="str">
        <f>VLOOKUP(Tableau1[[#This Row],[Code_Pays]],Table_Correspondance!$B$1:$F$40,2,FALSE)</f>
        <v>République Tchèque</v>
      </c>
      <c r="F643" t="str">
        <f>RIGHT(Tableau1[[#This Row],[Categ]],LEN(Tableau1[[#This Row],[Categ]])-4)</f>
        <v>Bas</v>
      </c>
      <c r="G643" t="s">
        <v>4</v>
      </c>
      <c r="H643" t="str">
        <f>RIGHT(Tableau1[[#This Row],[Period]],4)</f>
        <v>2021</v>
      </c>
      <c r="I643" t="str">
        <f>LEFT(Tableau1[[#This Row],[Period]],FIND("-",Tableau1[[#This Row],[Period]])-1)</f>
        <v>M3</v>
      </c>
      <c r="J643" t="str">
        <f>RIGHT(Tableau1[[#This Row],[Gauche_Trouve]],LEN(Tableau1[[#This Row],[Gauche_Trouve]])-1)</f>
        <v>3</v>
      </c>
      <c r="K643" s="5">
        <f>DATE(Tableau1[[#This Row],[Annee]],Tableau1[[#This Row],[Mois]],1)</f>
        <v>44256</v>
      </c>
      <c r="L643" s="5" t="str">
        <f>"T" &amp; ROUNDUP(Tableau1[[#This Row],[Mois]]/3, 0)</f>
        <v>T1</v>
      </c>
      <c r="M643" t="s">
        <v>301</v>
      </c>
      <c r="N643" t="str">
        <f>CONCATENATE(Tableau1[[#This Row],[Annee]],"-",Tableau1[[#This Row],[Trimestre]])</f>
        <v>2021-T1</v>
      </c>
      <c r="O643" t="str">
        <f>VLOOKUP(Tableau1[[#This Row],[Product_Ref]],Table_Correspondance!H:J,2,FALSE)</f>
        <v>Pantalon</v>
      </c>
      <c r="P643" s="3">
        <f>VLOOKUP(Tableau1[[#This Row],[Product_Ref]],Table_Correspondance!H:N,6,FALSE)</f>
        <v>9.6199999999999992</v>
      </c>
      <c r="Q643" s="3">
        <f>VLOOKUP(Tableau1[[#This Row],[Product_Ref]],Table_Correspondance!H:N,7,FALSE)</f>
        <v>13</v>
      </c>
      <c r="R643" s="3">
        <v>2959.13</v>
      </c>
      <c r="S643" t="str">
        <f>CONCATENATE(Tableau1[[#This Row],[Sub_Region_Cod]],Tableau1[[#This Row],[Country_Cod]],Tableau1[[#This Row],[Categ]],Tableau1[[#This Row],[Period]],Tableau1[[#This Row],[Product_Ref]],Tableau1[[#This Row],[Sales]])</f>
        <v>EUECZECAT_BasM3-2021P374942959,13</v>
      </c>
      <c r="T643" s="5">
        <f>VLOOKUP(Tableau1[[#This Row],[Product_Ref]],Table_Correspondance!H:L,5,FALSE)</f>
        <v>43191</v>
      </c>
      <c r="U643">
        <f>_xlfn.DAYS(Tableau1[[#This Row],[Date]],Tableau1[[#This Row],[Date_creation]])</f>
        <v>1065</v>
      </c>
    </row>
    <row r="644" spans="1:21" x14ac:dyDescent="0.35">
      <c r="A644" t="s">
        <v>8</v>
      </c>
      <c r="B644" t="s">
        <v>421</v>
      </c>
      <c r="C644" t="str">
        <f>TRIM(Tableau1[[#This Row],[Country_Cod]])</f>
        <v>SVK</v>
      </c>
      <c r="D644" t="s">
        <v>409</v>
      </c>
      <c r="E644" t="str">
        <f>VLOOKUP(Tableau1[[#This Row],[Code_Pays]],Table_Correspondance!$B$1:$F$40,2,FALSE)</f>
        <v>Slovaquie</v>
      </c>
      <c r="F644" t="str">
        <f>RIGHT(Tableau1[[#This Row],[Categ]],LEN(Tableau1[[#This Row],[Categ]])-4)</f>
        <v>Haut</v>
      </c>
      <c r="G644" t="s">
        <v>25</v>
      </c>
      <c r="H644" t="str">
        <f>RIGHT(Tableau1[[#This Row],[Period]],4)</f>
        <v>2019</v>
      </c>
      <c r="I644" t="str">
        <f>LEFT(Tableau1[[#This Row],[Period]],FIND("-",Tableau1[[#This Row],[Period]])-1)</f>
        <v>M12</v>
      </c>
      <c r="J644" t="str">
        <f>RIGHT(Tableau1[[#This Row],[Gauche_Trouve]],LEN(Tableau1[[#This Row],[Gauche_Trouve]])-1)</f>
        <v>12</v>
      </c>
      <c r="K644" s="5">
        <f>DATE(Tableau1[[#This Row],[Annee]],Tableau1[[#This Row],[Mois]],1)</f>
        <v>43800</v>
      </c>
      <c r="L644" s="5" t="str">
        <f>"T" &amp; ROUNDUP(Tableau1[[#This Row],[Mois]]/3, 0)</f>
        <v>T4</v>
      </c>
      <c r="M644" t="s">
        <v>248</v>
      </c>
      <c r="N644" t="str">
        <f>CONCATENATE(Tableau1[[#This Row],[Annee]],"-",Tableau1[[#This Row],[Trimestre]])</f>
        <v>2019-T4</v>
      </c>
      <c r="O644" t="str">
        <f>VLOOKUP(Tableau1[[#This Row],[Product_Ref]],Table_Correspondance!H:J,2,FALSE)</f>
        <v>T-shirt</v>
      </c>
      <c r="P644" s="3">
        <f>VLOOKUP(Tableau1[[#This Row],[Product_Ref]],Table_Correspondance!H:N,6,FALSE)</f>
        <v>4.62</v>
      </c>
      <c r="Q644" s="3">
        <f>VLOOKUP(Tableau1[[#This Row],[Product_Ref]],Table_Correspondance!H:N,7,FALSE)</f>
        <v>6</v>
      </c>
      <c r="R644" s="3">
        <v>3208.62</v>
      </c>
      <c r="S644" t="str">
        <f>CONCATENATE(Tableau1[[#This Row],[Sub_Region_Cod]],Tableau1[[#This Row],[Country_Cod]],Tableau1[[#This Row],[Categ]],Tableau1[[#This Row],[Period]],Tableau1[[#This Row],[Product_Ref]],Tableau1[[#This Row],[Sales]])</f>
        <v>EUESVKCAT_HautM12-2019P180543208,62</v>
      </c>
      <c r="T644" s="5">
        <f>VLOOKUP(Tableau1[[#This Row],[Product_Ref]],Table_Correspondance!H:L,5,FALSE)</f>
        <v>43009</v>
      </c>
      <c r="U644">
        <f>_xlfn.DAYS(Tableau1[[#This Row],[Date]],Tableau1[[#This Row],[Date_creation]])</f>
        <v>791</v>
      </c>
    </row>
    <row r="645" spans="1:21" x14ac:dyDescent="0.35">
      <c r="A645" t="s">
        <v>8</v>
      </c>
      <c r="B645" t="s">
        <v>422</v>
      </c>
      <c r="C645" t="str">
        <f>TRIM(Tableau1[[#This Row],[Country_Cod]])</f>
        <v>BLR</v>
      </c>
      <c r="D645" t="s">
        <v>410</v>
      </c>
      <c r="E645" t="str">
        <f>VLOOKUP(Tableau1[[#This Row],[Code_Pays]],Table_Correspondance!$B$1:$F$40,2,FALSE)</f>
        <v>Bélarus</v>
      </c>
      <c r="F645" t="str">
        <f>RIGHT(Tableau1[[#This Row],[Categ]],LEN(Tableau1[[#This Row],[Categ]])-4)</f>
        <v>Bas</v>
      </c>
      <c r="G645" t="s">
        <v>63</v>
      </c>
      <c r="H645" t="str">
        <f>RIGHT(Tableau1[[#This Row],[Period]],4)</f>
        <v>2019</v>
      </c>
      <c r="I645" t="str">
        <f>LEFT(Tableau1[[#This Row],[Period]],FIND("-",Tableau1[[#This Row],[Period]])-1)</f>
        <v>M7</v>
      </c>
      <c r="J645" t="str">
        <f>RIGHT(Tableau1[[#This Row],[Gauche_Trouve]],LEN(Tableau1[[#This Row],[Gauche_Trouve]])-1)</f>
        <v>7</v>
      </c>
      <c r="K645" s="5">
        <f>DATE(Tableau1[[#This Row],[Annee]],Tableau1[[#This Row],[Mois]],1)</f>
        <v>43647</v>
      </c>
      <c r="L645" s="5" t="str">
        <f>"T" &amp; ROUNDUP(Tableau1[[#This Row],[Mois]]/3, 0)</f>
        <v>T3</v>
      </c>
      <c r="M645" t="s">
        <v>138</v>
      </c>
      <c r="N645" t="str">
        <f>CONCATENATE(Tableau1[[#This Row],[Annee]],"-",Tableau1[[#This Row],[Trimestre]])</f>
        <v>2019-T3</v>
      </c>
      <c r="O645" t="str">
        <f>VLOOKUP(Tableau1[[#This Row],[Product_Ref]],Table_Correspondance!H:J,2,FALSE)</f>
        <v>Chaussette</v>
      </c>
      <c r="P645" s="3">
        <f>VLOOKUP(Tableau1[[#This Row],[Product_Ref]],Table_Correspondance!H:N,6,FALSE)</f>
        <v>13.8</v>
      </c>
      <c r="Q645" s="3">
        <f>VLOOKUP(Tableau1[[#This Row],[Product_Ref]],Table_Correspondance!H:N,7,FALSE)</f>
        <v>15</v>
      </c>
      <c r="R645" s="3">
        <v>2510.79</v>
      </c>
      <c r="S645" t="str">
        <f>CONCATENATE(Tableau1[[#This Row],[Sub_Region_Cod]],Tableau1[[#This Row],[Country_Cod]],Tableau1[[#This Row],[Categ]],Tableau1[[#This Row],[Period]],Tableau1[[#This Row],[Product_Ref]],Tableau1[[#This Row],[Sales]])</f>
        <v>EUEBLRCAT_BasM7-2019P015482510,79</v>
      </c>
      <c r="T645" s="5">
        <f>VLOOKUP(Tableau1[[#This Row],[Product_Ref]],Table_Correspondance!H:L,5,FALSE)</f>
        <v>43435</v>
      </c>
      <c r="U645">
        <f>_xlfn.DAYS(Tableau1[[#This Row],[Date]],Tableau1[[#This Row],[Date_creation]])</f>
        <v>212</v>
      </c>
    </row>
    <row r="646" spans="1:21" x14ac:dyDescent="0.35">
      <c r="A646" t="s">
        <v>8</v>
      </c>
      <c r="B646" t="s">
        <v>415</v>
      </c>
      <c r="C646" t="str">
        <f>TRIM(Tableau1[[#This Row],[Country_Cod]])</f>
        <v>RUS</v>
      </c>
      <c r="D646" t="s">
        <v>408</v>
      </c>
      <c r="E646" t="str">
        <f>VLOOKUP(Tableau1[[#This Row],[Code_Pays]],Table_Correspondance!$B$1:$F$40,2,FALSE)</f>
        <v>Fédération de Russie</v>
      </c>
      <c r="F646" t="str">
        <f>RIGHT(Tableau1[[#This Row],[Categ]],LEN(Tableau1[[#This Row],[Categ]])-4)</f>
        <v>Haut-Et-Bas</v>
      </c>
      <c r="G646" t="s">
        <v>38</v>
      </c>
      <c r="H646" t="str">
        <f>RIGHT(Tableau1[[#This Row],[Period]],4)</f>
        <v>2019</v>
      </c>
      <c r="I646" t="str">
        <f>LEFT(Tableau1[[#This Row],[Period]],FIND("-",Tableau1[[#This Row],[Period]])-1)</f>
        <v>M5</v>
      </c>
      <c r="J646" t="str">
        <f>RIGHT(Tableau1[[#This Row],[Gauche_Trouve]],LEN(Tableau1[[#This Row],[Gauche_Trouve]])-1)</f>
        <v>5</v>
      </c>
      <c r="K646" s="5">
        <f>DATE(Tableau1[[#This Row],[Annee]],Tableau1[[#This Row],[Mois]],1)</f>
        <v>43586</v>
      </c>
      <c r="L646" s="5" t="str">
        <f>"T" &amp; ROUNDUP(Tableau1[[#This Row],[Mois]]/3, 0)</f>
        <v>T2</v>
      </c>
      <c r="M646" t="s">
        <v>222</v>
      </c>
      <c r="N646" t="str">
        <f>CONCATENATE(Tableau1[[#This Row],[Annee]],"-",Tableau1[[#This Row],[Trimestre]])</f>
        <v>2019-T2</v>
      </c>
      <c r="O646" t="str">
        <f>VLOOKUP(Tableau1[[#This Row],[Product_Ref]],Table_Correspondance!H:J,2,FALSE)</f>
        <v>Pyjama</v>
      </c>
      <c r="P646" s="3">
        <f>VLOOKUP(Tableau1[[#This Row],[Product_Ref]],Table_Correspondance!H:N,6,FALSE)</f>
        <v>7.8</v>
      </c>
      <c r="Q646" s="3">
        <f>VLOOKUP(Tableau1[[#This Row],[Product_Ref]],Table_Correspondance!H:N,7,FALSE)</f>
        <v>10</v>
      </c>
      <c r="R646" s="3">
        <v>9061.4699999999993</v>
      </c>
      <c r="S646" t="str">
        <f>CONCATENATE(Tableau1[[#This Row],[Sub_Region_Cod]],Tableau1[[#This Row],[Country_Cod]],Tableau1[[#This Row],[Categ]],Tableau1[[#This Row],[Period]],Tableau1[[#This Row],[Product_Ref]],Tableau1[[#This Row],[Sales]])</f>
        <v>EUERUSCAT_Haut-Et-BasM5-2019P267279061,47</v>
      </c>
      <c r="T646" s="5">
        <f>VLOOKUP(Tableau1[[#This Row],[Product_Ref]],Table_Correspondance!H:L,5,FALSE)</f>
        <v>43405</v>
      </c>
      <c r="U646">
        <f>_xlfn.DAYS(Tableau1[[#This Row],[Date]],Tableau1[[#This Row],[Date_creation]])</f>
        <v>181</v>
      </c>
    </row>
    <row r="647" spans="1:21" x14ac:dyDescent="0.35">
      <c r="A647" t="s">
        <v>8</v>
      </c>
      <c r="B647" t="s">
        <v>425</v>
      </c>
      <c r="C647" t="str">
        <f>TRIM(Tableau1[[#This Row],[Country_Cod]])</f>
        <v>ARM</v>
      </c>
      <c r="D647" t="s">
        <v>410</v>
      </c>
      <c r="E647" t="str">
        <f>VLOOKUP(Tableau1[[#This Row],[Code_Pays]],Table_Correspondance!$B$1:$F$40,2,FALSE)</f>
        <v>Arménie</v>
      </c>
      <c r="F647" t="str">
        <f>RIGHT(Tableau1[[#This Row],[Categ]],LEN(Tableau1[[#This Row],[Categ]])-4)</f>
        <v>Bas</v>
      </c>
      <c r="G647" t="s">
        <v>48</v>
      </c>
      <c r="H647" t="str">
        <f>RIGHT(Tableau1[[#This Row],[Period]],4)</f>
        <v>2020</v>
      </c>
      <c r="I647" t="str">
        <f>LEFT(Tableau1[[#This Row],[Period]],FIND("-",Tableau1[[#This Row],[Period]])-1)</f>
        <v>M1</v>
      </c>
      <c r="J647" t="str">
        <f>RIGHT(Tableau1[[#This Row],[Gauche_Trouve]],LEN(Tableau1[[#This Row],[Gauche_Trouve]])-1)</f>
        <v>1</v>
      </c>
      <c r="K647" s="5">
        <f>DATE(Tableau1[[#This Row],[Annee]],Tableau1[[#This Row],[Mois]],1)</f>
        <v>43831</v>
      </c>
      <c r="L647" s="5" t="str">
        <f>"T" &amp; ROUNDUP(Tableau1[[#This Row],[Mois]]/3, 0)</f>
        <v>T1</v>
      </c>
      <c r="M647" t="s">
        <v>312</v>
      </c>
      <c r="N647" t="str">
        <f>CONCATENATE(Tableau1[[#This Row],[Annee]],"-",Tableau1[[#This Row],[Trimestre]])</f>
        <v>2020-T1</v>
      </c>
      <c r="O647" t="str">
        <f>VLOOKUP(Tableau1[[#This Row],[Product_Ref]],Table_Correspondance!H:J,2,FALSE)</f>
        <v>Pantalon</v>
      </c>
      <c r="P647" s="3">
        <f>VLOOKUP(Tableau1[[#This Row],[Product_Ref]],Table_Correspondance!H:N,6,FALSE)</f>
        <v>11.57</v>
      </c>
      <c r="Q647" s="3">
        <f>VLOOKUP(Tableau1[[#This Row],[Product_Ref]],Table_Correspondance!H:N,7,FALSE)</f>
        <v>13</v>
      </c>
      <c r="R647" s="3">
        <v>635.77</v>
      </c>
      <c r="S647" t="str">
        <f>CONCATENATE(Tableau1[[#This Row],[Sub_Region_Cod]],Tableau1[[#This Row],[Country_Cod]],Tableau1[[#This Row],[Categ]],Tableau1[[#This Row],[Period]],Tableau1[[#This Row],[Product_Ref]],Tableau1[[#This Row],[Sales]])</f>
        <v>EUEARMCAT_BasM1-2020P42597635,77</v>
      </c>
      <c r="T647" s="5">
        <f>VLOOKUP(Tableau1[[#This Row],[Product_Ref]],Table_Correspondance!H:L,5,FALSE)</f>
        <v>42736</v>
      </c>
      <c r="U647">
        <f>_xlfn.DAYS(Tableau1[[#This Row],[Date]],Tableau1[[#This Row],[Date_creation]])</f>
        <v>1095</v>
      </c>
    </row>
    <row r="648" spans="1:21" x14ac:dyDescent="0.35">
      <c r="A648" t="s">
        <v>8</v>
      </c>
      <c r="B648" t="s">
        <v>415</v>
      </c>
      <c r="C648" t="str">
        <f>TRIM(Tableau1[[#This Row],[Country_Cod]])</f>
        <v>RUS</v>
      </c>
      <c r="D648" t="s">
        <v>410</v>
      </c>
      <c r="E648" t="str">
        <f>VLOOKUP(Tableau1[[#This Row],[Code_Pays]],Table_Correspondance!$B$1:$F$40,2,FALSE)</f>
        <v>Fédération de Russie</v>
      </c>
      <c r="F648" t="str">
        <f>RIGHT(Tableau1[[#This Row],[Categ]],LEN(Tableau1[[#This Row],[Categ]])-4)</f>
        <v>Bas</v>
      </c>
      <c r="G648" t="s">
        <v>27</v>
      </c>
      <c r="H648" t="str">
        <f>RIGHT(Tableau1[[#This Row],[Period]],4)</f>
        <v>2020</v>
      </c>
      <c r="I648" t="str">
        <f>LEFT(Tableau1[[#This Row],[Period]],FIND("-",Tableau1[[#This Row],[Period]])-1)</f>
        <v>M6</v>
      </c>
      <c r="J648" t="str">
        <f>RIGHT(Tableau1[[#This Row],[Gauche_Trouve]],LEN(Tableau1[[#This Row],[Gauche_Trouve]])-1)</f>
        <v>6</v>
      </c>
      <c r="K648" s="5">
        <f>DATE(Tableau1[[#This Row],[Annee]],Tableau1[[#This Row],[Mois]],1)</f>
        <v>43983</v>
      </c>
      <c r="L648" s="5" t="str">
        <f>"T" &amp; ROUNDUP(Tableau1[[#This Row],[Mois]]/3, 0)</f>
        <v>T2</v>
      </c>
      <c r="M648" t="s">
        <v>69</v>
      </c>
      <c r="N648" t="str">
        <f>CONCATENATE(Tableau1[[#This Row],[Annee]],"-",Tableau1[[#This Row],[Trimestre]])</f>
        <v>2020-T2</v>
      </c>
      <c r="O648" t="str">
        <f>VLOOKUP(Tableau1[[#This Row],[Product_Ref]],Table_Correspondance!H:J,2,FALSE)</f>
        <v>Chaussette</v>
      </c>
      <c r="P648" s="3">
        <f>VLOOKUP(Tableau1[[#This Row],[Product_Ref]],Table_Correspondance!H:N,6,FALSE)</f>
        <v>10.64</v>
      </c>
      <c r="Q648" s="3">
        <f>VLOOKUP(Tableau1[[#This Row],[Product_Ref]],Table_Correspondance!H:N,7,FALSE)</f>
        <v>14</v>
      </c>
      <c r="R648" s="3">
        <v>3582.19</v>
      </c>
      <c r="S648" t="str">
        <f>CONCATENATE(Tableau1[[#This Row],[Sub_Region_Cod]],Tableau1[[#This Row],[Country_Cod]],Tableau1[[#This Row],[Categ]],Tableau1[[#This Row],[Period]],Tableau1[[#This Row],[Product_Ref]],Tableau1[[#This Row],[Sales]])</f>
        <v>EUERUSCAT_BasM6-2020P311113582,19</v>
      </c>
      <c r="T648" s="5">
        <f>VLOOKUP(Tableau1[[#This Row],[Product_Ref]],Table_Correspondance!H:L,5,FALSE)</f>
        <v>43221</v>
      </c>
      <c r="U648">
        <f>_xlfn.DAYS(Tableau1[[#This Row],[Date]],Tableau1[[#This Row],[Date_creation]])</f>
        <v>762</v>
      </c>
    </row>
    <row r="649" spans="1:21" x14ac:dyDescent="0.35">
      <c r="A649" t="s">
        <v>8</v>
      </c>
      <c r="B649" t="s">
        <v>420</v>
      </c>
      <c r="C649" t="str">
        <f>TRIM(Tableau1[[#This Row],[Country_Cod]])</f>
        <v>POL</v>
      </c>
      <c r="D649" t="s">
        <v>409</v>
      </c>
      <c r="E649" t="str">
        <f>VLOOKUP(Tableau1[[#This Row],[Code_Pays]],Table_Correspondance!$B$1:$F$40,2,FALSE)</f>
        <v>Pologne</v>
      </c>
      <c r="F649" t="str">
        <f>RIGHT(Tableau1[[#This Row],[Categ]],LEN(Tableau1[[#This Row],[Categ]])-4)</f>
        <v>Haut</v>
      </c>
      <c r="G649" t="s">
        <v>63</v>
      </c>
      <c r="H649" t="str">
        <f>RIGHT(Tableau1[[#This Row],[Period]],4)</f>
        <v>2019</v>
      </c>
      <c r="I649" t="str">
        <f>LEFT(Tableau1[[#This Row],[Period]],FIND("-",Tableau1[[#This Row],[Period]])-1)</f>
        <v>M7</v>
      </c>
      <c r="J649" t="str">
        <f>RIGHT(Tableau1[[#This Row],[Gauche_Trouve]],LEN(Tableau1[[#This Row],[Gauche_Trouve]])-1)</f>
        <v>7</v>
      </c>
      <c r="K649" s="5">
        <f>DATE(Tableau1[[#This Row],[Annee]],Tableau1[[#This Row],[Mois]],1)</f>
        <v>43647</v>
      </c>
      <c r="L649" s="5" t="str">
        <f>"T" &amp; ROUNDUP(Tableau1[[#This Row],[Mois]]/3, 0)</f>
        <v>T3</v>
      </c>
      <c r="M649" t="s">
        <v>192</v>
      </c>
      <c r="N649" t="str">
        <f>CONCATENATE(Tableau1[[#This Row],[Annee]],"-",Tableau1[[#This Row],[Trimestre]])</f>
        <v>2019-T3</v>
      </c>
      <c r="O649" t="str">
        <f>VLOOKUP(Tableau1[[#This Row],[Product_Ref]],Table_Correspondance!H:J,2,FALSE)</f>
        <v>Chemisier</v>
      </c>
      <c r="P649" s="3">
        <f>VLOOKUP(Tableau1[[#This Row],[Product_Ref]],Table_Correspondance!H:N,6,FALSE)</f>
        <v>7.2</v>
      </c>
      <c r="Q649" s="3">
        <f>VLOOKUP(Tableau1[[#This Row],[Product_Ref]],Table_Correspondance!H:N,7,FALSE)</f>
        <v>10</v>
      </c>
      <c r="R649" s="3">
        <v>6616.37</v>
      </c>
      <c r="S649" t="str">
        <f>CONCATENATE(Tableau1[[#This Row],[Sub_Region_Cod]],Tableau1[[#This Row],[Country_Cod]],Tableau1[[#This Row],[Categ]],Tableau1[[#This Row],[Period]],Tableau1[[#This Row],[Product_Ref]],Tableau1[[#This Row],[Sales]])</f>
        <v>EUEPOLCAT_HautM7-2019P121066616,37</v>
      </c>
      <c r="T649" s="5">
        <f>VLOOKUP(Tableau1[[#This Row],[Product_Ref]],Table_Correspondance!H:L,5,FALSE)</f>
        <v>43344</v>
      </c>
      <c r="U649">
        <f>_xlfn.DAYS(Tableau1[[#This Row],[Date]],Tableau1[[#This Row],[Date_creation]])</f>
        <v>303</v>
      </c>
    </row>
    <row r="650" spans="1:21" x14ac:dyDescent="0.35">
      <c r="A650" t="s">
        <v>8</v>
      </c>
      <c r="B650" t="s">
        <v>422</v>
      </c>
      <c r="C650" t="str">
        <f>TRIM(Tableau1[[#This Row],[Country_Cod]])</f>
        <v>BLR</v>
      </c>
      <c r="D650" t="s">
        <v>409</v>
      </c>
      <c r="E650" t="str">
        <f>VLOOKUP(Tableau1[[#This Row],[Code_Pays]],Table_Correspondance!$B$1:$F$40,2,FALSE)</f>
        <v>Bélarus</v>
      </c>
      <c r="F650" t="str">
        <f>RIGHT(Tableau1[[#This Row],[Categ]],LEN(Tableau1[[#This Row],[Categ]])-4)</f>
        <v>Haut</v>
      </c>
      <c r="G650" t="s">
        <v>20</v>
      </c>
      <c r="H650" t="str">
        <f>RIGHT(Tableau1[[#This Row],[Period]],4)</f>
        <v>2020</v>
      </c>
      <c r="I650" t="str">
        <f>LEFT(Tableau1[[#This Row],[Period]],FIND("-",Tableau1[[#This Row],[Period]])-1)</f>
        <v>M4</v>
      </c>
      <c r="J650" t="str">
        <f>RIGHT(Tableau1[[#This Row],[Gauche_Trouve]],LEN(Tableau1[[#This Row],[Gauche_Trouve]])-1)</f>
        <v>4</v>
      </c>
      <c r="K650" s="5">
        <f>DATE(Tableau1[[#This Row],[Annee]],Tableau1[[#This Row],[Mois]],1)</f>
        <v>43922</v>
      </c>
      <c r="L650" s="5" t="str">
        <f>"T" &amp; ROUNDUP(Tableau1[[#This Row],[Mois]]/3, 0)</f>
        <v>T2</v>
      </c>
      <c r="M650" t="s">
        <v>352</v>
      </c>
      <c r="N650" t="str">
        <f>CONCATENATE(Tableau1[[#This Row],[Annee]],"-",Tableau1[[#This Row],[Trimestre]])</f>
        <v>2020-T2</v>
      </c>
      <c r="O650" t="str">
        <f>VLOOKUP(Tableau1[[#This Row],[Product_Ref]],Table_Correspondance!H:J,2,FALSE)</f>
        <v>Chemise</v>
      </c>
      <c r="P650" s="3">
        <f>VLOOKUP(Tableau1[[#This Row],[Product_Ref]],Table_Correspondance!H:N,6,FALSE)</f>
        <v>5.95</v>
      </c>
      <c r="Q650" s="3">
        <f>VLOOKUP(Tableau1[[#This Row],[Product_Ref]],Table_Correspondance!H:N,7,FALSE)</f>
        <v>7</v>
      </c>
      <c r="R650" s="3">
        <v>3786.41</v>
      </c>
      <c r="S650" t="str">
        <f>CONCATENATE(Tableau1[[#This Row],[Sub_Region_Cod]],Tableau1[[#This Row],[Country_Cod]],Tableau1[[#This Row],[Categ]],Tableau1[[#This Row],[Period]],Tableau1[[#This Row],[Product_Ref]],Tableau1[[#This Row],[Sales]])</f>
        <v>EUEBLRCAT_HautM4-2020P494483786,41</v>
      </c>
      <c r="T650" s="5">
        <f>VLOOKUP(Tableau1[[#This Row],[Product_Ref]],Table_Correspondance!H:L,5,FALSE)</f>
        <v>42917</v>
      </c>
      <c r="U650">
        <f>_xlfn.DAYS(Tableau1[[#This Row],[Date]],Tableau1[[#This Row],[Date_creation]])</f>
        <v>1005</v>
      </c>
    </row>
    <row r="651" spans="1:21" x14ac:dyDescent="0.35">
      <c r="A651" t="s">
        <v>8</v>
      </c>
      <c r="B651" t="s">
        <v>415</v>
      </c>
      <c r="C651" t="str">
        <f>TRIM(Tableau1[[#This Row],[Country_Cod]])</f>
        <v>RUS</v>
      </c>
      <c r="D651" t="s">
        <v>409</v>
      </c>
      <c r="E651" t="str">
        <f>VLOOKUP(Tableau1[[#This Row],[Code_Pays]],Table_Correspondance!$B$1:$F$40,2,FALSE)</f>
        <v>Fédération de Russie</v>
      </c>
      <c r="F651" t="str">
        <f>RIGHT(Tableau1[[#This Row],[Categ]],LEN(Tableau1[[#This Row],[Categ]])-4)</f>
        <v>Haut</v>
      </c>
      <c r="G651" t="s">
        <v>11</v>
      </c>
      <c r="H651" t="str">
        <f>RIGHT(Tableau1[[#This Row],[Period]],4)</f>
        <v>2020</v>
      </c>
      <c r="I651" t="str">
        <f>LEFT(Tableau1[[#This Row],[Period]],FIND("-",Tableau1[[#This Row],[Period]])-1)</f>
        <v>M7</v>
      </c>
      <c r="J651" t="str">
        <f>RIGHT(Tableau1[[#This Row],[Gauche_Trouve]],LEN(Tableau1[[#This Row],[Gauche_Trouve]])-1)</f>
        <v>7</v>
      </c>
      <c r="K651" s="5">
        <f>DATE(Tableau1[[#This Row],[Annee]],Tableau1[[#This Row],[Mois]],1)</f>
        <v>44013</v>
      </c>
      <c r="L651" s="5" t="str">
        <f>"T" &amp; ROUNDUP(Tableau1[[#This Row],[Mois]]/3, 0)</f>
        <v>T3</v>
      </c>
      <c r="M651" t="s">
        <v>175</v>
      </c>
      <c r="N651" t="str">
        <f>CONCATENATE(Tableau1[[#This Row],[Annee]],"-",Tableau1[[#This Row],[Trimestre]])</f>
        <v>2020-T3</v>
      </c>
      <c r="O651" t="str">
        <f>VLOOKUP(Tableau1[[#This Row],[Product_Ref]],Table_Correspondance!H:J,2,FALSE)</f>
        <v>Débardeur</v>
      </c>
      <c r="P651" s="3">
        <f>VLOOKUP(Tableau1[[#This Row],[Product_Ref]],Table_Correspondance!H:N,6,FALSE)</f>
        <v>7.2</v>
      </c>
      <c r="Q651" s="3">
        <f>VLOOKUP(Tableau1[[#This Row],[Product_Ref]],Table_Correspondance!H:N,7,FALSE)</f>
        <v>9</v>
      </c>
      <c r="R651" s="3">
        <v>3317.53</v>
      </c>
      <c r="S651" t="str">
        <f>CONCATENATE(Tableau1[[#This Row],[Sub_Region_Cod]],Tableau1[[#This Row],[Country_Cod]],Tableau1[[#This Row],[Categ]],Tableau1[[#This Row],[Period]],Tableau1[[#This Row],[Product_Ref]],Tableau1[[#This Row],[Sales]])</f>
        <v>EUERUSCAT_HautM7-2020P439653317,53</v>
      </c>
      <c r="T651" s="5">
        <f>VLOOKUP(Tableau1[[#This Row],[Product_Ref]],Table_Correspondance!H:L,5,FALSE)</f>
        <v>42856</v>
      </c>
      <c r="U651">
        <f>_xlfn.DAYS(Tableau1[[#This Row],[Date]],Tableau1[[#This Row],[Date_creation]])</f>
        <v>1157</v>
      </c>
    </row>
    <row r="652" spans="1:21" x14ac:dyDescent="0.35">
      <c r="A652" t="s">
        <v>8</v>
      </c>
      <c r="B652" t="s">
        <v>419</v>
      </c>
      <c r="C652" t="str">
        <f>TRIM(Tableau1[[#This Row],[Country_Cod]])</f>
        <v>HUN</v>
      </c>
      <c r="D652" t="s">
        <v>410</v>
      </c>
      <c r="E652" t="str">
        <f>VLOOKUP(Tableau1[[#This Row],[Code_Pays]],Table_Correspondance!$B$1:$F$40,2,FALSE)</f>
        <v>Hongrie</v>
      </c>
      <c r="F652" t="str">
        <f>RIGHT(Tableau1[[#This Row],[Categ]],LEN(Tableau1[[#This Row],[Categ]])-4)</f>
        <v>Bas</v>
      </c>
      <c r="G652" t="s">
        <v>30</v>
      </c>
      <c r="H652" t="str">
        <f>RIGHT(Tableau1[[#This Row],[Period]],4)</f>
        <v>2020</v>
      </c>
      <c r="I652" t="str">
        <f>LEFT(Tableau1[[#This Row],[Period]],FIND("-",Tableau1[[#This Row],[Period]])-1)</f>
        <v>M9</v>
      </c>
      <c r="J652" t="str">
        <f>RIGHT(Tableau1[[#This Row],[Gauche_Trouve]],LEN(Tableau1[[#This Row],[Gauche_Trouve]])-1)</f>
        <v>9</v>
      </c>
      <c r="K652" s="5">
        <f>DATE(Tableau1[[#This Row],[Annee]],Tableau1[[#This Row],[Mois]],1)</f>
        <v>44075</v>
      </c>
      <c r="L652" s="5" t="str">
        <f>"T" &amp; ROUNDUP(Tableau1[[#This Row],[Mois]]/3, 0)</f>
        <v>T3</v>
      </c>
      <c r="M652" t="s">
        <v>309</v>
      </c>
      <c r="N652" t="str">
        <f>CONCATENATE(Tableau1[[#This Row],[Annee]],"-",Tableau1[[#This Row],[Trimestre]])</f>
        <v>2020-T3</v>
      </c>
      <c r="O652" t="str">
        <f>VLOOKUP(Tableau1[[#This Row],[Product_Ref]],Table_Correspondance!H:J,2,FALSE)</f>
        <v>Collant</v>
      </c>
      <c r="P652" s="3">
        <f>VLOOKUP(Tableau1[[#This Row],[Product_Ref]],Table_Correspondance!H:N,6,FALSE)</f>
        <v>10.08</v>
      </c>
      <c r="Q652" s="3">
        <f>VLOOKUP(Tableau1[[#This Row],[Product_Ref]],Table_Correspondance!H:N,7,FALSE)</f>
        <v>12</v>
      </c>
      <c r="R652" s="3">
        <v>4797.62</v>
      </c>
      <c r="S652" t="str">
        <f>CONCATENATE(Tableau1[[#This Row],[Sub_Region_Cod]],Tableau1[[#This Row],[Country_Cod]],Tableau1[[#This Row],[Categ]],Tableau1[[#This Row],[Period]],Tableau1[[#This Row],[Product_Ref]],Tableau1[[#This Row],[Sales]])</f>
        <v>EUEHUNCAT_BasM9-2020P445244797,62</v>
      </c>
      <c r="T652" s="5">
        <f>VLOOKUP(Tableau1[[#This Row],[Product_Ref]],Table_Correspondance!H:L,5,FALSE)</f>
        <v>43191</v>
      </c>
      <c r="U652">
        <f>_xlfn.DAYS(Tableau1[[#This Row],[Date]],Tableau1[[#This Row],[Date_creation]])</f>
        <v>884</v>
      </c>
    </row>
    <row r="653" spans="1:21" x14ac:dyDescent="0.35">
      <c r="A653" t="s">
        <v>8</v>
      </c>
      <c r="B653" t="s">
        <v>415</v>
      </c>
      <c r="C653" t="str">
        <f>TRIM(Tableau1[[#This Row],[Country_Cod]])</f>
        <v>RUS</v>
      </c>
      <c r="D653" t="s">
        <v>409</v>
      </c>
      <c r="E653" t="str">
        <f>VLOOKUP(Tableau1[[#This Row],[Code_Pays]],Table_Correspondance!$B$1:$F$40,2,FALSE)</f>
        <v>Fédération de Russie</v>
      </c>
      <c r="F653" t="str">
        <f>RIGHT(Tableau1[[#This Row],[Categ]],LEN(Tableau1[[#This Row],[Categ]])-4)</f>
        <v>Haut</v>
      </c>
      <c r="G653" t="s">
        <v>6</v>
      </c>
      <c r="H653" t="str">
        <f>RIGHT(Tableau1[[#This Row],[Period]],4)</f>
        <v>2021</v>
      </c>
      <c r="I653" t="str">
        <f>LEFT(Tableau1[[#This Row],[Period]],FIND("-",Tableau1[[#This Row],[Period]])-1)</f>
        <v>M1</v>
      </c>
      <c r="J653" t="str">
        <f>RIGHT(Tableau1[[#This Row],[Gauche_Trouve]],LEN(Tableau1[[#This Row],[Gauche_Trouve]])-1)</f>
        <v>1</v>
      </c>
      <c r="K653" s="5">
        <f>DATE(Tableau1[[#This Row],[Annee]],Tableau1[[#This Row],[Mois]],1)</f>
        <v>44197</v>
      </c>
      <c r="L653" s="5" t="str">
        <f>"T" &amp; ROUNDUP(Tableau1[[#This Row],[Mois]]/3, 0)</f>
        <v>T1</v>
      </c>
      <c r="M653" t="s">
        <v>163</v>
      </c>
      <c r="N653" t="str">
        <f>CONCATENATE(Tableau1[[#This Row],[Annee]],"-",Tableau1[[#This Row],[Trimestre]])</f>
        <v>2021-T1</v>
      </c>
      <c r="O653" t="str">
        <f>VLOOKUP(Tableau1[[#This Row],[Product_Ref]],Table_Correspondance!H:J,2,FALSE)</f>
        <v>T-shirt</v>
      </c>
      <c r="P653" s="3">
        <f>VLOOKUP(Tableau1[[#This Row],[Product_Ref]],Table_Correspondance!H:N,6,FALSE)</f>
        <v>6.3</v>
      </c>
      <c r="Q653" s="3">
        <f>VLOOKUP(Tableau1[[#This Row],[Product_Ref]],Table_Correspondance!H:N,7,FALSE)</f>
        <v>7</v>
      </c>
      <c r="R653" s="3">
        <v>253.43</v>
      </c>
      <c r="S653" t="str">
        <f>CONCATENATE(Tableau1[[#This Row],[Sub_Region_Cod]],Tableau1[[#This Row],[Country_Cod]],Tableau1[[#This Row],[Categ]],Tableau1[[#This Row],[Period]],Tableau1[[#This Row],[Product_Ref]],Tableau1[[#This Row],[Sales]])</f>
        <v>EUERUSCAT_HautM1-2021P39803253,43</v>
      </c>
      <c r="T653" s="5">
        <f>VLOOKUP(Tableau1[[#This Row],[Product_Ref]],Table_Correspondance!H:L,5,FALSE)</f>
        <v>43313</v>
      </c>
      <c r="U653">
        <f>_xlfn.DAYS(Tableau1[[#This Row],[Date]],Tableau1[[#This Row],[Date_creation]])</f>
        <v>884</v>
      </c>
    </row>
    <row r="654" spans="1:21" x14ac:dyDescent="0.35">
      <c r="A654" t="s">
        <v>8</v>
      </c>
      <c r="B654" t="s">
        <v>419</v>
      </c>
      <c r="C654" t="str">
        <f>TRIM(Tableau1[[#This Row],[Country_Cod]])</f>
        <v>HUN</v>
      </c>
      <c r="D654" t="s">
        <v>409</v>
      </c>
      <c r="E654" t="str">
        <f>VLOOKUP(Tableau1[[#This Row],[Code_Pays]],Table_Correspondance!$B$1:$F$40,2,FALSE)</f>
        <v>Hongrie</v>
      </c>
      <c r="F654" t="str">
        <f>RIGHT(Tableau1[[#This Row],[Categ]],LEN(Tableau1[[#This Row],[Categ]])-4)</f>
        <v>Haut</v>
      </c>
      <c r="G654" t="s">
        <v>63</v>
      </c>
      <c r="H654" t="str">
        <f>RIGHT(Tableau1[[#This Row],[Period]],4)</f>
        <v>2019</v>
      </c>
      <c r="I654" t="str">
        <f>LEFT(Tableau1[[#This Row],[Period]],FIND("-",Tableau1[[#This Row],[Period]])-1)</f>
        <v>M7</v>
      </c>
      <c r="J654" t="str">
        <f>RIGHT(Tableau1[[#This Row],[Gauche_Trouve]],LEN(Tableau1[[#This Row],[Gauche_Trouve]])-1)</f>
        <v>7</v>
      </c>
      <c r="K654" s="5">
        <f>DATE(Tableau1[[#This Row],[Annee]],Tableau1[[#This Row],[Mois]],1)</f>
        <v>43647</v>
      </c>
      <c r="L654" s="5" t="str">
        <f>"T" &amp; ROUNDUP(Tableau1[[#This Row],[Mois]]/3, 0)</f>
        <v>T3</v>
      </c>
      <c r="M654" t="s">
        <v>84</v>
      </c>
      <c r="N654" t="str">
        <f>CONCATENATE(Tableau1[[#This Row],[Annee]],"-",Tableau1[[#This Row],[Trimestre]])</f>
        <v>2019-T3</v>
      </c>
      <c r="O654" t="str">
        <f>VLOOKUP(Tableau1[[#This Row],[Product_Ref]],Table_Correspondance!H:J,2,FALSE)</f>
        <v>Sweatshirt</v>
      </c>
      <c r="P654" s="3">
        <f>VLOOKUP(Tableau1[[#This Row],[Product_Ref]],Table_Correspondance!H:N,6,FALSE)</f>
        <v>5.1100000000000003</v>
      </c>
      <c r="Q654" s="3">
        <f>VLOOKUP(Tableau1[[#This Row],[Product_Ref]],Table_Correspondance!H:N,7,FALSE)</f>
        <v>7</v>
      </c>
      <c r="R654" s="3">
        <v>2921.4</v>
      </c>
      <c r="S654" t="str">
        <f>CONCATENATE(Tableau1[[#This Row],[Sub_Region_Cod]],Tableau1[[#This Row],[Country_Cod]],Tableau1[[#This Row],[Categ]],Tableau1[[#This Row],[Period]],Tableau1[[#This Row],[Product_Ref]],Tableau1[[#This Row],[Sales]])</f>
        <v>EUEHUNCAT_HautM7-2019P323282921,4</v>
      </c>
      <c r="T654" s="5">
        <f>VLOOKUP(Tableau1[[#This Row],[Product_Ref]],Table_Correspondance!H:L,5,FALSE)</f>
        <v>42795</v>
      </c>
      <c r="U654">
        <f>_xlfn.DAYS(Tableau1[[#This Row],[Date]],Tableau1[[#This Row],[Date_creation]])</f>
        <v>852</v>
      </c>
    </row>
    <row r="655" spans="1:21" x14ac:dyDescent="0.35">
      <c r="A655" t="s">
        <v>8</v>
      </c>
      <c r="B655" t="s">
        <v>415</v>
      </c>
      <c r="C655" t="str">
        <f>TRIM(Tableau1[[#This Row],[Country_Cod]])</f>
        <v>RUS</v>
      </c>
      <c r="D655" t="s">
        <v>408</v>
      </c>
      <c r="E655" t="str">
        <f>VLOOKUP(Tableau1[[#This Row],[Code_Pays]],Table_Correspondance!$B$1:$F$40,2,FALSE)</f>
        <v>Fédération de Russie</v>
      </c>
      <c r="F655" t="str">
        <f>RIGHT(Tableau1[[#This Row],[Categ]],LEN(Tableau1[[#This Row],[Categ]])-4)</f>
        <v>Haut-Et-Bas</v>
      </c>
      <c r="G655" t="s">
        <v>17</v>
      </c>
      <c r="H655" t="str">
        <f>RIGHT(Tableau1[[#This Row],[Period]],4)</f>
        <v>2020</v>
      </c>
      <c r="I655" t="str">
        <f>LEFT(Tableau1[[#This Row],[Period]],FIND("-",Tableau1[[#This Row],[Period]])-1)</f>
        <v>M12</v>
      </c>
      <c r="J655" t="str">
        <f>RIGHT(Tableau1[[#This Row],[Gauche_Trouve]],LEN(Tableau1[[#This Row],[Gauche_Trouve]])-1)</f>
        <v>12</v>
      </c>
      <c r="K655" s="5">
        <f>DATE(Tableau1[[#This Row],[Annee]],Tableau1[[#This Row],[Mois]],1)</f>
        <v>44166</v>
      </c>
      <c r="L655" s="5" t="str">
        <f>"T" &amp; ROUNDUP(Tableau1[[#This Row],[Mois]]/3, 0)</f>
        <v>T4</v>
      </c>
      <c r="M655" t="s">
        <v>62</v>
      </c>
      <c r="N655" t="str">
        <f>CONCATENATE(Tableau1[[#This Row],[Annee]],"-",Tableau1[[#This Row],[Trimestre]])</f>
        <v>2020-T4</v>
      </c>
      <c r="O655" t="str">
        <f>VLOOKUP(Tableau1[[#This Row],[Product_Ref]],Table_Correspondance!H:J,2,FALSE)</f>
        <v>Robe</v>
      </c>
      <c r="P655" s="3">
        <f>VLOOKUP(Tableau1[[#This Row],[Product_Ref]],Table_Correspondance!H:N,6,FALSE)</f>
        <v>5.28</v>
      </c>
      <c r="Q655" s="3">
        <f>VLOOKUP(Tableau1[[#This Row],[Product_Ref]],Table_Correspondance!H:N,7,FALSE)</f>
        <v>6</v>
      </c>
      <c r="R655" s="3">
        <v>7693.54</v>
      </c>
      <c r="S655" t="str">
        <f>CONCATENATE(Tableau1[[#This Row],[Sub_Region_Cod]],Tableau1[[#This Row],[Country_Cod]],Tableau1[[#This Row],[Categ]],Tableau1[[#This Row],[Period]],Tableau1[[#This Row],[Product_Ref]],Tableau1[[#This Row],[Sales]])</f>
        <v>EUERUSCAT_Haut-Et-BasM12-2020P177907693,54</v>
      </c>
      <c r="T655" s="5">
        <f>VLOOKUP(Tableau1[[#This Row],[Product_Ref]],Table_Correspondance!H:L,5,FALSE)</f>
        <v>42826</v>
      </c>
      <c r="U655">
        <f>_xlfn.DAYS(Tableau1[[#This Row],[Date]],Tableau1[[#This Row],[Date_creation]])</f>
        <v>1340</v>
      </c>
    </row>
    <row r="656" spans="1:21" x14ac:dyDescent="0.35">
      <c r="A656" t="s">
        <v>8</v>
      </c>
      <c r="B656" t="s">
        <v>423</v>
      </c>
      <c r="C656" t="str">
        <f>TRIM(Tableau1[[#This Row],[Country_Cod]])</f>
        <v>UKR</v>
      </c>
      <c r="D656" t="s">
        <v>410</v>
      </c>
      <c r="E656" t="str">
        <f>VLOOKUP(Tableau1[[#This Row],[Code_Pays]],Table_Correspondance!$B$1:$F$40,2,FALSE)</f>
        <v>Ukraine</v>
      </c>
      <c r="F656" t="str">
        <f>RIGHT(Tableau1[[#This Row],[Categ]],LEN(Tableau1[[#This Row],[Categ]])-4)</f>
        <v>Bas</v>
      </c>
      <c r="G656" t="s">
        <v>15</v>
      </c>
      <c r="H656" t="str">
        <f>RIGHT(Tableau1[[#This Row],[Period]],4)</f>
        <v>2019</v>
      </c>
      <c r="I656" t="str">
        <f>LEFT(Tableau1[[#This Row],[Period]],FIND("-",Tableau1[[#This Row],[Period]])-1)</f>
        <v>M8</v>
      </c>
      <c r="J656" t="str">
        <f>RIGHT(Tableau1[[#This Row],[Gauche_Trouve]],LEN(Tableau1[[#This Row],[Gauche_Trouve]])-1)</f>
        <v>8</v>
      </c>
      <c r="K656" s="5">
        <f>DATE(Tableau1[[#This Row],[Annee]],Tableau1[[#This Row],[Mois]],1)</f>
        <v>43678</v>
      </c>
      <c r="L656" s="5" t="str">
        <f>"T" &amp; ROUNDUP(Tableau1[[#This Row],[Mois]]/3, 0)</f>
        <v>T3</v>
      </c>
      <c r="M656" t="s">
        <v>399</v>
      </c>
      <c r="N656" t="str">
        <f>CONCATENATE(Tableau1[[#This Row],[Annee]],"-",Tableau1[[#This Row],[Trimestre]])</f>
        <v>2019-T3</v>
      </c>
      <c r="O656" t="str">
        <f>VLOOKUP(Tableau1[[#This Row],[Product_Ref]],Table_Correspondance!H:J,2,FALSE)</f>
        <v>Chaussette</v>
      </c>
      <c r="P656" s="3">
        <f>VLOOKUP(Tableau1[[#This Row],[Product_Ref]],Table_Correspondance!H:N,6,FALSE)</f>
        <v>6.02</v>
      </c>
      <c r="Q656" s="3">
        <f>VLOOKUP(Tableau1[[#This Row],[Product_Ref]],Table_Correspondance!H:N,7,FALSE)</f>
        <v>7</v>
      </c>
      <c r="R656" s="3">
        <v>9705.75</v>
      </c>
      <c r="S656" t="str">
        <f>CONCATENATE(Tableau1[[#This Row],[Sub_Region_Cod]],Tableau1[[#This Row],[Country_Cod]],Tableau1[[#This Row],[Categ]],Tableau1[[#This Row],[Period]],Tableau1[[#This Row],[Product_Ref]],Tableau1[[#This Row],[Sales]])</f>
        <v>EUEUKRCAT_BasM8-2019P137619705,75</v>
      </c>
      <c r="T656" s="5">
        <f>VLOOKUP(Tableau1[[#This Row],[Product_Ref]],Table_Correspondance!H:L,5,FALSE)</f>
        <v>42948</v>
      </c>
      <c r="U656">
        <f>_xlfn.DAYS(Tableau1[[#This Row],[Date]],Tableau1[[#This Row],[Date_creation]])</f>
        <v>730</v>
      </c>
    </row>
    <row r="657" spans="1:21" x14ac:dyDescent="0.35">
      <c r="A657" t="s">
        <v>8</v>
      </c>
      <c r="B657" t="s">
        <v>416</v>
      </c>
      <c r="C657" t="str">
        <f>TRIM(Tableau1[[#This Row],[Country_Cod]])</f>
        <v>ROU</v>
      </c>
      <c r="D657" t="s">
        <v>410</v>
      </c>
      <c r="E657" t="str">
        <f>VLOOKUP(Tableau1[[#This Row],[Code_Pays]],Table_Correspondance!$B$1:$F$40,2,FALSE)</f>
        <v>Roumanie</v>
      </c>
      <c r="F657" t="str">
        <f>RIGHT(Tableau1[[#This Row],[Categ]],LEN(Tableau1[[#This Row],[Categ]])-4)</f>
        <v>Bas</v>
      </c>
      <c r="G657" t="s">
        <v>13</v>
      </c>
      <c r="H657" t="str">
        <f>RIGHT(Tableau1[[#This Row],[Period]],4)</f>
        <v>2020</v>
      </c>
      <c r="I657" t="str">
        <f>LEFT(Tableau1[[#This Row],[Period]],FIND("-",Tableau1[[#This Row],[Period]])-1)</f>
        <v>M2</v>
      </c>
      <c r="J657" t="str">
        <f>RIGHT(Tableau1[[#This Row],[Gauche_Trouve]],LEN(Tableau1[[#This Row],[Gauche_Trouve]])-1)</f>
        <v>2</v>
      </c>
      <c r="K657" s="5">
        <f>DATE(Tableau1[[#This Row],[Annee]],Tableau1[[#This Row],[Mois]],1)</f>
        <v>43862</v>
      </c>
      <c r="L657" s="5" t="str">
        <f>"T" &amp; ROUNDUP(Tableau1[[#This Row],[Mois]]/3, 0)</f>
        <v>T1</v>
      </c>
      <c r="M657" t="s">
        <v>112</v>
      </c>
      <c r="N657" t="str">
        <f>CONCATENATE(Tableau1[[#This Row],[Annee]],"-",Tableau1[[#This Row],[Trimestre]])</f>
        <v>2020-T1</v>
      </c>
      <c r="O657" t="str">
        <f>VLOOKUP(Tableau1[[#This Row],[Product_Ref]],Table_Correspondance!H:J,2,FALSE)</f>
        <v>Jupe</v>
      </c>
      <c r="P657" s="3">
        <f>VLOOKUP(Tableau1[[#This Row],[Product_Ref]],Table_Correspondance!H:N,6,FALSE)</f>
        <v>5.52</v>
      </c>
      <c r="Q657" s="3">
        <f>VLOOKUP(Tableau1[[#This Row],[Product_Ref]],Table_Correspondance!H:N,7,FALSE)</f>
        <v>6</v>
      </c>
      <c r="R657" s="3">
        <v>2790.44</v>
      </c>
      <c r="S657" t="str">
        <f>CONCATENATE(Tableau1[[#This Row],[Sub_Region_Cod]],Tableau1[[#This Row],[Country_Cod]],Tableau1[[#This Row],[Categ]],Tableau1[[#This Row],[Period]],Tableau1[[#This Row],[Product_Ref]],Tableau1[[#This Row],[Sales]])</f>
        <v>EUEROUCAT_BasM2-2020P492252790,44</v>
      </c>
      <c r="T657" s="5">
        <f>VLOOKUP(Tableau1[[#This Row],[Product_Ref]],Table_Correspondance!H:L,5,FALSE)</f>
        <v>43221</v>
      </c>
      <c r="U657">
        <f>_xlfn.DAYS(Tableau1[[#This Row],[Date]],Tableau1[[#This Row],[Date_creation]])</f>
        <v>641</v>
      </c>
    </row>
    <row r="658" spans="1:21" x14ac:dyDescent="0.35">
      <c r="A658" t="s">
        <v>8</v>
      </c>
      <c r="B658" t="s">
        <v>425</v>
      </c>
      <c r="C658" t="str">
        <f>TRIM(Tableau1[[#This Row],[Country_Cod]])</f>
        <v>ARM</v>
      </c>
      <c r="D658" t="s">
        <v>409</v>
      </c>
      <c r="E658" t="str">
        <f>VLOOKUP(Tableau1[[#This Row],[Code_Pays]],Table_Correspondance!$B$1:$F$40,2,FALSE)</f>
        <v>Arménie</v>
      </c>
      <c r="F658" t="str">
        <f>RIGHT(Tableau1[[#This Row],[Categ]],LEN(Tableau1[[#This Row],[Categ]])-4)</f>
        <v>Haut</v>
      </c>
      <c r="G658" t="s">
        <v>15</v>
      </c>
      <c r="H658" t="str">
        <f>RIGHT(Tableau1[[#This Row],[Period]],4)</f>
        <v>2019</v>
      </c>
      <c r="I658" t="str">
        <f>LEFT(Tableau1[[#This Row],[Period]],FIND("-",Tableau1[[#This Row],[Period]])-1)</f>
        <v>M8</v>
      </c>
      <c r="J658" t="str">
        <f>RIGHT(Tableau1[[#This Row],[Gauche_Trouve]],LEN(Tableau1[[#This Row],[Gauche_Trouve]])-1)</f>
        <v>8</v>
      </c>
      <c r="K658" s="5">
        <f>DATE(Tableau1[[#This Row],[Annee]],Tableau1[[#This Row],[Mois]],1)</f>
        <v>43678</v>
      </c>
      <c r="L658" s="5" t="str">
        <f>"T" &amp; ROUNDUP(Tableau1[[#This Row],[Mois]]/3, 0)</f>
        <v>T3</v>
      </c>
      <c r="M658" t="s">
        <v>393</v>
      </c>
      <c r="N658" t="str">
        <f>CONCATENATE(Tableau1[[#This Row],[Annee]],"-",Tableau1[[#This Row],[Trimestre]])</f>
        <v>2019-T3</v>
      </c>
      <c r="O658" t="str">
        <f>VLOOKUP(Tableau1[[#This Row],[Product_Ref]],Table_Correspondance!H:J,2,FALSE)</f>
        <v>Sweatshirt</v>
      </c>
      <c r="P658" s="3">
        <f>VLOOKUP(Tableau1[[#This Row],[Product_Ref]],Table_Correspondance!H:N,6,FALSE)</f>
        <v>10.53</v>
      </c>
      <c r="Q658" s="3">
        <f>VLOOKUP(Tableau1[[#This Row],[Product_Ref]],Table_Correspondance!H:N,7,FALSE)</f>
        <v>13</v>
      </c>
      <c r="R658" s="3">
        <v>329.97</v>
      </c>
      <c r="S658" t="str">
        <f>CONCATENATE(Tableau1[[#This Row],[Sub_Region_Cod]],Tableau1[[#This Row],[Country_Cod]],Tableau1[[#This Row],[Categ]],Tableau1[[#This Row],[Period]],Tableau1[[#This Row],[Product_Ref]],Tableau1[[#This Row],[Sales]])</f>
        <v>EUEARMCAT_HautM8-2019P44790329,97</v>
      </c>
      <c r="T658" s="5">
        <f>VLOOKUP(Tableau1[[#This Row],[Product_Ref]],Table_Correspondance!H:L,5,FALSE)</f>
        <v>43405</v>
      </c>
      <c r="U658">
        <f>_xlfn.DAYS(Tableau1[[#This Row],[Date]],Tableau1[[#This Row],[Date_creation]])</f>
        <v>273</v>
      </c>
    </row>
    <row r="659" spans="1:21" x14ac:dyDescent="0.35">
      <c r="A659" t="s">
        <v>8</v>
      </c>
      <c r="B659" t="s">
        <v>417</v>
      </c>
      <c r="C659" t="str">
        <f>TRIM(Tableau1[[#This Row],[Country_Cod]])</f>
        <v>MDA</v>
      </c>
      <c r="D659" t="s">
        <v>409</v>
      </c>
      <c r="E659" t="str">
        <f>VLOOKUP(Tableau1[[#This Row],[Code_Pays]],Table_Correspondance!$B$1:$F$40,2,FALSE)</f>
        <v>République de Moldavie</v>
      </c>
      <c r="F659" t="str">
        <f>RIGHT(Tableau1[[#This Row],[Categ]],LEN(Tableau1[[#This Row],[Categ]])-4)</f>
        <v>Haut</v>
      </c>
      <c r="G659" t="s">
        <v>20</v>
      </c>
      <c r="H659" t="str">
        <f>RIGHT(Tableau1[[#This Row],[Period]],4)</f>
        <v>2020</v>
      </c>
      <c r="I659" t="str">
        <f>LEFT(Tableau1[[#This Row],[Period]],FIND("-",Tableau1[[#This Row],[Period]])-1)</f>
        <v>M4</v>
      </c>
      <c r="J659" t="str">
        <f>RIGHT(Tableau1[[#This Row],[Gauche_Trouve]],LEN(Tableau1[[#This Row],[Gauche_Trouve]])-1)</f>
        <v>4</v>
      </c>
      <c r="K659" s="5">
        <f>DATE(Tableau1[[#This Row],[Annee]],Tableau1[[#This Row],[Mois]],1)</f>
        <v>43922</v>
      </c>
      <c r="L659" s="5" t="str">
        <f>"T" &amp; ROUNDUP(Tableau1[[#This Row],[Mois]]/3, 0)</f>
        <v>T2</v>
      </c>
      <c r="M659" t="s">
        <v>324</v>
      </c>
      <c r="N659" t="str">
        <f>CONCATENATE(Tableau1[[#This Row],[Annee]],"-",Tableau1[[#This Row],[Trimestre]])</f>
        <v>2020-T2</v>
      </c>
      <c r="O659" t="str">
        <f>VLOOKUP(Tableau1[[#This Row],[Product_Ref]],Table_Correspondance!H:J,2,FALSE)</f>
        <v>Sweatshirt</v>
      </c>
      <c r="P659" s="3">
        <f>VLOOKUP(Tableau1[[#This Row],[Product_Ref]],Table_Correspondance!H:N,6,FALSE)</f>
        <v>3.6</v>
      </c>
      <c r="Q659" s="3">
        <f>VLOOKUP(Tableau1[[#This Row],[Product_Ref]],Table_Correspondance!H:N,7,FALSE)</f>
        <v>5</v>
      </c>
      <c r="R659" s="3">
        <v>4337.4799999999996</v>
      </c>
      <c r="S659" t="str">
        <f>CONCATENATE(Tableau1[[#This Row],[Sub_Region_Cod]],Tableau1[[#This Row],[Country_Cod]],Tableau1[[#This Row],[Categ]],Tableau1[[#This Row],[Period]],Tableau1[[#This Row],[Product_Ref]],Tableau1[[#This Row],[Sales]])</f>
        <v>EUEMDACAT_HautM4-2020P417514337,48</v>
      </c>
      <c r="T659" s="5">
        <f>VLOOKUP(Tableau1[[#This Row],[Product_Ref]],Table_Correspondance!H:L,5,FALSE)</f>
        <v>42856</v>
      </c>
      <c r="U659">
        <f>_xlfn.DAYS(Tableau1[[#This Row],[Date]],Tableau1[[#This Row],[Date_creation]])</f>
        <v>1066</v>
      </c>
    </row>
    <row r="660" spans="1:21" x14ac:dyDescent="0.35">
      <c r="A660" t="s">
        <v>8</v>
      </c>
      <c r="B660" t="s">
        <v>421</v>
      </c>
      <c r="C660" t="str">
        <f>TRIM(Tableau1[[#This Row],[Country_Cod]])</f>
        <v>SVK</v>
      </c>
      <c r="D660" t="s">
        <v>409</v>
      </c>
      <c r="E660" t="str">
        <f>VLOOKUP(Tableau1[[#This Row],[Code_Pays]],Table_Correspondance!$B$1:$F$40,2,FALSE)</f>
        <v>Slovaquie</v>
      </c>
      <c r="F660" t="str">
        <f>RIGHT(Tableau1[[#This Row],[Categ]],LEN(Tableau1[[#This Row],[Categ]])-4)</f>
        <v>Haut</v>
      </c>
      <c r="G660" t="s">
        <v>65</v>
      </c>
      <c r="H660" t="str">
        <f>RIGHT(Tableau1[[#This Row],[Period]],4)</f>
        <v>2019</v>
      </c>
      <c r="I660" t="str">
        <f>LEFT(Tableau1[[#This Row],[Period]],FIND("-",Tableau1[[#This Row],[Period]])-1)</f>
        <v>M9</v>
      </c>
      <c r="J660" t="str">
        <f>RIGHT(Tableau1[[#This Row],[Gauche_Trouve]],LEN(Tableau1[[#This Row],[Gauche_Trouve]])-1)</f>
        <v>9</v>
      </c>
      <c r="K660" s="5">
        <f>DATE(Tableau1[[#This Row],[Annee]],Tableau1[[#This Row],[Mois]],1)</f>
        <v>43709</v>
      </c>
      <c r="L660" s="5" t="str">
        <f>"T" &amp; ROUNDUP(Tableau1[[#This Row],[Mois]]/3, 0)</f>
        <v>T3</v>
      </c>
      <c r="M660" t="s">
        <v>349</v>
      </c>
      <c r="N660" t="str">
        <f>CONCATENATE(Tableau1[[#This Row],[Annee]],"-",Tableau1[[#This Row],[Trimestre]])</f>
        <v>2019-T3</v>
      </c>
      <c r="O660" t="str">
        <f>VLOOKUP(Tableau1[[#This Row],[Product_Ref]],Table_Correspondance!H:J,2,FALSE)</f>
        <v>Soutien gorge</v>
      </c>
      <c r="P660" s="3">
        <f>VLOOKUP(Tableau1[[#This Row],[Product_Ref]],Table_Correspondance!H:N,6,FALSE)</f>
        <v>6.24</v>
      </c>
      <c r="Q660" s="3">
        <f>VLOOKUP(Tableau1[[#This Row],[Product_Ref]],Table_Correspondance!H:N,7,FALSE)</f>
        <v>8</v>
      </c>
      <c r="R660" s="3">
        <v>3114.62</v>
      </c>
      <c r="S660" t="str">
        <f>CONCATENATE(Tableau1[[#This Row],[Sub_Region_Cod]],Tableau1[[#This Row],[Country_Cod]],Tableau1[[#This Row],[Categ]],Tableau1[[#This Row],[Period]],Tableau1[[#This Row],[Product_Ref]],Tableau1[[#This Row],[Sales]])</f>
        <v>EUESVKCAT_HautM9-2019P418223114,62</v>
      </c>
      <c r="T660" s="5">
        <f>VLOOKUP(Tableau1[[#This Row],[Product_Ref]],Table_Correspondance!H:L,5,FALSE)</f>
        <v>42736</v>
      </c>
      <c r="U660">
        <f>_xlfn.DAYS(Tableau1[[#This Row],[Date]],Tableau1[[#This Row],[Date_creation]])</f>
        <v>973</v>
      </c>
    </row>
    <row r="661" spans="1:21" x14ac:dyDescent="0.35">
      <c r="A661" t="s">
        <v>8</v>
      </c>
      <c r="B661" t="s">
        <v>421</v>
      </c>
      <c r="C661" t="str">
        <f>TRIM(Tableau1[[#This Row],[Country_Cod]])</f>
        <v>SVK</v>
      </c>
      <c r="D661" t="s">
        <v>409</v>
      </c>
      <c r="E661" t="str">
        <f>VLOOKUP(Tableau1[[#This Row],[Code_Pays]],Table_Correspondance!$B$1:$F$40,2,FALSE)</f>
        <v>Slovaquie</v>
      </c>
      <c r="F661" t="str">
        <f>RIGHT(Tableau1[[#This Row],[Categ]],LEN(Tableau1[[#This Row],[Categ]])-4)</f>
        <v>Haut</v>
      </c>
      <c r="G661" t="s">
        <v>56</v>
      </c>
      <c r="H661" t="str">
        <f>RIGHT(Tableau1[[#This Row],[Period]],4)</f>
        <v>2020</v>
      </c>
      <c r="I661" t="str">
        <f>LEFT(Tableau1[[#This Row],[Period]],FIND("-",Tableau1[[#This Row],[Period]])-1)</f>
        <v>M3</v>
      </c>
      <c r="J661" t="str">
        <f>RIGHT(Tableau1[[#This Row],[Gauche_Trouve]],LEN(Tableau1[[#This Row],[Gauche_Trouve]])-1)</f>
        <v>3</v>
      </c>
      <c r="K661" s="5">
        <f>DATE(Tableau1[[#This Row],[Annee]],Tableau1[[#This Row],[Mois]],1)</f>
        <v>43891</v>
      </c>
      <c r="L661" s="5" t="str">
        <f>"T" &amp; ROUNDUP(Tableau1[[#This Row],[Mois]]/3, 0)</f>
        <v>T1</v>
      </c>
      <c r="M661" t="s">
        <v>36</v>
      </c>
      <c r="N661" t="str">
        <f>CONCATENATE(Tableau1[[#This Row],[Annee]],"-",Tableau1[[#This Row],[Trimestre]])</f>
        <v>2020-T1</v>
      </c>
      <c r="O661" t="str">
        <f>VLOOKUP(Tableau1[[#This Row],[Product_Ref]],Table_Correspondance!H:J,2,FALSE)</f>
        <v>Sweatshirt</v>
      </c>
      <c r="P661" s="3">
        <f>VLOOKUP(Tableau1[[#This Row],[Product_Ref]],Table_Correspondance!H:N,6,FALSE)</f>
        <v>8.36</v>
      </c>
      <c r="Q661" s="3">
        <f>VLOOKUP(Tableau1[[#This Row],[Product_Ref]],Table_Correspondance!H:N,7,FALSE)</f>
        <v>11</v>
      </c>
      <c r="R661" s="3">
        <v>8894.84</v>
      </c>
      <c r="S661" t="str">
        <f>CONCATENATE(Tableau1[[#This Row],[Sub_Region_Cod]],Tableau1[[#This Row],[Country_Cod]],Tableau1[[#This Row],[Categ]],Tableau1[[#This Row],[Period]],Tableau1[[#This Row],[Product_Ref]],Tableau1[[#This Row],[Sales]])</f>
        <v>EUESVKCAT_HautM3-2020P200748894,84</v>
      </c>
      <c r="T661" s="5">
        <f>VLOOKUP(Tableau1[[#This Row],[Product_Ref]],Table_Correspondance!H:L,5,FALSE)</f>
        <v>43101</v>
      </c>
      <c r="U661">
        <f>_xlfn.DAYS(Tableau1[[#This Row],[Date]],Tableau1[[#This Row],[Date_creation]])</f>
        <v>790</v>
      </c>
    </row>
    <row r="662" spans="1:21" x14ac:dyDescent="0.35">
      <c r="A662" t="s">
        <v>8</v>
      </c>
      <c r="B662" t="s">
        <v>418</v>
      </c>
      <c r="C662" t="str">
        <f>TRIM(Tableau1[[#This Row],[Country_Cod]])</f>
        <v>BGR</v>
      </c>
      <c r="D662" t="s">
        <v>410</v>
      </c>
      <c r="E662" t="str">
        <f>VLOOKUP(Tableau1[[#This Row],[Code_Pays]],Table_Correspondance!$B$1:$F$40,2,FALSE)</f>
        <v>Bulgarie</v>
      </c>
      <c r="F662" t="str">
        <f>RIGHT(Tableau1[[#This Row],[Categ]],LEN(Tableau1[[#This Row],[Categ]])-4)</f>
        <v>Bas</v>
      </c>
      <c r="G662" t="s">
        <v>17</v>
      </c>
      <c r="H662" t="str">
        <f>RIGHT(Tableau1[[#This Row],[Period]],4)</f>
        <v>2020</v>
      </c>
      <c r="I662" t="str">
        <f>LEFT(Tableau1[[#This Row],[Period]],FIND("-",Tableau1[[#This Row],[Period]])-1)</f>
        <v>M12</v>
      </c>
      <c r="J662" t="str">
        <f>RIGHT(Tableau1[[#This Row],[Gauche_Trouve]],LEN(Tableau1[[#This Row],[Gauche_Trouve]])-1)</f>
        <v>12</v>
      </c>
      <c r="K662" s="5">
        <f>DATE(Tableau1[[#This Row],[Annee]],Tableau1[[#This Row],[Mois]],1)</f>
        <v>44166</v>
      </c>
      <c r="L662" s="5" t="str">
        <f>"T" &amp; ROUNDUP(Tableau1[[#This Row],[Mois]]/3, 0)</f>
        <v>T4</v>
      </c>
      <c r="M662" t="s">
        <v>281</v>
      </c>
      <c r="N662" t="str">
        <f>CONCATENATE(Tableau1[[#This Row],[Annee]],"-",Tableau1[[#This Row],[Trimestre]])</f>
        <v>2020-T4</v>
      </c>
      <c r="O662" t="str">
        <f>VLOOKUP(Tableau1[[#This Row],[Product_Ref]],Table_Correspondance!H:J,2,FALSE)</f>
        <v>Pantacourt</v>
      </c>
      <c r="P662" s="3">
        <f>VLOOKUP(Tableau1[[#This Row],[Product_Ref]],Table_Correspondance!H:N,6,FALSE)</f>
        <v>10.01</v>
      </c>
      <c r="Q662" s="3">
        <f>VLOOKUP(Tableau1[[#This Row],[Product_Ref]],Table_Correspondance!H:N,7,FALSE)</f>
        <v>13</v>
      </c>
      <c r="R662" s="3">
        <v>7191.8</v>
      </c>
      <c r="S662" t="str">
        <f>CONCATENATE(Tableau1[[#This Row],[Sub_Region_Cod]],Tableau1[[#This Row],[Country_Cod]],Tableau1[[#This Row],[Categ]],Tableau1[[#This Row],[Period]],Tableau1[[#This Row],[Product_Ref]],Tableau1[[#This Row],[Sales]])</f>
        <v>EUEBGRCAT_BasM12-2020P391817191,8</v>
      </c>
      <c r="T662" s="5">
        <f>VLOOKUP(Tableau1[[#This Row],[Product_Ref]],Table_Correspondance!H:L,5,FALSE)</f>
        <v>43009</v>
      </c>
      <c r="U662">
        <f>_xlfn.DAYS(Tableau1[[#This Row],[Date]],Tableau1[[#This Row],[Date_creation]])</f>
        <v>1157</v>
      </c>
    </row>
    <row r="663" spans="1:21" x14ac:dyDescent="0.35">
      <c r="A663" t="s">
        <v>8</v>
      </c>
      <c r="B663" t="s">
        <v>425</v>
      </c>
      <c r="C663" t="str">
        <f>TRIM(Tableau1[[#This Row],[Country_Cod]])</f>
        <v>ARM</v>
      </c>
      <c r="D663" t="s">
        <v>409</v>
      </c>
      <c r="E663" t="str">
        <f>VLOOKUP(Tableau1[[#This Row],[Code_Pays]],Table_Correspondance!$B$1:$F$40,2,FALSE)</f>
        <v>Arménie</v>
      </c>
      <c r="F663" t="str">
        <f>RIGHT(Tableau1[[#This Row],[Categ]],LEN(Tableau1[[#This Row],[Categ]])-4)</f>
        <v>Haut</v>
      </c>
      <c r="G663" t="s">
        <v>6</v>
      </c>
      <c r="H663" t="str">
        <f>RIGHT(Tableau1[[#This Row],[Period]],4)</f>
        <v>2021</v>
      </c>
      <c r="I663" t="str">
        <f>LEFT(Tableau1[[#This Row],[Period]],FIND("-",Tableau1[[#This Row],[Period]])-1)</f>
        <v>M1</v>
      </c>
      <c r="J663" t="str">
        <f>RIGHT(Tableau1[[#This Row],[Gauche_Trouve]],LEN(Tableau1[[#This Row],[Gauche_Trouve]])-1)</f>
        <v>1</v>
      </c>
      <c r="K663" s="5">
        <f>DATE(Tableau1[[#This Row],[Annee]],Tableau1[[#This Row],[Mois]],1)</f>
        <v>44197</v>
      </c>
      <c r="L663" s="5" t="str">
        <f>"T" &amp; ROUNDUP(Tableau1[[#This Row],[Mois]]/3, 0)</f>
        <v>T1</v>
      </c>
      <c r="M663" t="s">
        <v>119</v>
      </c>
      <c r="N663" t="str">
        <f>CONCATENATE(Tableau1[[#This Row],[Annee]],"-",Tableau1[[#This Row],[Trimestre]])</f>
        <v>2021-T1</v>
      </c>
      <c r="O663" t="str">
        <f>VLOOKUP(Tableau1[[#This Row],[Product_Ref]],Table_Correspondance!H:J,2,FALSE)</f>
        <v>Chemise</v>
      </c>
      <c r="P663" s="3">
        <f>VLOOKUP(Tableau1[[#This Row],[Product_Ref]],Table_Correspondance!H:N,6,FALSE)</f>
        <v>4.4400000000000004</v>
      </c>
      <c r="Q663" s="3">
        <f>VLOOKUP(Tableau1[[#This Row],[Product_Ref]],Table_Correspondance!H:N,7,FALSE)</f>
        <v>6</v>
      </c>
      <c r="R663" s="3">
        <v>1154.6199999999999</v>
      </c>
      <c r="S663" t="str">
        <f>CONCATENATE(Tableau1[[#This Row],[Sub_Region_Cod]],Tableau1[[#This Row],[Country_Cod]],Tableau1[[#This Row],[Categ]],Tableau1[[#This Row],[Period]],Tableau1[[#This Row],[Product_Ref]],Tableau1[[#This Row],[Sales]])</f>
        <v>EUEARMCAT_HautM1-2021P068711154,62</v>
      </c>
      <c r="T663" s="5">
        <f>VLOOKUP(Tableau1[[#This Row],[Product_Ref]],Table_Correspondance!H:L,5,FALSE)</f>
        <v>42856</v>
      </c>
      <c r="U663">
        <f>_xlfn.DAYS(Tableau1[[#This Row],[Date]],Tableau1[[#This Row],[Date_creation]])</f>
        <v>1341</v>
      </c>
    </row>
    <row r="664" spans="1:21" x14ac:dyDescent="0.35">
      <c r="A664" t="s">
        <v>8</v>
      </c>
      <c r="B664" t="s">
        <v>424</v>
      </c>
      <c r="C664" t="str">
        <f>TRIM(Tableau1[[#This Row],[Country_Cod]])</f>
        <v>CZE</v>
      </c>
      <c r="D664" t="s">
        <v>408</v>
      </c>
      <c r="E664" t="str">
        <f>VLOOKUP(Tableau1[[#This Row],[Code_Pays]],Table_Correspondance!$B$1:$F$40,2,FALSE)</f>
        <v>République Tchèque</v>
      </c>
      <c r="F664" t="str">
        <f>RIGHT(Tableau1[[#This Row],[Categ]],LEN(Tableau1[[#This Row],[Categ]])-4)</f>
        <v>Haut-Et-Bas</v>
      </c>
      <c r="G664" t="s">
        <v>23</v>
      </c>
      <c r="H664" t="str">
        <f>RIGHT(Tableau1[[#This Row],[Period]],4)</f>
        <v>2019</v>
      </c>
      <c r="I664" t="str">
        <f>LEFT(Tableau1[[#This Row],[Period]],FIND("-",Tableau1[[#This Row],[Period]])-1)</f>
        <v>M10</v>
      </c>
      <c r="J664" t="str">
        <f>RIGHT(Tableau1[[#This Row],[Gauche_Trouve]],LEN(Tableau1[[#This Row],[Gauche_Trouve]])-1)</f>
        <v>10</v>
      </c>
      <c r="K664" s="5">
        <f>DATE(Tableau1[[#This Row],[Annee]],Tableau1[[#This Row],[Mois]],1)</f>
        <v>43739</v>
      </c>
      <c r="L664" s="5" t="str">
        <f>"T" &amp; ROUNDUP(Tableau1[[#This Row],[Mois]]/3, 0)</f>
        <v>T4</v>
      </c>
      <c r="M664" t="s">
        <v>373</v>
      </c>
      <c r="N664" t="str">
        <f>CONCATENATE(Tableau1[[#This Row],[Annee]],"-",Tableau1[[#This Row],[Trimestre]])</f>
        <v>2019-T4</v>
      </c>
      <c r="O664" t="str">
        <f>VLOOKUP(Tableau1[[#This Row],[Product_Ref]],Table_Correspondance!H:J,2,FALSE)</f>
        <v>Robe</v>
      </c>
      <c r="P664" s="3">
        <f>VLOOKUP(Tableau1[[#This Row],[Product_Ref]],Table_Correspondance!H:N,6,FALSE)</f>
        <v>8.3699999999999992</v>
      </c>
      <c r="Q664" s="3">
        <f>VLOOKUP(Tableau1[[#This Row],[Product_Ref]],Table_Correspondance!H:N,7,FALSE)</f>
        <v>9</v>
      </c>
      <c r="R664" s="3">
        <v>6317.97</v>
      </c>
      <c r="S664" t="str">
        <f>CONCATENATE(Tableau1[[#This Row],[Sub_Region_Cod]],Tableau1[[#This Row],[Country_Cod]],Tableau1[[#This Row],[Categ]],Tableau1[[#This Row],[Period]],Tableau1[[#This Row],[Product_Ref]],Tableau1[[#This Row],[Sales]])</f>
        <v>EUECZECAT_Haut-Et-BasM10-2019P034386317,97</v>
      </c>
      <c r="T664" s="5">
        <f>VLOOKUP(Tableau1[[#This Row],[Product_Ref]],Table_Correspondance!H:L,5,FALSE)</f>
        <v>43009</v>
      </c>
      <c r="U664">
        <f>_xlfn.DAYS(Tableau1[[#This Row],[Date]],Tableau1[[#This Row],[Date_creation]])</f>
        <v>730</v>
      </c>
    </row>
    <row r="665" spans="1:21" x14ac:dyDescent="0.35">
      <c r="A665" t="s">
        <v>8</v>
      </c>
      <c r="B665" t="s">
        <v>425</v>
      </c>
      <c r="C665" t="str">
        <f>TRIM(Tableau1[[#This Row],[Country_Cod]])</f>
        <v>ARM</v>
      </c>
      <c r="D665" t="s">
        <v>408</v>
      </c>
      <c r="E665" t="str">
        <f>VLOOKUP(Tableau1[[#This Row],[Code_Pays]],Table_Correspondance!$B$1:$F$40,2,FALSE)</f>
        <v>Arménie</v>
      </c>
      <c r="F665" t="str">
        <f>RIGHT(Tableau1[[#This Row],[Categ]],LEN(Tableau1[[#This Row],[Categ]])-4)</f>
        <v>Haut-Et-Bas</v>
      </c>
      <c r="G665" t="s">
        <v>75</v>
      </c>
      <c r="H665" t="str">
        <f>RIGHT(Tableau1[[#This Row],[Period]],4)</f>
        <v>2021</v>
      </c>
      <c r="I665" t="str">
        <f>LEFT(Tableau1[[#This Row],[Period]],FIND("-",Tableau1[[#This Row],[Period]])-1)</f>
        <v>M4</v>
      </c>
      <c r="J665" t="str">
        <f>RIGHT(Tableau1[[#This Row],[Gauche_Trouve]],LEN(Tableau1[[#This Row],[Gauche_Trouve]])-1)</f>
        <v>4</v>
      </c>
      <c r="K665" s="5">
        <f>DATE(Tableau1[[#This Row],[Annee]],Tableau1[[#This Row],[Mois]],1)</f>
        <v>44287</v>
      </c>
      <c r="L665" s="5" t="str">
        <f>"T" &amp; ROUNDUP(Tableau1[[#This Row],[Mois]]/3, 0)</f>
        <v>T2</v>
      </c>
      <c r="M665" t="s">
        <v>313</v>
      </c>
      <c r="N665" t="str">
        <f>CONCATENATE(Tableau1[[#This Row],[Annee]],"-",Tableau1[[#This Row],[Trimestre]])</f>
        <v>2021-T2</v>
      </c>
      <c r="O665" t="str">
        <f>VLOOKUP(Tableau1[[#This Row],[Product_Ref]],Table_Correspondance!H:J,2,FALSE)</f>
        <v>Pyjama</v>
      </c>
      <c r="P665" s="3">
        <f>VLOOKUP(Tableau1[[#This Row],[Product_Ref]],Table_Correspondance!H:N,6,FALSE)</f>
        <v>8.4</v>
      </c>
      <c r="Q665" s="3">
        <f>VLOOKUP(Tableau1[[#This Row],[Product_Ref]],Table_Correspondance!H:N,7,FALSE)</f>
        <v>12</v>
      </c>
      <c r="R665" s="3">
        <v>7766.59</v>
      </c>
      <c r="S665" t="str">
        <f>CONCATENATE(Tableau1[[#This Row],[Sub_Region_Cod]],Tableau1[[#This Row],[Country_Cod]],Tableau1[[#This Row],[Categ]],Tableau1[[#This Row],[Period]],Tableau1[[#This Row],[Product_Ref]],Tableau1[[#This Row],[Sales]])</f>
        <v>EUEARMCAT_Haut-Et-BasM4-2021P310537766,59</v>
      </c>
      <c r="T665" s="5">
        <f>VLOOKUP(Tableau1[[#This Row],[Product_Ref]],Table_Correspondance!H:L,5,FALSE)</f>
        <v>43313</v>
      </c>
      <c r="U665">
        <f>_xlfn.DAYS(Tableau1[[#This Row],[Date]],Tableau1[[#This Row],[Date_creation]])</f>
        <v>974</v>
      </c>
    </row>
    <row r="666" spans="1:21" x14ac:dyDescent="0.35">
      <c r="A666" t="s">
        <v>8</v>
      </c>
      <c r="B666" t="s">
        <v>424</v>
      </c>
      <c r="C666" t="str">
        <f>TRIM(Tableau1[[#This Row],[Country_Cod]])</f>
        <v>CZE</v>
      </c>
      <c r="D666" t="s">
        <v>410</v>
      </c>
      <c r="E666" t="str">
        <f>VLOOKUP(Tableau1[[#This Row],[Code_Pays]],Table_Correspondance!$B$1:$F$40,2,FALSE)</f>
        <v>République Tchèque</v>
      </c>
      <c r="F666" t="str">
        <f>RIGHT(Tableau1[[#This Row],[Categ]],LEN(Tableau1[[#This Row],[Categ]])-4)</f>
        <v>Bas</v>
      </c>
      <c r="G666" t="s">
        <v>30</v>
      </c>
      <c r="H666" t="str">
        <f>RIGHT(Tableau1[[#This Row],[Period]],4)</f>
        <v>2020</v>
      </c>
      <c r="I666" t="str">
        <f>LEFT(Tableau1[[#This Row],[Period]],FIND("-",Tableau1[[#This Row],[Period]])-1)</f>
        <v>M9</v>
      </c>
      <c r="J666" t="str">
        <f>RIGHT(Tableau1[[#This Row],[Gauche_Trouve]],LEN(Tableau1[[#This Row],[Gauche_Trouve]])-1)</f>
        <v>9</v>
      </c>
      <c r="K666" s="5">
        <f>DATE(Tableau1[[#This Row],[Annee]],Tableau1[[#This Row],[Mois]],1)</f>
        <v>44075</v>
      </c>
      <c r="L666" s="5" t="str">
        <f>"T" &amp; ROUNDUP(Tableau1[[#This Row],[Mois]]/3, 0)</f>
        <v>T3</v>
      </c>
      <c r="M666" t="s">
        <v>255</v>
      </c>
      <c r="N666" t="str">
        <f>CONCATENATE(Tableau1[[#This Row],[Annee]],"-",Tableau1[[#This Row],[Trimestre]])</f>
        <v>2020-T3</v>
      </c>
      <c r="O666" t="str">
        <f>VLOOKUP(Tableau1[[#This Row],[Product_Ref]],Table_Correspondance!H:J,2,FALSE)</f>
        <v>Pantacourt</v>
      </c>
      <c r="P666" s="3">
        <f>VLOOKUP(Tableau1[[#This Row],[Product_Ref]],Table_Correspondance!H:N,6,FALSE)</f>
        <v>6.37</v>
      </c>
      <c r="Q666" s="3">
        <f>VLOOKUP(Tableau1[[#This Row],[Product_Ref]],Table_Correspondance!H:N,7,FALSE)</f>
        <v>7</v>
      </c>
      <c r="R666" s="3">
        <v>1736.69</v>
      </c>
      <c r="S666" t="str">
        <f>CONCATENATE(Tableau1[[#This Row],[Sub_Region_Cod]],Tableau1[[#This Row],[Country_Cod]],Tableau1[[#This Row],[Categ]],Tableau1[[#This Row],[Period]],Tableau1[[#This Row],[Product_Ref]],Tableau1[[#This Row],[Sales]])</f>
        <v>EUECZECAT_BasM9-2020P461061736,69</v>
      </c>
      <c r="T666" s="5">
        <f>VLOOKUP(Tableau1[[#This Row],[Product_Ref]],Table_Correspondance!H:L,5,FALSE)</f>
        <v>43252</v>
      </c>
      <c r="U666">
        <f>_xlfn.DAYS(Tableau1[[#This Row],[Date]],Tableau1[[#This Row],[Date_creation]])</f>
        <v>823</v>
      </c>
    </row>
    <row r="667" spans="1:21" x14ac:dyDescent="0.35">
      <c r="A667" t="s">
        <v>8</v>
      </c>
      <c r="B667" t="s">
        <v>418</v>
      </c>
      <c r="C667" t="str">
        <f>TRIM(Tableau1[[#This Row],[Country_Cod]])</f>
        <v>BGR</v>
      </c>
      <c r="D667" t="s">
        <v>410</v>
      </c>
      <c r="E667" t="str">
        <f>VLOOKUP(Tableau1[[#This Row],[Code_Pays]],Table_Correspondance!$B$1:$F$40,2,FALSE)</f>
        <v>Bulgarie</v>
      </c>
      <c r="F667" t="str">
        <f>RIGHT(Tableau1[[#This Row],[Categ]],LEN(Tableau1[[#This Row],[Categ]])-4)</f>
        <v>Bas</v>
      </c>
      <c r="G667" t="s">
        <v>44</v>
      </c>
      <c r="H667" t="str">
        <f>RIGHT(Tableau1[[#This Row],[Period]],4)</f>
        <v>2019</v>
      </c>
      <c r="I667" t="str">
        <f>LEFT(Tableau1[[#This Row],[Period]],FIND("-",Tableau1[[#This Row],[Period]])-1)</f>
        <v>M11</v>
      </c>
      <c r="J667" t="str">
        <f>RIGHT(Tableau1[[#This Row],[Gauche_Trouve]],LEN(Tableau1[[#This Row],[Gauche_Trouve]])-1)</f>
        <v>11</v>
      </c>
      <c r="K667" s="5">
        <f>DATE(Tableau1[[#This Row],[Annee]],Tableau1[[#This Row],[Mois]],1)</f>
        <v>43770</v>
      </c>
      <c r="L667" s="5" t="str">
        <f>"T" &amp; ROUNDUP(Tableau1[[#This Row],[Mois]]/3, 0)</f>
        <v>T4</v>
      </c>
      <c r="M667" t="s">
        <v>106</v>
      </c>
      <c r="N667" t="str">
        <f>CONCATENATE(Tableau1[[#This Row],[Annee]],"-",Tableau1[[#This Row],[Trimestre]])</f>
        <v>2019-T4</v>
      </c>
      <c r="O667" t="str">
        <f>VLOOKUP(Tableau1[[#This Row],[Product_Ref]],Table_Correspondance!H:J,2,FALSE)</f>
        <v>Jupe</v>
      </c>
      <c r="P667" s="3">
        <f>VLOOKUP(Tableau1[[#This Row],[Product_Ref]],Table_Correspondance!H:N,6,FALSE)</f>
        <v>10.53</v>
      </c>
      <c r="Q667" s="3">
        <f>VLOOKUP(Tableau1[[#This Row],[Product_Ref]],Table_Correspondance!H:N,7,FALSE)</f>
        <v>13</v>
      </c>
      <c r="R667" s="3">
        <v>8239.9500000000007</v>
      </c>
      <c r="S667" t="str">
        <f>CONCATENATE(Tableau1[[#This Row],[Sub_Region_Cod]],Tableau1[[#This Row],[Country_Cod]],Tableau1[[#This Row],[Categ]],Tableau1[[#This Row],[Period]],Tableau1[[#This Row],[Product_Ref]],Tableau1[[#This Row],[Sales]])</f>
        <v>EUEBGRCAT_BasM11-2019P174478239,95</v>
      </c>
      <c r="T667" s="5">
        <f>VLOOKUP(Tableau1[[#This Row],[Product_Ref]],Table_Correspondance!H:L,5,FALSE)</f>
        <v>43132</v>
      </c>
      <c r="U667">
        <f>_xlfn.DAYS(Tableau1[[#This Row],[Date]],Tableau1[[#This Row],[Date_creation]])</f>
        <v>638</v>
      </c>
    </row>
    <row r="668" spans="1:21" x14ac:dyDescent="0.35">
      <c r="A668" t="s">
        <v>8</v>
      </c>
      <c r="B668" t="s">
        <v>418</v>
      </c>
      <c r="C668" t="str">
        <f>TRIM(Tableau1[[#This Row],[Country_Cod]])</f>
        <v>BGR</v>
      </c>
      <c r="D668" t="s">
        <v>409</v>
      </c>
      <c r="E668" t="str">
        <f>VLOOKUP(Tableau1[[#This Row],[Code_Pays]],Table_Correspondance!$B$1:$F$40,2,FALSE)</f>
        <v>Bulgarie</v>
      </c>
      <c r="F668" t="str">
        <f>RIGHT(Tableau1[[#This Row],[Categ]],LEN(Tableau1[[#This Row],[Categ]])-4)</f>
        <v>Haut</v>
      </c>
      <c r="G668" t="s">
        <v>11</v>
      </c>
      <c r="H668" t="str">
        <f>RIGHT(Tableau1[[#This Row],[Period]],4)</f>
        <v>2020</v>
      </c>
      <c r="I668" t="str">
        <f>LEFT(Tableau1[[#This Row],[Period]],FIND("-",Tableau1[[#This Row],[Period]])-1)</f>
        <v>M7</v>
      </c>
      <c r="J668" t="str">
        <f>RIGHT(Tableau1[[#This Row],[Gauche_Trouve]],LEN(Tableau1[[#This Row],[Gauche_Trouve]])-1)</f>
        <v>7</v>
      </c>
      <c r="K668" s="5">
        <f>DATE(Tableau1[[#This Row],[Annee]],Tableau1[[#This Row],[Mois]],1)</f>
        <v>44013</v>
      </c>
      <c r="L668" s="5" t="str">
        <f>"T" &amp; ROUNDUP(Tableau1[[#This Row],[Mois]]/3, 0)</f>
        <v>T3</v>
      </c>
      <c r="M668" t="s">
        <v>273</v>
      </c>
      <c r="N668" t="str">
        <f>CONCATENATE(Tableau1[[#This Row],[Annee]],"-",Tableau1[[#This Row],[Trimestre]])</f>
        <v>2020-T3</v>
      </c>
      <c r="O668" t="str">
        <f>VLOOKUP(Tableau1[[#This Row],[Product_Ref]],Table_Correspondance!H:J,2,FALSE)</f>
        <v>Sweatshirt</v>
      </c>
      <c r="P668" s="3">
        <f>VLOOKUP(Tableau1[[#This Row],[Product_Ref]],Table_Correspondance!H:N,6,FALSE)</f>
        <v>11.83</v>
      </c>
      <c r="Q668" s="3">
        <f>VLOOKUP(Tableau1[[#This Row],[Product_Ref]],Table_Correspondance!H:N,7,FALSE)</f>
        <v>13</v>
      </c>
      <c r="R668" s="3">
        <v>7677.61</v>
      </c>
      <c r="S668" t="str">
        <f>CONCATENATE(Tableau1[[#This Row],[Sub_Region_Cod]],Tableau1[[#This Row],[Country_Cod]],Tableau1[[#This Row],[Categ]],Tableau1[[#This Row],[Period]],Tableau1[[#This Row],[Product_Ref]],Tableau1[[#This Row],[Sales]])</f>
        <v>EUEBGRCAT_HautM7-2020P397177677,61</v>
      </c>
      <c r="T668" s="5">
        <f>VLOOKUP(Tableau1[[#This Row],[Product_Ref]],Table_Correspondance!H:L,5,FALSE)</f>
        <v>42795</v>
      </c>
      <c r="U668">
        <f>_xlfn.DAYS(Tableau1[[#This Row],[Date]],Tableau1[[#This Row],[Date_creation]])</f>
        <v>1218</v>
      </c>
    </row>
    <row r="669" spans="1:21" x14ac:dyDescent="0.35">
      <c r="A669" t="s">
        <v>8</v>
      </c>
      <c r="B669" t="s">
        <v>417</v>
      </c>
      <c r="C669" t="str">
        <f>TRIM(Tableau1[[#This Row],[Country_Cod]])</f>
        <v>MDA</v>
      </c>
      <c r="D669" t="s">
        <v>409</v>
      </c>
      <c r="E669" t="str">
        <f>VLOOKUP(Tableau1[[#This Row],[Code_Pays]],Table_Correspondance!$B$1:$F$40,2,FALSE)</f>
        <v>République de Moldavie</v>
      </c>
      <c r="F669" t="str">
        <f>RIGHT(Tableau1[[#This Row],[Categ]],LEN(Tableau1[[#This Row],[Categ]])-4)</f>
        <v>Haut</v>
      </c>
      <c r="G669" t="s">
        <v>54</v>
      </c>
      <c r="H669" t="str">
        <f>RIGHT(Tableau1[[#This Row],[Period]],4)</f>
        <v>2020</v>
      </c>
      <c r="I669" t="str">
        <f>LEFT(Tableau1[[#This Row],[Period]],FIND("-",Tableau1[[#This Row],[Period]])-1)</f>
        <v>M5</v>
      </c>
      <c r="J669" t="str">
        <f>RIGHT(Tableau1[[#This Row],[Gauche_Trouve]],LEN(Tableau1[[#This Row],[Gauche_Trouve]])-1)</f>
        <v>5</v>
      </c>
      <c r="K669" s="5">
        <f>DATE(Tableau1[[#This Row],[Annee]],Tableau1[[#This Row],[Mois]],1)</f>
        <v>43952</v>
      </c>
      <c r="L669" s="5" t="str">
        <f>"T" &amp; ROUNDUP(Tableau1[[#This Row],[Mois]]/3, 0)</f>
        <v>T2</v>
      </c>
      <c r="M669" t="s">
        <v>225</v>
      </c>
      <c r="N669" t="str">
        <f>CONCATENATE(Tableau1[[#This Row],[Annee]],"-",Tableau1[[#This Row],[Trimestre]])</f>
        <v>2020-T2</v>
      </c>
      <c r="O669" t="str">
        <f>VLOOKUP(Tableau1[[#This Row],[Product_Ref]],Table_Correspondance!H:J,2,FALSE)</f>
        <v>T-shirt</v>
      </c>
      <c r="P669" s="3">
        <f>VLOOKUP(Tableau1[[#This Row],[Product_Ref]],Table_Correspondance!H:N,6,FALSE)</f>
        <v>8.6999999999999993</v>
      </c>
      <c r="Q669" s="3">
        <f>VLOOKUP(Tableau1[[#This Row],[Product_Ref]],Table_Correspondance!H:N,7,FALSE)</f>
        <v>10</v>
      </c>
      <c r="R669" s="3">
        <v>925.81</v>
      </c>
      <c r="S669" t="str">
        <f>CONCATENATE(Tableau1[[#This Row],[Sub_Region_Cod]],Tableau1[[#This Row],[Country_Cod]],Tableau1[[#This Row],[Categ]],Tableau1[[#This Row],[Period]],Tableau1[[#This Row],[Product_Ref]],Tableau1[[#This Row],[Sales]])</f>
        <v>EUEMDACAT_HautM5-2020P37768925,81</v>
      </c>
      <c r="T669" s="5">
        <f>VLOOKUP(Tableau1[[#This Row],[Product_Ref]],Table_Correspondance!H:L,5,FALSE)</f>
        <v>43252</v>
      </c>
      <c r="U669">
        <f>_xlfn.DAYS(Tableau1[[#This Row],[Date]],Tableau1[[#This Row],[Date_creation]])</f>
        <v>700</v>
      </c>
    </row>
    <row r="670" spans="1:21" x14ac:dyDescent="0.35">
      <c r="A670" t="s">
        <v>8</v>
      </c>
      <c r="B670" t="s">
        <v>416</v>
      </c>
      <c r="C670" t="str">
        <f>TRIM(Tableau1[[#This Row],[Country_Cod]])</f>
        <v>ROU</v>
      </c>
      <c r="D670" t="s">
        <v>409</v>
      </c>
      <c r="E670" t="str">
        <f>VLOOKUP(Tableau1[[#This Row],[Code_Pays]],Table_Correspondance!$B$1:$F$40,2,FALSE)</f>
        <v>Roumanie</v>
      </c>
      <c r="F670" t="str">
        <f>RIGHT(Tableau1[[#This Row],[Categ]],LEN(Tableau1[[#This Row],[Categ]])-4)</f>
        <v>Haut</v>
      </c>
      <c r="G670" t="s">
        <v>9</v>
      </c>
      <c r="H670" t="str">
        <f>RIGHT(Tableau1[[#This Row],[Period]],4)</f>
        <v>2021</v>
      </c>
      <c r="I670" t="str">
        <f>LEFT(Tableau1[[#This Row],[Period]],FIND("-",Tableau1[[#This Row],[Period]])-1)</f>
        <v>M2</v>
      </c>
      <c r="J670" t="str">
        <f>RIGHT(Tableau1[[#This Row],[Gauche_Trouve]],LEN(Tableau1[[#This Row],[Gauche_Trouve]])-1)</f>
        <v>2</v>
      </c>
      <c r="K670" s="5">
        <f>DATE(Tableau1[[#This Row],[Annee]],Tableau1[[#This Row],[Mois]],1)</f>
        <v>44228</v>
      </c>
      <c r="L670" s="5" t="str">
        <f>"T" &amp; ROUNDUP(Tableau1[[#This Row],[Mois]]/3, 0)</f>
        <v>T1</v>
      </c>
      <c r="M670" t="s">
        <v>282</v>
      </c>
      <c r="N670" t="str">
        <f>CONCATENATE(Tableau1[[#This Row],[Annee]],"-",Tableau1[[#This Row],[Trimestre]])</f>
        <v>2021-T1</v>
      </c>
      <c r="O670" t="str">
        <f>VLOOKUP(Tableau1[[#This Row],[Product_Ref]],Table_Correspondance!H:J,2,FALSE)</f>
        <v>Soutien gorge</v>
      </c>
      <c r="P670" s="3">
        <f>VLOOKUP(Tableau1[[#This Row],[Product_Ref]],Table_Correspondance!H:N,6,FALSE)</f>
        <v>12.45</v>
      </c>
      <c r="Q670" s="3">
        <f>VLOOKUP(Tableau1[[#This Row],[Product_Ref]],Table_Correspondance!H:N,7,FALSE)</f>
        <v>15</v>
      </c>
      <c r="R670" s="3">
        <v>6819.7</v>
      </c>
      <c r="S670" t="str">
        <f>CONCATENATE(Tableau1[[#This Row],[Sub_Region_Cod]],Tableau1[[#This Row],[Country_Cod]],Tableau1[[#This Row],[Categ]],Tableau1[[#This Row],[Period]],Tableau1[[#This Row],[Product_Ref]],Tableau1[[#This Row],[Sales]])</f>
        <v>EUEROUCAT_HautM2-2021P022666819,7</v>
      </c>
      <c r="T670" s="5">
        <f>VLOOKUP(Tableau1[[#This Row],[Product_Ref]],Table_Correspondance!H:L,5,FALSE)</f>
        <v>42856</v>
      </c>
      <c r="U670">
        <f>_xlfn.DAYS(Tableau1[[#This Row],[Date]],Tableau1[[#This Row],[Date_creation]])</f>
        <v>1372</v>
      </c>
    </row>
    <row r="671" spans="1:21" x14ac:dyDescent="0.35">
      <c r="A671" t="s">
        <v>8</v>
      </c>
      <c r="B671" t="s">
        <v>421</v>
      </c>
      <c r="C671" t="str">
        <f>TRIM(Tableau1[[#This Row],[Country_Cod]])</f>
        <v>SVK</v>
      </c>
      <c r="D671" t="s">
        <v>409</v>
      </c>
      <c r="E671" t="str">
        <f>VLOOKUP(Tableau1[[#This Row],[Code_Pays]],Table_Correspondance!$B$1:$F$40,2,FALSE)</f>
        <v>Slovaquie</v>
      </c>
      <c r="F671" t="str">
        <f>RIGHT(Tableau1[[#This Row],[Categ]],LEN(Tableau1[[#This Row],[Categ]])-4)</f>
        <v>Haut</v>
      </c>
      <c r="G671" t="s">
        <v>27</v>
      </c>
      <c r="H671" t="str">
        <f>RIGHT(Tableau1[[#This Row],[Period]],4)</f>
        <v>2020</v>
      </c>
      <c r="I671" t="str">
        <f>LEFT(Tableau1[[#This Row],[Period]],FIND("-",Tableau1[[#This Row],[Period]])-1)</f>
        <v>M6</v>
      </c>
      <c r="J671" t="str">
        <f>RIGHT(Tableau1[[#This Row],[Gauche_Trouve]],LEN(Tableau1[[#This Row],[Gauche_Trouve]])-1)</f>
        <v>6</v>
      </c>
      <c r="K671" s="5">
        <f>DATE(Tableau1[[#This Row],[Annee]],Tableau1[[#This Row],[Mois]],1)</f>
        <v>43983</v>
      </c>
      <c r="L671" s="5" t="str">
        <f>"T" &amp; ROUNDUP(Tableau1[[#This Row],[Mois]]/3, 0)</f>
        <v>T2</v>
      </c>
      <c r="M671" t="s">
        <v>352</v>
      </c>
      <c r="N671" t="str">
        <f>CONCATENATE(Tableau1[[#This Row],[Annee]],"-",Tableau1[[#This Row],[Trimestre]])</f>
        <v>2020-T2</v>
      </c>
      <c r="O671" t="str">
        <f>VLOOKUP(Tableau1[[#This Row],[Product_Ref]],Table_Correspondance!H:J,2,FALSE)</f>
        <v>Chemise</v>
      </c>
      <c r="P671" s="3">
        <f>VLOOKUP(Tableau1[[#This Row],[Product_Ref]],Table_Correspondance!H:N,6,FALSE)</f>
        <v>5.95</v>
      </c>
      <c r="Q671" s="3">
        <f>VLOOKUP(Tableau1[[#This Row],[Product_Ref]],Table_Correspondance!H:N,7,FALSE)</f>
        <v>7</v>
      </c>
      <c r="R671" s="3">
        <v>4434.4399999999996</v>
      </c>
      <c r="S671" t="str">
        <f>CONCATENATE(Tableau1[[#This Row],[Sub_Region_Cod]],Tableau1[[#This Row],[Country_Cod]],Tableau1[[#This Row],[Categ]],Tableau1[[#This Row],[Period]],Tableau1[[#This Row],[Product_Ref]],Tableau1[[#This Row],[Sales]])</f>
        <v>EUESVKCAT_HautM6-2020P494484434,44</v>
      </c>
      <c r="T671" s="5">
        <f>VLOOKUP(Tableau1[[#This Row],[Product_Ref]],Table_Correspondance!H:L,5,FALSE)</f>
        <v>42917</v>
      </c>
      <c r="U671">
        <f>_xlfn.DAYS(Tableau1[[#This Row],[Date]],Tableau1[[#This Row],[Date_creation]])</f>
        <v>1066</v>
      </c>
    </row>
    <row r="672" spans="1:21" x14ac:dyDescent="0.35">
      <c r="A672" t="s">
        <v>8</v>
      </c>
      <c r="B672" t="s">
        <v>415</v>
      </c>
      <c r="C672" t="str">
        <f>TRIM(Tableau1[[#This Row],[Country_Cod]])</f>
        <v>RUS</v>
      </c>
      <c r="D672" t="s">
        <v>410</v>
      </c>
      <c r="E672" t="str">
        <f>VLOOKUP(Tableau1[[#This Row],[Code_Pays]],Table_Correspondance!$B$1:$F$40,2,FALSE)</f>
        <v>Fédération de Russie</v>
      </c>
      <c r="F672" t="str">
        <f>RIGHT(Tableau1[[#This Row],[Categ]],LEN(Tableau1[[#This Row],[Categ]])-4)</f>
        <v>Bas</v>
      </c>
      <c r="G672" t="s">
        <v>25</v>
      </c>
      <c r="H672" t="str">
        <f>RIGHT(Tableau1[[#This Row],[Period]],4)</f>
        <v>2019</v>
      </c>
      <c r="I672" t="str">
        <f>LEFT(Tableau1[[#This Row],[Period]],FIND("-",Tableau1[[#This Row],[Period]])-1)</f>
        <v>M12</v>
      </c>
      <c r="J672" t="str">
        <f>RIGHT(Tableau1[[#This Row],[Gauche_Trouve]],LEN(Tableau1[[#This Row],[Gauche_Trouve]])-1)</f>
        <v>12</v>
      </c>
      <c r="K672" s="5">
        <f>DATE(Tableau1[[#This Row],[Annee]],Tableau1[[#This Row],[Mois]],1)</f>
        <v>43800</v>
      </c>
      <c r="L672" s="5" t="str">
        <f>"T" &amp; ROUNDUP(Tableau1[[#This Row],[Mois]]/3, 0)</f>
        <v>T4</v>
      </c>
      <c r="M672" t="s">
        <v>275</v>
      </c>
      <c r="N672" t="str">
        <f>CONCATENATE(Tableau1[[#This Row],[Annee]],"-",Tableau1[[#This Row],[Trimestre]])</f>
        <v>2019-T4</v>
      </c>
      <c r="O672" t="str">
        <f>VLOOKUP(Tableau1[[#This Row],[Product_Ref]],Table_Correspondance!H:J,2,FALSE)</f>
        <v>Pantalon</v>
      </c>
      <c r="P672" s="3">
        <f>VLOOKUP(Tableau1[[#This Row],[Product_Ref]],Table_Correspondance!H:N,6,FALSE)</f>
        <v>11.2</v>
      </c>
      <c r="Q672" s="3">
        <f>VLOOKUP(Tableau1[[#This Row],[Product_Ref]],Table_Correspondance!H:N,7,FALSE)</f>
        <v>14</v>
      </c>
      <c r="R672" s="3">
        <v>3264.26</v>
      </c>
      <c r="S672" t="str">
        <f>CONCATENATE(Tableau1[[#This Row],[Sub_Region_Cod]],Tableau1[[#This Row],[Country_Cod]],Tableau1[[#This Row],[Categ]],Tableau1[[#This Row],[Period]],Tableau1[[#This Row],[Product_Ref]],Tableau1[[#This Row],[Sales]])</f>
        <v>EUERUSCAT_BasM12-2019P405903264,26</v>
      </c>
      <c r="T672" s="5">
        <f>VLOOKUP(Tableau1[[#This Row],[Product_Ref]],Table_Correspondance!H:L,5,FALSE)</f>
        <v>43313</v>
      </c>
      <c r="U672">
        <f>_xlfn.DAYS(Tableau1[[#This Row],[Date]],Tableau1[[#This Row],[Date_creation]])</f>
        <v>487</v>
      </c>
    </row>
    <row r="673" spans="1:21" x14ac:dyDescent="0.35">
      <c r="A673" t="s">
        <v>8</v>
      </c>
      <c r="B673" t="s">
        <v>421</v>
      </c>
      <c r="C673" t="str">
        <f>TRIM(Tableau1[[#This Row],[Country_Cod]])</f>
        <v>SVK</v>
      </c>
      <c r="D673" t="s">
        <v>409</v>
      </c>
      <c r="E673" t="str">
        <f>VLOOKUP(Tableau1[[#This Row],[Code_Pays]],Table_Correspondance!$B$1:$F$40,2,FALSE)</f>
        <v>Slovaquie</v>
      </c>
      <c r="F673" t="str">
        <f>RIGHT(Tableau1[[#This Row],[Categ]],LEN(Tableau1[[#This Row],[Categ]])-4)</f>
        <v>Haut</v>
      </c>
      <c r="G673" t="s">
        <v>48</v>
      </c>
      <c r="H673" t="str">
        <f>RIGHT(Tableau1[[#This Row],[Period]],4)</f>
        <v>2020</v>
      </c>
      <c r="I673" t="str">
        <f>LEFT(Tableau1[[#This Row],[Period]],FIND("-",Tableau1[[#This Row],[Period]])-1)</f>
        <v>M1</v>
      </c>
      <c r="J673" t="str">
        <f>RIGHT(Tableau1[[#This Row],[Gauche_Trouve]],LEN(Tableau1[[#This Row],[Gauche_Trouve]])-1)</f>
        <v>1</v>
      </c>
      <c r="K673" s="5">
        <f>DATE(Tableau1[[#This Row],[Annee]],Tableau1[[#This Row],[Mois]],1)</f>
        <v>43831</v>
      </c>
      <c r="L673" s="5" t="str">
        <f>"T" &amp; ROUNDUP(Tableau1[[#This Row],[Mois]]/3, 0)</f>
        <v>T1</v>
      </c>
      <c r="M673" t="s">
        <v>383</v>
      </c>
      <c r="N673" t="str">
        <f>CONCATENATE(Tableau1[[#This Row],[Annee]],"-",Tableau1[[#This Row],[Trimestre]])</f>
        <v>2020-T1</v>
      </c>
      <c r="O673" t="str">
        <f>VLOOKUP(Tableau1[[#This Row],[Product_Ref]],Table_Correspondance!H:J,2,FALSE)</f>
        <v>Débardeur</v>
      </c>
      <c r="P673" s="3">
        <f>VLOOKUP(Tableau1[[#This Row],[Product_Ref]],Table_Correspondance!H:N,6,FALSE)</f>
        <v>4.3499999999999996</v>
      </c>
      <c r="Q673" s="3">
        <f>VLOOKUP(Tableau1[[#This Row],[Product_Ref]],Table_Correspondance!H:N,7,FALSE)</f>
        <v>5</v>
      </c>
      <c r="R673" s="3">
        <v>3741.56</v>
      </c>
      <c r="S673" t="str">
        <f>CONCATENATE(Tableau1[[#This Row],[Sub_Region_Cod]],Tableau1[[#This Row],[Country_Cod]],Tableau1[[#This Row],[Categ]],Tableau1[[#This Row],[Period]],Tableau1[[#This Row],[Product_Ref]],Tableau1[[#This Row],[Sales]])</f>
        <v>EUESVKCAT_HautM1-2020P390923741,56</v>
      </c>
      <c r="T673" s="5">
        <f>VLOOKUP(Tableau1[[#This Row],[Product_Ref]],Table_Correspondance!H:L,5,FALSE)</f>
        <v>42795</v>
      </c>
      <c r="U673">
        <f>_xlfn.DAYS(Tableau1[[#This Row],[Date]],Tableau1[[#This Row],[Date_creation]])</f>
        <v>1036</v>
      </c>
    </row>
    <row r="674" spans="1:21" x14ac:dyDescent="0.35">
      <c r="A674" t="s">
        <v>8</v>
      </c>
      <c r="B674" t="s">
        <v>419</v>
      </c>
      <c r="C674" t="str">
        <f>TRIM(Tableau1[[#This Row],[Country_Cod]])</f>
        <v>HUN</v>
      </c>
      <c r="D674" t="s">
        <v>409</v>
      </c>
      <c r="E674" t="str">
        <f>VLOOKUP(Tableau1[[#This Row],[Code_Pays]],Table_Correspondance!$B$1:$F$40,2,FALSE)</f>
        <v>Hongrie</v>
      </c>
      <c r="F674" t="str">
        <f>RIGHT(Tableau1[[#This Row],[Categ]],LEN(Tableau1[[#This Row],[Categ]])-4)</f>
        <v>Haut</v>
      </c>
      <c r="G674" t="s">
        <v>44</v>
      </c>
      <c r="H674" t="str">
        <f>RIGHT(Tableau1[[#This Row],[Period]],4)</f>
        <v>2019</v>
      </c>
      <c r="I674" t="str">
        <f>LEFT(Tableau1[[#This Row],[Period]],FIND("-",Tableau1[[#This Row],[Period]])-1)</f>
        <v>M11</v>
      </c>
      <c r="J674" t="str">
        <f>RIGHT(Tableau1[[#This Row],[Gauche_Trouve]],LEN(Tableau1[[#This Row],[Gauche_Trouve]])-1)</f>
        <v>11</v>
      </c>
      <c r="K674" s="5">
        <f>DATE(Tableau1[[#This Row],[Annee]],Tableau1[[#This Row],[Mois]],1)</f>
        <v>43770</v>
      </c>
      <c r="L674" s="5" t="str">
        <f>"T" &amp; ROUNDUP(Tableau1[[#This Row],[Mois]]/3, 0)</f>
        <v>T4</v>
      </c>
      <c r="M674" t="s">
        <v>139</v>
      </c>
      <c r="N674" t="str">
        <f>CONCATENATE(Tableau1[[#This Row],[Annee]],"-",Tableau1[[#This Row],[Trimestre]])</f>
        <v>2019-T4</v>
      </c>
      <c r="O674" t="str">
        <f>VLOOKUP(Tableau1[[#This Row],[Product_Ref]],Table_Correspondance!H:J,2,FALSE)</f>
        <v>Débardeur</v>
      </c>
      <c r="P674" s="3">
        <f>VLOOKUP(Tableau1[[#This Row],[Product_Ref]],Table_Correspondance!H:N,6,FALSE)</f>
        <v>7.11</v>
      </c>
      <c r="Q674" s="3">
        <f>VLOOKUP(Tableau1[[#This Row],[Product_Ref]],Table_Correspondance!H:N,7,FALSE)</f>
        <v>9</v>
      </c>
      <c r="R674" s="3">
        <v>2828.16</v>
      </c>
      <c r="S674" t="str">
        <f>CONCATENATE(Tableau1[[#This Row],[Sub_Region_Cod]],Tableau1[[#This Row],[Country_Cod]],Tableau1[[#This Row],[Categ]],Tableau1[[#This Row],[Period]],Tableau1[[#This Row],[Product_Ref]],Tableau1[[#This Row],[Sales]])</f>
        <v>EUEHUNCAT_HautM11-2019P026052828,16</v>
      </c>
      <c r="T674" s="5">
        <f>VLOOKUP(Tableau1[[#This Row],[Product_Ref]],Table_Correspondance!H:L,5,FALSE)</f>
        <v>42856</v>
      </c>
      <c r="U674">
        <f>_xlfn.DAYS(Tableau1[[#This Row],[Date]],Tableau1[[#This Row],[Date_creation]])</f>
        <v>914</v>
      </c>
    </row>
    <row r="675" spans="1:21" x14ac:dyDescent="0.35">
      <c r="A675" t="s">
        <v>8</v>
      </c>
      <c r="B675" t="s">
        <v>421</v>
      </c>
      <c r="C675" t="str">
        <f>TRIM(Tableau1[[#This Row],[Country_Cod]])</f>
        <v>SVK</v>
      </c>
      <c r="D675" t="s">
        <v>409</v>
      </c>
      <c r="E675" t="str">
        <f>VLOOKUP(Tableau1[[#This Row],[Code_Pays]],Table_Correspondance!$B$1:$F$40,2,FALSE)</f>
        <v>Slovaquie</v>
      </c>
      <c r="F675" t="str">
        <f>RIGHT(Tableau1[[#This Row],[Categ]],LEN(Tableau1[[#This Row],[Categ]])-4)</f>
        <v>Haut</v>
      </c>
      <c r="G675" t="s">
        <v>4</v>
      </c>
      <c r="H675" t="str">
        <f>RIGHT(Tableau1[[#This Row],[Period]],4)</f>
        <v>2021</v>
      </c>
      <c r="I675" t="str">
        <f>LEFT(Tableau1[[#This Row],[Period]],FIND("-",Tableau1[[#This Row],[Period]])-1)</f>
        <v>M3</v>
      </c>
      <c r="J675" t="str">
        <f>RIGHT(Tableau1[[#This Row],[Gauche_Trouve]],LEN(Tableau1[[#This Row],[Gauche_Trouve]])-1)</f>
        <v>3</v>
      </c>
      <c r="K675" s="5">
        <f>DATE(Tableau1[[#This Row],[Annee]],Tableau1[[#This Row],[Mois]],1)</f>
        <v>44256</v>
      </c>
      <c r="L675" s="5" t="str">
        <f>"T" &amp; ROUNDUP(Tableau1[[#This Row],[Mois]]/3, 0)</f>
        <v>T1</v>
      </c>
      <c r="M675" t="s">
        <v>86</v>
      </c>
      <c r="N675" t="str">
        <f>CONCATENATE(Tableau1[[#This Row],[Annee]],"-",Tableau1[[#This Row],[Trimestre]])</f>
        <v>2021-T1</v>
      </c>
      <c r="O675" t="str">
        <f>VLOOKUP(Tableau1[[#This Row],[Product_Ref]],Table_Correspondance!H:J,2,FALSE)</f>
        <v>T-shirt</v>
      </c>
      <c r="P675" s="3">
        <f>VLOOKUP(Tableau1[[#This Row],[Product_Ref]],Table_Correspondance!H:N,6,FALSE)</f>
        <v>7.9</v>
      </c>
      <c r="Q675" s="3">
        <f>VLOOKUP(Tableau1[[#This Row],[Product_Ref]],Table_Correspondance!H:N,7,FALSE)</f>
        <v>10</v>
      </c>
      <c r="R675" s="3">
        <v>9942.7199999999993</v>
      </c>
      <c r="S675" t="str">
        <f>CONCATENATE(Tableau1[[#This Row],[Sub_Region_Cod]],Tableau1[[#This Row],[Country_Cod]],Tableau1[[#This Row],[Categ]],Tableau1[[#This Row],[Period]],Tableau1[[#This Row],[Product_Ref]],Tableau1[[#This Row],[Sales]])</f>
        <v>EUESVKCAT_HautM3-2021P371049942,72</v>
      </c>
      <c r="T675" s="5">
        <f>VLOOKUP(Tableau1[[#This Row],[Product_Ref]],Table_Correspondance!H:L,5,FALSE)</f>
        <v>43132</v>
      </c>
      <c r="U675">
        <f>_xlfn.DAYS(Tableau1[[#This Row],[Date]],Tableau1[[#This Row],[Date_creation]])</f>
        <v>1124</v>
      </c>
    </row>
    <row r="676" spans="1:21" x14ac:dyDescent="0.35">
      <c r="A676" t="s">
        <v>8</v>
      </c>
      <c r="B676" t="s">
        <v>419</v>
      </c>
      <c r="C676" t="str">
        <f>TRIM(Tableau1[[#This Row],[Country_Cod]])</f>
        <v>HUN</v>
      </c>
      <c r="D676" t="s">
        <v>410</v>
      </c>
      <c r="E676" t="str">
        <f>VLOOKUP(Tableau1[[#This Row],[Code_Pays]],Table_Correspondance!$B$1:$F$40,2,FALSE)</f>
        <v>Hongrie</v>
      </c>
      <c r="F676" t="str">
        <f>RIGHT(Tableau1[[#This Row],[Categ]],LEN(Tableau1[[#This Row],[Categ]])-4)</f>
        <v>Bas</v>
      </c>
      <c r="G676" t="s">
        <v>54</v>
      </c>
      <c r="H676" t="str">
        <f>RIGHT(Tableau1[[#This Row],[Period]],4)</f>
        <v>2020</v>
      </c>
      <c r="I676" t="str">
        <f>LEFT(Tableau1[[#This Row],[Period]],FIND("-",Tableau1[[#This Row],[Period]])-1)</f>
        <v>M5</v>
      </c>
      <c r="J676" t="str">
        <f>RIGHT(Tableau1[[#This Row],[Gauche_Trouve]],LEN(Tableau1[[#This Row],[Gauche_Trouve]])-1)</f>
        <v>5</v>
      </c>
      <c r="K676" s="5">
        <f>DATE(Tableau1[[#This Row],[Annee]],Tableau1[[#This Row],[Mois]],1)</f>
        <v>43952</v>
      </c>
      <c r="L676" s="5" t="str">
        <f>"T" &amp; ROUNDUP(Tableau1[[#This Row],[Mois]]/3, 0)</f>
        <v>T2</v>
      </c>
      <c r="M676" t="s">
        <v>61</v>
      </c>
      <c r="N676" t="str">
        <f>CONCATENATE(Tableau1[[#This Row],[Annee]],"-",Tableau1[[#This Row],[Trimestre]])</f>
        <v>2020-T2</v>
      </c>
      <c r="O676" t="str">
        <f>VLOOKUP(Tableau1[[#This Row],[Product_Ref]],Table_Correspondance!H:J,2,FALSE)</f>
        <v>Culotte</v>
      </c>
      <c r="P676" s="3">
        <f>VLOOKUP(Tableau1[[#This Row],[Product_Ref]],Table_Correspondance!H:N,6,FALSE)</f>
        <v>8.3000000000000007</v>
      </c>
      <c r="Q676" s="3">
        <f>VLOOKUP(Tableau1[[#This Row],[Product_Ref]],Table_Correspondance!H:N,7,FALSE)</f>
        <v>10</v>
      </c>
      <c r="R676" s="3">
        <v>8051.76</v>
      </c>
      <c r="S676" t="str">
        <f>CONCATENATE(Tableau1[[#This Row],[Sub_Region_Cod]],Tableau1[[#This Row],[Country_Cod]],Tableau1[[#This Row],[Categ]],Tableau1[[#This Row],[Period]],Tableau1[[#This Row],[Product_Ref]],Tableau1[[#This Row],[Sales]])</f>
        <v>EUEHUNCAT_BasM5-2020P441278051,76</v>
      </c>
      <c r="T676" s="5">
        <f>VLOOKUP(Tableau1[[#This Row],[Product_Ref]],Table_Correspondance!H:L,5,FALSE)</f>
        <v>43160</v>
      </c>
      <c r="U676">
        <f>_xlfn.DAYS(Tableau1[[#This Row],[Date]],Tableau1[[#This Row],[Date_creation]])</f>
        <v>792</v>
      </c>
    </row>
    <row r="677" spans="1:21" x14ac:dyDescent="0.35">
      <c r="A677" t="s">
        <v>8</v>
      </c>
      <c r="B677" t="s">
        <v>415</v>
      </c>
      <c r="C677" t="str">
        <f>TRIM(Tableau1[[#This Row],[Country_Cod]])</f>
        <v>RUS</v>
      </c>
      <c r="D677" t="s">
        <v>409</v>
      </c>
      <c r="E677" t="str">
        <f>VLOOKUP(Tableau1[[#This Row],[Code_Pays]],Table_Correspondance!$B$1:$F$40,2,FALSE)</f>
        <v>Fédération de Russie</v>
      </c>
      <c r="F677" t="str">
        <f>RIGHT(Tableau1[[#This Row],[Categ]],LEN(Tableau1[[#This Row],[Categ]])-4)</f>
        <v>Haut</v>
      </c>
      <c r="G677" t="s">
        <v>20</v>
      </c>
      <c r="H677" t="str">
        <f>RIGHT(Tableau1[[#This Row],[Period]],4)</f>
        <v>2020</v>
      </c>
      <c r="I677" t="str">
        <f>LEFT(Tableau1[[#This Row],[Period]],FIND("-",Tableau1[[#This Row],[Period]])-1)</f>
        <v>M4</v>
      </c>
      <c r="J677" t="str">
        <f>RIGHT(Tableau1[[#This Row],[Gauche_Trouve]],LEN(Tableau1[[#This Row],[Gauche_Trouve]])-1)</f>
        <v>4</v>
      </c>
      <c r="K677" s="5">
        <f>DATE(Tableau1[[#This Row],[Annee]],Tableau1[[#This Row],[Mois]],1)</f>
        <v>43922</v>
      </c>
      <c r="L677" s="5" t="str">
        <f>"T" &amp; ROUNDUP(Tableau1[[#This Row],[Mois]]/3, 0)</f>
        <v>T2</v>
      </c>
      <c r="M677" t="s">
        <v>326</v>
      </c>
      <c r="N677" t="str">
        <f>CONCATENATE(Tableau1[[#This Row],[Annee]],"-",Tableau1[[#This Row],[Trimestre]])</f>
        <v>2020-T2</v>
      </c>
      <c r="O677" t="str">
        <f>VLOOKUP(Tableau1[[#This Row],[Product_Ref]],Table_Correspondance!H:J,2,FALSE)</f>
        <v>Chemise</v>
      </c>
      <c r="P677" s="3">
        <f>VLOOKUP(Tableau1[[#This Row],[Product_Ref]],Table_Correspondance!H:N,6,FALSE)</f>
        <v>8.91</v>
      </c>
      <c r="Q677" s="3">
        <f>VLOOKUP(Tableau1[[#This Row],[Product_Ref]],Table_Correspondance!H:N,7,FALSE)</f>
        <v>11</v>
      </c>
      <c r="R677" s="3">
        <v>7958.27</v>
      </c>
      <c r="S677" t="str">
        <f>CONCATENATE(Tableau1[[#This Row],[Sub_Region_Cod]],Tableau1[[#This Row],[Country_Cod]],Tableau1[[#This Row],[Categ]],Tableau1[[#This Row],[Period]],Tableau1[[#This Row],[Product_Ref]],Tableau1[[#This Row],[Sales]])</f>
        <v>EUERUSCAT_HautM4-2020P286807958,27</v>
      </c>
      <c r="T677" s="5">
        <f>VLOOKUP(Tableau1[[#This Row],[Product_Ref]],Table_Correspondance!H:L,5,FALSE)</f>
        <v>42736</v>
      </c>
      <c r="U677">
        <f>_xlfn.DAYS(Tableau1[[#This Row],[Date]],Tableau1[[#This Row],[Date_creation]])</f>
        <v>1186</v>
      </c>
    </row>
    <row r="678" spans="1:21" x14ac:dyDescent="0.35">
      <c r="A678" t="s">
        <v>8</v>
      </c>
      <c r="B678" t="s">
        <v>418</v>
      </c>
      <c r="C678" t="str">
        <f>TRIM(Tableau1[[#This Row],[Country_Cod]])</f>
        <v>BGR</v>
      </c>
      <c r="D678" t="s">
        <v>410</v>
      </c>
      <c r="E678" t="str">
        <f>VLOOKUP(Tableau1[[#This Row],[Code_Pays]],Table_Correspondance!$B$1:$F$40,2,FALSE)</f>
        <v>Bulgarie</v>
      </c>
      <c r="F678" t="str">
        <f>RIGHT(Tableau1[[#This Row],[Categ]],LEN(Tableau1[[#This Row],[Categ]])-4)</f>
        <v>Bas</v>
      </c>
      <c r="G678" t="s">
        <v>44</v>
      </c>
      <c r="H678" t="str">
        <f>RIGHT(Tableau1[[#This Row],[Period]],4)</f>
        <v>2019</v>
      </c>
      <c r="I678" t="str">
        <f>LEFT(Tableau1[[#This Row],[Period]],FIND("-",Tableau1[[#This Row],[Period]])-1)</f>
        <v>M11</v>
      </c>
      <c r="J678" t="str">
        <f>RIGHT(Tableau1[[#This Row],[Gauche_Trouve]],LEN(Tableau1[[#This Row],[Gauche_Trouve]])-1)</f>
        <v>11</v>
      </c>
      <c r="K678" s="5">
        <f>DATE(Tableau1[[#This Row],[Annee]],Tableau1[[#This Row],[Mois]],1)</f>
        <v>43770</v>
      </c>
      <c r="L678" s="5" t="str">
        <f>"T" &amp; ROUNDUP(Tableau1[[#This Row],[Mois]]/3, 0)</f>
        <v>T4</v>
      </c>
      <c r="M678" t="s">
        <v>299</v>
      </c>
      <c r="N678" t="str">
        <f>CONCATENATE(Tableau1[[#This Row],[Annee]],"-",Tableau1[[#This Row],[Trimestre]])</f>
        <v>2019-T4</v>
      </c>
      <c r="O678" t="str">
        <f>VLOOKUP(Tableau1[[#This Row],[Product_Ref]],Table_Correspondance!H:J,2,FALSE)</f>
        <v>Culotte</v>
      </c>
      <c r="P678" s="3">
        <f>VLOOKUP(Tableau1[[#This Row],[Product_Ref]],Table_Correspondance!H:N,6,FALSE)</f>
        <v>12.15</v>
      </c>
      <c r="Q678" s="3">
        <f>VLOOKUP(Tableau1[[#This Row],[Product_Ref]],Table_Correspondance!H:N,7,FALSE)</f>
        <v>15</v>
      </c>
      <c r="R678" s="3">
        <v>9893.24</v>
      </c>
      <c r="S678" t="str">
        <f>CONCATENATE(Tableau1[[#This Row],[Sub_Region_Cod]],Tableau1[[#This Row],[Country_Cod]],Tableau1[[#This Row],[Categ]],Tableau1[[#This Row],[Period]],Tableau1[[#This Row],[Product_Ref]],Tableau1[[#This Row],[Sales]])</f>
        <v>EUEBGRCAT_BasM11-2019P103329893,24</v>
      </c>
      <c r="T678" s="5">
        <f>VLOOKUP(Tableau1[[#This Row],[Product_Ref]],Table_Correspondance!H:L,5,FALSE)</f>
        <v>43252</v>
      </c>
      <c r="U678">
        <f>_xlfn.DAYS(Tableau1[[#This Row],[Date]],Tableau1[[#This Row],[Date_creation]])</f>
        <v>518</v>
      </c>
    </row>
    <row r="679" spans="1:21" x14ac:dyDescent="0.35">
      <c r="A679" t="s">
        <v>8</v>
      </c>
      <c r="B679" t="s">
        <v>418</v>
      </c>
      <c r="C679" t="str">
        <f>TRIM(Tableau1[[#This Row],[Country_Cod]])</f>
        <v>BGR</v>
      </c>
      <c r="D679" t="s">
        <v>410</v>
      </c>
      <c r="E679" t="str">
        <f>VLOOKUP(Tableau1[[#This Row],[Code_Pays]],Table_Correspondance!$B$1:$F$40,2,FALSE)</f>
        <v>Bulgarie</v>
      </c>
      <c r="F679" t="str">
        <f>RIGHT(Tableau1[[#This Row],[Categ]],LEN(Tableau1[[#This Row],[Categ]])-4)</f>
        <v>Bas</v>
      </c>
      <c r="G679" t="s">
        <v>30</v>
      </c>
      <c r="H679" t="str">
        <f>RIGHT(Tableau1[[#This Row],[Period]],4)</f>
        <v>2020</v>
      </c>
      <c r="I679" t="str">
        <f>LEFT(Tableau1[[#This Row],[Period]],FIND("-",Tableau1[[#This Row],[Period]])-1)</f>
        <v>M9</v>
      </c>
      <c r="J679" t="str">
        <f>RIGHT(Tableau1[[#This Row],[Gauche_Trouve]],LEN(Tableau1[[#This Row],[Gauche_Trouve]])-1)</f>
        <v>9</v>
      </c>
      <c r="K679" s="5">
        <f>DATE(Tableau1[[#This Row],[Annee]],Tableau1[[#This Row],[Mois]],1)</f>
        <v>44075</v>
      </c>
      <c r="L679" s="5" t="str">
        <f>"T" &amp; ROUNDUP(Tableau1[[#This Row],[Mois]]/3, 0)</f>
        <v>T3</v>
      </c>
      <c r="M679" t="s">
        <v>234</v>
      </c>
      <c r="N679" t="str">
        <f>CONCATENATE(Tableau1[[#This Row],[Annee]],"-",Tableau1[[#This Row],[Trimestre]])</f>
        <v>2020-T3</v>
      </c>
      <c r="O679" t="str">
        <f>VLOOKUP(Tableau1[[#This Row],[Product_Ref]],Table_Correspondance!H:J,2,FALSE)</f>
        <v>Pantacourt</v>
      </c>
      <c r="P679" s="3">
        <f>VLOOKUP(Tableau1[[#This Row],[Product_Ref]],Table_Correspondance!H:N,6,FALSE)</f>
        <v>4.62</v>
      </c>
      <c r="Q679" s="3">
        <f>VLOOKUP(Tableau1[[#This Row],[Product_Ref]],Table_Correspondance!H:N,7,FALSE)</f>
        <v>6</v>
      </c>
      <c r="R679" s="3">
        <v>6634.68</v>
      </c>
      <c r="S679" t="str">
        <f>CONCATENATE(Tableau1[[#This Row],[Sub_Region_Cod]],Tableau1[[#This Row],[Country_Cod]],Tableau1[[#This Row],[Categ]],Tableau1[[#This Row],[Period]],Tableau1[[#This Row],[Product_Ref]],Tableau1[[#This Row],[Sales]])</f>
        <v>EUEBGRCAT_BasM9-2020P099156634,68</v>
      </c>
      <c r="T679" s="5">
        <f>VLOOKUP(Tableau1[[#This Row],[Product_Ref]],Table_Correspondance!H:L,5,FALSE)</f>
        <v>42736</v>
      </c>
      <c r="U679">
        <f>_xlfn.DAYS(Tableau1[[#This Row],[Date]],Tableau1[[#This Row],[Date_creation]])</f>
        <v>1339</v>
      </c>
    </row>
    <row r="680" spans="1:21" x14ac:dyDescent="0.35">
      <c r="A680" t="s">
        <v>8</v>
      </c>
      <c r="B680" t="s">
        <v>418</v>
      </c>
      <c r="C680" t="str">
        <f>TRIM(Tableau1[[#This Row],[Country_Cod]])</f>
        <v>BGR</v>
      </c>
      <c r="D680" t="s">
        <v>409</v>
      </c>
      <c r="E680" t="str">
        <f>VLOOKUP(Tableau1[[#This Row],[Code_Pays]],Table_Correspondance!$B$1:$F$40,2,FALSE)</f>
        <v>Bulgarie</v>
      </c>
      <c r="F680" t="str">
        <f>RIGHT(Tableau1[[#This Row],[Categ]],LEN(Tableau1[[#This Row],[Categ]])-4)</f>
        <v>Haut</v>
      </c>
      <c r="G680" t="s">
        <v>15</v>
      </c>
      <c r="H680" t="str">
        <f>RIGHT(Tableau1[[#This Row],[Period]],4)</f>
        <v>2019</v>
      </c>
      <c r="I680" t="str">
        <f>LEFT(Tableau1[[#This Row],[Period]],FIND("-",Tableau1[[#This Row],[Period]])-1)</f>
        <v>M8</v>
      </c>
      <c r="J680" t="str">
        <f>RIGHT(Tableau1[[#This Row],[Gauche_Trouve]],LEN(Tableau1[[#This Row],[Gauche_Trouve]])-1)</f>
        <v>8</v>
      </c>
      <c r="K680" s="5">
        <f>DATE(Tableau1[[#This Row],[Annee]],Tableau1[[#This Row],[Mois]],1)</f>
        <v>43678</v>
      </c>
      <c r="L680" s="5" t="str">
        <f>"T" &amp; ROUNDUP(Tableau1[[#This Row],[Mois]]/3, 0)</f>
        <v>T3</v>
      </c>
      <c r="M680" t="s">
        <v>216</v>
      </c>
      <c r="N680" t="str">
        <f>CONCATENATE(Tableau1[[#This Row],[Annee]],"-",Tableau1[[#This Row],[Trimestre]])</f>
        <v>2019-T3</v>
      </c>
      <c r="O680" t="str">
        <f>VLOOKUP(Tableau1[[#This Row],[Product_Ref]],Table_Correspondance!H:J,2,FALSE)</f>
        <v>Chemise</v>
      </c>
      <c r="P680" s="3">
        <f>VLOOKUP(Tableau1[[#This Row],[Product_Ref]],Table_Correspondance!H:N,6,FALSE)</f>
        <v>9.8000000000000007</v>
      </c>
      <c r="Q680" s="3">
        <f>VLOOKUP(Tableau1[[#This Row],[Product_Ref]],Table_Correspondance!H:N,7,FALSE)</f>
        <v>14</v>
      </c>
      <c r="R680" s="3">
        <v>2388.17</v>
      </c>
      <c r="S680" t="str">
        <f>CONCATENATE(Tableau1[[#This Row],[Sub_Region_Cod]],Tableau1[[#This Row],[Country_Cod]],Tableau1[[#This Row],[Categ]],Tableau1[[#This Row],[Period]],Tableau1[[#This Row],[Product_Ref]],Tableau1[[#This Row],[Sales]])</f>
        <v>EUEBGRCAT_HautM8-2019P131282388,17</v>
      </c>
      <c r="T680" s="5">
        <f>VLOOKUP(Tableau1[[#This Row],[Product_Ref]],Table_Correspondance!H:L,5,FALSE)</f>
        <v>43040</v>
      </c>
      <c r="U680">
        <f>_xlfn.DAYS(Tableau1[[#This Row],[Date]],Tableau1[[#This Row],[Date_creation]])</f>
        <v>638</v>
      </c>
    </row>
    <row r="681" spans="1:21" x14ac:dyDescent="0.35">
      <c r="A681" t="s">
        <v>8</v>
      </c>
      <c r="B681" t="s">
        <v>423</v>
      </c>
      <c r="C681" t="str">
        <f>TRIM(Tableau1[[#This Row],[Country_Cod]])</f>
        <v>UKR</v>
      </c>
      <c r="D681" t="s">
        <v>410</v>
      </c>
      <c r="E681" t="str">
        <f>VLOOKUP(Tableau1[[#This Row],[Code_Pays]],Table_Correspondance!$B$1:$F$40,2,FALSE)</f>
        <v>Ukraine</v>
      </c>
      <c r="F681" t="str">
        <f>RIGHT(Tableau1[[#This Row],[Categ]],LEN(Tableau1[[#This Row],[Categ]])-4)</f>
        <v>Bas</v>
      </c>
      <c r="G681" t="s">
        <v>27</v>
      </c>
      <c r="H681" t="str">
        <f>RIGHT(Tableau1[[#This Row],[Period]],4)</f>
        <v>2020</v>
      </c>
      <c r="I681" t="str">
        <f>LEFT(Tableau1[[#This Row],[Period]],FIND("-",Tableau1[[#This Row],[Period]])-1)</f>
        <v>M6</v>
      </c>
      <c r="J681" t="str">
        <f>RIGHT(Tableau1[[#This Row],[Gauche_Trouve]],LEN(Tableau1[[#This Row],[Gauche_Trouve]])-1)</f>
        <v>6</v>
      </c>
      <c r="K681" s="5">
        <f>DATE(Tableau1[[#This Row],[Annee]],Tableau1[[#This Row],[Mois]],1)</f>
        <v>43983</v>
      </c>
      <c r="L681" s="5" t="str">
        <f>"T" &amp; ROUNDUP(Tableau1[[#This Row],[Mois]]/3, 0)</f>
        <v>T2</v>
      </c>
      <c r="M681" t="s">
        <v>41</v>
      </c>
      <c r="N681" t="str">
        <f>CONCATENATE(Tableau1[[#This Row],[Annee]],"-",Tableau1[[#This Row],[Trimestre]])</f>
        <v>2020-T2</v>
      </c>
      <c r="O681" t="str">
        <f>VLOOKUP(Tableau1[[#This Row],[Product_Ref]],Table_Correspondance!H:J,2,FALSE)</f>
        <v>Collant</v>
      </c>
      <c r="P681" s="3">
        <f>VLOOKUP(Tableau1[[#This Row],[Product_Ref]],Table_Correspondance!H:N,6,FALSE)</f>
        <v>11.62</v>
      </c>
      <c r="Q681" s="3">
        <f>VLOOKUP(Tableau1[[#This Row],[Product_Ref]],Table_Correspondance!H:N,7,FALSE)</f>
        <v>14</v>
      </c>
      <c r="R681" s="3">
        <v>3711.4</v>
      </c>
      <c r="S681" t="str">
        <f>CONCATENATE(Tableau1[[#This Row],[Sub_Region_Cod]],Tableau1[[#This Row],[Country_Cod]],Tableau1[[#This Row],[Categ]],Tableau1[[#This Row],[Period]],Tableau1[[#This Row],[Product_Ref]],Tableau1[[#This Row],[Sales]])</f>
        <v>EUEUKRCAT_BasM6-2020P325943711,4</v>
      </c>
      <c r="T681" s="5">
        <f>VLOOKUP(Tableau1[[#This Row],[Product_Ref]],Table_Correspondance!H:L,5,FALSE)</f>
        <v>43132</v>
      </c>
      <c r="U681">
        <f>_xlfn.DAYS(Tableau1[[#This Row],[Date]],Tableau1[[#This Row],[Date_creation]])</f>
        <v>851</v>
      </c>
    </row>
    <row r="682" spans="1:21" x14ac:dyDescent="0.35">
      <c r="A682" t="s">
        <v>8</v>
      </c>
      <c r="B682" t="s">
        <v>418</v>
      </c>
      <c r="C682" t="str">
        <f>TRIM(Tableau1[[#This Row],[Country_Cod]])</f>
        <v>BGR</v>
      </c>
      <c r="D682" t="s">
        <v>410</v>
      </c>
      <c r="E682" t="str">
        <f>VLOOKUP(Tableau1[[#This Row],[Code_Pays]],Table_Correspondance!$B$1:$F$40,2,FALSE)</f>
        <v>Bulgarie</v>
      </c>
      <c r="F682" t="str">
        <f>RIGHT(Tableau1[[#This Row],[Categ]],LEN(Tableau1[[#This Row],[Categ]])-4)</f>
        <v>Bas</v>
      </c>
      <c r="G682" t="s">
        <v>63</v>
      </c>
      <c r="H682" t="str">
        <f>RIGHT(Tableau1[[#This Row],[Period]],4)</f>
        <v>2019</v>
      </c>
      <c r="I682" t="str">
        <f>LEFT(Tableau1[[#This Row],[Period]],FIND("-",Tableau1[[#This Row],[Period]])-1)</f>
        <v>M7</v>
      </c>
      <c r="J682" t="str">
        <f>RIGHT(Tableau1[[#This Row],[Gauche_Trouve]],LEN(Tableau1[[#This Row],[Gauche_Trouve]])-1)</f>
        <v>7</v>
      </c>
      <c r="K682" s="5">
        <f>DATE(Tableau1[[#This Row],[Annee]],Tableau1[[#This Row],[Mois]],1)</f>
        <v>43647</v>
      </c>
      <c r="L682" s="5" t="str">
        <f>"T" &amp; ROUNDUP(Tableau1[[#This Row],[Mois]]/3, 0)</f>
        <v>T3</v>
      </c>
      <c r="M682" t="s">
        <v>236</v>
      </c>
      <c r="N682" t="str">
        <f>CONCATENATE(Tableau1[[#This Row],[Annee]],"-",Tableau1[[#This Row],[Trimestre]])</f>
        <v>2019-T3</v>
      </c>
      <c r="O682" t="str">
        <f>VLOOKUP(Tableau1[[#This Row],[Product_Ref]],Table_Correspondance!H:J,2,FALSE)</f>
        <v>Culotte</v>
      </c>
      <c r="P682" s="3">
        <f>VLOOKUP(Tableau1[[#This Row],[Product_Ref]],Table_Correspondance!H:N,6,FALSE)</f>
        <v>8.64</v>
      </c>
      <c r="Q682" s="3">
        <f>VLOOKUP(Tableau1[[#This Row],[Product_Ref]],Table_Correspondance!H:N,7,FALSE)</f>
        <v>12</v>
      </c>
      <c r="R682" s="3">
        <v>388.57</v>
      </c>
      <c r="S682" t="str">
        <f>CONCATENATE(Tableau1[[#This Row],[Sub_Region_Cod]],Tableau1[[#This Row],[Country_Cod]],Tableau1[[#This Row],[Categ]],Tableau1[[#This Row],[Period]],Tableau1[[#This Row],[Product_Ref]],Tableau1[[#This Row],[Sales]])</f>
        <v>EUEBGRCAT_BasM7-2019P20279388,57</v>
      </c>
      <c r="T682" s="5">
        <f>VLOOKUP(Tableau1[[#This Row],[Product_Ref]],Table_Correspondance!H:L,5,FALSE)</f>
        <v>43374</v>
      </c>
      <c r="U682">
        <f>_xlfn.DAYS(Tableau1[[#This Row],[Date]],Tableau1[[#This Row],[Date_creation]])</f>
        <v>273</v>
      </c>
    </row>
    <row r="683" spans="1:21" x14ac:dyDescent="0.35">
      <c r="A683" t="s">
        <v>8</v>
      </c>
      <c r="B683" t="s">
        <v>416</v>
      </c>
      <c r="C683" t="str">
        <f>TRIM(Tableau1[[#This Row],[Country_Cod]])</f>
        <v>ROU</v>
      </c>
      <c r="D683" t="s">
        <v>410</v>
      </c>
      <c r="E683" t="str">
        <f>VLOOKUP(Tableau1[[#This Row],[Code_Pays]],Table_Correspondance!$B$1:$F$40,2,FALSE)</f>
        <v>Roumanie</v>
      </c>
      <c r="F683" t="str">
        <f>RIGHT(Tableau1[[#This Row],[Categ]],LEN(Tableau1[[#This Row],[Categ]])-4)</f>
        <v>Bas</v>
      </c>
      <c r="G683" t="s">
        <v>38</v>
      </c>
      <c r="H683" t="str">
        <f>RIGHT(Tableau1[[#This Row],[Period]],4)</f>
        <v>2019</v>
      </c>
      <c r="I683" t="str">
        <f>LEFT(Tableau1[[#This Row],[Period]],FIND("-",Tableau1[[#This Row],[Period]])-1)</f>
        <v>M5</v>
      </c>
      <c r="J683" t="str">
        <f>RIGHT(Tableau1[[#This Row],[Gauche_Trouve]],LEN(Tableau1[[#This Row],[Gauche_Trouve]])-1)</f>
        <v>5</v>
      </c>
      <c r="K683" s="5">
        <f>DATE(Tableau1[[#This Row],[Annee]],Tableau1[[#This Row],[Mois]],1)</f>
        <v>43586</v>
      </c>
      <c r="L683" s="5" t="str">
        <f>"T" &amp; ROUNDUP(Tableau1[[#This Row],[Mois]]/3, 0)</f>
        <v>T2</v>
      </c>
      <c r="M683" t="s">
        <v>196</v>
      </c>
      <c r="N683" t="str">
        <f>CONCATENATE(Tableau1[[#This Row],[Annee]],"-",Tableau1[[#This Row],[Trimestre]])</f>
        <v>2019-T2</v>
      </c>
      <c r="O683" t="str">
        <f>VLOOKUP(Tableau1[[#This Row],[Product_Ref]],Table_Correspondance!H:J,2,FALSE)</f>
        <v>Culotte</v>
      </c>
      <c r="P683" s="3">
        <f>VLOOKUP(Tableau1[[#This Row],[Product_Ref]],Table_Correspondance!H:N,6,FALSE)</f>
        <v>8.4700000000000006</v>
      </c>
      <c r="Q683" s="3">
        <f>VLOOKUP(Tableau1[[#This Row],[Product_Ref]],Table_Correspondance!H:N,7,FALSE)</f>
        <v>11</v>
      </c>
      <c r="R683" s="3">
        <v>6505.24</v>
      </c>
      <c r="S683" t="str">
        <f>CONCATENATE(Tableau1[[#This Row],[Sub_Region_Cod]],Tableau1[[#This Row],[Country_Cod]],Tableau1[[#This Row],[Categ]],Tableau1[[#This Row],[Period]],Tableau1[[#This Row],[Product_Ref]],Tableau1[[#This Row],[Sales]])</f>
        <v>EUEROUCAT_BasM5-2019P264276505,24</v>
      </c>
      <c r="T683" s="5">
        <f>VLOOKUP(Tableau1[[#This Row],[Product_Ref]],Table_Correspondance!H:L,5,FALSE)</f>
        <v>42856</v>
      </c>
      <c r="U683">
        <f>_xlfn.DAYS(Tableau1[[#This Row],[Date]],Tableau1[[#This Row],[Date_creation]])</f>
        <v>730</v>
      </c>
    </row>
    <row r="684" spans="1:21" x14ac:dyDescent="0.35">
      <c r="A684" t="s">
        <v>8</v>
      </c>
      <c r="B684" t="s">
        <v>423</v>
      </c>
      <c r="C684" t="str">
        <f>TRIM(Tableau1[[#This Row],[Country_Cod]])</f>
        <v>UKR</v>
      </c>
      <c r="D684" t="s">
        <v>408</v>
      </c>
      <c r="E684" t="str">
        <f>VLOOKUP(Tableau1[[#This Row],[Code_Pays]],Table_Correspondance!$B$1:$F$40,2,FALSE)</f>
        <v>Ukraine</v>
      </c>
      <c r="F684" t="str">
        <f>RIGHT(Tableau1[[#This Row],[Categ]],LEN(Tableau1[[#This Row],[Categ]])-4)</f>
        <v>Haut-Et-Bas</v>
      </c>
      <c r="G684" t="s">
        <v>27</v>
      </c>
      <c r="H684" t="str">
        <f>RIGHT(Tableau1[[#This Row],[Period]],4)</f>
        <v>2020</v>
      </c>
      <c r="I684" t="str">
        <f>LEFT(Tableau1[[#This Row],[Period]],FIND("-",Tableau1[[#This Row],[Period]])-1)</f>
        <v>M6</v>
      </c>
      <c r="J684" t="str">
        <f>RIGHT(Tableau1[[#This Row],[Gauche_Trouve]],LEN(Tableau1[[#This Row],[Gauche_Trouve]])-1)</f>
        <v>6</v>
      </c>
      <c r="K684" s="5">
        <f>DATE(Tableau1[[#This Row],[Annee]],Tableau1[[#This Row],[Mois]],1)</f>
        <v>43983</v>
      </c>
      <c r="L684" s="5" t="str">
        <f>"T" &amp; ROUNDUP(Tableau1[[#This Row],[Mois]]/3, 0)</f>
        <v>T2</v>
      </c>
      <c r="M684" t="s">
        <v>173</v>
      </c>
      <c r="N684" t="str">
        <f>CONCATENATE(Tableau1[[#This Row],[Annee]],"-",Tableau1[[#This Row],[Trimestre]])</f>
        <v>2020-T2</v>
      </c>
      <c r="O684" t="str">
        <f>VLOOKUP(Tableau1[[#This Row],[Product_Ref]],Table_Correspondance!H:J,2,FALSE)</f>
        <v>Robe</v>
      </c>
      <c r="P684" s="3">
        <f>VLOOKUP(Tableau1[[#This Row],[Product_Ref]],Table_Correspondance!H:N,6,FALSE)</f>
        <v>6.84</v>
      </c>
      <c r="Q684" s="3">
        <f>VLOOKUP(Tableau1[[#This Row],[Product_Ref]],Table_Correspondance!H:N,7,FALSE)</f>
        <v>9</v>
      </c>
      <c r="R684" s="3">
        <v>4001.43</v>
      </c>
      <c r="S684" t="str">
        <f>CONCATENATE(Tableau1[[#This Row],[Sub_Region_Cod]],Tableau1[[#This Row],[Country_Cod]],Tableau1[[#This Row],[Categ]],Tableau1[[#This Row],[Period]],Tableau1[[#This Row],[Product_Ref]],Tableau1[[#This Row],[Sales]])</f>
        <v>EUEUKRCAT_Haut-Et-BasM6-2020P368424001,43</v>
      </c>
      <c r="T684" s="5">
        <f>VLOOKUP(Tableau1[[#This Row],[Product_Ref]],Table_Correspondance!H:L,5,FALSE)</f>
        <v>42917</v>
      </c>
      <c r="U684">
        <f>_xlfn.DAYS(Tableau1[[#This Row],[Date]],Tableau1[[#This Row],[Date_creation]])</f>
        <v>1066</v>
      </c>
    </row>
    <row r="685" spans="1:21" x14ac:dyDescent="0.35">
      <c r="A685" t="s">
        <v>8</v>
      </c>
      <c r="B685" t="s">
        <v>425</v>
      </c>
      <c r="C685" t="str">
        <f>TRIM(Tableau1[[#This Row],[Country_Cod]])</f>
        <v>ARM</v>
      </c>
      <c r="D685" t="s">
        <v>410</v>
      </c>
      <c r="E685" t="str">
        <f>VLOOKUP(Tableau1[[#This Row],[Code_Pays]],Table_Correspondance!$B$1:$F$40,2,FALSE)</f>
        <v>Arménie</v>
      </c>
      <c r="F685" t="str">
        <f>RIGHT(Tableau1[[#This Row],[Categ]],LEN(Tableau1[[#This Row],[Categ]])-4)</f>
        <v>Bas</v>
      </c>
      <c r="G685" t="s">
        <v>4</v>
      </c>
      <c r="H685" t="str">
        <f>RIGHT(Tableau1[[#This Row],[Period]],4)</f>
        <v>2021</v>
      </c>
      <c r="I685" t="str">
        <f>LEFT(Tableau1[[#This Row],[Period]],FIND("-",Tableau1[[#This Row],[Period]])-1)</f>
        <v>M3</v>
      </c>
      <c r="J685" t="str">
        <f>RIGHT(Tableau1[[#This Row],[Gauche_Trouve]],LEN(Tableau1[[#This Row],[Gauche_Trouve]])-1)</f>
        <v>3</v>
      </c>
      <c r="K685" s="5">
        <f>DATE(Tableau1[[#This Row],[Annee]],Tableau1[[#This Row],[Mois]],1)</f>
        <v>44256</v>
      </c>
      <c r="L685" s="5" t="str">
        <f>"T" &amp; ROUNDUP(Tableau1[[#This Row],[Mois]]/3, 0)</f>
        <v>T1</v>
      </c>
      <c r="M685" t="s">
        <v>384</v>
      </c>
      <c r="N685" t="str">
        <f>CONCATENATE(Tableau1[[#This Row],[Annee]],"-",Tableau1[[#This Row],[Trimestre]])</f>
        <v>2021-T1</v>
      </c>
      <c r="O685" t="str">
        <f>VLOOKUP(Tableau1[[#This Row],[Product_Ref]],Table_Correspondance!H:J,2,FALSE)</f>
        <v>Jupe</v>
      </c>
      <c r="P685" s="3">
        <f>VLOOKUP(Tableau1[[#This Row],[Product_Ref]],Table_Correspondance!H:N,6,FALSE)</f>
        <v>11.04</v>
      </c>
      <c r="Q685" s="3">
        <f>VLOOKUP(Tableau1[[#This Row],[Product_Ref]],Table_Correspondance!H:N,7,FALSE)</f>
        <v>12</v>
      </c>
      <c r="R685" s="3">
        <v>865.71</v>
      </c>
      <c r="S685" t="str">
        <f>CONCATENATE(Tableau1[[#This Row],[Sub_Region_Cod]],Tableau1[[#This Row],[Country_Cod]],Tableau1[[#This Row],[Categ]],Tableau1[[#This Row],[Period]],Tableau1[[#This Row],[Product_Ref]],Tableau1[[#This Row],[Sales]])</f>
        <v>EUEARMCAT_BasM3-2021P48480865,71</v>
      </c>
      <c r="T685" s="5">
        <f>VLOOKUP(Tableau1[[#This Row],[Product_Ref]],Table_Correspondance!H:L,5,FALSE)</f>
        <v>42795</v>
      </c>
      <c r="U685">
        <f>_xlfn.DAYS(Tableau1[[#This Row],[Date]],Tableau1[[#This Row],[Date_creation]])</f>
        <v>1461</v>
      </c>
    </row>
    <row r="686" spans="1:21" x14ac:dyDescent="0.35">
      <c r="A686" t="s">
        <v>8</v>
      </c>
      <c r="B686" t="s">
        <v>417</v>
      </c>
      <c r="C686" t="str">
        <f>TRIM(Tableau1[[#This Row],[Country_Cod]])</f>
        <v>MDA</v>
      </c>
      <c r="D686" t="s">
        <v>410</v>
      </c>
      <c r="E686" t="str">
        <f>VLOOKUP(Tableau1[[#This Row],[Code_Pays]],Table_Correspondance!$B$1:$F$40,2,FALSE)</f>
        <v>République de Moldavie</v>
      </c>
      <c r="F686" t="str">
        <f>RIGHT(Tableau1[[#This Row],[Categ]],LEN(Tableau1[[#This Row],[Categ]])-4)</f>
        <v>Bas</v>
      </c>
      <c r="G686" t="s">
        <v>30</v>
      </c>
      <c r="H686" t="str">
        <f>RIGHT(Tableau1[[#This Row],[Period]],4)</f>
        <v>2020</v>
      </c>
      <c r="I686" t="str">
        <f>LEFT(Tableau1[[#This Row],[Period]],FIND("-",Tableau1[[#This Row],[Period]])-1)</f>
        <v>M9</v>
      </c>
      <c r="J686" t="str">
        <f>RIGHT(Tableau1[[#This Row],[Gauche_Trouve]],LEN(Tableau1[[#This Row],[Gauche_Trouve]])-1)</f>
        <v>9</v>
      </c>
      <c r="K686" s="5">
        <f>DATE(Tableau1[[#This Row],[Annee]],Tableau1[[#This Row],[Mois]],1)</f>
        <v>44075</v>
      </c>
      <c r="L686" s="5" t="str">
        <f>"T" &amp; ROUNDUP(Tableau1[[#This Row],[Mois]]/3, 0)</f>
        <v>T3</v>
      </c>
      <c r="M686" t="s">
        <v>148</v>
      </c>
      <c r="N686" t="str">
        <f>CONCATENATE(Tableau1[[#This Row],[Annee]],"-",Tableau1[[#This Row],[Trimestre]])</f>
        <v>2020-T3</v>
      </c>
      <c r="O686" t="str">
        <f>VLOOKUP(Tableau1[[#This Row],[Product_Ref]],Table_Correspondance!H:J,2,FALSE)</f>
        <v>Culotte</v>
      </c>
      <c r="P686" s="3">
        <f>VLOOKUP(Tableau1[[#This Row],[Product_Ref]],Table_Correspondance!H:N,6,FALSE)</f>
        <v>8.58</v>
      </c>
      <c r="Q686" s="3">
        <f>VLOOKUP(Tableau1[[#This Row],[Product_Ref]],Table_Correspondance!H:N,7,FALSE)</f>
        <v>11</v>
      </c>
      <c r="R686" s="3">
        <v>8118.13</v>
      </c>
      <c r="S686" t="str">
        <f>CONCATENATE(Tableau1[[#This Row],[Sub_Region_Cod]],Tableau1[[#This Row],[Country_Cod]],Tableau1[[#This Row],[Categ]],Tableau1[[#This Row],[Period]],Tableau1[[#This Row],[Product_Ref]],Tableau1[[#This Row],[Sales]])</f>
        <v>EUEMDACAT_BasM9-2020P302868118,13</v>
      </c>
      <c r="T686" s="5">
        <f>VLOOKUP(Tableau1[[#This Row],[Product_Ref]],Table_Correspondance!H:L,5,FALSE)</f>
        <v>42948</v>
      </c>
      <c r="U686">
        <f>_xlfn.DAYS(Tableau1[[#This Row],[Date]],Tableau1[[#This Row],[Date_creation]])</f>
        <v>1127</v>
      </c>
    </row>
    <row r="687" spans="1:21" x14ac:dyDescent="0.35">
      <c r="A687" t="s">
        <v>8</v>
      </c>
      <c r="B687" t="s">
        <v>419</v>
      </c>
      <c r="C687" t="str">
        <f>TRIM(Tableau1[[#This Row],[Country_Cod]])</f>
        <v>HUN</v>
      </c>
      <c r="D687" t="s">
        <v>408</v>
      </c>
      <c r="E687" t="str">
        <f>VLOOKUP(Tableau1[[#This Row],[Code_Pays]],Table_Correspondance!$B$1:$F$40,2,FALSE)</f>
        <v>Hongrie</v>
      </c>
      <c r="F687" t="str">
        <f>RIGHT(Tableau1[[#This Row],[Categ]],LEN(Tableau1[[#This Row],[Categ]])-4)</f>
        <v>Haut-Et-Bas</v>
      </c>
      <c r="G687" t="s">
        <v>30</v>
      </c>
      <c r="H687" t="str">
        <f>RIGHT(Tableau1[[#This Row],[Period]],4)</f>
        <v>2020</v>
      </c>
      <c r="I687" t="str">
        <f>LEFT(Tableau1[[#This Row],[Period]],FIND("-",Tableau1[[#This Row],[Period]])-1)</f>
        <v>M9</v>
      </c>
      <c r="J687" t="str">
        <f>RIGHT(Tableau1[[#This Row],[Gauche_Trouve]],LEN(Tableau1[[#This Row],[Gauche_Trouve]])-1)</f>
        <v>9</v>
      </c>
      <c r="K687" s="5">
        <f>DATE(Tableau1[[#This Row],[Annee]],Tableau1[[#This Row],[Mois]],1)</f>
        <v>44075</v>
      </c>
      <c r="L687" s="5" t="str">
        <f>"T" &amp; ROUNDUP(Tableau1[[#This Row],[Mois]]/3, 0)</f>
        <v>T3</v>
      </c>
      <c r="M687" t="s">
        <v>113</v>
      </c>
      <c r="N687" t="str">
        <f>CONCATENATE(Tableau1[[#This Row],[Annee]],"-",Tableau1[[#This Row],[Trimestre]])</f>
        <v>2020-T3</v>
      </c>
      <c r="O687" t="str">
        <f>VLOOKUP(Tableau1[[#This Row],[Product_Ref]],Table_Correspondance!H:J,2,FALSE)</f>
        <v>Pyjama</v>
      </c>
      <c r="P687" s="3">
        <f>VLOOKUP(Tableau1[[#This Row],[Product_Ref]],Table_Correspondance!H:N,6,FALSE)</f>
        <v>5.04</v>
      </c>
      <c r="Q687" s="3">
        <f>VLOOKUP(Tableau1[[#This Row],[Product_Ref]],Table_Correspondance!H:N,7,FALSE)</f>
        <v>7</v>
      </c>
      <c r="R687" s="3">
        <v>5739.91</v>
      </c>
      <c r="S687" t="str">
        <f>CONCATENATE(Tableau1[[#This Row],[Sub_Region_Cod]],Tableau1[[#This Row],[Country_Cod]],Tableau1[[#This Row],[Categ]],Tableau1[[#This Row],[Period]],Tableau1[[#This Row],[Product_Ref]],Tableau1[[#This Row],[Sales]])</f>
        <v>EUEHUNCAT_Haut-Et-BasM9-2020P044485739,91</v>
      </c>
      <c r="T687" s="5">
        <f>VLOOKUP(Tableau1[[#This Row],[Product_Ref]],Table_Correspondance!H:L,5,FALSE)</f>
        <v>43132</v>
      </c>
      <c r="U687">
        <f>_xlfn.DAYS(Tableau1[[#This Row],[Date]],Tableau1[[#This Row],[Date_creation]])</f>
        <v>943</v>
      </c>
    </row>
    <row r="688" spans="1:21" x14ac:dyDescent="0.35">
      <c r="A688" t="s">
        <v>8</v>
      </c>
      <c r="B688" t="s">
        <v>419</v>
      </c>
      <c r="C688" t="str">
        <f>TRIM(Tableau1[[#This Row],[Country_Cod]])</f>
        <v>HUN</v>
      </c>
      <c r="D688" t="s">
        <v>409</v>
      </c>
      <c r="E688" t="str">
        <f>VLOOKUP(Tableau1[[#This Row],[Code_Pays]],Table_Correspondance!$B$1:$F$40,2,FALSE)</f>
        <v>Hongrie</v>
      </c>
      <c r="F688" t="str">
        <f>RIGHT(Tableau1[[#This Row],[Categ]],LEN(Tableau1[[#This Row],[Categ]])-4)</f>
        <v>Haut</v>
      </c>
      <c r="G688" t="s">
        <v>40</v>
      </c>
      <c r="H688" t="str">
        <f>RIGHT(Tableau1[[#This Row],[Period]],4)</f>
        <v>2020</v>
      </c>
      <c r="I688" t="str">
        <f>LEFT(Tableau1[[#This Row],[Period]],FIND("-",Tableau1[[#This Row],[Period]])-1)</f>
        <v>M10</v>
      </c>
      <c r="J688" t="str">
        <f>RIGHT(Tableau1[[#This Row],[Gauche_Trouve]],LEN(Tableau1[[#This Row],[Gauche_Trouve]])-1)</f>
        <v>10</v>
      </c>
      <c r="K688" s="5">
        <f>DATE(Tableau1[[#This Row],[Annee]],Tableau1[[#This Row],[Mois]],1)</f>
        <v>44105</v>
      </c>
      <c r="L688" s="5" t="str">
        <f>"T" &amp; ROUNDUP(Tableau1[[#This Row],[Mois]]/3, 0)</f>
        <v>T4</v>
      </c>
      <c r="M688" t="s">
        <v>19</v>
      </c>
      <c r="N688" t="str">
        <f>CONCATENATE(Tableau1[[#This Row],[Annee]],"-",Tableau1[[#This Row],[Trimestre]])</f>
        <v>2020-T4</v>
      </c>
      <c r="O688" t="str">
        <f>VLOOKUP(Tableau1[[#This Row],[Product_Ref]],Table_Correspondance!H:J,2,FALSE)</f>
        <v>Chemise</v>
      </c>
      <c r="P688" s="3">
        <f>VLOOKUP(Tableau1[[#This Row],[Product_Ref]],Table_Correspondance!H:N,6,FALSE)</f>
        <v>9.75</v>
      </c>
      <c r="Q688" s="3">
        <f>VLOOKUP(Tableau1[[#This Row],[Product_Ref]],Table_Correspondance!H:N,7,FALSE)</f>
        <v>13</v>
      </c>
      <c r="R688" s="3">
        <v>2679.79</v>
      </c>
      <c r="S688" t="str">
        <f>CONCATENATE(Tableau1[[#This Row],[Sub_Region_Cod]],Tableau1[[#This Row],[Country_Cod]],Tableau1[[#This Row],[Categ]],Tableau1[[#This Row],[Period]],Tableau1[[#This Row],[Product_Ref]],Tableau1[[#This Row],[Sales]])</f>
        <v>EUEHUNCAT_HautM10-2020P372712679,79</v>
      </c>
      <c r="T688" s="5">
        <f>VLOOKUP(Tableau1[[#This Row],[Product_Ref]],Table_Correspondance!H:L,5,FALSE)</f>
        <v>43374</v>
      </c>
      <c r="U688">
        <f>_xlfn.DAYS(Tableau1[[#This Row],[Date]],Tableau1[[#This Row],[Date_creation]])</f>
        <v>731</v>
      </c>
    </row>
    <row r="689" spans="1:21" x14ac:dyDescent="0.35">
      <c r="A689" t="s">
        <v>8</v>
      </c>
      <c r="B689" t="s">
        <v>422</v>
      </c>
      <c r="C689" t="str">
        <f>TRIM(Tableau1[[#This Row],[Country_Cod]])</f>
        <v>BLR</v>
      </c>
      <c r="D689" t="s">
        <v>409</v>
      </c>
      <c r="E689" t="str">
        <f>VLOOKUP(Tableau1[[#This Row],[Code_Pays]],Table_Correspondance!$B$1:$F$40,2,FALSE)</f>
        <v>Bélarus</v>
      </c>
      <c r="F689" t="str">
        <f>RIGHT(Tableau1[[#This Row],[Categ]],LEN(Tableau1[[#This Row],[Categ]])-4)</f>
        <v>Haut</v>
      </c>
      <c r="G689" t="s">
        <v>75</v>
      </c>
      <c r="H689" t="str">
        <f>RIGHT(Tableau1[[#This Row],[Period]],4)</f>
        <v>2021</v>
      </c>
      <c r="I689" t="str">
        <f>LEFT(Tableau1[[#This Row],[Period]],FIND("-",Tableau1[[#This Row],[Period]])-1)</f>
        <v>M4</v>
      </c>
      <c r="J689" t="str">
        <f>RIGHT(Tableau1[[#This Row],[Gauche_Trouve]],LEN(Tableau1[[#This Row],[Gauche_Trouve]])-1)</f>
        <v>4</v>
      </c>
      <c r="K689" s="5">
        <f>DATE(Tableau1[[#This Row],[Annee]],Tableau1[[#This Row],[Mois]],1)</f>
        <v>44287</v>
      </c>
      <c r="L689" s="5" t="str">
        <f>"T" &amp; ROUNDUP(Tableau1[[#This Row],[Mois]]/3, 0)</f>
        <v>T2</v>
      </c>
      <c r="M689" t="s">
        <v>124</v>
      </c>
      <c r="N689" t="str">
        <f>CONCATENATE(Tableau1[[#This Row],[Annee]],"-",Tableau1[[#This Row],[Trimestre]])</f>
        <v>2021-T2</v>
      </c>
      <c r="O689" t="str">
        <f>VLOOKUP(Tableau1[[#This Row],[Product_Ref]],Table_Correspondance!H:J,2,FALSE)</f>
        <v>Soutien gorge</v>
      </c>
      <c r="P689" s="3">
        <f>VLOOKUP(Tableau1[[#This Row],[Product_Ref]],Table_Correspondance!H:N,6,FALSE)</f>
        <v>7.29</v>
      </c>
      <c r="Q689" s="3">
        <f>VLOOKUP(Tableau1[[#This Row],[Product_Ref]],Table_Correspondance!H:N,7,FALSE)</f>
        <v>9</v>
      </c>
      <c r="R689" s="3">
        <v>9909.7800000000007</v>
      </c>
      <c r="S689" t="str">
        <f>CONCATENATE(Tableau1[[#This Row],[Sub_Region_Cod]],Tableau1[[#This Row],[Country_Cod]],Tableau1[[#This Row],[Categ]],Tableau1[[#This Row],[Period]],Tableau1[[#This Row],[Product_Ref]],Tableau1[[#This Row],[Sales]])</f>
        <v>EUEBLRCAT_HautM4-2021P282839909,78</v>
      </c>
      <c r="T689" s="5">
        <f>VLOOKUP(Tableau1[[#This Row],[Product_Ref]],Table_Correspondance!H:L,5,FALSE)</f>
        <v>43313</v>
      </c>
      <c r="U689">
        <f>_xlfn.DAYS(Tableau1[[#This Row],[Date]],Tableau1[[#This Row],[Date_creation]])</f>
        <v>974</v>
      </c>
    </row>
    <row r="690" spans="1:21" x14ac:dyDescent="0.35">
      <c r="A690" t="s">
        <v>8</v>
      </c>
      <c r="B690" t="s">
        <v>424</v>
      </c>
      <c r="C690" t="str">
        <f>TRIM(Tableau1[[#This Row],[Country_Cod]])</f>
        <v>CZE</v>
      </c>
      <c r="D690" t="s">
        <v>409</v>
      </c>
      <c r="E690" t="str">
        <f>VLOOKUP(Tableau1[[#This Row],[Code_Pays]],Table_Correspondance!$B$1:$F$40,2,FALSE)</f>
        <v>République Tchèque</v>
      </c>
      <c r="F690" t="str">
        <f>RIGHT(Tableau1[[#This Row],[Categ]],LEN(Tableau1[[#This Row],[Categ]])-4)</f>
        <v>Haut</v>
      </c>
      <c r="G690" t="s">
        <v>6</v>
      </c>
      <c r="H690" t="str">
        <f>RIGHT(Tableau1[[#This Row],[Period]],4)</f>
        <v>2021</v>
      </c>
      <c r="I690" t="str">
        <f>LEFT(Tableau1[[#This Row],[Period]],FIND("-",Tableau1[[#This Row],[Period]])-1)</f>
        <v>M1</v>
      </c>
      <c r="J690" t="str">
        <f>RIGHT(Tableau1[[#This Row],[Gauche_Trouve]],LEN(Tableau1[[#This Row],[Gauche_Trouve]])-1)</f>
        <v>1</v>
      </c>
      <c r="K690" s="5">
        <f>DATE(Tableau1[[#This Row],[Annee]],Tableau1[[#This Row],[Mois]],1)</f>
        <v>44197</v>
      </c>
      <c r="L690" s="5" t="str">
        <f>"T" &amp; ROUNDUP(Tableau1[[#This Row],[Mois]]/3, 0)</f>
        <v>T1</v>
      </c>
      <c r="M690" t="s">
        <v>226</v>
      </c>
      <c r="N690" t="str">
        <f>CONCATENATE(Tableau1[[#This Row],[Annee]],"-",Tableau1[[#This Row],[Trimestre]])</f>
        <v>2021-T1</v>
      </c>
      <c r="O690" t="str">
        <f>VLOOKUP(Tableau1[[#This Row],[Product_Ref]],Table_Correspondance!H:J,2,FALSE)</f>
        <v>Soutien gorge</v>
      </c>
      <c r="P690" s="3">
        <f>VLOOKUP(Tableau1[[#This Row],[Product_Ref]],Table_Correspondance!H:N,6,FALSE)</f>
        <v>6.72</v>
      </c>
      <c r="Q690" s="3">
        <f>VLOOKUP(Tableau1[[#This Row],[Product_Ref]],Table_Correspondance!H:N,7,FALSE)</f>
        <v>8</v>
      </c>
      <c r="R690" s="3">
        <v>946.62</v>
      </c>
      <c r="S690" t="str">
        <f>CONCATENATE(Tableau1[[#This Row],[Sub_Region_Cod]],Tableau1[[#This Row],[Country_Cod]],Tableau1[[#This Row],[Categ]],Tableau1[[#This Row],[Period]],Tableau1[[#This Row],[Product_Ref]],Tableau1[[#This Row],[Sales]])</f>
        <v>EUECZECAT_HautM1-2021P29347946,62</v>
      </c>
      <c r="T690" s="5">
        <f>VLOOKUP(Tableau1[[#This Row],[Product_Ref]],Table_Correspondance!H:L,5,FALSE)</f>
        <v>43405</v>
      </c>
      <c r="U690">
        <f>_xlfn.DAYS(Tableau1[[#This Row],[Date]],Tableau1[[#This Row],[Date_creation]])</f>
        <v>792</v>
      </c>
    </row>
    <row r="691" spans="1:21" x14ac:dyDescent="0.35">
      <c r="A691" t="s">
        <v>8</v>
      </c>
      <c r="B691" t="s">
        <v>424</v>
      </c>
      <c r="C691" t="str">
        <f>TRIM(Tableau1[[#This Row],[Country_Cod]])</f>
        <v>CZE</v>
      </c>
      <c r="D691" t="s">
        <v>409</v>
      </c>
      <c r="E691" t="str">
        <f>VLOOKUP(Tableau1[[#This Row],[Code_Pays]],Table_Correspondance!$B$1:$F$40,2,FALSE)</f>
        <v>République Tchèque</v>
      </c>
      <c r="F691" t="str">
        <f>RIGHT(Tableau1[[#This Row],[Categ]],LEN(Tableau1[[#This Row],[Categ]])-4)</f>
        <v>Haut</v>
      </c>
      <c r="G691" t="s">
        <v>73</v>
      </c>
      <c r="H691" t="str">
        <f>RIGHT(Tableau1[[#This Row],[Period]],4)</f>
        <v>2020</v>
      </c>
      <c r="I691" t="str">
        <f>LEFT(Tableau1[[#This Row],[Period]],FIND("-",Tableau1[[#This Row],[Period]])-1)</f>
        <v>M8</v>
      </c>
      <c r="J691" t="str">
        <f>RIGHT(Tableau1[[#This Row],[Gauche_Trouve]],LEN(Tableau1[[#This Row],[Gauche_Trouve]])-1)</f>
        <v>8</v>
      </c>
      <c r="K691" s="5">
        <f>DATE(Tableau1[[#This Row],[Annee]],Tableau1[[#This Row],[Mois]],1)</f>
        <v>44044</v>
      </c>
      <c r="L691" s="5" t="str">
        <f>"T" &amp; ROUNDUP(Tableau1[[#This Row],[Mois]]/3, 0)</f>
        <v>T3</v>
      </c>
      <c r="M691" t="s">
        <v>220</v>
      </c>
      <c r="N691" t="str">
        <f>CONCATENATE(Tableau1[[#This Row],[Annee]],"-",Tableau1[[#This Row],[Trimestre]])</f>
        <v>2020-T3</v>
      </c>
      <c r="O691" t="str">
        <f>VLOOKUP(Tableau1[[#This Row],[Product_Ref]],Table_Correspondance!H:J,2,FALSE)</f>
        <v>Pull</v>
      </c>
      <c r="P691" s="3">
        <f>VLOOKUP(Tableau1[[#This Row],[Product_Ref]],Table_Correspondance!H:N,6,FALSE)</f>
        <v>13.65</v>
      </c>
      <c r="Q691" s="3">
        <f>VLOOKUP(Tableau1[[#This Row],[Product_Ref]],Table_Correspondance!H:N,7,FALSE)</f>
        <v>15</v>
      </c>
      <c r="R691" s="3">
        <v>189.52</v>
      </c>
      <c r="S691" t="str">
        <f>CONCATENATE(Tableau1[[#This Row],[Sub_Region_Cod]],Tableau1[[#This Row],[Country_Cod]],Tableau1[[#This Row],[Categ]],Tableau1[[#This Row],[Period]],Tableau1[[#This Row],[Product_Ref]],Tableau1[[#This Row],[Sales]])</f>
        <v>EUECZECAT_HautM8-2020P49769189,52</v>
      </c>
      <c r="T691" s="5">
        <f>VLOOKUP(Tableau1[[#This Row],[Product_Ref]],Table_Correspondance!H:L,5,FALSE)</f>
        <v>43160</v>
      </c>
      <c r="U691">
        <f>_xlfn.DAYS(Tableau1[[#This Row],[Date]],Tableau1[[#This Row],[Date_creation]])</f>
        <v>884</v>
      </c>
    </row>
    <row r="692" spans="1:21" x14ac:dyDescent="0.35">
      <c r="A692" t="s">
        <v>8</v>
      </c>
      <c r="B692" t="s">
        <v>425</v>
      </c>
      <c r="C692" t="str">
        <f>TRIM(Tableau1[[#This Row],[Country_Cod]])</f>
        <v>ARM</v>
      </c>
      <c r="D692" t="s">
        <v>409</v>
      </c>
      <c r="E692" t="str">
        <f>VLOOKUP(Tableau1[[#This Row],[Code_Pays]],Table_Correspondance!$B$1:$F$40,2,FALSE)</f>
        <v>Arménie</v>
      </c>
      <c r="F692" t="str">
        <f>RIGHT(Tableau1[[#This Row],[Categ]],LEN(Tableau1[[#This Row],[Categ]])-4)</f>
        <v>Haut</v>
      </c>
      <c r="G692" t="s">
        <v>65</v>
      </c>
      <c r="H692" t="str">
        <f>RIGHT(Tableau1[[#This Row],[Period]],4)</f>
        <v>2019</v>
      </c>
      <c r="I692" t="str">
        <f>LEFT(Tableau1[[#This Row],[Period]],FIND("-",Tableau1[[#This Row],[Period]])-1)</f>
        <v>M9</v>
      </c>
      <c r="J692" t="str">
        <f>RIGHT(Tableau1[[#This Row],[Gauche_Trouve]],LEN(Tableau1[[#This Row],[Gauche_Trouve]])-1)</f>
        <v>9</v>
      </c>
      <c r="K692" s="5">
        <f>DATE(Tableau1[[#This Row],[Annee]],Tableau1[[#This Row],[Mois]],1)</f>
        <v>43709</v>
      </c>
      <c r="L692" s="5" t="str">
        <f>"T" &amp; ROUNDUP(Tableau1[[#This Row],[Mois]]/3, 0)</f>
        <v>T3</v>
      </c>
      <c r="M692" t="s">
        <v>163</v>
      </c>
      <c r="N692" t="str">
        <f>CONCATENATE(Tableau1[[#This Row],[Annee]],"-",Tableau1[[#This Row],[Trimestre]])</f>
        <v>2019-T3</v>
      </c>
      <c r="O692" t="str">
        <f>VLOOKUP(Tableau1[[#This Row],[Product_Ref]],Table_Correspondance!H:J,2,FALSE)</f>
        <v>T-shirt</v>
      </c>
      <c r="P692" s="3">
        <f>VLOOKUP(Tableau1[[#This Row],[Product_Ref]],Table_Correspondance!H:N,6,FALSE)</f>
        <v>6.3</v>
      </c>
      <c r="Q692" s="3">
        <f>VLOOKUP(Tableau1[[#This Row],[Product_Ref]],Table_Correspondance!H:N,7,FALSE)</f>
        <v>7</v>
      </c>
      <c r="R692" s="3">
        <v>4551.46</v>
      </c>
      <c r="S692" t="str">
        <f>CONCATENATE(Tableau1[[#This Row],[Sub_Region_Cod]],Tableau1[[#This Row],[Country_Cod]],Tableau1[[#This Row],[Categ]],Tableau1[[#This Row],[Period]],Tableau1[[#This Row],[Product_Ref]],Tableau1[[#This Row],[Sales]])</f>
        <v>EUEARMCAT_HautM9-2019P398034551,46</v>
      </c>
      <c r="T692" s="5">
        <f>VLOOKUP(Tableau1[[#This Row],[Product_Ref]],Table_Correspondance!H:L,5,FALSE)</f>
        <v>43313</v>
      </c>
      <c r="U692">
        <f>_xlfn.DAYS(Tableau1[[#This Row],[Date]],Tableau1[[#This Row],[Date_creation]])</f>
        <v>396</v>
      </c>
    </row>
    <row r="693" spans="1:21" x14ac:dyDescent="0.35">
      <c r="A693" t="s">
        <v>8</v>
      </c>
      <c r="B693" t="s">
        <v>415</v>
      </c>
      <c r="C693" t="str">
        <f>TRIM(Tableau1[[#This Row],[Country_Cod]])</f>
        <v>RUS</v>
      </c>
      <c r="D693" t="s">
        <v>408</v>
      </c>
      <c r="E693" t="str">
        <f>VLOOKUP(Tableau1[[#This Row],[Code_Pays]],Table_Correspondance!$B$1:$F$40,2,FALSE)</f>
        <v>Fédération de Russie</v>
      </c>
      <c r="F693" t="str">
        <f>RIGHT(Tableau1[[#This Row],[Categ]],LEN(Tableau1[[#This Row],[Categ]])-4)</f>
        <v>Haut-Et-Bas</v>
      </c>
      <c r="G693" t="s">
        <v>27</v>
      </c>
      <c r="H693" t="str">
        <f>RIGHT(Tableau1[[#This Row],[Period]],4)</f>
        <v>2020</v>
      </c>
      <c r="I693" t="str">
        <f>LEFT(Tableau1[[#This Row],[Period]],FIND("-",Tableau1[[#This Row],[Period]])-1)</f>
        <v>M6</v>
      </c>
      <c r="J693" t="str">
        <f>RIGHT(Tableau1[[#This Row],[Gauche_Trouve]],LEN(Tableau1[[#This Row],[Gauche_Trouve]])-1)</f>
        <v>6</v>
      </c>
      <c r="K693" s="5">
        <f>DATE(Tableau1[[#This Row],[Annee]],Tableau1[[#This Row],[Mois]],1)</f>
        <v>43983</v>
      </c>
      <c r="L693" s="5" t="str">
        <f>"T" &amp; ROUNDUP(Tableau1[[#This Row],[Mois]]/3, 0)</f>
        <v>T2</v>
      </c>
      <c r="M693" t="s">
        <v>387</v>
      </c>
      <c r="N693" t="str">
        <f>CONCATENATE(Tableau1[[#This Row],[Annee]],"-",Tableau1[[#This Row],[Trimestre]])</f>
        <v>2020-T2</v>
      </c>
      <c r="O693" t="str">
        <f>VLOOKUP(Tableau1[[#This Row],[Product_Ref]],Table_Correspondance!H:J,2,FALSE)</f>
        <v>Pyjama</v>
      </c>
      <c r="P693" s="3">
        <f>VLOOKUP(Tableau1[[#This Row],[Product_Ref]],Table_Correspondance!H:N,6,FALSE)</f>
        <v>4.38</v>
      </c>
      <c r="Q693" s="3">
        <f>VLOOKUP(Tableau1[[#This Row],[Product_Ref]],Table_Correspondance!H:N,7,FALSE)</f>
        <v>6</v>
      </c>
      <c r="R693" s="3">
        <v>1469.89</v>
      </c>
      <c r="S693" t="str">
        <f>CONCATENATE(Tableau1[[#This Row],[Sub_Region_Cod]],Tableau1[[#This Row],[Country_Cod]],Tableau1[[#This Row],[Categ]],Tableau1[[#This Row],[Period]],Tableau1[[#This Row],[Product_Ref]],Tableau1[[#This Row],[Sales]])</f>
        <v>EUERUSCAT_Haut-Et-BasM6-2020P377001469,89</v>
      </c>
      <c r="T693" s="5">
        <f>VLOOKUP(Tableau1[[#This Row],[Product_Ref]],Table_Correspondance!H:L,5,FALSE)</f>
        <v>42887</v>
      </c>
      <c r="U693">
        <f>_xlfn.DAYS(Tableau1[[#This Row],[Date]],Tableau1[[#This Row],[Date_creation]])</f>
        <v>1096</v>
      </c>
    </row>
    <row r="694" spans="1:21" x14ac:dyDescent="0.35">
      <c r="A694" t="s">
        <v>8</v>
      </c>
      <c r="B694" t="s">
        <v>424</v>
      </c>
      <c r="C694" t="str">
        <f>TRIM(Tableau1[[#This Row],[Country_Cod]])</f>
        <v>CZE</v>
      </c>
      <c r="D694" t="s">
        <v>409</v>
      </c>
      <c r="E694" t="str">
        <f>VLOOKUP(Tableau1[[#This Row],[Code_Pays]],Table_Correspondance!$B$1:$F$40,2,FALSE)</f>
        <v>République Tchèque</v>
      </c>
      <c r="F694" t="str">
        <f>RIGHT(Tableau1[[#This Row],[Categ]],LEN(Tableau1[[#This Row],[Categ]])-4)</f>
        <v>Haut</v>
      </c>
      <c r="G694" t="s">
        <v>13</v>
      </c>
      <c r="H694" t="str">
        <f>RIGHT(Tableau1[[#This Row],[Period]],4)</f>
        <v>2020</v>
      </c>
      <c r="I694" t="str">
        <f>LEFT(Tableau1[[#This Row],[Period]],FIND("-",Tableau1[[#This Row],[Period]])-1)</f>
        <v>M2</v>
      </c>
      <c r="J694" t="str">
        <f>RIGHT(Tableau1[[#This Row],[Gauche_Trouve]],LEN(Tableau1[[#This Row],[Gauche_Trouve]])-1)</f>
        <v>2</v>
      </c>
      <c r="K694" s="5">
        <f>DATE(Tableau1[[#This Row],[Annee]],Tableau1[[#This Row],[Mois]],1)</f>
        <v>43862</v>
      </c>
      <c r="L694" s="5" t="str">
        <f>"T" &amp; ROUNDUP(Tableau1[[#This Row],[Mois]]/3, 0)</f>
        <v>T1</v>
      </c>
      <c r="M694" t="s">
        <v>235</v>
      </c>
      <c r="N694" t="str">
        <f>CONCATENATE(Tableau1[[#This Row],[Annee]],"-",Tableau1[[#This Row],[Trimestre]])</f>
        <v>2020-T1</v>
      </c>
      <c r="O694" t="str">
        <f>VLOOKUP(Tableau1[[#This Row],[Product_Ref]],Table_Correspondance!H:J,2,FALSE)</f>
        <v>Chemisier</v>
      </c>
      <c r="P694" s="3">
        <f>VLOOKUP(Tableau1[[#This Row],[Product_Ref]],Table_Correspondance!H:N,6,FALSE)</f>
        <v>8.4</v>
      </c>
      <c r="Q694" s="3">
        <f>VLOOKUP(Tableau1[[#This Row],[Product_Ref]],Table_Correspondance!H:N,7,FALSE)</f>
        <v>12</v>
      </c>
      <c r="R694" s="3">
        <v>254.13</v>
      </c>
      <c r="S694" t="str">
        <f>CONCATENATE(Tableau1[[#This Row],[Sub_Region_Cod]],Tableau1[[#This Row],[Country_Cod]],Tableau1[[#This Row],[Categ]],Tableau1[[#This Row],[Period]],Tableau1[[#This Row],[Product_Ref]],Tableau1[[#This Row],[Sales]])</f>
        <v>EUECZECAT_HautM2-2020P45754254,13</v>
      </c>
      <c r="T694" s="5">
        <f>VLOOKUP(Tableau1[[#This Row],[Product_Ref]],Table_Correspondance!H:L,5,FALSE)</f>
        <v>42917</v>
      </c>
      <c r="U694">
        <f>_xlfn.DAYS(Tableau1[[#This Row],[Date]],Tableau1[[#This Row],[Date_creation]])</f>
        <v>945</v>
      </c>
    </row>
    <row r="695" spans="1:21" x14ac:dyDescent="0.35">
      <c r="A695" t="s">
        <v>8</v>
      </c>
      <c r="B695" t="s">
        <v>422</v>
      </c>
      <c r="C695" t="str">
        <f>TRIM(Tableau1[[#This Row],[Country_Cod]])</f>
        <v>BLR</v>
      </c>
      <c r="D695" t="s">
        <v>410</v>
      </c>
      <c r="E695" t="str">
        <f>VLOOKUP(Tableau1[[#This Row],[Code_Pays]],Table_Correspondance!$B$1:$F$40,2,FALSE)</f>
        <v>Bélarus</v>
      </c>
      <c r="F695" t="str">
        <f>RIGHT(Tableau1[[#This Row],[Categ]],LEN(Tableau1[[#This Row],[Categ]])-4)</f>
        <v>Bas</v>
      </c>
      <c r="G695" t="s">
        <v>11</v>
      </c>
      <c r="H695" t="str">
        <f>RIGHT(Tableau1[[#This Row],[Period]],4)</f>
        <v>2020</v>
      </c>
      <c r="I695" t="str">
        <f>LEFT(Tableau1[[#This Row],[Period]],FIND("-",Tableau1[[#This Row],[Period]])-1)</f>
        <v>M7</v>
      </c>
      <c r="J695" t="str">
        <f>RIGHT(Tableau1[[#This Row],[Gauche_Trouve]],LEN(Tableau1[[#This Row],[Gauche_Trouve]])-1)</f>
        <v>7</v>
      </c>
      <c r="K695" s="5">
        <f>DATE(Tableau1[[#This Row],[Annee]],Tableau1[[#This Row],[Mois]],1)</f>
        <v>44013</v>
      </c>
      <c r="L695" s="5" t="str">
        <f>"T" &amp; ROUNDUP(Tableau1[[#This Row],[Mois]]/3, 0)</f>
        <v>T3</v>
      </c>
      <c r="M695" t="s">
        <v>351</v>
      </c>
      <c r="N695" t="str">
        <f>CONCATENATE(Tableau1[[#This Row],[Annee]],"-",Tableau1[[#This Row],[Trimestre]])</f>
        <v>2020-T3</v>
      </c>
      <c r="O695" t="str">
        <f>VLOOKUP(Tableau1[[#This Row],[Product_Ref]],Table_Correspondance!H:J,2,FALSE)</f>
        <v>Collant</v>
      </c>
      <c r="P695" s="3">
        <f>VLOOKUP(Tableau1[[#This Row],[Product_Ref]],Table_Correspondance!H:N,6,FALSE)</f>
        <v>10.27</v>
      </c>
      <c r="Q695" s="3">
        <f>VLOOKUP(Tableau1[[#This Row],[Product_Ref]],Table_Correspondance!H:N,7,FALSE)</f>
        <v>13</v>
      </c>
      <c r="R695" s="3">
        <v>588.61</v>
      </c>
      <c r="S695" t="str">
        <f>CONCATENATE(Tableau1[[#This Row],[Sub_Region_Cod]],Tableau1[[#This Row],[Country_Cod]],Tableau1[[#This Row],[Categ]],Tableau1[[#This Row],[Period]],Tableau1[[#This Row],[Product_Ref]],Tableau1[[#This Row],[Sales]])</f>
        <v>EUEBLRCAT_BasM7-2020P17819588,61</v>
      </c>
      <c r="T695" s="5">
        <f>VLOOKUP(Tableau1[[#This Row],[Product_Ref]],Table_Correspondance!H:L,5,FALSE)</f>
        <v>43344</v>
      </c>
      <c r="U695">
        <f>_xlfn.DAYS(Tableau1[[#This Row],[Date]],Tableau1[[#This Row],[Date_creation]])</f>
        <v>669</v>
      </c>
    </row>
    <row r="696" spans="1:21" x14ac:dyDescent="0.35">
      <c r="A696" t="s">
        <v>8</v>
      </c>
      <c r="B696" t="s">
        <v>420</v>
      </c>
      <c r="C696" t="str">
        <f>TRIM(Tableau1[[#This Row],[Country_Cod]])</f>
        <v>POL</v>
      </c>
      <c r="D696" t="s">
        <v>410</v>
      </c>
      <c r="E696" t="str">
        <f>VLOOKUP(Tableau1[[#This Row],[Code_Pays]],Table_Correspondance!$B$1:$F$40,2,FALSE)</f>
        <v>Pologne</v>
      </c>
      <c r="F696" t="str">
        <f>RIGHT(Tableau1[[#This Row],[Categ]],LEN(Tableau1[[#This Row],[Categ]])-4)</f>
        <v>Bas</v>
      </c>
      <c r="G696" t="s">
        <v>52</v>
      </c>
      <c r="H696" t="str">
        <f>RIGHT(Tableau1[[#This Row],[Period]],4)</f>
        <v>2020</v>
      </c>
      <c r="I696" t="str">
        <f>LEFT(Tableau1[[#This Row],[Period]],FIND("-",Tableau1[[#This Row],[Period]])-1)</f>
        <v>M11</v>
      </c>
      <c r="J696" t="str">
        <f>RIGHT(Tableau1[[#This Row],[Gauche_Trouve]],LEN(Tableau1[[#This Row],[Gauche_Trouve]])-1)</f>
        <v>11</v>
      </c>
      <c r="K696" s="5">
        <f>DATE(Tableau1[[#This Row],[Annee]],Tableau1[[#This Row],[Mois]],1)</f>
        <v>44136</v>
      </c>
      <c r="L696" s="5" t="str">
        <f>"T" &amp; ROUNDUP(Tableau1[[#This Row],[Mois]]/3, 0)</f>
        <v>T4</v>
      </c>
      <c r="M696" t="s">
        <v>340</v>
      </c>
      <c r="N696" t="str">
        <f>CONCATENATE(Tableau1[[#This Row],[Annee]],"-",Tableau1[[#This Row],[Trimestre]])</f>
        <v>2020-T4</v>
      </c>
      <c r="O696" t="str">
        <f>VLOOKUP(Tableau1[[#This Row],[Product_Ref]],Table_Correspondance!H:J,2,FALSE)</f>
        <v>Collant</v>
      </c>
      <c r="P696" s="3">
        <f>VLOOKUP(Tableau1[[#This Row],[Product_Ref]],Table_Correspondance!H:N,6,FALSE)</f>
        <v>4</v>
      </c>
      <c r="Q696" s="3">
        <f>VLOOKUP(Tableau1[[#This Row],[Product_Ref]],Table_Correspondance!H:N,7,FALSE)</f>
        <v>5</v>
      </c>
      <c r="R696" s="3">
        <v>5984.66</v>
      </c>
      <c r="S696" t="str">
        <f>CONCATENATE(Tableau1[[#This Row],[Sub_Region_Cod]],Tableau1[[#This Row],[Country_Cod]],Tableau1[[#This Row],[Categ]],Tableau1[[#This Row],[Period]],Tableau1[[#This Row],[Product_Ref]],Tableau1[[#This Row],[Sales]])</f>
        <v>EUEPOLCAT_BasM11-2020P468915984,66</v>
      </c>
      <c r="T696" s="5">
        <f>VLOOKUP(Tableau1[[#This Row],[Product_Ref]],Table_Correspondance!H:L,5,FALSE)</f>
        <v>43101</v>
      </c>
      <c r="U696">
        <f>_xlfn.DAYS(Tableau1[[#This Row],[Date]],Tableau1[[#This Row],[Date_creation]])</f>
        <v>1035</v>
      </c>
    </row>
    <row r="697" spans="1:21" x14ac:dyDescent="0.35">
      <c r="A697" t="s">
        <v>8</v>
      </c>
      <c r="B697" t="s">
        <v>421</v>
      </c>
      <c r="C697" t="str">
        <f>TRIM(Tableau1[[#This Row],[Country_Cod]])</f>
        <v>SVK</v>
      </c>
      <c r="D697" t="s">
        <v>410</v>
      </c>
      <c r="E697" t="str">
        <f>VLOOKUP(Tableau1[[#This Row],[Code_Pays]],Table_Correspondance!$B$1:$F$40,2,FALSE)</f>
        <v>Slovaquie</v>
      </c>
      <c r="F697" t="str">
        <f>RIGHT(Tableau1[[#This Row],[Categ]],LEN(Tableau1[[#This Row],[Categ]])-4)</f>
        <v>Bas</v>
      </c>
      <c r="G697" t="s">
        <v>23</v>
      </c>
      <c r="H697" t="str">
        <f>RIGHT(Tableau1[[#This Row],[Period]],4)</f>
        <v>2019</v>
      </c>
      <c r="I697" t="str">
        <f>LEFT(Tableau1[[#This Row],[Period]],FIND("-",Tableau1[[#This Row],[Period]])-1)</f>
        <v>M10</v>
      </c>
      <c r="J697" t="str">
        <f>RIGHT(Tableau1[[#This Row],[Gauche_Trouve]],LEN(Tableau1[[#This Row],[Gauche_Trouve]])-1)</f>
        <v>10</v>
      </c>
      <c r="K697" s="5">
        <f>DATE(Tableau1[[#This Row],[Annee]],Tableau1[[#This Row],[Mois]],1)</f>
        <v>43739</v>
      </c>
      <c r="L697" s="5" t="str">
        <f>"T" &amp; ROUNDUP(Tableau1[[#This Row],[Mois]]/3, 0)</f>
        <v>T4</v>
      </c>
      <c r="M697" t="s">
        <v>131</v>
      </c>
      <c r="N697" t="str">
        <f>CONCATENATE(Tableau1[[#This Row],[Annee]],"-",Tableau1[[#This Row],[Trimestre]])</f>
        <v>2019-T4</v>
      </c>
      <c r="O697" t="str">
        <f>VLOOKUP(Tableau1[[#This Row],[Product_Ref]],Table_Correspondance!H:J,2,FALSE)</f>
        <v>Pantacourt</v>
      </c>
      <c r="P697" s="3">
        <f>VLOOKUP(Tableau1[[#This Row],[Product_Ref]],Table_Correspondance!H:N,6,FALSE)</f>
        <v>10.92</v>
      </c>
      <c r="Q697" s="3">
        <f>VLOOKUP(Tableau1[[#This Row],[Product_Ref]],Table_Correspondance!H:N,7,FALSE)</f>
        <v>14</v>
      </c>
      <c r="R697" s="3">
        <v>542.59</v>
      </c>
      <c r="S697" t="str">
        <f>CONCATENATE(Tableau1[[#This Row],[Sub_Region_Cod]],Tableau1[[#This Row],[Country_Cod]],Tableau1[[#This Row],[Categ]],Tableau1[[#This Row],[Period]],Tableau1[[#This Row],[Product_Ref]],Tableau1[[#This Row],[Sales]])</f>
        <v>EUESVKCAT_BasM10-2019P38439542,59</v>
      </c>
      <c r="T697" s="5">
        <f>VLOOKUP(Tableau1[[#This Row],[Product_Ref]],Table_Correspondance!H:L,5,FALSE)</f>
        <v>42795</v>
      </c>
      <c r="U697">
        <f>_xlfn.DAYS(Tableau1[[#This Row],[Date]],Tableau1[[#This Row],[Date_creation]])</f>
        <v>944</v>
      </c>
    </row>
    <row r="698" spans="1:21" x14ac:dyDescent="0.35">
      <c r="A698" t="s">
        <v>8</v>
      </c>
      <c r="B698" t="s">
        <v>424</v>
      </c>
      <c r="C698" t="str">
        <f>TRIM(Tableau1[[#This Row],[Country_Cod]])</f>
        <v>CZE</v>
      </c>
      <c r="D698" t="s">
        <v>410</v>
      </c>
      <c r="E698" t="str">
        <f>VLOOKUP(Tableau1[[#This Row],[Code_Pays]],Table_Correspondance!$B$1:$F$40,2,FALSE)</f>
        <v>République Tchèque</v>
      </c>
      <c r="F698" t="str">
        <f>RIGHT(Tableau1[[#This Row],[Categ]],LEN(Tableau1[[#This Row],[Categ]])-4)</f>
        <v>Bas</v>
      </c>
      <c r="G698" t="s">
        <v>63</v>
      </c>
      <c r="H698" t="str">
        <f>RIGHT(Tableau1[[#This Row],[Period]],4)</f>
        <v>2019</v>
      </c>
      <c r="I698" t="str">
        <f>LEFT(Tableau1[[#This Row],[Period]],FIND("-",Tableau1[[#This Row],[Period]])-1)</f>
        <v>M7</v>
      </c>
      <c r="J698" t="str">
        <f>RIGHT(Tableau1[[#This Row],[Gauche_Trouve]],LEN(Tableau1[[#This Row],[Gauche_Trouve]])-1)</f>
        <v>7</v>
      </c>
      <c r="K698" s="5">
        <f>DATE(Tableau1[[#This Row],[Annee]],Tableau1[[#This Row],[Mois]],1)</f>
        <v>43647</v>
      </c>
      <c r="L698" s="5" t="str">
        <f>"T" &amp; ROUNDUP(Tableau1[[#This Row],[Mois]]/3, 0)</f>
        <v>T3</v>
      </c>
      <c r="M698" t="s">
        <v>76</v>
      </c>
      <c r="N698" t="str">
        <f>CONCATENATE(Tableau1[[#This Row],[Annee]],"-",Tableau1[[#This Row],[Trimestre]])</f>
        <v>2019-T3</v>
      </c>
      <c r="O698" t="str">
        <f>VLOOKUP(Tableau1[[#This Row],[Product_Ref]],Table_Correspondance!H:J,2,FALSE)</f>
        <v>Collant</v>
      </c>
      <c r="P698" s="3">
        <f>VLOOKUP(Tableau1[[#This Row],[Product_Ref]],Table_Correspondance!H:N,6,FALSE)</f>
        <v>3.9</v>
      </c>
      <c r="Q698" s="3">
        <f>VLOOKUP(Tableau1[[#This Row],[Product_Ref]],Table_Correspondance!H:N,7,FALSE)</f>
        <v>5</v>
      </c>
      <c r="R698" s="3">
        <v>4055.86</v>
      </c>
      <c r="S698" t="str">
        <f>CONCATENATE(Tableau1[[#This Row],[Sub_Region_Cod]],Tableau1[[#This Row],[Country_Cod]],Tableau1[[#This Row],[Categ]],Tableau1[[#This Row],[Period]],Tableau1[[#This Row],[Product_Ref]],Tableau1[[#This Row],[Sales]])</f>
        <v>EUECZECAT_BasM7-2019P167294055,86</v>
      </c>
      <c r="T698" s="5">
        <f>VLOOKUP(Tableau1[[#This Row],[Product_Ref]],Table_Correspondance!H:L,5,FALSE)</f>
        <v>42826</v>
      </c>
      <c r="U698">
        <f>_xlfn.DAYS(Tableau1[[#This Row],[Date]],Tableau1[[#This Row],[Date_creation]])</f>
        <v>821</v>
      </c>
    </row>
    <row r="699" spans="1:21" x14ac:dyDescent="0.35">
      <c r="A699" t="s">
        <v>8</v>
      </c>
      <c r="B699" t="s">
        <v>425</v>
      </c>
      <c r="C699" t="str">
        <f>TRIM(Tableau1[[#This Row],[Country_Cod]])</f>
        <v>ARM</v>
      </c>
      <c r="D699" t="s">
        <v>410</v>
      </c>
      <c r="E699" t="str">
        <f>VLOOKUP(Tableau1[[#This Row],[Code_Pays]],Table_Correspondance!$B$1:$F$40,2,FALSE)</f>
        <v>Arménie</v>
      </c>
      <c r="F699" t="str">
        <f>RIGHT(Tableau1[[#This Row],[Categ]],LEN(Tableau1[[#This Row],[Categ]])-4)</f>
        <v>Bas</v>
      </c>
      <c r="G699" t="s">
        <v>25</v>
      </c>
      <c r="H699" t="str">
        <f>RIGHT(Tableau1[[#This Row],[Period]],4)</f>
        <v>2019</v>
      </c>
      <c r="I699" t="str">
        <f>LEFT(Tableau1[[#This Row],[Period]],FIND("-",Tableau1[[#This Row],[Period]])-1)</f>
        <v>M12</v>
      </c>
      <c r="J699" t="str">
        <f>RIGHT(Tableau1[[#This Row],[Gauche_Trouve]],LEN(Tableau1[[#This Row],[Gauche_Trouve]])-1)</f>
        <v>12</v>
      </c>
      <c r="K699" s="5">
        <f>DATE(Tableau1[[#This Row],[Annee]],Tableau1[[#This Row],[Mois]],1)</f>
        <v>43800</v>
      </c>
      <c r="L699" s="5" t="str">
        <f>"T" &amp; ROUNDUP(Tableau1[[#This Row],[Mois]]/3, 0)</f>
        <v>T4</v>
      </c>
      <c r="M699" t="s">
        <v>167</v>
      </c>
      <c r="N699" t="str">
        <f>CONCATENATE(Tableau1[[#This Row],[Annee]],"-",Tableau1[[#This Row],[Trimestre]])</f>
        <v>2019-T4</v>
      </c>
      <c r="O699" t="str">
        <f>VLOOKUP(Tableau1[[#This Row],[Product_Ref]],Table_Correspondance!H:J,2,FALSE)</f>
        <v>Culotte</v>
      </c>
      <c r="P699" s="3">
        <f>VLOOKUP(Tableau1[[#This Row],[Product_Ref]],Table_Correspondance!H:N,6,FALSE)</f>
        <v>8.6999999999999993</v>
      </c>
      <c r="Q699" s="3">
        <f>VLOOKUP(Tableau1[[#This Row],[Product_Ref]],Table_Correspondance!H:N,7,FALSE)</f>
        <v>10</v>
      </c>
      <c r="R699" s="3">
        <v>2147.4499999999998</v>
      </c>
      <c r="S699" t="str">
        <f>CONCATENATE(Tableau1[[#This Row],[Sub_Region_Cod]],Tableau1[[#This Row],[Country_Cod]],Tableau1[[#This Row],[Categ]],Tableau1[[#This Row],[Period]],Tableau1[[#This Row],[Product_Ref]],Tableau1[[#This Row],[Sales]])</f>
        <v>EUEARMCAT_BasM12-2019P365312147,45</v>
      </c>
      <c r="T699" s="5">
        <f>VLOOKUP(Tableau1[[#This Row],[Product_Ref]],Table_Correspondance!H:L,5,FALSE)</f>
        <v>43344</v>
      </c>
      <c r="U699">
        <f>_xlfn.DAYS(Tableau1[[#This Row],[Date]],Tableau1[[#This Row],[Date_creation]])</f>
        <v>456</v>
      </c>
    </row>
    <row r="700" spans="1:21" x14ac:dyDescent="0.35">
      <c r="A700" t="s">
        <v>8</v>
      </c>
      <c r="B700" t="s">
        <v>421</v>
      </c>
      <c r="C700" t="str">
        <f>TRIM(Tableau1[[#This Row],[Country_Cod]])</f>
        <v>SVK</v>
      </c>
      <c r="D700" t="s">
        <v>408</v>
      </c>
      <c r="E700" t="str">
        <f>VLOOKUP(Tableau1[[#This Row],[Code_Pays]],Table_Correspondance!$B$1:$F$40,2,FALSE)</f>
        <v>Slovaquie</v>
      </c>
      <c r="F700" t="str">
        <f>RIGHT(Tableau1[[#This Row],[Categ]],LEN(Tableau1[[#This Row],[Categ]])-4)</f>
        <v>Haut-Et-Bas</v>
      </c>
      <c r="G700" t="s">
        <v>27</v>
      </c>
      <c r="H700" t="str">
        <f>RIGHT(Tableau1[[#This Row],[Period]],4)</f>
        <v>2020</v>
      </c>
      <c r="I700" t="str">
        <f>LEFT(Tableau1[[#This Row],[Period]],FIND("-",Tableau1[[#This Row],[Period]])-1)</f>
        <v>M6</v>
      </c>
      <c r="J700" t="str">
        <f>RIGHT(Tableau1[[#This Row],[Gauche_Trouve]],LEN(Tableau1[[#This Row],[Gauche_Trouve]])-1)</f>
        <v>6</v>
      </c>
      <c r="K700" s="5">
        <f>DATE(Tableau1[[#This Row],[Annee]],Tableau1[[#This Row],[Mois]],1)</f>
        <v>43983</v>
      </c>
      <c r="L700" s="5" t="str">
        <f>"T" &amp; ROUNDUP(Tableau1[[#This Row],[Mois]]/3, 0)</f>
        <v>T2</v>
      </c>
      <c r="M700" t="s">
        <v>185</v>
      </c>
      <c r="N700" t="str">
        <f>CONCATENATE(Tableau1[[#This Row],[Annee]],"-",Tableau1[[#This Row],[Trimestre]])</f>
        <v>2020-T2</v>
      </c>
      <c r="O700" t="str">
        <f>VLOOKUP(Tableau1[[#This Row],[Product_Ref]],Table_Correspondance!H:J,2,FALSE)</f>
        <v>Robe</v>
      </c>
      <c r="P700" s="3">
        <f>VLOOKUP(Tableau1[[#This Row],[Product_Ref]],Table_Correspondance!H:N,6,FALSE)</f>
        <v>6.39</v>
      </c>
      <c r="Q700" s="3">
        <f>VLOOKUP(Tableau1[[#This Row],[Product_Ref]],Table_Correspondance!H:N,7,FALSE)</f>
        <v>9</v>
      </c>
      <c r="R700" s="3">
        <v>8432.43</v>
      </c>
      <c r="S700" t="str">
        <f>CONCATENATE(Tableau1[[#This Row],[Sub_Region_Cod]],Tableau1[[#This Row],[Country_Cod]],Tableau1[[#This Row],[Categ]],Tableau1[[#This Row],[Period]],Tableau1[[#This Row],[Product_Ref]],Tableau1[[#This Row],[Sales]])</f>
        <v>EUESVKCAT_Haut-Et-BasM6-2020P492278432,43</v>
      </c>
      <c r="T700" s="5">
        <f>VLOOKUP(Tableau1[[#This Row],[Product_Ref]],Table_Correspondance!H:L,5,FALSE)</f>
        <v>42767</v>
      </c>
      <c r="U700">
        <f>_xlfn.DAYS(Tableau1[[#This Row],[Date]],Tableau1[[#This Row],[Date_creation]])</f>
        <v>1216</v>
      </c>
    </row>
    <row r="701" spans="1:21" x14ac:dyDescent="0.35">
      <c r="A701" t="s">
        <v>8</v>
      </c>
      <c r="B701" t="s">
        <v>424</v>
      </c>
      <c r="C701" t="str">
        <f>TRIM(Tableau1[[#This Row],[Country_Cod]])</f>
        <v>CZE</v>
      </c>
      <c r="D701" t="s">
        <v>409</v>
      </c>
      <c r="E701" t="str">
        <f>VLOOKUP(Tableau1[[#This Row],[Code_Pays]],Table_Correspondance!$B$1:$F$40,2,FALSE)</f>
        <v>République Tchèque</v>
      </c>
      <c r="F701" t="str">
        <f>RIGHT(Tableau1[[#This Row],[Categ]],LEN(Tableau1[[#This Row],[Categ]])-4)</f>
        <v>Haut</v>
      </c>
      <c r="G701" t="s">
        <v>63</v>
      </c>
      <c r="H701" t="str">
        <f>RIGHT(Tableau1[[#This Row],[Period]],4)</f>
        <v>2019</v>
      </c>
      <c r="I701" t="str">
        <f>LEFT(Tableau1[[#This Row],[Period]],FIND("-",Tableau1[[#This Row],[Period]])-1)</f>
        <v>M7</v>
      </c>
      <c r="J701" t="str">
        <f>RIGHT(Tableau1[[#This Row],[Gauche_Trouve]],LEN(Tableau1[[#This Row],[Gauche_Trouve]])-1)</f>
        <v>7</v>
      </c>
      <c r="K701" s="5">
        <f>DATE(Tableau1[[#This Row],[Annee]],Tableau1[[#This Row],[Mois]],1)</f>
        <v>43647</v>
      </c>
      <c r="L701" s="5" t="str">
        <f>"T" &amp; ROUNDUP(Tableau1[[#This Row],[Mois]]/3, 0)</f>
        <v>T3</v>
      </c>
      <c r="M701" t="s">
        <v>171</v>
      </c>
      <c r="N701" t="str">
        <f>CONCATENATE(Tableau1[[#This Row],[Annee]],"-",Tableau1[[#This Row],[Trimestre]])</f>
        <v>2019-T3</v>
      </c>
      <c r="O701" t="str">
        <f>VLOOKUP(Tableau1[[#This Row],[Product_Ref]],Table_Correspondance!H:J,2,FALSE)</f>
        <v>Chemise</v>
      </c>
      <c r="P701" s="3">
        <f>VLOOKUP(Tableau1[[#This Row],[Product_Ref]],Table_Correspondance!H:N,6,FALSE)</f>
        <v>7.2</v>
      </c>
      <c r="Q701" s="3">
        <f>VLOOKUP(Tableau1[[#This Row],[Product_Ref]],Table_Correspondance!H:N,7,FALSE)</f>
        <v>9</v>
      </c>
      <c r="R701" s="3">
        <v>7366.76</v>
      </c>
      <c r="S701" t="str">
        <f>CONCATENATE(Tableau1[[#This Row],[Sub_Region_Cod]],Tableau1[[#This Row],[Country_Cod]],Tableau1[[#This Row],[Categ]],Tableau1[[#This Row],[Period]],Tableau1[[#This Row],[Product_Ref]],Tableau1[[#This Row],[Sales]])</f>
        <v>EUECZECAT_HautM7-2019P186857366,76</v>
      </c>
      <c r="T701" s="5">
        <f>VLOOKUP(Tableau1[[#This Row],[Product_Ref]],Table_Correspondance!H:L,5,FALSE)</f>
        <v>43191</v>
      </c>
      <c r="U701">
        <f>_xlfn.DAYS(Tableau1[[#This Row],[Date]],Tableau1[[#This Row],[Date_creation]])</f>
        <v>456</v>
      </c>
    </row>
    <row r="702" spans="1:21" x14ac:dyDescent="0.35">
      <c r="A702" t="s">
        <v>8</v>
      </c>
      <c r="B702" t="s">
        <v>424</v>
      </c>
      <c r="C702" t="str">
        <f>TRIM(Tableau1[[#This Row],[Country_Cod]])</f>
        <v>CZE</v>
      </c>
      <c r="D702" t="s">
        <v>409</v>
      </c>
      <c r="E702" t="str">
        <f>VLOOKUP(Tableau1[[#This Row],[Code_Pays]],Table_Correspondance!$B$1:$F$40,2,FALSE)</f>
        <v>République Tchèque</v>
      </c>
      <c r="F702" t="str">
        <f>RIGHT(Tableau1[[#This Row],[Categ]],LEN(Tableau1[[#This Row],[Categ]])-4)</f>
        <v>Haut</v>
      </c>
      <c r="G702" t="s">
        <v>54</v>
      </c>
      <c r="H702" t="str">
        <f>RIGHT(Tableau1[[#This Row],[Period]],4)</f>
        <v>2020</v>
      </c>
      <c r="I702" t="str">
        <f>LEFT(Tableau1[[#This Row],[Period]],FIND("-",Tableau1[[#This Row],[Period]])-1)</f>
        <v>M5</v>
      </c>
      <c r="J702" t="str">
        <f>RIGHT(Tableau1[[#This Row],[Gauche_Trouve]],LEN(Tableau1[[#This Row],[Gauche_Trouve]])-1)</f>
        <v>5</v>
      </c>
      <c r="K702" s="5">
        <f>DATE(Tableau1[[#This Row],[Annee]],Tableau1[[#This Row],[Mois]],1)</f>
        <v>43952</v>
      </c>
      <c r="L702" s="5" t="str">
        <f>"T" &amp; ROUNDUP(Tableau1[[#This Row],[Mois]]/3, 0)</f>
        <v>T2</v>
      </c>
      <c r="M702" t="s">
        <v>86</v>
      </c>
      <c r="N702" t="str">
        <f>CONCATENATE(Tableau1[[#This Row],[Annee]],"-",Tableau1[[#This Row],[Trimestre]])</f>
        <v>2020-T2</v>
      </c>
      <c r="O702" t="str">
        <f>VLOOKUP(Tableau1[[#This Row],[Product_Ref]],Table_Correspondance!H:J,2,FALSE)</f>
        <v>T-shirt</v>
      </c>
      <c r="P702" s="3">
        <f>VLOOKUP(Tableau1[[#This Row],[Product_Ref]],Table_Correspondance!H:N,6,FALSE)</f>
        <v>7.9</v>
      </c>
      <c r="Q702" s="3">
        <f>VLOOKUP(Tableau1[[#This Row],[Product_Ref]],Table_Correspondance!H:N,7,FALSE)</f>
        <v>10</v>
      </c>
      <c r="R702" s="3">
        <v>2775.8</v>
      </c>
      <c r="S702" t="str">
        <f>CONCATENATE(Tableau1[[#This Row],[Sub_Region_Cod]],Tableau1[[#This Row],[Country_Cod]],Tableau1[[#This Row],[Categ]],Tableau1[[#This Row],[Period]],Tableau1[[#This Row],[Product_Ref]],Tableau1[[#This Row],[Sales]])</f>
        <v>EUECZECAT_HautM5-2020P371042775,8</v>
      </c>
      <c r="T702" s="5">
        <f>VLOOKUP(Tableau1[[#This Row],[Product_Ref]],Table_Correspondance!H:L,5,FALSE)</f>
        <v>43132</v>
      </c>
      <c r="U702">
        <f>_xlfn.DAYS(Tableau1[[#This Row],[Date]],Tableau1[[#This Row],[Date_creation]])</f>
        <v>820</v>
      </c>
    </row>
    <row r="703" spans="1:21" x14ac:dyDescent="0.35">
      <c r="A703" t="s">
        <v>8</v>
      </c>
      <c r="B703" t="s">
        <v>421</v>
      </c>
      <c r="C703" t="str">
        <f>TRIM(Tableau1[[#This Row],[Country_Cod]])</f>
        <v>SVK</v>
      </c>
      <c r="D703" t="s">
        <v>410</v>
      </c>
      <c r="E703" t="str">
        <f>VLOOKUP(Tableau1[[#This Row],[Code_Pays]],Table_Correspondance!$B$1:$F$40,2,FALSE)</f>
        <v>Slovaquie</v>
      </c>
      <c r="F703" t="str">
        <f>RIGHT(Tableau1[[#This Row],[Categ]],LEN(Tableau1[[#This Row],[Categ]])-4)</f>
        <v>Bas</v>
      </c>
      <c r="G703" t="s">
        <v>25</v>
      </c>
      <c r="H703" t="str">
        <f>RIGHT(Tableau1[[#This Row],[Period]],4)</f>
        <v>2019</v>
      </c>
      <c r="I703" t="str">
        <f>LEFT(Tableau1[[#This Row],[Period]],FIND("-",Tableau1[[#This Row],[Period]])-1)</f>
        <v>M12</v>
      </c>
      <c r="J703" t="str">
        <f>RIGHT(Tableau1[[#This Row],[Gauche_Trouve]],LEN(Tableau1[[#This Row],[Gauche_Trouve]])-1)</f>
        <v>12</v>
      </c>
      <c r="K703" s="5">
        <f>DATE(Tableau1[[#This Row],[Annee]],Tableau1[[#This Row],[Mois]],1)</f>
        <v>43800</v>
      </c>
      <c r="L703" s="5" t="str">
        <f>"T" &amp; ROUNDUP(Tableau1[[#This Row],[Mois]]/3, 0)</f>
        <v>T4</v>
      </c>
      <c r="M703" t="s">
        <v>166</v>
      </c>
      <c r="N703" t="str">
        <f>CONCATENATE(Tableau1[[#This Row],[Annee]],"-",Tableau1[[#This Row],[Trimestre]])</f>
        <v>2019-T4</v>
      </c>
      <c r="O703" t="str">
        <f>VLOOKUP(Tableau1[[#This Row],[Product_Ref]],Table_Correspondance!H:J,2,FALSE)</f>
        <v>Culotte</v>
      </c>
      <c r="P703" s="3">
        <f>VLOOKUP(Tableau1[[#This Row],[Product_Ref]],Table_Correspondance!H:N,6,FALSE)</f>
        <v>13.35</v>
      </c>
      <c r="Q703" s="3">
        <f>VLOOKUP(Tableau1[[#This Row],[Product_Ref]],Table_Correspondance!H:N,7,FALSE)</f>
        <v>15</v>
      </c>
      <c r="R703" s="3">
        <v>8721.43</v>
      </c>
      <c r="S703" t="str">
        <f>CONCATENATE(Tableau1[[#This Row],[Sub_Region_Cod]],Tableau1[[#This Row],[Country_Cod]],Tableau1[[#This Row],[Categ]],Tableau1[[#This Row],[Period]],Tableau1[[#This Row],[Product_Ref]],Tableau1[[#This Row],[Sales]])</f>
        <v>EUESVKCAT_BasM12-2019P478528721,43</v>
      </c>
      <c r="T703" s="5">
        <f>VLOOKUP(Tableau1[[#This Row],[Product_Ref]],Table_Correspondance!H:L,5,FALSE)</f>
        <v>43252</v>
      </c>
      <c r="U703">
        <f>_xlfn.DAYS(Tableau1[[#This Row],[Date]],Tableau1[[#This Row],[Date_creation]])</f>
        <v>548</v>
      </c>
    </row>
    <row r="704" spans="1:21" x14ac:dyDescent="0.35">
      <c r="A704" t="s">
        <v>8</v>
      </c>
      <c r="B704" t="s">
        <v>418</v>
      </c>
      <c r="C704" t="str">
        <f>TRIM(Tableau1[[#This Row],[Country_Cod]])</f>
        <v>BGR</v>
      </c>
      <c r="D704" t="s">
        <v>408</v>
      </c>
      <c r="E704" t="str">
        <f>VLOOKUP(Tableau1[[#This Row],[Code_Pays]],Table_Correspondance!$B$1:$F$40,2,FALSE)</f>
        <v>Bulgarie</v>
      </c>
      <c r="F704" t="str">
        <f>RIGHT(Tableau1[[#This Row],[Categ]],LEN(Tableau1[[#This Row],[Categ]])-4)</f>
        <v>Haut-Et-Bas</v>
      </c>
      <c r="G704" t="s">
        <v>44</v>
      </c>
      <c r="H704" t="str">
        <f>RIGHT(Tableau1[[#This Row],[Period]],4)</f>
        <v>2019</v>
      </c>
      <c r="I704" t="str">
        <f>LEFT(Tableau1[[#This Row],[Period]],FIND("-",Tableau1[[#This Row],[Period]])-1)</f>
        <v>M11</v>
      </c>
      <c r="J704" t="str">
        <f>RIGHT(Tableau1[[#This Row],[Gauche_Trouve]],LEN(Tableau1[[#This Row],[Gauche_Trouve]])-1)</f>
        <v>11</v>
      </c>
      <c r="K704" s="5">
        <f>DATE(Tableau1[[#This Row],[Annee]],Tableau1[[#This Row],[Mois]],1)</f>
        <v>43770</v>
      </c>
      <c r="L704" s="5" t="str">
        <f>"T" &amp; ROUNDUP(Tableau1[[#This Row],[Mois]]/3, 0)</f>
        <v>T4</v>
      </c>
      <c r="M704" t="s">
        <v>200</v>
      </c>
      <c r="N704" t="str">
        <f>CONCATENATE(Tableau1[[#This Row],[Annee]],"-",Tableau1[[#This Row],[Trimestre]])</f>
        <v>2019-T4</v>
      </c>
      <c r="O704" t="str">
        <f>VLOOKUP(Tableau1[[#This Row],[Product_Ref]],Table_Correspondance!H:J,2,FALSE)</f>
        <v>Robe</v>
      </c>
      <c r="P704" s="3">
        <f>VLOOKUP(Tableau1[[#This Row],[Product_Ref]],Table_Correspondance!H:N,6,FALSE)</f>
        <v>11.34</v>
      </c>
      <c r="Q704" s="3">
        <f>VLOOKUP(Tableau1[[#This Row],[Product_Ref]],Table_Correspondance!H:N,7,FALSE)</f>
        <v>14</v>
      </c>
      <c r="R704" s="3">
        <v>7063.86</v>
      </c>
      <c r="S704" t="str">
        <f>CONCATENATE(Tableau1[[#This Row],[Sub_Region_Cod]],Tableau1[[#This Row],[Country_Cod]],Tableau1[[#This Row],[Categ]],Tableau1[[#This Row],[Period]],Tableau1[[#This Row],[Product_Ref]],Tableau1[[#This Row],[Sales]])</f>
        <v>EUEBGRCAT_Haut-Et-BasM11-2019P167017063,86</v>
      </c>
      <c r="T704" s="5">
        <f>VLOOKUP(Tableau1[[#This Row],[Product_Ref]],Table_Correspondance!H:L,5,FALSE)</f>
        <v>43132</v>
      </c>
      <c r="U704">
        <f>_xlfn.DAYS(Tableau1[[#This Row],[Date]],Tableau1[[#This Row],[Date_creation]])</f>
        <v>638</v>
      </c>
    </row>
    <row r="705" spans="1:21" x14ac:dyDescent="0.35">
      <c r="A705" t="s">
        <v>8</v>
      </c>
      <c r="B705" t="s">
        <v>423</v>
      </c>
      <c r="C705" t="str">
        <f>TRIM(Tableau1[[#This Row],[Country_Cod]])</f>
        <v>UKR</v>
      </c>
      <c r="D705" t="s">
        <v>409</v>
      </c>
      <c r="E705" t="str">
        <f>VLOOKUP(Tableau1[[#This Row],[Code_Pays]],Table_Correspondance!$B$1:$F$40,2,FALSE)</f>
        <v>Ukraine</v>
      </c>
      <c r="F705" t="str">
        <f>RIGHT(Tableau1[[#This Row],[Categ]],LEN(Tableau1[[#This Row],[Categ]])-4)</f>
        <v>Haut</v>
      </c>
      <c r="G705" t="s">
        <v>44</v>
      </c>
      <c r="H705" t="str">
        <f>RIGHT(Tableau1[[#This Row],[Period]],4)</f>
        <v>2019</v>
      </c>
      <c r="I705" t="str">
        <f>LEFT(Tableau1[[#This Row],[Period]],FIND("-",Tableau1[[#This Row],[Period]])-1)</f>
        <v>M11</v>
      </c>
      <c r="J705" t="str">
        <f>RIGHT(Tableau1[[#This Row],[Gauche_Trouve]],LEN(Tableau1[[#This Row],[Gauche_Trouve]])-1)</f>
        <v>11</v>
      </c>
      <c r="K705" s="5">
        <f>DATE(Tableau1[[#This Row],[Annee]],Tableau1[[#This Row],[Mois]],1)</f>
        <v>43770</v>
      </c>
      <c r="L705" s="5" t="str">
        <f>"T" &amp; ROUNDUP(Tableau1[[#This Row],[Mois]]/3, 0)</f>
        <v>T4</v>
      </c>
      <c r="M705" t="s">
        <v>98</v>
      </c>
      <c r="N705" t="str">
        <f>CONCATENATE(Tableau1[[#This Row],[Annee]],"-",Tableau1[[#This Row],[Trimestre]])</f>
        <v>2019-T4</v>
      </c>
      <c r="O705" t="str">
        <f>VLOOKUP(Tableau1[[#This Row],[Product_Ref]],Table_Correspondance!H:J,2,FALSE)</f>
        <v>T-shirt</v>
      </c>
      <c r="P705" s="3">
        <f>VLOOKUP(Tableau1[[#This Row],[Product_Ref]],Table_Correspondance!H:N,6,FALSE)</f>
        <v>10.78</v>
      </c>
      <c r="Q705" s="3">
        <f>VLOOKUP(Tableau1[[#This Row],[Product_Ref]],Table_Correspondance!H:N,7,FALSE)</f>
        <v>14</v>
      </c>
      <c r="R705" s="3">
        <v>6354.64</v>
      </c>
      <c r="S705" t="str">
        <f>CONCATENATE(Tableau1[[#This Row],[Sub_Region_Cod]],Tableau1[[#This Row],[Country_Cod]],Tableau1[[#This Row],[Categ]],Tableau1[[#This Row],[Period]],Tableau1[[#This Row],[Product_Ref]],Tableau1[[#This Row],[Sales]])</f>
        <v>EUEUKRCAT_HautM11-2019P422966354,64</v>
      </c>
      <c r="T705" s="5">
        <f>VLOOKUP(Tableau1[[#This Row],[Product_Ref]],Table_Correspondance!H:L,5,FALSE)</f>
        <v>42979</v>
      </c>
      <c r="U705">
        <f>_xlfn.DAYS(Tableau1[[#This Row],[Date]],Tableau1[[#This Row],[Date_creation]])</f>
        <v>791</v>
      </c>
    </row>
    <row r="706" spans="1:21" x14ac:dyDescent="0.35">
      <c r="A706" t="s">
        <v>8</v>
      </c>
      <c r="B706" t="s">
        <v>416</v>
      </c>
      <c r="C706" t="str">
        <f>TRIM(Tableau1[[#This Row],[Country_Cod]])</f>
        <v>ROU</v>
      </c>
      <c r="D706" t="s">
        <v>410</v>
      </c>
      <c r="E706" t="str">
        <f>VLOOKUP(Tableau1[[#This Row],[Code_Pays]],Table_Correspondance!$B$1:$F$40,2,FALSE)</f>
        <v>Roumanie</v>
      </c>
      <c r="F706" t="str">
        <f>RIGHT(Tableau1[[#This Row],[Categ]],LEN(Tableau1[[#This Row],[Categ]])-4)</f>
        <v>Bas</v>
      </c>
      <c r="G706" t="s">
        <v>23</v>
      </c>
      <c r="H706" t="str">
        <f>RIGHT(Tableau1[[#This Row],[Period]],4)</f>
        <v>2019</v>
      </c>
      <c r="I706" t="str">
        <f>LEFT(Tableau1[[#This Row],[Period]],FIND("-",Tableau1[[#This Row],[Period]])-1)</f>
        <v>M10</v>
      </c>
      <c r="J706" t="str">
        <f>RIGHT(Tableau1[[#This Row],[Gauche_Trouve]],LEN(Tableau1[[#This Row],[Gauche_Trouve]])-1)</f>
        <v>10</v>
      </c>
      <c r="K706" s="5">
        <f>DATE(Tableau1[[#This Row],[Annee]],Tableau1[[#This Row],[Mois]],1)</f>
        <v>43739</v>
      </c>
      <c r="L706" s="5" t="str">
        <f>"T" &amp; ROUNDUP(Tableau1[[#This Row],[Mois]]/3, 0)</f>
        <v>T4</v>
      </c>
      <c r="M706" t="s">
        <v>150</v>
      </c>
      <c r="N706" t="str">
        <f>CONCATENATE(Tableau1[[#This Row],[Annee]],"-",Tableau1[[#This Row],[Trimestre]])</f>
        <v>2019-T4</v>
      </c>
      <c r="O706" t="str">
        <f>VLOOKUP(Tableau1[[#This Row],[Product_Ref]],Table_Correspondance!H:J,2,FALSE)</f>
        <v>Pantalon</v>
      </c>
      <c r="P706" s="3">
        <f>VLOOKUP(Tableau1[[#This Row],[Product_Ref]],Table_Correspondance!H:N,6,FALSE)</f>
        <v>11.96</v>
      </c>
      <c r="Q706" s="3">
        <f>VLOOKUP(Tableau1[[#This Row],[Product_Ref]],Table_Correspondance!H:N,7,FALSE)</f>
        <v>13</v>
      </c>
      <c r="R706" s="3">
        <v>6908.65</v>
      </c>
      <c r="S706" t="str">
        <f>CONCATENATE(Tableau1[[#This Row],[Sub_Region_Cod]],Tableau1[[#This Row],[Country_Cod]],Tableau1[[#This Row],[Categ]],Tableau1[[#This Row],[Period]],Tableau1[[#This Row],[Product_Ref]],Tableau1[[#This Row],[Sales]])</f>
        <v>EUEROUCAT_BasM10-2019P122876908,65</v>
      </c>
      <c r="T706" s="5">
        <f>VLOOKUP(Tableau1[[#This Row],[Product_Ref]],Table_Correspondance!H:L,5,FALSE)</f>
        <v>43160</v>
      </c>
      <c r="U706">
        <f>_xlfn.DAYS(Tableau1[[#This Row],[Date]],Tableau1[[#This Row],[Date_creation]])</f>
        <v>579</v>
      </c>
    </row>
    <row r="707" spans="1:21" x14ac:dyDescent="0.35">
      <c r="A707" t="s">
        <v>8</v>
      </c>
      <c r="B707" t="s">
        <v>423</v>
      </c>
      <c r="C707" t="str">
        <f>TRIM(Tableau1[[#This Row],[Country_Cod]])</f>
        <v>UKR</v>
      </c>
      <c r="D707" t="s">
        <v>410</v>
      </c>
      <c r="E707" t="str">
        <f>VLOOKUP(Tableau1[[#This Row],[Code_Pays]],Table_Correspondance!$B$1:$F$40,2,FALSE)</f>
        <v>Ukraine</v>
      </c>
      <c r="F707" t="str">
        <f>RIGHT(Tableau1[[#This Row],[Categ]],LEN(Tableau1[[#This Row],[Categ]])-4)</f>
        <v>Bas</v>
      </c>
      <c r="G707" t="s">
        <v>13</v>
      </c>
      <c r="H707" t="str">
        <f>RIGHT(Tableau1[[#This Row],[Period]],4)</f>
        <v>2020</v>
      </c>
      <c r="I707" t="str">
        <f>LEFT(Tableau1[[#This Row],[Period]],FIND("-",Tableau1[[#This Row],[Period]])-1)</f>
        <v>M2</v>
      </c>
      <c r="J707" t="str">
        <f>RIGHT(Tableau1[[#This Row],[Gauche_Trouve]],LEN(Tableau1[[#This Row],[Gauche_Trouve]])-1)</f>
        <v>2</v>
      </c>
      <c r="K707" s="5">
        <f>DATE(Tableau1[[#This Row],[Annee]],Tableau1[[#This Row],[Mois]],1)</f>
        <v>43862</v>
      </c>
      <c r="L707" s="5" t="str">
        <f>"T" &amp; ROUNDUP(Tableau1[[#This Row],[Mois]]/3, 0)</f>
        <v>T1</v>
      </c>
      <c r="M707" t="s">
        <v>68</v>
      </c>
      <c r="N707" t="str">
        <f>CONCATENATE(Tableau1[[#This Row],[Annee]],"-",Tableau1[[#This Row],[Trimestre]])</f>
        <v>2020-T1</v>
      </c>
      <c r="O707" t="str">
        <f>VLOOKUP(Tableau1[[#This Row],[Product_Ref]],Table_Correspondance!H:J,2,FALSE)</f>
        <v>Pantalon</v>
      </c>
      <c r="P707" s="3">
        <f>VLOOKUP(Tableau1[[#This Row],[Product_Ref]],Table_Correspondance!H:N,6,FALSE)</f>
        <v>9.94</v>
      </c>
      <c r="Q707" s="3">
        <f>VLOOKUP(Tableau1[[#This Row],[Product_Ref]],Table_Correspondance!H:N,7,FALSE)</f>
        <v>14</v>
      </c>
      <c r="R707" s="3">
        <v>5291.11</v>
      </c>
      <c r="S707" t="str">
        <f>CONCATENATE(Tableau1[[#This Row],[Sub_Region_Cod]],Tableau1[[#This Row],[Country_Cod]],Tableau1[[#This Row],[Categ]],Tableau1[[#This Row],[Period]],Tableau1[[#This Row],[Product_Ref]],Tableau1[[#This Row],[Sales]])</f>
        <v>EUEUKRCAT_BasM2-2020P251865291,11</v>
      </c>
      <c r="T707" s="5">
        <f>VLOOKUP(Tableau1[[#This Row],[Product_Ref]],Table_Correspondance!H:L,5,FALSE)</f>
        <v>42795</v>
      </c>
      <c r="U707">
        <f>_xlfn.DAYS(Tableau1[[#This Row],[Date]],Tableau1[[#This Row],[Date_creation]])</f>
        <v>1067</v>
      </c>
    </row>
    <row r="708" spans="1:21" x14ac:dyDescent="0.35">
      <c r="A708" t="s">
        <v>8</v>
      </c>
      <c r="B708" t="s">
        <v>415</v>
      </c>
      <c r="C708" t="str">
        <f>TRIM(Tableau1[[#This Row],[Country_Cod]])</f>
        <v>RUS</v>
      </c>
      <c r="D708" t="s">
        <v>409</v>
      </c>
      <c r="E708" t="str">
        <f>VLOOKUP(Tableau1[[#This Row],[Code_Pays]],Table_Correspondance!$B$1:$F$40,2,FALSE)</f>
        <v>Fédération de Russie</v>
      </c>
      <c r="F708" t="str">
        <f>RIGHT(Tableau1[[#This Row],[Categ]],LEN(Tableau1[[#This Row],[Categ]])-4)</f>
        <v>Haut</v>
      </c>
      <c r="G708" t="s">
        <v>11</v>
      </c>
      <c r="H708" t="str">
        <f>RIGHT(Tableau1[[#This Row],[Period]],4)</f>
        <v>2020</v>
      </c>
      <c r="I708" t="str">
        <f>LEFT(Tableau1[[#This Row],[Period]],FIND("-",Tableau1[[#This Row],[Period]])-1)</f>
        <v>M7</v>
      </c>
      <c r="J708" t="str">
        <f>RIGHT(Tableau1[[#This Row],[Gauche_Trouve]],LEN(Tableau1[[#This Row],[Gauche_Trouve]])-1)</f>
        <v>7</v>
      </c>
      <c r="K708" s="5">
        <f>DATE(Tableau1[[#This Row],[Annee]],Tableau1[[#This Row],[Mois]],1)</f>
        <v>44013</v>
      </c>
      <c r="L708" s="5" t="str">
        <f>"T" &amp; ROUNDUP(Tableau1[[#This Row],[Mois]]/3, 0)</f>
        <v>T3</v>
      </c>
      <c r="M708" t="s">
        <v>134</v>
      </c>
      <c r="N708" t="str">
        <f>CONCATENATE(Tableau1[[#This Row],[Annee]],"-",Tableau1[[#This Row],[Trimestre]])</f>
        <v>2020-T3</v>
      </c>
      <c r="O708" t="str">
        <f>VLOOKUP(Tableau1[[#This Row],[Product_Ref]],Table_Correspondance!H:J,2,FALSE)</f>
        <v>Soutien gorge</v>
      </c>
      <c r="P708" s="3">
        <f>VLOOKUP(Tableau1[[#This Row],[Product_Ref]],Table_Correspondance!H:N,6,FALSE)</f>
        <v>7.02</v>
      </c>
      <c r="Q708" s="3">
        <f>VLOOKUP(Tableau1[[#This Row],[Product_Ref]],Table_Correspondance!H:N,7,FALSE)</f>
        <v>9</v>
      </c>
      <c r="R708" s="3">
        <v>4768.74</v>
      </c>
      <c r="S708" t="str">
        <f>CONCATENATE(Tableau1[[#This Row],[Sub_Region_Cod]],Tableau1[[#This Row],[Country_Cod]],Tableau1[[#This Row],[Categ]],Tableau1[[#This Row],[Period]],Tableau1[[#This Row],[Product_Ref]],Tableau1[[#This Row],[Sales]])</f>
        <v>EUERUSCAT_HautM7-2020P404014768,74</v>
      </c>
      <c r="T708" s="5">
        <f>VLOOKUP(Tableau1[[#This Row],[Product_Ref]],Table_Correspondance!H:L,5,FALSE)</f>
        <v>43374</v>
      </c>
      <c r="U708">
        <f>_xlfn.DAYS(Tableau1[[#This Row],[Date]],Tableau1[[#This Row],[Date_creation]])</f>
        <v>639</v>
      </c>
    </row>
    <row r="709" spans="1:21" x14ac:dyDescent="0.35">
      <c r="A709" t="s">
        <v>8</v>
      </c>
      <c r="B709" t="s">
        <v>424</v>
      </c>
      <c r="C709" t="str">
        <f>TRIM(Tableau1[[#This Row],[Country_Cod]])</f>
        <v>CZE</v>
      </c>
      <c r="D709" t="s">
        <v>410</v>
      </c>
      <c r="E709" t="str">
        <f>VLOOKUP(Tableau1[[#This Row],[Code_Pays]],Table_Correspondance!$B$1:$F$40,2,FALSE)</f>
        <v>République Tchèque</v>
      </c>
      <c r="F709" t="str">
        <f>RIGHT(Tableau1[[#This Row],[Categ]],LEN(Tableau1[[#This Row],[Categ]])-4)</f>
        <v>Bas</v>
      </c>
      <c r="G709" t="s">
        <v>65</v>
      </c>
      <c r="H709" t="str">
        <f>RIGHT(Tableau1[[#This Row],[Period]],4)</f>
        <v>2019</v>
      </c>
      <c r="I709" t="str">
        <f>LEFT(Tableau1[[#This Row],[Period]],FIND("-",Tableau1[[#This Row],[Period]])-1)</f>
        <v>M9</v>
      </c>
      <c r="J709" t="str">
        <f>RIGHT(Tableau1[[#This Row],[Gauche_Trouve]],LEN(Tableau1[[#This Row],[Gauche_Trouve]])-1)</f>
        <v>9</v>
      </c>
      <c r="K709" s="5">
        <f>DATE(Tableau1[[#This Row],[Annee]],Tableau1[[#This Row],[Mois]],1)</f>
        <v>43709</v>
      </c>
      <c r="L709" s="5" t="str">
        <f>"T" &amp; ROUNDUP(Tableau1[[#This Row],[Mois]]/3, 0)</f>
        <v>T3</v>
      </c>
      <c r="M709" t="s">
        <v>76</v>
      </c>
      <c r="N709" t="str">
        <f>CONCATENATE(Tableau1[[#This Row],[Annee]],"-",Tableau1[[#This Row],[Trimestre]])</f>
        <v>2019-T3</v>
      </c>
      <c r="O709" t="str">
        <f>VLOOKUP(Tableau1[[#This Row],[Product_Ref]],Table_Correspondance!H:J,2,FALSE)</f>
        <v>Collant</v>
      </c>
      <c r="P709" s="3">
        <f>VLOOKUP(Tableau1[[#This Row],[Product_Ref]],Table_Correspondance!H:N,6,FALSE)</f>
        <v>3.9</v>
      </c>
      <c r="Q709" s="3">
        <f>VLOOKUP(Tableau1[[#This Row],[Product_Ref]],Table_Correspondance!H:N,7,FALSE)</f>
        <v>5</v>
      </c>
      <c r="R709" s="3">
        <v>5001.3999999999996</v>
      </c>
      <c r="S709" t="str">
        <f>CONCATENATE(Tableau1[[#This Row],[Sub_Region_Cod]],Tableau1[[#This Row],[Country_Cod]],Tableau1[[#This Row],[Categ]],Tableau1[[#This Row],[Period]],Tableau1[[#This Row],[Product_Ref]],Tableau1[[#This Row],[Sales]])</f>
        <v>EUECZECAT_BasM9-2019P167295001,4</v>
      </c>
      <c r="T709" s="5">
        <f>VLOOKUP(Tableau1[[#This Row],[Product_Ref]],Table_Correspondance!H:L,5,FALSE)</f>
        <v>42826</v>
      </c>
      <c r="U709">
        <f>_xlfn.DAYS(Tableau1[[#This Row],[Date]],Tableau1[[#This Row],[Date_creation]])</f>
        <v>883</v>
      </c>
    </row>
    <row r="710" spans="1:21" x14ac:dyDescent="0.35">
      <c r="A710" t="s">
        <v>8</v>
      </c>
      <c r="B710" t="s">
        <v>425</v>
      </c>
      <c r="C710" t="str">
        <f>TRIM(Tableau1[[#This Row],[Country_Cod]])</f>
        <v>ARM</v>
      </c>
      <c r="D710" t="s">
        <v>409</v>
      </c>
      <c r="E710" t="str">
        <f>VLOOKUP(Tableau1[[#This Row],[Code_Pays]],Table_Correspondance!$B$1:$F$40,2,FALSE)</f>
        <v>Arménie</v>
      </c>
      <c r="F710" t="str">
        <f>RIGHT(Tableau1[[#This Row],[Categ]],LEN(Tableau1[[#This Row],[Categ]])-4)</f>
        <v>Haut</v>
      </c>
      <c r="G710" t="s">
        <v>6</v>
      </c>
      <c r="H710" t="str">
        <f>RIGHT(Tableau1[[#This Row],[Period]],4)</f>
        <v>2021</v>
      </c>
      <c r="I710" t="str">
        <f>LEFT(Tableau1[[#This Row],[Period]],FIND("-",Tableau1[[#This Row],[Period]])-1)</f>
        <v>M1</v>
      </c>
      <c r="J710" t="str">
        <f>RIGHT(Tableau1[[#This Row],[Gauche_Trouve]],LEN(Tableau1[[#This Row],[Gauche_Trouve]])-1)</f>
        <v>1</v>
      </c>
      <c r="K710" s="5">
        <f>DATE(Tableau1[[#This Row],[Annee]],Tableau1[[#This Row],[Mois]],1)</f>
        <v>44197</v>
      </c>
      <c r="L710" s="5" t="str">
        <f>"T" &amp; ROUNDUP(Tableau1[[#This Row],[Mois]]/3, 0)</f>
        <v>T1</v>
      </c>
      <c r="M710" t="s">
        <v>184</v>
      </c>
      <c r="N710" t="str">
        <f>CONCATENATE(Tableau1[[#This Row],[Annee]],"-",Tableau1[[#This Row],[Trimestre]])</f>
        <v>2021-T1</v>
      </c>
      <c r="O710" t="str">
        <f>VLOOKUP(Tableau1[[#This Row],[Product_Ref]],Table_Correspondance!H:J,2,FALSE)</f>
        <v>Soutien gorge</v>
      </c>
      <c r="P710" s="3">
        <f>VLOOKUP(Tableau1[[#This Row],[Product_Ref]],Table_Correspondance!H:N,6,FALSE)</f>
        <v>6.88</v>
      </c>
      <c r="Q710" s="3">
        <f>VLOOKUP(Tableau1[[#This Row],[Product_Ref]],Table_Correspondance!H:N,7,FALSE)</f>
        <v>8</v>
      </c>
      <c r="R710" s="3">
        <v>5379.71</v>
      </c>
      <c r="S710" t="str">
        <f>CONCATENATE(Tableau1[[#This Row],[Sub_Region_Cod]],Tableau1[[#This Row],[Country_Cod]],Tableau1[[#This Row],[Categ]],Tableau1[[#This Row],[Period]],Tableau1[[#This Row],[Product_Ref]],Tableau1[[#This Row],[Sales]])</f>
        <v>EUEARMCAT_HautM1-2021P195025379,71</v>
      </c>
      <c r="T710" s="5">
        <f>VLOOKUP(Tableau1[[#This Row],[Product_Ref]],Table_Correspondance!H:L,5,FALSE)</f>
        <v>42887</v>
      </c>
      <c r="U710">
        <f>_xlfn.DAYS(Tableau1[[#This Row],[Date]],Tableau1[[#This Row],[Date_creation]])</f>
        <v>1310</v>
      </c>
    </row>
    <row r="711" spans="1:21" x14ac:dyDescent="0.35">
      <c r="A711" t="s">
        <v>8</v>
      </c>
      <c r="B711" t="s">
        <v>421</v>
      </c>
      <c r="C711" t="str">
        <f>TRIM(Tableau1[[#This Row],[Country_Cod]])</f>
        <v>SVK</v>
      </c>
      <c r="D711" t="s">
        <v>410</v>
      </c>
      <c r="E711" t="str">
        <f>VLOOKUP(Tableau1[[#This Row],[Code_Pays]],Table_Correspondance!$B$1:$F$40,2,FALSE)</f>
        <v>Slovaquie</v>
      </c>
      <c r="F711" t="str">
        <f>RIGHT(Tableau1[[#This Row],[Categ]],LEN(Tableau1[[#This Row],[Categ]])-4)</f>
        <v>Bas</v>
      </c>
      <c r="G711" t="s">
        <v>52</v>
      </c>
      <c r="H711" t="str">
        <f>RIGHT(Tableau1[[#This Row],[Period]],4)</f>
        <v>2020</v>
      </c>
      <c r="I711" t="str">
        <f>LEFT(Tableau1[[#This Row],[Period]],FIND("-",Tableau1[[#This Row],[Period]])-1)</f>
        <v>M11</v>
      </c>
      <c r="J711" t="str">
        <f>RIGHT(Tableau1[[#This Row],[Gauche_Trouve]],LEN(Tableau1[[#This Row],[Gauche_Trouve]])-1)</f>
        <v>11</v>
      </c>
      <c r="K711" s="5">
        <f>DATE(Tableau1[[#This Row],[Annee]],Tableau1[[#This Row],[Mois]],1)</f>
        <v>44136</v>
      </c>
      <c r="L711" s="5" t="str">
        <f>"T" &amp; ROUNDUP(Tableau1[[#This Row],[Mois]]/3, 0)</f>
        <v>T4</v>
      </c>
      <c r="M711" t="s">
        <v>221</v>
      </c>
      <c r="N711" t="str">
        <f>CONCATENATE(Tableau1[[#This Row],[Annee]],"-",Tableau1[[#This Row],[Trimestre]])</f>
        <v>2020-T4</v>
      </c>
      <c r="O711" t="str">
        <f>VLOOKUP(Tableau1[[#This Row],[Product_Ref]],Table_Correspondance!H:J,2,FALSE)</f>
        <v>Jupe</v>
      </c>
      <c r="P711" s="3">
        <f>VLOOKUP(Tableau1[[#This Row],[Product_Ref]],Table_Correspondance!H:N,6,FALSE)</f>
        <v>6.24</v>
      </c>
      <c r="Q711" s="3">
        <f>VLOOKUP(Tableau1[[#This Row],[Product_Ref]],Table_Correspondance!H:N,7,FALSE)</f>
        <v>8</v>
      </c>
      <c r="R711" s="3">
        <v>8860.91</v>
      </c>
      <c r="S711" t="str">
        <f>CONCATENATE(Tableau1[[#This Row],[Sub_Region_Cod]],Tableau1[[#This Row],[Country_Cod]],Tableau1[[#This Row],[Categ]],Tableau1[[#This Row],[Period]],Tableau1[[#This Row],[Product_Ref]],Tableau1[[#This Row],[Sales]])</f>
        <v>EUESVKCAT_BasM11-2020P361548860,91</v>
      </c>
      <c r="T711" s="5">
        <f>VLOOKUP(Tableau1[[#This Row],[Product_Ref]],Table_Correspondance!H:L,5,FALSE)</f>
        <v>43191</v>
      </c>
      <c r="U711">
        <f>_xlfn.DAYS(Tableau1[[#This Row],[Date]],Tableau1[[#This Row],[Date_creation]])</f>
        <v>945</v>
      </c>
    </row>
    <row r="712" spans="1:21" x14ac:dyDescent="0.35">
      <c r="A712" t="s">
        <v>8</v>
      </c>
      <c r="B712" t="s">
        <v>416</v>
      </c>
      <c r="C712" t="str">
        <f>TRIM(Tableau1[[#This Row],[Country_Cod]])</f>
        <v>ROU</v>
      </c>
      <c r="D712" t="s">
        <v>409</v>
      </c>
      <c r="E712" t="str">
        <f>VLOOKUP(Tableau1[[#This Row],[Code_Pays]],Table_Correspondance!$B$1:$F$40,2,FALSE)</f>
        <v>Roumanie</v>
      </c>
      <c r="F712" t="str">
        <f>RIGHT(Tableau1[[#This Row],[Categ]],LEN(Tableau1[[#This Row],[Categ]])-4)</f>
        <v>Haut</v>
      </c>
      <c r="G712" t="s">
        <v>63</v>
      </c>
      <c r="H712" t="str">
        <f>RIGHT(Tableau1[[#This Row],[Period]],4)</f>
        <v>2019</v>
      </c>
      <c r="I712" t="str">
        <f>LEFT(Tableau1[[#This Row],[Period]],FIND("-",Tableau1[[#This Row],[Period]])-1)</f>
        <v>M7</v>
      </c>
      <c r="J712" t="str">
        <f>RIGHT(Tableau1[[#This Row],[Gauche_Trouve]],LEN(Tableau1[[#This Row],[Gauche_Trouve]])-1)</f>
        <v>7</v>
      </c>
      <c r="K712" s="5">
        <f>DATE(Tableau1[[#This Row],[Annee]],Tableau1[[#This Row],[Mois]],1)</f>
        <v>43647</v>
      </c>
      <c r="L712" s="5" t="str">
        <f>"T" &amp; ROUNDUP(Tableau1[[#This Row],[Mois]]/3, 0)</f>
        <v>T3</v>
      </c>
      <c r="M712" t="s">
        <v>308</v>
      </c>
      <c r="N712" t="str">
        <f>CONCATENATE(Tableau1[[#This Row],[Annee]],"-",Tableau1[[#This Row],[Trimestre]])</f>
        <v>2019-T3</v>
      </c>
      <c r="O712" t="str">
        <f>VLOOKUP(Tableau1[[#This Row],[Product_Ref]],Table_Correspondance!H:J,2,FALSE)</f>
        <v>Débardeur</v>
      </c>
      <c r="P712" s="3">
        <f>VLOOKUP(Tableau1[[#This Row],[Product_Ref]],Table_Correspondance!H:N,6,FALSE)</f>
        <v>4.55</v>
      </c>
      <c r="Q712" s="3">
        <f>VLOOKUP(Tableau1[[#This Row],[Product_Ref]],Table_Correspondance!H:N,7,FALSE)</f>
        <v>5</v>
      </c>
      <c r="R712" s="3">
        <v>9240.98</v>
      </c>
      <c r="S712" t="str">
        <f>CONCATENATE(Tableau1[[#This Row],[Sub_Region_Cod]],Tableau1[[#This Row],[Country_Cod]],Tableau1[[#This Row],[Categ]],Tableau1[[#This Row],[Period]],Tableau1[[#This Row],[Product_Ref]],Tableau1[[#This Row],[Sales]])</f>
        <v>EUEROUCAT_HautM7-2019P102079240,98</v>
      </c>
      <c r="T712" s="5">
        <f>VLOOKUP(Tableau1[[#This Row],[Product_Ref]],Table_Correspondance!H:L,5,FALSE)</f>
        <v>43252</v>
      </c>
      <c r="U712">
        <f>_xlfn.DAYS(Tableau1[[#This Row],[Date]],Tableau1[[#This Row],[Date_creation]])</f>
        <v>395</v>
      </c>
    </row>
    <row r="713" spans="1:21" x14ac:dyDescent="0.35">
      <c r="A713" t="s">
        <v>8</v>
      </c>
      <c r="B713" t="s">
        <v>417</v>
      </c>
      <c r="C713" t="str">
        <f>TRIM(Tableau1[[#This Row],[Country_Cod]])</f>
        <v>MDA</v>
      </c>
      <c r="D713" t="s">
        <v>409</v>
      </c>
      <c r="E713" t="str">
        <f>VLOOKUP(Tableau1[[#This Row],[Code_Pays]],Table_Correspondance!$B$1:$F$40,2,FALSE)</f>
        <v>République de Moldavie</v>
      </c>
      <c r="F713" t="str">
        <f>RIGHT(Tableau1[[#This Row],[Categ]],LEN(Tableau1[[#This Row],[Categ]])-4)</f>
        <v>Haut</v>
      </c>
      <c r="G713" t="s">
        <v>38</v>
      </c>
      <c r="H713" t="str">
        <f>RIGHT(Tableau1[[#This Row],[Period]],4)</f>
        <v>2019</v>
      </c>
      <c r="I713" t="str">
        <f>LEFT(Tableau1[[#This Row],[Period]],FIND("-",Tableau1[[#This Row],[Period]])-1)</f>
        <v>M5</v>
      </c>
      <c r="J713" t="str">
        <f>RIGHT(Tableau1[[#This Row],[Gauche_Trouve]],LEN(Tableau1[[#This Row],[Gauche_Trouve]])-1)</f>
        <v>5</v>
      </c>
      <c r="K713" s="5">
        <f>DATE(Tableau1[[#This Row],[Annee]],Tableau1[[#This Row],[Mois]],1)</f>
        <v>43586</v>
      </c>
      <c r="L713" s="5" t="str">
        <f>"T" &amp; ROUNDUP(Tableau1[[#This Row],[Mois]]/3, 0)</f>
        <v>T2</v>
      </c>
      <c r="M713" t="s">
        <v>99</v>
      </c>
      <c r="N713" t="str">
        <f>CONCATENATE(Tableau1[[#This Row],[Annee]],"-",Tableau1[[#This Row],[Trimestre]])</f>
        <v>2019-T2</v>
      </c>
      <c r="O713" t="str">
        <f>VLOOKUP(Tableau1[[#This Row],[Product_Ref]],Table_Correspondance!H:J,2,FALSE)</f>
        <v>Pull</v>
      </c>
      <c r="P713" s="3">
        <f>VLOOKUP(Tableau1[[#This Row],[Product_Ref]],Table_Correspondance!H:N,6,FALSE)</f>
        <v>7.1</v>
      </c>
      <c r="Q713" s="3">
        <f>VLOOKUP(Tableau1[[#This Row],[Product_Ref]],Table_Correspondance!H:N,7,FALSE)</f>
        <v>10</v>
      </c>
      <c r="R713" s="3">
        <v>4510.53</v>
      </c>
      <c r="S713" t="str">
        <f>CONCATENATE(Tableau1[[#This Row],[Sub_Region_Cod]],Tableau1[[#This Row],[Country_Cod]],Tableau1[[#This Row],[Categ]],Tableau1[[#This Row],[Period]],Tableau1[[#This Row],[Product_Ref]],Tableau1[[#This Row],[Sales]])</f>
        <v>EUEMDACAT_HautM5-2019P052294510,53</v>
      </c>
      <c r="T713" s="5">
        <f>VLOOKUP(Tableau1[[#This Row],[Product_Ref]],Table_Correspondance!H:L,5,FALSE)</f>
        <v>43101</v>
      </c>
      <c r="U713">
        <f>_xlfn.DAYS(Tableau1[[#This Row],[Date]],Tableau1[[#This Row],[Date_creation]])</f>
        <v>485</v>
      </c>
    </row>
    <row r="714" spans="1:21" x14ac:dyDescent="0.35">
      <c r="A714" t="s">
        <v>8</v>
      </c>
      <c r="B714" t="s">
        <v>422</v>
      </c>
      <c r="C714" t="str">
        <f>TRIM(Tableau1[[#This Row],[Country_Cod]])</f>
        <v>BLR</v>
      </c>
      <c r="D714" t="s">
        <v>409</v>
      </c>
      <c r="E714" t="str">
        <f>VLOOKUP(Tableau1[[#This Row],[Code_Pays]],Table_Correspondance!$B$1:$F$40,2,FALSE)</f>
        <v>Bélarus</v>
      </c>
      <c r="F714" t="str">
        <f>RIGHT(Tableau1[[#This Row],[Categ]],LEN(Tableau1[[#This Row],[Categ]])-4)</f>
        <v>Haut</v>
      </c>
      <c r="G714" t="s">
        <v>25</v>
      </c>
      <c r="H714" t="str">
        <f>RIGHT(Tableau1[[#This Row],[Period]],4)</f>
        <v>2019</v>
      </c>
      <c r="I714" t="str">
        <f>LEFT(Tableau1[[#This Row],[Period]],FIND("-",Tableau1[[#This Row],[Period]])-1)</f>
        <v>M12</v>
      </c>
      <c r="J714" t="str">
        <f>RIGHT(Tableau1[[#This Row],[Gauche_Trouve]],LEN(Tableau1[[#This Row],[Gauche_Trouve]])-1)</f>
        <v>12</v>
      </c>
      <c r="K714" s="5">
        <f>DATE(Tableau1[[#This Row],[Annee]],Tableau1[[#This Row],[Mois]],1)</f>
        <v>43800</v>
      </c>
      <c r="L714" s="5" t="str">
        <f>"T" &amp; ROUNDUP(Tableau1[[#This Row],[Mois]]/3, 0)</f>
        <v>T4</v>
      </c>
      <c r="M714" t="s">
        <v>402</v>
      </c>
      <c r="N714" t="str">
        <f>CONCATENATE(Tableau1[[#This Row],[Annee]],"-",Tableau1[[#This Row],[Trimestre]])</f>
        <v>2019-T4</v>
      </c>
      <c r="O714" t="str">
        <f>VLOOKUP(Tableau1[[#This Row],[Product_Ref]],Table_Correspondance!H:J,2,FALSE)</f>
        <v>Chemise</v>
      </c>
      <c r="P714" s="3">
        <f>VLOOKUP(Tableau1[[#This Row],[Product_Ref]],Table_Correspondance!H:N,6,FALSE)</f>
        <v>4.8600000000000003</v>
      </c>
      <c r="Q714" s="3">
        <f>VLOOKUP(Tableau1[[#This Row],[Product_Ref]],Table_Correspondance!H:N,7,FALSE)</f>
        <v>6</v>
      </c>
      <c r="R714" s="3">
        <v>9063.84</v>
      </c>
      <c r="S714" t="str">
        <f>CONCATENATE(Tableau1[[#This Row],[Sub_Region_Cod]],Tableau1[[#This Row],[Country_Cod]],Tableau1[[#This Row],[Categ]],Tableau1[[#This Row],[Period]],Tableau1[[#This Row],[Product_Ref]],Tableau1[[#This Row],[Sales]])</f>
        <v>EUEBLRCAT_HautM12-2019P363379063,84</v>
      </c>
      <c r="T714" s="5">
        <f>VLOOKUP(Tableau1[[#This Row],[Product_Ref]],Table_Correspondance!H:L,5,FALSE)</f>
        <v>43009</v>
      </c>
      <c r="U714">
        <f>_xlfn.DAYS(Tableau1[[#This Row],[Date]],Tableau1[[#This Row],[Date_creation]])</f>
        <v>791</v>
      </c>
    </row>
    <row r="715" spans="1:21" x14ac:dyDescent="0.35">
      <c r="A715" t="s">
        <v>8</v>
      </c>
      <c r="B715" t="s">
        <v>423</v>
      </c>
      <c r="C715" t="str">
        <f>TRIM(Tableau1[[#This Row],[Country_Cod]])</f>
        <v>UKR</v>
      </c>
      <c r="D715" t="s">
        <v>408</v>
      </c>
      <c r="E715" t="str">
        <f>VLOOKUP(Tableau1[[#This Row],[Code_Pays]],Table_Correspondance!$B$1:$F$40,2,FALSE)</f>
        <v>Ukraine</v>
      </c>
      <c r="F715" t="str">
        <f>RIGHT(Tableau1[[#This Row],[Categ]],LEN(Tableau1[[#This Row],[Categ]])-4)</f>
        <v>Haut-Et-Bas</v>
      </c>
      <c r="G715" t="s">
        <v>20</v>
      </c>
      <c r="H715" t="str">
        <f>RIGHT(Tableau1[[#This Row],[Period]],4)</f>
        <v>2020</v>
      </c>
      <c r="I715" t="str">
        <f>LEFT(Tableau1[[#This Row],[Period]],FIND("-",Tableau1[[#This Row],[Period]])-1)</f>
        <v>M4</v>
      </c>
      <c r="J715" t="str">
        <f>RIGHT(Tableau1[[#This Row],[Gauche_Trouve]],LEN(Tableau1[[#This Row],[Gauche_Trouve]])-1)</f>
        <v>4</v>
      </c>
      <c r="K715" s="5">
        <f>DATE(Tableau1[[#This Row],[Annee]],Tableau1[[#This Row],[Mois]],1)</f>
        <v>43922</v>
      </c>
      <c r="L715" s="5" t="str">
        <f>"T" &amp; ROUNDUP(Tableau1[[#This Row],[Mois]]/3, 0)</f>
        <v>T2</v>
      </c>
      <c r="M715" t="s">
        <v>389</v>
      </c>
      <c r="N715" t="str">
        <f>CONCATENATE(Tableau1[[#This Row],[Annee]],"-",Tableau1[[#This Row],[Trimestre]])</f>
        <v>2020-T2</v>
      </c>
      <c r="O715" t="str">
        <f>VLOOKUP(Tableau1[[#This Row],[Product_Ref]],Table_Correspondance!H:J,2,FALSE)</f>
        <v>Pyjama</v>
      </c>
      <c r="P715" s="3">
        <f>VLOOKUP(Tableau1[[#This Row],[Product_Ref]],Table_Correspondance!H:N,6,FALSE)</f>
        <v>6.58</v>
      </c>
      <c r="Q715" s="3">
        <f>VLOOKUP(Tableau1[[#This Row],[Product_Ref]],Table_Correspondance!H:N,7,FALSE)</f>
        <v>7</v>
      </c>
      <c r="R715" s="3">
        <v>5950.49</v>
      </c>
      <c r="S715" t="str">
        <f>CONCATENATE(Tableau1[[#This Row],[Sub_Region_Cod]],Tableau1[[#This Row],[Country_Cod]],Tableau1[[#This Row],[Categ]],Tableau1[[#This Row],[Period]],Tableau1[[#This Row],[Product_Ref]],Tableau1[[#This Row],[Sales]])</f>
        <v>EUEUKRCAT_Haut-Et-BasM4-2020P390425950,49</v>
      </c>
      <c r="T715" s="5">
        <f>VLOOKUP(Tableau1[[#This Row],[Product_Ref]],Table_Correspondance!H:L,5,FALSE)</f>
        <v>43070</v>
      </c>
      <c r="U715">
        <f>_xlfn.DAYS(Tableau1[[#This Row],[Date]],Tableau1[[#This Row],[Date_creation]])</f>
        <v>852</v>
      </c>
    </row>
    <row r="716" spans="1:21" x14ac:dyDescent="0.35">
      <c r="A716" t="s">
        <v>8</v>
      </c>
      <c r="B716" t="s">
        <v>418</v>
      </c>
      <c r="C716" t="str">
        <f>TRIM(Tableau1[[#This Row],[Country_Cod]])</f>
        <v>BGR</v>
      </c>
      <c r="D716" t="s">
        <v>408</v>
      </c>
      <c r="E716" t="str">
        <f>VLOOKUP(Tableau1[[#This Row],[Code_Pays]],Table_Correspondance!$B$1:$F$40,2,FALSE)</f>
        <v>Bulgarie</v>
      </c>
      <c r="F716" t="str">
        <f>RIGHT(Tableau1[[#This Row],[Categ]],LEN(Tableau1[[#This Row],[Categ]])-4)</f>
        <v>Haut-Et-Bas</v>
      </c>
      <c r="G716" t="s">
        <v>38</v>
      </c>
      <c r="H716" t="str">
        <f>RIGHT(Tableau1[[#This Row],[Period]],4)</f>
        <v>2019</v>
      </c>
      <c r="I716" t="str">
        <f>LEFT(Tableau1[[#This Row],[Period]],FIND("-",Tableau1[[#This Row],[Period]])-1)</f>
        <v>M5</v>
      </c>
      <c r="J716" t="str">
        <f>RIGHT(Tableau1[[#This Row],[Gauche_Trouve]],LEN(Tableau1[[#This Row],[Gauche_Trouve]])-1)</f>
        <v>5</v>
      </c>
      <c r="K716" s="5">
        <f>DATE(Tableau1[[#This Row],[Annee]],Tableau1[[#This Row],[Mois]],1)</f>
        <v>43586</v>
      </c>
      <c r="L716" s="5" t="str">
        <f>"T" &amp; ROUNDUP(Tableau1[[#This Row],[Mois]]/3, 0)</f>
        <v>T2</v>
      </c>
      <c r="M716" t="s">
        <v>195</v>
      </c>
      <c r="N716" t="str">
        <f>CONCATENATE(Tableau1[[#This Row],[Annee]],"-",Tableau1[[#This Row],[Trimestre]])</f>
        <v>2019-T2</v>
      </c>
      <c r="O716" t="str">
        <f>VLOOKUP(Tableau1[[#This Row],[Product_Ref]],Table_Correspondance!H:J,2,FALSE)</f>
        <v>Robe</v>
      </c>
      <c r="P716" s="3">
        <f>VLOOKUP(Tableau1[[#This Row],[Product_Ref]],Table_Correspondance!H:N,6,FALSE)</f>
        <v>8</v>
      </c>
      <c r="Q716" s="3">
        <f>VLOOKUP(Tableau1[[#This Row],[Product_Ref]],Table_Correspondance!H:N,7,FALSE)</f>
        <v>10</v>
      </c>
      <c r="R716" s="3">
        <v>5555.69</v>
      </c>
      <c r="S716" t="str">
        <f>CONCATENATE(Tableau1[[#This Row],[Sub_Region_Cod]],Tableau1[[#This Row],[Country_Cod]],Tableau1[[#This Row],[Categ]],Tableau1[[#This Row],[Period]],Tableau1[[#This Row],[Product_Ref]],Tableau1[[#This Row],[Sales]])</f>
        <v>EUEBGRCAT_Haut-Et-BasM5-2019P349265555,69</v>
      </c>
      <c r="T716" s="5">
        <f>VLOOKUP(Tableau1[[#This Row],[Product_Ref]],Table_Correspondance!H:L,5,FALSE)</f>
        <v>43070</v>
      </c>
      <c r="U716">
        <f>_xlfn.DAYS(Tableau1[[#This Row],[Date]],Tableau1[[#This Row],[Date_creation]])</f>
        <v>516</v>
      </c>
    </row>
    <row r="717" spans="1:21" x14ac:dyDescent="0.35">
      <c r="A717" t="s">
        <v>8</v>
      </c>
      <c r="B717" t="s">
        <v>418</v>
      </c>
      <c r="C717" t="str">
        <f>TRIM(Tableau1[[#This Row],[Country_Cod]])</f>
        <v>BGR</v>
      </c>
      <c r="D717" t="s">
        <v>408</v>
      </c>
      <c r="E717" t="str">
        <f>VLOOKUP(Tableau1[[#This Row],[Code_Pays]],Table_Correspondance!$B$1:$F$40,2,FALSE)</f>
        <v>Bulgarie</v>
      </c>
      <c r="F717" t="str">
        <f>RIGHT(Tableau1[[#This Row],[Categ]],LEN(Tableau1[[#This Row],[Categ]])-4)</f>
        <v>Haut-Et-Bas</v>
      </c>
      <c r="G717" t="s">
        <v>54</v>
      </c>
      <c r="H717" t="str">
        <f>RIGHT(Tableau1[[#This Row],[Period]],4)</f>
        <v>2020</v>
      </c>
      <c r="I717" t="str">
        <f>LEFT(Tableau1[[#This Row],[Period]],FIND("-",Tableau1[[#This Row],[Period]])-1)</f>
        <v>M5</v>
      </c>
      <c r="J717" t="str">
        <f>RIGHT(Tableau1[[#This Row],[Gauche_Trouve]],LEN(Tableau1[[#This Row],[Gauche_Trouve]])-1)</f>
        <v>5</v>
      </c>
      <c r="K717" s="5">
        <f>DATE(Tableau1[[#This Row],[Annee]],Tableau1[[#This Row],[Mois]],1)</f>
        <v>43952</v>
      </c>
      <c r="L717" s="5" t="str">
        <f>"T" &amp; ROUNDUP(Tableau1[[#This Row],[Mois]]/3, 0)</f>
        <v>T2</v>
      </c>
      <c r="M717" t="s">
        <v>272</v>
      </c>
      <c r="N717" t="str">
        <f>CONCATENATE(Tableau1[[#This Row],[Annee]],"-",Tableau1[[#This Row],[Trimestre]])</f>
        <v>2020-T2</v>
      </c>
      <c r="O717" t="str">
        <f>VLOOKUP(Tableau1[[#This Row],[Product_Ref]],Table_Correspondance!H:J,2,FALSE)</f>
        <v>Pyjama</v>
      </c>
      <c r="P717" s="3">
        <f>VLOOKUP(Tableau1[[#This Row],[Product_Ref]],Table_Correspondance!H:N,6,FALSE)</f>
        <v>9.1199999999999992</v>
      </c>
      <c r="Q717" s="3">
        <f>VLOOKUP(Tableau1[[#This Row],[Product_Ref]],Table_Correspondance!H:N,7,FALSE)</f>
        <v>12</v>
      </c>
      <c r="R717" s="3">
        <v>3565.32</v>
      </c>
      <c r="S717" t="str">
        <f>CONCATENATE(Tableau1[[#This Row],[Sub_Region_Cod]],Tableau1[[#This Row],[Country_Cod]],Tableau1[[#This Row],[Categ]],Tableau1[[#This Row],[Period]],Tableau1[[#This Row],[Product_Ref]],Tableau1[[#This Row],[Sales]])</f>
        <v>EUEBGRCAT_Haut-Et-BasM5-2020P256103565,32</v>
      </c>
      <c r="T717" s="5">
        <f>VLOOKUP(Tableau1[[#This Row],[Product_Ref]],Table_Correspondance!H:L,5,FALSE)</f>
        <v>43221</v>
      </c>
      <c r="U717">
        <f>_xlfn.DAYS(Tableau1[[#This Row],[Date]],Tableau1[[#This Row],[Date_creation]])</f>
        <v>731</v>
      </c>
    </row>
    <row r="718" spans="1:21" x14ac:dyDescent="0.35">
      <c r="A718" t="s">
        <v>8</v>
      </c>
      <c r="B718" t="s">
        <v>420</v>
      </c>
      <c r="C718" t="str">
        <f>TRIM(Tableau1[[#This Row],[Country_Cod]])</f>
        <v>POL</v>
      </c>
      <c r="D718" t="s">
        <v>410</v>
      </c>
      <c r="E718" t="str">
        <f>VLOOKUP(Tableau1[[#This Row],[Code_Pays]],Table_Correspondance!$B$1:$F$40,2,FALSE)</f>
        <v>Pologne</v>
      </c>
      <c r="F718" t="str">
        <f>RIGHT(Tableau1[[#This Row],[Categ]],LEN(Tableau1[[#This Row],[Categ]])-4)</f>
        <v>Bas</v>
      </c>
      <c r="G718" t="s">
        <v>73</v>
      </c>
      <c r="H718" t="str">
        <f>RIGHT(Tableau1[[#This Row],[Period]],4)</f>
        <v>2020</v>
      </c>
      <c r="I718" t="str">
        <f>LEFT(Tableau1[[#This Row],[Period]],FIND("-",Tableau1[[#This Row],[Period]])-1)</f>
        <v>M8</v>
      </c>
      <c r="J718" t="str">
        <f>RIGHT(Tableau1[[#This Row],[Gauche_Trouve]],LEN(Tableau1[[#This Row],[Gauche_Trouve]])-1)</f>
        <v>8</v>
      </c>
      <c r="K718" s="5">
        <f>DATE(Tableau1[[#This Row],[Annee]],Tableau1[[#This Row],[Mois]],1)</f>
        <v>44044</v>
      </c>
      <c r="L718" s="5" t="str">
        <f>"T" &amp; ROUNDUP(Tableau1[[#This Row],[Mois]]/3, 0)</f>
        <v>T3</v>
      </c>
      <c r="M718" t="s">
        <v>57</v>
      </c>
      <c r="N718" t="str">
        <f>CONCATENATE(Tableau1[[#This Row],[Annee]],"-",Tableau1[[#This Row],[Trimestre]])</f>
        <v>2020-T3</v>
      </c>
      <c r="O718" t="str">
        <f>VLOOKUP(Tableau1[[#This Row],[Product_Ref]],Table_Correspondance!H:J,2,FALSE)</f>
        <v>Pantacourt</v>
      </c>
      <c r="P718" s="3">
        <f>VLOOKUP(Tableau1[[#This Row],[Product_Ref]],Table_Correspondance!H:N,6,FALSE)</f>
        <v>4.32</v>
      </c>
      <c r="Q718" s="3">
        <f>VLOOKUP(Tableau1[[#This Row],[Product_Ref]],Table_Correspondance!H:N,7,FALSE)</f>
        <v>6</v>
      </c>
      <c r="R718" s="3">
        <v>2915.36</v>
      </c>
      <c r="S718" t="str">
        <f>CONCATENATE(Tableau1[[#This Row],[Sub_Region_Cod]],Tableau1[[#This Row],[Country_Cod]],Tableau1[[#This Row],[Categ]],Tableau1[[#This Row],[Period]],Tableau1[[#This Row],[Product_Ref]],Tableau1[[#This Row],[Sales]])</f>
        <v>EUEPOLCAT_BasM8-2020P187322915,36</v>
      </c>
      <c r="T718" s="5">
        <f>VLOOKUP(Tableau1[[#This Row],[Product_Ref]],Table_Correspondance!H:L,5,FALSE)</f>
        <v>42736</v>
      </c>
      <c r="U718">
        <f>_xlfn.DAYS(Tableau1[[#This Row],[Date]],Tableau1[[#This Row],[Date_creation]])</f>
        <v>1308</v>
      </c>
    </row>
    <row r="719" spans="1:21" x14ac:dyDescent="0.35">
      <c r="A719" t="s">
        <v>8</v>
      </c>
      <c r="B719" t="s">
        <v>417</v>
      </c>
      <c r="C719" t="str">
        <f>TRIM(Tableau1[[#This Row],[Country_Cod]])</f>
        <v>MDA</v>
      </c>
      <c r="D719" t="s">
        <v>410</v>
      </c>
      <c r="E719" t="str">
        <f>VLOOKUP(Tableau1[[#This Row],[Code_Pays]],Table_Correspondance!$B$1:$F$40,2,FALSE)</f>
        <v>République de Moldavie</v>
      </c>
      <c r="F719" t="str">
        <f>RIGHT(Tableau1[[#This Row],[Categ]],LEN(Tableau1[[#This Row],[Categ]])-4)</f>
        <v>Bas</v>
      </c>
      <c r="G719" t="s">
        <v>4</v>
      </c>
      <c r="H719" t="str">
        <f>RIGHT(Tableau1[[#This Row],[Period]],4)</f>
        <v>2021</v>
      </c>
      <c r="I719" t="str">
        <f>LEFT(Tableau1[[#This Row],[Period]],FIND("-",Tableau1[[#This Row],[Period]])-1)</f>
        <v>M3</v>
      </c>
      <c r="J719" t="str">
        <f>RIGHT(Tableau1[[#This Row],[Gauche_Trouve]],LEN(Tableau1[[#This Row],[Gauche_Trouve]])-1)</f>
        <v>3</v>
      </c>
      <c r="K719" s="5">
        <f>DATE(Tableau1[[#This Row],[Annee]],Tableau1[[#This Row],[Mois]],1)</f>
        <v>44256</v>
      </c>
      <c r="L719" s="5" t="str">
        <f>"T" &amp; ROUNDUP(Tableau1[[#This Row],[Mois]]/3, 0)</f>
        <v>T1</v>
      </c>
      <c r="M719" t="s">
        <v>363</v>
      </c>
      <c r="N719" t="str">
        <f>CONCATENATE(Tableau1[[#This Row],[Annee]],"-",Tableau1[[#This Row],[Trimestre]])</f>
        <v>2021-T1</v>
      </c>
      <c r="O719" t="str">
        <f>VLOOKUP(Tableau1[[#This Row],[Product_Ref]],Table_Correspondance!H:J,2,FALSE)</f>
        <v>Culotte</v>
      </c>
      <c r="P719" s="3">
        <f>VLOOKUP(Tableau1[[#This Row],[Product_Ref]],Table_Correspondance!H:N,6,FALSE)</f>
        <v>9.1999999999999993</v>
      </c>
      <c r="Q719" s="3">
        <f>VLOOKUP(Tableau1[[#This Row],[Product_Ref]],Table_Correspondance!H:N,7,FALSE)</f>
        <v>10</v>
      </c>
      <c r="R719" s="3">
        <v>1522.58</v>
      </c>
      <c r="S719" t="str">
        <f>CONCATENATE(Tableau1[[#This Row],[Sub_Region_Cod]],Tableau1[[#This Row],[Country_Cod]],Tableau1[[#This Row],[Categ]],Tableau1[[#This Row],[Period]],Tableau1[[#This Row],[Product_Ref]],Tableau1[[#This Row],[Sales]])</f>
        <v>EUEMDACAT_BasM3-2021P423091522,58</v>
      </c>
      <c r="T719" s="5">
        <f>VLOOKUP(Tableau1[[#This Row],[Product_Ref]],Table_Correspondance!H:L,5,FALSE)</f>
        <v>42736</v>
      </c>
      <c r="U719">
        <f>_xlfn.DAYS(Tableau1[[#This Row],[Date]],Tableau1[[#This Row],[Date_creation]])</f>
        <v>1520</v>
      </c>
    </row>
    <row r="720" spans="1:21" x14ac:dyDescent="0.35">
      <c r="A720" t="s">
        <v>8</v>
      </c>
      <c r="B720" t="s">
        <v>416</v>
      </c>
      <c r="C720" t="str">
        <f>TRIM(Tableau1[[#This Row],[Country_Cod]])</f>
        <v>ROU</v>
      </c>
      <c r="D720" t="s">
        <v>410</v>
      </c>
      <c r="E720" t="str">
        <f>VLOOKUP(Tableau1[[#This Row],[Code_Pays]],Table_Correspondance!$B$1:$F$40,2,FALSE)</f>
        <v>Roumanie</v>
      </c>
      <c r="F720" t="str">
        <f>RIGHT(Tableau1[[#This Row],[Categ]],LEN(Tableau1[[#This Row],[Categ]])-4)</f>
        <v>Bas</v>
      </c>
      <c r="G720" t="s">
        <v>52</v>
      </c>
      <c r="H720" t="str">
        <f>RIGHT(Tableau1[[#This Row],[Period]],4)</f>
        <v>2020</v>
      </c>
      <c r="I720" t="str">
        <f>LEFT(Tableau1[[#This Row],[Period]],FIND("-",Tableau1[[#This Row],[Period]])-1)</f>
        <v>M11</v>
      </c>
      <c r="J720" t="str">
        <f>RIGHT(Tableau1[[#This Row],[Gauche_Trouve]],LEN(Tableau1[[#This Row],[Gauche_Trouve]])-1)</f>
        <v>11</v>
      </c>
      <c r="K720" s="5">
        <f>DATE(Tableau1[[#This Row],[Annee]],Tableau1[[#This Row],[Mois]],1)</f>
        <v>44136</v>
      </c>
      <c r="L720" s="5" t="str">
        <f>"T" &amp; ROUNDUP(Tableau1[[#This Row],[Mois]]/3, 0)</f>
        <v>T4</v>
      </c>
      <c r="M720" t="s">
        <v>310</v>
      </c>
      <c r="N720" t="str">
        <f>CONCATENATE(Tableau1[[#This Row],[Annee]],"-",Tableau1[[#This Row],[Trimestre]])</f>
        <v>2020-T4</v>
      </c>
      <c r="O720" t="str">
        <f>VLOOKUP(Tableau1[[#This Row],[Product_Ref]],Table_Correspondance!H:J,2,FALSE)</f>
        <v>Collant</v>
      </c>
      <c r="P720" s="3">
        <f>VLOOKUP(Tableau1[[#This Row],[Product_Ref]],Table_Correspondance!H:N,6,FALSE)</f>
        <v>10.34</v>
      </c>
      <c r="Q720" s="3">
        <f>VLOOKUP(Tableau1[[#This Row],[Product_Ref]],Table_Correspondance!H:N,7,FALSE)</f>
        <v>11</v>
      </c>
      <c r="R720" s="3">
        <v>2431.11</v>
      </c>
      <c r="S720" t="str">
        <f>CONCATENATE(Tableau1[[#This Row],[Sub_Region_Cod]],Tableau1[[#This Row],[Country_Cod]],Tableau1[[#This Row],[Categ]],Tableau1[[#This Row],[Period]],Tableau1[[#This Row],[Product_Ref]],Tableau1[[#This Row],[Sales]])</f>
        <v>EUEROUCAT_BasM11-2020P460872431,11</v>
      </c>
      <c r="T720" s="5">
        <f>VLOOKUP(Tableau1[[#This Row],[Product_Ref]],Table_Correspondance!H:L,5,FALSE)</f>
        <v>43070</v>
      </c>
      <c r="U720">
        <f>_xlfn.DAYS(Tableau1[[#This Row],[Date]],Tableau1[[#This Row],[Date_creation]])</f>
        <v>1066</v>
      </c>
    </row>
    <row r="721" spans="1:21" x14ac:dyDescent="0.35">
      <c r="A721" t="s">
        <v>8</v>
      </c>
      <c r="B721" t="s">
        <v>424</v>
      </c>
      <c r="C721" t="str">
        <f>TRIM(Tableau1[[#This Row],[Country_Cod]])</f>
        <v>CZE</v>
      </c>
      <c r="D721" t="s">
        <v>408</v>
      </c>
      <c r="E721" t="str">
        <f>VLOOKUP(Tableau1[[#This Row],[Code_Pays]],Table_Correspondance!$B$1:$F$40,2,FALSE)</f>
        <v>République Tchèque</v>
      </c>
      <c r="F721" t="str">
        <f>RIGHT(Tableau1[[#This Row],[Categ]],LEN(Tableau1[[#This Row],[Categ]])-4)</f>
        <v>Haut-Et-Bas</v>
      </c>
      <c r="G721" t="s">
        <v>11</v>
      </c>
      <c r="H721" t="str">
        <f>RIGHT(Tableau1[[#This Row],[Period]],4)</f>
        <v>2020</v>
      </c>
      <c r="I721" t="str">
        <f>LEFT(Tableau1[[#This Row],[Period]],FIND("-",Tableau1[[#This Row],[Period]])-1)</f>
        <v>M7</v>
      </c>
      <c r="J721" t="str">
        <f>RIGHT(Tableau1[[#This Row],[Gauche_Trouve]],LEN(Tableau1[[#This Row],[Gauche_Trouve]])-1)</f>
        <v>7</v>
      </c>
      <c r="K721" s="5">
        <f>DATE(Tableau1[[#This Row],[Annee]],Tableau1[[#This Row],[Mois]],1)</f>
        <v>44013</v>
      </c>
      <c r="L721" s="5" t="str">
        <f>"T" &amp; ROUNDUP(Tableau1[[#This Row],[Mois]]/3, 0)</f>
        <v>T3</v>
      </c>
      <c r="M721" t="s">
        <v>173</v>
      </c>
      <c r="N721" t="str">
        <f>CONCATENATE(Tableau1[[#This Row],[Annee]],"-",Tableau1[[#This Row],[Trimestre]])</f>
        <v>2020-T3</v>
      </c>
      <c r="O721" t="str">
        <f>VLOOKUP(Tableau1[[#This Row],[Product_Ref]],Table_Correspondance!H:J,2,FALSE)</f>
        <v>Robe</v>
      </c>
      <c r="P721" s="3">
        <f>VLOOKUP(Tableau1[[#This Row],[Product_Ref]],Table_Correspondance!H:N,6,FALSE)</f>
        <v>6.84</v>
      </c>
      <c r="Q721" s="3">
        <f>VLOOKUP(Tableau1[[#This Row],[Product_Ref]],Table_Correspondance!H:N,7,FALSE)</f>
        <v>9</v>
      </c>
      <c r="R721" s="3">
        <v>86.15</v>
      </c>
      <c r="S721" t="str">
        <f>CONCATENATE(Tableau1[[#This Row],[Sub_Region_Cod]],Tableau1[[#This Row],[Country_Cod]],Tableau1[[#This Row],[Categ]],Tableau1[[#This Row],[Period]],Tableau1[[#This Row],[Product_Ref]],Tableau1[[#This Row],[Sales]])</f>
        <v>EUECZECAT_Haut-Et-BasM7-2020P3684286,15</v>
      </c>
      <c r="T721" s="5">
        <f>VLOOKUP(Tableau1[[#This Row],[Product_Ref]],Table_Correspondance!H:L,5,FALSE)</f>
        <v>42917</v>
      </c>
      <c r="U721">
        <f>_xlfn.DAYS(Tableau1[[#This Row],[Date]],Tableau1[[#This Row],[Date_creation]])</f>
        <v>1096</v>
      </c>
    </row>
    <row r="722" spans="1:21" x14ac:dyDescent="0.35">
      <c r="A722" t="s">
        <v>8</v>
      </c>
      <c r="B722" t="s">
        <v>425</v>
      </c>
      <c r="C722" t="str">
        <f>TRIM(Tableau1[[#This Row],[Country_Cod]])</f>
        <v>ARM</v>
      </c>
      <c r="D722" t="s">
        <v>410</v>
      </c>
      <c r="E722" t="str">
        <f>VLOOKUP(Tableau1[[#This Row],[Code_Pays]],Table_Correspondance!$B$1:$F$40,2,FALSE)</f>
        <v>Arménie</v>
      </c>
      <c r="F722" t="str">
        <f>RIGHT(Tableau1[[#This Row],[Categ]],LEN(Tableau1[[#This Row],[Categ]])-4)</f>
        <v>Bas</v>
      </c>
      <c r="G722" t="s">
        <v>17</v>
      </c>
      <c r="H722" t="str">
        <f>RIGHT(Tableau1[[#This Row],[Period]],4)</f>
        <v>2020</v>
      </c>
      <c r="I722" t="str">
        <f>LEFT(Tableau1[[#This Row],[Period]],FIND("-",Tableau1[[#This Row],[Period]])-1)</f>
        <v>M12</v>
      </c>
      <c r="J722" t="str">
        <f>RIGHT(Tableau1[[#This Row],[Gauche_Trouve]],LEN(Tableau1[[#This Row],[Gauche_Trouve]])-1)</f>
        <v>12</v>
      </c>
      <c r="K722" s="5">
        <f>DATE(Tableau1[[#This Row],[Annee]],Tableau1[[#This Row],[Mois]],1)</f>
        <v>44166</v>
      </c>
      <c r="L722" s="5" t="str">
        <f>"T" &amp; ROUNDUP(Tableau1[[#This Row],[Mois]]/3, 0)</f>
        <v>T4</v>
      </c>
      <c r="M722" t="s">
        <v>378</v>
      </c>
      <c r="N722" t="str">
        <f>CONCATENATE(Tableau1[[#This Row],[Annee]],"-",Tableau1[[#This Row],[Trimestre]])</f>
        <v>2020-T4</v>
      </c>
      <c r="O722" t="str">
        <f>VLOOKUP(Tableau1[[#This Row],[Product_Ref]],Table_Correspondance!H:J,2,FALSE)</f>
        <v>Chaussette</v>
      </c>
      <c r="P722" s="3">
        <f>VLOOKUP(Tableau1[[#This Row],[Product_Ref]],Table_Correspondance!H:N,6,FALSE)</f>
        <v>9.1300000000000008</v>
      </c>
      <c r="Q722" s="3">
        <f>VLOOKUP(Tableau1[[#This Row],[Product_Ref]],Table_Correspondance!H:N,7,FALSE)</f>
        <v>11</v>
      </c>
      <c r="R722" s="3">
        <v>8939.5</v>
      </c>
      <c r="S722" t="str">
        <f>CONCATENATE(Tableau1[[#This Row],[Sub_Region_Cod]],Tableau1[[#This Row],[Country_Cod]],Tableau1[[#This Row],[Categ]],Tableau1[[#This Row],[Period]],Tableau1[[#This Row],[Product_Ref]],Tableau1[[#This Row],[Sales]])</f>
        <v>EUEARMCAT_BasM12-2020P423368939,5</v>
      </c>
      <c r="T722" s="5">
        <f>VLOOKUP(Tableau1[[#This Row],[Product_Ref]],Table_Correspondance!H:L,5,FALSE)</f>
        <v>43405</v>
      </c>
      <c r="U722">
        <f>_xlfn.DAYS(Tableau1[[#This Row],[Date]],Tableau1[[#This Row],[Date_creation]])</f>
        <v>761</v>
      </c>
    </row>
    <row r="723" spans="1:21" x14ac:dyDescent="0.35">
      <c r="A723" t="s">
        <v>8</v>
      </c>
      <c r="B723" t="s">
        <v>418</v>
      </c>
      <c r="C723" t="str">
        <f>TRIM(Tableau1[[#This Row],[Country_Cod]])</f>
        <v>BGR</v>
      </c>
      <c r="D723" t="s">
        <v>409</v>
      </c>
      <c r="E723" t="str">
        <f>VLOOKUP(Tableau1[[#This Row],[Code_Pays]],Table_Correspondance!$B$1:$F$40,2,FALSE)</f>
        <v>Bulgarie</v>
      </c>
      <c r="F723" t="str">
        <f>RIGHT(Tableau1[[#This Row],[Categ]],LEN(Tableau1[[#This Row],[Categ]])-4)</f>
        <v>Haut</v>
      </c>
      <c r="G723" t="s">
        <v>65</v>
      </c>
      <c r="H723" t="str">
        <f>RIGHT(Tableau1[[#This Row],[Period]],4)</f>
        <v>2019</v>
      </c>
      <c r="I723" t="str">
        <f>LEFT(Tableau1[[#This Row],[Period]],FIND("-",Tableau1[[#This Row],[Period]])-1)</f>
        <v>M9</v>
      </c>
      <c r="J723" t="str">
        <f>RIGHT(Tableau1[[#This Row],[Gauche_Trouve]],LEN(Tableau1[[#This Row],[Gauche_Trouve]])-1)</f>
        <v>9</v>
      </c>
      <c r="K723" s="5">
        <f>DATE(Tableau1[[#This Row],[Annee]],Tableau1[[#This Row],[Mois]],1)</f>
        <v>43709</v>
      </c>
      <c r="L723" s="5" t="str">
        <f>"T" &amp; ROUNDUP(Tableau1[[#This Row],[Mois]]/3, 0)</f>
        <v>T3</v>
      </c>
      <c r="M723" t="s">
        <v>16</v>
      </c>
      <c r="N723" t="str">
        <f>CONCATENATE(Tableau1[[#This Row],[Annee]],"-",Tableau1[[#This Row],[Trimestre]])</f>
        <v>2019-T3</v>
      </c>
      <c r="O723" t="str">
        <f>VLOOKUP(Tableau1[[#This Row],[Product_Ref]],Table_Correspondance!H:J,2,FALSE)</f>
        <v>Chemisier</v>
      </c>
      <c r="P723" s="3">
        <f>VLOOKUP(Tableau1[[#This Row],[Product_Ref]],Table_Correspondance!H:N,6,FALSE)</f>
        <v>10.119999999999999</v>
      </c>
      <c r="Q723" s="3">
        <f>VLOOKUP(Tableau1[[#This Row],[Product_Ref]],Table_Correspondance!H:N,7,FALSE)</f>
        <v>11</v>
      </c>
      <c r="R723" s="3">
        <v>8377.86</v>
      </c>
      <c r="S723" t="str">
        <f>CONCATENATE(Tableau1[[#This Row],[Sub_Region_Cod]],Tableau1[[#This Row],[Country_Cod]],Tableau1[[#This Row],[Categ]],Tableau1[[#This Row],[Period]],Tableau1[[#This Row],[Product_Ref]],Tableau1[[#This Row],[Sales]])</f>
        <v>EUEBGRCAT_HautM9-2019P490158377,86</v>
      </c>
      <c r="T723" s="5">
        <f>VLOOKUP(Tableau1[[#This Row],[Product_Ref]],Table_Correspondance!H:L,5,FALSE)</f>
        <v>43040</v>
      </c>
      <c r="U723">
        <f>_xlfn.DAYS(Tableau1[[#This Row],[Date]],Tableau1[[#This Row],[Date_creation]])</f>
        <v>669</v>
      </c>
    </row>
    <row r="724" spans="1:21" x14ac:dyDescent="0.35">
      <c r="A724" t="s">
        <v>8</v>
      </c>
      <c r="B724" t="s">
        <v>416</v>
      </c>
      <c r="C724" t="str">
        <f>TRIM(Tableau1[[#This Row],[Country_Cod]])</f>
        <v>ROU</v>
      </c>
      <c r="D724" t="s">
        <v>410</v>
      </c>
      <c r="E724" t="str">
        <f>VLOOKUP(Tableau1[[#This Row],[Code_Pays]],Table_Correspondance!$B$1:$F$40,2,FALSE)</f>
        <v>Roumanie</v>
      </c>
      <c r="F724" t="str">
        <f>RIGHT(Tableau1[[#This Row],[Categ]],LEN(Tableau1[[#This Row],[Categ]])-4)</f>
        <v>Bas</v>
      </c>
      <c r="G724" t="s">
        <v>73</v>
      </c>
      <c r="H724" t="str">
        <f>RIGHT(Tableau1[[#This Row],[Period]],4)</f>
        <v>2020</v>
      </c>
      <c r="I724" t="str">
        <f>LEFT(Tableau1[[#This Row],[Period]],FIND("-",Tableau1[[#This Row],[Period]])-1)</f>
        <v>M8</v>
      </c>
      <c r="J724" t="str">
        <f>RIGHT(Tableau1[[#This Row],[Gauche_Trouve]],LEN(Tableau1[[#This Row],[Gauche_Trouve]])-1)</f>
        <v>8</v>
      </c>
      <c r="K724" s="5">
        <f>DATE(Tableau1[[#This Row],[Annee]],Tableau1[[#This Row],[Mois]],1)</f>
        <v>44044</v>
      </c>
      <c r="L724" s="5" t="str">
        <f>"T" &amp; ROUNDUP(Tableau1[[#This Row],[Mois]]/3, 0)</f>
        <v>T3</v>
      </c>
      <c r="M724" t="s">
        <v>367</v>
      </c>
      <c r="N724" t="str">
        <f>CONCATENATE(Tableau1[[#This Row],[Annee]],"-",Tableau1[[#This Row],[Trimestre]])</f>
        <v>2020-T3</v>
      </c>
      <c r="O724" t="str">
        <f>VLOOKUP(Tableau1[[#This Row],[Product_Ref]],Table_Correspondance!H:J,2,FALSE)</f>
        <v>Culotte</v>
      </c>
      <c r="P724" s="3">
        <f>VLOOKUP(Tableau1[[#This Row],[Product_Ref]],Table_Correspondance!H:N,6,FALSE)</f>
        <v>4.4400000000000004</v>
      </c>
      <c r="Q724" s="3">
        <f>VLOOKUP(Tableau1[[#This Row],[Product_Ref]],Table_Correspondance!H:N,7,FALSE)</f>
        <v>6</v>
      </c>
      <c r="R724" s="3">
        <v>9630.1299999999992</v>
      </c>
      <c r="S724" t="str">
        <f>CONCATENATE(Tableau1[[#This Row],[Sub_Region_Cod]],Tableau1[[#This Row],[Country_Cod]],Tableau1[[#This Row],[Categ]],Tableau1[[#This Row],[Period]],Tableau1[[#This Row],[Product_Ref]],Tableau1[[#This Row],[Sales]])</f>
        <v>EUEROUCAT_BasM8-2020P307759630,13</v>
      </c>
      <c r="T724" s="5">
        <f>VLOOKUP(Tableau1[[#This Row],[Product_Ref]],Table_Correspondance!H:L,5,FALSE)</f>
        <v>43191</v>
      </c>
      <c r="U724">
        <f>_xlfn.DAYS(Tableau1[[#This Row],[Date]],Tableau1[[#This Row],[Date_creation]])</f>
        <v>853</v>
      </c>
    </row>
    <row r="725" spans="1:21" x14ac:dyDescent="0.35">
      <c r="A725" t="s">
        <v>8</v>
      </c>
      <c r="B725" t="s">
        <v>420</v>
      </c>
      <c r="C725" t="str">
        <f>TRIM(Tableau1[[#This Row],[Country_Cod]])</f>
        <v>POL</v>
      </c>
      <c r="D725" t="s">
        <v>409</v>
      </c>
      <c r="E725" t="str">
        <f>VLOOKUP(Tableau1[[#This Row],[Code_Pays]],Table_Correspondance!$B$1:$F$40,2,FALSE)</f>
        <v>Pologne</v>
      </c>
      <c r="F725" t="str">
        <f>RIGHT(Tableau1[[#This Row],[Categ]],LEN(Tableau1[[#This Row],[Categ]])-4)</f>
        <v>Haut</v>
      </c>
      <c r="G725" t="s">
        <v>40</v>
      </c>
      <c r="H725" t="str">
        <f>RIGHT(Tableau1[[#This Row],[Period]],4)</f>
        <v>2020</v>
      </c>
      <c r="I725" t="str">
        <f>LEFT(Tableau1[[#This Row],[Period]],FIND("-",Tableau1[[#This Row],[Period]])-1)</f>
        <v>M10</v>
      </c>
      <c r="J725" t="str">
        <f>RIGHT(Tableau1[[#This Row],[Gauche_Trouve]],LEN(Tableau1[[#This Row],[Gauche_Trouve]])-1)</f>
        <v>10</v>
      </c>
      <c r="K725" s="5">
        <f>DATE(Tableau1[[#This Row],[Annee]],Tableau1[[#This Row],[Mois]],1)</f>
        <v>44105</v>
      </c>
      <c r="L725" s="5" t="str">
        <f>"T" &amp; ROUNDUP(Tableau1[[#This Row],[Mois]]/3, 0)</f>
        <v>T4</v>
      </c>
      <c r="M725" t="s">
        <v>285</v>
      </c>
      <c r="N725" t="str">
        <f>CONCATENATE(Tableau1[[#This Row],[Annee]],"-",Tableau1[[#This Row],[Trimestre]])</f>
        <v>2020-T4</v>
      </c>
      <c r="O725" t="str">
        <f>VLOOKUP(Tableau1[[#This Row],[Product_Ref]],Table_Correspondance!H:J,2,FALSE)</f>
        <v>Débardeur</v>
      </c>
      <c r="P725" s="3">
        <f>VLOOKUP(Tableau1[[#This Row],[Product_Ref]],Table_Correspondance!H:N,6,FALSE)</f>
        <v>8.3000000000000007</v>
      </c>
      <c r="Q725" s="3">
        <f>VLOOKUP(Tableau1[[#This Row],[Product_Ref]],Table_Correspondance!H:N,7,FALSE)</f>
        <v>10</v>
      </c>
      <c r="R725" s="3">
        <v>8719.35</v>
      </c>
      <c r="S725" t="str">
        <f>CONCATENATE(Tableau1[[#This Row],[Sub_Region_Cod]],Tableau1[[#This Row],[Country_Cod]],Tableau1[[#This Row],[Categ]],Tableau1[[#This Row],[Period]],Tableau1[[#This Row],[Product_Ref]],Tableau1[[#This Row],[Sales]])</f>
        <v>EUEPOLCAT_HautM10-2020P451328719,35</v>
      </c>
      <c r="T725" s="5">
        <f>VLOOKUP(Tableau1[[#This Row],[Product_Ref]],Table_Correspondance!H:L,5,FALSE)</f>
        <v>42767</v>
      </c>
      <c r="U725">
        <f>_xlfn.DAYS(Tableau1[[#This Row],[Date]],Tableau1[[#This Row],[Date_creation]])</f>
        <v>1338</v>
      </c>
    </row>
    <row r="726" spans="1:21" x14ac:dyDescent="0.35">
      <c r="A726" t="s">
        <v>8</v>
      </c>
      <c r="B726" t="s">
        <v>416</v>
      </c>
      <c r="C726" t="str">
        <f>TRIM(Tableau1[[#This Row],[Country_Cod]])</f>
        <v>ROU</v>
      </c>
      <c r="D726" t="s">
        <v>410</v>
      </c>
      <c r="E726" t="str">
        <f>VLOOKUP(Tableau1[[#This Row],[Code_Pays]],Table_Correspondance!$B$1:$F$40,2,FALSE)</f>
        <v>Roumanie</v>
      </c>
      <c r="F726" t="str">
        <f>RIGHT(Tableau1[[#This Row],[Categ]],LEN(Tableau1[[#This Row],[Categ]])-4)</f>
        <v>Bas</v>
      </c>
      <c r="G726" t="s">
        <v>11</v>
      </c>
      <c r="H726" t="str">
        <f>RIGHT(Tableau1[[#This Row],[Period]],4)</f>
        <v>2020</v>
      </c>
      <c r="I726" t="str">
        <f>LEFT(Tableau1[[#This Row],[Period]],FIND("-",Tableau1[[#This Row],[Period]])-1)</f>
        <v>M7</v>
      </c>
      <c r="J726" t="str">
        <f>RIGHT(Tableau1[[#This Row],[Gauche_Trouve]],LEN(Tableau1[[#This Row],[Gauche_Trouve]])-1)</f>
        <v>7</v>
      </c>
      <c r="K726" s="5">
        <f>DATE(Tableau1[[#This Row],[Annee]],Tableau1[[#This Row],[Mois]],1)</f>
        <v>44013</v>
      </c>
      <c r="L726" s="5" t="str">
        <f>"T" &amp; ROUNDUP(Tableau1[[#This Row],[Mois]]/3, 0)</f>
        <v>T3</v>
      </c>
      <c r="M726" t="s">
        <v>281</v>
      </c>
      <c r="N726" t="str">
        <f>CONCATENATE(Tableau1[[#This Row],[Annee]],"-",Tableau1[[#This Row],[Trimestre]])</f>
        <v>2020-T3</v>
      </c>
      <c r="O726" t="str">
        <f>VLOOKUP(Tableau1[[#This Row],[Product_Ref]],Table_Correspondance!H:J,2,FALSE)</f>
        <v>Pantacourt</v>
      </c>
      <c r="P726" s="3">
        <f>VLOOKUP(Tableau1[[#This Row],[Product_Ref]],Table_Correspondance!H:N,6,FALSE)</f>
        <v>10.01</v>
      </c>
      <c r="Q726" s="3">
        <f>VLOOKUP(Tableau1[[#This Row],[Product_Ref]],Table_Correspondance!H:N,7,FALSE)</f>
        <v>13</v>
      </c>
      <c r="R726" s="3">
        <v>3916.27</v>
      </c>
      <c r="S726" t="str">
        <f>CONCATENATE(Tableau1[[#This Row],[Sub_Region_Cod]],Tableau1[[#This Row],[Country_Cod]],Tableau1[[#This Row],[Categ]],Tableau1[[#This Row],[Period]],Tableau1[[#This Row],[Product_Ref]],Tableau1[[#This Row],[Sales]])</f>
        <v>EUEROUCAT_BasM7-2020P391813916,27</v>
      </c>
      <c r="T726" s="5">
        <f>VLOOKUP(Tableau1[[#This Row],[Product_Ref]],Table_Correspondance!H:L,5,FALSE)</f>
        <v>43009</v>
      </c>
      <c r="U726">
        <f>_xlfn.DAYS(Tableau1[[#This Row],[Date]],Tableau1[[#This Row],[Date_creation]])</f>
        <v>1004</v>
      </c>
    </row>
    <row r="727" spans="1:21" x14ac:dyDescent="0.35">
      <c r="A727" t="s">
        <v>8</v>
      </c>
      <c r="B727" t="s">
        <v>420</v>
      </c>
      <c r="C727" t="str">
        <f>TRIM(Tableau1[[#This Row],[Country_Cod]])</f>
        <v>POL</v>
      </c>
      <c r="D727" t="s">
        <v>410</v>
      </c>
      <c r="E727" t="str">
        <f>VLOOKUP(Tableau1[[#This Row],[Code_Pays]],Table_Correspondance!$B$1:$F$40,2,FALSE)</f>
        <v>Pologne</v>
      </c>
      <c r="F727" t="str">
        <f>RIGHT(Tableau1[[#This Row],[Categ]],LEN(Tableau1[[#This Row],[Categ]])-4)</f>
        <v>Bas</v>
      </c>
      <c r="G727" t="s">
        <v>13</v>
      </c>
      <c r="H727" t="str">
        <f>RIGHT(Tableau1[[#This Row],[Period]],4)</f>
        <v>2020</v>
      </c>
      <c r="I727" t="str">
        <f>LEFT(Tableau1[[#This Row],[Period]],FIND("-",Tableau1[[#This Row],[Period]])-1)</f>
        <v>M2</v>
      </c>
      <c r="J727" t="str">
        <f>RIGHT(Tableau1[[#This Row],[Gauche_Trouve]],LEN(Tableau1[[#This Row],[Gauche_Trouve]])-1)</f>
        <v>2</v>
      </c>
      <c r="K727" s="5">
        <f>DATE(Tableau1[[#This Row],[Annee]],Tableau1[[#This Row],[Mois]],1)</f>
        <v>43862</v>
      </c>
      <c r="L727" s="5" t="str">
        <f>"T" &amp; ROUNDUP(Tableau1[[#This Row],[Mois]]/3, 0)</f>
        <v>T1</v>
      </c>
      <c r="M727" t="s">
        <v>80</v>
      </c>
      <c r="N727" t="str">
        <f>CONCATENATE(Tableau1[[#This Row],[Annee]],"-",Tableau1[[#This Row],[Trimestre]])</f>
        <v>2020-T1</v>
      </c>
      <c r="O727" t="str">
        <f>VLOOKUP(Tableau1[[#This Row],[Product_Ref]],Table_Correspondance!H:J,2,FALSE)</f>
        <v>Jupe</v>
      </c>
      <c r="P727" s="3">
        <f>VLOOKUP(Tableau1[[#This Row],[Product_Ref]],Table_Correspondance!H:N,6,FALSE)</f>
        <v>9.8000000000000007</v>
      </c>
      <c r="Q727" s="3">
        <f>VLOOKUP(Tableau1[[#This Row],[Product_Ref]],Table_Correspondance!H:N,7,FALSE)</f>
        <v>14</v>
      </c>
      <c r="R727" s="3">
        <v>8714.76</v>
      </c>
      <c r="S727" t="str">
        <f>CONCATENATE(Tableau1[[#This Row],[Sub_Region_Cod]],Tableau1[[#This Row],[Country_Cod]],Tableau1[[#This Row],[Categ]],Tableau1[[#This Row],[Period]],Tableau1[[#This Row],[Product_Ref]],Tableau1[[#This Row],[Sales]])</f>
        <v>EUEPOLCAT_BasM2-2020P361008714,76</v>
      </c>
      <c r="T727" s="5">
        <f>VLOOKUP(Tableau1[[#This Row],[Product_Ref]],Table_Correspondance!H:L,5,FALSE)</f>
        <v>43435</v>
      </c>
      <c r="U727">
        <f>_xlfn.DAYS(Tableau1[[#This Row],[Date]],Tableau1[[#This Row],[Date_creation]])</f>
        <v>427</v>
      </c>
    </row>
    <row r="728" spans="1:21" x14ac:dyDescent="0.35">
      <c r="A728" t="s">
        <v>8</v>
      </c>
      <c r="B728" t="s">
        <v>421</v>
      </c>
      <c r="C728" t="str">
        <f>TRIM(Tableau1[[#This Row],[Country_Cod]])</f>
        <v>SVK</v>
      </c>
      <c r="D728" t="s">
        <v>409</v>
      </c>
      <c r="E728" t="str">
        <f>VLOOKUP(Tableau1[[#This Row],[Code_Pays]],Table_Correspondance!$B$1:$F$40,2,FALSE)</f>
        <v>Slovaquie</v>
      </c>
      <c r="F728" t="str">
        <f>RIGHT(Tableau1[[#This Row],[Categ]],LEN(Tableau1[[#This Row],[Categ]])-4)</f>
        <v>Haut</v>
      </c>
      <c r="G728" t="s">
        <v>6</v>
      </c>
      <c r="H728" t="str">
        <f>RIGHT(Tableau1[[#This Row],[Period]],4)</f>
        <v>2021</v>
      </c>
      <c r="I728" t="str">
        <f>LEFT(Tableau1[[#This Row],[Period]],FIND("-",Tableau1[[#This Row],[Period]])-1)</f>
        <v>M1</v>
      </c>
      <c r="J728" t="str">
        <f>RIGHT(Tableau1[[#This Row],[Gauche_Trouve]],LEN(Tableau1[[#This Row],[Gauche_Trouve]])-1)</f>
        <v>1</v>
      </c>
      <c r="K728" s="5">
        <f>DATE(Tableau1[[#This Row],[Annee]],Tableau1[[#This Row],[Mois]],1)</f>
        <v>44197</v>
      </c>
      <c r="L728" s="5" t="str">
        <f>"T" &amp; ROUNDUP(Tableau1[[#This Row],[Mois]]/3, 0)</f>
        <v>T1</v>
      </c>
      <c r="M728" t="s">
        <v>287</v>
      </c>
      <c r="N728" t="str">
        <f>CONCATENATE(Tableau1[[#This Row],[Annee]],"-",Tableau1[[#This Row],[Trimestre]])</f>
        <v>2021-T1</v>
      </c>
      <c r="O728" t="str">
        <f>VLOOKUP(Tableau1[[#This Row],[Product_Ref]],Table_Correspondance!H:J,2,FALSE)</f>
        <v>Chemise</v>
      </c>
      <c r="P728" s="3">
        <f>VLOOKUP(Tableau1[[#This Row],[Product_Ref]],Table_Correspondance!H:N,6,FALSE)</f>
        <v>9.8000000000000007</v>
      </c>
      <c r="Q728" s="3">
        <f>VLOOKUP(Tableau1[[#This Row],[Product_Ref]],Table_Correspondance!H:N,7,FALSE)</f>
        <v>14</v>
      </c>
      <c r="R728" s="3">
        <v>4931.84</v>
      </c>
      <c r="S728" t="str">
        <f>CONCATENATE(Tableau1[[#This Row],[Sub_Region_Cod]],Tableau1[[#This Row],[Country_Cod]],Tableau1[[#This Row],[Categ]],Tableau1[[#This Row],[Period]],Tableau1[[#This Row],[Product_Ref]],Tableau1[[#This Row],[Sales]])</f>
        <v>EUESVKCAT_HautM1-2021P395744931,84</v>
      </c>
      <c r="T728" s="5">
        <f>VLOOKUP(Tableau1[[#This Row],[Product_Ref]],Table_Correspondance!H:L,5,FALSE)</f>
        <v>43344</v>
      </c>
      <c r="U728">
        <f>_xlfn.DAYS(Tableau1[[#This Row],[Date]],Tableau1[[#This Row],[Date_creation]])</f>
        <v>853</v>
      </c>
    </row>
    <row r="729" spans="1:21" x14ac:dyDescent="0.35">
      <c r="A729" t="s">
        <v>8</v>
      </c>
      <c r="B729" t="s">
        <v>418</v>
      </c>
      <c r="C729" t="str">
        <f>TRIM(Tableau1[[#This Row],[Country_Cod]])</f>
        <v>BGR</v>
      </c>
      <c r="D729" t="s">
        <v>410</v>
      </c>
      <c r="E729" t="str">
        <f>VLOOKUP(Tableau1[[#This Row],[Code_Pays]],Table_Correspondance!$B$1:$F$40,2,FALSE)</f>
        <v>Bulgarie</v>
      </c>
      <c r="F729" t="str">
        <f>RIGHT(Tableau1[[#This Row],[Categ]],LEN(Tableau1[[#This Row],[Categ]])-4)</f>
        <v>Bas</v>
      </c>
      <c r="G729" t="s">
        <v>44</v>
      </c>
      <c r="H729" t="str">
        <f>RIGHT(Tableau1[[#This Row],[Period]],4)</f>
        <v>2019</v>
      </c>
      <c r="I729" t="str">
        <f>LEFT(Tableau1[[#This Row],[Period]],FIND("-",Tableau1[[#This Row],[Period]])-1)</f>
        <v>M11</v>
      </c>
      <c r="J729" t="str">
        <f>RIGHT(Tableau1[[#This Row],[Gauche_Trouve]],LEN(Tableau1[[#This Row],[Gauche_Trouve]])-1)</f>
        <v>11</v>
      </c>
      <c r="K729" s="5">
        <f>DATE(Tableau1[[#This Row],[Annee]],Tableau1[[#This Row],[Mois]],1)</f>
        <v>43770</v>
      </c>
      <c r="L729" s="5" t="str">
        <f>"T" &amp; ROUNDUP(Tableau1[[#This Row],[Mois]]/3, 0)</f>
        <v>T4</v>
      </c>
      <c r="M729" t="s">
        <v>340</v>
      </c>
      <c r="N729" t="str">
        <f>CONCATENATE(Tableau1[[#This Row],[Annee]],"-",Tableau1[[#This Row],[Trimestre]])</f>
        <v>2019-T4</v>
      </c>
      <c r="O729" t="str">
        <f>VLOOKUP(Tableau1[[#This Row],[Product_Ref]],Table_Correspondance!H:J,2,FALSE)</f>
        <v>Collant</v>
      </c>
      <c r="P729" s="3">
        <f>VLOOKUP(Tableau1[[#This Row],[Product_Ref]],Table_Correspondance!H:N,6,FALSE)</f>
        <v>4</v>
      </c>
      <c r="Q729" s="3">
        <f>VLOOKUP(Tableau1[[#This Row],[Product_Ref]],Table_Correspondance!H:N,7,FALSE)</f>
        <v>5</v>
      </c>
      <c r="R729" s="3">
        <v>3158.13</v>
      </c>
      <c r="S729" t="str">
        <f>CONCATENATE(Tableau1[[#This Row],[Sub_Region_Cod]],Tableau1[[#This Row],[Country_Cod]],Tableau1[[#This Row],[Categ]],Tableau1[[#This Row],[Period]],Tableau1[[#This Row],[Product_Ref]],Tableau1[[#This Row],[Sales]])</f>
        <v>EUEBGRCAT_BasM11-2019P468913158,13</v>
      </c>
      <c r="T729" s="5">
        <f>VLOOKUP(Tableau1[[#This Row],[Product_Ref]],Table_Correspondance!H:L,5,FALSE)</f>
        <v>43101</v>
      </c>
      <c r="U729">
        <f>_xlfn.DAYS(Tableau1[[#This Row],[Date]],Tableau1[[#This Row],[Date_creation]])</f>
        <v>669</v>
      </c>
    </row>
    <row r="730" spans="1:21" x14ac:dyDescent="0.35">
      <c r="A730" t="s">
        <v>8</v>
      </c>
      <c r="B730" t="s">
        <v>420</v>
      </c>
      <c r="C730" t="str">
        <f>TRIM(Tableau1[[#This Row],[Country_Cod]])</f>
        <v>POL</v>
      </c>
      <c r="D730" t="s">
        <v>410</v>
      </c>
      <c r="E730" t="str">
        <f>VLOOKUP(Tableau1[[#This Row],[Code_Pays]],Table_Correspondance!$B$1:$F$40,2,FALSE)</f>
        <v>Pologne</v>
      </c>
      <c r="F730" t="str">
        <f>RIGHT(Tableau1[[#This Row],[Categ]],LEN(Tableau1[[#This Row],[Categ]])-4)</f>
        <v>Bas</v>
      </c>
      <c r="G730" t="s">
        <v>54</v>
      </c>
      <c r="H730" t="str">
        <f>RIGHT(Tableau1[[#This Row],[Period]],4)</f>
        <v>2020</v>
      </c>
      <c r="I730" t="str">
        <f>LEFT(Tableau1[[#This Row],[Period]],FIND("-",Tableau1[[#This Row],[Period]])-1)</f>
        <v>M5</v>
      </c>
      <c r="J730" t="str">
        <f>RIGHT(Tableau1[[#This Row],[Gauche_Trouve]],LEN(Tableau1[[#This Row],[Gauche_Trouve]])-1)</f>
        <v>5</v>
      </c>
      <c r="K730" s="5">
        <f>DATE(Tableau1[[#This Row],[Annee]],Tableau1[[#This Row],[Mois]],1)</f>
        <v>43952</v>
      </c>
      <c r="L730" s="5" t="str">
        <f>"T" &amp; ROUNDUP(Tableau1[[#This Row],[Mois]]/3, 0)</f>
        <v>T2</v>
      </c>
      <c r="M730" t="s">
        <v>340</v>
      </c>
      <c r="N730" t="str">
        <f>CONCATENATE(Tableau1[[#This Row],[Annee]],"-",Tableau1[[#This Row],[Trimestre]])</f>
        <v>2020-T2</v>
      </c>
      <c r="O730" t="str">
        <f>VLOOKUP(Tableau1[[#This Row],[Product_Ref]],Table_Correspondance!H:J,2,FALSE)</f>
        <v>Collant</v>
      </c>
      <c r="P730" s="3">
        <f>VLOOKUP(Tableau1[[#This Row],[Product_Ref]],Table_Correspondance!H:N,6,FALSE)</f>
        <v>4</v>
      </c>
      <c r="Q730" s="3">
        <f>VLOOKUP(Tableau1[[#This Row],[Product_Ref]],Table_Correspondance!H:N,7,FALSE)</f>
        <v>5</v>
      </c>
      <c r="R730" s="3">
        <v>9990.99</v>
      </c>
      <c r="S730" t="str">
        <f>CONCATENATE(Tableau1[[#This Row],[Sub_Region_Cod]],Tableau1[[#This Row],[Country_Cod]],Tableau1[[#This Row],[Categ]],Tableau1[[#This Row],[Period]],Tableau1[[#This Row],[Product_Ref]],Tableau1[[#This Row],[Sales]])</f>
        <v>EUEPOLCAT_BasM5-2020P468919990,99</v>
      </c>
      <c r="T730" s="5">
        <f>VLOOKUP(Tableau1[[#This Row],[Product_Ref]],Table_Correspondance!H:L,5,FALSE)</f>
        <v>43101</v>
      </c>
      <c r="U730">
        <f>_xlfn.DAYS(Tableau1[[#This Row],[Date]],Tableau1[[#This Row],[Date_creation]])</f>
        <v>851</v>
      </c>
    </row>
    <row r="731" spans="1:21" x14ac:dyDescent="0.35">
      <c r="A731" t="s">
        <v>8</v>
      </c>
      <c r="B731" t="s">
        <v>416</v>
      </c>
      <c r="C731" t="str">
        <f>TRIM(Tableau1[[#This Row],[Country_Cod]])</f>
        <v>ROU</v>
      </c>
      <c r="D731" t="s">
        <v>410</v>
      </c>
      <c r="E731" t="str">
        <f>VLOOKUP(Tableau1[[#This Row],[Code_Pays]],Table_Correspondance!$B$1:$F$40,2,FALSE)</f>
        <v>Roumanie</v>
      </c>
      <c r="F731" t="str">
        <f>RIGHT(Tableau1[[#This Row],[Categ]],LEN(Tableau1[[#This Row],[Categ]])-4)</f>
        <v>Bas</v>
      </c>
      <c r="G731" t="s">
        <v>73</v>
      </c>
      <c r="H731" t="str">
        <f>RIGHT(Tableau1[[#This Row],[Period]],4)</f>
        <v>2020</v>
      </c>
      <c r="I731" t="str">
        <f>LEFT(Tableau1[[#This Row],[Period]],FIND("-",Tableau1[[#This Row],[Period]])-1)</f>
        <v>M8</v>
      </c>
      <c r="J731" t="str">
        <f>RIGHT(Tableau1[[#This Row],[Gauche_Trouve]],LEN(Tableau1[[#This Row],[Gauche_Trouve]])-1)</f>
        <v>8</v>
      </c>
      <c r="K731" s="5">
        <f>DATE(Tableau1[[#This Row],[Annee]],Tableau1[[#This Row],[Mois]],1)</f>
        <v>44044</v>
      </c>
      <c r="L731" s="5" t="str">
        <f>"T" &amp; ROUNDUP(Tableau1[[#This Row],[Mois]]/3, 0)</f>
        <v>T3</v>
      </c>
      <c r="M731" t="s">
        <v>68</v>
      </c>
      <c r="N731" t="str">
        <f>CONCATENATE(Tableau1[[#This Row],[Annee]],"-",Tableau1[[#This Row],[Trimestre]])</f>
        <v>2020-T3</v>
      </c>
      <c r="O731" t="str">
        <f>VLOOKUP(Tableau1[[#This Row],[Product_Ref]],Table_Correspondance!H:J,2,FALSE)</f>
        <v>Pantalon</v>
      </c>
      <c r="P731" s="3">
        <f>VLOOKUP(Tableau1[[#This Row],[Product_Ref]],Table_Correspondance!H:N,6,FALSE)</f>
        <v>9.94</v>
      </c>
      <c r="Q731" s="3">
        <f>VLOOKUP(Tableau1[[#This Row],[Product_Ref]],Table_Correspondance!H:N,7,FALSE)</f>
        <v>14</v>
      </c>
      <c r="R731" s="3">
        <v>973.21</v>
      </c>
      <c r="S731" t="str">
        <f>CONCATENATE(Tableau1[[#This Row],[Sub_Region_Cod]],Tableau1[[#This Row],[Country_Cod]],Tableau1[[#This Row],[Categ]],Tableau1[[#This Row],[Period]],Tableau1[[#This Row],[Product_Ref]],Tableau1[[#This Row],[Sales]])</f>
        <v>EUEROUCAT_BasM8-2020P25186973,21</v>
      </c>
      <c r="T731" s="5">
        <f>VLOOKUP(Tableau1[[#This Row],[Product_Ref]],Table_Correspondance!H:L,5,FALSE)</f>
        <v>42795</v>
      </c>
      <c r="U731">
        <f>_xlfn.DAYS(Tableau1[[#This Row],[Date]],Tableau1[[#This Row],[Date_creation]])</f>
        <v>1249</v>
      </c>
    </row>
    <row r="732" spans="1:21" x14ac:dyDescent="0.35">
      <c r="A732" t="s">
        <v>8</v>
      </c>
      <c r="B732" t="s">
        <v>418</v>
      </c>
      <c r="C732" t="str">
        <f>TRIM(Tableau1[[#This Row],[Country_Cod]])</f>
        <v>BGR</v>
      </c>
      <c r="D732" t="s">
        <v>410</v>
      </c>
      <c r="E732" t="str">
        <f>VLOOKUP(Tableau1[[#This Row],[Code_Pays]],Table_Correspondance!$B$1:$F$40,2,FALSE)</f>
        <v>Bulgarie</v>
      </c>
      <c r="F732" t="str">
        <f>RIGHT(Tableau1[[#This Row],[Categ]],LEN(Tableau1[[#This Row],[Categ]])-4)</f>
        <v>Bas</v>
      </c>
      <c r="G732" t="s">
        <v>40</v>
      </c>
      <c r="H732" t="str">
        <f>RIGHT(Tableau1[[#This Row],[Period]],4)</f>
        <v>2020</v>
      </c>
      <c r="I732" t="str">
        <f>LEFT(Tableau1[[#This Row],[Period]],FIND("-",Tableau1[[#This Row],[Period]])-1)</f>
        <v>M10</v>
      </c>
      <c r="J732" t="str">
        <f>RIGHT(Tableau1[[#This Row],[Gauche_Trouve]],LEN(Tableau1[[#This Row],[Gauche_Trouve]])-1)</f>
        <v>10</v>
      </c>
      <c r="K732" s="5">
        <f>DATE(Tableau1[[#This Row],[Annee]],Tableau1[[#This Row],[Mois]],1)</f>
        <v>44105</v>
      </c>
      <c r="L732" s="5" t="str">
        <f>"T" &amp; ROUNDUP(Tableau1[[#This Row],[Mois]]/3, 0)</f>
        <v>T4</v>
      </c>
      <c r="M732" t="s">
        <v>227</v>
      </c>
      <c r="N732" t="str">
        <f>CONCATENATE(Tableau1[[#This Row],[Annee]],"-",Tableau1[[#This Row],[Trimestre]])</f>
        <v>2020-T4</v>
      </c>
      <c r="O732" t="str">
        <f>VLOOKUP(Tableau1[[#This Row],[Product_Ref]],Table_Correspondance!H:J,2,FALSE)</f>
        <v>Culotte</v>
      </c>
      <c r="P732" s="3">
        <f>VLOOKUP(Tableau1[[#This Row],[Product_Ref]],Table_Correspondance!H:N,6,FALSE)</f>
        <v>13.05</v>
      </c>
      <c r="Q732" s="3">
        <f>VLOOKUP(Tableau1[[#This Row],[Product_Ref]],Table_Correspondance!H:N,7,FALSE)</f>
        <v>15</v>
      </c>
      <c r="R732" s="3">
        <v>7410.29</v>
      </c>
      <c r="S732" t="str">
        <f>CONCATENATE(Tableau1[[#This Row],[Sub_Region_Cod]],Tableau1[[#This Row],[Country_Cod]],Tableau1[[#This Row],[Categ]],Tableau1[[#This Row],[Period]],Tableau1[[#This Row],[Product_Ref]],Tableau1[[#This Row],[Sales]])</f>
        <v>EUEBGRCAT_BasM10-2020P228737410,29</v>
      </c>
      <c r="T732" s="5">
        <f>VLOOKUP(Tableau1[[#This Row],[Product_Ref]],Table_Correspondance!H:L,5,FALSE)</f>
        <v>43191</v>
      </c>
      <c r="U732">
        <f>_xlfn.DAYS(Tableau1[[#This Row],[Date]],Tableau1[[#This Row],[Date_creation]])</f>
        <v>914</v>
      </c>
    </row>
    <row r="733" spans="1:21" x14ac:dyDescent="0.35">
      <c r="A733" t="s">
        <v>8</v>
      </c>
      <c r="B733" t="s">
        <v>425</v>
      </c>
      <c r="C733" t="str">
        <f>TRIM(Tableau1[[#This Row],[Country_Cod]])</f>
        <v>ARM</v>
      </c>
      <c r="D733" t="s">
        <v>409</v>
      </c>
      <c r="E733" t="str">
        <f>VLOOKUP(Tableau1[[#This Row],[Code_Pays]],Table_Correspondance!$B$1:$F$40,2,FALSE)</f>
        <v>Arménie</v>
      </c>
      <c r="F733" t="str">
        <f>RIGHT(Tableau1[[#This Row],[Categ]],LEN(Tableau1[[#This Row],[Categ]])-4)</f>
        <v>Haut</v>
      </c>
      <c r="G733" t="s">
        <v>20</v>
      </c>
      <c r="H733" t="str">
        <f>RIGHT(Tableau1[[#This Row],[Period]],4)</f>
        <v>2020</v>
      </c>
      <c r="I733" t="str">
        <f>LEFT(Tableau1[[#This Row],[Period]],FIND("-",Tableau1[[#This Row],[Period]])-1)</f>
        <v>M4</v>
      </c>
      <c r="J733" t="str">
        <f>RIGHT(Tableau1[[#This Row],[Gauche_Trouve]],LEN(Tableau1[[#This Row],[Gauche_Trouve]])-1)</f>
        <v>4</v>
      </c>
      <c r="K733" s="5">
        <f>DATE(Tableau1[[#This Row],[Annee]],Tableau1[[#This Row],[Mois]],1)</f>
        <v>43922</v>
      </c>
      <c r="L733" s="5" t="str">
        <f>"T" &amp; ROUNDUP(Tableau1[[#This Row],[Mois]]/3, 0)</f>
        <v>T2</v>
      </c>
      <c r="M733" t="s">
        <v>277</v>
      </c>
      <c r="N733" t="str">
        <f>CONCATENATE(Tableau1[[#This Row],[Annee]],"-",Tableau1[[#This Row],[Trimestre]])</f>
        <v>2020-T2</v>
      </c>
      <c r="O733" t="str">
        <f>VLOOKUP(Tableau1[[#This Row],[Product_Ref]],Table_Correspondance!H:J,2,FALSE)</f>
        <v>Sweatshirt</v>
      </c>
      <c r="P733" s="3">
        <f>VLOOKUP(Tableau1[[#This Row],[Product_Ref]],Table_Correspondance!H:N,6,FALSE)</f>
        <v>9</v>
      </c>
      <c r="Q733" s="3">
        <f>VLOOKUP(Tableau1[[#This Row],[Product_Ref]],Table_Correspondance!H:N,7,FALSE)</f>
        <v>12</v>
      </c>
      <c r="R733" s="3">
        <v>6515.92</v>
      </c>
      <c r="S733" t="str">
        <f>CONCATENATE(Tableau1[[#This Row],[Sub_Region_Cod]],Tableau1[[#This Row],[Country_Cod]],Tableau1[[#This Row],[Categ]],Tableau1[[#This Row],[Period]],Tableau1[[#This Row],[Product_Ref]],Tableau1[[#This Row],[Sales]])</f>
        <v>EUEARMCAT_HautM4-2020P222816515,92</v>
      </c>
      <c r="T733" s="5">
        <f>VLOOKUP(Tableau1[[#This Row],[Product_Ref]],Table_Correspondance!H:L,5,FALSE)</f>
        <v>43070</v>
      </c>
      <c r="U733">
        <f>_xlfn.DAYS(Tableau1[[#This Row],[Date]],Tableau1[[#This Row],[Date_creation]])</f>
        <v>852</v>
      </c>
    </row>
    <row r="734" spans="1:21" x14ac:dyDescent="0.35">
      <c r="A734" t="s">
        <v>8</v>
      </c>
      <c r="B734" t="s">
        <v>416</v>
      </c>
      <c r="C734" t="str">
        <f>TRIM(Tableau1[[#This Row],[Country_Cod]])</f>
        <v>ROU</v>
      </c>
      <c r="D734" t="s">
        <v>408</v>
      </c>
      <c r="E734" t="str">
        <f>VLOOKUP(Tableau1[[#This Row],[Code_Pays]],Table_Correspondance!$B$1:$F$40,2,FALSE)</f>
        <v>Roumanie</v>
      </c>
      <c r="F734" t="str">
        <f>RIGHT(Tableau1[[#This Row],[Categ]],LEN(Tableau1[[#This Row],[Categ]])-4)</f>
        <v>Haut-Et-Bas</v>
      </c>
      <c r="G734" t="s">
        <v>65</v>
      </c>
      <c r="H734" t="str">
        <f>RIGHT(Tableau1[[#This Row],[Period]],4)</f>
        <v>2019</v>
      </c>
      <c r="I734" t="str">
        <f>LEFT(Tableau1[[#This Row],[Period]],FIND("-",Tableau1[[#This Row],[Period]])-1)</f>
        <v>M9</v>
      </c>
      <c r="J734" t="str">
        <f>RIGHT(Tableau1[[#This Row],[Gauche_Trouve]],LEN(Tableau1[[#This Row],[Gauche_Trouve]])-1)</f>
        <v>9</v>
      </c>
      <c r="K734" s="5">
        <f>DATE(Tableau1[[#This Row],[Annee]],Tableau1[[#This Row],[Mois]],1)</f>
        <v>43709</v>
      </c>
      <c r="L734" s="5" t="str">
        <f>"T" &amp; ROUNDUP(Tableau1[[#This Row],[Mois]]/3, 0)</f>
        <v>T3</v>
      </c>
      <c r="M734" t="s">
        <v>320</v>
      </c>
      <c r="N734" t="str">
        <f>CONCATENATE(Tableau1[[#This Row],[Annee]],"-",Tableau1[[#This Row],[Trimestre]])</f>
        <v>2019-T3</v>
      </c>
      <c r="O734" t="str">
        <f>VLOOKUP(Tableau1[[#This Row],[Product_Ref]],Table_Correspondance!H:J,2,FALSE)</f>
        <v>Robe</v>
      </c>
      <c r="P734" s="3">
        <f>VLOOKUP(Tableau1[[#This Row],[Product_Ref]],Table_Correspondance!H:N,6,FALSE)</f>
        <v>13.5</v>
      </c>
      <c r="Q734" s="3">
        <f>VLOOKUP(Tableau1[[#This Row],[Product_Ref]],Table_Correspondance!H:N,7,FALSE)</f>
        <v>15</v>
      </c>
      <c r="R734" s="3">
        <v>2585.1999999999998</v>
      </c>
      <c r="S734" t="str">
        <f>CONCATENATE(Tableau1[[#This Row],[Sub_Region_Cod]],Tableau1[[#This Row],[Country_Cod]],Tableau1[[#This Row],[Categ]],Tableau1[[#This Row],[Period]],Tableau1[[#This Row],[Product_Ref]],Tableau1[[#This Row],[Sales]])</f>
        <v>EUEROUCAT_Haut-Et-BasM9-2019P107182585,2</v>
      </c>
      <c r="T734" s="5">
        <f>VLOOKUP(Tableau1[[#This Row],[Product_Ref]],Table_Correspondance!H:L,5,FALSE)</f>
        <v>42826</v>
      </c>
      <c r="U734">
        <f>_xlfn.DAYS(Tableau1[[#This Row],[Date]],Tableau1[[#This Row],[Date_creation]])</f>
        <v>883</v>
      </c>
    </row>
    <row r="735" spans="1:21" x14ac:dyDescent="0.35">
      <c r="A735" t="s">
        <v>8</v>
      </c>
      <c r="B735" t="s">
        <v>417</v>
      </c>
      <c r="C735" t="str">
        <f>TRIM(Tableau1[[#This Row],[Country_Cod]])</f>
        <v>MDA</v>
      </c>
      <c r="D735" t="s">
        <v>410</v>
      </c>
      <c r="E735" t="str">
        <f>VLOOKUP(Tableau1[[#This Row],[Code_Pays]],Table_Correspondance!$B$1:$F$40,2,FALSE)</f>
        <v>République de Moldavie</v>
      </c>
      <c r="F735" t="str">
        <f>RIGHT(Tableau1[[#This Row],[Categ]],LEN(Tableau1[[#This Row],[Categ]])-4)</f>
        <v>Bas</v>
      </c>
      <c r="G735" t="s">
        <v>63</v>
      </c>
      <c r="H735" t="str">
        <f>RIGHT(Tableau1[[#This Row],[Period]],4)</f>
        <v>2019</v>
      </c>
      <c r="I735" t="str">
        <f>LEFT(Tableau1[[#This Row],[Period]],FIND("-",Tableau1[[#This Row],[Period]])-1)</f>
        <v>M7</v>
      </c>
      <c r="J735" t="str">
        <f>RIGHT(Tableau1[[#This Row],[Gauche_Trouve]],LEN(Tableau1[[#This Row],[Gauche_Trouve]])-1)</f>
        <v>7</v>
      </c>
      <c r="K735" s="5">
        <f>DATE(Tableau1[[#This Row],[Annee]],Tableau1[[#This Row],[Mois]],1)</f>
        <v>43647</v>
      </c>
      <c r="L735" s="5" t="str">
        <f>"T" &amp; ROUNDUP(Tableau1[[#This Row],[Mois]]/3, 0)</f>
        <v>T3</v>
      </c>
      <c r="M735" t="s">
        <v>197</v>
      </c>
      <c r="N735" t="str">
        <f>CONCATENATE(Tableau1[[#This Row],[Annee]],"-",Tableau1[[#This Row],[Trimestre]])</f>
        <v>2019-T3</v>
      </c>
      <c r="O735" t="str">
        <f>VLOOKUP(Tableau1[[#This Row],[Product_Ref]],Table_Correspondance!H:J,2,FALSE)</f>
        <v>Jupe</v>
      </c>
      <c r="P735" s="3">
        <f>VLOOKUP(Tableau1[[#This Row],[Product_Ref]],Table_Correspondance!H:N,6,FALSE)</f>
        <v>9.24</v>
      </c>
      <c r="Q735" s="3">
        <f>VLOOKUP(Tableau1[[#This Row],[Product_Ref]],Table_Correspondance!H:N,7,FALSE)</f>
        <v>12</v>
      </c>
      <c r="R735" s="3">
        <v>8656.32</v>
      </c>
      <c r="S735" t="str">
        <f>CONCATENATE(Tableau1[[#This Row],[Sub_Region_Cod]],Tableau1[[#This Row],[Country_Cod]],Tableau1[[#This Row],[Categ]],Tableau1[[#This Row],[Period]],Tableau1[[#This Row],[Product_Ref]],Tableau1[[#This Row],[Sales]])</f>
        <v>EUEMDACAT_BasM7-2019P178868656,32</v>
      </c>
      <c r="T735" s="5">
        <f>VLOOKUP(Tableau1[[#This Row],[Product_Ref]],Table_Correspondance!H:L,5,FALSE)</f>
        <v>43132</v>
      </c>
      <c r="U735">
        <f>_xlfn.DAYS(Tableau1[[#This Row],[Date]],Tableau1[[#This Row],[Date_creation]])</f>
        <v>515</v>
      </c>
    </row>
    <row r="736" spans="1:21" x14ac:dyDescent="0.35">
      <c r="A736" t="s">
        <v>8</v>
      </c>
      <c r="B736" t="s">
        <v>419</v>
      </c>
      <c r="C736" t="str">
        <f>TRIM(Tableau1[[#This Row],[Country_Cod]])</f>
        <v>HUN</v>
      </c>
      <c r="D736" t="s">
        <v>409</v>
      </c>
      <c r="E736" t="str">
        <f>VLOOKUP(Tableau1[[#This Row],[Code_Pays]],Table_Correspondance!$B$1:$F$40,2,FALSE)</f>
        <v>Hongrie</v>
      </c>
      <c r="F736" t="str">
        <f>RIGHT(Tableau1[[#This Row],[Categ]],LEN(Tableau1[[#This Row],[Categ]])-4)</f>
        <v>Haut</v>
      </c>
      <c r="G736" t="s">
        <v>73</v>
      </c>
      <c r="H736" t="str">
        <f>RIGHT(Tableau1[[#This Row],[Period]],4)</f>
        <v>2020</v>
      </c>
      <c r="I736" t="str">
        <f>LEFT(Tableau1[[#This Row],[Period]],FIND("-",Tableau1[[#This Row],[Period]])-1)</f>
        <v>M8</v>
      </c>
      <c r="J736" t="str">
        <f>RIGHT(Tableau1[[#This Row],[Gauche_Trouve]],LEN(Tableau1[[#This Row],[Gauche_Trouve]])-1)</f>
        <v>8</v>
      </c>
      <c r="K736" s="5">
        <f>DATE(Tableau1[[#This Row],[Annee]],Tableau1[[#This Row],[Mois]],1)</f>
        <v>44044</v>
      </c>
      <c r="L736" s="5" t="str">
        <f>"T" &amp; ROUNDUP(Tableau1[[#This Row],[Mois]]/3, 0)</f>
        <v>T3</v>
      </c>
      <c r="M736" t="s">
        <v>19</v>
      </c>
      <c r="N736" t="str">
        <f>CONCATENATE(Tableau1[[#This Row],[Annee]],"-",Tableau1[[#This Row],[Trimestre]])</f>
        <v>2020-T3</v>
      </c>
      <c r="O736" t="str">
        <f>VLOOKUP(Tableau1[[#This Row],[Product_Ref]],Table_Correspondance!H:J,2,FALSE)</f>
        <v>Chemise</v>
      </c>
      <c r="P736" s="3">
        <f>VLOOKUP(Tableau1[[#This Row],[Product_Ref]],Table_Correspondance!H:N,6,FALSE)</f>
        <v>9.75</v>
      </c>
      <c r="Q736" s="3">
        <f>VLOOKUP(Tableau1[[#This Row],[Product_Ref]],Table_Correspondance!H:N,7,FALSE)</f>
        <v>13</v>
      </c>
      <c r="R736" s="3">
        <v>983.47</v>
      </c>
      <c r="S736" t="str">
        <f>CONCATENATE(Tableau1[[#This Row],[Sub_Region_Cod]],Tableau1[[#This Row],[Country_Cod]],Tableau1[[#This Row],[Categ]],Tableau1[[#This Row],[Period]],Tableau1[[#This Row],[Product_Ref]],Tableau1[[#This Row],[Sales]])</f>
        <v>EUEHUNCAT_HautM8-2020P37271983,47</v>
      </c>
      <c r="T736" s="5">
        <f>VLOOKUP(Tableau1[[#This Row],[Product_Ref]],Table_Correspondance!H:L,5,FALSE)</f>
        <v>43374</v>
      </c>
      <c r="U736">
        <f>_xlfn.DAYS(Tableau1[[#This Row],[Date]],Tableau1[[#This Row],[Date_creation]])</f>
        <v>670</v>
      </c>
    </row>
    <row r="737" spans="1:21" x14ac:dyDescent="0.35">
      <c r="A737" t="s">
        <v>8</v>
      </c>
      <c r="B737" t="s">
        <v>424</v>
      </c>
      <c r="C737" t="str">
        <f>TRIM(Tableau1[[#This Row],[Country_Cod]])</f>
        <v>CZE</v>
      </c>
      <c r="D737" t="s">
        <v>409</v>
      </c>
      <c r="E737" t="str">
        <f>VLOOKUP(Tableau1[[#This Row],[Code_Pays]],Table_Correspondance!$B$1:$F$40,2,FALSE)</f>
        <v>République Tchèque</v>
      </c>
      <c r="F737" t="str">
        <f>RIGHT(Tableau1[[#This Row],[Categ]],LEN(Tableau1[[#This Row],[Categ]])-4)</f>
        <v>Haut</v>
      </c>
      <c r="G737" t="s">
        <v>54</v>
      </c>
      <c r="H737" t="str">
        <f>RIGHT(Tableau1[[#This Row],[Period]],4)</f>
        <v>2020</v>
      </c>
      <c r="I737" t="str">
        <f>LEFT(Tableau1[[#This Row],[Period]],FIND("-",Tableau1[[#This Row],[Period]])-1)</f>
        <v>M5</v>
      </c>
      <c r="J737" t="str">
        <f>RIGHT(Tableau1[[#This Row],[Gauche_Trouve]],LEN(Tableau1[[#This Row],[Gauche_Trouve]])-1)</f>
        <v>5</v>
      </c>
      <c r="K737" s="5">
        <f>DATE(Tableau1[[#This Row],[Annee]],Tableau1[[#This Row],[Mois]],1)</f>
        <v>43952</v>
      </c>
      <c r="L737" s="5" t="str">
        <f>"T" &amp; ROUNDUP(Tableau1[[#This Row],[Mois]]/3, 0)</f>
        <v>T2</v>
      </c>
      <c r="M737" t="s">
        <v>278</v>
      </c>
      <c r="N737" t="str">
        <f>CONCATENATE(Tableau1[[#This Row],[Annee]],"-",Tableau1[[#This Row],[Trimestre]])</f>
        <v>2020-T2</v>
      </c>
      <c r="O737" t="str">
        <f>VLOOKUP(Tableau1[[#This Row],[Product_Ref]],Table_Correspondance!H:J,2,FALSE)</f>
        <v>Sweatshirt</v>
      </c>
      <c r="P737" s="3">
        <f>VLOOKUP(Tableau1[[#This Row],[Product_Ref]],Table_Correspondance!H:N,6,FALSE)</f>
        <v>7.7</v>
      </c>
      <c r="Q737" s="3">
        <f>VLOOKUP(Tableau1[[#This Row],[Product_Ref]],Table_Correspondance!H:N,7,FALSE)</f>
        <v>10</v>
      </c>
      <c r="R737" s="3">
        <v>3458.31</v>
      </c>
      <c r="S737" t="str">
        <f>CONCATENATE(Tableau1[[#This Row],[Sub_Region_Cod]],Tableau1[[#This Row],[Country_Cod]],Tableau1[[#This Row],[Categ]],Tableau1[[#This Row],[Period]],Tableau1[[#This Row],[Product_Ref]],Tableau1[[#This Row],[Sales]])</f>
        <v>EUECZECAT_HautM5-2020P387363458,31</v>
      </c>
      <c r="T737" s="5">
        <f>VLOOKUP(Tableau1[[#This Row],[Product_Ref]],Table_Correspondance!H:L,5,FALSE)</f>
        <v>43070</v>
      </c>
      <c r="U737">
        <f>_xlfn.DAYS(Tableau1[[#This Row],[Date]],Tableau1[[#This Row],[Date_creation]])</f>
        <v>882</v>
      </c>
    </row>
    <row r="738" spans="1:21" x14ac:dyDescent="0.35">
      <c r="A738" t="s">
        <v>8</v>
      </c>
      <c r="B738" t="s">
        <v>425</v>
      </c>
      <c r="C738" t="str">
        <f>TRIM(Tableau1[[#This Row],[Country_Cod]])</f>
        <v>ARM</v>
      </c>
      <c r="D738" t="s">
        <v>409</v>
      </c>
      <c r="E738" t="str">
        <f>VLOOKUP(Tableau1[[#This Row],[Code_Pays]],Table_Correspondance!$B$1:$F$40,2,FALSE)</f>
        <v>Arménie</v>
      </c>
      <c r="F738" t="str">
        <f>RIGHT(Tableau1[[#This Row],[Categ]],LEN(Tableau1[[#This Row],[Categ]])-4)</f>
        <v>Haut</v>
      </c>
      <c r="G738" t="s">
        <v>9</v>
      </c>
      <c r="H738" t="str">
        <f>RIGHT(Tableau1[[#This Row],[Period]],4)</f>
        <v>2021</v>
      </c>
      <c r="I738" t="str">
        <f>LEFT(Tableau1[[#This Row],[Period]],FIND("-",Tableau1[[#This Row],[Period]])-1)</f>
        <v>M2</v>
      </c>
      <c r="J738" t="str">
        <f>RIGHT(Tableau1[[#This Row],[Gauche_Trouve]],LEN(Tableau1[[#This Row],[Gauche_Trouve]])-1)</f>
        <v>2</v>
      </c>
      <c r="K738" s="5">
        <f>DATE(Tableau1[[#This Row],[Annee]],Tableau1[[#This Row],[Mois]],1)</f>
        <v>44228</v>
      </c>
      <c r="L738" s="5" t="str">
        <f>"T" &amp; ROUNDUP(Tableau1[[#This Row],[Mois]]/3, 0)</f>
        <v>T1</v>
      </c>
      <c r="M738" t="s">
        <v>267</v>
      </c>
      <c r="N738" t="str">
        <f>CONCATENATE(Tableau1[[#This Row],[Annee]],"-",Tableau1[[#This Row],[Trimestre]])</f>
        <v>2021-T1</v>
      </c>
      <c r="O738" t="str">
        <f>VLOOKUP(Tableau1[[#This Row],[Product_Ref]],Table_Correspondance!H:J,2,FALSE)</f>
        <v>Débardeur</v>
      </c>
      <c r="P738" s="3">
        <f>VLOOKUP(Tableau1[[#This Row],[Product_Ref]],Table_Correspondance!H:N,6,FALSE)</f>
        <v>10.23</v>
      </c>
      <c r="Q738" s="3">
        <f>VLOOKUP(Tableau1[[#This Row],[Product_Ref]],Table_Correspondance!H:N,7,FALSE)</f>
        <v>11</v>
      </c>
      <c r="R738" s="3">
        <v>848.41</v>
      </c>
      <c r="S738" t="str">
        <f>CONCATENATE(Tableau1[[#This Row],[Sub_Region_Cod]],Tableau1[[#This Row],[Country_Cod]],Tableau1[[#This Row],[Categ]],Tableau1[[#This Row],[Period]],Tableau1[[#This Row],[Product_Ref]],Tableau1[[#This Row],[Sales]])</f>
        <v>EUEARMCAT_HautM2-2021P26371848,41</v>
      </c>
      <c r="T738" s="5">
        <f>VLOOKUP(Tableau1[[#This Row],[Product_Ref]],Table_Correspondance!H:L,5,FALSE)</f>
        <v>42948</v>
      </c>
      <c r="U738">
        <f>_xlfn.DAYS(Tableau1[[#This Row],[Date]],Tableau1[[#This Row],[Date_creation]])</f>
        <v>1280</v>
      </c>
    </row>
    <row r="739" spans="1:21" x14ac:dyDescent="0.35">
      <c r="A739" t="s">
        <v>8</v>
      </c>
      <c r="B739" t="s">
        <v>415</v>
      </c>
      <c r="C739" t="str">
        <f>TRIM(Tableau1[[#This Row],[Country_Cod]])</f>
        <v>RUS</v>
      </c>
      <c r="D739" t="s">
        <v>408</v>
      </c>
      <c r="E739" t="str">
        <f>VLOOKUP(Tableau1[[#This Row],[Code_Pays]],Table_Correspondance!$B$1:$F$40,2,FALSE)</f>
        <v>Fédération de Russie</v>
      </c>
      <c r="F739" t="str">
        <f>RIGHT(Tableau1[[#This Row],[Categ]],LEN(Tableau1[[#This Row],[Categ]])-4)</f>
        <v>Haut-Et-Bas</v>
      </c>
      <c r="G739" t="s">
        <v>65</v>
      </c>
      <c r="H739" t="str">
        <f>RIGHT(Tableau1[[#This Row],[Period]],4)</f>
        <v>2019</v>
      </c>
      <c r="I739" t="str">
        <f>LEFT(Tableau1[[#This Row],[Period]],FIND("-",Tableau1[[#This Row],[Period]])-1)</f>
        <v>M9</v>
      </c>
      <c r="J739" t="str">
        <f>RIGHT(Tableau1[[#This Row],[Gauche_Trouve]],LEN(Tableau1[[#This Row],[Gauche_Trouve]])-1)</f>
        <v>9</v>
      </c>
      <c r="K739" s="5">
        <f>DATE(Tableau1[[#This Row],[Annee]],Tableau1[[#This Row],[Mois]],1)</f>
        <v>43709</v>
      </c>
      <c r="L739" s="5" t="str">
        <f>"T" &amp; ROUNDUP(Tableau1[[#This Row],[Mois]]/3, 0)</f>
        <v>T3</v>
      </c>
      <c r="M739" t="s">
        <v>5</v>
      </c>
      <c r="N739" t="str">
        <f>CONCATENATE(Tableau1[[#This Row],[Annee]],"-",Tableau1[[#This Row],[Trimestre]])</f>
        <v>2019-T3</v>
      </c>
      <c r="O739" t="str">
        <f>VLOOKUP(Tableau1[[#This Row],[Product_Ref]],Table_Correspondance!H:J,2,FALSE)</f>
        <v>Robe</v>
      </c>
      <c r="P739" s="3">
        <f>VLOOKUP(Tableau1[[#This Row],[Product_Ref]],Table_Correspondance!H:N,6,FALSE)</f>
        <v>11.04</v>
      </c>
      <c r="Q739" s="3">
        <f>VLOOKUP(Tableau1[[#This Row],[Product_Ref]],Table_Correspondance!H:N,7,FALSE)</f>
        <v>12</v>
      </c>
      <c r="R739" s="3">
        <v>1702.85</v>
      </c>
      <c r="S739" t="str">
        <f>CONCATENATE(Tableau1[[#This Row],[Sub_Region_Cod]],Tableau1[[#This Row],[Country_Cod]],Tableau1[[#This Row],[Categ]],Tableau1[[#This Row],[Period]],Tableau1[[#This Row],[Product_Ref]],Tableau1[[#This Row],[Sales]])</f>
        <v>EUERUSCAT_Haut-Et-BasM9-2019P221661702,85</v>
      </c>
      <c r="T739" s="5">
        <f>VLOOKUP(Tableau1[[#This Row],[Product_Ref]],Table_Correspondance!H:L,5,FALSE)</f>
        <v>43221</v>
      </c>
      <c r="U739">
        <f>_xlfn.DAYS(Tableau1[[#This Row],[Date]],Tableau1[[#This Row],[Date_creation]])</f>
        <v>488</v>
      </c>
    </row>
    <row r="740" spans="1:21" x14ac:dyDescent="0.35">
      <c r="A740" t="s">
        <v>8</v>
      </c>
      <c r="B740" t="s">
        <v>415</v>
      </c>
      <c r="C740" t="str">
        <f>TRIM(Tableau1[[#This Row],[Country_Cod]])</f>
        <v>RUS</v>
      </c>
      <c r="D740" t="s">
        <v>410</v>
      </c>
      <c r="E740" t="str">
        <f>VLOOKUP(Tableau1[[#This Row],[Code_Pays]],Table_Correspondance!$B$1:$F$40,2,FALSE)</f>
        <v>Fédération de Russie</v>
      </c>
      <c r="F740" t="str">
        <f>RIGHT(Tableau1[[#This Row],[Categ]],LEN(Tableau1[[#This Row],[Categ]])-4)</f>
        <v>Bas</v>
      </c>
      <c r="G740" t="s">
        <v>17</v>
      </c>
      <c r="H740" t="str">
        <f>RIGHT(Tableau1[[#This Row],[Period]],4)</f>
        <v>2020</v>
      </c>
      <c r="I740" t="str">
        <f>LEFT(Tableau1[[#This Row],[Period]],FIND("-",Tableau1[[#This Row],[Period]])-1)</f>
        <v>M12</v>
      </c>
      <c r="J740" t="str">
        <f>RIGHT(Tableau1[[#This Row],[Gauche_Trouve]],LEN(Tableau1[[#This Row],[Gauche_Trouve]])-1)</f>
        <v>12</v>
      </c>
      <c r="K740" s="5">
        <f>DATE(Tableau1[[#This Row],[Annee]],Tableau1[[#This Row],[Mois]],1)</f>
        <v>44166</v>
      </c>
      <c r="L740" s="5" t="str">
        <f>"T" &amp; ROUNDUP(Tableau1[[#This Row],[Mois]]/3, 0)</f>
        <v>T4</v>
      </c>
      <c r="M740" t="s">
        <v>174</v>
      </c>
      <c r="N740" t="str">
        <f>CONCATENATE(Tableau1[[#This Row],[Annee]],"-",Tableau1[[#This Row],[Trimestre]])</f>
        <v>2020-T4</v>
      </c>
      <c r="O740" t="str">
        <f>VLOOKUP(Tableau1[[#This Row],[Product_Ref]],Table_Correspondance!H:J,2,FALSE)</f>
        <v>Pantacourt</v>
      </c>
      <c r="P740" s="3">
        <f>VLOOKUP(Tableau1[[#This Row],[Product_Ref]],Table_Correspondance!H:N,6,FALSE)</f>
        <v>13.05</v>
      </c>
      <c r="Q740" s="3">
        <f>VLOOKUP(Tableau1[[#This Row],[Product_Ref]],Table_Correspondance!H:N,7,FALSE)</f>
        <v>15</v>
      </c>
      <c r="R740" s="3">
        <v>4770.41</v>
      </c>
      <c r="S740" t="str">
        <f>CONCATENATE(Tableau1[[#This Row],[Sub_Region_Cod]],Tableau1[[#This Row],[Country_Cod]],Tableau1[[#This Row],[Categ]],Tableau1[[#This Row],[Period]],Tableau1[[#This Row],[Product_Ref]],Tableau1[[#This Row],[Sales]])</f>
        <v>EUERUSCAT_BasM12-2020P302004770,41</v>
      </c>
      <c r="T740" s="5">
        <f>VLOOKUP(Tableau1[[#This Row],[Product_Ref]],Table_Correspondance!H:L,5,FALSE)</f>
        <v>42795</v>
      </c>
      <c r="U740">
        <f>_xlfn.DAYS(Tableau1[[#This Row],[Date]],Tableau1[[#This Row],[Date_creation]])</f>
        <v>1371</v>
      </c>
    </row>
    <row r="741" spans="1:21" x14ac:dyDescent="0.35">
      <c r="A741" t="s">
        <v>8</v>
      </c>
      <c r="B741" t="s">
        <v>424</v>
      </c>
      <c r="C741" t="str">
        <f>TRIM(Tableau1[[#This Row],[Country_Cod]])</f>
        <v>CZE</v>
      </c>
      <c r="D741" t="s">
        <v>410</v>
      </c>
      <c r="E741" t="str">
        <f>VLOOKUP(Tableau1[[#This Row],[Code_Pays]],Table_Correspondance!$B$1:$F$40,2,FALSE)</f>
        <v>République Tchèque</v>
      </c>
      <c r="F741" t="str">
        <f>RIGHT(Tableau1[[#This Row],[Categ]],LEN(Tableau1[[#This Row],[Categ]])-4)</f>
        <v>Bas</v>
      </c>
      <c r="G741" t="s">
        <v>75</v>
      </c>
      <c r="H741" t="str">
        <f>RIGHT(Tableau1[[#This Row],[Period]],4)</f>
        <v>2021</v>
      </c>
      <c r="I741" t="str">
        <f>LEFT(Tableau1[[#This Row],[Period]],FIND("-",Tableau1[[#This Row],[Period]])-1)</f>
        <v>M4</v>
      </c>
      <c r="J741" t="str">
        <f>RIGHT(Tableau1[[#This Row],[Gauche_Trouve]],LEN(Tableau1[[#This Row],[Gauche_Trouve]])-1)</f>
        <v>4</v>
      </c>
      <c r="K741" s="5">
        <f>DATE(Tableau1[[#This Row],[Annee]],Tableau1[[#This Row],[Mois]],1)</f>
        <v>44287</v>
      </c>
      <c r="L741" s="5" t="str">
        <f>"T" &amp; ROUNDUP(Tableau1[[#This Row],[Mois]]/3, 0)</f>
        <v>T2</v>
      </c>
      <c r="M741" t="s">
        <v>330</v>
      </c>
      <c r="N741" t="str">
        <f>CONCATENATE(Tableau1[[#This Row],[Annee]],"-",Tableau1[[#This Row],[Trimestre]])</f>
        <v>2021-T2</v>
      </c>
      <c r="O741" t="str">
        <f>VLOOKUP(Tableau1[[#This Row],[Product_Ref]],Table_Correspondance!H:J,2,FALSE)</f>
        <v>Pantacourt</v>
      </c>
      <c r="P741" s="3">
        <f>VLOOKUP(Tableau1[[#This Row],[Product_Ref]],Table_Correspondance!H:N,6,FALSE)</f>
        <v>13.2</v>
      </c>
      <c r="Q741" s="3">
        <f>VLOOKUP(Tableau1[[#This Row],[Product_Ref]],Table_Correspondance!H:N,7,FALSE)</f>
        <v>15</v>
      </c>
      <c r="R741" s="3">
        <v>955.7</v>
      </c>
      <c r="S741" t="str">
        <f>CONCATENATE(Tableau1[[#This Row],[Sub_Region_Cod]],Tableau1[[#This Row],[Country_Cod]],Tableau1[[#This Row],[Categ]],Tableau1[[#This Row],[Period]],Tableau1[[#This Row],[Product_Ref]],Tableau1[[#This Row],[Sales]])</f>
        <v>EUECZECAT_BasM4-2021P16535955,7</v>
      </c>
      <c r="T741" s="5">
        <f>VLOOKUP(Tableau1[[#This Row],[Product_Ref]],Table_Correspondance!H:L,5,FALSE)</f>
        <v>43132</v>
      </c>
      <c r="U741">
        <f>_xlfn.DAYS(Tableau1[[#This Row],[Date]],Tableau1[[#This Row],[Date_creation]])</f>
        <v>1155</v>
      </c>
    </row>
    <row r="742" spans="1:21" x14ac:dyDescent="0.35">
      <c r="A742" t="s">
        <v>8</v>
      </c>
      <c r="B742" t="s">
        <v>418</v>
      </c>
      <c r="C742" t="str">
        <f>TRIM(Tableau1[[#This Row],[Country_Cod]])</f>
        <v>BGR</v>
      </c>
      <c r="D742" t="s">
        <v>409</v>
      </c>
      <c r="E742" t="str">
        <f>VLOOKUP(Tableau1[[#This Row],[Code_Pays]],Table_Correspondance!$B$1:$F$40,2,FALSE)</f>
        <v>Bulgarie</v>
      </c>
      <c r="F742" t="str">
        <f>RIGHT(Tableau1[[#This Row],[Categ]],LEN(Tableau1[[#This Row],[Categ]])-4)</f>
        <v>Haut</v>
      </c>
      <c r="G742" t="s">
        <v>48</v>
      </c>
      <c r="H742" t="str">
        <f>RIGHT(Tableau1[[#This Row],[Period]],4)</f>
        <v>2020</v>
      </c>
      <c r="I742" t="str">
        <f>LEFT(Tableau1[[#This Row],[Period]],FIND("-",Tableau1[[#This Row],[Period]])-1)</f>
        <v>M1</v>
      </c>
      <c r="J742" t="str">
        <f>RIGHT(Tableau1[[#This Row],[Gauche_Trouve]],LEN(Tableau1[[#This Row],[Gauche_Trouve]])-1)</f>
        <v>1</v>
      </c>
      <c r="K742" s="5">
        <f>DATE(Tableau1[[#This Row],[Annee]],Tableau1[[#This Row],[Mois]],1)</f>
        <v>43831</v>
      </c>
      <c r="L742" s="5" t="str">
        <f>"T" &amp; ROUNDUP(Tableau1[[#This Row],[Mois]]/3, 0)</f>
        <v>T1</v>
      </c>
      <c r="M742" t="s">
        <v>371</v>
      </c>
      <c r="N742" t="str">
        <f>CONCATENATE(Tableau1[[#This Row],[Annee]],"-",Tableau1[[#This Row],[Trimestre]])</f>
        <v>2020-T1</v>
      </c>
      <c r="O742" t="str">
        <f>VLOOKUP(Tableau1[[#This Row],[Product_Ref]],Table_Correspondance!H:J,2,FALSE)</f>
        <v>Chemise</v>
      </c>
      <c r="P742" s="3">
        <f>VLOOKUP(Tableau1[[#This Row],[Product_Ref]],Table_Correspondance!H:N,6,FALSE)</f>
        <v>11.4</v>
      </c>
      <c r="Q742" s="3">
        <f>VLOOKUP(Tableau1[[#This Row],[Product_Ref]],Table_Correspondance!H:N,7,FALSE)</f>
        <v>12</v>
      </c>
      <c r="R742" s="3">
        <v>2212.6799999999998</v>
      </c>
      <c r="S742" t="str">
        <f>CONCATENATE(Tableau1[[#This Row],[Sub_Region_Cod]],Tableau1[[#This Row],[Country_Cod]],Tableau1[[#This Row],[Categ]],Tableau1[[#This Row],[Period]],Tableau1[[#This Row],[Product_Ref]],Tableau1[[#This Row],[Sales]])</f>
        <v>EUEBGRCAT_HautM1-2020P226192212,68</v>
      </c>
      <c r="T742" s="5">
        <f>VLOOKUP(Tableau1[[#This Row],[Product_Ref]],Table_Correspondance!H:L,5,FALSE)</f>
        <v>42826</v>
      </c>
      <c r="U742">
        <f>_xlfn.DAYS(Tableau1[[#This Row],[Date]],Tableau1[[#This Row],[Date_creation]])</f>
        <v>1005</v>
      </c>
    </row>
    <row r="743" spans="1:21" x14ac:dyDescent="0.35">
      <c r="A743" t="s">
        <v>8</v>
      </c>
      <c r="B743" t="s">
        <v>415</v>
      </c>
      <c r="C743" t="str">
        <f>TRIM(Tableau1[[#This Row],[Country_Cod]])</f>
        <v>RUS</v>
      </c>
      <c r="D743" t="s">
        <v>410</v>
      </c>
      <c r="E743" t="str">
        <f>VLOOKUP(Tableau1[[#This Row],[Code_Pays]],Table_Correspondance!$B$1:$F$40,2,FALSE)</f>
        <v>Fédération de Russie</v>
      </c>
      <c r="F743" t="str">
        <f>RIGHT(Tableau1[[#This Row],[Categ]],LEN(Tableau1[[#This Row],[Categ]])-4)</f>
        <v>Bas</v>
      </c>
      <c r="G743" t="s">
        <v>73</v>
      </c>
      <c r="H743" t="str">
        <f>RIGHT(Tableau1[[#This Row],[Period]],4)</f>
        <v>2020</v>
      </c>
      <c r="I743" t="str">
        <f>LEFT(Tableau1[[#This Row],[Period]],FIND("-",Tableau1[[#This Row],[Period]])-1)</f>
        <v>M8</v>
      </c>
      <c r="J743" t="str">
        <f>RIGHT(Tableau1[[#This Row],[Gauche_Trouve]],LEN(Tableau1[[#This Row],[Gauche_Trouve]])-1)</f>
        <v>8</v>
      </c>
      <c r="K743" s="5">
        <f>DATE(Tableau1[[#This Row],[Annee]],Tableau1[[#This Row],[Mois]],1)</f>
        <v>44044</v>
      </c>
      <c r="L743" s="5" t="str">
        <f>"T" &amp; ROUNDUP(Tableau1[[#This Row],[Mois]]/3, 0)</f>
        <v>T3</v>
      </c>
      <c r="M743" t="s">
        <v>67</v>
      </c>
      <c r="N743" t="str">
        <f>CONCATENATE(Tableau1[[#This Row],[Annee]],"-",Tableau1[[#This Row],[Trimestre]])</f>
        <v>2020-T3</v>
      </c>
      <c r="O743" t="str">
        <f>VLOOKUP(Tableau1[[#This Row],[Product_Ref]],Table_Correspondance!H:J,2,FALSE)</f>
        <v>Culotte</v>
      </c>
      <c r="P743" s="3">
        <f>VLOOKUP(Tableau1[[#This Row],[Product_Ref]],Table_Correspondance!H:N,6,FALSE)</f>
        <v>6.09</v>
      </c>
      <c r="Q743" s="3">
        <f>VLOOKUP(Tableau1[[#This Row],[Product_Ref]],Table_Correspondance!H:N,7,FALSE)</f>
        <v>7</v>
      </c>
      <c r="R743" s="3">
        <v>5545.57</v>
      </c>
      <c r="S743" t="str">
        <f>CONCATENATE(Tableau1[[#This Row],[Sub_Region_Cod]],Tableau1[[#This Row],[Country_Cod]],Tableau1[[#This Row],[Categ]],Tableau1[[#This Row],[Period]],Tableau1[[#This Row],[Product_Ref]],Tableau1[[#This Row],[Sales]])</f>
        <v>EUERUSCAT_BasM8-2020P205095545,57</v>
      </c>
      <c r="T743" s="5">
        <f>VLOOKUP(Tableau1[[#This Row],[Product_Ref]],Table_Correspondance!H:L,5,FALSE)</f>
        <v>43374</v>
      </c>
      <c r="U743">
        <f>_xlfn.DAYS(Tableau1[[#This Row],[Date]],Tableau1[[#This Row],[Date_creation]])</f>
        <v>670</v>
      </c>
    </row>
    <row r="744" spans="1:21" x14ac:dyDescent="0.35">
      <c r="A744" t="s">
        <v>8</v>
      </c>
      <c r="B744" t="s">
        <v>416</v>
      </c>
      <c r="C744" t="str">
        <f>TRIM(Tableau1[[#This Row],[Country_Cod]])</f>
        <v>ROU</v>
      </c>
      <c r="D744" t="s">
        <v>409</v>
      </c>
      <c r="E744" t="str">
        <f>VLOOKUP(Tableau1[[#This Row],[Code_Pays]],Table_Correspondance!$B$1:$F$40,2,FALSE)</f>
        <v>Roumanie</v>
      </c>
      <c r="F744" t="str">
        <f>RIGHT(Tableau1[[#This Row],[Categ]],LEN(Tableau1[[#This Row],[Categ]])-4)</f>
        <v>Haut</v>
      </c>
      <c r="G744" t="s">
        <v>40</v>
      </c>
      <c r="H744" t="str">
        <f>RIGHT(Tableau1[[#This Row],[Period]],4)</f>
        <v>2020</v>
      </c>
      <c r="I744" t="str">
        <f>LEFT(Tableau1[[#This Row],[Period]],FIND("-",Tableau1[[#This Row],[Period]])-1)</f>
        <v>M10</v>
      </c>
      <c r="J744" t="str">
        <f>RIGHT(Tableau1[[#This Row],[Gauche_Trouve]],LEN(Tableau1[[#This Row],[Gauche_Trouve]])-1)</f>
        <v>10</v>
      </c>
      <c r="K744" s="5">
        <f>DATE(Tableau1[[#This Row],[Annee]],Tableau1[[#This Row],[Mois]],1)</f>
        <v>44105</v>
      </c>
      <c r="L744" s="5" t="str">
        <f>"T" &amp; ROUNDUP(Tableau1[[#This Row],[Mois]]/3, 0)</f>
        <v>T4</v>
      </c>
      <c r="M744" t="s">
        <v>261</v>
      </c>
      <c r="N744" t="str">
        <f>CONCATENATE(Tableau1[[#This Row],[Annee]],"-",Tableau1[[#This Row],[Trimestre]])</f>
        <v>2020-T4</v>
      </c>
      <c r="O744" t="str">
        <f>VLOOKUP(Tableau1[[#This Row],[Product_Ref]],Table_Correspondance!H:J,2,FALSE)</f>
        <v>Pull</v>
      </c>
      <c r="P744" s="3">
        <f>VLOOKUP(Tableau1[[#This Row],[Product_Ref]],Table_Correspondance!H:N,6,FALSE)</f>
        <v>7.9</v>
      </c>
      <c r="Q744" s="3">
        <f>VLOOKUP(Tableau1[[#This Row],[Product_Ref]],Table_Correspondance!H:N,7,FALSE)</f>
        <v>10</v>
      </c>
      <c r="R744" s="3">
        <v>8120.68</v>
      </c>
      <c r="S744" t="str">
        <f>CONCATENATE(Tableau1[[#This Row],[Sub_Region_Cod]],Tableau1[[#This Row],[Country_Cod]],Tableau1[[#This Row],[Categ]],Tableau1[[#This Row],[Period]],Tableau1[[#This Row],[Product_Ref]],Tableau1[[#This Row],[Sales]])</f>
        <v>EUEROUCAT_HautM10-2020P187658120,68</v>
      </c>
      <c r="T744" s="5">
        <f>VLOOKUP(Tableau1[[#This Row],[Product_Ref]],Table_Correspondance!H:L,5,FALSE)</f>
        <v>43221</v>
      </c>
      <c r="U744">
        <f>_xlfn.DAYS(Tableau1[[#This Row],[Date]],Tableau1[[#This Row],[Date_creation]])</f>
        <v>884</v>
      </c>
    </row>
    <row r="745" spans="1:21" x14ac:dyDescent="0.35">
      <c r="A745" t="s">
        <v>8</v>
      </c>
      <c r="B745" t="s">
        <v>417</v>
      </c>
      <c r="C745" t="str">
        <f>TRIM(Tableau1[[#This Row],[Country_Cod]])</f>
        <v>MDA</v>
      </c>
      <c r="D745" t="s">
        <v>410</v>
      </c>
      <c r="E745" t="str">
        <f>VLOOKUP(Tableau1[[#This Row],[Code_Pays]],Table_Correspondance!$B$1:$F$40,2,FALSE)</f>
        <v>République de Moldavie</v>
      </c>
      <c r="F745" t="str">
        <f>RIGHT(Tableau1[[#This Row],[Categ]],LEN(Tableau1[[#This Row],[Categ]])-4)</f>
        <v>Bas</v>
      </c>
      <c r="G745" t="s">
        <v>38</v>
      </c>
      <c r="H745" t="str">
        <f>RIGHT(Tableau1[[#This Row],[Period]],4)</f>
        <v>2019</v>
      </c>
      <c r="I745" t="str">
        <f>LEFT(Tableau1[[#This Row],[Period]],FIND("-",Tableau1[[#This Row],[Period]])-1)</f>
        <v>M5</v>
      </c>
      <c r="J745" t="str">
        <f>RIGHT(Tableau1[[#This Row],[Gauche_Trouve]],LEN(Tableau1[[#This Row],[Gauche_Trouve]])-1)</f>
        <v>5</v>
      </c>
      <c r="K745" s="5">
        <f>DATE(Tableau1[[#This Row],[Annee]],Tableau1[[#This Row],[Mois]],1)</f>
        <v>43586</v>
      </c>
      <c r="L745" s="5" t="str">
        <f>"T" &amp; ROUNDUP(Tableau1[[#This Row],[Mois]]/3, 0)</f>
        <v>T2</v>
      </c>
      <c r="M745" t="s">
        <v>201</v>
      </c>
      <c r="N745" t="str">
        <f>CONCATENATE(Tableau1[[#This Row],[Annee]],"-",Tableau1[[#This Row],[Trimestre]])</f>
        <v>2019-T2</v>
      </c>
      <c r="O745" t="str">
        <f>VLOOKUP(Tableau1[[#This Row],[Product_Ref]],Table_Correspondance!H:J,2,FALSE)</f>
        <v>Jupe</v>
      </c>
      <c r="P745" s="3">
        <f>VLOOKUP(Tableau1[[#This Row],[Product_Ref]],Table_Correspondance!H:N,6,FALSE)</f>
        <v>4.55</v>
      </c>
      <c r="Q745" s="3">
        <f>VLOOKUP(Tableau1[[#This Row],[Product_Ref]],Table_Correspondance!H:N,7,FALSE)</f>
        <v>5</v>
      </c>
      <c r="R745" s="3">
        <v>1756.54</v>
      </c>
      <c r="S745" t="str">
        <f>CONCATENATE(Tableau1[[#This Row],[Sub_Region_Cod]],Tableau1[[#This Row],[Country_Cod]],Tableau1[[#This Row],[Categ]],Tableau1[[#This Row],[Period]],Tableau1[[#This Row],[Product_Ref]],Tableau1[[#This Row],[Sales]])</f>
        <v>EUEMDACAT_BasM5-2019P214391756,54</v>
      </c>
      <c r="T745" s="5">
        <f>VLOOKUP(Tableau1[[#This Row],[Product_Ref]],Table_Correspondance!H:L,5,FALSE)</f>
        <v>42979</v>
      </c>
      <c r="U745">
        <f>_xlfn.DAYS(Tableau1[[#This Row],[Date]],Tableau1[[#This Row],[Date_creation]])</f>
        <v>607</v>
      </c>
    </row>
    <row r="746" spans="1:21" x14ac:dyDescent="0.35">
      <c r="A746" t="s">
        <v>8</v>
      </c>
      <c r="B746" t="s">
        <v>421</v>
      </c>
      <c r="C746" t="str">
        <f>TRIM(Tableau1[[#This Row],[Country_Cod]])</f>
        <v>SVK</v>
      </c>
      <c r="D746" t="s">
        <v>410</v>
      </c>
      <c r="E746" t="str">
        <f>VLOOKUP(Tableau1[[#This Row],[Code_Pays]],Table_Correspondance!$B$1:$F$40,2,FALSE)</f>
        <v>Slovaquie</v>
      </c>
      <c r="F746" t="str">
        <f>RIGHT(Tableau1[[#This Row],[Categ]],LEN(Tableau1[[#This Row],[Categ]])-4)</f>
        <v>Bas</v>
      </c>
      <c r="G746" t="s">
        <v>73</v>
      </c>
      <c r="H746" t="str">
        <f>RIGHT(Tableau1[[#This Row],[Period]],4)</f>
        <v>2020</v>
      </c>
      <c r="I746" t="str">
        <f>LEFT(Tableau1[[#This Row],[Period]],FIND("-",Tableau1[[#This Row],[Period]])-1)</f>
        <v>M8</v>
      </c>
      <c r="J746" t="str">
        <f>RIGHT(Tableau1[[#This Row],[Gauche_Trouve]],LEN(Tableau1[[#This Row],[Gauche_Trouve]])-1)</f>
        <v>8</v>
      </c>
      <c r="K746" s="5">
        <f>DATE(Tableau1[[#This Row],[Annee]],Tableau1[[#This Row],[Mois]],1)</f>
        <v>44044</v>
      </c>
      <c r="L746" s="5" t="str">
        <f>"T" &amp; ROUNDUP(Tableau1[[#This Row],[Mois]]/3, 0)</f>
        <v>T3</v>
      </c>
      <c r="M746" t="s">
        <v>377</v>
      </c>
      <c r="N746" t="str">
        <f>CONCATENATE(Tableau1[[#This Row],[Annee]],"-",Tableau1[[#This Row],[Trimestre]])</f>
        <v>2020-T3</v>
      </c>
      <c r="O746" t="str">
        <f>VLOOKUP(Tableau1[[#This Row],[Product_Ref]],Table_Correspondance!H:J,2,FALSE)</f>
        <v>Pantalon</v>
      </c>
      <c r="P746" s="3">
        <f>VLOOKUP(Tableau1[[#This Row],[Product_Ref]],Table_Correspondance!H:N,6,FALSE)</f>
        <v>4.74</v>
      </c>
      <c r="Q746" s="3">
        <f>VLOOKUP(Tableau1[[#This Row],[Product_Ref]],Table_Correspondance!H:N,7,FALSE)</f>
        <v>6</v>
      </c>
      <c r="R746" s="3">
        <v>9680.4599999999991</v>
      </c>
      <c r="S746" t="str">
        <f>CONCATENATE(Tableau1[[#This Row],[Sub_Region_Cod]],Tableau1[[#This Row],[Country_Cod]],Tableau1[[#This Row],[Categ]],Tableau1[[#This Row],[Period]],Tableau1[[#This Row],[Product_Ref]],Tableau1[[#This Row],[Sales]])</f>
        <v>EUESVKCAT_BasM8-2020P477089680,46</v>
      </c>
      <c r="T746" s="5">
        <f>VLOOKUP(Tableau1[[#This Row],[Product_Ref]],Table_Correspondance!H:L,5,FALSE)</f>
        <v>43191</v>
      </c>
      <c r="U746">
        <f>_xlfn.DAYS(Tableau1[[#This Row],[Date]],Tableau1[[#This Row],[Date_creation]])</f>
        <v>853</v>
      </c>
    </row>
    <row r="747" spans="1:21" x14ac:dyDescent="0.35">
      <c r="A747" t="s">
        <v>8</v>
      </c>
      <c r="B747" t="s">
        <v>419</v>
      </c>
      <c r="C747" t="str">
        <f>TRIM(Tableau1[[#This Row],[Country_Cod]])</f>
        <v>HUN</v>
      </c>
      <c r="D747" t="s">
        <v>409</v>
      </c>
      <c r="E747" t="str">
        <f>VLOOKUP(Tableau1[[#This Row],[Code_Pays]],Table_Correspondance!$B$1:$F$40,2,FALSE)</f>
        <v>Hongrie</v>
      </c>
      <c r="F747" t="str">
        <f>RIGHT(Tableau1[[#This Row],[Categ]],LEN(Tableau1[[#This Row],[Categ]])-4)</f>
        <v>Haut</v>
      </c>
      <c r="G747" t="s">
        <v>11</v>
      </c>
      <c r="H747" t="str">
        <f>RIGHT(Tableau1[[#This Row],[Period]],4)</f>
        <v>2020</v>
      </c>
      <c r="I747" t="str">
        <f>LEFT(Tableau1[[#This Row],[Period]],FIND("-",Tableau1[[#This Row],[Period]])-1)</f>
        <v>M7</v>
      </c>
      <c r="J747" t="str">
        <f>RIGHT(Tableau1[[#This Row],[Gauche_Trouve]],LEN(Tableau1[[#This Row],[Gauche_Trouve]])-1)</f>
        <v>7</v>
      </c>
      <c r="K747" s="5">
        <f>DATE(Tableau1[[#This Row],[Annee]],Tableau1[[#This Row],[Mois]],1)</f>
        <v>44013</v>
      </c>
      <c r="L747" s="5" t="str">
        <f>"T" &amp; ROUNDUP(Tableau1[[#This Row],[Mois]]/3, 0)</f>
        <v>T3</v>
      </c>
      <c r="M747" t="s">
        <v>79</v>
      </c>
      <c r="N747" t="str">
        <f>CONCATENATE(Tableau1[[#This Row],[Annee]],"-",Tableau1[[#This Row],[Trimestre]])</f>
        <v>2020-T3</v>
      </c>
      <c r="O747" t="str">
        <f>VLOOKUP(Tableau1[[#This Row],[Product_Ref]],Table_Correspondance!H:J,2,FALSE)</f>
        <v>Sweatshirt</v>
      </c>
      <c r="P747" s="3">
        <f>VLOOKUP(Tableau1[[#This Row],[Product_Ref]],Table_Correspondance!H:N,6,FALSE)</f>
        <v>4.8</v>
      </c>
      <c r="Q747" s="3">
        <f>VLOOKUP(Tableau1[[#This Row],[Product_Ref]],Table_Correspondance!H:N,7,FALSE)</f>
        <v>6</v>
      </c>
      <c r="R747" s="3">
        <v>5948.78</v>
      </c>
      <c r="S747" t="str">
        <f>CONCATENATE(Tableau1[[#This Row],[Sub_Region_Cod]],Tableau1[[#This Row],[Country_Cod]],Tableau1[[#This Row],[Categ]],Tableau1[[#This Row],[Period]],Tableau1[[#This Row],[Product_Ref]],Tableau1[[#This Row],[Sales]])</f>
        <v>EUEHUNCAT_HautM7-2020P214135948,78</v>
      </c>
      <c r="T747" s="5">
        <f>VLOOKUP(Tableau1[[#This Row],[Product_Ref]],Table_Correspondance!H:L,5,FALSE)</f>
        <v>43374</v>
      </c>
      <c r="U747">
        <f>_xlfn.DAYS(Tableau1[[#This Row],[Date]],Tableau1[[#This Row],[Date_creation]])</f>
        <v>639</v>
      </c>
    </row>
    <row r="748" spans="1:21" x14ac:dyDescent="0.35">
      <c r="A748" t="s">
        <v>8</v>
      </c>
      <c r="B748" t="s">
        <v>419</v>
      </c>
      <c r="C748" t="str">
        <f>TRIM(Tableau1[[#This Row],[Country_Cod]])</f>
        <v>HUN</v>
      </c>
      <c r="D748" t="s">
        <v>408</v>
      </c>
      <c r="E748" t="str">
        <f>VLOOKUP(Tableau1[[#This Row],[Code_Pays]],Table_Correspondance!$B$1:$F$40,2,FALSE)</f>
        <v>Hongrie</v>
      </c>
      <c r="F748" t="str">
        <f>RIGHT(Tableau1[[#This Row],[Categ]],LEN(Tableau1[[#This Row],[Categ]])-4)</f>
        <v>Haut-Et-Bas</v>
      </c>
      <c r="G748" t="s">
        <v>73</v>
      </c>
      <c r="H748" t="str">
        <f>RIGHT(Tableau1[[#This Row],[Period]],4)</f>
        <v>2020</v>
      </c>
      <c r="I748" t="str">
        <f>LEFT(Tableau1[[#This Row],[Period]],FIND("-",Tableau1[[#This Row],[Period]])-1)</f>
        <v>M8</v>
      </c>
      <c r="J748" t="str">
        <f>RIGHT(Tableau1[[#This Row],[Gauche_Trouve]],LEN(Tableau1[[#This Row],[Gauche_Trouve]])-1)</f>
        <v>8</v>
      </c>
      <c r="K748" s="5">
        <f>DATE(Tableau1[[#This Row],[Annee]],Tableau1[[#This Row],[Mois]],1)</f>
        <v>44044</v>
      </c>
      <c r="L748" s="5" t="str">
        <f>"T" &amp; ROUNDUP(Tableau1[[#This Row],[Mois]]/3, 0)</f>
        <v>T3</v>
      </c>
      <c r="M748" t="s">
        <v>168</v>
      </c>
      <c r="N748" t="str">
        <f>CONCATENATE(Tableau1[[#This Row],[Annee]],"-",Tableau1[[#This Row],[Trimestre]])</f>
        <v>2020-T3</v>
      </c>
      <c r="O748" t="str">
        <f>VLOOKUP(Tableau1[[#This Row],[Product_Ref]],Table_Correspondance!H:J,2,FALSE)</f>
        <v>Robe</v>
      </c>
      <c r="P748" s="3">
        <f>VLOOKUP(Tableau1[[#This Row],[Product_Ref]],Table_Correspondance!H:N,6,FALSE)</f>
        <v>13.3</v>
      </c>
      <c r="Q748" s="3">
        <f>VLOOKUP(Tableau1[[#This Row],[Product_Ref]],Table_Correspondance!H:N,7,FALSE)</f>
        <v>14</v>
      </c>
      <c r="R748" s="3">
        <v>7881.8</v>
      </c>
      <c r="S748" t="str">
        <f>CONCATENATE(Tableau1[[#This Row],[Sub_Region_Cod]],Tableau1[[#This Row],[Country_Cod]],Tableau1[[#This Row],[Categ]],Tableau1[[#This Row],[Period]],Tableau1[[#This Row],[Product_Ref]],Tableau1[[#This Row],[Sales]])</f>
        <v>EUEHUNCAT_Haut-Et-BasM8-2020P018227881,8</v>
      </c>
      <c r="T748" s="5">
        <f>VLOOKUP(Tableau1[[#This Row],[Product_Ref]],Table_Correspondance!H:L,5,FALSE)</f>
        <v>43070</v>
      </c>
      <c r="U748">
        <f>_xlfn.DAYS(Tableau1[[#This Row],[Date]],Tableau1[[#This Row],[Date_creation]])</f>
        <v>974</v>
      </c>
    </row>
    <row r="749" spans="1:21" x14ac:dyDescent="0.35">
      <c r="A749" t="s">
        <v>8</v>
      </c>
      <c r="B749" t="s">
        <v>419</v>
      </c>
      <c r="C749" t="str">
        <f>TRIM(Tableau1[[#This Row],[Country_Cod]])</f>
        <v>HUN</v>
      </c>
      <c r="D749" t="s">
        <v>410</v>
      </c>
      <c r="E749" t="str">
        <f>VLOOKUP(Tableau1[[#This Row],[Code_Pays]],Table_Correspondance!$B$1:$F$40,2,FALSE)</f>
        <v>Hongrie</v>
      </c>
      <c r="F749" t="str">
        <f>RIGHT(Tableau1[[#This Row],[Categ]],LEN(Tableau1[[#This Row],[Categ]])-4)</f>
        <v>Bas</v>
      </c>
      <c r="G749" t="s">
        <v>4</v>
      </c>
      <c r="H749" t="str">
        <f>RIGHT(Tableau1[[#This Row],[Period]],4)</f>
        <v>2021</v>
      </c>
      <c r="I749" t="str">
        <f>LEFT(Tableau1[[#This Row],[Period]],FIND("-",Tableau1[[#This Row],[Period]])-1)</f>
        <v>M3</v>
      </c>
      <c r="J749" t="str">
        <f>RIGHT(Tableau1[[#This Row],[Gauche_Trouve]],LEN(Tableau1[[#This Row],[Gauche_Trouve]])-1)</f>
        <v>3</v>
      </c>
      <c r="K749" s="5">
        <f>DATE(Tableau1[[#This Row],[Annee]],Tableau1[[#This Row],[Mois]],1)</f>
        <v>44256</v>
      </c>
      <c r="L749" s="5" t="str">
        <f>"T" &amp; ROUNDUP(Tableau1[[#This Row],[Mois]]/3, 0)</f>
        <v>T1</v>
      </c>
      <c r="M749" t="s">
        <v>343</v>
      </c>
      <c r="N749" t="str">
        <f>CONCATENATE(Tableau1[[#This Row],[Annee]],"-",Tableau1[[#This Row],[Trimestre]])</f>
        <v>2021-T1</v>
      </c>
      <c r="O749" t="str">
        <f>VLOOKUP(Tableau1[[#This Row],[Product_Ref]],Table_Correspondance!H:J,2,FALSE)</f>
        <v>Pantalon</v>
      </c>
      <c r="P749" s="3">
        <f>VLOOKUP(Tableau1[[#This Row],[Product_Ref]],Table_Correspondance!H:N,6,FALSE)</f>
        <v>6.75</v>
      </c>
      <c r="Q749" s="3">
        <f>VLOOKUP(Tableau1[[#This Row],[Product_Ref]],Table_Correspondance!H:N,7,FALSE)</f>
        <v>9</v>
      </c>
      <c r="R749" s="3">
        <v>8769.24</v>
      </c>
      <c r="S749" t="str">
        <f>CONCATENATE(Tableau1[[#This Row],[Sub_Region_Cod]],Tableau1[[#This Row],[Country_Cod]],Tableau1[[#This Row],[Categ]],Tableau1[[#This Row],[Period]],Tableau1[[#This Row],[Product_Ref]],Tableau1[[#This Row],[Sales]])</f>
        <v>EUEHUNCAT_BasM3-2021P209558769,24</v>
      </c>
      <c r="T749" s="5">
        <f>VLOOKUP(Tableau1[[#This Row],[Product_Ref]],Table_Correspondance!H:L,5,FALSE)</f>
        <v>42736</v>
      </c>
      <c r="U749">
        <f>_xlfn.DAYS(Tableau1[[#This Row],[Date]],Tableau1[[#This Row],[Date_creation]])</f>
        <v>1520</v>
      </c>
    </row>
    <row r="750" spans="1:21" x14ac:dyDescent="0.35">
      <c r="A750" t="s">
        <v>8</v>
      </c>
      <c r="B750" t="s">
        <v>421</v>
      </c>
      <c r="C750" t="str">
        <f>TRIM(Tableau1[[#This Row],[Country_Cod]])</f>
        <v>SVK</v>
      </c>
      <c r="D750" t="s">
        <v>410</v>
      </c>
      <c r="E750" t="str">
        <f>VLOOKUP(Tableau1[[#This Row],[Code_Pays]],Table_Correspondance!$B$1:$F$40,2,FALSE)</f>
        <v>Slovaquie</v>
      </c>
      <c r="F750" t="str">
        <f>RIGHT(Tableau1[[#This Row],[Categ]],LEN(Tableau1[[#This Row],[Categ]])-4)</f>
        <v>Bas</v>
      </c>
      <c r="G750" t="s">
        <v>17</v>
      </c>
      <c r="H750" t="str">
        <f>RIGHT(Tableau1[[#This Row],[Period]],4)</f>
        <v>2020</v>
      </c>
      <c r="I750" t="str">
        <f>LEFT(Tableau1[[#This Row],[Period]],FIND("-",Tableau1[[#This Row],[Period]])-1)</f>
        <v>M12</v>
      </c>
      <c r="J750" t="str">
        <f>RIGHT(Tableau1[[#This Row],[Gauche_Trouve]],LEN(Tableau1[[#This Row],[Gauche_Trouve]])-1)</f>
        <v>12</v>
      </c>
      <c r="K750" s="5">
        <f>DATE(Tableau1[[#This Row],[Annee]],Tableau1[[#This Row],[Mois]],1)</f>
        <v>44166</v>
      </c>
      <c r="L750" s="5" t="str">
        <f>"T" &amp; ROUNDUP(Tableau1[[#This Row],[Mois]]/3, 0)</f>
        <v>T4</v>
      </c>
      <c r="M750" t="s">
        <v>318</v>
      </c>
      <c r="N750" t="str">
        <f>CONCATENATE(Tableau1[[#This Row],[Annee]],"-",Tableau1[[#This Row],[Trimestre]])</f>
        <v>2020-T4</v>
      </c>
      <c r="O750" t="str">
        <f>VLOOKUP(Tableau1[[#This Row],[Product_Ref]],Table_Correspondance!H:J,2,FALSE)</f>
        <v>Pantalon</v>
      </c>
      <c r="P750" s="3">
        <f>VLOOKUP(Tableau1[[#This Row],[Product_Ref]],Table_Correspondance!H:N,6,FALSE)</f>
        <v>5.68</v>
      </c>
      <c r="Q750" s="3">
        <f>VLOOKUP(Tableau1[[#This Row],[Product_Ref]],Table_Correspondance!H:N,7,FALSE)</f>
        <v>8</v>
      </c>
      <c r="R750" s="3">
        <v>296.73</v>
      </c>
      <c r="S750" t="str">
        <f>CONCATENATE(Tableau1[[#This Row],[Sub_Region_Cod]],Tableau1[[#This Row],[Country_Cod]],Tableau1[[#This Row],[Categ]],Tableau1[[#This Row],[Period]],Tableau1[[#This Row],[Product_Ref]],Tableau1[[#This Row],[Sales]])</f>
        <v>EUESVKCAT_BasM12-2020P19289296,73</v>
      </c>
      <c r="T750" s="5">
        <f>VLOOKUP(Tableau1[[#This Row],[Product_Ref]],Table_Correspondance!H:L,5,FALSE)</f>
        <v>42979</v>
      </c>
      <c r="U750">
        <f>_xlfn.DAYS(Tableau1[[#This Row],[Date]],Tableau1[[#This Row],[Date_creation]])</f>
        <v>1187</v>
      </c>
    </row>
    <row r="751" spans="1:21" x14ac:dyDescent="0.35">
      <c r="A751" t="s">
        <v>8</v>
      </c>
      <c r="B751" t="s">
        <v>420</v>
      </c>
      <c r="C751" t="str">
        <f>TRIM(Tableau1[[#This Row],[Country_Cod]])</f>
        <v>POL</v>
      </c>
      <c r="D751" t="s">
        <v>409</v>
      </c>
      <c r="E751" t="str">
        <f>VLOOKUP(Tableau1[[#This Row],[Code_Pays]],Table_Correspondance!$B$1:$F$40,2,FALSE)</f>
        <v>Pologne</v>
      </c>
      <c r="F751" t="str">
        <f>RIGHT(Tableau1[[#This Row],[Categ]],LEN(Tableau1[[#This Row],[Categ]])-4)</f>
        <v>Haut</v>
      </c>
      <c r="G751" t="s">
        <v>15</v>
      </c>
      <c r="H751" t="str">
        <f>RIGHT(Tableau1[[#This Row],[Period]],4)</f>
        <v>2019</v>
      </c>
      <c r="I751" t="str">
        <f>LEFT(Tableau1[[#This Row],[Period]],FIND("-",Tableau1[[#This Row],[Period]])-1)</f>
        <v>M8</v>
      </c>
      <c r="J751" t="str">
        <f>RIGHT(Tableau1[[#This Row],[Gauche_Trouve]],LEN(Tableau1[[#This Row],[Gauche_Trouve]])-1)</f>
        <v>8</v>
      </c>
      <c r="K751" s="5">
        <f>DATE(Tableau1[[#This Row],[Annee]],Tableau1[[#This Row],[Mois]],1)</f>
        <v>43678</v>
      </c>
      <c r="L751" s="5" t="str">
        <f>"T" &amp; ROUNDUP(Tableau1[[#This Row],[Mois]]/3, 0)</f>
        <v>T3</v>
      </c>
      <c r="M751" t="s">
        <v>323</v>
      </c>
      <c r="N751" t="str">
        <f>CONCATENATE(Tableau1[[#This Row],[Annee]],"-",Tableau1[[#This Row],[Trimestre]])</f>
        <v>2019-T3</v>
      </c>
      <c r="O751" t="str">
        <f>VLOOKUP(Tableau1[[#This Row],[Product_Ref]],Table_Correspondance!H:J,2,FALSE)</f>
        <v>Sweatshirt</v>
      </c>
      <c r="P751" s="3">
        <f>VLOOKUP(Tableau1[[#This Row],[Product_Ref]],Table_Correspondance!H:N,6,FALSE)</f>
        <v>8.1999999999999993</v>
      </c>
      <c r="Q751" s="3">
        <f>VLOOKUP(Tableau1[[#This Row],[Product_Ref]],Table_Correspondance!H:N,7,FALSE)</f>
        <v>10</v>
      </c>
      <c r="R751" s="3">
        <v>3651.72</v>
      </c>
      <c r="S751" t="str">
        <f>CONCATENATE(Tableau1[[#This Row],[Sub_Region_Cod]],Tableau1[[#This Row],[Country_Cod]],Tableau1[[#This Row],[Categ]],Tableau1[[#This Row],[Period]],Tableau1[[#This Row],[Product_Ref]],Tableau1[[#This Row],[Sales]])</f>
        <v>EUEPOLCAT_HautM8-2019P207773651,72</v>
      </c>
      <c r="T751" s="5">
        <f>VLOOKUP(Tableau1[[#This Row],[Product_Ref]],Table_Correspondance!H:L,5,FALSE)</f>
        <v>43252</v>
      </c>
      <c r="U751">
        <f>_xlfn.DAYS(Tableau1[[#This Row],[Date]],Tableau1[[#This Row],[Date_creation]])</f>
        <v>426</v>
      </c>
    </row>
    <row r="752" spans="1:21" x14ac:dyDescent="0.35">
      <c r="A752" t="s">
        <v>8</v>
      </c>
      <c r="B752" t="s">
        <v>416</v>
      </c>
      <c r="C752" t="str">
        <f>TRIM(Tableau1[[#This Row],[Country_Cod]])</f>
        <v>ROU</v>
      </c>
      <c r="D752" t="s">
        <v>410</v>
      </c>
      <c r="E752" t="str">
        <f>VLOOKUP(Tableau1[[#This Row],[Code_Pays]],Table_Correspondance!$B$1:$F$40,2,FALSE)</f>
        <v>Roumanie</v>
      </c>
      <c r="F752" t="str">
        <f>RIGHT(Tableau1[[#This Row],[Categ]],LEN(Tableau1[[#This Row],[Categ]])-4)</f>
        <v>Bas</v>
      </c>
      <c r="G752" t="s">
        <v>15</v>
      </c>
      <c r="H752" t="str">
        <f>RIGHT(Tableau1[[#This Row],[Period]],4)</f>
        <v>2019</v>
      </c>
      <c r="I752" t="str">
        <f>LEFT(Tableau1[[#This Row],[Period]],FIND("-",Tableau1[[#This Row],[Period]])-1)</f>
        <v>M8</v>
      </c>
      <c r="J752" t="str">
        <f>RIGHT(Tableau1[[#This Row],[Gauche_Trouve]],LEN(Tableau1[[#This Row],[Gauche_Trouve]])-1)</f>
        <v>8</v>
      </c>
      <c r="K752" s="5">
        <f>DATE(Tableau1[[#This Row],[Annee]],Tableau1[[#This Row],[Mois]],1)</f>
        <v>43678</v>
      </c>
      <c r="L752" s="5" t="str">
        <f>"T" &amp; ROUNDUP(Tableau1[[#This Row],[Mois]]/3, 0)</f>
        <v>T3</v>
      </c>
      <c r="M752" t="s">
        <v>367</v>
      </c>
      <c r="N752" t="str">
        <f>CONCATENATE(Tableau1[[#This Row],[Annee]],"-",Tableau1[[#This Row],[Trimestre]])</f>
        <v>2019-T3</v>
      </c>
      <c r="O752" t="str">
        <f>VLOOKUP(Tableau1[[#This Row],[Product_Ref]],Table_Correspondance!H:J,2,FALSE)</f>
        <v>Culotte</v>
      </c>
      <c r="P752" s="3">
        <f>VLOOKUP(Tableau1[[#This Row],[Product_Ref]],Table_Correspondance!H:N,6,FALSE)</f>
        <v>4.4400000000000004</v>
      </c>
      <c r="Q752" s="3">
        <f>VLOOKUP(Tableau1[[#This Row],[Product_Ref]],Table_Correspondance!H:N,7,FALSE)</f>
        <v>6</v>
      </c>
      <c r="R752" s="3">
        <v>747.11</v>
      </c>
      <c r="S752" t="str">
        <f>CONCATENATE(Tableau1[[#This Row],[Sub_Region_Cod]],Tableau1[[#This Row],[Country_Cod]],Tableau1[[#This Row],[Categ]],Tableau1[[#This Row],[Period]],Tableau1[[#This Row],[Product_Ref]],Tableau1[[#This Row],[Sales]])</f>
        <v>EUEROUCAT_BasM8-2019P30775747,11</v>
      </c>
      <c r="T752" s="5">
        <f>VLOOKUP(Tableau1[[#This Row],[Product_Ref]],Table_Correspondance!H:L,5,FALSE)</f>
        <v>43191</v>
      </c>
      <c r="U752">
        <f>_xlfn.DAYS(Tableau1[[#This Row],[Date]],Tableau1[[#This Row],[Date_creation]])</f>
        <v>487</v>
      </c>
    </row>
    <row r="753" spans="1:21" x14ac:dyDescent="0.35">
      <c r="A753" t="s">
        <v>8</v>
      </c>
      <c r="B753" t="s">
        <v>420</v>
      </c>
      <c r="C753" t="str">
        <f>TRIM(Tableau1[[#This Row],[Country_Cod]])</f>
        <v>POL</v>
      </c>
      <c r="D753" t="s">
        <v>409</v>
      </c>
      <c r="E753" t="str">
        <f>VLOOKUP(Tableau1[[#This Row],[Code_Pays]],Table_Correspondance!$B$1:$F$40,2,FALSE)</f>
        <v>Pologne</v>
      </c>
      <c r="F753" t="str">
        <f>RIGHT(Tableau1[[#This Row],[Categ]],LEN(Tableau1[[#This Row],[Categ]])-4)</f>
        <v>Haut</v>
      </c>
      <c r="G753" t="s">
        <v>4</v>
      </c>
      <c r="H753" t="str">
        <f>RIGHT(Tableau1[[#This Row],[Period]],4)</f>
        <v>2021</v>
      </c>
      <c r="I753" t="str">
        <f>LEFT(Tableau1[[#This Row],[Period]],FIND("-",Tableau1[[#This Row],[Period]])-1)</f>
        <v>M3</v>
      </c>
      <c r="J753" t="str">
        <f>RIGHT(Tableau1[[#This Row],[Gauche_Trouve]],LEN(Tableau1[[#This Row],[Gauche_Trouve]])-1)</f>
        <v>3</v>
      </c>
      <c r="K753" s="5">
        <f>DATE(Tableau1[[#This Row],[Annee]],Tableau1[[#This Row],[Mois]],1)</f>
        <v>44256</v>
      </c>
      <c r="L753" s="5" t="str">
        <f>"T" &amp; ROUNDUP(Tableau1[[#This Row],[Mois]]/3, 0)</f>
        <v>T1</v>
      </c>
      <c r="M753" t="s">
        <v>118</v>
      </c>
      <c r="N753" t="str">
        <f>CONCATENATE(Tableau1[[#This Row],[Annee]],"-",Tableau1[[#This Row],[Trimestre]])</f>
        <v>2021-T1</v>
      </c>
      <c r="O753" t="str">
        <f>VLOOKUP(Tableau1[[#This Row],[Product_Ref]],Table_Correspondance!H:J,2,FALSE)</f>
        <v>Pull</v>
      </c>
      <c r="P753" s="3">
        <f>VLOOKUP(Tableau1[[#This Row],[Product_Ref]],Table_Correspondance!H:N,6,FALSE)</f>
        <v>8.6</v>
      </c>
      <c r="Q753" s="3">
        <f>VLOOKUP(Tableau1[[#This Row],[Product_Ref]],Table_Correspondance!H:N,7,FALSE)</f>
        <v>10</v>
      </c>
      <c r="R753" s="3">
        <v>8127.96</v>
      </c>
      <c r="S753" t="str">
        <f>CONCATENATE(Tableau1[[#This Row],[Sub_Region_Cod]],Tableau1[[#This Row],[Country_Cod]],Tableau1[[#This Row],[Categ]],Tableau1[[#This Row],[Period]],Tableau1[[#This Row],[Product_Ref]],Tableau1[[#This Row],[Sales]])</f>
        <v>EUEPOLCAT_HautM3-2021P039098127,96</v>
      </c>
      <c r="T753" s="5">
        <f>VLOOKUP(Tableau1[[#This Row],[Product_Ref]],Table_Correspondance!H:L,5,FALSE)</f>
        <v>43405</v>
      </c>
      <c r="U753">
        <f>_xlfn.DAYS(Tableau1[[#This Row],[Date]],Tableau1[[#This Row],[Date_creation]])</f>
        <v>851</v>
      </c>
    </row>
    <row r="754" spans="1:21" x14ac:dyDescent="0.35">
      <c r="A754" t="s">
        <v>8</v>
      </c>
      <c r="B754" t="s">
        <v>423</v>
      </c>
      <c r="C754" t="str">
        <f>TRIM(Tableau1[[#This Row],[Country_Cod]])</f>
        <v>UKR</v>
      </c>
      <c r="D754" t="s">
        <v>410</v>
      </c>
      <c r="E754" t="str">
        <f>VLOOKUP(Tableau1[[#This Row],[Code_Pays]],Table_Correspondance!$B$1:$F$40,2,FALSE)</f>
        <v>Ukraine</v>
      </c>
      <c r="F754" t="str">
        <f>RIGHT(Tableau1[[#This Row],[Categ]],LEN(Tableau1[[#This Row],[Categ]])-4)</f>
        <v>Bas</v>
      </c>
      <c r="G754" t="s">
        <v>27</v>
      </c>
      <c r="H754" t="str">
        <f>RIGHT(Tableau1[[#This Row],[Period]],4)</f>
        <v>2020</v>
      </c>
      <c r="I754" t="str">
        <f>LEFT(Tableau1[[#This Row],[Period]],FIND("-",Tableau1[[#This Row],[Period]])-1)</f>
        <v>M6</v>
      </c>
      <c r="J754" t="str">
        <f>RIGHT(Tableau1[[#This Row],[Gauche_Trouve]],LEN(Tableau1[[#This Row],[Gauche_Trouve]])-1)</f>
        <v>6</v>
      </c>
      <c r="K754" s="5">
        <f>DATE(Tableau1[[#This Row],[Annee]],Tableau1[[#This Row],[Mois]],1)</f>
        <v>43983</v>
      </c>
      <c r="L754" s="5" t="str">
        <f>"T" &amp; ROUNDUP(Tableau1[[#This Row],[Mois]]/3, 0)</f>
        <v>T2</v>
      </c>
      <c r="M754" t="s">
        <v>130</v>
      </c>
      <c r="N754" t="str">
        <f>CONCATENATE(Tableau1[[#This Row],[Annee]],"-",Tableau1[[#This Row],[Trimestre]])</f>
        <v>2020-T2</v>
      </c>
      <c r="O754" t="str">
        <f>VLOOKUP(Tableau1[[#This Row],[Product_Ref]],Table_Correspondance!H:J,2,FALSE)</f>
        <v>Collant</v>
      </c>
      <c r="P754" s="3">
        <f>VLOOKUP(Tableau1[[#This Row],[Product_Ref]],Table_Correspondance!H:N,6,FALSE)</f>
        <v>8.3000000000000007</v>
      </c>
      <c r="Q754" s="3">
        <f>VLOOKUP(Tableau1[[#This Row],[Product_Ref]],Table_Correspondance!H:N,7,FALSE)</f>
        <v>10</v>
      </c>
      <c r="R754" s="3">
        <v>4178.28</v>
      </c>
      <c r="S754" t="str">
        <f>CONCATENATE(Tableau1[[#This Row],[Sub_Region_Cod]],Tableau1[[#This Row],[Country_Cod]],Tableau1[[#This Row],[Categ]],Tableau1[[#This Row],[Period]],Tableau1[[#This Row],[Product_Ref]],Tableau1[[#This Row],[Sales]])</f>
        <v>EUEUKRCAT_BasM6-2020P078504178,28</v>
      </c>
      <c r="T754" s="5">
        <f>VLOOKUP(Tableau1[[#This Row],[Product_Ref]],Table_Correspondance!H:L,5,FALSE)</f>
        <v>43313</v>
      </c>
      <c r="U754">
        <f>_xlfn.DAYS(Tableau1[[#This Row],[Date]],Tableau1[[#This Row],[Date_creation]])</f>
        <v>670</v>
      </c>
    </row>
    <row r="755" spans="1:21" x14ac:dyDescent="0.35">
      <c r="A755" t="s">
        <v>8</v>
      </c>
      <c r="B755" t="s">
        <v>420</v>
      </c>
      <c r="C755" t="str">
        <f>TRIM(Tableau1[[#This Row],[Country_Cod]])</f>
        <v>POL</v>
      </c>
      <c r="D755" t="s">
        <v>410</v>
      </c>
      <c r="E755" t="str">
        <f>VLOOKUP(Tableau1[[#This Row],[Code_Pays]],Table_Correspondance!$B$1:$F$40,2,FALSE)</f>
        <v>Pologne</v>
      </c>
      <c r="F755" t="str">
        <f>RIGHT(Tableau1[[#This Row],[Categ]],LEN(Tableau1[[#This Row],[Categ]])-4)</f>
        <v>Bas</v>
      </c>
      <c r="G755" t="s">
        <v>38</v>
      </c>
      <c r="H755" t="str">
        <f>RIGHT(Tableau1[[#This Row],[Period]],4)</f>
        <v>2019</v>
      </c>
      <c r="I755" t="str">
        <f>LEFT(Tableau1[[#This Row],[Period]],FIND("-",Tableau1[[#This Row],[Period]])-1)</f>
        <v>M5</v>
      </c>
      <c r="J755" t="str">
        <f>RIGHT(Tableau1[[#This Row],[Gauche_Trouve]],LEN(Tableau1[[#This Row],[Gauche_Trouve]])-1)</f>
        <v>5</v>
      </c>
      <c r="K755" s="5">
        <f>DATE(Tableau1[[#This Row],[Annee]],Tableau1[[#This Row],[Mois]],1)</f>
        <v>43586</v>
      </c>
      <c r="L755" s="5" t="str">
        <f>"T" &amp; ROUNDUP(Tableau1[[#This Row],[Mois]]/3, 0)</f>
        <v>T2</v>
      </c>
      <c r="M755" t="s">
        <v>167</v>
      </c>
      <c r="N755" t="str">
        <f>CONCATENATE(Tableau1[[#This Row],[Annee]],"-",Tableau1[[#This Row],[Trimestre]])</f>
        <v>2019-T2</v>
      </c>
      <c r="O755" t="str">
        <f>VLOOKUP(Tableau1[[#This Row],[Product_Ref]],Table_Correspondance!H:J,2,FALSE)</f>
        <v>Culotte</v>
      </c>
      <c r="P755" s="3">
        <f>VLOOKUP(Tableau1[[#This Row],[Product_Ref]],Table_Correspondance!H:N,6,FALSE)</f>
        <v>8.6999999999999993</v>
      </c>
      <c r="Q755" s="3">
        <f>VLOOKUP(Tableau1[[#This Row],[Product_Ref]],Table_Correspondance!H:N,7,FALSE)</f>
        <v>10</v>
      </c>
      <c r="R755" s="3">
        <v>4869.7700000000004</v>
      </c>
      <c r="S755" t="str">
        <f>CONCATENATE(Tableau1[[#This Row],[Sub_Region_Cod]],Tableau1[[#This Row],[Country_Cod]],Tableau1[[#This Row],[Categ]],Tableau1[[#This Row],[Period]],Tableau1[[#This Row],[Product_Ref]],Tableau1[[#This Row],[Sales]])</f>
        <v>EUEPOLCAT_BasM5-2019P365314869,77</v>
      </c>
      <c r="T755" s="5">
        <f>VLOOKUP(Tableau1[[#This Row],[Product_Ref]],Table_Correspondance!H:L,5,FALSE)</f>
        <v>43344</v>
      </c>
      <c r="U755">
        <f>_xlfn.DAYS(Tableau1[[#This Row],[Date]],Tableau1[[#This Row],[Date_creation]])</f>
        <v>242</v>
      </c>
    </row>
    <row r="756" spans="1:21" x14ac:dyDescent="0.35">
      <c r="A756" t="s">
        <v>8</v>
      </c>
      <c r="B756" t="s">
        <v>424</v>
      </c>
      <c r="C756" t="str">
        <f>TRIM(Tableau1[[#This Row],[Country_Cod]])</f>
        <v>CZE</v>
      </c>
      <c r="D756" t="s">
        <v>409</v>
      </c>
      <c r="E756" t="str">
        <f>VLOOKUP(Tableau1[[#This Row],[Code_Pays]],Table_Correspondance!$B$1:$F$40,2,FALSE)</f>
        <v>République Tchèque</v>
      </c>
      <c r="F756" t="str">
        <f>RIGHT(Tableau1[[#This Row],[Categ]],LEN(Tableau1[[#This Row],[Categ]])-4)</f>
        <v>Haut</v>
      </c>
      <c r="G756" t="s">
        <v>54</v>
      </c>
      <c r="H756" t="str">
        <f>RIGHT(Tableau1[[#This Row],[Period]],4)</f>
        <v>2020</v>
      </c>
      <c r="I756" t="str">
        <f>LEFT(Tableau1[[#This Row],[Period]],FIND("-",Tableau1[[#This Row],[Period]])-1)</f>
        <v>M5</v>
      </c>
      <c r="J756" t="str">
        <f>RIGHT(Tableau1[[#This Row],[Gauche_Trouve]],LEN(Tableau1[[#This Row],[Gauche_Trouve]])-1)</f>
        <v>5</v>
      </c>
      <c r="K756" s="5">
        <f>DATE(Tableau1[[#This Row],[Annee]],Tableau1[[#This Row],[Mois]],1)</f>
        <v>43952</v>
      </c>
      <c r="L756" s="5" t="str">
        <f>"T" &amp; ROUNDUP(Tableau1[[#This Row],[Mois]]/3, 0)</f>
        <v>T2</v>
      </c>
      <c r="M756" t="s">
        <v>323</v>
      </c>
      <c r="N756" t="str">
        <f>CONCATENATE(Tableau1[[#This Row],[Annee]],"-",Tableau1[[#This Row],[Trimestre]])</f>
        <v>2020-T2</v>
      </c>
      <c r="O756" t="str">
        <f>VLOOKUP(Tableau1[[#This Row],[Product_Ref]],Table_Correspondance!H:J,2,FALSE)</f>
        <v>Sweatshirt</v>
      </c>
      <c r="P756" s="3">
        <f>VLOOKUP(Tableau1[[#This Row],[Product_Ref]],Table_Correspondance!H:N,6,FALSE)</f>
        <v>8.1999999999999993</v>
      </c>
      <c r="Q756" s="3">
        <f>VLOOKUP(Tableau1[[#This Row],[Product_Ref]],Table_Correspondance!H:N,7,FALSE)</f>
        <v>10</v>
      </c>
      <c r="R756" s="3">
        <v>7185.97</v>
      </c>
      <c r="S756" t="str">
        <f>CONCATENATE(Tableau1[[#This Row],[Sub_Region_Cod]],Tableau1[[#This Row],[Country_Cod]],Tableau1[[#This Row],[Categ]],Tableau1[[#This Row],[Period]],Tableau1[[#This Row],[Product_Ref]],Tableau1[[#This Row],[Sales]])</f>
        <v>EUECZECAT_HautM5-2020P207777185,97</v>
      </c>
      <c r="T756" s="5">
        <f>VLOOKUP(Tableau1[[#This Row],[Product_Ref]],Table_Correspondance!H:L,5,FALSE)</f>
        <v>43252</v>
      </c>
      <c r="U756">
        <f>_xlfn.DAYS(Tableau1[[#This Row],[Date]],Tableau1[[#This Row],[Date_creation]])</f>
        <v>700</v>
      </c>
    </row>
    <row r="757" spans="1:21" x14ac:dyDescent="0.35">
      <c r="A757" t="s">
        <v>8</v>
      </c>
      <c r="B757" t="s">
        <v>424</v>
      </c>
      <c r="C757" t="str">
        <f>TRIM(Tableau1[[#This Row],[Country_Cod]])</f>
        <v>CZE</v>
      </c>
      <c r="D757" t="s">
        <v>410</v>
      </c>
      <c r="E757" t="str">
        <f>VLOOKUP(Tableau1[[#This Row],[Code_Pays]],Table_Correspondance!$B$1:$F$40,2,FALSE)</f>
        <v>République Tchèque</v>
      </c>
      <c r="F757" t="str">
        <f>RIGHT(Tableau1[[#This Row],[Categ]],LEN(Tableau1[[#This Row],[Categ]])-4)</f>
        <v>Bas</v>
      </c>
      <c r="G757" t="s">
        <v>73</v>
      </c>
      <c r="H757" t="str">
        <f>RIGHT(Tableau1[[#This Row],[Period]],4)</f>
        <v>2020</v>
      </c>
      <c r="I757" t="str">
        <f>LEFT(Tableau1[[#This Row],[Period]],FIND("-",Tableau1[[#This Row],[Period]])-1)</f>
        <v>M8</v>
      </c>
      <c r="J757" t="str">
        <f>RIGHT(Tableau1[[#This Row],[Gauche_Trouve]],LEN(Tableau1[[#This Row],[Gauche_Trouve]])-1)</f>
        <v>8</v>
      </c>
      <c r="K757" s="5">
        <f>DATE(Tableau1[[#This Row],[Annee]],Tableau1[[#This Row],[Mois]],1)</f>
        <v>44044</v>
      </c>
      <c r="L757" s="5" t="str">
        <f>"T" &amp; ROUNDUP(Tableau1[[#This Row],[Mois]]/3, 0)</f>
        <v>T3</v>
      </c>
      <c r="M757" t="s">
        <v>322</v>
      </c>
      <c r="N757" t="str">
        <f>CONCATENATE(Tableau1[[#This Row],[Annee]],"-",Tableau1[[#This Row],[Trimestre]])</f>
        <v>2020-T3</v>
      </c>
      <c r="O757" t="str">
        <f>VLOOKUP(Tableau1[[#This Row],[Product_Ref]],Table_Correspondance!H:J,2,FALSE)</f>
        <v>Pantacourt</v>
      </c>
      <c r="P757" s="3">
        <f>VLOOKUP(Tableau1[[#This Row],[Product_Ref]],Table_Correspondance!H:N,6,FALSE)</f>
        <v>8.3000000000000007</v>
      </c>
      <c r="Q757" s="3">
        <f>VLOOKUP(Tableau1[[#This Row],[Product_Ref]],Table_Correspondance!H:N,7,FALSE)</f>
        <v>10</v>
      </c>
      <c r="R757" s="3">
        <v>6258.81</v>
      </c>
      <c r="S757" t="str">
        <f>CONCATENATE(Tableau1[[#This Row],[Sub_Region_Cod]],Tableau1[[#This Row],[Country_Cod]],Tableau1[[#This Row],[Categ]],Tableau1[[#This Row],[Period]],Tableau1[[#This Row],[Product_Ref]],Tableau1[[#This Row],[Sales]])</f>
        <v>EUECZECAT_BasM8-2020P143766258,81</v>
      </c>
      <c r="T757" s="5">
        <f>VLOOKUP(Tableau1[[#This Row],[Product_Ref]],Table_Correspondance!H:L,5,FALSE)</f>
        <v>43040</v>
      </c>
      <c r="U757">
        <f>_xlfn.DAYS(Tableau1[[#This Row],[Date]],Tableau1[[#This Row],[Date_creation]])</f>
        <v>1004</v>
      </c>
    </row>
    <row r="758" spans="1:21" x14ac:dyDescent="0.35">
      <c r="A758" t="s">
        <v>8</v>
      </c>
      <c r="B758" t="s">
        <v>415</v>
      </c>
      <c r="C758" t="str">
        <f>TRIM(Tableau1[[#This Row],[Country_Cod]])</f>
        <v>RUS</v>
      </c>
      <c r="D758" t="s">
        <v>410</v>
      </c>
      <c r="E758" t="str">
        <f>VLOOKUP(Tableau1[[#This Row],[Code_Pays]],Table_Correspondance!$B$1:$F$40,2,FALSE)</f>
        <v>Fédération de Russie</v>
      </c>
      <c r="F758" t="str">
        <f>RIGHT(Tableau1[[#This Row],[Categ]],LEN(Tableau1[[#This Row],[Categ]])-4)</f>
        <v>Bas</v>
      </c>
      <c r="G758" t="s">
        <v>30</v>
      </c>
      <c r="H758" t="str">
        <f>RIGHT(Tableau1[[#This Row],[Period]],4)</f>
        <v>2020</v>
      </c>
      <c r="I758" t="str">
        <f>LEFT(Tableau1[[#This Row],[Period]],FIND("-",Tableau1[[#This Row],[Period]])-1)</f>
        <v>M9</v>
      </c>
      <c r="J758" t="str">
        <f>RIGHT(Tableau1[[#This Row],[Gauche_Trouve]],LEN(Tableau1[[#This Row],[Gauche_Trouve]])-1)</f>
        <v>9</v>
      </c>
      <c r="K758" s="5">
        <f>DATE(Tableau1[[#This Row],[Annee]],Tableau1[[#This Row],[Mois]],1)</f>
        <v>44075</v>
      </c>
      <c r="L758" s="5" t="str">
        <f>"T" &amp; ROUNDUP(Tableau1[[#This Row],[Mois]]/3, 0)</f>
        <v>T3</v>
      </c>
      <c r="M758" t="s">
        <v>161</v>
      </c>
      <c r="N758" t="str">
        <f>CONCATENATE(Tableau1[[#This Row],[Annee]],"-",Tableau1[[#This Row],[Trimestre]])</f>
        <v>2020-T3</v>
      </c>
      <c r="O758" t="str">
        <f>VLOOKUP(Tableau1[[#This Row],[Product_Ref]],Table_Correspondance!H:J,2,FALSE)</f>
        <v>Pantalon</v>
      </c>
      <c r="P758" s="3">
        <f>VLOOKUP(Tableau1[[#This Row],[Product_Ref]],Table_Correspondance!H:N,6,FALSE)</f>
        <v>8.25</v>
      </c>
      <c r="Q758" s="3">
        <f>VLOOKUP(Tableau1[[#This Row],[Product_Ref]],Table_Correspondance!H:N,7,FALSE)</f>
        <v>11</v>
      </c>
      <c r="R758" s="3">
        <v>5459.42</v>
      </c>
      <c r="S758" t="str">
        <f>CONCATENATE(Tableau1[[#This Row],[Sub_Region_Cod]],Tableau1[[#This Row],[Country_Cod]],Tableau1[[#This Row],[Categ]],Tableau1[[#This Row],[Period]],Tableau1[[#This Row],[Product_Ref]],Tableau1[[#This Row],[Sales]])</f>
        <v>EUERUSCAT_BasM9-2020P120575459,42</v>
      </c>
      <c r="T758" s="5">
        <f>VLOOKUP(Tableau1[[#This Row],[Product_Ref]],Table_Correspondance!H:L,5,FALSE)</f>
        <v>43344</v>
      </c>
      <c r="U758">
        <f>_xlfn.DAYS(Tableau1[[#This Row],[Date]],Tableau1[[#This Row],[Date_creation]])</f>
        <v>731</v>
      </c>
    </row>
    <row r="759" spans="1:21" x14ac:dyDescent="0.35">
      <c r="A759" t="s">
        <v>8</v>
      </c>
      <c r="B759" t="s">
        <v>418</v>
      </c>
      <c r="C759" t="str">
        <f>TRIM(Tableau1[[#This Row],[Country_Cod]])</f>
        <v>BGR</v>
      </c>
      <c r="D759" t="s">
        <v>409</v>
      </c>
      <c r="E759" t="str">
        <f>VLOOKUP(Tableau1[[#This Row],[Code_Pays]],Table_Correspondance!$B$1:$F$40,2,FALSE)</f>
        <v>Bulgarie</v>
      </c>
      <c r="F759" t="str">
        <f>RIGHT(Tableau1[[#This Row],[Categ]],LEN(Tableau1[[#This Row],[Categ]])-4)</f>
        <v>Haut</v>
      </c>
      <c r="G759" t="s">
        <v>73</v>
      </c>
      <c r="H759" t="str">
        <f>RIGHT(Tableau1[[#This Row],[Period]],4)</f>
        <v>2020</v>
      </c>
      <c r="I759" t="str">
        <f>LEFT(Tableau1[[#This Row],[Period]],FIND("-",Tableau1[[#This Row],[Period]])-1)</f>
        <v>M8</v>
      </c>
      <c r="J759" t="str">
        <f>RIGHT(Tableau1[[#This Row],[Gauche_Trouve]],LEN(Tableau1[[#This Row],[Gauche_Trouve]])-1)</f>
        <v>8</v>
      </c>
      <c r="K759" s="5">
        <f>DATE(Tableau1[[#This Row],[Annee]],Tableau1[[#This Row],[Mois]],1)</f>
        <v>44044</v>
      </c>
      <c r="L759" s="5" t="str">
        <f>"T" &amp; ROUNDUP(Tableau1[[#This Row],[Mois]]/3, 0)</f>
        <v>T3</v>
      </c>
      <c r="M759" t="s">
        <v>397</v>
      </c>
      <c r="N759" t="str">
        <f>CONCATENATE(Tableau1[[#This Row],[Annee]],"-",Tableau1[[#This Row],[Trimestre]])</f>
        <v>2020-T3</v>
      </c>
      <c r="O759" t="str">
        <f>VLOOKUP(Tableau1[[#This Row],[Product_Ref]],Table_Correspondance!H:J,2,FALSE)</f>
        <v>Soutien gorge</v>
      </c>
      <c r="P759" s="3">
        <f>VLOOKUP(Tableau1[[#This Row],[Product_Ref]],Table_Correspondance!H:N,6,FALSE)</f>
        <v>6.37</v>
      </c>
      <c r="Q759" s="3">
        <f>VLOOKUP(Tableau1[[#This Row],[Product_Ref]],Table_Correspondance!H:N,7,FALSE)</f>
        <v>7</v>
      </c>
      <c r="R759" s="3">
        <v>1324.36</v>
      </c>
      <c r="S759" t="str">
        <f>CONCATENATE(Tableau1[[#This Row],[Sub_Region_Cod]],Tableau1[[#This Row],[Country_Cod]],Tableau1[[#This Row],[Categ]],Tableau1[[#This Row],[Period]],Tableau1[[#This Row],[Product_Ref]],Tableau1[[#This Row],[Sales]])</f>
        <v>EUEBGRCAT_HautM8-2020P158561324,36</v>
      </c>
      <c r="T759" s="5">
        <f>VLOOKUP(Tableau1[[#This Row],[Product_Ref]],Table_Correspondance!H:L,5,FALSE)</f>
        <v>42826</v>
      </c>
      <c r="U759">
        <f>_xlfn.DAYS(Tableau1[[#This Row],[Date]],Tableau1[[#This Row],[Date_creation]])</f>
        <v>1218</v>
      </c>
    </row>
    <row r="760" spans="1:21" x14ac:dyDescent="0.35">
      <c r="A760" t="s">
        <v>8</v>
      </c>
      <c r="B760" t="s">
        <v>419</v>
      </c>
      <c r="C760" t="str">
        <f>TRIM(Tableau1[[#This Row],[Country_Cod]])</f>
        <v>HUN</v>
      </c>
      <c r="D760" t="s">
        <v>410</v>
      </c>
      <c r="E760" t="str">
        <f>VLOOKUP(Tableau1[[#This Row],[Code_Pays]],Table_Correspondance!$B$1:$F$40,2,FALSE)</f>
        <v>Hongrie</v>
      </c>
      <c r="F760" t="str">
        <f>RIGHT(Tableau1[[#This Row],[Categ]],LEN(Tableau1[[#This Row],[Categ]])-4)</f>
        <v>Bas</v>
      </c>
      <c r="G760" t="s">
        <v>54</v>
      </c>
      <c r="H760" t="str">
        <f>RIGHT(Tableau1[[#This Row],[Period]],4)</f>
        <v>2020</v>
      </c>
      <c r="I760" t="str">
        <f>LEFT(Tableau1[[#This Row],[Period]],FIND("-",Tableau1[[#This Row],[Period]])-1)</f>
        <v>M5</v>
      </c>
      <c r="J760" t="str">
        <f>RIGHT(Tableau1[[#This Row],[Gauche_Trouve]],LEN(Tableau1[[#This Row],[Gauche_Trouve]])-1)</f>
        <v>5</v>
      </c>
      <c r="K760" s="5">
        <f>DATE(Tableau1[[#This Row],[Annee]],Tableau1[[#This Row],[Mois]],1)</f>
        <v>43952</v>
      </c>
      <c r="L760" s="5" t="str">
        <f>"T" &amp; ROUNDUP(Tableau1[[#This Row],[Mois]]/3, 0)</f>
        <v>T2</v>
      </c>
      <c r="M760" t="s">
        <v>330</v>
      </c>
      <c r="N760" t="str">
        <f>CONCATENATE(Tableau1[[#This Row],[Annee]],"-",Tableau1[[#This Row],[Trimestre]])</f>
        <v>2020-T2</v>
      </c>
      <c r="O760" t="str">
        <f>VLOOKUP(Tableau1[[#This Row],[Product_Ref]],Table_Correspondance!H:J,2,FALSE)</f>
        <v>Pantacourt</v>
      </c>
      <c r="P760" s="3">
        <f>VLOOKUP(Tableau1[[#This Row],[Product_Ref]],Table_Correspondance!H:N,6,FALSE)</f>
        <v>13.2</v>
      </c>
      <c r="Q760" s="3">
        <f>VLOOKUP(Tableau1[[#This Row],[Product_Ref]],Table_Correspondance!H:N,7,FALSE)</f>
        <v>15</v>
      </c>
      <c r="R760" s="3">
        <v>605.12</v>
      </c>
      <c r="S760" t="str">
        <f>CONCATENATE(Tableau1[[#This Row],[Sub_Region_Cod]],Tableau1[[#This Row],[Country_Cod]],Tableau1[[#This Row],[Categ]],Tableau1[[#This Row],[Period]],Tableau1[[#This Row],[Product_Ref]],Tableau1[[#This Row],[Sales]])</f>
        <v>EUEHUNCAT_BasM5-2020P16535605,12</v>
      </c>
      <c r="T760" s="5">
        <f>VLOOKUP(Tableau1[[#This Row],[Product_Ref]],Table_Correspondance!H:L,5,FALSE)</f>
        <v>43132</v>
      </c>
      <c r="U760">
        <f>_xlfn.DAYS(Tableau1[[#This Row],[Date]],Tableau1[[#This Row],[Date_creation]])</f>
        <v>820</v>
      </c>
    </row>
    <row r="761" spans="1:21" x14ac:dyDescent="0.35">
      <c r="A761" t="s">
        <v>8</v>
      </c>
      <c r="B761" t="s">
        <v>425</v>
      </c>
      <c r="C761" t="str">
        <f>TRIM(Tableau1[[#This Row],[Country_Cod]])</f>
        <v>ARM</v>
      </c>
      <c r="D761" t="s">
        <v>409</v>
      </c>
      <c r="E761" t="str">
        <f>VLOOKUP(Tableau1[[#This Row],[Code_Pays]],Table_Correspondance!$B$1:$F$40,2,FALSE)</f>
        <v>Arménie</v>
      </c>
      <c r="F761" t="str">
        <f>RIGHT(Tableau1[[#This Row],[Categ]],LEN(Tableau1[[#This Row],[Categ]])-4)</f>
        <v>Haut</v>
      </c>
      <c r="G761" t="s">
        <v>56</v>
      </c>
      <c r="H761" t="str">
        <f>RIGHT(Tableau1[[#This Row],[Period]],4)</f>
        <v>2020</v>
      </c>
      <c r="I761" t="str">
        <f>LEFT(Tableau1[[#This Row],[Period]],FIND("-",Tableau1[[#This Row],[Period]])-1)</f>
        <v>M3</v>
      </c>
      <c r="J761" t="str">
        <f>RIGHT(Tableau1[[#This Row],[Gauche_Trouve]],LEN(Tableau1[[#This Row],[Gauche_Trouve]])-1)</f>
        <v>3</v>
      </c>
      <c r="K761" s="5">
        <f>DATE(Tableau1[[#This Row],[Annee]],Tableau1[[#This Row],[Mois]],1)</f>
        <v>43891</v>
      </c>
      <c r="L761" s="5" t="str">
        <f>"T" &amp; ROUNDUP(Tableau1[[#This Row],[Mois]]/3, 0)</f>
        <v>T1</v>
      </c>
      <c r="M761" t="s">
        <v>216</v>
      </c>
      <c r="N761" t="str">
        <f>CONCATENATE(Tableau1[[#This Row],[Annee]],"-",Tableau1[[#This Row],[Trimestre]])</f>
        <v>2020-T1</v>
      </c>
      <c r="O761" t="str">
        <f>VLOOKUP(Tableau1[[#This Row],[Product_Ref]],Table_Correspondance!H:J,2,FALSE)</f>
        <v>Chemise</v>
      </c>
      <c r="P761" s="3">
        <f>VLOOKUP(Tableau1[[#This Row],[Product_Ref]],Table_Correspondance!H:N,6,FALSE)</f>
        <v>9.8000000000000007</v>
      </c>
      <c r="Q761" s="3">
        <f>VLOOKUP(Tableau1[[#This Row],[Product_Ref]],Table_Correspondance!H:N,7,FALSE)</f>
        <v>14</v>
      </c>
      <c r="R761" s="3">
        <v>4498.29</v>
      </c>
      <c r="S761" t="str">
        <f>CONCATENATE(Tableau1[[#This Row],[Sub_Region_Cod]],Tableau1[[#This Row],[Country_Cod]],Tableau1[[#This Row],[Categ]],Tableau1[[#This Row],[Period]],Tableau1[[#This Row],[Product_Ref]],Tableau1[[#This Row],[Sales]])</f>
        <v>EUEARMCAT_HautM3-2020P131284498,29</v>
      </c>
      <c r="T761" s="5">
        <f>VLOOKUP(Tableau1[[#This Row],[Product_Ref]],Table_Correspondance!H:L,5,FALSE)</f>
        <v>43040</v>
      </c>
      <c r="U761">
        <f>_xlfn.DAYS(Tableau1[[#This Row],[Date]],Tableau1[[#This Row],[Date_creation]])</f>
        <v>851</v>
      </c>
    </row>
    <row r="762" spans="1:21" x14ac:dyDescent="0.35">
      <c r="A762" t="s">
        <v>8</v>
      </c>
      <c r="B762" t="s">
        <v>419</v>
      </c>
      <c r="C762" t="str">
        <f>TRIM(Tableau1[[#This Row],[Country_Cod]])</f>
        <v>HUN</v>
      </c>
      <c r="D762" t="s">
        <v>410</v>
      </c>
      <c r="E762" t="str">
        <f>VLOOKUP(Tableau1[[#This Row],[Code_Pays]],Table_Correspondance!$B$1:$F$40,2,FALSE)</f>
        <v>Hongrie</v>
      </c>
      <c r="F762" t="str">
        <f>RIGHT(Tableau1[[#This Row],[Categ]],LEN(Tableau1[[#This Row],[Categ]])-4)</f>
        <v>Bas</v>
      </c>
      <c r="G762" t="s">
        <v>56</v>
      </c>
      <c r="H762" t="str">
        <f>RIGHT(Tableau1[[#This Row],[Period]],4)</f>
        <v>2020</v>
      </c>
      <c r="I762" t="str">
        <f>LEFT(Tableau1[[#This Row],[Period]],FIND("-",Tableau1[[#This Row],[Period]])-1)</f>
        <v>M3</v>
      </c>
      <c r="J762" t="str">
        <f>RIGHT(Tableau1[[#This Row],[Gauche_Trouve]],LEN(Tableau1[[#This Row],[Gauche_Trouve]])-1)</f>
        <v>3</v>
      </c>
      <c r="K762" s="5">
        <f>DATE(Tableau1[[#This Row],[Annee]],Tableau1[[#This Row],[Mois]],1)</f>
        <v>43891</v>
      </c>
      <c r="L762" s="5" t="str">
        <f>"T" &amp; ROUNDUP(Tableau1[[#This Row],[Mois]]/3, 0)</f>
        <v>T1</v>
      </c>
      <c r="M762" t="s">
        <v>130</v>
      </c>
      <c r="N762" t="str">
        <f>CONCATENATE(Tableau1[[#This Row],[Annee]],"-",Tableau1[[#This Row],[Trimestre]])</f>
        <v>2020-T1</v>
      </c>
      <c r="O762" t="str">
        <f>VLOOKUP(Tableau1[[#This Row],[Product_Ref]],Table_Correspondance!H:J,2,FALSE)</f>
        <v>Collant</v>
      </c>
      <c r="P762" s="3">
        <f>VLOOKUP(Tableau1[[#This Row],[Product_Ref]],Table_Correspondance!H:N,6,FALSE)</f>
        <v>8.3000000000000007</v>
      </c>
      <c r="Q762" s="3">
        <f>VLOOKUP(Tableau1[[#This Row],[Product_Ref]],Table_Correspondance!H:N,7,FALSE)</f>
        <v>10</v>
      </c>
      <c r="R762" s="3">
        <v>8550.41</v>
      </c>
      <c r="S762" t="str">
        <f>CONCATENATE(Tableau1[[#This Row],[Sub_Region_Cod]],Tableau1[[#This Row],[Country_Cod]],Tableau1[[#This Row],[Categ]],Tableau1[[#This Row],[Period]],Tableau1[[#This Row],[Product_Ref]],Tableau1[[#This Row],[Sales]])</f>
        <v>EUEHUNCAT_BasM3-2020P078508550,41</v>
      </c>
      <c r="T762" s="5">
        <f>VLOOKUP(Tableau1[[#This Row],[Product_Ref]],Table_Correspondance!H:L,5,FALSE)</f>
        <v>43313</v>
      </c>
      <c r="U762">
        <f>_xlfn.DAYS(Tableau1[[#This Row],[Date]],Tableau1[[#This Row],[Date_creation]])</f>
        <v>578</v>
      </c>
    </row>
    <row r="763" spans="1:21" x14ac:dyDescent="0.35">
      <c r="A763" t="s">
        <v>8</v>
      </c>
      <c r="B763" t="s">
        <v>422</v>
      </c>
      <c r="C763" t="str">
        <f>TRIM(Tableau1[[#This Row],[Country_Cod]])</f>
        <v>BLR</v>
      </c>
      <c r="D763" t="s">
        <v>410</v>
      </c>
      <c r="E763" t="str">
        <f>VLOOKUP(Tableau1[[#This Row],[Code_Pays]],Table_Correspondance!$B$1:$F$40,2,FALSE)</f>
        <v>Bélarus</v>
      </c>
      <c r="F763" t="str">
        <f>RIGHT(Tableau1[[#This Row],[Categ]],LEN(Tableau1[[#This Row],[Categ]])-4)</f>
        <v>Bas</v>
      </c>
      <c r="G763" t="s">
        <v>65</v>
      </c>
      <c r="H763" t="str">
        <f>RIGHT(Tableau1[[#This Row],[Period]],4)</f>
        <v>2019</v>
      </c>
      <c r="I763" t="str">
        <f>LEFT(Tableau1[[#This Row],[Period]],FIND("-",Tableau1[[#This Row],[Period]])-1)</f>
        <v>M9</v>
      </c>
      <c r="J763" t="str">
        <f>RIGHT(Tableau1[[#This Row],[Gauche_Trouve]],LEN(Tableau1[[#This Row],[Gauche_Trouve]])-1)</f>
        <v>9</v>
      </c>
      <c r="K763" s="5">
        <f>DATE(Tableau1[[#This Row],[Annee]],Tableau1[[#This Row],[Mois]],1)</f>
        <v>43709</v>
      </c>
      <c r="L763" s="5" t="str">
        <f>"T" &amp; ROUNDUP(Tableau1[[#This Row],[Mois]]/3, 0)</f>
        <v>T3</v>
      </c>
      <c r="M763" t="s">
        <v>302</v>
      </c>
      <c r="N763" t="str">
        <f>CONCATENATE(Tableau1[[#This Row],[Annee]],"-",Tableau1[[#This Row],[Trimestre]])</f>
        <v>2019-T3</v>
      </c>
      <c r="O763" t="str">
        <f>VLOOKUP(Tableau1[[#This Row],[Product_Ref]],Table_Correspondance!H:J,2,FALSE)</f>
        <v>Pantacourt</v>
      </c>
      <c r="P763" s="3">
        <f>VLOOKUP(Tableau1[[#This Row],[Product_Ref]],Table_Correspondance!H:N,6,FALSE)</f>
        <v>7.7</v>
      </c>
      <c r="Q763" s="3">
        <f>VLOOKUP(Tableau1[[#This Row],[Product_Ref]],Table_Correspondance!H:N,7,FALSE)</f>
        <v>11</v>
      </c>
      <c r="R763" s="3">
        <v>4529.45</v>
      </c>
      <c r="S763" t="str">
        <f>CONCATENATE(Tableau1[[#This Row],[Sub_Region_Cod]],Tableau1[[#This Row],[Country_Cod]],Tableau1[[#This Row],[Categ]],Tableau1[[#This Row],[Period]],Tableau1[[#This Row],[Product_Ref]],Tableau1[[#This Row],[Sales]])</f>
        <v>EUEBLRCAT_BasM9-2019P016234529,45</v>
      </c>
      <c r="T763" s="5">
        <f>VLOOKUP(Tableau1[[#This Row],[Product_Ref]],Table_Correspondance!H:L,5,FALSE)</f>
        <v>43132</v>
      </c>
      <c r="U763">
        <f>_xlfn.DAYS(Tableau1[[#This Row],[Date]],Tableau1[[#This Row],[Date_creation]])</f>
        <v>577</v>
      </c>
    </row>
    <row r="764" spans="1:21" x14ac:dyDescent="0.35">
      <c r="A764" t="s">
        <v>8</v>
      </c>
      <c r="B764" t="s">
        <v>421</v>
      </c>
      <c r="C764" t="str">
        <f>TRIM(Tableau1[[#This Row],[Country_Cod]])</f>
        <v>SVK</v>
      </c>
      <c r="D764" t="s">
        <v>409</v>
      </c>
      <c r="E764" t="str">
        <f>VLOOKUP(Tableau1[[#This Row],[Code_Pays]],Table_Correspondance!$B$1:$F$40,2,FALSE)</f>
        <v>Slovaquie</v>
      </c>
      <c r="F764" t="str">
        <f>RIGHT(Tableau1[[#This Row],[Categ]],LEN(Tableau1[[#This Row],[Categ]])-4)</f>
        <v>Haut</v>
      </c>
      <c r="G764" t="s">
        <v>48</v>
      </c>
      <c r="H764" t="str">
        <f>RIGHT(Tableau1[[#This Row],[Period]],4)</f>
        <v>2020</v>
      </c>
      <c r="I764" t="str">
        <f>LEFT(Tableau1[[#This Row],[Period]],FIND("-",Tableau1[[#This Row],[Period]])-1)</f>
        <v>M1</v>
      </c>
      <c r="J764" t="str">
        <f>RIGHT(Tableau1[[#This Row],[Gauche_Trouve]],LEN(Tableau1[[#This Row],[Gauche_Trouve]])-1)</f>
        <v>1</v>
      </c>
      <c r="K764" s="5">
        <f>DATE(Tableau1[[#This Row],[Annee]],Tableau1[[#This Row],[Mois]],1)</f>
        <v>43831</v>
      </c>
      <c r="L764" s="5" t="str">
        <f>"T" &amp; ROUNDUP(Tableau1[[#This Row],[Mois]]/3, 0)</f>
        <v>T1</v>
      </c>
      <c r="M764" t="s">
        <v>206</v>
      </c>
      <c r="N764" t="str">
        <f>CONCATENATE(Tableau1[[#This Row],[Annee]],"-",Tableau1[[#This Row],[Trimestre]])</f>
        <v>2020-T1</v>
      </c>
      <c r="O764" t="str">
        <f>VLOOKUP(Tableau1[[#This Row],[Product_Ref]],Table_Correspondance!H:J,2,FALSE)</f>
        <v>Sweatshirt</v>
      </c>
      <c r="P764" s="3">
        <f>VLOOKUP(Tableau1[[#This Row],[Product_Ref]],Table_Correspondance!H:N,6,FALSE)</f>
        <v>8.6</v>
      </c>
      <c r="Q764" s="3">
        <f>VLOOKUP(Tableau1[[#This Row],[Product_Ref]],Table_Correspondance!H:N,7,FALSE)</f>
        <v>10</v>
      </c>
      <c r="R764" s="3">
        <v>1441.99</v>
      </c>
      <c r="S764" t="str">
        <f>CONCATENATE(Tableau1[[#This Row],[Sub_Region_Cod]],Tableau1[[#This Row],[Country_Cod]],Tableau1[[#This Row],[Categ]],Tableau1[[#This Row],[Period]],Tableau1[[#This Row],[Product_Ref]],Tableau1[[#This Row],[Sales]])</f>
        <v>EUESVKCAT_HautM1-2020P451681441,99</v>
      </c>
      <c r="T764" s="5">
        <f>VLOOKUP(Tableau1[[#This Row],[Product_Ref]],Table_Correspondance!H:L,5,FALSE)</f>
        <v>42736</v>
      </c>
      <c r="U764">
        <f>_xlfn.DAYS(Tableau1[[#This Row],[Date]],Tableau1[[#This Row],[Date_creation]])</f>
        <v>1095</v>
      </c>
    </row>
    <row r="765" spans="1:21" x14ac:dyDescent="0.35">
      <c r="A765" t="s">
        <v>8</v>
      </c>
      <c r="B765" t="s">
        <v>425</v>
      </c>
      <c r="C765" t="str">
        <f>TRIM(Tableau1[[#This Row],[Country_Cod]])</f>
        <v>ARM</v>
      </c>
      <c r="D765" t="s">
        <v>408</v>
      </c>
      <c r="E765" t="str">
        <f>VLOOKUP(Tableau1[[#This Row],[Code_Pays]],Table_Correspondance!$B$1:$F$40,2,FALSE)</f>
        <v>Arménie</v>
      </c>
      <c r="F765" t="str">
        <f>RIGHT(Tableau1[[#This Row],[Categ]],LEN(Tableau1[[#This Row],[Categ]])-4)</f>
        <v>Haut-Et-Bas</v>
      </c>
      <c r="G765" t="s">
        <v>44</v>
      </c>
      <c r="H765" t="str">
        <f>RIGHT(Tableau1[[#This Row],[Period]],4)</f>
        <v>2019</v>
      </c>
      <c r="I765" t="str">
        <f>LEFT(Tableau1[[#This Row],[Period]],FIND("-",Tableau1[[#This Row],[Period]])-1)</f>
        <v>M11</v>
      </c>
      <c r="J765" t="str">
        <f>RIGHT(Tableau1[[#This Row],[Gauche_Trouve]],LEN(Tableau1[[#This Row],[Gauche_Trouve]])-1)</f>
        <v>11</v>
      </c>
      <c r="K765" s="5">
        <f>DATE(Tableau1[[#This Row],[Annee]],Tableau1[[#This Row],[Mois]],1)</f>
        <v>43770</v>
      </c>
      <c r="L765" s="5" t="str">
        <f>"T" &amp; ROUNDUP(Tableau1[[#This Row],[Mois]]/3, 0)</f>
        <v>T4</v>
      </c>
      <c r="M765" t="s">
        <v>208</v>
      </c>
      <c r="N765" t="str">
        <f>CONCATENATE(Tableau1[[#This Row],[Annee]],"-",Tableau1[[#This Row],[Trimestre]])</f>
        <v>2019-T4</v>
      </c>
      <c r="O765" t="str">
        <f>VLOOKUP(Tableau1[[#This Row],[Product_Ref]],Table_Correspondance!H:J,2,FALSE)</f>
        <v>Robe</v>
      </c>
      <c r="P765" s="3">
        <f>VLOOKUP(Tableau1[[#This Row],[Product_Ref]],Table_Correspondance!H:N,6,FALSE)</f>
        <v>7.65</v>
      </c>
      <c r="Q765" s="3">
        <f>VLOOKUP(Tableau1[[#This Row],[Product_Ref]],Table_Correspondance!H:N,7,FALSE)</f>
        <v>9</v>
      </c>
      <c r="R765" s="3">
        <v>7959.18</v>
      </c>
      <c r="S765" t="str">
        <f>CONCATENATE(Tableau1[[#This Row],[Sub_Region_Cod]],Tableau1[[#This Row],[Country_Cod]],Tableau1[[#This Row],[Categ]],Tableau1[[#This Row],[Period]],Tableau1[[#This Row],[Product_Ref]],Tableau1[[#This Row],[Sales]])</f>
        <v>EUEARMCAT_Haut-Et-BasM11-2019P266097959,18</v>
      </c>
      <c r="T765" s="5">
        <f>VLOOKUP(Tableau1[[#This Row],[Product_Ref]],Table_Correspondance!H:L,5,FALSE)</f>
        <v>43435</v>
      </c>
      <c r="U765">
        <f>_xlfn.DAYS(Tableau1[[#This Row],[Date]],Tableau1[[#This Row],[Date_creation]])</f>
        <v>335</v>
      </c>
    </row>
    <row r="766" spans="1:21" x14ac:dyDescent="0.35">
      <c r="A766" t="s">
        <v>8</v>
      </c>
      <c r="B766" t="s">
        <v>420</v>
      </c>
      <c r="C766" t="str">
        <f>TRIM(Tableau1[[#This Row],[Country_Cod]])</f>
        <v>POL</v>
      </c>
      <c r="D766" t="s">
        <v>410</v>
      </c>
      <c r="E766" t="str">
        <f>VLOOKUP(Tableau1[[#This Row],[Code_Pays]],Table_Correspondance!$B$1:$F$40,2,FALSE)</f>
        <v>Pologne</v>
      </c>
      <c r="F766" t="str">
        <f>RIGHT(Tableau1[[#This Row],[Categ]],LEN(Tableau1[[#This Row],[Categ]])-4)</f>
        <v>Bas</v>
      </c>
      <c r="G766" t="s">
        <v>52</v>
      </c>
      <c r="H766" t="str">
        <f>RIGHT(Tableau1[[#This Row],[Period]],4)</f>
        <v>2020</v>
      </c>
      <c r="I766" t="str">
        <f>LEFT(Tableau1[[#This Row],[Period]],FIND("-",Tableau1[[#This Row],[Period]])-1)</f>
        <v>M11</v>
      </c>
      <c r="J766" t="str">
        <f>RIGHT(Tableau1[[#This Row],[Gauche_Trouve]],LEN(Tableau1[[#This Row],[Gauche_Trouve]])-1)</f>
        <v>11</v>
      </c>
      <c r="K766" s="5">
        <f>DATE(Tableau1[[#This Row],[Annee]],Tableau1[[#This Row],[Mois]],1)</f>
        <v>44136</v>
      </c>
      <c r="L766" s="5" t="str">
        <f>"T" &amp; ROUNDUP(Tableau1[[#This Row],[Mois]]/3, 0)</f>
        <v>T4</v>
      </c>
      <c r="M766" t="s">
        <v>112</v>
      </c>
      <c r="N766" t="str">
        <f>CONCATENATE(Tableau1[[#This Row],[Annee]],"-",Tableau1[[#This Row],[Trimestre]])</f>
        <v>2020-T4</v>
      </c>
      <c r="O766" t="str">
        <f>VLOOKUP(Tableau1[[#This Row],[Product_Ref]],Table_Correspondance!H:J,2,FALSE)</f>
        <v>Jupe</v>
      </c>
      <c r="P766" s="3">
        <f>VLOOKUP(Tableau1[[#This Row],[Product_Ref]],Table_Correspondance!H:N,6,FALSE)</f>
        <v>5.52</v>
      </c>
      <c r="Q766" s="3">
        <f>VLOOKUP(Tableau1[[#This Row],[Product_Ref]],Table_Correspondance!H:N,7,FALSE)</f>
        <v>6</v>
      </c>
      <c r="R766" s="3">
        <v>6085.73</v>
      </c>
      <c r="S766" t="str">
        <f>CONCATENATE(Tableau1[[#This Row],[Sub_Region_Cod]],Tableau1[[#This Row],[Country_Cod]],Tableau1[[#This Row],[Categ]],Tableau1[[#This Row],[Period]],Tableau1[[#This Row],[Product_Ref]],Tableau1[[#This Row],[Sales]])</f>
        <v>EUEPOLCAT_BasM11-2020P492256085,73</v>
      </c>
      <c r="T766" s="5">
        <f>VLOOKUP(Tableau1[[#This Row],[Product_Ref]],Table_Correspondance!H:L,5,FALSE)</f>
        <v>43221</v>
      </c>
      <c r="U766">
        <f>_xlfn.DAYS(Tableau1[[#This Row],[Date]],Tableau1[[#This Row],[Date_creation]])</f>
        <v>915</v>
      </c>
    </row>
    <row r="767" spans="1:21" x14ac:dyDescent="0.35">
      <c r="A767" t="s">
        <v>8</v>
      </c>
      <c r="B767" t="s">
        <v>418</v>
      </c>
      <c r="C767" t="str">
        <f>TRIM(Tableau1[[#This Row],[Country_Cod]])</f>
        <v>BGR</v>
      </c>
      <c r="D767" t="s">
        <v>409</v>
      </c>
      <c r="E767" t="str">
        <f>VLOOKUP(Tableau1[[#This Row],[Code_Pays]],Table_Correspondance!$B$1:$F$40,2,FALSE)</f>
        <v>Bulgarie</v>
      </c>
      <c r="F767" t="str">
        <f>RIGHT(Tableau1[[#This Row],[Categ]],LEN(Tableau1[[#This Row],[Categ]])-4)</f>
        <v>Haut</v>
      </c>
      <c r="G767" t="s">
        <v>56</v>
      </c>
      <c r="H767" t="str">
        <f>RIGHT(Tableau1[[#This Row],[Period]],4)</f>
        <v>2020</v>
      </c>
      <c r="I767" t="str">
        <f>LEFT(Tableau1[[#This Row],[Period]],FIND("-",Tableau1[[#This Row],[Period]])-1)</f>
        <v>M3</v>
      </c>
      <c r="J767" t="str">
        <f>RIGHT(Tableau1[[#This Row],[Gauche_Trouve]],LEN(Tableau1[[#This Row],[Gauche_Trouve]])-1)</f>
        <v>3</v>
      </c>
      <c r="K767" s="5">
        <f>DATE(Tableau1[[#This Row],[Annee]],Tableau1[[#This Row],[Mois]],1)</f>
        <v>43891</v>
      </c>
      <c r="L767" s="5" t="str">
        <f>"T" &amp; ROUNDUP(Tableau1[[#This Row],[Mois]]/3, 0)</f>
        <v>T1</v>
      </c>
      <c r="M767" t="s">
        <v>29</v>
      </c>
      <c r="N767" t="str">
        <f>CONCATENATE(Tableau1[[#This Row],[Annee]],"-",Tableau1[[#This Row],[Trimestre]])</f>
        <v>2020-T1</v>
      </c>
      <c r="O767" t="str">
        <f>VLOOKUP(Tableau1[[#This Row],[Product_Ref]],Table_Correspondance!H:J,2,FALSE)</f>
        <v>T-shirt</v>
      </c>
      <c r="P767" s="3">
        <f>VLOOKUP(Tableau1[[#This Row],[Product_Ref]],Table_Correspondance!H:N,6,FALSE)</f>
        <v>13.5</v>
      </c>
      <c r="Q767" s="3">
        <f>VLOOKUP(Tableau1[[#This Row],[Product_Ref]],Table_Correspondance!H:N,7,FALSE)</f>
        <v>15</v>
      </c>
      <c r="R767" s="3">
        <v>4151.4399999999996</v>
      </c>
      <c r="S767" t="str">
        <f>CONCATENATE(Tableau1[[#This Row],[Sub_Region_Cod]],Tableau1[[#This Row],[Country_Cod]],Tableau1[[#This Row],[Categ]],Tableau1[[#This Row],[Period]],Tableau1[[#This Row],[Product_Ref]],Tableau1[[#This Row],[Sales]])</f>
        <v>EUEBGRCAT_HautM3-2020P393564151,44</v>
      </c>
      <c r="T767" s="5">
        <f>VLOOKUP(Tableau1[[#This Row],[Product_Ref]],Table_Correspondance!H:L,5,FALSE)</f>
        <v>43405</v>
      </c>
      <c r="U767">
        <f>_xlfn.DAYS(Tableau1[[#This Row],[Date]],Tableau1[[#This Row],[Date_creation]])</f>
        <v>486</v>
      </c>
    </row>
    <row r="768" spans="1:21" x14ac:dyDescent="0.35">
      <c r="A768" t="s">
        <v>8</v>
      </c>
      <c r="B768" t="s">
        <v>422</v>
      </c>
      <c r="C768" t="str">
        <f>TRIM(Tableau1[[#This Row],[Country_Cod]])</f>
        <v>BLR</v>
      </c>
      <c r="D768" t="s">
        <v>410</v>
      </c>
      <c r="E768" t="str">
        <f>VLOOKUP(Tableau1[[#This Row],[Code_Pays]],Table_Correspondance!$B$1:$F$40,2,FALSE)</f>
        <v>Bélarus</v>
      </c>
      <c r="F768" t="str">
        <f>RIGHT(Tableau1[[#This Row],[Categ]],LEN(Tableau1[[#This Row],[Categ]])-4)</f>
        <v>Bas</v>
      </c>
      <c r="G768" t="s">
        <v>17</v>
      </c>
      <c r="H768" t="str">
        <f>RIGHT(Tableau1[[#This Row],[Period]],4)</f>
        <v>2020</v>
      </c>
      <c r="I768" t="str">
        <f>LEFT(Tableau1[[#This Row],[Period]],FIND("-",Tableau1[[#This Row],[Period]])-1)</f>
        <v>M12</v>
      </c>
      <c r="J768" t="str">
        <f>RIGHT(Tableau1[[#This Row],[Gauche_Trouve]],LEN(Tableau1[[#This Row],[Gauche_Trouve]])-1)</f>
        <v>12</v>
      </c>
      <c r="K768" s="5">
        <f>DATE(Tableau1[[#This Row],[Annee]],Tableau1[[#This Row],[Mois]],1)</f>
        <v>44166</v>
      </c>
      <c r="L768" s="5" t="str">
        <f>"T" &amp; ROUNDUP(Tableau1[[#This Row],[Mois]]/3, 0)</f>
        <v>T4</v>
      </c>
      <c r="M768" t="s">
        <v>330</v>
      </c>
      <c r="N768" t="str">
        <f>CONCATENATE(Tableau1[[#This Row],[Annee]],"-",Tableau1[[#This Row],[Trimestre]])</f>
        <v>2020-T4</v>
      </c>
      <c r="O768" t="str">
        <f>VLOOKUP(Tableau1[[#This Row],[Product_Ref]],Table_Correspondance!H:J,2,FALSE)</f>
        <v>Pantacourt</v>
      </c>
      <c r="P768" s="3">
        <f>VLOOKUP(Tableau1[[#This Row],[Product_Ref]],Table_Correspondance!H:N,6,FALSE)</f>
        <v>13.2</v>
      </c>
      <c r="Q768" s="3">
        <f>VLOOKUP(Tableau1[[#This Row],[Product_Ref]],Table_Correspondance!H:N,7,FALSE)</f>
        <v>15</v>
      </c>
      <c r="R768" s="3">
        <v>5687.51</v>
      </c>
      <c r="S768" t="str">
        <f>CONCATENATE(Tableau1[[#This Row],[Sub_Region_Cod]],Tableau1[[#This Row],[Country_Cod]],Tableau1[[#This Row],[Categ]],Tableau1[[#This Row],[Period]],Tableau1[[#This Row],[Product_Ref]],Tableau1[[#This Row],[Sales]])</f>
        <v>EUEBLRCAT_BasM12-2020P165355687,51</v>
      </c>
      <c r="T768" s="5">
        <f>VLOOKUP(Tableau1[[#This Row],[Product_Ref]],Table_Correspondance!H:L,5,FALSE)</f>
        <v>43132</v>
      </c>
      <c r="U768">
        <f>_xlfn.DAYS(Tableau1[[#This Row],[Date]],Tableau1[[#This Row],[Date_creation]])</f>
        <v>1034</v>
      </c>
    </row>
    <row r="769" spans="1:21" x14ac:dyDescent="0.35">
      <c r="A769" t="s">
        <v>8</v>
      </c>
      <c r="B769" t="s">
        <v>422</v>
      </c>
      <c r="C769" t="str">
        <f>TRIM(Tableau1[[#This Row],[Country_Cod]])</f>
        <v>BLR</v>
      </c>
      <c r="D769" t="s">
        <v>408</v>
      </c>
      <c r="E769" t="str">
        <f>VLOOKUP(Tableau1[[#This Row],[Code_Pays]],Table_Correspondance!$B$1:$F$40,2,FALSE)</f>
        <v>Bélarus</v>
      </c>
      <c r="F769" t="str">
        <f>RIGHT(Tableau1[[#This Row],[Categ]],LEN(Tableau1[[#This Row],[Categ]])-4)</f>
        <v>Haut-Et-Bas</v>
      </c>
      <c r="G769" t="s">
        <v>63</v>
      </c>
      <c r="H769" t="str">
        <f>RIGHT(Tableau1[[#This Row],[Period]],4)</f>
        <v>2019</v>
      </c>
      <c r="I769" t="str">
        <f>LEFT(Tableau1[[#This Row],[Period]],FIND("-",Tableau1[[#This Row],[Period]])-1)</f>
        <v>M7</v>
      </c>
      <c r="J769" t="str">
        <f>RIGHT(Tableau1[[#This Row],[Gauche_Trouve]],LEN(Tableau1[[#This Row],[Gauche_Trouve]])-1)</f>
        <v>7</v>
      </c>
      <c r="K769" s="5">
        <f>DATE(Tableau1[[#This Row],[Annee]],Tableau1[[#This Row],[Mois]],1)</f>
        <v>43647</v>
      </c>
      <c r="L769" s="5" t="str">
        <f>"T" &amp; ROUNDUP(Tableau1[[#This Row],[Mois]]/3, 0)</f>
        <v>T3</v>
      </c>
      <c r="M769" t="s">
        <v>389</v>
      </c>
      <c r="N769" t="str">
        <f>CONCATENATE(Tableau1[[#This Row],[Annee]],"-",Tableau1[[#This Row],[Trimestre]])</f>
        <v>2019-T3</v>
      </c>
      <c r="O769" t="str">
        <f>VLOOKUP(Tableau1[[#This Row],[Product_Ref]],Table_Correspondance!H:J,2,FALSE)</f>
        <v>Pyjama</v>
      </c>
      <c r="P769" s="3">
        <f>VLOOKUP(Tableau1[[#This Row],[Product_Ref]],Table_Correspondance!H:N,6,FALSE)</f>
        <v>6.58</v>
      </c>
      <c r="Q769" s="3">
        <f>VLOOKUP(Tableau1[[#This Row],[Product_Ref]],Table_Correspondance!H:N,7,FALSE)</f>
        <v>7</v>
      </c>
      <c r="R769" s="3">
        <v>3994.93</v>
      </c>
      <c r="S769" t="str">
        <f>CONCATENATE(Tableau1[[#This Row],[Sub_Region_Cod]],Tableau1[[#This Row],[Country_Cod]],Tableau1[[#This Row],[Categ]],Tableau1[[#This Row],[Period]],Tableau1[[#This Row],[Product_Ref]],Tableau1[[#This Row],[Sales]])</f>
        <v>EUEBLRCAT_Haut-Et-BasM7-2019P390423994,93</v>
      </c>
      <c r="T769" s="5">
        <f>VLOOKUP(Tableau1[[#This Row],[Product_Ref]],Table_Correspondance!H:L,5,FALSE)</f>
        <v>43070</v>
      </c>
      <c r="U769">
        <f>_xlfn.DAYS(Tableau1[[#This Row],[Date]],Tableau1[[#This Row],[Date_creation]])</f>
        <v>577</v>
      </c>
    </row>
    <row r="770" spans="1:21" x14ac:dyDescent="0.35">
      <c r="A770" t="s">
        <v>8</v>
      </c>
      <c r="B770" t="s">
        <v>422</v>
      </c>
      <c r="C770" t="str">
        <f>TRIM(Tableau1[[#This Row],[Country_Cod]])</f>
        <v>BLR</v>
      </c>
      <c r="D770" t="s">
        <v>409</v>
      </c>
      <c r="E770" t="str">
        <f>VLOOKUP(Tableau1[[#This Row],[Code_Pays]],Table_Correspondance!$B$1:$F$40,2,FALSE)</f>
        <v>Bélarus</v>
      </c>
      <c r="F770" t="str">
        <f>RIGHT(Tableau1[[#This Row],[Categ]],LEN(Tableau1[[#This Row],[Categ]])-4)</f>
        <v>Haut</v>
      </c>
      <c r="G770" t="s">
        <v>27</v>
      </c>
      <c r="H770" t="str">
        <f>RIGHT(Tableau1[[#This Row],[Period]],4)</f>
        <v>2020</v>
      </c>
      <c r="I770" t="str">
        <f>LEFT(Tableau1[[#This Row],[Period]],FIND("-",Tableau1[[#This Row],[Period]])-1)</f>
        <v>M6</v>
      </c>
      <c r="J770" t="str">
        <f>RIGHT(Tableau1[[#This Row],[Gauche_Trouve]],LEN(Tableau1[[#This Row],[Gauche_Trouve]])-1)</f>
        <v>6</v>
      </c>
      <c r="K770" s="5">
        <f>DATE(Tableau1[[#This Row],[Annee]],Tableau1[[#This Row],[Mois]],1)</f>
        <v>43983</v>
      </c>
      <c r="L770" s="5" t="str">
        <f>"T" &amp; ROUNDUP(Tableau1[[#This Row],[Mois]]/3, 0)</f>
        <v>T2</v>
      </c>
      <c r="M770" t="s">
        <v>243</v>
      </c>
      <c r="N770" t="str">
        <f>CONCATENATE(Tableau1[[#This Row],[Annee]],"-",Tableau1[[#This Row],[Trimestre]])</f>
        <v>2020-T2</v>
      </c>
      <c r="O770" t="str">
        <f>VLOOKUP(Tableau1[[#This Row],[Product_Ref]],Table_Correspondance!H:J,2,FALSE)</f>
        <v>Chemise</v>
      </c>
      <c r="P770" s="3">
        <f>VLOOKUP(Tableau1[[#This Row],[Product_Ref]],Table_Correspondance!H:N,6,FALSE)</f>
        <v>7.9</v>
      </c>
      <c r="Q770" s="3">
        <f>VLOOKUP(Tableau1[[#This Row],[Product_Ref]],Table_Correspondance!H:N,7,FALSE)</f>
        <v>10</v>
      </c>
      <c r="R770" s="3">
        <v>586.26</v>
      </c>
      <c r="S770" t="str">
        <f>CONCATENATE(Tableau1[[#This Row],[Sub_Region_Cod]],Tableau1[[#This Row],[Country_Cod]],Tableau1[[#This Row],[Categ]],Tableau1[[#This Row],[Period]],Tableau1[[#This Row],[Product_Ref]],Tableau1[[#This Row],[Sales]])</f>
        <v>EUEBLRCAT_HautM6-2020P33533586,26</v>
      </c>
      <c r="T770" s="5">
        <f>VLOOKUP(Tableau1[[#This Row],[Product_Ref]],Table_Correspondance!H:L,5,FALSE)</f>
        <v>42767</v>
      </c>
      <c r="U770">
        <f>_xlfn.DAYS(Tableau1[[#This Row],[Date]],Tableau1[[#This Row],[Date_creation]])</f>
        <v>1216</v>
      </c>
    </row>
    <row r="771" spans="1:21" x14ac:dyDescent="0.35">
      <c r="A771" t="s">
        <v>8</v>
      </c>
      <c r="B771" t="s">
        <v>416</v>
      </c>
      <c r="C771" t="str">
        <f>TRIM(Tableau1[[#This Row],[Country_Cod]])</f>
        <v>ROU</v>
      </c>
      <c r="D771" t="s">
        <v>408</v>
      </c>
      <c r="E771" t="str">
        <f>VLOOKUP(Tableau1[[#This Row],[Code_Pays]],Table_Correspondance!$B$1:$F$40,2,FALSE)</f>
        <v>Roumanie</v>
      </c>
      <c r="F771" t="str">
        <f>RIGHT(Tableau1[[#This Row],[Categ]],LEN(Tableau1[[#This Row],[Categ]])-4)</f>
        <v>Haut-Et-Bas</v>
      </c>
      <c r="G771" t="s">
        <v>4</v>
      </c>
      <c r="H771" t="str">
        <f>RIGHT(Tableau1[[#This Row],[Period]],4)</f>
        <v>2021</v>
      </c>
      <c r="I771" t="str">
        <f>LEFT(Tableau1[[#This Row],[Period]],FIND("-",Tableau1[[#This Row],[Period]])-1)</f>
        <v>M3</v>
      </c>
      <c r="J771" t="str">
        <f>RIGHT(Tableau1[[#This Row],[Gauche_Trouve]],LEN(Tableau1[[#This Row],[Gauche_Trouve]])-1)</f>
        <v>3</v>
      </c>
      <c r="K771" s="5">
        <f>DATE(Tableau1[[#This Row],[Annee]],Tableau1[[#This Row],[Mois]],1)</f>
        <v>44256</v>
      </c>
      <c r="L771" s="5" t="str">
        <f>"T" &amp; ROUNDUP(Tableau1[[#This Row],[Mois]]/3, 0)</f>
        <v>T1</v>
      </c>
      <c r="M771" t="s">
        <v>357</v>
      </c>
      <c r="N771" t="str">
        <f>CONCATENATE(Tableau1[[#This Row],[Annee]],"-",Tableau1[[#This Row],[Trimestre]])</f>
        <v>2021-T1</v>
      </c>
      <c r="O771" t="str">
        <f>VLOOKUP(Tableau1[[#This Row],[Product_Ref]],Table_Correspondance!H:J,2,FALSE)</f>
        <v>Pyjama</v>
      </c>
      <c r="P771" s="3">
        <f>VLOOKUP(Tableau1[[#This Row],[Product_Ref]],Table_Correspondance!H:N,6,FALSE)</f>
        <v>7.3</v>
      </c>
      <c r="Q771" s="3">
        <f>VLOOKUP(Tableau1[[#This Row],[Product_Ref]],Table_Correspondance!H:N,7,FALSE)</f>
        <v>10</v>
      </c>
      <c r="R771" s="3">
        <v>345.19</v>
      </c>
      <c r="S771" t="str">
        <f>CONCATENATE(Tableau1[[#This Row],[Sub_Region_Cod]],Tableau1[[#This Row],[Country_Cod]],Tableau1[[#This Row],[Categ]],Tableau1[[#This Row],[Period]],Tableau1[[#This Row],[Product_Ref]],Tableau1[[#This Row],[Sales]])</f>
        <v>EUEROUCAT_Haut-Et-BasM3-2021P13508345,19</v>
      </c>
      <c r="T771" s="5">
        <f>VLOOKUP(Tableau1[[#This Row],[Product_Ref]],Table_Correspondance!H:L,5,FALSE)</f>
        <v>43374</v>
      </c>
      <c r="U771">
        <f>_xlfn.DAYS(Tableau1[[#This Row],[Date]],Tableau1[[#This Row],[Date_creation]])</f>
        <v>882</v>
      </c>
    </row>
    <row r="772" spans="1:21" x14ac:dyDescent="0.35">
      <c r="A772" t="s">
        <v>8</v>
      </c>
      <c r="B772" t="s">
        <v>423</v>
      </c>
      <c r="C772" t="str">
        <f>TRIM(Tableau1[[#This Row],[Country_Cod]])</f>
        <v>UKR</v>
      </c>
      <c r="D772" t="s">
        <v>409</v>
      </c>
      <c r="E772" t="str">
        <f>VLOOKUP(Tableau1[[#This Row],[Code_Pays]],Table_Correspondance!$B$1:$F$40,2,FALSE)</f>
        <v>Ukraine</v>
      </c>
      <c r="F772" t="str">
        <f>RIGHT(Tableau1[[#This Row],[Categ]],LEN(Tableau1[[#This Row],[Categ]])-4)</f>
        <v>Haut</v>
      </c>
      <c r="G772" t="s">
        <v>73</v>
      </c>
      <c r="H772" t="str">
        <f>RIGHT(Tableau1[[#This Row],[Period]],4)</f>
        <v>2020</v>
      </c>
      <c r="I772" t="str">
        <f>LEFT(Tableau1[[#This Row],[Period]],FIND("-",Tableau1[[#This Row],[Period]])-1)</f>
        <v>M8</v>
      </c>
      <c r="J772" t="str">
        <f>RIGHT(Tableau1[[#This Row],[Gauche_Trouve]],LEN(Tableau1[[#This Row],[Gauche_Trouve]])-1)</f>
        <v>8</v>
      </c>
      <c r="K772" s="5">
        <f>DATE(Tableau1[[#This Row],[Annee]],Tableau1[[#This Row],[Mois]],1)</f>
        <v>44044</v>
      </c>
      <c r="L772" s="5" t="str">
        <f>"T" &amp; ROUNDUP(Tableau1[[#This Row],[Mois]]/3, 0)</f>
        <v>T3</v>
      </c>
      <c r="M772" t="s">
        <v>155</v>
      </c>
      <c r="N772" t="str">
        <f>CONCATENATE(Tableau1[[#This Row],[Annee]],"-",Tableau1[[#This Row],[Trimestre]])</f>
        <v>2020-T3</v>
      </c>
      <c r="O772" t="str">
        <f>VLOOKUP(Tableau1[[#This Row],[Product_Ref]],Table_Correspondance!H:J,2,FALSE)</f>
        <v>Pull</v>
      </c>
      <c r="P772" s="3">
        <f>VLOOKUP(Tableau1[[#This Row],[Product_Ref]],Table_Correspondance!H:N,6,FALSE)</f>
        <v>5.0999999999999996</v>
      </c>
      <c r="Q772" s="3">
        <f>VLOOKUP(Tableau1[[#This Row],[Product_Ref]],Table_Correspondance!H:N,7,FALSE)</f>
        <v>6</v>
      </c>
      <c r="R772" s="3">
        <v>4735.91</v>
      </c>
      <c r="S772" t="str">
        <f>CONCATENATE(Tableau1[[#This Row],[Sub_Region_Cod]],Tableau1[[#This Row],[Country_Cod]],Tableau1[[#This Row],[Categ]],Tableau1[[#This Row],[Period]],Tableau1[[#This Row],[Product_Ref]],Tableau1[[#This Row],[Sales]])</f>
        <v>EUEUKRCAT_HautM8-2020P069484735,91</v>
      </c>
      <c r="T772" s="5">
        <f>VLOOKUP(Tableau1[[#This Row],[Product_Ref]],Table_Correspondance!H:L,5,FALSE)</f>
        <v>43252</v>
      </c>
      <c r="U772">
        <f>_xlfn.DAYS(Tableau1[[#This Row],[Date]],Tableau1[[#This Row],[Date_creation]])</f>
        <v>792</v>
      </c>
    </row>
    <row r="773" spans="1:21" x14ac:dyDescent="0.35">
      <c r="A773" t="s">
        <v>8</v>
      </c>
      <c r="B773" t="s">
        <v>419</v>
      </c>
      <c r="C773" t="str">
        <f>TRIM(Tableau1[[#This Row],[Country_Cod]])</f>
        <v>HUN</v>
      </c>
      <c r="D773" t="s">
        <v>409</v>
      </c>
      <c r="E773" t="str">
        <f>VLOOKUP(Tableau1[[#This Row],[Code_Pays]],Table_Correspondance!$B$1:$F$40,2,FALSE)</f>
        <v>Hongrie</v>
      </c>
      <c r="F773" t="str">
        <f>RIGHT(Tableau1[[#This Row],[Categ]],LEN(Tableau1[[#This Row],[Categ]])-4)</f>
        <v>Haut</v>
      </c>
      <c r="G773" t="s">
        <v>27</v>
      </c>
      <c r="H773" t="str">
        <f>RIGHT(Tableau1[[#This Row],[Period]],4)</f>
        <v>2020</v>
      </c>
      <c r="I773" t="str">
        <f>LEFT(Tableau1[[#This Row],[Period]],FIND("-",Tableau1[[#This Row],[Period]])-1)</f>
        <v>M6</v>
      </c>
      <c r="J773" t="str">
        <f>RIGHT(Tableau1[[#This Row],[Gauche_Trouve]],LEN(Tableau1[[#This Row],[Gauche_Trouve]])-1)</f>
        <v>6</v>
      </c>
      <c r="K773" s="5">
        <f>DATE(Tableau1[[#This Row],[Annee]],Tableau1[[#This Row],[Mois]],1)</f>
        <v>43983</v>
      </c>
      <c r="L773" s="5" t="str">
        <f>"T" &amp; ROUNDUP(Tableau1[[#This Row],[Mois]]/3, 0)</f>
        <v>T2</v>
      </c>
      <c r="M773" t="s">
        <v>172</v>
      </c>
      <c r="N773" t="str">
        <f>CONCATENATE(Tableau1[[#This Row],[Annee]],"-",Tableau1[[#This Row],[Trimestre]])</f>
        <v>2020-T2</v>
      </c>
      <c r="O773" t="str">
        <f>VLOOKUP(Tableau1[[#This Row],[Product_Ref]],Table_Correspondance!H:J,2,FALSE)</f>
        <v>Sweatshirt</v>
      </c>
      <c r="P773" s="3">
        <f>VLOOKUP(Tableau1[[#This Row],[Product_Ref]],Table_Correspondance!H:N,6,FALSE)</f>
        <v>11.62</v>
      </c>
      <c r="Q773" s="3">
        <f>VLOOKUP(Tableau1[[#This Row],[Product_Ref]],Table_Correspondance!H:N,7,FALSE)</f>
        <v>14</v>
      </c>
      <c r="R773" s="3">
        <v>2568.16</v>
      </c>
      <c r="S773" t="str">
        <f>CONCATENATE(Tableau1[[#This Row],[Sub_Region_Cod]],Tableau1[[#This Row],[Country_Cod]],Tableau1[[#This Row],[Categ]],Tableau1[[#This Row],[Period]],Tableau1[[#This Row],[Product_Ref]],Tableau1[[#This Row],[Sales]])</f>
        <v>EUEHUNCAT_HautM6-2020P261182568,16</v>
      </c>
      <c r="T773" s="5">
        <f>VLOOKUP(Tableau1[[#This Row],[Product_Ref]],Table_Correspondance!H:L,5,FALSE)</f>
        <v>43070</v>
      </c>
      <c r="U773">
        <f>_xlfn.DAYS(Tableau1[[#This Row],[Date]],Tableau1[[#This Row],[Date_creation]])</f>
        <v>913</v>
      </c>
    </row>
    <row r="774" spans="1:21" x14ac:dyDescent="0.35">
      <c r="A774" t="s">
        <v>8</v>
      </c>
      <c r="B774" t="s">
        <v>420</v>
      </c>
      <c r="C774" t="str">
        <f>TRIM(Tableau1[[#This Row],[Country_Cod]])</f>
        <v>POL</v>
      </c>
      <c r="D774" t="s">
        <v>410</v>
      </c>
      <c r="E774" t="str">
        <f>VLOOKUP(Tableau1[[#This Row],[Code_Pays]],Table_Correspondance!$B$1:$F$40,2,FALSE)</f>
        <v>Pologne</v>
      </c>
      <c r="F774" t="str">
        <f>RIGHT(Tableau1[[#This Row],[Categ]],LEN(Tableau1[[#This Row],[Categ]])-4)</f>
        <v>Bas</v>
      </c>
      <c r="G774" t="s">
        <v>23</v>
      </c>
      <c r="H774" t="str">
        <f>RIGHT(Tableau1[[#This Row],[Period]],4)</f>
        <v>2019</v>
      </c>
      <c r="I774" t="str">
        <f>LEFT(Tableau1[[#This Row],[Period]],FIND("-",Tableau1[[#This Row],[Period]])-1)</f>
        <v>M10</v>
      </c>
      <c r="J774" t="str">
        <f>RIGHT(Tableau1[[#This Row],[Gauche_Trouve]],LEN(Tableau1[[#This Row],[Gauche_Trouve]])-1)</f>
        <v>10</v>
      </c>
      <c r="K774" s="5">
        <f>DATE(Tableau1[[#This Row],[Annee]],Tableau1[[#This Row],[Mois]],1)</f>
        <v>43739</v>
      </c>
      <c r="L774" s="5" t="str">
        <f>"T" &amp; ROUNDUP(Tableau1[[#This Row],[Mois]]/3, 0)</f>
        <v>T4</v>
      </c>
      <c r="M774" t="s">
        <v>263</v>
      </c>
      <c r="N774" t="str">
        <f>CONCATENATE(Tableau1[[#This Row],[Annee]],"-",Tableau1[[#This Row],[Trimestre]])</f>
        <v>2019-T4</v>
      </c>
      <c r="O774" t="str">
        <f>VLOOKUP(Tableau1[[#This Row],[Product_Ref]],Table_Correspondance!H:J,2,FALSE)</f>
        <v>Jupe</v>
      </c>
      <c r="P774" s="3">
        <f>VLOOKUP(Tableau1[[#This Row],[Product_Ref]],Table_Correspondance!H:N,6,FALSE)</f>
        <v>6.16</v>
      </c>
      <c r="Q774" s="3">
        <f>VLOOKUP(Tableau1[[#This Row],[Product_Ref]],Table_Correspondance!H:N,7,FALSE)</f>
        <v>8</v>
      </c>
      <c r="R774" s="3">
        <v>3786.24</v>
      </c>
      <c r="S774" t="str">
        <f>CONCATENATE(Tableau1[[#This Row],[Sub_Region_Cod]],Tableau1[[#This Row],[Country_Cod]],Tableau1[[#This Row],[Categ]],Tableau1[[#This Row],[Period]],Tableau1[[#This Row],[Product_Ref]],Tableau1[[#This Row],[Sales]])</f>
        <v>EUEPOLCAT_BasM10-2019P126843786,24</v>
      </c>
      <c r="T774" s="5">
        <f>VLOOKUP(Tableau1[[#This Row],[Product_Ref]],Table_Correspondance!H:L,5,FALSE)</f>
        <v>42979</v>
      </c>
      <c r="U774">
        <f>_xlfn.DAYS(Tableau1[[#This Row],[Date]],Tableau1[[#This Row],[Date_creation]])</f>
        <v>760</v>
      </c>
    </row>
    <row r="775" spans="1:21" x14ac:dyDescent="0.35">
      <c r="A775" t="s">
        <v>8</v>
      </c>
      <c r="B775" t="s">
        <v>419</v>
      </c>
      <c r="C775" t="str">
        <f>TRIM(Tableau1[[#This Row],[Country_Cod]])</f>
        <v>HUN</v>
      </c>
      <c r="D775" t="s">
        <v>409</v>
      </c>
      <c r="E775" t="str">
        <f>VLOOKUP(Tableau1[[#This Row],[Code_Pays]],Table_Correspondance!$B$1:$F$40,2,FALSE)</f>
        <v>Hongrie</v>
      </c>
      <c r="F775" t="str">
        <f>RIGHT(Tableau1[[#This Row],[Categ]],LEN(Tableau1[[#This Row],[Categ]])-4)</f>
        <v>Haut</v>
      </c>
      <c r="G775" t="s">
        <v>23</v>
      </c>
      <c r="H775" t="str">
        <f>RIGHT(Tableau1[[#This Row],[Period]],4)</f>
        <v>2019</v>
      </c>
      <c r="I775" t="str">
        <f>LEFT(Tableau1[[#This Row],[Period]],FIND("-",Tableau1[[#This Row],[Period]])-1)</f>
        <v>M10</v>
      </c>
      <c r="J775" t="str">
        <f>RIGHT(Tableau1[[#This Row],[Gauche_Trouve]],LEN(Tableau1[[#This Row],[Gauche_Trouve]])-1)</f>
        <v>10</v>
      </c>
      <c r="K775" s="5">
        <f>DATE(Tableau1[[#This Row],[Annee]],Tableau1[[#This Row],[Mois]],1)</f>
        <v>43739</v>
      </c>
      <c r="L775" s="5" t="str">
        <f>"T" &amp; ROUNDUP(Tableau1[[#This Row],[Mois]]/3, 0)</f>
        <v>T4</v>
      </c>
      <c r="M775" t="s">
        <v>398</v>
      </c>
      <c r="N775" t="str">
        <f>CONCATENATE(Tableau1[[#This Row],[Annee]],"-",Tableau1[[#This Row],[Trimestre]])</f>
        <v>2019-T4</v>
      </c>
      <c r="O775" t="str">
        <f>VLOOKUP(Tableau1[[#This Row],[Product_Ref]],Table_Correspondance!H:J,2,FALSE)</f>
        <v>Soutien gorge</v>
      </c>
      <c r="P775" s="3">
        <f>VLOOKUP(Tableau1[[#This Row],[Product_Ref]],Table_Correspondance!H:N,6,FALSE)</f>
        <v>10.92</v>
      </c>
      <c r="Q775" s="3">
        <f>VLOOKUP(Tableau1[[#This Row],[Product_Ref]],Table_Correspondance!H:N,7,FALSE)</f>
        <v>13</v>
      </c>
      <c r="R775" s="3">
        <v>8481.39</v>
      </c>
      <c r="S775" t="str">
        <f>CONCATENATE(Tableau1[[#This Row],[Sub_Region_Cod]],Tableau1[[#This Row],[Country_Cod]],Tableau1[[#This Row],[Categ]],Tableau1[[#This Row],[Period]],Tableau1[[#This Row],[Product_Ref]],Tableau1[[#This Row],[Sales]])</f>
        <v>EUEHUNCAT_HautM10-2019P040328481,39</v>
      </c>
      <c r="T775" s="5">
        <f>VLOOKUP(Tableau1[[#This Row],[Product_Ref]],Table_Correspondance!H:L,5,FALSE)</f>
        <v>43252</v>
      </c>
      <c r="U775">
        <f>_xlfn.DAYS(Tableau1[[#This Row],[Date]],Tableau1[[#This Row],[Date_creation]])</f>
        <v>487</v>
      </c>
    </row>
    <row r="776" spans="1:21" x14ac:dyDescent="0.35">
      <c r="A776" t="s">
        <v>8</v>
      </c>
      <c r="B776" t="s">
        <v>417</v>
      </c>
      <c r="C776" t="str">
        <f>TRIM(Tableau1[[#This Row],[Country_Cod]])</f>
        <v>MDA</v>
      </c>
      <c r="D776" t="s">
        <v>408</v>
      </c>
      <c r="E776" t="str">
        <f>VLOOKUP(Tableau1[[#This Row],[Code_Pays]],Table_Correspondance!$B$1:$F$40,2,FALSE)</f>
        <v>République de Moldavie</v>
      </c>
      <c r="F776" t="str">
        <f>RIGHT(Tableau1[[#This Row],[Categ]],LEN(Tableau1[[#This Row],[Categ]])-4)</f>
        <v>Haut-Et-Bas</v>
      </c>
      <c r="G776" t="s">
        <v>20</v>
      </c>
      <c r="H776" t="str">
        <f>RIGHT(Tableau1[[#This Row],[Period]],4)</f>
        <v>2020</v>
      </c>
      <c r="I776" t="str">
        <f>LEFT(Tableau1[[#This Row],[Period]],FIND("-",Tableau1[[#This Row],[Period]])-1)</f>
        <v>M4</v>
      </c>
      <c r="J776" t="str">
        <f>RIGHT(Tableau1[[#This Row],[Gauche_Trouve]],LEN(Tableau1[[#This Row],[Gauche_Trouve]])-1)</f>
        <v>4</v>
      </c>
      <c r="K776" s="5">
        <f>DATE(Tableau1[[#This Row],[Annee]],Tableau1[[#This Row],[Mois]],1)</f>
        <v>43922</v>
      </c>
      <c r="L776" s="5" t="str">
        <f>"T" &amp; ROUNDUP(Tableau1[[#This Row],[Mois]]/3, 0)</f>
        <v>T2</v>
      </c>
      <c r="M776" t="s">
        <v>262</v>
      </c>
      <c r="N776" t="str">
        <f>CONCATENATE(Tableau1[[#This Row],[Annee]],"-",Tableau1[[#This Row],[Trimestre]])</f>
        <v>2020-T2</v>
      </c>
      <c r="O776" t="str">
        <f>VLOOKUP(Tableau1[[#This Row],[Product_Ref]],Table_Correspondance!H:J,2,FALSE)</f>
        <v>Pyjama</v>
      </c>
      <c r="P776" s="3">
        <f>VLOOKUP(Tableau1[[#This Row],[Product_Ref]],Table_Correspondance!H:N,6,FALSE)</f>
        <v>6.84</v>
      </c>
      <c r="Q776" s="3">
        <f>VLOOKUP(Tableau1[[#This Row],[Product_Ref]],Table_Correspondance!H:N,7,FALSE)</f>
        <v>9</v>
      </c>
      <c r="R776" s="3">
        <v>2488.4699999999998</v>
      </c>
      <c r="S776" t="str">
        <f>CONCATENATE(Tableau1[[#This Row],[Sub_Region_Cod]],Tableau1[[#This Row],[Country_Cod]],Tableau1[[#This Row],[Categ]],Tableau1[[#This Row],[Period]],Tableau1[[#This Row],[Product_Ref]],Tableau1[[#This Row],[Sales]])</f>
        <v>EUEMDACAT_Haut-Et-BasM4-2020P311052488,47</v>
      </c>
      <c r="T776" s="5">
        <f>VLOOKUP(Tableau1[[#This Row],[Product_Ref]],Table_Correspondance!H:L,5,FALSE)</f>
        <v>43009</v>
      </c>
      <c r="U776">
        <f>_xlfn.DAYS(Tableau1[[#This Row],[Date]],Tableau1[[#This Row],[Date_creation]])</f>
        <v>913</v>
      </c>
    </row>
    <row r="777" spans="1:21" x14ac:dyDescent="0.35">
      <c r="A777" t="s">
        <v>8</v>
      </c>
      <c r="B777" t="s">
        <v>423</v>
      </c>
      <c r="C777" t="str">
        <f>TRIM(Tableau1[[#This Row],[Country_Cod]])</f>
        <v>UKR</v>
      </c>
      <c r="D777" t="s">
        <v>409</v>
      </c>
      <c r="E777" t="str">
        <f>VLOOKUP(Tableau1[[#This Row],[Code_Pays]],Table_Correspondance!$B$1:$F$40,2,FALSE)</f>
        <v>Ukraine</v>
      </c>
      <c r="F777" t="str">
        <f>RIGHT(Tableau1[[#This Row],[Categ]],LEN(Tableau1[[#This Row],[Categ]])-4)</f>
        <v>Haut</v>
      </c>
      <c r="G777" t="s">
        <v>42</v>
      </c>
      <c r="H777" t="str">
        <f>RIGHT(Tableau1[[#This Row],[Period]],4)</f>
        <v>2019</v>
      </c>
      <c r="I777" t="str">
        <f>LEFT(Tableau1[[#This Row],[Period]],FIND("-",Tableau1[[#This Row],[Period]])-1)</f>
        <v>M6</v>
      </c>
      <c r="J777" t="str">
        <f>RIGHT(Tableau1[[#This Row],[Gauche_Trouve]],LEN(Tableau1[[#This Row],[Gauche_Trouve]])-1)</f>
        <v>6</v>
      </c>
      <c r="K777" s="5">
        <f>DATE(Tableau1[[#This Row],[Annee]],Tableau1[[#This Row],[Mois]],1)</f>
        <v>43617</v>
      </c>
      <c r="L777" s="5" t="str">
        <f>"T" &amp; ROUNDUP(Tableau1[[#This Row],[Mois]]/3, 0)</f>
        <v>T2</v>
      </c>
      <c r="M777" t="s">
        <v>100</v>
      </c>
      <c r="N777" t="str">
        <f>CONCATENATE(Tableau1[[#This Row],[Annee]],"-",Tableau1[[#This Row],[Trimestre]])</f>
        <v>2019-T2</v>
      </c>
      <c r="O777" t="str">
        <f>VLOOKUP(Tableau1[[#This Row],[Product_Ref]],Table_Correspondance!H:J,2,FALSE)</f>
        <v>Chemise</v>
      </c>
      <c r="P777" s="3">
        <f>VLOOKUP(Tableau1[[#This Row],[Product_Ref]],Table_Correspondance!H:N,6,FALSE)</f>
        <v>10.34</v>
      </c>
      <c r="Q777" s="3">
        <f>VLOOKUP(Tableau1[[#This Row],[Product_Ref]],Table_Correspondance!H:N,7,FALSE)</f>
        <v>11</v>
      </c>
      <c r="R777" s="3">
        <v>9910.59</v>
      </c>
      <c r="S777" t="str">
        <f>CONCATENATE(Tableau1[[#This Row],[Sub_Region_Cod]],Tableau1[[#This Row],[Country_Cod]],Tableau1[[#This Row],[Categ]],Tableau1[[#This Row],[Period]],Tableau1[[#This Row],[Product_Ref]],Tableau1[[#This Row],[Sales]])</f>
        <v>EUEUKRCAT_HautM6-2019P297469910,59</v>
      </c>
      <c r="T777" s="5">
        <f>VLOOKUP(Tableau1[[#This Row],[Product_Ref]],Table_Correspondance!H:L,5,FALSE)</f>
        <v>43313</v>
      </c>
      <c r="U777">
        <f>_xlfn.DAYS(Tableau1[[#This Row],[Date]],Tableau1[[#This Row],[Date_creation]])</f>
        <v>304</v>
      </c>
    </row>
    <row r="778" spans="1:21" x14ac:dyDescent="0.35">
      <c r="A778" t="s">
        <v>8</v>
      </c>
      <c r="B778" t="s">
        <v>425</v>
      </c>
      <c r="C778" t="str">
        <f>TRIM(Tableau1[[#This Row],[Country_Cod]])</f>
        <v>ARM</v>
      </c>
      <c r="D778" t="s">
        <v>409</v>
      </c>
      <c r="E778" t="str">
        <f>VLOOKUP(Tableau1[[#This Row],[Code_Pays]],Table_Correspondance!$B$1:$F$40,2,FALSE)</f>
        <v>Arménie</v>
      </c>
      <c r="F778" t="str">
        <f>RIGHT(Tableau1[[#This Row],[Categ]],LEN(Tableau1[[#This Row],[Categ]])-4)</f>
        <v>Haut</v>
      </c>
      <c r="G778" t="s">
        <v>38</v>
      </c>
      <c r="H778" t="str">
        <f>RIGHT(Tableau1[[#This Row],[Period]],4)</f>
        <v>2019</v>
      </c>
      <c r="I778" t="str">
        <f>LEFT(Tableau1[[#This Row],[Period]],FIND("-",Tableau1[[#This Row],[Period]])-1)</f>
        <v>M5</v>
      </c>
      <c r="J778" t="str">
        <f>RIGHT(Tableau1[[#This Row],[Gauche_Trouve]],LEN(Tableau1[[#This Row],[Gauche_Trouve]])-1)</f>
        <v>5</v>
      </c>
      <c r="K778" s="5">
        <f>DATE(Tableau1[[#This Row],[Annee]],Tableau1[[#This Row],[Mois]],1)</f>
        <v>43586</v>
      </c>
      <c r="L778" s="5" t="str">
        <f>"T" &amp; ROUNDUP(Tableau1[[#This Row],[Mois]]/3, 0)</f>
        <v>T2</v>
      </c>
      <c r="M778" t="s">
        <v>46</v>
      </c>
      <c r="N778" t="str">
        <f>CONCATENATE(Tableau1[[#This Row],[Annee]],"-",Tableau1[[#This Row],[Trimestre]])</f>
        <v>2019-T2</v>
      </c>
      <c r="O778" t="str">
        <f>VLOOKUP(Tableau1[[#This Row],[Product_Ref]],Table_Correspondance!H:J,2,FALSE)</f>
        <v>Pull</v>
      </c>
      <c r="P778" s="3">
        <f>VLOOKUP(Tableau1[[#This Row],[Product_Ref]],Table_Correspondance!H:N,6,FALSE)</f>
        <v>4.4000000000000004</v>
      </c>
      <c r="Q778" s="3">
        <f>VLOOKUP(Tableau1[[#This Row],[Product_Ref]],Table_Correspondance!H:N,7,FALSE)</f>
        <v>5</v>
      </c>
      <c r="R778" s="3">
        <v>9941.66</v>
      </c>
      <c r="S778" t="str">
        <f>CONCATENATE(Tableau1[[#This Row],[Sub_Region_Cod]],Tableau1[[#This Row],[Country_Cod]],Tableau1[[#This Row],[Categ]],Tableau1[[#This Row],[Period]],Tableau1[[#This Row],[Product_Ref]],Tableau1[[#This Row],[Sales]])</f>
        <v>EUEARMCAT_HautM5-2019P497859941,66</v>
      </c>
      <c r="T778" s="5">
        <f>VLOOKUP(Tableau1[[#This Row],[Product_Ref]],Table_Correspondance!H:L,5,FALSE)</f>
        <v>42795</v>
      </c>
      <c r="U778">
        <f>_xlfn.DAYS(Tableau1[[#This Row],[Date]],Tableau1[[#This Row],[Date_creation]])</f>
        <v>791</v>
      </c>
    </row>
    <row r="779" spans="1:21" x14ac:dyDescent="0.35">
      <c r="A779" t="s">
        <v>8</v>
      </c>
      <c r="B779" t="s">
        <v>416</v>
      </c>
      <c r="C779" t="str">
        <f>TRIM(Tableau1[[#This Row],[Country_Cod]])</f>
        <v>ROU</v>
      </c>
      <c r="D779" t="s">
        <v>410</v>
      </c>
      <c r="E779" t="str">
        <f>VLOOKUP(Tableau1[[#This Row],[Code_Pays]],Table_Correspondance!$B$1:$F$40,2,FALSE)</f>
        <v>Roumanie</v>
      </c>
      <c r="F779" t="str">
        <f>RIGHT(Tableau1[[#This Row],[Categ]],LEN(Tableau1[[#This Row],[Categ]])-4)</f>
        <v>Bas</v>
      </c>
      <c r="G779" t="s">
        <v>44</v>
      </c>
      <c r="H779" t="str">
        <f>RIGHT(Tableau1[[#This Row],[Period]],4)</f>
        <v>2019</v>
      </c>
      <c r="I779" t="str">
        <f>LEFT(Tableau1[[#This Row],[Period]],FIND("-",Tableau1[[#This Row],[Period]])-1)</f>
        <v>M11</v>
      </c>
      <c r="J779" t="str">
        <f>RIGHT(Tableau1[[#This Row],[Gauche_Trouve]],LEN(Tableau1[[#This Row],[Gauche_Trouve]])-1)</f>
        <v>11</v>
      </c>
      <c r="K779" s="5">
        <f>DATE(Tableau1[[#This Row],[Annee]],Tableau1[[#This Row],[Mois]],1)</f>
        <v>43770</v>
      </c>
      <c r="L779" s="5" t="str">
        <f>"T" &amp; ROUNDUP(Tableau1[[#This Row],[Mois]]/3, 0)</f>
        <v>T4</v>
      </c>
      <c r="M779" t="s">
        <v>83</v>
      </c>
      <c r="N779" t="str">
        <f>CONCATENATE(Tableau1[[#This Row],[Annee]],"-",Tableau1[[#This Row],[Trimestre]])</f>
        <v>2019-T4</v>
      </c>
      <c r="O779" t="str">
        <f>VLOOKUP(Tableau1[[#This Row],[Product_Ref]],Table_Correspondance!H:J,2,FALSE)</f>
        <v>Pantalon</v>
      </c>
      <c r="P779" s="3">
        <f>VLOOKUP(Tableau1[[#This Row],[Product_Ref]],Table_Correspondance!H:N,6,FALSE)</f>
        <v>10.08</v>
      </c>
      <c r="Q779" s="3">
        <f>VLOOKUP(Tableau1[[#This Row],[Product_Ref]],Table_Correspondance!H:N,7,FALSE)</f>
        <v>12</v>
      </c>
      <c r="R779" s="3">
        <v>8550.9699999999993</v>
      </c>
      <c r="S779" t="str">
        <f>CONCATENATE(Tableau1[[#This Row],[Sub_Region_Cod]],Tableau1[[#This Row],[Country_Cod]],Tableau1[[#This Row],[Categ]],Tableau1[[#This Row],[Period]],Tableau1[[#This Row],[Product_Ref]],Tableau1[[#This Row],[Sales]])</f>
        <v>EUEROUCAT_BasM11-2019P191578550,97</v>
      </c>
      <c r="T779" s="5">
        <f>VLOOKUP(Tableau1[[#This Row],[Product_Ref]],Table_Correspondance!H:L,5,FALSE)</f>
        <v>42856</v>
      </c>
      <c r="U779">
        <f>_xlfn.DAYS(Tableau1[[#This Row],[Date]],Tableau1[[#This Row],[Date_creation]])</f>
        <v>914</v>
      </c>
    </row>
    <row r="780" spans="1:21" x14ac:dyDescent="0.35">
      <c r="A780" t="s">
        <v>8</v>
      </c>
      <c r="B780" t="s">
        <v>421</v>
      </c>
      <c r="C780" t="str">
        <f>TRIM(Tableau1[[#This Row],[Country_Cod]])</f>
        <v>SVK</v>
      </c>
      <c r="D780" t="s">
        <v>410</v>
      </c>
      <c r="E780" t="str">
        <f>VLOOKUP(Tableau1[[#This Row],[Code_Pays]],Table_Correspondance!$B$1:$F$40,2,FALSE)</f>
        <v>Slovaquie</v>
      </c>
      <c r="F780" t="str">
        <f>RIGHT(Tableau1[[#This Row],[Categ]],LEN(Tableau1[[#This Row],[Categ]])-4)</f>
        <v>Bas</v>
      </c>
      <c r="G780" t="s">
        <v>54</v>
      </c>
      <c r="H780" t="str">
        <f>RIGHT(Tableau1[[#This Row],[Period]],4)</f>
        <v>2020</v>
      </c>
      <c r="I780" t="str">
        <f>LEFT(Tableau1[[#This Row],[Period]],FIND("-",Tableau1[[#This Row],[Period]])-1)</f>
        <v>M5</v>
      </c>
      <c r="J780" t="str">
        <f>RIGHT(Tableau1[[#This Row],[Gauche_Trouve]],LEN(Tableau1[[#This Row],[Gauche_Trouve]])-1)</f>
        <v>5</v>
      </c>
      <c r="K780" s="5">
        <f>DATE(Tableau1[[#This Row],[Annee]],Tableau1[[#This Row],[Mois]],1)</f>
        <v>43952</v>
      </c>
      <c r="L780" s="5" t="str">
        <f>"T" &amp; ROUNDUP(Tableau1[[#This Row],[Mois]]/3, 0)</f>
        <v>T2</v>
      </c>
      <c r="M780" t="s">
        <v>148</v>
      </c>
      <c r="N780" t="str">
        <f>CONCATENATE(Tableau1[[#This Row],[Annee]],"-",Tableau1[[#This Row],[Trimestre]])</f>
        <v>2020-T2</v>
      </c>
      <c r="O780" t="str">
        <f>VLOOKUP(Tableau1[[#This Row],[Product_Ref]],Table_Correspondance!H:J,2,FALSE)</f>
        <v>Culotte</v>
      </c>
      <c r="P780" s="3">
        <f>VLOOKUP(Tableau1[[#This Row],[Product_Ref]],Table_Correspondance!H:N,6,FALSE)</f>
        <v>8.58</v>
      </c>
      <c r="Q780" s="3">
        <f>VLOOKUP(Tableau1[[#This Row],[Product_Ref]],Table_Correspondance!H:N,7,FALSE)</f>
        <v>11</v>
      </c>
      <c r="R780" s="3">
        <v>2508.48</v>
      </c>
      <c r="S780" t="str">
        <f>CONCATENATE(Tableau1[[#This Row],[Sub_Region_Cod]],Tableau1[[#This Row],[Country_Cod]],Tableau1[[#This Row],[Categ]],Tableau1[[#This Row],[Period]],Tableau1[[#This Row],[Product_Ref]],Tableau1[[#This Row],[Sales]])</f>
        <v>EUESVKCAT_BasM5-2020P302862508,48</v>
      </c>
      <c r="T780" s="5">
        <f>VLOOKUP(Tableau1[[#This Row],[Product_Ref]],Table_Correspondance!H:L,5,FALSE)</f>
        <v>42948</v>
      </c>
      <c r="U780">
        <f>_xlfn.DAYS(Tableau1[[#This Row],[Date]],Tableau1[[#This Row],[Date_creation]])</f>
        <v>1004</v>
      </c>
    </row>
    <row r="781" spans="1:21" x14ac:dyDescent="0.35">
      <c r="A781" t="s">
        <v>8</v>
      </c>
      <c r="B781" t="s">
        <v>420</v>
      </c>
      <c r="C781" t="str">
        <f>TRIM(Tableau1[[#This Row],[Country_Cod]])</f>
        <v>POL</v>
      </c>
      <c r="D781" t="s">
        <v>409</v>
      </c>
      <c r="E781" t="str">
        <f>VLOOKUP(Tableau1[[#This Row],[Code_Pays]],Table_Correspondance!$B$1:$F$40,2,FALSE)</f>
        <v>Pologne</v>
      </c>
      <c r="F781" t="str">
        <f>RIGHT(Tableau1[[#This Row],[Categ]],LEN(Tableau1[[#This Row],[Categ]])-4)</f>
        <v>Haut</v>
      </c>
      <c r="G781" t="s">
        <v>30</v>
      </c>
      <c r="H781" t="str">
        <f>RIGHT(Tableau1[[#This Row],[Period]],4)</f>
        <v>2020</v>
      </c>
      <c r="I781" t="str">
        <f>LEFT(Tableau1[[#This Row],[Period]],FIND("-",Tableau1[[#This Row],[Period]])-1)</f>
        <v>M9</v>
      </c>
      <c r="J781" t="str">
        <f>RIGHT(Tableau1[[#This Row],[Gauche_Trouve]],LEN(Tableau1[[#This Row],[Gauche_Trouve]])-1)</f>
        <v>9</v>
      </c>
      <c r="K781" s="5">
        <f>DATE(Tableau1[[#This Row],[Annee]],Tableau1[[#This Row],[Mois]],1)</f>
        <v>44075</v>
      </c>
      <c r="L781" s="5" t="str">
        <f>"T" &amp; ROUNDUP(Tableau1[[#This Row],[Mois]]/3, 0)</f>
        <v>T3</v>
      </c>
      <c r="M781" t="s">
        <v>134</v>
      </c>
      <c r="N781" t="str">
        <f>CONCATENATE(Tableau1[[#This Row],[Annee]],"-",Tableau1[[#This Row],[Trimestre]])</f>
        <v>2020-T3</v>
      </c>
      <c r="O781" t="str">
        <f>VLOOKUP(Tableau1[[#This Row],[Product_Ref]],Table_Correspondance!H:J,2,FALSE)</f>
        <v>Soutien gorge</v>
      </c>
      <c r="P781" s="3">
        <f>VLOOKUP(Tableau1[[#This Row],[Product_Ref]],Table_Correspondance!H:N,6,FALSE)</f>
        <v>7.02</v>
      </c>
      <c r="Q781" s="3">
        <f>VLOOKUP(Tableau1[[#This Row],[Product_Ref]],Table_Correspondance!H:N,7,FALSE)</f>
        <v>9</v>
      </c>
      <c r="R781" s="3">
        <v>2405.7600000000002</v>
      </c>
      <c r="S781" t="str">
        <f>CONCATENATE(Tableau1[[#This Row],[Sub_Region_Cod]],Tableau1[[#This Row],[Country_Cod]],Tableau1[[#This Row],[Categ]],Tableau1[[#This Row],[Period]],Tableau1[[#This Row],[Product_Ref]],Tableau1[[#This Row],[Sales]])</f>
        <v>EUEPOLCAT_HautM9-2020P404012405,76</v>
      </c>
      <c r="T781" s="5">
        <f>VLOOKUP(Tableau1[[#This Row],[Product_Ref]],Table_Correspondance!H:L,5,FALSE)</f>
        <v>43374</v>
      </c>
      <c r="U781">
        <f>_xlfn.DAYS(Tableau1[[#This Row],[Date]],Tableau1[[#This Row],[Date_creation]])</f>
        <v>701</v>
      </c>
    </row>
    <row r="782" spans="1:21" x14ac:dyDescent="0.35">
      <c r="A782" t="s">
        <v>8</v>
      </c>
      <c r="B782" t="s">
        <v>425</v>
      </c>
      <c r="C782" t="str">
        <f>TRIM(Tableau1[[#This Row],[Country_Cod]])</f>
        <v>ARM</v>
      </c>
      <c r="D782" t="s">
        <v>409</v>
      </c>
      <c r="E782" t="str">
        <f>VLOOKUP(Tableau1[[#This Row],[Code_Pays]],Table_Correspondance!$B$1:$F$40,2,FALSE)</f>
        <v>Arménie</v>
      </c>
      <c r="F782" t="str">
        <f>RIGHT(Tableau1[[#This Row],[Categ]],LEN(Tableau1[[#This Row],[Categ]])-4)</f>
        <v>Haut</v>
      </c>
      <c r="G782" t="s">
        <v>38</v>
      </c>
      <c r="H782" t="str">
        <f>RIGHT(Tableau1[[#This Row],[Period]],4)</f>
        <v>2019</v>
      </c>
      <c r="I782" t="str">
        <f>LEFT(Tableau1[[#This Row],[Period]],FIND("-",Tableau1[[#This Row],[Period]])-1)</f>
        <v>M5</v>
      </c>
      <c r="J782" t="str">
        <f>RIGHT(Tableau1[[#This Row],[Gauche_Trouve]],LEN(Tableau1[[#This Row],[Gauche_Trouve]])-1)</f>
        <v>5</v>
      </c>
      <c r="K782" s="5">
        <f>DATE(Tableau1[[#This Row],[Annee]],Tableau1[[#This Row],[Mois]],1)</f>
        <v>43586</v>
      </c>
      <c r="L782" s="5" t="str">
        <f>"T" &amp; ROUNDUP(Tableau1[[#This Row],[Mois]]/3, 0)</f>
        <v>T2</v>
      </c>
      <c r="M782" t="s">
        <v>160</v>
      </c>
      <c r="N782" t="str">
        <f>CONCATENATE(Tableau1[[#This Row],[Annee]],"-",Tableau1[[#This Row],[Trimestre]])</f>
        <v>2019-T2</v>
      </c>
      <c r="O782" t="str">
        <f>VLOOKUP(Tableau1[[#This Row],[Product_Ref]],Table_Correspondance!H:J,2,FALSE)</f>
        <v>Soutien gorge</v>
      </c>
      <c r="P782" s="3">
        <f>VLOOKUP(Tableau1[[#This Row],[Product_Ref]],Table_Correspondance!H:N,6,FALSE)</f>
        <v>7.65</v>
      </c>
      <c r="Q782" s="3">
        <f>VLOOKUP(Tableau1[[#This Row],[Product_Ref]],Table_Correspondance!H:N,7,FALSE)</f>
        <v>9</v>
      </c>
      <c r="R782" s="3">
        <v>7175.29</v>
      </c>
      <c r="S782" t="str">
        <f>CONCATENATE(Tableau1[[#This Row],[Sub_Region_Cod]],Tableau1[[#This Row],[Country_Cod]],Tableau1[[#This Row],[Categ]],Tableau1[[#This Row],[Period]],Tableau1[[#This Row],[Product_Ref]],Tableau1[[#This Row],[Sales]])</f>
        <v>EUEARMCAT_HautM5-2019P064697175,29</v>
      </c>
      <c r="T782" s="5">
        <f>VLOOKUP(Tableau1[[#This Row],[Product_Ref]],Table_Correspondance!H:L,5,FALSE)</f>
        <v>42948</v>
      </c>
      <c r="U782">
        <f>_xlfn.DAYS(Tableau1[[#This Row],[Date]],Tableau1[[#This Row],[Date_creation]])</f>
        <v>638</v>
      </c>
    </row>
    <row r="783" spans="1:21" x14ac:dyDescent="0.35">
      <c r="A783" t="s">
        <v>8</v>
      </c>
      <c r="B783" t="s">
        <v>415</v>
      </c>
      <c r="C783" t="str">
        <f>TRIM(Tableau1[[#This Row],[Country_Cod]])</f>
        <v>RUS</v>
      </c>
      <c r="D783" t="s">
        <v>409</v>
      </c>
      <c r="E783" t="str">
        <f>VLOOKUP(Tableau1[[#This Row],[Code_Pays]],Table_Correspondance!$B$1:$F$40,2,FALSE)</f>
        <v>Fédération de Russie</v>
      </c>
      <c r="F783" t="str">
        <f>RIGHT(Tableau1[[#This Row],[Categ]],LEN(Tableau1[[#This Row],[Categ]])-4)</f>
        <v>Haut</v>
      </c>
      <c r="G783" t="s">
        <v>25</v>
      </c>
      <c r="H783" t="str">
        <f>RIGHT(Tableau1[[#This Row],[Period]],4)</f>
        <v>2019</v>
      </c>
      <c r="I783" t="str">
        <f>LEFT(Tableau1[[#This Row],[Period]],FIND("-",Tableau1[[#This Row],[Period]])-1)</f>
        <v>M12</v>
      </c>
      <c r="J783" t="str">
        <f>RIGHT(Tableau1[[#This Row],[Gauche_Trouve]],LEN(Tableau1[[#This Row],[Gauche_Trouve]])-1)</f>
        <v>12</v>
      </c>
      <c r="K783" s="5">
        <f>DATE(Tableau1[[#This Row],[Annee]],Tableau1[[#This Row],[Mois]],1)</f>
        <v>43800</v>
      </c>
      <c r="L783" s="5" t="str">
        <f>"T" &amp; ROUNDUP(Tableau1[[#This Row],[Mois]]/3, 0)</f>
        <v>T4</v>
      </c>
      <c r="M783" t="s">
        <v>241</v>
      </c>
      <c r="N783" t="str">
        <f>CONCATENATE(Tableau1[[#This Row],[Annee]],"-",Tableau1[[#This Row],[Trimestre]])</f>
        <v>2019-T4</v>
      </c>
      <c r="O783" t="str">
        <f>VLOOKUP(Tableau1[[#This Row],[Product_Ref]],Table_Correspondance!H:J,2,FALSE)</f>
        <v>Chemisier</v>
      </c>
      <c r="P783" s="3">
        <f>VLOOKUP(Tableau1[[#This Row],[Product_Ref]],Table_Correspondance!H:N,6,FALSE)</f>
        <v>11.96</v>
      </c>
      <c r="Q783" s="3">
        <f>VLOOKUP(Tableau1[[#This Row],[Product_Ref]],Table_Correspondance!H:N,7,FALSE)</f>
        <v>13</v>
      </c>
      <c r="R783" s="3">
        <v>7566.62</v>
      </c>
      <c r="S783" t="str">
        <f>CONCATENATE(Tableau1[[#This Row],[Sub_Region_Cod]],Tableau1[[#This Row],[Country_Cod]],Tableau1[[#This Row],[Categ]],Tableau1[[#This Row],[Period]],Tableau1[[#This Row],[Product_Ref]],Tableau1[[#This Row],[Sales]])</f>
        <v>EUERUSCAT_HautM12-2019P487077566,62</v>
      </c>
      <c r="T783" s="5">
        <f>VLOOKUP(Tableau1[[#This Row],[Product_Ref]],Table_Correspondance!H:L,5,FALSE)</f>
        <v>43435</v>
      </c>
      <c r="U783">
        <f>_xlfn.DAYS(Tableau1[[#This Row],[Date]],Tableau1[[#This Row],[Date_creation]])</f>
        <v>365</v>
      </c>
    </row>
    <row r="784" spans="1:21" x14ac:dyDescent="0.35">
      <c r="A784" t="s">
        <v>8</v>
      </c>
      <c r="B784" t="s">
        <v>421</v>
      </c>
      <c r="C784" t="str">
        <f>TRIM(Tableau1[[#This Row],[Country_Cod]])</f>
        <v>SVK</v>
      </c>
      <c r="D784" t="s">
        <v>409</v>
      </c>
      <c r="E784" t="str">
        <f>VLOOKUP(Tableau1[[#This Row],[Code_Pays]],Table_Correspondance!$B$1:$F$40,2,FALSE)</f>
        <v>Slovaquie</v>
      </c>
      <c r="F784" t="str">
        <f>RIGHT(Tableau1[[#This Row],[Categ]],LEN(Tableau1[[#This Row],[Categ]])-4)</f>
        <v>Haut</v>
      </c>
      <c r="G784" t="s">
        <v>25</v>
      </c>
      <c r="H784" t="str">
        <f>RIGHT(Tableau1[[#This Row],[Period]],4)</f>
        <v>2019</v>
      </c>
      <c r="I784" t="str">
        <f>LEFT(Tableau1[[#This Row],[Period]],FIND("-",Tableau1[[#This Row],[Period]])-1)</f>
        <v>M12</v>
      </c>
      <c r="J784" t="str">
        <f>RIGHT(Tableau1[[#This Row],[Gauche_Trouve]],LEN(Tableau1[[#This Row],[Gauche_Trouve]])-1)</f>
        <v>12</v>
      </c>
      <c r="K784" s="5">
        <f>DATE(Tableau1[[#This Row],[Annee]],Tableau1[[#This Row],[Mois]],1)</f>
        <v>43800</v>
      </c>
      <c r="L784" s="5" t="str">
        <f>"T" &amp; ROUNDUP(Tableau1[[#This Row],[Mois]]/3, 0)</f>
        <v>T4</v>
      </c>
      <c r="M784" t="s">
        <v>289</v>
      </c>
      <c r="N784" t="str">
        <f>CONCATENATE(Tableau1[[#This Row],[Annee]],"-",Tableau1[[#This Row],[Trimestre]])</f>
        <v>2019-T4</v>
      </c>
      <c r="O784" t="str">
        <f>VLOOKUP(Tableau1[[#This Row],[Product_Ref]],Table_Correspondance!H:J,2,FALSE)</f>
        <v>T-shirt</v>
      </c>
      <c r="P784" s="3">
        <f>VLOOKUP(Tableau1[[#This Row],[Product_Ref]],Table_Correspondance!H:N,6,FALSE)</f>
        <v>4.4400000000000004</v>
      </c>
      <c r="Q784" s="3">
        <f>VLOOKUP(Tableau1[[#This Row],[Product_Ref]],Table_Correspondance!H:N,7,FALSE)</f>
        <v>6</v>
      </c>
      <c r="R784" s="3">
        <v>7280.1</v>
      </c>
      <c r="S784" t="str">
        <f>CONCATENATE(Tableau1[[#This Row],[Sub_Region_Cod]],Tableau1[[#This Row],[Country_Cod]],Tableau1[[#This Row],[Categ]],Tableau1[[#This Row],[Period]],Tableau1[[#This Row],[Product_Ref]],Tableau1[[#This Row],[Sales]])</f>
        <v>EUESVKCAT_HautM12-2019P362227280,1</v>
      </c>
      <c r="T784" s="5">
        <f>VLOOKUP(Tableau1[[#This Row],[Product_Ref]],Table_Correspondance!H:L,5,FALSE)</f>
        <v>43132</v>
      </c>
      <c r="U784">
        <f>_xlfn.DAYS(Tableau1[[#This Row],[Date]],Tableau1[[#This Row],[Date_creation]])</f>
        <v>668</v>
      </c>
    </row>
    <row r="785" spans="1:21" x14ac:dyDescent="0.35">
      <c r="A785" t="s">
        <v>8</v>
      </c>
      <c r="B785" t="s">
        <v>421</v>
      </c>
      <c r="C785" t="str">
        <f>TRIM(Tableau1[[#This Row],[Country_Cod]])</f>
        <v>SVK</v>
      </c>
      <c r="D785" t="s">
        <v>410</v>
      </c>
      <c r="E785" t="str">
        <f>VLOOKUP(Tableau1[[#This Row],[Code_Pays]],Table_Correspondance!$B$1:$F$40,2,FALSE)</f>
        <v>Slovaquie</v>
      </c>
      <c r="F785" t="str">
        <f>RIGHT(Tableau1[[#This Row],[Categ]],LEN(Tableau1[[#This Row],[Categ]])-4)</f>
        <v>Bas</v>
      </c>
      <c r="G785" t="s">
        <v>52</v>
      </c>
      <c r="H785" t="str">
        <f>RIGHT(Tableau1[[#This Row],[Period]],4)</f>
        <v>2020</v>
      </c>
      <c r="I785" t="str">
        <f>LEFT(Tableau1[[#This Row],[Period]],FIND("-",Tableau1[[#This Row],[Period]])-1)</f>
        <v>M11</v>
      </c>
      <c r="J785" t="str">
        <f>RIGHT(Tableau1[[#This Row],[Gauche_Trouve]],LEN(Tableau1[[#This Row],[Gauche_Trouve]])-1)</f>
        <v>11</v>
      </c>
      <c r="K785" s="5">
        <f>DATE(Tableau1[[#This Row],[Annee]],Tableau1[[#This Row],[Mois]],1)</f>
        <v>44136</v>
      </c>
      <c r="L785" s="5" t="str">
        <f>"T" &amp; ROUNDUP(Tableau1[[#This Row],[Mois]]/3, 0)</f>
        <v>T4</v>
      </c>
      <c r="M785" t="s">
        <v>339</v>
      </c>
      <c r="N785" t="str">
        <f>CONCATENATE(Tableau1[[#This Row],[Annee]],"-",Tableau1[[#This Row],[Trimestre]])</f>
        <v>2020-T4</v>
      </c>
      <c r="O785" t="str">
        <f>VLOOKUP(Tableau1[[#This Row],[Product_Ref]],Table_Correspondance!H:J,2,FALSE)</f>
        <v>Pantacourt</v>
      </c>
      <c r="P785" s="3">
        <f>VLOOKUP(Tableau1[[#This Row],[Product_Ref]],Table_Correspondance!H:N,6,FALSE)</f>
        <v>8.6999999999999993</v>
      </c>
      <c r="Q785" s="3">
        <f>VLOOKUP(Tableau1[[#This Row],[Product_Ref]],Table_Correspondance!H:N,7,FALSE)</f>
        <v>10</v>
      </c>
      <c r="R785" s="3">
        <v>3798.33</v>
      </c>
      <c r="S785" t="str">
        <f>CONCATENATE(Tableau1[[#This Row],[Sub_Region_Cod]],Tableau1[[#This Row],[Country_Cod]],Tableau1[[#This Row],[Categ]],Tableau1[[#This Row],[Period]],Tableau1[[#This Row],[Product_Ref]],Tableau1[[#This Row],[Sales]])</f>
        <v>EUESVKCAT_BasM11-2020P292573798,33</v>
      </c>
      <c r="T785" s="5">
        <f>VLOOKUP(Tableau1[[#This Row],[Product_Ref]],Table_Correspondance!H:L,5,FALSE)</f>
        <v>43252</v>
      </c>
      <c r="U785">
        <f>_xlfn.DAYS(Tableau1[[#This Row],[Date]],Tableau1[[#This Row],[Date_creation]])</f>
        <v>884</v>
      </c>
    </row>
    <row r="786" spans="1:21" x14ac:dyDescent="0.35">
      <c r="A786" t="s">
        <v>8</v>
      </c>
      <c r="B786" t="s">
        <v>417</v>
      </c>
      <c r="C786" t="str">
        <f>TRIM(Tableau1[[#This Row],[Country_Cod]])</f>
        <v>MDA</v>
      </c>
      <c r="D786" t="s">
        <v>410</v>
      </c>
      <c r="E786" t="str">
        <f>VLOOKUP(Tableau1[[#This Row],[Code_Pays]],Table_Correspondance!$B$1:$F$40,2,FALSE)</f>
        <v>République de Moldavie</v>
      </c>
      <c r="F786" t="str">
        <f>RIGHT(Tableau1[[#This Row],[Categ]],LEN(Tableau1[[#This Row],[Categ]])-4)</f>
        <v>Bas</v>
      </c>
      <c r="G786" t="s">
        <v>42</v>
      </c>
      <c r="H786" t="str">
        <f>RIGHT(Tableau1[[#This Row],[Period]],4)</f>
        <v>2019</v>
      </c>
      <c r="I786" t="str">
        <f>LEFT(Tableau1[[#This Row],[Period]],FIND("-",Tableau1[[#This Row],[Period]])-1)</f>
        <v>M6</v>
      </c>
      <c r="J786" t="str">
        <f>RIGHT(Tableau1[[#This Row],[Gauche_Trouve]],LEN(Tableau1[[#This Row],[Gauche_Trouve]])-1)</f>
        <v>6</v>
      </c>
      <c r="K786" s="5">
        <f>DATE(Tableau1[[#This Row],[Annee]],Tableau1[[#This Row],[Mois]],1)</f>
        <v>43617</v>
      </c>
      <c r="L786" s="5" t="str">
        <f>"T" &amp; ROUNDUP(Tableau1[[#This Row],[Mois]]/3, 0)</f>
        <v>T2</v>
      </c>
      <c r="M786" t="s">
        <v>148</v>
      </c>
      <c r="N786" t="str">
        <f>CONCATENATE(Tableau1[[#This Row],[Annee]],"-",Tableau1[[#This Row],[Trimestre]])</f>
        <v>2019-T2</v>
      </c>
      <c r="O786" t="str">
        <f>VLOOKUP(Tableau1[[#This Row],[Product_Ref]],Table_Correspondance!H:J,2,FALSE)</f>
        <v>Culotte</v>
      </c>
      <c r="P786" s="3">
        <f>VLOOKUP(Tableau1[[#This Row],[Product_Ref]],Table_Correspondance!H:N,6,FALSE)</f>
        <v>8.58</v>
      </c>
      <c r="Q786" s="3">
        <f>VLOOKUP(Tableau1[[#This Row],[Product_Ref]],Table_Correspondance!H:N,7,FALSE)</f>
        <v>11</v>
      </c>
      <c r="R786" s="3">
        <v>2264.9499999999998</v>
      </c>
      <c r="S786" t="str">
        <f>CONCATENATE(Tableau1[[#This Row],[Sub_Region_Cod]],Tableau1[[#This Row],[Country_Cod]],Tableau1[[#This Row],[Categ]],Tableau1[[#This Row],[Period]],Tableau1[[#This Row],[Product_Ref]],Tableau1[[#This Row],[Sales]])</f>
        <v>EUEMDACAT_BasM6-2019P302862264,95</v>
      </c>
      <c r="T786" s="5">
        <f>VLOOKUP(Tableau1[[#This Row],[Product_Ref]],Table_Correspondance!H:L,5,FALSE)</f>
        <v>42948</v>
      </c>
      <c r="U786">
        <f>_xlfn.DAYS(Tableau1[[#This Row],[Date]],Tableau1[[#This Row],[Date_creation]])</f>
        <v>669</v>
      </c>
    </row>
    <row r="787" spans="1:21" x14ac:dyDescent="0.35">
      <c r="A787" t="s">
        <v>8</v>
      </c>
      <c r="B787" t="s">
        <v>420</v>
      </c>
      <c r="C787" t="str">
        <f>TRIM(Tableau1[[#This Row],[Country_Cod]])</f>
        <v>POL</v>
      </c>
      <c r="D787" t="s">
        <v>408</v>
      </c>
      <c r="E787" t="str">
        <f>VLOOKUP(Tableau1[[#This Row],[Code_Pays]],Table_Correspondance!$B$1:$F$40,2,FALSE)</f>
        <v>Pologne</v>
      </c>
      <c r="F787" t="str">
        <f>RIGHT(Tableau1[[#This Row],[Categ]],LEN(Tableau1[[#This Row],[Categ]])-4)</f>
        <v>Haut-Et-Bas</v>
      </c>
      <c r="G787" t="s">
        <v>73</v>
      </c>
      <c r="H787" t="str">
        <f>RIGHT(Tableau1[[#This Row],[Period]],4)</f>
        <v>2020</v>
      </c>
      <c r="I787" t="str">
        <f>LEFT(Tableau1[[#This Row],[Period]],FIND("-",Tableau1[[#This Row],[Period]])-1)</f>
        <v>M8</v>
      </c>
      <c r="J787" t="str">
        <f>RIGHT(Tableau1[[#This Row],[Gauche_Trouve]],LEN(Tableau1[[#This Row],[Gauche_Trouve]])-1)</f>
        <v>8</v>
      </c>
      <c r="K787" s="5">
        <f>DATE(Tableau1[[#This Row],[Annee]],Tableau1[[#This Row],[Mois]],1)</f>
        <v>44044</v>
      </c>
      <c r="L787" s="5" t="str">
        <f>"T" &amp; ROUNDUP(Tableau1[[#This Row],[Mois]]/3, 0)</f>
        <v>T3</v>
      </c>
      <c r="M787" t="s">
        <v>180</v>
      </c>
      <c r="N787" t="str">
        <f>CONCATENATE(Tableau1[[#This Row],[Annee]],"-",Tableau1[[#This Row],[Trimestre]])</f>
        <v>2020-T3</v>
      </c>
      <c r="O787" t="str">
        <f>VLOOKUP(Tableau1[[#This Row],[Product_Ref]],Table_Correspondance!H:J,2,FALSE)</f>
        <v>Pyjama</v>
      </c>
      <c r="P787" s="3">
        <f>VLOOKUP(Tableau1[[#This Row],[Product_Ref]],Table_Correspondance!H:N,6,FALSE)</f>
        <v>5.32</v>
      </c>
      <c r="Q787" s="3">
        <f>VLOOKUP(Tableau1[[#This Row],[Product_Ref]],Table_Correspondance!H:N,7,FALSE)</f>
        <v>7</v>
      </c>
      <c r="R787" s="3">
        <v>3182.56</v>
      </c>
      <c r="S787" t="str">
        <f>CONCATENATE(Tableau1[[#This Row],[Sub_Region_Cod]],Tableau1[[#This Row],[Country_Cod]],Tableau1[[#This Row],[Categ]],Tableau1[[#This Row],[Period]],Tableau1[[#This Row],[Product_Ref]],Tableau1[[#This Row],[Sales]])</f>
        <v>EUEPOLCAT_Haut-Et-BasM8-2020P005753182,56</v>
      </c>
      <c r="T787" s="5">
        <f>VLOOKUP(Tableau1[[#This Row],[Product_Ref]],Table_Correspondance!H:L,5,FALSE)</f>
        <v>43435</v>
      </c>
      <c r="U787">
        <f>_xlfn.DAYS(Tableau1[[#This Row],[Date]],Tableau1[[#This Row],[Date_creation]])</f>
        <v>609</v>
      </c>
    </row>
    <row r="788" spans="1:21" x14ac:dyDescent="0.35">
      <c r="A788" t="s">
        <v>8</v>
      </c>
      <c r="B788" t="s">
        <v>419</v>
      </c>
      <c r="C788" t="str">
        <f>TRIM(Tableau1[[#This Row],[Country_Cod]])</f>
        <v>HUN</v>
      </c>
      <c r="D788" t="s">
        <v>409</v>
      </c>
      <c r="E788" t="str">
        <f>VLOOKUP(Tableau1[[#This Row],[Code_Pays]],Table_Correspondance!$B$1:$F$40,2,FALSE)</f>
        <v>Hongrie</v>
      </c>
      <c r="F788" t="str">
        <f>RIGHT(Tableau1[[#This Row],[Categ]],LEN(Tableau1[[#This Row],[Categ]])-4)</f>
        <v>Haut</v>
      </c>
      <c r="G788" t="s">
        <v>65</v>
      </c>
      <c r="H788" t="str">
        <f>RIGHT(Tableau1[[#This Row],[Period]],4)</f>
        <v>2019</v>
      </c>
      <c r="I788" t="str">
        <f>LEFT(Tableau1[[#This Row],[Period]],FIND("-",Tableau1[[#This Row],[Period]])-1)</f>
        <v>M9</v>
      </c>
      <c r="J788" t="str">
        <f>RIGHT(Tableau1[[#This Row],[Gauche_Trouve]],LEN(Tableau1[[#This Row],[Gauche_Trouve]])-1)</f>
        <v>9</v>
      </c>
      <c r="K788" s="5">
        <f>DATE(Tableau1[[#This Row],[Annee]],Tableau1[[#This Row],[Mois]],1)</f>
        <v>43709</v>
      </c>
      <c r="L788" s="5" t="str">
        <f>"T" &amp; ROUNDUP(Tableau1[[#This Row],[Mois]]/3, 0)</f>
        <v>T3</v>
      </c>
      <c r="M788" t="s">
        <v>333</v>
      </c>
      <c r="N788" t="str">
        <f>CONCATENATE(Tableau1[[#This Row],[Annee]],"-",Tableau1[[#This Row],[Trimestre]])</f>
        <v>2019-T3</v>
      </c>
      <c r="O788" t="str">
        <f>VLOOKUP(Tableau1[[#This Row],[Product_Ref]],Table_Correspondance!H:J,2,FALSE)</f>
        <v>Sweatshirt</v>
      </c>
      <c r="P788" s="3">
        <f>VLOOKUP(Tableau1[[#This Row],[Product_Ref]],Table_Correspondance!H:N,6,FALSE)</f>
        <v>8</v>
      </c>
      <c r="Q788" s="3">
        <f>VLOOKUP(Tableau1[[#This Row],[Product_Ref]],Table_Correspondance!H:N,7,FALSE)</f>
        <v>10</v>
      </c>
      <c r="R788" s="3">
        <v>1252.1400000000001</v>
      </c>
      <c r="S788" t="str">
        <f>CONCATENATE(Tableau1[[#This Row],[Sub_Region_Cod]],Tableau1[[#This Row],[Country_Cod]],Tableau1[[#This Row],[Categ]],Tableau1[[#This Row],[Period]],Tableau1[[#This Row],[Product_Ref]],Tableau1[[#This Row],[Sales]])</f>
        <v>EUEHUNCAT_HautM9-2019P226311252,14</v>
      </c>
      <c r="T788" s="5">
        <f>VLOOKUP(Tableau1[[#This Row],[Product_Ref]],Table_Correspondance!H:L,5,FALSE)</f>
        <v>43313</v>
      </c>
      <c r="U788">
        <f>_xlfn.DAYS(Tableau1[[#This Row],[Date]],Tableau1[[#This Row],[Date_creation]])</f>
        <v>396</v>
      </c>
    </row>
    <row r="789" spans="1:21" x14ac:dyDescent="0.35">
      <c r="A789" t="s">
        <v>8</v>
      </c>
      <c r="B789" t="s">
        <v>416</v>
      </c>
      <c r="C789" t="str">
        <f>TRIM(Tableau1[[#This Row],[Country_Cod]])</f>
        <v>ROU</v>
      </c>
      <c r="D789" t="s">
        <v>409</v>
      </c>
      <c r="E789" t="str">
        <f>VLOOKUP(Tableau1[[#This Row],[Code_Pays]],Table_Correspondance!$B$1:$F$40,2,FALSE)</f>
        <v>Roumanie</v>
      </c>
      <c r="F789" t="str">
        <f>RIGHT(Tableau1[[#This Row],[Categ]],LEN(Tableau1[[#This Row],[Categ]])-4)</f>
        <v>Haut</v>
      </c>
      <c r="G789" t="s">
        <v>25</v>
      </c>
      <c r="H789" t="str">
        <f>RIGHT(Tableau1[[#This Row],[Period]],4)</f>
        <v>2019</v>
      </c>
      <c r="I789" t="str">
        <f>LEFT(Tableau1[[#This Row],[Period]],FIND("-",Tableau1[[#This Row],[Period]])-1)</f>
        <v>M12</v>
      </c>
      <c r="J789" t="str">
        <f>RIGHT(Tableau1[[#This Row],[Gauche_Trouve]],LEN(Tableau1[[#This Row],[Gauche_Trouve]])-1)</f>
        <v>12</v>
      </c>
      <c r="K789" s="5">
        <f>DATE(Tableau1[[#This Row],[Annee]],Tableau1[[#This Row],[Mois]],1)</f>
        <v>43800</v>
      </c>
      <c r="L789" s="5" t="str">
        <f>"T" &amp; ROUNDUP(Tableau1[[#This Row],[Mois]]/3, 0)</f>
        <v>T4</v>
      </c>
      <c r="M789" t="s">
        <v>21</v>
      </c>
      <c r="N789" t="str">
        <f>CONCATENATE(Tableau1[[#This Row],[Annee]],"-",Tableau1[[#This Row],[Trimestre]])</f>
        <v>2019-T4</v>
      </c>
      <c r="O789" t="str">
        <f>VLOOKUP(Tableau1[[#This Row],[Product_Ref]],Table_Correspondance!H:J,2,FALSE)</f>
        <v>Pull</v>
      </c>
      <c r="P789" s="3">
        <f>VLOOKUP(Tableau1[[#This Row],[Product_Ref]],Table_Correspondance!H:N,6,FALSE)</f>
        <v>11.16</v>
      </c>
      <c r="Q789" s="3">
        <f>VLOOKUP(Tableau1[[#This Row],[Product_Ref]],Table_Correspondance!H:N,7,FALSE)</f>
        <v>12</v>
      </c>
      <c r="R789" s="3">
        <v>3383.51</v>
      </c>
      <c r="S789" t="str">
        <f>CONCATENATE(Tableau1[[#This Row],[Sub_Region_Cod]],Tableau1[[#This Row],[Country_Cod]],Tableau1[[#This Row],[Categ]],Tableau1[[#This Row],[Period]],Tableau1[[#This Row],[Product_Ref]],Tableau1[[#This Row],[Sales]])</f>
        <v>EUEROUCAT_HautM12-2019P167133383,51</v>
      </c>
      <c r="T789" s="5">
        <f>VLOOKUP(Tableau1[[#This Row],[Product_Ref]],Table_Correspondance!H:L,5,FALSE)</f>
        <v>42917</v>
      </c>
      <c r="U789">
        <f>_xlfn.DAYS(Tableau1[[#This Row],[Date]],Tableau1[[#This Row],[Date_creation]])</f>
        <v>883</v>
      </c>
    </row>
    <row r="790" spans="1:21" x14ac:dyDescent="0.35">
      <c r="A790" t="s">
        <v>8</v>
      </c>
      <c r="B790" t="s">
        <v>421</v>
      </c>
      <c r="C790" t="str">
        <f>TRIM(Tableau1[[#This Row],[Country_Cod]])</f>
        <v>SVK</v>
      </c>
      <c r="D790" t="s">
        <v>409</v>
      </c>
      <c r="E790" t="str">
        <f>VLOOKUP(Tableau1[[#This Row],[Code_Pays]],Table_Correspondance!$B$1:$F$40,2,FALSE)</f>
        <v>Slovaquie</v>
      </c>
      <c r="F790" t="str">
        <f>RIGHT(Tableau1[[#This Row],[Categ]],LEN(Tableau1[[#This Row],[Categ]])-4)</f>
        <v>Haut</v>
      </c>
      <c r="G790" t="s">
        <v>42</v>
      </c>
      <c r="H790" t="str">
        <f>RIGHT(Tableau1[[#This Row],[Period]],4)</f>
        <v>2019</v>
      </c>
      <c r="I790" t="str">
        <f>LEFT(Tableau1[[#This Row],[Period]],FIND("-",Tableau1[[#This Row],[Period]])-1)</f>
        <v>M6</v>
      </c>
      <c r="J790" t="str">
        <f>RIGHT(Tableau1[[#This Row],[Gauche_Trouve]],LEN(Tableau1[[#This Row],[Gauche_Trouve]])-1)</f>
        <v>6</v>
      </c>
      <c r="K790" s="5">
        <f>DATE(Tableau1[[#This Row],[Annee]],Tableau1[[#This Row],[Mois]],1)</f>
        <v>43617</v>
      </c>
      <c r="L790" s="5" t="str">
        <f>"T" &amp; ROUNDUP(Tableau1[[#This Row],[Mois]]/3, 0)</f>
        <v>T2</v>
      </c>
      <c r="M790" t="s">
        <v>296</v>
      </c>
      <c r="N790" t="str">
        <f>CONCATENATE(Tableau1[[#This Row],[Annee]],"-",Tableau1[[#This Row],[Trimestre]])</f>
        <v>2019-T2</v>
      </c>
      <c r="O790" t="str">
        <f>VLOOKUP(Tableau1[[#This Row],[Product_Ref]],Table_Correspondance!H:J,2,FALSE)</f>
        <v>Débardeur</v>
      </c>
      <c r="P790" s="3">
        <f>VLOOKUP(Tableau1[[#This Row],[Product_Ref]],Table_Correspondance!H:N,6,FALSE)</f>
        <v>12.09</v>
      </c>
      <c r="Q790" s="3">
        <f>VLOOKUP(Tableau1[[#This Row],[Product_Ref]],Table_Correspondance!H:N,7,FALSE)</f>
        <v>13</v>
      </c>
      <c r="R790" s="3">
        <v>9778.7199999999993</v>
      </c>
      <c r="S790" t="str">
        <f>CONCATENATE(Tableau1[[#This Row],[Sub_Region_Cod]],Tableau1[[#This Row],[Country_Cod]],Tableau1[[#This Row],[Categ]],Tableau1[[#This Row],[Period]],Tableau1[[#This Row],[Product_Ref]],Tableau1[[#This Row],[Sales]])</f>
        <v>EUESVKCAT_HautM6-2019P340259778,72</v>
      </c>
      <c r="T790" s="5">
        <f>VLOOKUP(Tableau1[[#This Row],[Product_Ref]],Table_Correspondance!H:L,5,FALSE)</f>
        <v>43282</v>
      </c>
      <c r="U790">
        <f>_xlfn.DAYS(Tableau1[[#This Row],[Date]],Tableau1[[#This Row],[Date_creation]])</f>
        <v>335</v>
      </c>
    </row>
    <row r="791" spans="1:21" x14ac:dyDescent="0.35">
      <c r="A791" t="s">
        <v>8</v>
      </c>
      <c r="B791" t="s">
        <v>415</v>
      </c>
      <c r="C791" t="str">
        <f>TRIM(Tableau1[[#This Row],[Country_Cod]])</f>
        <v>RUS</v>
      </c>
      <c r="D791" t="s">
        <v>409</v>
      </c>
      <c r="E791" t="str">
        <f>VLOOKUP(Tableau1[[#This Row],[Code_Pays]],Table_Correspondance!$B$1:$F$40,2,FALSE)</f>
        <v>Fédération de Russie</v>
      </c>
      <c r="F791" t="str">
        <f>RIGHT(Tableau1[[#This Row],[Categ]],LEN(Tableau1[[#This Row],[Categ]])-4)</f>
        <v>Haut</v>
      </c>
      <c r="G791" t="s">
        <v>17</v>
      </c>
      <c r="H791" t="str">
        <f>RIGHT(Tableau1[[#This Row],[Period]],4)</f>
        <v>2020</v>
      </c>
      <c r="I791" t="str">
        <f>LEFT(Tableau1[[#This Row],[Period]],FIND("-",Tableau1[[#This Row],[Period]])-1)</f>
        <v>M12</v>
      </c>
      <c r="J791" t="str">
        <f>RIGHT(Tableau1[[#This Row],[Gauche_Trouve]],LEN(Tableau1[[#This Row],[Gauche_Trouve]])-1)</f>
        <v>12</v>
      </c>
      <c r="K791" s="5">
        <f>DATE(Tableau1[[#This Row],[Annee]],Tableau1[[#This Row],[Mois]],1)</f>
        <v>44166</v>
      </c>
      <c r="L791" s="5" t="str">
        <f>"T" &amp; ROUNDUP(Tableau1[[#This Row],[Mois]]/3, 0)</f>
        <v>T4</v>
      </c>
      <c r="M791" t="s">
        <v>216</v>
      </c>
      <c r="N791" t="str">
        <f>CONCATENATE(Tableau1[[#This Row],[Annee]],"-",Tableau1[[#This Row],[Trimestre]])</f>
        <v>2020-T4</v>
      </c>
      <c r="O791" t="str">
        <f>VLOOKUP(Tableau1[[#This Row],[Product_Ref]],Table_Correspondance!H:J,2,FALSE)</f>
        <v>Chemise</v>
      </c>
      <c r="P791" s="3">
        <f>VLOOKUP(Tableau1[[#This Row],[Product_Ref]],Table_Correspondance!H:N,6,FALSE)</f>
        <v>9.8000000000000007</v>
      </c>
      <c r="Q791" s="3">
        <f>VLOOKUP(Tableau1[[#This Row],[Product_Ref]],Table_Correspondance!H:N,7,FALSE)</f>
        <v>14</v>
      </c>
      <c r="R791" s="3">
        <v>2046.6</v>
      </c>
      <c r="S791" t="str">
        <f>CONCATENATE(Tableau1[[#This Row],[Sub_Region_Cod]],Tableau1[[#This Row],[Country_Cod]],Tableau1[[#This Row],[Categ]],Tableau1[[#This Row],[Period]],Tableau1[[#This Row],[Product_Ref]],Tableau1[[#This Row],[Sales]])</f>
        <v>EUERUSCAT_HautM12-2020P131282046,6</v>
      </c>
      <c r="T791" s="5">
        <f>VLOOKUP(Tableau1[[#This Row],[Product_Ref]],Table_Correspondance!H:L,5,FALSE)</f>
        <v>43040</v>
      </c>
      <c r="U791">
        <f>_xlfn.DAYS(Tableau1[[#This Row],[Date]],Tableau1[[#This Row],[Date_creation]])</f>
        <v>1126</v>
      </c>
    </row>
    <row r="792" spans="1:21" x14ac:dyDescent="0.35">
      <c r="A792" t="s">
        <v>8</v>
      </c>
      <c r="B792" t="s">
        <v>417</v>
      </c>
      <c r="C792" t="str">
        <f>TRIM(Tableau1[[#This Row],[Country_Cod]])</f>
        <v>MDA</v>
      </c>
      <c r="D792" t="s">
        <v>409</v>
      </c>
      <c r="E792" t="str">
        <f>VLOOKUP(Tableau1[[#This Row],[Code_Pays]],Table_Correspondance!$B$1:$F$40,2,FALSE)</f>
        <v>République de Moldavie</v>
      </c>
      <c r="F792" t="str">
        <f>RIGHT(Tableau1[[#This Row],[Categ]],LEN(Tableau1[[#This Row],[Categ]])-4)</f>
        <v>Haut</v>
      </c>
      <c r="G792" t="s">
        <v>17</v>
      </c>
      <c r="H792" t="str">
        <f>RIGHT(Tableau1[[#This Row],[Period]],4)</f>
        <v>2020</v>
      </c>
      <c r="I792" t="str">
        <f>LEFT(Tableau1[[#This Row],[Period]],FIND("-",Tableau1[[#This Row],[Period]])-1)</f>
        <v>M12</v>
      </c>
      <c r="J792" t="str">
        <f>RIGHT(Tableau1[[#This Row],[Gauche_Trouve]],LEN(Tableau1[[#This Row],[Gauche_Trouve]])-1)</f>
        <v>12</v>
      </c>
      <c r="K792" s="5">
        <f>DATE(Tableau1[[#This Row],[Annee]],Tableau1[[#This Row],[Mois]],1)</f>
        <v>44166</v>
      </c>
      <c r="L792" s="5" t="str">
        <f>"T" &amp; ROUNDUP(Tableau1[[#This Row],[Mois]]/3, 0)</f>
        <v>T4</v>
      </c>
      <c r="M792" t="s">
        <v>279</v>
      </c>
      <c r="N792" t="str">
        <f>CONCATENATE(Tableau1[[#This Row],[Annee]],"-",Tableau1[[#This Row],[Trimestre]])</f>
        <v>2020-T4</v>
      </c>
      <c r="O792" t="str">
        <f>VLOOKUP(Tableau1[[#This Row],[Product_Ref]],Table_Correspondance!H:J,2,FALSE)</f>
        <v>Chemise</v>
      </c>
      <c r="P792" s="3">
        <f>VLOOKUP(Tableau1[[#This Row],[Product_Ref]],Table_Correspondance!H:N,6,FALSE)</f>
        <v>9.1</v>
      </c>
      <c r="Q792" s="3">
        <f>VLOOKUP(Tableau1[[#This Row],[Product_Ref]],Table_Correspondance!H:N,7,FALSE)</f>
        <v>13</v>
      </c>
      <c r="R792" s="3">
        <v>8799.32</v>
      </c>
      <c r="S792" t="str">
        <f>CONCATENATE(Tableau1[[#This Row],[Sub_Region_Cod]],Tableau1[[#This Row],[Country_Cod]],Tableau1[[#This Row],[Categ]],Tableau1[[#This Row],[Period]],Tableau1[[#This Row],[Product_Ref]],Tableau1[[#This Row],[Sales]])</f>
        <v>EUEMDACAT_HautM12-2020P331948799,32</v>
      </c>
      <c r="T792" s="5">
        <f>VLOOKUP(Tableau1[[#This Row],[Product_Ref]],Table_Correspondance!H:L,5,FALSE)</f>
        <v>43435</v>
      </c>
      <c r="U792">
        <f>_xlfn.DAYS(Tableau1[[#This Row],[Date]],Tableau1[[#This Row],[Date_creation]])</f>
        <v>731</v>
      </c>
    </row>
    <row r="793" spans="1:21" x14ac:dyDescent="0.35">
      <c r="A793" t="s">
        <v>8</v>
      </c>
      <c r="B793" t="s">
        <v>422</v>
      </c>
      <c r="C793" t="str">
        <f>TRIM(Tableau1[[#This Row],[Country_Cod]])</f>
        <v>BLR</v>
      </c>
      <c r="D793" t="s">
        <v>408</v>
      </c>
      <c r="E793" t="str">
        <f>VLOOKUP(Tableau1[[#This Row],[Code_Pays]],Table_Correspondance!$B$1:$F$40,2,FALSE)</f>
        <v>Bélarus</v>
      </c>
      <c r="F793" t="str">
        <f>RIGHT(Tableau1[[#This Row],[Categ]],LEN(Tableau1[[#This Row],[Categ]])-4)</f>
        <v>Haut-Et-Bas</v>
      </c>
      <c r="G793" t="s">
        <v>17</v>
      </c>
      <c r="H793" t="str">
        <f>RIGHT(Tableau1[[#This Row],[Period]],4)</f>
        <v>2020</v>
      </c>
      <c r="I793" t="str">
        <f>LEFT(Tableau1[[#This Row],[Period]],FIND("-",Tableau1[[#This Row],[Period]])-1)</f>
        <v>M12</v>
      </c>
      <c r="J793" t="str">
        <f>RIGHT(Tableau1[[#This Row],[Gauche_Trouve]],LEN(Tableau1[[#This Row],[Gauche_Trouve]])-1)</f>
        <v>12</v>
      </c>
      <c r="K793" s="5">
        <f>DATE(Tableau1[[#This Row],[Annee]],Tableau1[[#This Row],[Mois]],1)</f>
        <v>44166</v>
      </c>
      <c r="L793" s="5" t="str">
        <f>"T" &amp; ROUNDUP(Tableau1[[#This Row],[Mois]]/3, 0)</f>
        <v>T4</v>
      </c>
      <c r="M793" t="s">
        <v>348</v>
      </c>
      <c r="N793" t="str">
        <f>CONCATENATE(Tableau1[[#This Row],[Annee]],"-",Tableau1[[#This Row],[Trimestre]])</f>
        <v>2020-T4</v>
      </c>
      <c r="O793" t="str">
        <f>VLOOKUP(Tableau1[[#This Row],[Product_Ref]],Table_Correspondance!H:J,2,FALSE)</f>
        <v>Robe</v>
      </c>
      <c r="P793" s="3">
        <f>VLOOKUP(Tableau1[[#This Row],[Product_Ref]],Table_Correspondance!H:N,6,FALSE)</f>
        <v>13.05</v>
      </c>
      <c r="Q793" s="3">
        <f>VLOOKUP(Tableau1[[#This Row],[Product_Ref]],Table_Correspondance!H:N,7,FALSE)</f>
        <v>15</v>
      </c>
      <c r="R793" s="3">
        <v>8101.23</v>
      </c>
      <c r="S793" t="str">
        <f>CONCATENATE(Tableau1[[#This Row],[Sub_Region_Cod]],Tableau1[[#This Row],[Country_Cod]],Tableau1[[#This Row],[Categ]],Tableau1[[#This Row],[Period]],Tableau1[[#This Row],[Product_Ref]],Tableau1[[#This Row],[Sales]])</f>
        <v>EUEBLRCAT_Haut-Et-BasM12-2020P005658101,23</v>
      </c>
      <c r="T793" s="5">
        <f>VLOOKUP(Tableau1[[#This Row],[Product_Ref]],Table_Correspondance!H:L,5,FALSE)</f>
        <v>42856</v>
      </c>
      <c r="U793">
        <f>_xlfn.DAYS(Tableau1[[#This Row],[Date]],Tableau1[[#This Row],[Date_creation]])</f>
        <v>1310</v>
      </c>
    </row>
    <row r="794" spans="1:21" x14ac:dyDescent="0.35">
      <c r="A794" t="s">
        <v>8</v>
      </c>
      <c r="B794" t="s">
        <v>417</v>
      </c>
      <c r="C794" t="str">
        <f>TRIM(Tableau1[[#This Row],[Country_Cod]])</f>
        <v>MDA</v>
      </c>
      <c r="D794" t="s">
        <v>409</v>
      </c>
      <c r="E794" t="str">
        <f>VLOOKUP(Tableau1[[#This Row],[Code_Pays]],Table_Correspondance!$B$1:$F$40,2,FALSE)</f>
        <v>République de Moldavie</v>
      </c>
      <c r="F794" t="str">
        <f>RIGHT(Tableau1[[#This Row],[Categ]],LEN(Tableau1[[#This Row],[Categ]])-4)</f>
        <v>Haut</v>
      </c>
      <c r="G794" t="s">
        <v>6</v>
      </c>
      <c r="H794" t="str">
        <f>RIGHT(Tableau1[[#This Row],[Period]],4)</f>
        <v>2021</v>
      </c>
      <c r="I794" t="str">
        <f>LEFT(Tableau1[[#This Row],[Period]],FIND("-",Tableau1[[#This Row],[Period]])-1)</f>
        <v>M1</v>
      </c>
      <c r="J794" t="str">
        <f>RIGHT(Tableau1[[#This Row],[Gauche_Trouve]],LEN(Tableau1[[#This Row],[Gauche_Trouve]])-1)</f>
        <v>1</v>
      </c>
      <c r="K794" s="5">
        <f>DATE(Tableau1[[#This Row],[Annee]],Tableau1[[#This Row],[Mois]],1)</f>
        <v>44197</v>
      </c>
      <c r="L794" s="5" t="str">
        <f>"T" &amp; ROUNDUP(Tableau1[[#This Row],[Mois]]/3, 0)</f>
        <v>T1</v>
      </c>
      <c r="M794" t="s">
        <v>163</v>
      </c>
      <c r="N794" t="str">
        <f>CONCATENATE(Tableau1[[#This Row],[Annee]],"-",Tableau1[[#This Row],[Trimestre]])</f>
        <v>2021-T1</v>
      </c>
      <c r="O794" t="str">
        <f>VLOOKUP(Tableau1[[#This Row],[Product_Ref]],Table_Correspondance!H:J,2,FALSE)</f>
        <v>T-shirt</v>
      </c>
      <c r="P794" s="3">
        <f>VLOOKUP(Tableau1[[#This Row],[Product_Ref]],Table_Correspondance!H:N,6,FALSE)</f>
        <v>6.3</v>
      </c>
      <c r="Q794" s="3">
        <f>VLOOKUP(Tableau1[[#This Row],[Product_Ref]],Table_Correspondance!H:N,7,FALSE)</f>
        <v>7</v>
      </c>
      <c r="R794" s="3">
        <v>601.55999999999995</v>
      </c>
      <c r="S794" t="str">
        <f>CONCATENATE(Tableau1[[#This Row],[Sub_Region_Cod]],Tableau1[[#This Row],[Country_Cod]],Tableau1[[#This Row],[Categ]],Tableau1[[#This Row],[Period]],Tableau1[[#This Row],[Product_Ref]],Tableau1[[#This Row],[Sales]])</f>
        <v>EUEMDACAT_HautM1-2021P39803601,56</v>
      </c>
      <c r="T794" s="5">
        <f>VLOOKUP(Tableau1[[#This Row],[Product_Ref]],Table_Correspondance!H:L,5,FALSE)</f>
        <v>43313</v>
      </c>
      <c r="U794">
        <f>_xlfn.DAYS(Tableau1[[#This Row],[Date]],Tableau1[[#This Row],[Date_creation]])</f>
        <v>884</v>
      </c>
    </row>
    <row r="795" spans="1:21" x14ac:dyDescent="0.35">
      <c r="A795" t="s">
        <v>8</v>
      </c>
      <c r="B795" t="s">
        <v>420</v>
      </c>
      <c r="C795" t="str">
        <f>TRIM(Tableau1[[#This Row],[Country_Cod]])</f>
        <v>POL</v>
      </c>
      <c r="D795" t="s">
        <v>408</v>
      </c>
      <c r="E795" t="str">
        <f>VLOOKUP(Tableau1[[#This Row],[Code_Pays]],Table_Correspondance!$B$1:$F$40,2,FALSE)</f>
        <v>Pologne</v>
      </c>
      <c r="F795" t="str">
        <f>RIGHT(Tableau1[[#This Row],[Categ]],LEN(Tableau1[[#This Row],[Categ]])-4)</f>
        <v>Haut-Et-Bas</v>
      </c>
      <c r="G795" t="s">
        <v>13</v>
      </c>
      <c r="H795" t="str">
        <f>RIGHT(Tableau1[[#This Row],[Period]],4)</f>
        <v>2020</v>
      </c>
      <c r="I795" t="str">
        <f>LEFT(Tableau1[[#This Row],[Period]],FIND("-",Tableau1[[#This Row],[Period]])-1)</f>
        <v>M2</v>
      </c>
      <c r="J795" t="str">
        <f>RIGHT(Tableau1[[#This Row],[Gauche_Trouve]],LEN(Tableau1[[#This Row],[Gauche_Trouve]])-1)</f>
        <v>2</v>
      </c>
      <c r="K795" s="5">
        <f>DATE(Tableau1[[#This Row],[Annee]],Tableau1[[#This Row],[Mois]],1)</f>
        <v>43862</v>
      </c>
      <c r="L795" s="5" t="str">
        <f>"T" &amp; ROUNDUP(Tableau1[[#This Row],[Mois]]/3, 0)</f>
        <v>T1</v>
      </c>
      <c r="M795" t="s">
        <v>374</v>
      </c>
      <c r="N795" t="str">
        <f>CONCATENATE(Tableau1[[#This Row],[Annee]],"-",Tableau1[[#This Row],[Trimestre]])</f>
        <v>2020-T1</v>
      </c>
      <c r="O795" t="str">
        <f>VLOOKUP(Tableau1[[#This Row],[Product_Ref]],Table_Correspondance!H:J,2,FALSE)</f>
        <v>Robe</v>
      </c>
      <c r="P795" s="3">
        <f>VLOOKUP(Tableau1[[#This Row],[Product_Ref]],Table_Correspondance!H:N,6,FALSE)</f>
        <v>11.55</v>
      </c>
      <c r="Q795" s="3">
        <f>VLOOKUP(Tableau1[[#This Row],[Product_Ref]],Table_Correspondance!H:N,7,FALSE)</f>
        <v>15</v>
      </c>
      <c r="R795" s="3">
        <v>3591.12</v>
      </c>
      <c r="S795" t="str">
        <f>CONCATENATE(Tableau1[[#This Row],[Sub_Region_Cod]],Tableau1[[#This Row],[Country_Cod]],Tableau1[[#This Row],[Categ]],Tableau1[[#This Row],[Period]],Tableau1[[#This Row],[Product_Ref]],Tableau1[[#This Row],[Sales]])</f>
        <v>EUEPOLCAT_Haut-Et-BasM2-2020P069213591,12</v>
      </c>
      <c r="T795" s="5">
        <f>VLOOKUP(Tableau1[[#This Row],[Product_Ref]],Table_Correspondance!H:L,5,FALSE)</f>
        <v>42856</v>
      </c>
      <c r="U795">
        <f>_xlfn.DAYS(Tableau1[[#This Row],[Date]],Tableau1[[#This Row],[Date_creation]])</f>
        <v>1006</v>
      </c>
    </row>
    <row r="796" spans="1:21" x14ac:dyDescent="0.35">
      <c r="A796" t="s">
        <v>8</v>
      </c>
      <c r="B796" t="s">
        <v>416</v>
      </c>
      <c r="C796" t="str">
        <f>TRIM(Tableau1[[#This Row],[Country_Cod]])</f>
        <v>ROU</v>
      </c>
      <c r="D796" t="s">
        <v>409</v>
      </c>
      <c r="E796" t="str">
        <f>VLOOKUP(Tableau1[[#This Row],[Code_Pays]],Table_Correspondance!$B$1:$F$40,2,FALSE)</f>
        <v>Roumanie</v>
      </c>
      <c r="F796" t="str">
        <f>RIGHT(Tableau1[[#This Row],[Categ]],LEN(Tableau1[[#This Row],[Categ]])-4)</f>
        <v>Haut</v>
      </c>
      <c r="G796" t="s">
        <v>54</v>
      </c>
      <c r="H796" t="str">
        <f>RIGHT(Tableau1[[#This Row],[Period]],4)</f>
        <v>2020</v>
      </c>
      <c r="I796" t="str">
        <f>LEFT(Tableau1[[#This Row],[Period]],FIND("-",Tableau1[[#This Row],[Period]])-1)</f>
        <v>M5</v>
      </c>
      <c r="J796" t="str">
        <f>RIGHT(Tableau1[[#This Row],[Gauche_Trouve]],LEN(Tableau1[[#This Row],[Gauche_Trouve]])-1)</f>
        <v>5</v>
      </c>
      <c r="K796" s="5">
        <f>DATE(Tableau1[[#This Row],[Annee]],Tableau1[[#This Row],[Mois]],1)</f>
        <v>43952</v>
      </c>
      <c r="L796" s="5" t="str">
        <f>"T" &amp; ROUNDUP(Tableau1[[#This Row],[Mois]]/3, 0)</f>
        <v>T2</v>
      </c>
      <c r="M796" t="s">
        <v>203</v>
      </c>
      <c r="N796" t="str">
        <f>CONCATENATE(Tableau1[[#This Row],[Annee]],"-",Tableau1[[#This Row],[Trimestre]])</f>
        <v>2020-T2</v>
      </c>
      <c r="O796" t="str">
        <f>VLOOKUP(Tableau1[[#This Row],[Product_Ref]],Table_Correspondance!H:J,2,FALSE)</f>
        <v>Sweatshirt</v>
      </c>
      <c r="P796" s="3">
        <f>VLOOKUP(Tableau1[[#This Row],[Product_Ref]],Table_Correspondance!H:N,6,FALSE)</f>
        <v>4.3</v>
      </c>
      <c r="Q796" s="3">
        <f>VLOOKUP(Tableau1[[#This Row],[Product_Ref]],Table_Correspondance!H:N,7,FALSE)</f>
        <v>5</v>
      </c>
      <c r="R796" s="3">
        <v>4486.82</v>
      </c>
      <c r="S796" t="str">
        <f>CONCATENATE(Tableau1[[#This Row],[Sub_Region_Cod]],Tableau1[[#This Row],[Country_Cod]],Tableau1[[#This Row],[Categ]],Tableau1[[#This Row],[Period]],Tableau1[[#This Row],[Product_Ref]],Tableau1[[#This Row],[Sales]])</f>
        <v>EUEROUCAT_HautM5-2020P404234486,82</v>
      </c>
      <c r="T796" s="5">
        <f>VLOOKUP(Tableau1[[#This Row],[Product_Ref]],Table_Correspondance!H:L,5,FALSE)</f>
        <v>43070</v>
      </c>
      <c r="U796">
        <f>_xlfn.DAYS(Tableau1[[#This Row],[Date]],Tableau1[[#This Row],[Date_creation]])</f>
        <v>882</v>
      </c>
    </row>
    <row r="797" spans="1:21" x14ac:dyDescent="0.35">
      <c r="A797" t="s">
        <v>8</v>
      </c>
      <c r="B797" t="s">
        <v>421</v>
      </c>
      <c r="C797" t="str">
        <f>TRIM(Tableau1[[#This Row],[Country_Cod]])</f>
        <v>SVK</v>
      </c>
      <c r="D797" t="s">
        <v>409</v>
      </c>
      <c r="E797" t="str">
        <f>VLOOKUP(Tableau1[[#This Row],[Code_Pays]],Table_Correspondance!$B$1:$F$40,2,FALSE)</f>
        <v>Slovaquie</v>
      </c>
      <c r="F797" t="str">
        <f>RIGHT(Tableau1[[#This Row],[Categ]],LEN(Tableau1[[#This Row],[Categ]])-4)</f>
        <v>Haut</v>
      </c>
      <c r="G797" t="s">
        <v>42</v>
      </c>
      <c r="H797" t="str">
        <f>RIGHT(Tableau1[[#This Row],[Period]],4)</f>
        <v>2019</v>
      </c>
      <c r="I797" t="str">
        <f>LEFT(Tableau1[[#This Row],[Period]],FIND("-",Tableau1[[#This Row],[Period]])-1)</f>
        <v>M6</v>
      </c>
      <c r="J797" t="str">
        <f>RIGHT(Tableau1[[#This Row],[Gauche_Trouve]],LEN(Tableau1[[#This Row],[Gauche_Trouve]])-1)</f>
        <v>6</v>
      </c>
      <c r="K797" s="5">
        <f>DATE(Tableau1[[#This Row],[Annee]],Tableau1[[#This Row],[Mois]],1)</f>
        <v>43617</v>
      </c>
      <c r="L797" s="5" t="str">
        <f>"T" &amp; ROUNDUP(Tableau1[[#This Row],[Mois]]/3, 0)</f>
        <v>T2</v>
      </c>
      <c r="M797" t="s">
        <v>82</v>
      </c>
      <c r="N797" t="str">
        <f>CONCATENATE(Tableau1[[#This Row],[Annee]],"-",Tableau1[[#This Row],[Trimestre]])</f>
        <v>2019-T2</v>
      </c>
      <c r="O797" t="str">
        <f>VLOOKUP(Tableau1[[#This Row],[Product_Ref]],Table_Correspondance!H:J,2,FALSE)</f>
        <v>Pull</v>
      </c>
      <c r="P797" s="3">
        <f>VLOOKUP(Tableau1[[#This Row],[Product_Ref]],Table_Correspondance!H:N,6,FALSE)</f>
        <v>8.36</v>
      </c>
      <c r="Q797" s="3">
        <f>VLOOKUP(Tableau1[[#This Row],[Product_Ref]],Table_Correspondance!H:N,7,FALSE)</f>
        <v>11</v>
      </c>
      <c r="R797" s="3">
        <v>5198.5200000000004</v>
      </c>
      <c r="S797" t="str">
        <f>CONCATENATE(Tableau1[[#This Row],[Sub_Region_Cod]],Tableau1[[#This Row],[Country_Cod]],Tableau1[[#This Row],[Categ]],Tableau1[[#This Row],[Period]],Tableau1[[#This Row],[Product_Ref]],Tableau1[[#This Row],[Sales]])</f>
        <v>EUESVKCAT_HautM6-2019P375715198,52</v>
      </c>
      <c r="T797" s="5">
        <f>VLOOKUP(Tableau1[[#This Row],[Product_Ref]],Table_Correspondance!H:L,5,FALSE)</f>
        <v>43221</v>
      </c>
      <c r="U797">
        <f>_xlfn.DAYS(Tableau1[[#This Row],[Date]],Tableau1[[#This Row],[Date_creation]])</f>
        <v>396</v>
      </c>
    </row>
    <row r="798" spans="1:21" x14ac:dyDescent="0.35">
      <c r="A798" t="s">
        <v>8</v>
      </c>
      <c r="B798" t="s">
        <v>422</v>
      </c>
      <c r="C798" t="str">
        <f>TRIM(Tableau1[[#This Row],[Country_Cod]])</f>
        <v>BLR</v>
      </c>
      <c r="D798" t="s">
        <v>410</v>
      </c>
      <c r="E798" t="str">
        <f>VLOOKUP(Tableau1[[#This Row],[Code_Pays]],Table_Correspondance!$B$1:$F$40,2,FALSE)</f>
        <v>Bélarus</v>
      </c>
      <c r="F798" t="str">
        <f>RIGHT(Tableau1[[#This Row],[Categ]],LEN(Tableau1[[#This Row],[Categ]])-4)</f>
        <v>Bas</v>
      </c>
      <c r="G798" t="s">
        <v>52</v>
      </c>
      <c r="H798" t="str">
        <f>RIGHT(Tableau1[[#This Row],[Period]],4)</f>
        <v>2020</v>
      </c>
      <c r="I798" t="str">
        <f>LEFT(Tableau1[[#This Row],[Period]],FIND("-",Tableau1[[#This Row],[Period]])-1)</f>
        <v>M11</v>
      </c>
      <c r="J798" t="str">
        <f>RIGHT(Tableau1[[#This Row],[Gauche_Trouve]],LEN(Tableau1[[#This Row],[Gauche_Trouve]])-1)</f>
        <v>11</v>
      </c>
      <c r="K798" s="5">
        <f>DATE(Tableau1[[#This Row],[Annee]],Tableau1[[#This Row],[Mois]],1)</f>
        <v>44136</v>
      </c>
      <c r="L798" s="5" t="str">
        <f>"T" &amp; ROUNDUP(Tableau1[[#This Row],[Mois]]/3, 0)</f>
        <v>T4</v>
      </c>
      <c r="M798" t="s">
        <v>106</v>
      </c>
      <c r="N798" t="str">
        <f>CONCATENATE(Tableau1[[#This Row],[Annee]],"-",Tableau1[[#This Row],[Trimestre]])</f>
        <v>2020-T4</v>
      </c>
      <c r="O798" t="str">
        <f>VLOOKUP(Tableau1[[#This Row],[Product_Ref]],Table_Correspondance!H:J,2,FALSE)</f>
        <v>Jupe</v>
      </c>
      <c r="P798" s="3">
        <f>VLOOKUP(Tableau1[[#This Row],[Product_Ref]],Table_Correspondance!H:N,6,FALSE)</f>
        <v>10.53</v>
      </c>
      <c r="Q798" s="3">
        <f>VLOOKUP(Tableau1[[#This Row],[Product_Ref]],Table_Correspondance!H:N,7,FALSE)</f>
        <v>13</v>
      </c>
      <c r="R798" s="3">
        <v>5541.19</v>
      </c>
      <c r="S798" t="str">
        <f>CONCATENATE(Tableau1[[#This Row],[Sub_Region_Cod]],Tableau1[[#This Row],[Country_Cod]],Tableau1[[#This Row],[Categ]],Tableau1[[#This Row],[Period]],Tableau1[[#This Row],[Product_Ref]],Tableau1[[#This Row],[Sales]])</f>
        <v>EUEBLRCAT_BasM11-2020P174475541,19</v>
      </c>
      <c r="T798" s="5">
        <f>VLOOKUP(Tableau1[[#This Row],[Product_Ref]],Table_Correspondance!H:L,5,FALSE)</f>
        <v>43132</v>
      </c>
      <c r="U798">
        <f>_xlfn.DAYS(Tableau1[[#This Row],[Date]],Tableau1[[#This Row],[Date_creation]])</f>
        <v>1004</v>
      </c>
    </row>
    <row r="799" spans="1:21" x14ac:dyDescent="0.35">
      <c r="A799" t="s">
        <v>8</v>
      </c>
      <c r="B799" t="s">
        <v>422</v>
      </c>
      <c r="C799" t="str">
        <f>TRIM(Tableau1[[#This Row],[Country_Cod]])</f>
        <v>BLR</v>
      </c>
      <c r="D799" t="s">
        <v>409</v>
      </c>
      <c r="E799" t="str">
        <f>VLOOKUP(Tableau1[[#This Row],[Code_Pays]],Table_Correspondance!$B$1:$F$40,2,FALSE)</f>
        <v>Bélarus</v>
      </c>
      <c r="F799" t="str">
        <f>RIGHT(Tableau1[[#This Row],[Categ]],LEN(Tableau1[[#This Row],[Categ]])-4)</f>
        <v>Haut</v>
      </c>
      <c r="G799" t="s">
        <v>40</v>
      </c>
      <c r="H799" t="str">
        <f>RIGHT(Tableau1[[#This Row],[Period]],4)</f>
        <v>2020</v>
      </c>
      <c r="I799" t="str">
        <f>LEFT(Tableau1[[#This Row],[Period]],FIND("-",Tableau1[[#This Row],[Period]])-1)</f>
        <v>M10</v>
      </c>
      <c r="J799" t="str">
        <f>RIGHT(Tableau1[[#This Row],[Gauche_Trouve]],LEN(Tableau1[[#This Row],[Gauche_Trouve]])-1)</f>
        <v>10</v>
      </c>
      <c r="K799" s="5">
        <f>DATE(Tableau1[[#This Row],[Annee]],Tableau1[[#This Row],[Mois]],1)</f>
        <v>44105</v>
      </c>
      <c r="L799" s="5" t="str">
        <f>"T" &amp; ROUNDUP(Tableau1[[#This Row],[Mois]]/3, 0)</f>
        <v>T4</v>
      </c>
      <c r="M799" t="s">
        <v>99</v>
      </c>
      <c r="N799" t="str">
        <f>CONCATENATE(Tableau1[[#This Row],[Annee]],"-",Tableau1[[#This Row],[Trimestre]])</f>
        <v>2020-T4</v>
      </c>
      <c r="O799" t="str">
        <f>VLOOKUP(Tableau1[[#This Row],[Product_Ref]],Table_Correspondance!H:J,2,FALSE)</f>
        <v>Pull</v>
      </c>
      <c r="P799" s="3">
        <f>VLOOKUP(Tableau1[[#This Row],[Product_Ref]],Table_Correspondance!H:N,6,FALSE)</f>
        <v>7.1</v>
      </c>
      <c r="Q799" s="3">
        <f>VLOOKUP(Tableau1[[#This Row],[Product_Ref]],Table_Correspondance!H:N,7,FALSE)</f>
        <v>10</v>
      </c>
      <c r="R799" s="3">
        <v>2063.66</v>
      </c>
      <c r="S799" t="str">
        <f>CONCATENATE(Tableau1[[#This Row],[Sub_Region_Cod]],Tableau1[[#This Row],[Country_Cod]],Tableau1[[#This Row],[Categ]],Tableau1[[#This Row],[Period]],Tableau1[[#This Row],[Product_Ref]],Tableau1[[#This Row],[Sales]])</f>
        <v>EUEBLRCAT_HautM10-2020P052292063,66</v>
      </c>
      <c r="T799" s="5">
        <f>VLOOKUP(Tableau1[[#This Row],[Product_Ref]],Table_Correspondance!H:L,5,FALSE)</f>
        <v>43101</v>
      </c>
      <c r="U799">
        <f>_xlfn.DAYS(Tableau1[[#This Row],[Date]],Tableau1[[#This Row],[Date_creation]])</f>
        <v>1004</v>
      </c>
    </row>
    <row r="800" spans="1:21" x14ac:dyDescent="0.35">
      <c r="A800" t="s">
        <v>8</v>
      </c>
      <c r="B800" t="s">
        <v>422</v>
      </c>
      <c r="C800" t="str">
        <f>TRIM(Tableau1[[#This Row],[Country_Cod]])</f>
        <v>BLR</v>
      </c>
      <c r="D800" t="s">
        <v>409</v>
      </c>
      <c r="E800" t="str">
        <f>VLOOKUP(Tableau1[[#This Row],[Code_Pays]],Table_Correspondance!$B$1:$F$40,2,FALSE)</f>
        <v>Bélarus</v>
      </c>
      <c r="F800" t="str">
        <f>RIGHT(Tableau1[[#This Row],[Categ]],LEN(Tableau1[[#This Row],[Categ]])-4)</f>
        <v>Haut</v>
      </c>
      <c r="G800" t="s">
        <v>17</v>
      </c>
      <c r="H800" t="str">
        <f>RIGHT(Tableau1[[#This Row],[Period]],4)</f>
        <v>2020</v>
      </c>
      <c r="I800" t="str">
        <f>LEFT(Tableau1[[#This Row],[Period]],FIND("-",Tableau1[[#This Row],[Period]])-1)</f>
        <v>M12</v>
      </c>
      <c r="J800" t="str">
        <f>RIGHT(Tableau1[[#This Row],[Gauche_Trouve]],LEN(Tableau1[[#This Row],[Gauche_Trouve]])-1)</f>
        <v>12</v>
      </c>
      <c r="K800" s="5">
        <f>DATE(Tableau1[[#This Row],[Annee]],Tableau1[[#This Row],[Mois]],1)</f>
        <v>44166</v>
      </c>
      <c r="L800" s="5" t="str">
        <f>"T" &amp; ROUNDUP(Tableau1[[#This Row],[Mois]]/3, 0)</f>
        <v>T4</v>
      </c>
      <c r="M800" t="s">
        <v>403</v>
      </c>
      <c r="N800" t="str">
        <f>CONCATENATE(Tableau1[[#This Row],[Annee]],"-",Tableau1[[#This Row],[Trimestre]])</f>
        <v>2020-T4</v>
      </c>
      <c r="O800" t="str">
        <f>VLOOKUP(Tableau1[[#This Row],[Product_Ref]],Table_Correspondance!H:J,2,FALSE)</f>
        <v>Chemisier</v>
      </c>
      <c r="P800" s="3">
        <f>VLOOKUP(Tableau1[[#This Row],[Product_Ref]],Table_Correspondance!H:N,6,FALSE)</f>
        <v>4.8</v>
      </c>
      <c r="Q800" s="3">
        <f>VLOOKUP(Tableau1[[#This Row],[Product_Ref]],Table_Correspondance!H:N,7,FALSE)</f>
        <v>6</v>
      </c>
      <c r="R800" s="3">
        <v>6564.18</v>
      </c>
      <c r="S800" t="str">
        <f>CONCATENATE(Tableau1[[#This Row],[Sub_Region_Cod]],Tableau1[[#This Row],[Country_Cod]],Tableau1[[#This Row],[Categ]],Tableau1[[#This Row],[Period]],Tableau1[[#This Row],[Product_Ref]],Tableau1[[#This Row],[Sales]])</f>
        <v>EUEBLRCAT_HautM12-2020P197496564,18</v>
      </c>
      <c r="T800" s="5">
        <f>VLOOKUP(Tableau1[[#This Row],[Product_Ref]],Table_Correspondance!H:L,5,FALSE)</f>
        <v>42979</v>
      </c>
      <c r="U800">
        <f>_xlfn.DAYS(Tableau1[[#This Row],[Date]],Tableau1[[#This Row],[Date_creation]])</f>
        <v>1187</v>
      </c>
    </row>
    <row r="801" spans="1:21" x14ac:dyDescent="0.35">
      <c r="A801" t="s">
        <v>8</v>
      </c>
      <c r="B801" t="s">
        <v>421</v>
      </c>
      <c r="C801" t="str">
        <f>TRIM(Tableau1[[#This Row],[Country_Cod]])</f>
        <v>SVK</v>
      </c>
      <c r="D801" t="s">
        <v>410</v>
      </c>
      <c r="E801" t="str">
        <f>VLOOKUP(Tableau1[[#This Row],[Code_Pays]],Table_Correspondance!$B$1:$F$40,2,FALSE)</f>
        <v>Slovaquie</v>
      </c>
      <c r="F801" t="str">
        <f>RIGHT(Tableau1[[#This Row],[Categ]],LEN(Tableau1[[#This Row],[Categ]])-4)</f>
        <v>Bas</v>
      </c>
      <c r="G801" t="s">
        <v>27</v>
      </c>
      <c r="H801" t="str">
        <f>RIGHT(Tableau1[[#This Row],[Period]],4)</f>
        <v>2020</v>
      </c>
      <c r="I801" t="str">
        <f>LEFT(Tableau1[[#This Row],[Period]],FIND("-",Tableau1[[#This Row],[Period]])-1)</f>
        <v>M6</v>
      </c>
      <c r="J801" t="str">
        <f>RIGHT(Tableau1[[#This Row],[Gauche_Trouve]],LEN(Tableau1[[#This Row],[Gauche_Trouve]])-1)</f>
        <v>6</v>
      </c>
      <c r="K801" s="5">
        <f>DATE(Tableau1[[#This Row],[Annee]],Tableau1[[#This Row],[Mois]],1)</f>
        <v>43983</v>
      </c>
      <c r="L801" s="5" t="str">
        <f>"T" &amp; ROUNDUP(Tableau1[[#This Row],[Mois]]/3, 0)</f>
        <v>T2</v>
      </c>
      <c r="M801" t="s">
        <v>299</v>
      </c>
      <c r="N801" t="str">
        <f>CONCATENATE(Tableau1[[#This Row],[Annee]],"-",Tableau1[[#This Row],[Trimestre]])</f>
        <v>2020-T2</v>
      </c>
      <c r="O801" t="str">
        <f>VLOOKUP(Tableau1[[#This Row],[Product_Ref]],Table_Correspondance!H:J,2,FALSE)</f>
        <v>Culotte</v>
      </c>
      <c r="P801" s="3">
        <f>VLOOKUP(Tableau1[[#This Row],[Product_Ref]],Table_Correspondance!H:N,6,FALSE)</f>
        <v>12.15</v>
      </c>
      <c r="Q801" s="3">
        <f>VLOOKUP(Tableau1[[#This Row],[Product_Ref]],Table_Correspondance!H:N,7,FALSE)</f>
        <v>15</v>
      </c>
      <c r="R801" s="3">
        <v>4674.75</v>
      </c>
      <c r="S801" t="str">
        <f>CONCATENATE(Tableau1[[#This Row],[Sub_Region_Cod]],Tableau1[[#This Row],[Country_Cod]],Tableau1[[#This Row],[Categ]],Tableau1[[#This Row],[Period]],Tableau1[[#This Row],[Product_Ref]],Tableau1[[#This Row],[Sales]])</f>
        <v>EUESVKCAT_BasM6-2020P103324674,75</v>
      </c>
      <c r="T801" s="5">
        <f>VLOOKUP(Tableau1[[#This Row],[Product_Ref]],Table_Correspondance!H:L,5,FALSE)</f>
        <v>43252</v>
      </c>
      <c r="U801">
        <f>_xlfn.DAYS(Tableau1[[#This Row],[Date]],Tableau1[[#This Row],[Date_creation]])</f>
        <v>731</v>
      </c>
    </row>
    <row r="802" spans="1:21" x14ac:dyDescent="0.35">
      <c r="A802" t="s">
        <v>8</v>
      </c>
      <c r="B802" t="s">
        <v>422</v>
      </c>
      <c r="C802" t="str">
        <f>TRIM(Tableau1[[#This Row],[Country_Cod]])</f>
        <v>BLR</v>
      </c>
      <c r="D802" t="s">
        <v>410</v>
      </c>
      <c r="E802" t="str">
        <f>VLOOKUP(Tableau1[[#This Row],[Code_Pays]],Table_Correspondance!$B$1:$F$40,2,FALSE)</f>
        <v>Bélarus</v>
      </c>
      <c r="F802" t="str">
        <f>RIGHT(Tableau1[[#This Row],[Categ]],LEN(Tableau1[[#This Row],[Categ]])-4)</f>
        <v>Bas</v>
      </c>
      <c r="G802" t="s">
        <v>73</v>
      </c>
      <c r="H802" t="str">
        <f>RIGHT(Tableau1[[#This Row],[Period]],4)</f>
        <v>2020</v>
      </c>
      <c r="I802" t="str">
        <f>LEFT(Tableau1[[#This Row],[Period]],FIND("-",Tableau1[[#This Row],[Period]])-1)</f>
        <v>M8</v>
      </c>
      <c r="J802" t="str">
        <f>RIGHT(Tableau1[[#This Row],[Gauche_Trouve]],LEN(Tableau1[[#This Row],[Gauche_Trouve]])-1)</f>
        <v>8</v>
      </c>
      <c r="K802" s="5">
        <f>DATE(Tableau1[[#This Row],[Annee]],Tableau1[[#This Row],[Mois]],1)</f>
        <v>44044</v>
      </c>
      <c r="L802" s="5" t="str">
        <f>"T" &amp; ROUNDUP(Tableau1[[#This Row],[Mois]]/3, 0)</f>
        <v>T3</v>
      </c>
      <c r="M802" t="s">
        <v>268</v>
      </c>
      <c r="N802" t="str">
        <f>CONCATENATE(Tableau1[[#This Row],[Annee]],"-",Tableau1[[#This Row],[Trimestre]])</f>
        <v>2020-T3</v>
      </c>
      <c r="O802" t="str">
        <f>VLOOKUP(Tableau1[[#This Row],[Product_Ref]],Table_Correspondance!H:J,2,FALSE)</f>
        <v>Jupe</v>
      </c>
      <c r="P802" s="3">
        <f>VLOOKUP(Tableau1[[#This Row],[Product_Ref]],Table_Correspondance!H:N,6,FALSE)</f>
        <v>3.75</v>
      </c>
      <c r="Q802" s="3">
        <f>VLOOKUP(Tableau1[[#This Row],[Product_Ref]],Table_Correspondance!H:N,7,FALSE)</f>
        <v>5</v>
      </c>
      <c r="R802" s="3">
        <v>4355.91</v>
      </c>
      <c r="S802" t="str">
        <f>CONCATENATE(Tableau1[[#This Row],[Sub_Region_Cod]],Tableau1[[#This Row],[Country_Cod]],Tableau1[[#This Row],[Categ]],Tableau1[[#This Row],[Period]],Tableau1[[#This Row],[Product_Ref]],Tableau1[[#This Row],[Sales]])</f>
        <v>EUEBLRCAT_BasM8-2020P330604355,91</v>
      </c>
      <c r="T802" s="5">
        <f>VLOOKUP(Tableau1[[#This Row],[Product_Ref]],Table_Correspondance!H:L,5,FALSE)</f>
        <v>43344</v>
      </c>
      <c r="U802">
        <f>_xlfn.DAYS(Tableau1[[#This Row],[Date]],Tableau1[[#This Row],[Date_creation]])</f>
        <v>700</v>
      </c>
    </row>
    <row r="803" spans="1:21" x14ac:dyDescent="0.35">
      <c r="A803" t="s">
        <v>8</v>
      </c>
      <c r="B803" t="s">
        <v>415</v>
      </c>
      <c r="C803" t="str">
        <f>TRIM(Tableau1[[#This Row],[Country_Cod]])</f>
        <v>RUS</v>
      </c>
      <c r="D803" t="s">
        <v>409</v>
      </c>
      <c r="E803" t="str">
        <f>VLOOKUP(Tableau1[[#This Row],[Code_Pays]],Table_Correspondance!$B$1:$F$40,2,FALSE)</f>
        <v>Fédération de Russie</v>
      </c>
      <c r="F803" t="str">
        <f>RIGHT(Tableau1[[#This Row],[Categ]],LEN(Tableau1[[#This Row],[Categ]])-4)</f>
        <v>Haut</v>
      </c>
      <c r="G803" t="s">
        <v>6</v>
      </c>
      <c r="H803" t="str">
        <f>RIGHT(Tableau1[[#This Row],[Period]],4)</f>
        <v>2021</v>
      </c>
      <c r="I803" t="str">
        <f>LEFT(Tableau1[[#This Row],[Period]],FIND("-",Tableau1[[#This Row],[Period]])-1)</f>
        <v>M1</v>
      </c>
      <c r="J803" t="str">
        <f>RIGHT(Tableau1[[#This Row],[Gauche_Trouve]],LEN(Tableau1[[#This Row],[Gauche_Trouve]])-1)</f>
        <v>1</v>
      </c>
      <c r="K803" s="5">
        <f>DATE(Tableau1[[#This Row],[Annee]],Tableau1[[#This Row],[Mois]],1)</f>
        <v>44197</v>
      </c>
      <c r="L803" s="5" t="str">
        <f>"T" &amp; ROUNDUP(Tableau1[[#This Row],[Mois]]/3, 0)</f>
        <v>T1</v>
      </c>
      <c r="M803" t="s">
        <v>289</v>
      </c>
      <c r="N803" t="str">
        <f>CONCATENATE(Tableau1[[#This Row],[Annee]],"-",Tableau1[[#This Row],[Trimestre]])</f>
        <v>2021-T1</v>
      </c>
      <c r="O803" t="str">
        <f>VLOOKUP(Tableau1[[#This Row],[Product_Ref]],Table_Correspondance!H:J,2,FALSE)</f>
        <v>T-shirt</v>
      </c>
      <c r="P803" s="3">
        <f>VLOOKUP(Tableau1[[#This Row],[Product_Ref]],Table_Correspondance!H:N,6,FALSE)</f>
        <v>4.4400000000000004</v>
      </c>
      <c r="Q803" s="3">
        <f>VLOOKUP(Tableau1[[#This Row],[Product_Ref]],Table_Correspondance!H:N,7,FALSE)</f>
        <v>6</v>
      </c>
      <c r="R803" s="3">
        <v>8926.34</v>
      </c>
      <c r="S803" t="str">
        <f>CONCATENATE(Tableau1[[#This Row],[Sub_Region_Cod]],Tableau1[[#This Row],[Country_Cod]],Tableau1[[#This Row],[Categ]],Tableau1[[#This Row],[Period]],Tableau1[[#This Row],[Product_Ref]],Tableau1[[#This Row],[Sales]])</f>
        <v>EUERUSCAT_HautM1-2021P362228926,34</v>
      </c>
      <c r="T803" s="5">
        <f>VLOOKUP(Tableau1[[#This Row],[Product_Ref]],Table_Correspondance!H:L,5,FALSE)</f>
        <v>43132</v>
      </c>
      <c r="U803">
        <f>_xlfn.DAYS(Tableau1[[#This Row],[Date]],Tableau1[[#This Row],[Date_creation]])</f>
        <v>1065</v>
      </c>
    </row>
    <row r="804" spans="1:21" x14ac:dyDescent="0.35">
      <c r="A804" t="s">
        <v>8</v>
      </c>
      <c r="B804" t="s">
        <v>424</v>
      </c>
      <c r="C804" t="str">
        <f>TRIM(Tableau1[[#This Row],[Country_Cod]])</f>
        <v>CZE</v>
      </c>
      <c r="D804" t="s">
        <v>410</v>
      </c>
      <c r="E804" t="str">
        <f>VLOOKUP(Tableau1[[#This Row],[Code_Pays]],Table_Correspondance!$B$1:$F$40,2,FALSE)</f>
        <v>République Tchèque</v>
      </c>
      <c r="F804" t="str">
        <f>RIGHT(Tableau1[[#This Row],[Categ]],LEN(Tableau1[[#This Row],[Categ]])-4)</f>
        <v>Bas</v>
      </c>
      <c r="G804" t="s">
        <v>20</v>
      </c>
      <c r="H804" t="str">
        <f>RIGHT(Tableau1[[#This Row],[Period]],4)</f>
        <v>2020</v>
      </c>
      <c r="I804" t="str">
        <f>LEFT(Tableau1[[#This Row],[Period]],FIND("-",Tableau1[[#This Row],[Period]])-1)</f>
        <v>M4</v>
      </c>
      <c r="J804" t="str">
        <f>RIGHT(Tableau1[[#This Row],[Gauche_Trouve]],LEN(Tableau1[[#This Row],[Gauche_Trouve]])-1)</f>
        <v>4</v>
      </c>
      <c r="K804" s="5">
        <f>DATE(Tableau1[[#This Row],[Annee]],Tableau1[[#This Row],[Mois]],1)</f>
        <v>43922</v>
      </c>
      <c r="L804" s="5" t="str">
        <f>"T" &amp; ROUNDUP(Tableau1[[#This Row],[Mois]]/3, 0)</f>
        <v>T2</v>
      </c>
      <c r="M804" t="s">
        <v>379</v>
      </c>
      <c r="N804" t="str">
        <f>CONCATENATE(Tableau1[[#This Row],[Annee]],"-",Tableau1[[#This Row],[Trimestre]])</f>
        <v>2020-T2</v>
      </c>
      <c r="O804" t="str">
        <f>VLOOKUP(Tableau1[[#This Row],[Product_Ref]],Table_Correspondance!H:J,2,FALSE)</f>
        <v>Jupe</v>
      </c>
      <c r="P804" s="3">
        <f>VLOOKUP(Tableau1[[#This Row],[Product_Ref]],Table_Correspondance!H:N,6,FALSE)</f>
        <v>9.02</v>
      </c>
      <c r="Q804" s="3">
        <f>VLOOKUP(Tableau1[[#This Row],[Product_Ref]],Table_Correspondance!H:N,7,FALSE)</f>
        <v>11</v>
      </c>
      <c r="R804" s="3">
        <v>6606.66</v>
      </c>
      <c r="S804" t="str">
        <f>CONCATENATE(Tableau1[[#This Row],[Sub_Region_Cod]],Tableau1[[#This Row],[Country_Cod]],Tableau1[[#This Row],[Categ]],Tableau1[[#This Row],[Period]],Tableau1[[#This Row],[Product_Ref]],Tableau1[[#This Row],[Sales]])</f>
        <v>EUECZECAT_BasM4-2020P374656606,66</v>
      </c>
      <c r="T804" s="5">
        <f>VLOOKUP(Tableau1[[#This Row],[Product_Ref]],Table_Correspondance!H:L,5,FALSE)</f>
        <v>43435</v>
      </c>
      <c r="U804">
        <f>_xlfn.DAYS(Tableau1[[#This Row],[Date]],Tableau1[[#This Row],[Date_creation]])</f>
        <v>487</v>
      </c>
    </row>
    <row r="805" spans="1:21" x14ac:dyDescent="0.35">
      <c r="A805" t="s">
        <v>8</v>
      </c>
      <c r="B805" t="s">
        <v>419</v>
      </c>
      <c r="C805" t="str">
        <f>TRIM(Tableau1[[#This Row],[Country_Cod]])</f>
        <v>HUN</v>
      </c>
      <c r="D805" t="s">
        <v>409</v>
      </c>
      <c r="E805" t="str">
        <f>VLOOKUP(Tableau1[[#This Row],[Code_Pays]],Table_Correspondance!$B$1:$F$40,2,FALSE)</f>
        <v>Hongrie</v>
      </c>
      <c r="F805" t="str">
        <f>RIGHT(Tableau1[[#This Row],[Categ]],LEN(Tableau1[[#This Row],[Categ]])-4)</f>
        <v>Haut</v>
      </c>
      <c r="G805" t="s">
        <v>20</v>
      </c>
      <c r="H805" t="str">
        <f>RIGHT(Tableau1[[#This Row],[Period]],4)</f>
        <v>2020</v>
      </c>
      <c r="I805" t="str">
        <f>LEFT(Tableau1[[#This Row],[Period]],FIND("-",Tableau1[[#This Row],[Period]])-1)</f>
        <v>M4</v>
      </c>
      <c r="J805" t="str">
        <f>RIGHT(Tableau1[[#This Row],[Gauche_Trouve]],LEN(Tableau1[[#This Row],[Gauche_Trouve]])-1)</f>
        <v>4</v>
      </c>
      <c r="K805" s="5">
        <f>DATE(Tableau1[[#This Row],[Annee]],Tableau1[[#This Row],[Mois]],1)</f>
        <v>43922</v>
      </c>
      <c r="L805" s="5" t="str">
        <f>"T" &amp; ROUNDUP(Tableau1[[#This Row],[Mois]]/3, 0)</f>
        <v>T2</v>
      </c>
      <c r="M805" t="s">
        <v>298</v>
      </c>
      <c r="N805" t="str">
        <f>CONCATENATE(Tableau1[[#This Row],[Annee]],"-",Tableau1[[#This Row],[Trimestre]])</f>
        <v>2020-T2</v>
      </c>
      <c r="O805" t="str">
        <f>VLOOKUP(Tableau1[[#This Row],[Product_Ref]],Table_Correspondance!H:J,2,FALSE)</f>
        <v>Chemise</v>
      </c>
      <c r="P805" s="3">
        <f>VLOOKUP(Tableau1[[#This Row],[Product_Ref]],Table_Correspondance!H:N,6,FALSE)</f>
        <v>6.3</v>
      </c>
      <c r="Q805" s="3">
        <f>VLOOKUP(Tableau1[[#This Row],[Product_Ref]],Table_Correspondance!H:N,7,FALSE)</f>
        <v>7</v>
      </c>
      <c r="R805" s="3">
        <v>3872.95</v>
      </c>
      <c r="S805" t="str">
        <f>CONCATENATE(Tableau1[[#This Row],[Sub_Region_Cod]],Tableau1[[#This Row],[Country_Cod]],Tableau1[[#This Row],[Categ]],Tableau1[[#This Row],[Period]],Tableau1[[#This Row],[Product_Ref]],Tableau1[[#This Row],[Sales]])</f>
        <v>EUEHUNCAT_HautM4-2020P122323872,95</v>
      </c>
      <c r="T805" s="5">
        <f>VLOOKUP(Tableau1[[#This Row],[Product_Ref]],Table_Correspondance!H:L,5,FALSE)</f>
        <v>42917</v>
      </c>
      <c r="U805">
        <f>_xlfn.DAYS(Tableau1[[#This Row],[Date]],Tableau1[[#This Row],[Date_creation]])</f>
        <v>1005</v>
      </c>
    </row>
    <row r="806" spans="1:21" x14ac:dyDescent="0.35">
      <c r="A806" t="s">
        <v>8</v>
      </c>
      <c r="B806" t="s">
        <v>419</v>
      </c>
      <c r="C806" t="str">
        <f>TRIM(Tableau1[[#This Row],[Country_Cod]])</f>
        <v>HUN</v>
      </c>
      <c r="D806" t="s">
        <v>410</v>
      </c>
      <c r="E806" t="str">
        <f>VLOOKUP(Tableau1[[#This Row],[Code_Pays]],Table_Correspondance!$B$1:$F$40,2,FALSE)</f>
        <v>Hongrie</v>
      </c>
      <c r="F806" t="str">
        <f>RIGHT(Tableau1[[#This Row],[Categ]],LEN(Tableau1[[#This Row],[Categ]])-4)</f>
        <v>Bas</v>
      </c>
      <c r="G806" t="s">
        <v>6</v>
      </c>
      <c r="H806" t="str">
        <f>RIGHT(Tableau1[[#This Row],[Period]],4)</f>
        <v>2021</v>
      </c>
      <c r="I806" t="str">
        <f>LEFT(Tableau1[[#This Row],[Period]],FIND("-",Tableau1[[#This Row],[Period]])-1)</f>
        <v>M1</v>
      </c>
      <c r="J806" t="str">
        <f>RIGHT(Tableau1[[#This Row],[Gauche_Trouve]],LEN(Tableau1[[#This Row],[Gauche_Trouve]])-1)</f>
        <v>1</v>
      </c>
      <c r="K806" s="5">
        <f>DATE(Tableau1[[#This Row],[Annee]],Tableau1[[#This Row],[Mois]],1)</f>
        <v>44197</v>
      </c>
      <c r="L806" s="5" t="str">
        <f>"T" &amp; ROUNDUP(Tableau1[[#This Row],[Mois]]/3, 0)</f>
        <v>T1</v>
      </c>
      <c r="M806" t="s">
        <v>154</v>
      </c>
      <c r="N806" t="str">
        <f>CONCATENATE(Tableau1[[#This Row],[Annee]],"-",Tableau1[[#This Row],[Trimestre]])</f>
        <v>2021-T1</v>
      </c>
      <c r="O806" t="str">
        <f>VLOOKUP(Tableau1[[#This Row],[Product_Ref]],Table_Correspondance!H:J,2,FALSE)</f>
        <v>Culotte</v>
      </c>
      <c r="P806" s="3">
        <f>VLOOKUP(Tableau1[[#This Row],[Product_Ref]],Table_Correspondance!H:N,6,FALSE)</f>
        <v>13.05</v>
      </c>
      <c r="Q806" s="3">
        <f>VLOOKUP(Tableau1[[#This Row],[Product_Ref]],Table_Correspondance!H:N,7,FALSE)</f>
        <v>15</v>
      </c>
      <c r="R806" s="3">
        <v>8561.8799999999992</v>
      </c>
      <c r="S806" t="str">
        <f>CONCATENATE(Tableau1[[#This Row],[Sub_Region_Cod]],Tableau1[[#This Row],[Country_Cod]],Tableau1[[#This Row],[Categ]],Tableau1[[#This Row],[Period]],Tableau1[[#This Row],[Product_Ref]],Tableau1[[#This Row],[Sales]])</f>
        <v>EUEHUNCAT_BasM1-2021P393158561,88</v>
      </c>
      <c r="T806" s="5">
        <f>VLOOKUP(Tableau1[[#This Row],[Product_Ref]],Table_Correspondance!H:L,5,FALSE)</f>
        <v>43160</v>
      </c>
      <c r="U806">
        <f>_xlfn.DAYS(Tableau1[[#This Row],[Date]],Tableau1[[#This Row],[Date_creation]])</f>
        <v>1037</v>
      </c>
    </row>
    <row r="807" spans="1:21" x14ac:dyDescent="0.35">
      <c r="A807" t="s">
        <v>8</v>
      </c>
      <c r="B807" t="s">
        <v>422</v>
      </c>
      <c r="C807" t="str">
        <f>TRIM(Tableau1[[#This Row],[Country_Cod]])</f>
        <v>BLR</v>
      </c>
      <c r="D807" t="s">
        <v>408</v>
      </c>
      <c r="E807" t="str">
        <f>VLOOKUP(Tableau1[[#This Row],[Code_Pays]],Table_Correspondance!$B$1:$F$40,2,FALSE)</f>
        <v>Bélarus</v>
      </c>
      <c r="F807" t="str">
        <f>RIGHT(Tableau1[[#This Row],[Categ]],LEN(Tableau1[[#This Row],[Categ]])-4)</f>
        <v>Haut-Et-Bas</v>
      </c>
      <c r="G807" t="s">
        <v>44</v>
      </c>
      <c r="H807" t="str">
        <f>RIGHT(Tableau1[[#This Row],[Period]],4)</f>
        <v>2019</v>
      </c>
      <c r="I807" t="str">
        <f>LEFT(Tableau1[[#This Row],[Period]],FIND("-",Tableau1[[#This Row],[Period]])-1)</f>
        <v>M11</v>
      </c>
      <c r="J807" t="str">
        <f>RIGHT(Tableau1[[#This Row],[Gauche_Trouve]],LEN(Tableau1[[#This Row],[Gauche_Trouve]])-1)</f>
        <v>11</v>
      </c>
      <c r="K807" s="5">
        <f>DATE(Tableau1[[#This Row],[Annee]],Tableau1[[#This Row],[Mois]],1)</f>
        <v>43770</v>
      </c>
      <c r="L807" s="5" t="str">
        <f>"T" &amp; ROUNDUP(Tableau1[[#This Row],[Mois]]/3, 0)</f>
        <v>T4</v>
      </c>
      <c r="M807" t="s">
        <v>237</v>
      </c>
      <c r="N807" t="str">
        <f>CONCATENATE(Tableau1[[#This Row],[Annee]],"-",Tableau1[[#This Row],[Trimestre]])</f>
        <v>2019-T4</v>
      </c>
      <c r="O807" t="str">
        <f>VLOOKUP(Tableau1[[#This Row],[Product_Ref]],Table_Correspondance!H:J,2,FALSE)</f>
        <v>Robe</v>
      </c>
      <c r="P807" s="3">
        <f>VLOOKUP(Tableau1[[#This Row],[Product_Ref]],Table_Correspondance!H:N,6,FALSE)</f>
        <v>8.69</v>
      </c>
      <c r="Q807" s="3">
        <f>VLOOKUP(Tableau1[[#This Row],[Product_Ref]],Table_Correspondance!H:N,7,FALSE)</f>
        <v>11</v>
      </c>
      <c r="R807" s="3">
        <v>4232.12</v>
      </c>
      <c r="S807" t="str">
        <f>CONCATENATE(Tableau1[[#This Row],[Sub_Region_Cod]],Tableau1[[#This Row],[Country_Cod]],Tableau1[[#This Row],[Categ]],Tableau1[[#This Row],[Period]],Tableau1[[#This Row],[Product_Ref]],Tableau1[[#This Row],[Sales]])</f>
        <v>EUEBLRCAT_Haut-Et-BasM11-2019P293234232,12</v>
      </c>
      <c r="T807" s="5">
        <f>VLOOKUP(Tableau1[[#This Row],[Product_Ref]],Table_Correspondance!H:L,5,FALSE)</f>
        <v>42887</v>
      </c>
      <c r="U807">
        <f>_xlfn.DAYS(Tableau1[[#This Row],[Date]],Tableau1[[#This Row],[Date_creation]])</f>
        <v>883</v>
      </c>
    </row>
    <row r="808" spans="1:21" x14ac:dyDescent="0.35">
      <c r="A808" t="s">
        <v>8</v>
      </c>
      <c r="B808" t="s">
        <v>418</v>
      </c>
      <c r="C808" t="str">
        <f>TRIM(Tableau1[[#This Row],[Country_Cod]])</f>
        <v>BGR</v>
      </c>
      <c r="D808" t="s">
        <v>408</v>
      </c>
      <c r="E808" t="str">
        <f>VLOOKUP(Tableau1[[#This Row],[Code_Pays]],Table_Correspondance!$B$1:$F$40,2,FALSE)</f>
        <v>Bulgarie</v>
      </c>
      <c r="F808" t="str">
        <f>RIGHT(Tableau1[[#This Row],[Categ]],LEN(Tableau1[[#This Row],[Categ]])-4)</f>
        <v>Haut-Et-Bas</v>
      </c>
      <c r="G808" t="s">
        <v>27</v>
      </c>
      <c r="H808" t="str">
        <f>RIGHT(Tableau1[[#This Row],[Period]],4)</f>
        <v>2020</v>
      </c>
      <c r="I808" t="str">
        <f>LEFT(Tableau1[[#This Row],[Period]],FIND("-",Tableau1[[#This Row],[Period]])-1)</f>
        <v>M6</v>
      </c>
      <c r="J808" t="str">
        <f>RIGHT(Tableau1[[#This Row],[Gauche_Trouve]],LEN(Tableau1[[#This Row],[Gauche_Trouve]])-1)</f>
        <v>6</v>
      </c>
      <c r="K808" s="5">
        <f>DATE(Tableau1[[#This Row],[Annee]],Tableau1[[#This Row],[Mois]],1)</f>
        <v>43983</v>
      </c>
      <c r="L808" s="5" t="str">
        <f>"T" &amp; ROUNDUP(Tableau1[[#This Row],[Mois]]/3, 0)</f>
        <v>T2</v>
      </c>
      <c r="M808" t="s">
        <v>142</v>
      </c>
      <c r="N808" t="str">
        <f>CONCATENATE(Tableau1[[#This Row],[Annee]],"-",Tableau1[[#This Row],[Trimestre]])</f>
        <v>2020-T2</v>
      </c>
      <c r="O808" t="str">
        <f>VLOOKUP(Tableau1[[#This Row],[Product_Ref]],Table_Correspondance!H:J,2,FALSE)</f>
        <v>Robe</v>
      </c>
      <c r="P808" s="3">
        <f>VLOOKUP(Tableau1[[#This Row],[Product_Ref]],Table_Correspondance!H:N,6,FALSE)</f>
        <v>11.1</v>
      </c>
      <c r="Q808" s="3">
        <f>VLOOKUP(Tableau1[[#This Row],[Product_Ref]],Table_Correspondance!H:N,7,FALSE)</f>
        <v>15</v>
      </c>
      <c r="R808" s="3">
        <v>7878.9</v>
      </c>
      <c r="S808" t="str">
        <f>CONCATENATE(Tableau1[[#This Row],[Sub_Region_Cod]],Tableau1[[#This Row],[Country_Cod]],Tableau1[[#This Row],[Categ]],Tableau1[[#This Row],[Period]],Tableau1[[#This Row],[Product_Ref]],Tableau1[[#This Row],[Sales]])</f>
        <v>EUEBGRCAT_Haut-Et-BasM6-2020P257247878,9</v>
      </c>
      <c r="T808" s="5">
        <f>VLOOKUP(Tableau1[[#This Row],[Product_Ref]],Table_Correspondance!H:L,5,FALSE)</f>
        <v>43282</v>
      </c>
      <c r="U808">
        <f>_xlfn.DAYS(Tableau1[[#This Row],[Date]],Tableau1[[#This Row],[Date_creation]])</f>
        <v>701</v>
      </c>
    </row>
    <row r="809" spans="1:21" x14ac:dyDescent="0.35">
      <c r="A809" t="s">
        <v>8</v>
      </c>
      <c r="B809" t="s">
        <v>425</v>
      </c>
      <c r="C809" t="str">
        <f>TRIM(Tableau1[[#This Row],[Country_Cod]])</f>
        <v>ARM</v>
      </c>
      <c r="D809" t="s">
        <v>408</v>
      </c>
      <c r="E809" t="str">
        <f>VLOOKUP(Tableau1[[#This Row],[Code_Pays]],Table_Correspondance!$B$1:$F$40,2,FALSE)</f>
        <v>Arménie</v>
      </c>
      <c r="F809" t="str">
        <f>RIGHT(Tableau1[[#This Row],[Categ]],LEN(Tableau1[[#This Row],[Categ]])-4)</f>
        <v>Haut-Et-Bas</v>
      </c>
      <c r="G809" t="s">
        <v>9</v>
      </c>
      <c r="H809" t="str">
        <f>RIGHT(Tableau1[[#This Row],[Period]],4)</f>
        <v>2021</v>
      </c>
      <c r="I809" t="str">
        <f>LEFT(Tableau1[[#This Row],[Period]],FIND("-",Tableau1[[#This Row],[Period]])-1)</f>
        <v>M2</v>
      </c>
      <c r="J809" t="str">
        <f>RIGHT(Tableau1[[#This Row],[Gauche_Trouve]],LEN(Tableau1[[#This Row],[Gauche_Trouve]])-1)</f>
        <v>2</v>
      </c>
      <c r="K809" s="5">
        <f>DATE(Tableau1[[#This Row],[Annee]],Tableau1[[#This Row],[Mois]],1)</f>
        <v>44228</v>
      </c>
      <c r="L809" s="5" t="str">
        <f>"T" &amp; ROUNDUP(Tableau1[[#This Row],[Mois]]/3, 0)</f>
        <v>T1</v>
      </c>
      <c r="M809" t="s">
        <v>122</v>
      </c>
      <c r="N809" t="str">
        <f>CONCATENATE(Tableau1[[#This Row],[Annee]],"-",Tableau1[[#This Row],[Trimestre]])</f>
        <v>2021-T1</v>
      </c>
      <c r="O809" t="str">
        <f>VLOOKUP(Tableau1[[#This Row],[Product_Ref]],Table_Correspondance!H:J,2,FALSE)</f>
        <v>Robe</v>
      </c>
      <c r="P809" s="3">
        <f>VLOOKUP(Tableau1[[#This Row],[Product_Ref]],Table_Correspondance!H:N,6,FALSE)</f>
        <v>7.04</v>
      </c>
      <c r="Q809" s="3">
        <f>VLOOKUP(Tableau1[[#This Row],[Product_Ref]],Table_Correspondance!H:N,7,FALSE)</f>
        <v>8</v>
      </c>
      <c r="R809" s="3">
        <v>6440.71</v>
      </c>
      <c r="S809" t="str">
        <f>CONCATENATE(Tableau1[[#This Row],[Sub_Region_Cod]],Tableau1[[#This Row],[Country_Cod]],Tableau1[[#This Row],[Categ]],Tableau1[[#This Row],[Period]],Tableau1[[#This Row],[Product_Ref]],Tableau1[[#This Row],[Sales]])</f>
        <v>EUEARMCAT_Haut-Et-BasM2-2021P271426440,71</v>
      </c>
      <c r="T809" s="5">
        <f>VLOOKUP(Tableau1[[#This Row],[Product_Ref]],Table_Correspondance!H:L,5,FALSE)</f>
        <v>42887</v>
      </c>
      <c r="U809">
        <f>_xlfn.DAYS(Tableau1[[#This Row],[Date]],Tableau1[[#This Row],[Date_creation]])</f>
        <v>1341</v>
      </c>
    </row>
    <row r="810" spans="1:21" x14ac:dyDescent="0.35">
      <c r="A810" t="s">
        <v>8</v>
      </c>
      <c r="B810" t="s">
        <v>417</v>
      </c>
      <c r="C810" t="str">
        <f>TRIM(Tableau1[[#This Row],[Country_Cod]])</f>
        <v>MDA</v>
      </c>
      <c r="D810" t="s">
        <v>409</v>
      </c>
      <c r="E810" t="str">
        <f>VLOOKUP(Tableau1[[#This Row],[Code_Pays]],Table_Correspondance!$B$1:$F$40,2,FALSE)</f>
        <v>République de Moldavie</v>
      </c>
      <c r="F810" t="str">
        <f>RIGHT(Tableau1[[#This Row],[Categ]],LEN(Tableau1[[#This Row],[Categ]])-4)</f>
        <v>Haut</v>
      </c>
      <c r="G810" t="s">
        <v>40</v>
      </c>
      <c r="H810" t="str">
        <f>RIGHT(Tableau1[[#This Row],[Period]],4)</f>
        <v>2020</v>
      </c>
      <c r="I810" t="str">
        <f>LEFT(Tableau1[[#This Row],[Period]],FIND("-",Tableau1[[#This Row],[Period]])-1)</f>
        <v>M10</v>
      </c>
      <c r="J810" t="str">
        <f>RIGHT(Tableau1[[#This Row],[Gauche_Trouve]],LEN(Tableau1[[#This Row],[Gauche_Trouve]])-1)</f>
        <v>10</v>
      </c>
      <c r="K810" s="5">
        <f>DATE(Tableau1[[#This Row],[Annee]],Tableau1[[#This Row],[Mois]],1)</f>
        <v>44105</v>
      </c>
      <c r="L810" s="5" t="str">
        <f>"T" &amp; ROUNDUP(Tableau1[[#This Row],[Mois]]/3, 0)</f>
        <v>T4</v>
      </c>
      <c r="M810" t="s">
        <v>285</v>
      </c>
      <c r="N810" t="str">
        <f>CONCATENATE(Tableau1[[#This Row],[Annee]],"-",Tableau1[[#This Row],[Trimestre]])</f>
        <v>2020-T4</v>
      </c>
      <c r="O810" t="str">
        <f>VLOOKUP(Tableau1[[#This Row],[Product_Ref]],Table_Correspondance!H:J,2,FALSE)</f>
        <v>Débardeur</v>
      </c>
      <c r="P810" s="3">
        <f>VLOOKUP(Tableau1[[#This Row],[Product_Ref]],Table_Correspondance!H:N,6,FALSE)</f>
        <v>8.3000000000000007</v>
      </c>
      <c r="Q810" s="3">
        <f>VLOOKUP(Tableau1[[#This Row],[Product_Ref]],Table_Correspondance!H:N,7,FALSE)</f>
        <v>10</v>
      </c>
      <c r="R810" s="3">
        <v>7108.79</v>
      </c>
      <c r="S810" t="str">
        <f>CONCATENATE(Tableau1[[#This Row],[Sub_Region_Cod]],Tableau1[[#This Row],[Country_Cod]],Tableau1[[#This Row],[Categ]],Tableau1[[#This Row],[Period]],Tableau1[[#This Row],[Product_Ref]],Tableau1[[#This Row],[Sales]])</f>
        <v>EUEMDACAT_HautM10-2020P451327108,79</v>
      </c>
      <c r="T810" s="5">
        <f>VLOOKUP(Tableau1[[#This Row],[Product_Ref]],Table_Correspondance!H:L,5,FALSE)</f>
        <v>42767</v>
      </c>
      <c r="U810">
        <f>_xlfn.DAYS(Tableau1[[#This Row],[Date]],Tableau1[[#This Row],[Date_creation]])</f>
        <v>1338</v>
      </c>
    </row>
    <row r="811" spans="1:21" x14ac:dyDescent="0.35">
      <c r="A811" t="s">
        <v>8</v>
      </c>
      <c r="B811" t="s">
        <v>416</v>
      </c>
      <c r="C811" t="str">
        <f>TRIM(Tableau1[[#This Row],[Country_Cod]])</f>
        <v>ROU</v>
      </c>
      <c r="D811" t="s">
        <v>409</v>
      </c>
      <c r="E811" t="str">
        <f>VLOOKUP(Tableau1[[#This Row],[Code_Pays]],Table_Correspondance!$B$1:$F$40,2,FALSE)</f>
        <v>Roumanie</v>
      </c>
      <c r="F811" t="str">
        <f>RIGHT(Tableau1[[#This Row],[Categ]],LEN(Tableau1[[#This Row],[Categ]])-4)</f>
        <v>Haut</v>
      </c>
      <c r="G811" t="s">
        <v>11</v>
      </c>
      <c r="H811" t="str">
        <f>RIGHT(Tableau1[[#This Row],[Period]],4)</f>
        <v>2020</v>
      </c>
      <c r="I811" t="str">
        <f>LEFT(Tableau1[[#This Row],[Period]],FIND("-",Tableau1[[#This Row],[Period]])-1)</f>
        <v>M7</v>
      </c>
      <c r="J811" t="str">
        <f>RIGHT(Tableau1[[#This Row],[Gauche_Trouve]],LEN(Tableau1[[#This Row],[Gauche_Trouve]])-1)</f>
        <v>7</v>
      </c>
      <c r="K811" s="5">
        <f>DATE(Tableau1[[#This Row],[Annee]],Tableau1[[#This Row],[Mois]],1)</f>
        <v>44013</v>
      </c>
      <c r="L811" s="5" t="str">
        <f>"T" &amp; ROUNDUP(Tableau1[[#This Row],[Mois]]/3, 0)</f>
        <v>T3</v>
      </c>
      <c r="M811" t="s">
        <v>205</v>
      </c>
      <c r="N811" t="str">
        <f>CONCATENATE(Tableau1[[#This Row],[Annee]],"-",Tableau1[[#This Row],[Trimestre]])</f>
        <v>2020-T3</v>
      </c>
      <c r="O811" t="str">
        <f>VLOOKUP(Tableau1[[#This Row],[Product_Ref]],Table_Correspondance!H:J,2,FALSE)</f>
        <v>Chemise</v>
      </c>
      <c r="P811" s="3">
        <f>VLOOKUP(Tableau1[[#This Row],[Product_Ref]],Table_Correspondance!H:N,6,FALSE)</f>
        <v>7.65</v>
      </c>
      <c r="Q811" s="3">
        <f>VLOOKUP(Tableau1[[#This Row],[Product_Ref]],Table_Correspondance!H:N,7,FALSE)</f>
        <v>9</v>
      </c>
      <c r="R811" s="3">
        <v>9244.5300000000007</v>
      </c>
      <c r="S811" t="str">
        <f>CONCATENATE(Tableau1[[#This Row],[Sub_Region_Cod]],Tableau1[[#This Row],[Country_Cod]],Tableau1[[#This Row],[Categ]],Tableau1[[#This Row],[Period]],Tableau1[[#This Row],[Product_Ref]],Tableau1[[#This Row],[Sales]])</f>
        <v>EUEROUCAT_HautM7-2020P377539244,53</v>
      </c>
      <c r="T811" s="5">
        <f>VLOOKUP(Tableau1[[#This Row],[Product_Ref]],Table_Correspondance!H:L,5,FALSE)</f>
        <v>42736</v>
      </c>
      <c r="U811">
        <f>_xlfn.DAYS(Tableau1[[#This Row],[Date]],Tableau1[[#This Row],[Date_creation]])</f>
        <v>1277</v>
      </c>
    </row>
    <row r="812" spans="1:21" x14ac:dyDescent="0.35">
      <c r="A812" t="s">
        <v>8</v>
      </c>
      <c r="B812" t="s">
        <v>424</v>
      </c>
      <c r="C812" t="str">
        <f>TRIM(Tableau1[[#This Row],[Country_Cod]])</f>
        <v>CZE</v>
      </c>
      <c r="D812" t="s">
        <v>409</v>
      </c>
      <c r="E812" t="str">
        <f>VLOOKUP(Tableau1[[#This Row],[Code_Pays]],Table_Correspondance!$B$1:$F$40,2,FALSE)</f>
        <v>République Tchèque</v>
      </c>
      <c r="F812" t="str">
        <f>RIGHT(Tableau1[[#This Row],[Categ]],LEN(Tableau1[[#This Row],[Categ]])-4)</f>
        <v>Haut</v>
      </c>
      <c r="G812" t="s">
        <v>6</v>
      </c>
      <c r="H812" t="str">
        <f>RIGHT(Tableau1[[#This Row],[Period]],4)</f>
        <v>2021</v>
      </c>
      <c r="I812" t="str">
        <f>LEFT(Tableau1[[#This Row],[Period]],FIND("-",Tableau1[[#This Row],[Period]])-1)</f>
        <v>M1</v>
      </c>
      <c r="J812" t="str">
        <f>RIGHT(Tableau1[[#This Row],[Gauche_Trouve]],LEN(Tableau1[[#This Row],[Gauche_Trouve]])-1)</f>
        <v>1</v>
      </c>
      <c r="K812" s="5">
        <f>DATE(Tableau1[[#This Row],[Annee]],Tableau1[[#This Row],[Mois]],1)</f>
        <v>44197</v>
      </c>
      <c r="L812" s="5" t="str">
        <f>"T" &amp; ROUNDUP(Tableau1[[#This Row],[Mois]]/3, 0)</f>
        <v>T1</v>
      </c>
      <c r="M812" t="s">
        <v>233</v>
      </c>
      <c r="N812" t="str">
        <f>CONCATENATE(Tableau1[[#This Row],[Annee]],"-",Tableau1[[#This Row],[Trimestre]])</f>
        <v>2021-T1</v>
      </c>
      <c r="O812" t="str">
        <f>VLOOKUP(Tableau1[[#This Row],[Product_Ref]],Table_Correspondance!H:J,2,FALSE)</f>
        <v>Chemisier</v>
      </c>
      <c r="P812" s="3">
        <f>VLOOKUP(Tableau1[[#This Row],[Product_Ref]],Table_Correspondance!H:N,6,FALSE)</f>
        <v>3.85</v>
      </c>
      <c r="Q812" s="3">
        <f>VLOOKUP(Tableau1[[#This Row],[Product_Ref]],Table_Correspondance!H:N,7,FALSE)</f>
        <v>5</v>
      </c>
      <c r="R812" s="3">
        <v>1640.94</v>
      </c>
      <c r="S812" t="str">
        <f>CONCATENATE(Tableau1[[#This Row],[Sub_Region_Cod]],Tableau1[[#This Row],[Country_Cod]],Tableau1[[#This Row],[Categ]],Tableau1[[#This Row],[Period]],Tableau1[[#This Row],[Product_Ref]],Tableau1[[#This Row],[Sales]])</f>
        <v>EUECZECAT_HautM1-2021P083191640,94</v>
      </c>
      <c r="T812" s="5">
        <f>VLOOKUP(Tableau1[[#This Row],[Product_Ref]],Table_Correspondance!H:L,5,FALSE)</f>
        <v>43132</v>
      </c>
      <c r="U812">
        <f>_xlfn.DAYS(Tableau1[[#This Row],[Date]],Tableau1[[#This Row],[Date_creation]])</f>
        <v>1065</v>
      </c>
    </row>
    <row r="813" spans="1:21" x14ac:dyDescent="0.35">
      <c r="A813" t="s">
        <v>8</v>
      </c>
      <c r="B813" t="s">
        <v>423</v>
      </c>
      <c r="C813" t="str">
        <f>TRIM(Tableau1[[#This Row],[Country_Cod]])</f>
        <v>UKR</v>
      </c>
      <c r="D813" t="s">
        <v>409</v>
      </c>
      <c r="E813" t="str">
        <f>VLOOKUP(Tableau1[[#This Row],[Code_Pays]],Table_Correspondance!$B$1:$F$40,2,FALSE)</f>
        <v>Ukraine</v>
      </c>
      <c r="F813" t="str">
        <f>RIGHT(Tableau1[[#This Row],[Categ]],LEN(Tableau1[[#This Row],[Categ]])-4)</f>
        <v>Haut</v>
      </c>
      <c r="G813" t="s">
        <v>20</v>
      </c>
      <c r="H813" t="str">
        <f>RIGHT(Tableau1[[#This Row],[Period]],4)</f>
        <v>2020</v>
      </c>
      <c r="I813" t="str">
        <f>LEFT(Tableau1[[#This Row],[Period]],FIND("-",Tableau1[[#This Row],[Period]])-1)</f>
        <v>M4</v>
      </c>
      <c r="J813" t="str">
        <f>RIGHT(Tableau1[[#This Row],[Gauche_Trouve]],LEN(Tableau1[[#This Row],[Gauche_Trouve]])-1)</f>
        <v>4</v>
      </c>
      <c r="K813" s="5">
        <f>DATE(Tableau1[[#This Row],[Annee]],Tableau1[[#This Row],[Mois]],1)</f>
        <v>43922</v>
      </c>
      <c r="L813" s="5" t="str">
        <f>"T" &amp; ROUNDUP(Tableau1[[#This Row],[Mois]]/3, 0)</f>
        <v>T2</v>
      </c>
      <c r="M813" t="s">
        <v>317</v>
      </c>
      <c r="N813" t="str">
        <f>CONCATENATE(Tableau1[[#This Row],[Annee]],"-",Tableau1[[#This Row],[Trimestre]])</f>
        <v>2020-T2</v>
      </c>
      <c r="O813" t="str">
        <f>VLOOKUP(Tableau1[[#This Row],[Product_Ref]],Table_Correspondance!H:J,2,FALSE)</f>
        <v>Pull</v>
      </c>
      <c r="P813" s="3">
        <f>VLOOKUP(Tableau1[[#This Row],[Product_Ref]],Table_Correspondance!H:N,6,FALSE)</f>
        <v>5.68</v>
      </c>
      <c r="Q813" s="3">
        <f>VLOOKUP(Tableau1[[#This Row],[Product_Ref]],Table_Correspondance!H:N,7,FALSE)</f>
        <v>8</v>
      </c>
      <c r="R813" s="3">
        <v>7790.23</v>
      </c>
      <c r="S813" t="str">
        <f>CONCATENATE(Tableau1[[#This Row],[Sub_Region_Cod]],Tableau1[[#This Row],[Country_Cod]],Tableau1[[#This Row],[Categ]],Tableau1[[#This Row],[Period]],Tableau1[[#This Row],[Product_Ref]],Tableau1[[#This Row],[Sales]])</f>
        <v>EUEUKRCAT_HautM4-2020P098397790,23</v>
      </c>
      <c r="T813" s="5">
        <f>VLOOKUP(Tableau1[[#This Row],[Product_Ref]],Table_Correspondance!H:L,5,FALSE)</f>
        <v>42767</v>
      </c>
      <c r="U813">
        <f>_xlfn.DAYS(Tableau1[[#This Row],[Date]],Tableau1[[#This Row],[Date_creation]])</f>
        <v>1155</v>
      </c>
    </row>
    <row r="814" spans="1:21" x14ac:dyDescent="0.35">
      <c r="A814" t="s">
        <v>8</v>
      </c>
      <c r="B814" t="s">
        <v>424</v>
      </c>
      <c r="C814" t="str">
        <f>TRIM(Tableau1[[#This Row],[Country_Cod]])</f>
        <v>CZE</v>
      </c>
      <c r="D814" t="s">
        <v>410</v>
      </c>
      <c r="E814" t="str">
        <f>VLOOKUP(Tableau1[[#This Row],[Code_Pays]],Table_Correspondance!$B$1:$F$40,2,FALSE)</f>
        <v>République Tchèque</v>
      </c>
      <c r="F814" t="str">
        <f>RIGHT(Tableau1[[#This Row],[Categ]],LEN(Tableau1[[#This Row],[Categ]])-4)</f>
        <v>Bas</v>
      </c>
      <c r="G814" t="s">
        <v>48</v>
      </c>
      <c r="H814" t="str">
        <f>RIGHT(Tableau1[[#This Row],[Period]],4)</f>
        <v>2020</v>
      </c>
      <c r="I814" t="str">
        <f>LEFT(Tableau1[[#This Row],[Period]],FIND("-",Tableau1[[#This Row],[Period]])-1)</f>
        <v>M1</v>
      </c>
      <c r="J814" t="str">
        <f>RIGHT(Tableau1[[#This Row],[Gauche_Trouve]],LEN(Tableau1[[#This Row],[Gauche_Trouve]])-1)</f>
        <v>1</v>
      </c>
      <c r="K814" s="5">
        <f>DATE(Tableau1[[#This Row],[Annee]],Tableau1[[#This Row],[Mois]],1)</f>
        <v>43831</v>
      </c>
      <c r="L814" s="5" t="str">
        <f>"T" &amp; ROUNDUP(Tableau1[[#This Row],[Mois]]/3, 0)</f>
        <v>T1</v>
      </c>
      <c r="M814" t="s">
        <v>176</v>
      </c>
      <c r="N814" t="str">
        <f>CONCATENATE(Tableau1[[#This Row],[Annee]],"-",Tableau1[[#This Row],[Trimestre]])</f>
        <v>2020-T1</v>
      </c>
      <c r="O814" t="str">
        <f>VLOOKUP(Tableau1[[#This Row],[Product_Ref]],Table_Correspondance!H:J,2,FALSE)</f>
        <v>Culotte</v>
      </c>
      <c r="P814" s="3">
        <f>VLOOKUP(Tableau1[[#This Row],[Product_Ref]],Table_Correspondance!H:N,6,FALSE)</f>
        <v>4.9000000000000004</v>
      </c>
      <c r="Q814" s="3">
        <f>VLOOKUP(Tableau1[[#This Row],[Product_Ref]],Table_Correspondance!H:N,7,FALSE)</f>
        <v>7</v>
      </c>
      <c r="R814" s="3">
        <v>7085.78</v>
      </c>
      <c r="S814" t="str">
        <f>CONCATENATE(Tableau1[[#This Row],[Sub_Region_Cod]],Tableau1[[#This Row],[Country_Cod]],Tableau1[[#This Row],[Categ]],Tableau1[[#This Row],[Period]],Tableau1[[#This Row],[Product_Ref]],Tableau1[[#This Row],[Sales]])</f>
        <v>EUECZECAT_BasM1-2020P271827085,78</v>
      </c>
      <c r="T814" s="5">
        <f>VLOOKUP(Tableau1[[#This Row],[Product_Ref]],Table_Correspondance!H:L,5,FALSE)</f>
        <v>43282</v>
      </c>
      <c r="U814">
        <f>_xlfn.DAYS(Tableau1[[#This Row],[Date]],Tableau1[[#This Row],[Date_creation]])</f>
        <v>549</v>
      </c>
    </row>
    <row r="815" spans="1:21" x14ac:dyDescent="0.35">
      <c r="A815" t="s">
        <v>8</v>
      </c>
      <c r="B815" t="s">
        <v>420</v>
      </c>
      <c r="C815" t="str">
        <f>TRIM(Tableau1[[#This Row],[Country_Cod]])</f>
        <v>POL</v>
      </c>
      <c r="D815" t="s">
        <v>410</v>
      </c>
      <c r="E815" t="str">
        <f>VLOOKUP(Tableau1[[#This Row],[Code_Pays]],Table_Correspondance!$B$1:$F$40,2,FALSE)</f>
        <v>Pologne</v>
      </c>
      <c r="F815" t="str">
        <f>RIGHT(Tableau1[[#This Row],[Categ]],LEN(Tableau1[[#This Row],[Categ]])-4)</f>
        <v>Bas</v>
      </c>
      <c r="G815" t="s">
        <v>4</v>
      </c>
      <c r="H815" t="str">
        <f>RIGHT(Tableau1[[#This Row],[Period]],4)</f>
        <v>2021</v>
      </c>
      <c r="I815" t="str">
        <f>LEFT(Tableau1[[#This Row],[Period]],FIND("-",Tableau1[[#This Row],[Period]])-1)</f>
        <v>M3</v>
      </c>
      <c r="J815" t="str">
        <f>RIGHT(Tableau1[[#This Row],[Gauche_Trouve]],LEN(Tableau1[[#This Row],[Gauche_Trouve]])-1)</f>
        <v>3</v>
      </c>
      <c r="K815" s="5">
        <f>DATE(Tableau1[[#This Row],[Annee]],Tableau1[[#This Row],[Mois]],1)</f>
        <v>44256</v>
      </c>
      <c r="L815" s="5" t="str">
        <f>"T" &amp; ROUNDUP(Tableau1[[#This Row],[Mois]]/3, 0)</f>
        <v>T1</v>
      </c>
      <c r="M815" t="s">
        <v>378</v>
      </c>
      <c r="N815" t="str">
        <f>CONCATENATE(Tableau1[[#This Row],[Annee]],"-",Tableau1[[#This Row],[Trimestre]])</f>
        <v>2021-T1</v>
      </c>
      <c r="O815" t="str">
        <f>VLOOKUP(Tableau1[[#This Row],[Product_Ref]],Table_Correspondance!H:J,2,FALSE)</f>
        <v>Chaussette</v>
      </c>
      <c r="P815" s="3">
        <f>VLOOKUP(Tableau1[[#This Row],[Product_Ref]],Table_Correspondance!H:N,6,FALSE)</f>
        <v>9.1300000000000008</v>
      </c>
      <c r="Q815" s="3">
        <f>VLOOKUP(Tableau1[[#This Row],[Product_Ref]],Table_Correspondance!H:N,7,FALSE)</f>
        <v>11</v>
      </c>
      <c r="R815" s="3">
        <v>7033.62</v>
      </c>
      <c r="S815" t="str">
        <f>CONCATENATE(Tableau1[[#This Row],[Sub_Region_Cod]],Tableau1[[#This Row],[Country_Cod]],Tableau1[[#This Row],[Categ]],Tableau1[[#This Row],[Period]],Tableau1[[#This Row],[Product_Ref]],Tableau1[[#This Row],[Sales]])</f>
        <v>EUEPOLCAT_BasM3-2021P423367033,62</v>
      </c>
      <c r="T815" s="5">
        <f>VLOOKUP(Tableau1[[#This Row],[Product_Ref]],Table_Correspondance!H:L,5,FALSE)</f>
        <v>43405</v>
      </c>
      <c r="U815">
        <f>_xlfn.DAYS(Tableau1[[#This Row],[Date]],Tableau1[[#This Row],[Date_creation]])</f>
        <v>851</v>
      </c>
    </row>
    <row r="816" spans="1:21" x14ac:dyDescent="0.35">
      <c r="A816" t="s">
        <v>8</v>
      </c>
      <c r="B816" t="s">
        <v>416</v>
      </c>
      <c r="C816" t="str">
        <f>TRIM(Tableau1[[#This Row],[Country_Cod]])</f>
        <v>ROU</v>
      </c>
      <c r="D816" t="s">
        <v>408</v>
      </c>
      <c r="E816" t="str">
        <f>VLOOKUP(Tableau1[[#This Row],[Code_Pays]],Table_Correspondance!$B$1:$F$40,2,FALSE)</f>
        <v>Roumanie</v>
      </c>
      <c r="F816" t="str">
        <f>RIGHT(Tableau1[[#This Row],[Categ]],LEN(Tableau1[[#This Row],[Categ]])-4)</f>
        <v>Haut-Et-Bas</v>
      </c>
      <c r="G816" t="s">
        <v>73</v>
      </c>
      <c r="H816" t="str">
        <f>RIGHT(Tableau1[[#This Row],[Period]],4)</f>
        <v>2020</v>
      </c>
      <c r="I816" t="str">
        <f>LEFT(Tableau1[[#This Row],[Period]],FIND("-",Tableau1[[#This Row],[Period]])-1)</f>
        <v>M8</v>
      </c>
      <c r="J816" t="str">
        <f>RIGHT(Tableau1[[#This Row],[Gauche_Trouve]],LEN(Tableau1[[#This Row],[Gauche_Trouve]])-1)</f>
        <v>8</v>
      </c>
      <c r="K816" s="5">
        <f>DATE(Tableau1[[#This Row],[Annee]],Tableau1[[#This Row],[Mois]],1)</f>
        <v>44044</v>
      </c>
      <c r="L816" s="5" t="str">
        <f>"T" &amp; ROUNDUP(Tableau1[[#This Row],[Mois]]/3, 0)</f>
        <v>T3</v>
      </c>
      <c r="M816" t="s">
        <v>200</v>
      </c>
      <c r="N816" t="str">
        <f>CONCATENATE(Tableau1[[#This Row],[Annee]],"-",Tableau1[[#This Row],[Trimestre]])</f>
        <v>2020-T3</v>
      </c>
      <c r="O816" t="str">
        <f>VLOOKUP(Tableau1[[#This Row],[Product_Ref]],Table_Correspondance!H:J,2,FALSE)</f>
        <v>Robe</v>
      </c>
      <c r="P816" s="3">
        <f>VLOOKUP(Tableau1[[#This Row],[Product_Ref]],Table_Correspondance!H:N,6,FALSE)</f>
        <v>11.34</v>
      </c>
      <c r="Q816" s="3">
        <f>VLOOKUP(Tableau1[[#This Row],[Product_Ref]],Table_Correspondance!H:N,7,FALSE)</f>
        <v>14</v>
      </c>
      <c r="R816" s="3">
        <v>285.61</v>
      </c>
      <c r="S816" t="str">
        <f>CONCATENATE(Tableau1[[#This Row],[Sub_Region_Cod]],Tableau1[[#This Row],[Country_Cod]],Tableau1[[#This Row],[Categ]],Tableau1[[#This Row],[Period]],Tableau1[[#This Row],[Product_Ref]],Tableau1[[#This Row],[Sales]])</f>
        <v>EUEROUCAT_Haut-Et-BasM8-2020P16701285,61</v>
      </c>
      <c r="T816" s="5">
        <f>VLOOKUP(Tableau1[[#This Row],[Product_Ref]],Table_Correspondance!H:L,5,FALSE)</f>
        <v>43132</v>
      </c>
      <c r="U816">
        <f>_xlfn.DAYS(Tableau1[[#This Row],[Date]],Tableau1[[#This Row],[Date_creation]])</f>
        <v>912</v>
      </c>
    </row>
    <row r="817" spans="1:21" x14ac:dyDescent="0.35">
      <c r="A817" t="s">
        <v>8</v>
      </c>
      <c r="B817" t="s">
        <v>421</v>
      </c>
      <c r="C817" t="str">
        <f>TRIM(Tableau1[[#This Row],[Country_Cod]])</f>
        <v>SVK</v>
      </c>
      <c r="D817" t="s">
        <v>409</v>
      </c>
      <c r="E817" t="str">
        <f>VLOOKUP(Tableau1[[#This Row],[Code_Pays]],Table_Correspondance!$B$1:$F$40,2,FALSE)</f>
        <v>Slovaquie</v>
      </c>
      <c r="F817" t="str">
        <f>RIGHT(Tableau1[[#This Row],[Categ]],LEN(Tableau1[[#This Row],[Categ]])-4)</f>
        <v>Haut</v>
      </c>
      <c r="G817" t="s">
        <v>73</v>
      </c>
      <c r="H817" t="str">
        <f>RIGHT(Tableau1[[#This Row],[Period]],4)</f>
        <v>2020</v>
      </c>
      <c r="I817" t="str">
        <f>LEFT(Tableau1[[#This Row],[Period]],FIND("-",Tableau1[[#This Row],[Period]])-1)</f>
        <v>M8</v>
      </c>
      <c r="J817" t="str">
        <f>RIGHT(Tableau1[[#This Row],[Gauche_Trouve]],LEN(Tableau1[[#This Row],[Gauche_Trouve]])-1)</f>
        <v>8</v>
      </c>
      <c r="K817" s="5">
        <f>DATE(Tableau1[[#This Row],[Annee]],Tableau1[[#This Row],[Mois]],1)</f>
        <v>44044</v>
      </c>
      <c r="L817" s="5" t="str">
        <f>"T" &amp; ROUNDUP(Tableau1[[#This Row],[Mois]]/3, 0)</f>
        <v>T3</v>
      </c>
      <c r="M817" t="s">
        <v>127</v>
      </c>
      <c r="N817" t="str">
        <f>CONCATENATE(Tableau1[[#This Row],[Annee]],"-",Tableau1[[#This Row],[Trimestre]])</f>
        <v>2020-T3</v>
      </c>
      <c r="O817" t="str">
        <f>VLOOKUP(Tableau1[[#This Row],[Product_Ref]],Table_Correspondance!H:J,2,FALSE)</f>
        <v>Soutien gorge</v>
      </c>
      <c r="P817" s="3">
        <f>VLOOKUP(Tableau1[[#This Row],[Product_Ref]],Table_Correspondance!H:N,6,FALSE)</f>
        <v>12.32</v>
      </c>
      <c r="Q817" s="3">
        <f>VLOOKUP(Tableau1[[#This Row],[Product_Ref]],Table_Correspondance!H:N,7,FALSE)</f>
        <v>14</v>
      </c>
      <c r="R817" s="3">
        <v>4513.58</v>
      </c>
      <c r="S817" t="str">
        <f>CONCATENATE(Tableau1[[#This Row],[Sub_Region_Cod]],Tableau1[[#This Row],[Country_Cod]],Tableau1[[#This Row],[Categ]],Tableau1[[#This Row],[Period]],Tableau1[[#This Row],[Product_Ref]],Tableau1[[#This Row],[Sales]])</f>
        <v>EUESVKCAT_HautM8-2020P214194513,58</v>
      </c>
      <c r="T817" s="5">
        <f>VLOOKUP(Tableau1[[#This Row],[Product_Ref]],Table_Correspondance!H:L,5,FALSE)</f>
        <v>42767</v>
      </c>
      <c r="U817">
        <f>_xlfn.DAYS(Tableau1[[#This Row],[Date]],Tableau1[[#This Row],[Date_creation]])</f>
        <v>1277</v>
      </c>
    </row>
    <row r="818" spans="1:21" x14ac:dyDescent="0.35">
      <c r="A818" t="s">
        <v>8</v>
      </c>
      <c r="B818" t="s">
        <v>416</v>
      </c>
      <c r="C818" t="str">
        <f>TRIM(Tableau1[[#This Row],[Country_Cod]])</f>
        <v>ROU</v>
      </c>
      <c r="D818" t="s">
        <v>409</v>
      </c>
      <c r="E818" t="str">
        <f>VLOOKUP(Tableau1[[#This Row],[Code_Pays]],Table_Correspondance!$B$1:$F$40,2,FALSE)</f>
        <v>Roumanie</v>
      </c>
      <c r="F818" t="str">
        <f>RIGHT(Tableau1[[#This Row],[Categ]],LEN(Tableau1[[#This Row],[Categ]])-4)</f>
        <v>Haut</v>
      </c>
      <c r="G818" t="s">
        <v>75</v>
      </c>
      <c r="H818" t="str">
        <f>RIGHT(Tableau1[[#This Row],[Period]],4)</f>
        <v>2021</v>
      </c>
      <c r="I818" t="str">
        <f>LEFT(Tableau1[[#This Row],[Period]],FIND("-",Tableau1[[#This Row],[Period]])-1)</f>
        <v>M4</v>
      </c>
      <c r="J818" t="str">
        <f>RIGHT(Tableau1[[#This Row],[Gauche_Trouve]],LEN(Tableau1[[#This Row],[Gauche_Trouve]])-1)</f>
        <v>4</v>
      </c>
      <c r="K818" s="5">
        <f>DATE(Tableau1[[#This Row],[Annee]],Tableau1[[#This Row],[Mois]],1)</f>
        <v>44287</v>
      </c>
      <c r="L818" s="5" t="str">
        <f>"T" &amp; ROUNDUP(Tableau1[[#This Row],[Mois]]/3, 0)</f>
        <v>T2</v>
      </c>
      <c r="M818" t="s">
        <v>169</v>
      </c>
      <c r="N818" t="str">
        <f>CONCATENATE(Tableau1[[#This Row],[Annee]],"-",Tableau1[[#This Row],[Trimestre]])</f>
        <v>2021-T2</v>
      </c>
      <c r="O818" t="str">
        <f>VLOOKUP(Tableau1[[#This Row],[Product_Ref]],Table_Correspondance!H:J,2,FALSE)</f>
        <v>Pull</v>
      </c>
      <c r="P818" s="3">
        <f>VLOOKUP(Tableau1[[#This Row],[Product_Ref]],Table_Correspondance!H:N,6,FALSE)</f>
        <v>9.36</v>
      </c>
      <c r="Q818" s="3">
        <f>VLOOKUP(Tableau1[[#This Row],[Product_Ref]],Table_Correspondance!H:N,7,FALSE)</f>
        <v>12</v>
      </c>
      <c r="R818" s="3">
        <v>7092.14</v>
      </c>
      <c r="S818" t="str">
        <f>CONCATENATE(Tableau1[[#This Row],[Sub_Region_Cod]],Tableau1[[#This Row],[Country_Cod]],Tableau1[[#This Row],[Categ]],Tableau1[[#This Row],[Period]],Tableau1[[#This Row],[Product_Ref]],Tableau1[[#This Row],[Sales]])</f>
        <v>EUEROUCAT_HautM4-2021P042027092,14</v>
      </c>
      <c r="T818" s="5">
        <f>VLOOKUP(Tableau1[[#This Row],[Product_Ref]],Table_Correspondance!H:L,5,FALSE)</f>
        <v>43070</v>
      </c>
      <c r="U818">
        <f>_xlfn.DAYS(Tableau1[[#This Row],[Date]],Tableau1[[#This Row],[Date_creation]])</f>
        <v>1217</v>
      </c>
    </row>
    <row r="819" spans="1:21" x14ac:dyDescent="0.35">
      <c r="A819" t="s">
        <v>8</v>
      </c>
      <c r="B819" t="s">
        <v>421</v>
      </c>
      <c r="C819" t="str">
        <f>TRIM(Tableau1[[#This Row],[Country_Cod]])</f>
        <v>SVK</v>
      </c>
      <c r="D819" t="s">
        <v>409</v>
      </c>
      <c r="E819" t="str">
        <f>VLOOKUP(Tableau1[[#This Row],[Code_Pays]],Table_Correspondance!$B$1:$F$40,2,FALSE)</f>
        <v>Slovaquie</v>
      </c>
      <c r="F819" t="str">
        <f>RIGHT(Tableau1[[#This Row],[Categ]],LEN(Tableau1[[#This Row],[Categ]])-4)</f>
        <v>Haut</v>
      </c>
      <c r="G819" t="s">
        <v>4</v>
      </c>
      <c r="H819" t="str">
        <f>RIGHT(Tableau1[[#This Row],[Period]],4)</f>
        <v>2021</v>
      </c>
      <c r="I819" t="str">
        <f>LEFT(Tableau1[[#This Row],[Period]],FIND("-",Tableau1[[#This Row],[Period]])-1)</f>
        <v>M3</v>
      </c>
      <c r="J819" t="str">
        <f>RIGHT(Tableau1[[#This Row],[Gauche_Trouve]],LEN(Tableau1[[#This Row],[Gauche_Trouve]])-1)</f>
        <v>3</v>
      </c>
      <c r="K819" s="5">
        <f>DATE(Tableau1[[#This Row],[Annee]],Tableau1[[#This Row],[Mois]],1)</f>
        <v>44256</v>
      </c>
      <c r="L819" s="5" t="str">
        <f>"T" &amp; ROUNDUP(Tableau1[[#This Row],[Mois]]/3, 0)</f>
        <v>T1</v>
      </c>
      <c r="M819" t="s">
        <v>225</v>
      </c>
      <c r="N819" t="str">
        <f>CONCATENATE(Tableau1[[#This Row],[Annee]],"-",Tableau1[[#This Row],[Trimestre]])</f>
        <v>2021-T1</v>
      </c>
      <c r="O819" t="str">
        <f>VLOOKUP(Tableau1[[#This Row],[Product_Ref]],Table_Correspondance!H:J,2,FALSE)</f>
        <v>T-shirt</v>
      </c>
      <c r="P819" s="3">
        <f>VLOOKUP(Tableau1[[#This Row],[Product_Ref]],Table_Correspondance!H:N,6,FALSE)</f>
        <v>8.6999999999999993</v>
      </c>
      <c r="Q819" s="3">
        <f>VLOOKUP(Tableau1[[#This Row],[Product_Ref]],Table_Correspondance!H:N,7,FALSE)</f>
        <v>10</v>
      </c>
      <c r="R819" s="3">
        <v>7990.95</v>
      </c>
      <c r="S819" t="str">
        <f>CONCATENATE(Tableau1[[#This Row],[Sub_Region_Cod]],Tableau1[[#This Row],[Country_Cod]],Tableau1[[#This Row],[Categ]],Tableau1[[#This Row],[Period]],Tableau1[[#This Row],[Product_Ref]],Tableau1[[#This Row],[Sales]])</f>
        <v>EUESVKCAT_HautM3-2021P377687990,95</v>
      </c>
      <c r="T819" s="5">
        <f>VLOOKUP(Tableau1[[#This Row],[Product_Ref]],Table_Correspondance!H:L,5,FALSE)</f>
        <v>43252</v>
      </c>
      <c r="U819">
        <f>_xlfn.DAYS(Tableau1[[#This Row],[Date]],Tableau1[[#This Row],[Date_creation]])</f>
        <v>1004</v>
      </c>
    </row>
    <row r="820" spans="1:21" x14ac:dyDescent="0.35">
      <c r="A820" t="s">
        <v>8</v>
      </c>
      <c r="B820" t="s">
        <v>422</v>
      </c>
      <c r="C820" t="str">
        <f>TRIM(Tableau1[[#This Row],[Country_Cod]])</f>
        <v>BLR</v>
      </c>
      <c r="D820" t="s">
        <v>409</v>
      </c>
      <c r="E820" t="str">
        <f>VLOOKUP(Tableau1[[#This Row],[Code_Pays]],Table_Correspondance!$B$1:$F$40,2,FALSE)</f>
        <v>Bélarus</v>
      </c>
      <c r="F820" t="str">
        <f>RIGHT(Tableau1[[#This Row],[Categ]],LEN(Tableau1[[#This Row],[Categ]])-4)</f>
        <v>Haut</v>
      </c>
      <c r="G820" t="s">
        <v>30</v>
      </c>
      <c r="H820" t="str">
        <f>RIGHT(Tableau1[[#This Row],[Period]],4)</f>
        <v>2020</v>
      </c>
      <c r="I820" t="str">
        <f>LEFT(Tableau1[[#This Row],[Period]],FIND("-",Tableau1[[#This Row],[Period]])-1)</f>
        <v>M9</v>
      </c>
      <c r="J820" t="str">
        <f>RIGHT(Tableau1[[#This Row],[Gauche_Trouve]],LEN(Tableau1[[#This Row],[Gauche_Trouve]])-1)</f>
        <v>9</v>
      </c>
      <c r="K820" s="5">
        <f>DATE(Tableau1[[#This Row],[Annee]],Tableau1[[#This Row],[Mois]],1)</f>
        <v>44075</v>
      </c>
      <c r="L820" s="5" t="str">
        <f>"T" &amp; ROUNDUP(Tableau1[[#This Row],[Mois]]/3, 0)</f>
        <v>T3</v>
      </c>
      <c r="M820" t="s">
        <v>58</v>
      </c>
      <c r="N820" t="str">
        <f>CONCATENATE(Tableau1[[#This Row],[Annee]],"-",Tableau1[[#This Row],[Trimestre]])</f>
        <v>2020-T3</v>
      </c>
      <c r="O820" t="str">
        <f>VLOOKUP(Tableau1[[#This Row],[Product_Ref]],Table_Correspondance!H:J,2,FALSE)</f>
        <v>T-shirt</v>
      </c>
      <c r="P820" s="3">
        <f>VLOOKUP(Tableau1[[#This Row],[Product_Ref]],Table_Correspondance!H:N,6,FALSE)</f>
        <v>4.26</v>
      </c>
      <c r="Q820" s="3">
        <f>VLOOKUP(Tableau1[[#This Row],[Product_Ref]],Table_Correspondance!H:N,7,FALSE)</f>
        <v>6</v>
      </c>
      <c r="R820" s="3">
        <v>7605.52</v>
      </c>
      <c r="S820" t="str">
        <f>CONCATENATE(Tableau1[[#This Row],[Sub_Region_Cod]],Tableau1[[#This Row],[Country_Cod]],Tableau1[[#This Row],[Categ]],Tableau1[[#This Row],[Period]],Tableau1[[#This Row],[Product_Ref]],Tableau1[[#This Row],[Sales]])</f>
        <v>EUEBLRCAT_HautM9-2020P300767605,52</v>
      </c>
      <c r="T820" s="5">
        <f>VLOOKUP(Tableau1[[#This Row],[Product_Ref]],Table_Correspondance!H:L,5,FALSE)</f>
        <v>42917</v>
      </c>
      <c r="U820">
        <f>_xlfn.DAYS(Tableau1[[#This Row],[Date]],Tableau1[[#This Row],[Date_creation]])</f>
        <v>1158</v>
      </c>
    </row>
    <row r="821" spans="1:21" x14ac:dyDescent="0.35">
      <c r="A821" t="s">
        <v>8</v>
      </c>
      <c r="B821" t="s">
        <v>417</v>
      </c>
      <c r="C821" t="str">
        <f>TRIM(Tableau1[[#This Row],[Country_Cod]])</f>
        <v>MDA</v>
      </c>
      <c r="D821" t="s">
        <v>410</v>
      </c>
      <c r="E821" t="str">
        <f>VLOOKUP(Tableau1[[#This Row],[Code_Pays]],Table_Correspondance!$B$1:$F$40,2,FALSE)</f>
        <v>République de Moldavie</v>
      </c>
      <c r="F821" t="str">
        <f>RIGHT(Tableau1[[#This Row],[Categ]],LEN(Tableau1[[#This Row],[Categ]])-4)</f>
        <v>Bas</v>
      </c>
      <c r="G821" t="s">
        <v>30</v>
      </c>
      <c r="H821" t="str">
        <f>RIGHT(Tableau1[[#This Row],[Period]],4)</f>
        <v>2020</v>
      </c>
      <c r="I821" t="str">
        <f>LEFT(Tableau1[[#This Row],[Period]],FIND("-",Tableau1[[#This Row],[Period]])-1)</f>
        <v>M9</v>
      </c>
      <c r="J821" t="str">
        <f>RIGHT(Tableau1[[#This Row],[Gauche_Trouve]],LEN(Tableau1[[#This Row],[Gauche_Trouve]])-1)</f>
        <v>9</v>
      </c>
      <c r="K821" s="5">
        <f>DATE(Tableau1[[#This Row],[Annee]],Tableau1[[#This Row],[Mois]],1)</f>
        <v>44075</v>
      </c>
      <c r="L821" s="5" t="str">
        <f>"T" &amp; ROUNDUP(Tableau1[[#This Row],[Mois]]/3, 0)</f>
        <v>T3</v>
      </c>
      <c r="M821" t="s">
        <v>354</v>
      </c>
      <c r="N821" t="str">
        <f>CONCATENATE(Tableau1[[#This Row],[Annee]],"-",Tableau1[[#This Row],[Trimestre]])</f>
        <v>2020-T3</v>
      </c>
      <c r="O821" t="str">
        <f>VLOOKUP(Tableau1[[#This Row],[Product_Ref]],Table_Correspondance!H:J,2,FALSE)</f>
        <v>Jupe</v>
      </c>
      <c r="P821" s="3">
        <f>VLOOKUP(Tableau1[[#This Row],[Product_Ref]],Table_Correspondance!H:N,6,FALSE)</f>
        <v>7.02</v>
      </c>
      <c r="Q821" s="3">
        <f>VLOOKUP(Tableau1[[#This Row],[Product_Ref]],Table_Correspondance!H:N,7,FALSE)</f>
        <v>9</v>
      </c>
      <c r="R821" s="3">
        <v>3413.68</v>
      </c>
      <c r="S821" t="str">
        <f>CONCATENATE(Tableau1[[#This Row],[Sub_Region_Cod]],Tableau1[[#This Row],[Country_Cod]],Tableau1[[#This Row],[Categ]],Tableau1[[#This Row],[Period]],Tableau1[[#This Row],[Product_Ref]],Tableau1[[#This Row],[Sales]])</f>
        <v>EUEMDACAT_BasM9-2020P187383413,68</v>
      </c>
      <c r="T821" s="5">
        <f>VLOOKUP(Tableau1[[#This Row],[Product_Ref]],Table_Correspondance!H:L,5,FALSE)</f>
        <v>42795</v>
      </c>
      <c r="U821">
        <f>_xlfn.DAYS(Tableau1[[#This Row],[Date]],Tableau1[[#This Row],[Date_creation]])</f>
        <v>1280</v>
      </c>
    </row>
    <row r="822" spans="1:21" x14ac:dyDescent="0.35">
      <c r="A822" t="s">
        <v>8</v>
      </c>
      <c r="B822" t="s">
        <v>421</v>
      </c>
      <c r="C822" t="str">
        <f>TRIM(Tableau1[[#This Row],[Country_Cod]])</f>
        <v>SVK</v>
      </c>
      <c r="D822" t="s">
        <v>410</v>
      </c>
      <c r="E822" t="str">
        <f>VLOOKUP(Tableau1[[#This Row],[Code_Pays]],Table_Correspondance!$B$1:$F$40,2,FALSE)</f>
        <v>Slovaquie</v>
      </c>
      <c r="F822" t="str">
        <f>RIGHT(Tableau1[[#This Row],[Categ]],LEN(Tableau1[[#This Row],[Categ]])-4)</f>
        <v>Bas</v>
      </c>
      <c r="G822" t="s">
        <v>17</v>
      </c>
      <c r="H822" t="str">
        <f>RIGHT(Tableau1[[#This Row],[Period]],4)</f>
        <v>2020</v>
      </c>
      <c r="I822" t="str">
        <f>LEFT(Tableau1[[#This Row],[Period]],FIND("-",Tableau1[[#This Row],[Period]])-1)</f>
        <v>M12</v>
      </c>
      <c r="J822" t="str">
        <f>RIGHT(Tableau1[[#This Row],[Gauche_Trouve]],LEN(Tableau1[[#This Row],[Gauche_Trouve]])-1)</f>
        <v>12</v>
      </c>
      <c r="K822" s="5">
        <f>DATE(Tableau1[[#This Row],[Annee]],Tableau1[[#This Row],[Mois]],1)</f>
        <v>44166</v>
      </c>
      <c r="L822" s="5" t="str">
        <f>"T" &amp; ROUNDUP(Tableau1[[#This Row],[Mois]]/3, 0)</f>
        <v>T4</v>
      </c>
      <c r="M822" t="s">
        <v>274</v>
      </c>
      <c r="N822" t="str">
        <f>CONCATENATE(Tableau1[[#This Row],[Annee]],"-",Tableau1[[#This Row],[Trimestre]])</f>
        <v>2020-T4</v>
      </c>
      <c r="O822" t="str">
        <f>VLOOKUP(Tableau1[[#This Row],[Product_Ref]],Table_Correspondance!H:J,2,FALSE)</f>
        <v>Collant</v>
      </c>
      <c r="P822" s="3">
        <f>VLOOKUP(Tableau1[[#This Row],[Product_Ref]],Table_Correspondance!H:N,6,FALSE)</f>
        <v>6</v>
      </c>
      <c r="Q822" s="3">
        <f>VLOOKUP(Tableau1[[#This Row],[Product_Ref]],Table_Correspondance!H:N,7,FALSE)</f>
        <v>8</v>
      </c>
      <c r="R822" s="3">
        <v>5865.45</v>
      </c>
      <c r="S822" t="str">
        <f>CONCATENATE(Tableau1[[#This Row],[Sub_Region_Cod]],Tableau1[[#This Row],[Country_Cod]],Tableau1[[#This Row],[Categ]],Tableau1[[#This Row],[Period]],Tableau1[[#This Row],[Product_Ref]],Tableau1[[#This Row],[Sales]])</f>
        <v>EUESVKCAT_BasM12-2020P289625865,45</v>
      </c>
      <c r="T822" s="5">
        <f>VLOOKUP(Tableau1[[#This Row],[Product_Ref]],Table_Correspondance!H:L,5,FALSE)</f>
        <v>43435</v>
      </c>
      <c r="U822">
        <f>_xlfn.DAYS(Tableau1[[#This Row],[Date]],Tableau1[[#This Row],[Date_creation]])</f>
        <v>731</v>
      </c>
    </row>
    <row r="823" spans="1:21" x14ac:dyDescent="0.35">
      <c r="A823" t="s">
        <v>8</v>
      </c>
      <c r="B823" t="s">
        <v>420</v>
      </c>
      <c r="C823" t="str">
        <f>TRIM(Tableau1[[#This Row],[Country_Cod]])</f>
        <v>POL</v>
      </c>
      <c r="D823" t="s">
        <v>410</v>
      </c>
      <c r="E823" t="str">
        <f>VLOOKUP(Tableau1[[#This Row],[Code_Pays]],Table_Correspondance!$B$1:$F$40,2,FALSE)</f>
        <v>Pologne</v>
      </c>
      <c r="F823" t="str">
        <f>RIGHT(Tableau1[[#This Row],[Categ]],LEN(Tableau1[[#This Row],[Categ]])-4)</f>
        <v>Bas</v>
      </c>
      <c r="G823" t="s">
        <v>4</v>
      </c>
      <c r="H823" t="str">
        <f>RIGHT(Tableau1[[#This Row],[Period]],4)</f>
        <v>2021</v>
      </c>
      <c r="I823" t="str">
        <f>LEFT(Tableau1[[#This Row],[Period]],FIND("-",Tableau1[[#This Row],[Period]])-1)</f>
        <v>M3</v>
      </c>
      <c r="J823" t="str">
        <f>RIGHT(Tableau1[[#This Row],[Gauche_Trouve]],LEN(Tableau1[[#This Row],[Gauche_Trouve]])-1)</f>
        <v>3</v>
      </c>
      <c r="K823" s="5">
        <f>DATE(Tableau1[[#This Row],[Annee]],Tableau1[[#This Row],[Mois]],1)</f>
        <v>44256</v>
      </c>
      <c r="L823" s="5" t="str">
        <f>"T" &amp; ROUNDUP(Tableau1[[#This Row],[Mois]]/3, 0)</f>
        <v>T1</v>
      </c>
      <c r="M823" t="s">
        <v>174</v>
      </c>
      <c r="N823" t="str">
        <f>CONCATENATE(Tableau1[[#This Row],[Annee]],"-",Tableau1[[#This Row],[Trimestre]])</f>
        <v>2021-T1</v>
      </c>
      <c r="O823" t="str">
        <f>VLOOKUP(Tableau1[[#This Row],[Product_Ref]],Table_Correspondance!H:J,2,FALSE)</f>
        <v>Pantacourt</v>
      </c>
      <c r="P823" s="3">
        <f>VLOOKUP(Tableau1[[#This Row],[Product_Ref]],Table_Correspondance!H:N,6,FALSE)</f>
        <v>13.05</v>
      </c>
      <c r="Q823" s="3">
        <f>VLOOKUP(Tableau1[[#This Row],[Product_Ref]],Table_Correspondance!H:N,7,FALSE)</f>
        <v>15</v>
      </c>
      <c r="R823" s="3">
        <v>3482.63</v>
      </c>
      <c r="S823" t="str">
        <f>CONCATENATE(Tableau1[[#This Row],[Sub_Region_Cod]],Tableau1[[#This Row],[Country_Cod]],Tableau1[[#This Row],[Categ]],Tableau1[[#This Row],[Period]],Tableau1[[#This Row],[Product_Ref]],Tableau1[[#This Row],[Sales]])</f>
        <v>EUEPOLCAT_BasM3-2021P302003482,63</v>
      </c>
      <c r="T823" s="5">
        <f>VLOOKUP(Tableau1[[#This Row],[Product_Ref]],Table_Correspondance!H:L,5,FALSE)</f>
        <v>42795</v>
      </c>
      <c r="U823">
        <f>_xlfn.DAYS(Tableau1[[#This Row],[Date]],Tableau1[[#This Row],[Date_creation]])</f>
        <v>1461</v>
      </c>
    </row>
    <row r="824" spans="1:21" x14ac:dyDescent="0.35">
      <c r="A824" t="s">
        <v>8</v>
      </c>
      <c r="B824" t="s">
        <v>416</v>
      </c>
      <c r="C824" t="str">
        <f>TRIM(Tableau1[[#This Row],[Country_Cod]])</f>
        <v>ROU</v>
      </c>
      <c r="D824" t="s">
        <v>409</v>
      </c>
      <c r="E824" t="str">
        <f>VLOOKUP(Tableau1[[#This Row],[Code_Pays]],Table_Correspondance!$B$1:$F$40,2,FALSE)</f>
        <v>Roumanie</v>
      </c>
      <c r="F824" t="str">
        <f>RIGHT(Tableau1[[#This Row],[Categ]],LEN(Tableau1[[#This Row],[Categ]])-4)</f>
        <v>Haut</v>
      </c>
      <c r="G824" t="s">
        <v>23</v>
      </c>
      <c r="H824" t="str">
        <f>RIGHT(Tableau1[[#This Row],[Period]],4)</f>
        <v>2019</v>
      </c>
      <c r="I824" t="str">
        <f>LEFT(Tableau1[[#This Row],[Period]],FIND("-",Tableau1[[#This Row],[Period]])-1)</f>
        <v>M10</v>
      </c>
      <c r="J824" t="str">
        <f>RIGHT(Tableau1[[#This Row],[Gauche_Trouve]],LEN(Tableau1[[#This Row],[Gauche_Trouve]])-1)</f>
        <v>10</v>
      </c>
      <c r="K824" s="5">
        <f>DATE(Tableau1[[#This Row],[Annee]],Tableau1[[#This Row],[Mois]],1)</f>
        <v>43739</v>
      </c>
      <c r="L824" s="5" t="str">
        <f>"T" &amp; ROUNDUP(Tableau1[[#This Row],[Mois]]/3, 0)</f>
        <v>T4</v>
      </c>
      <c r="M824" t="s">
        <v>123</v>
      </c>
      <c r="N824" t="str">
        <f>CONCATENATE(Tableau1[[#This Row],[Annee]],"-",Tableau1[[#This Row],[Trimestre]])</f>
        <v>2019-T4</v>
      </c>
      <c r="O824" t="str">
        <f>VLOOKUP(Tableau1[[#This Row],[Product_Ref]],Table_Correspondance!H:J,2,FALSE)</f>
        <v>Débardeur</v>
      </c>
      <c r="P824" s="3">
        <f>VLOOKUP(Tableau1[[#This Row],[Product_Ref]],Table_Correspondance!H:N,6,FALSE)</f>
        <v>12.6</v>
      </c>
      <c r="Q824" s="3">
        <f>VLOOKUP(Tableau1[[#This Row],[Product_Ref]],Table_Correspondance!H:N,7,FALSE)</f>
        <v>14</v>
      </c>
      <c r="R824" s="3">
        <v>854.61</v>
      </c>
      <c r="S824" t="str">
        <f>CONCATENATE(Tableau1[[#This Row],[Sub_Region_Cod]],Tableau1[[#This Row],[Country_Cod]],Tableau1[[#This Row],[Categ]],Tableau1[[#This Row],[Period]],Tableau1[[#This Row],[Product_Ref]],Tableau1[[#This Row],[Sales]])</f>
        <v>EUEROUCAT_HautM10-2019P02462854,61</v>
      </c>
      <c r="T824" s="5">
        <f>VLOOKUP(Tableau1[[#This Row],[Product_Ref]],Table_Correspondance!H:L,5,FALSE)</f>
        <v>43282</v>
      </c>
      <c r="U824">
        <f>_xlfn.DAYS(Tableau1[[#This Row],[Date]],Tableau1[[#This Row],[Date_creation]])</f>
        <v>457</v>
      </c>
    </row>
    <row r="825" spans="1:21" x14ac:dyDescent="0.35">
      <c r="A825" t="s">
        <v>8</v>
      </c>
      <c r="B825" t="s">
        <v>424</v>
      </c>
      <c r="C825" t="str">
        <f>TRIM(Tableau1[[#This Row],[Country_Cod]])</f>
        <v>CZE</v>
      </c>
      <c r="D825" t="s">
        <v>408</v>
      </c>
      <c r="E825" t="str">
        <f>VLOOKUP(Tableau1[[#This Row],[Code_Pays]],Table_Correspondance!$B$1:$F$40,2,FALSE)</f>
        <v>République Tchèque</v>
      </c>
      <c r="F825" t="str">
        <f>RIGHT(Tableau1[[#This Row],[Categ]],LEN(Tableau1[[#This Row],[Categ]])-4)</f>
        <v>Haut-Et-Bas</v>
      </c>
      <c r="G825" t="s">
        <v>40</v>
      </c>
      <c r="H825" t="str">
        <f>RIGHT(Tableau1[[#This Row],[Period]],4)</f>
        <v>2020</v>
      </c>
      <c r="I825" t="str">
        <f>LEFT(Tableau1[[#This Row],[Period]],FIND("-",Tableau1[[#This Row],[Period]])-1)</f>
        <v>M10</v>
      </c>
      <c r="J825" t="str">
        <f>RIGHT(Tableau1[[#This Row],[Gauche_Trouve]],LEN(Tableau1[[#This Row],[Gauche_Trouve]])-1)</f>
        <v>10</v>
      </c>
      <c r="K825" s="5">
        <f>DATE(Tableau1[[#This Row],[Annee]],Tableau1[[#This Row],[Mois]],1)</f>
        <v>44105</v>
      </c>
      <c r="L825" s="5" t="str">
        <f>"T" &amp; ROUNDUP(Tableau1[[#This Row],[Mois]]/3, 0)</f>
        <v>T4</v>
      </c>
      <c r="M825" t="s">
        <v>85</v>
      </c>
      <c r="N825" t="str">
        <f>CONCATENATE(Tableau1[[#This Row],[Annee]],"-",Tableau1[[#This Row],[Trimestre]])</f>
        <v>2020-T4</v>
      </c>
      <c r="O825" t="str">
        <f>VLOOKUP(Tableau1[[#This Row],[Product_Ref]],Table_Correspondance!H:J,2,FALSE)</f>
        <v>Pyjama</v>
      </c>
      <c r="P825" s="3">
        <f>VLOOKUP(Tableau1[[#This Row],[Product_Ref]],Table_Correspondance!H:N,6,FALSE)</f>
        <v>12.3</v>
      </c>
      <c r="Q825" s="3">
        <f>VLOOKUP(Tableau1[[#This Row],[Product_Ref]],Table_Correspondance!H:N,7,FALSE)</f>
        <v>15</v>
      </c>
      <c r="R825" s="3">
        <v>2928.3</v>
      </c>
      <c r="S825" t="str">
        <f>CONCATENATE(Tableau1[[#This Row],[Sub_Region_Cod]],Tableau1[[#This Row],[Country_Cod]],Tableau1[[#This Row],[Categ]],Tableau1[[#This Row],[Period]],Tableau1[[#This Row],[Product_Ref]],Tableau1[[#This Row],[Sales]])</f>
        <v>EUECZECAT_Haut-Et-BasM10-2020P260932928,3</v>
      </c>
      <c r="T825" s="5">
        <f>VLOOKUP(Tableau1[[#This Row],[Product_Ref]],Table_Correspondance!H:L,5,FALSE)</f>
        <v>42826</v>
      </c>
      <c r="U825">
        <f>_xlfn.DAYS(Tableau1[[#This Row],[Date]],Tableau1[[#This Row],[Date_creation]])</f>
        <v>1279</v>
      </c>
    </row>
    <row r="826" spans="1:21" x14ac:dyDescent="0.35">
      <c r="A826" t="s">
        <v>8</v>
      </c>
      <c r="B826" t="s">
        <v>416</v>
      </c>
      <c r="C826" t="str">
        <f>TRIM(Tableau1[[#This Row],[Country_Cod]])</f>
        <v>ROU</v>
      </c>
      <c r="D826" t="s">
        <v>409</v>
      </c>
      <c r="E826" t="str">
        <f>VLOOKUP(Tableau1[[#This Row],[Code_Pays]],Table_Correspondance!$B$1:$F$40,2,FALSE)</f>
        <v>Roumanie</v>
      </c>
      <c r="F826" t="str">
        <f>RIGHT(Tableau1[[#This Row],[Categ]],LEN(Tableau1[[#This Row],[Categ]])-4)</f>
        <v>Haut</v>
      </c>
      <c r="G826" t="s">
        <v>63</v>
      </c>
      <c r="H826" t="str">
        <f>RIGHT(Tableau1[[#This Row],[Period]],4)</f>
        <v>2019</v>
      </c>
      <c r="I826" t="str">
        <f>LEFT(Tableau1[[#This Row],[Period]],FIND("-",Tableau1[[#This Row],[Period]])-1)</f>
        <v>M7</v>
      </c>
      <c r="J826" t="str">
        <f>RIGHT(Tableau1[[#This Row],[Gauche_Trouve]],LEN(Tableau1[[#This Row],[Gauche_Trouve]])-1)</f>
        <v>7</v>
      </c>
      <c r="K826" s="5">
        <f>DATE(Tableau1[[#This Row],[Annee]],Tableau1[[#This Row],[Mois]],1)</f>
        <v>43647</v>
      </c>
      <c r="L826" s="5" t="str">
        <f>"T" &amp; ROUNDUP(Tableau1[[#This Row],[Mois]]/3, 0)</f>
        <v>T3</v>
      </c>
      <c r="M826" t="s">
        <v>243</v>
      </c>
      <c r="N826" t="str">
        <f>CONCATENATE(Tableau1[[#This Row],[Annee]],"-",Tableau1[[#This Row],[Trimestre]])</f>
        <v>2019-T3</v>
      </c>
      <c r="O826" t="str">
        <f>VLOOKUP(Tableau1[[#This Row],[Product_Ref]],Table_Correspondance!H:J,2,FALSE)</f>
        <v>Chemise</v>
      </c>
      <c r="P826" s="3">
        <f>VLOOKUP(Tableau1[[#This Row],[Product_Ref]],Table_Correspondance!H:N,6,FALSE)</f>
        <v>7.9</v>
      </c>
      <c r="Q826" s="3">
        <f>VLOOKUP(Tableau1[[#This Row],[Product_Ref]],Table_Correspondance!H:N,7,FALSE)</f>
        <v>10</v>
      </c>
      <c r="R826" s="3">
        <v>2305.2399999999998</v>
      </c>
      <c r="S826" t="str">
        <f>CONCATENATE(Tableau1[[#This Row],[Sub_Region_Cod]],Tableau1[[#This Row],[Country_Cod]],Tableau1[[#This Row],[Categ]],Tableau1[[#This Row],[Period]],Tableau1[[#This Row],[Product_Ref]],Tableau1[[#This Row],[Sales]])</f>
        <v>EUEROUCAT_HautM7-2019P335332305,24</v>
      </c>
      <c r="T826" s="5">
        <f>VLOOKUP(Tableau1[[#This Row],[Product_Ref]],Table_Correspondance!H:L,5,FALSE)</f>
        <v>42767</v>
      </c>
      <c r="U826">
        <f>_xlfn.DAYS(Tableau1[[#This Row],[Date]],Tableau1[[#This Row],[Date_creation]])</f>
        <v>880</v>
      </c>
    </row>
    <row r="827" spans="1:21" x14ac:dyDescent="0.35">
      <c r="A827" t="s">
        <v>8</v>
      </c>
      <c r="B827" t="s">
        <v>423</v>
      </c>
      <c r="C827" t="str">
        <f>TRIM(Tableau1[[#This Row],[Country_Cod]])</f>
        <v>UKR</v>
      </c>
      <c r="D827" t="s">
        <v>408</v>
      </c>
      <c r="E827" t="str">
        <f>VLOOKUP(Tableau1[[#This Row],[Code_Pays]],Table_Correspondance!$B$1:$F$40,2,FALSE)</f>
        <v>Ukraine</v>
      </c>
      <c r="F827" t="str">
        <f>RIGHT(Tableau1[[#This Row],[Categ]],LEN(Tableau1[[#This Row],[Categ]])-4)</f>
        <v>Haut-Et-Bas</v>
      </c>
      <c r="G827" t="s">
        <v>6</v>
      </c>
      <c r="H827" t="str">
        <f>RIGHT(Tableau1[[#This Row],[Period]],4)</f>
        <v>2021</v>
      </c>
      <c r="I827" t="str">
        <f>LEFT(Tableau1[[#This Row],[Period]],FIND("-",Tableau1[[#This Row],[Period]])-1)</f>
        <v>M1</v>
      </c>
      <c r="J827" t="str">
        <f>RIGHT(Tableau1[[#This Row],[Gauche_Trouve]],LEN(Tableau1[[#This Row],[Gauche_Trouve]])-1)</f>
        <v>1</v>
      </c>
      <c r="K827" s="5">
        <f>DATE(Tableau1[[#This Row],[Annee]],Tableau1[[#This Row],[Mois]],1)</f>
        <v>44197</v>
      </c>
      <c r="L827" s="5" t="str">
        <f>"T" &amp; ROUNDUP(Tableau1[[#This Row],[Mois]]/3, 0)</f>
        <v>T1</v>
      </c>
      <c r="M827" t="s">
        <v>85</v>
      </c>
      <c r="N827" t="str">
        <f>CONCATENATE(Tableau1[[#This Row],[Annee]],"-",Tableau1[[#This Row],[Trimestre]])</f>
        <v>2021-T1</v>
      </c>
      <c r="O827" t="str">
        <f>VLOOKUP(Tableau1[[#This Row],[Product_Ref]],Table_Correspondance!H:J,2,FALSE)</f>
        <v>Pyjama</v>
      </c>
      <c r="P827" s="3">
        <f>VLOOKUP(Tableau1[[#This Row],[Product_Ref]],Table_Correspondance!H:N,6,FALSE)</f>
        <v>12.3</v>
      </c>
      <c r="Q827" s="3">
        <f>VLOOKUP(Tableau1[[#This Row],[Product_Ref]],Table_Correspondance!H:N,7,FALSE)</f>
        <v>15</v>
      </c>
      <c r="R827" s="3">
        <v>5423.29</v>
      </c>
      <c r="S827" t="str">
        <f>CONCATENATE(Tableau1[[#This Row],[Sub_Region_Cod]],Tableau1[[#This Row],[Country_Cod]],Tableau1[[#This Row],[Categ]],Tableau1[[#This Row],[Period]],Tableau1[[#This Row],[Product_Ref]],Tableau1[[#This Row],[Sales]])</f>
        <v>EUEUKRCAT_Haut-Et-BasM1-2021P260935423,29</v>
      </c>
      <c r="T827" s="5">
        <f>VLOOKUP(Tableau1[[#This Row],[Product_Ref]],Table_Correspondance!H:L,5,FALSE)</f>
        <v>42826</v>
      </c>
      <c r="U827">
        <f>_xlfn.DAYS(Tableau1[[#This Row],[Date]],Tableau1[[#This Row],[Date_creation]])</f>
        <v>1371</v>
      </c>
    </row>
    <row r="828" spans="1:21" x14ac:dyDescent="0.35">
      <c r="A828" t="s">
        <v>8</v>
      </c>
      <c r="B828" t="s">
        <v>425</v>
      </c>
      <c r="C828" t="str">
        <f>TRIM(Tableau1[[#This Row],[Country_Cod]])</f>
        <v>ARM</v>
      </c>
      <c r="D828" t="s">
        <v>408</v>
      </c>
      <c r="E828" t="str">
        <f>VLOOKUP(Tableau1[[#This Row],[Code_Pays]],Table_Correspondance!$B$1:$F$40,2,FALSE)</f>
        <v>Arménie</v>
      </c>
      <c r="F828" t="str">
        <f>RIGHT(Tableau1[[#This Row],[Categ]],LEN(Tableau1[[#This Row],[Categ]])-4)</f>
        <v>Haut-Et-Bas</v>
      </c>
      <c r="G828" t="s">
        <v>30</v>
      </c>
      <c r="H828" t="str">
        <f>RIGHT(Tableau1[[#This Row],[Period]],4)</f>
        <v>2020</v>
      </c>
      <c r="I828" t="str">
        <f>LEFT(Tableau1[[#This Row],[Period]],FIND("-",Tableau1[[#This Row],[Period]])-1)</f>
        <v>M9</v>
      </c>
      <c r="J828" t="str">
        <f>RIGHT(Tableau1[[#This Row],[Gauche_Trouve]],LEN(Tableau1[[#This Row],[Gauche_Trouve]])-1)</f>
        <v>9</v>
      </c>
      <c r="K828" s="5">
        <f>DATE(Tableau1[[#This Row],[Annee]],Tableau1[[#This Row],[Mois]],1)</f>
        <v>44075</v>
      </c>
      <c r="L828" s="5" t="str">
        <f>"T" &amp; ROUNDUP(Tableau1[[#This Row],[Mois]]/3, 0)</f>
        <v>T3</v>
      </c>
      <c r="M828" t="s">
        <v>195</v>
      </c>
      <c r="N828" t="str">
        <f>CONCATENATE(Tableau1[[#This Row],[Annee]],"-",Tableau1[[#This Row],[Trimestre]])</f>
        <v>2020-T3</v>
      </c>
      <c r="O828" t="str">
        <f>VLOOKUP(Tableau1[[#This Row],[Product_Ref]],Table_Correspondance!H:J,2,FALSE)</f>
        <v>Robe</v>
      </c>
      <c r="P828" s="3">
        <f>VLOOKUP(Tableau1[[#This Row],[Product_Ref]],Table_Correspondance!H:N,6,FALSE)</f>
        <v>8</v>
      </c>
      <c r="Q828" s="3">
        <f>VLOOKUP(Tableau1[[#This Row],[Product_Ref]],Table_Correspondance!H:N,7,FALSE)</f>
        <v>10</v>
      </c>
      <c r="R828" s="3">
        <v>9759.9599999999991</v>
      </c>
      <c r="S828" t="str">
        <f>CONCATENATE(Tableau1[[#This Row],[Sub_Region_Cod]],Tableau1[[#This Row],[Country_Cod]],Tableau1[[#This Row],[Categ]],Tableau1[[#This Row],[Period]],Tableau1[[#This Row],[Product_Ref]],Tableau1[[#This Row],[Sales]])</f>
        <v>EUEARMCAT_Haut-Et-BasM9-2020P349269759,96</v>
      </c>
      <c r="T828" s="5">
        <f>VLOOKUP(Tableau1[[#This Row],[Product_Ref]],Table_Correspondance!H:L,5,FALSE)</f>
        <v>43070</v>
      </c>
      <c r="U828">
        <f>_xlfn.DAYS(Tableau1[[#This Row],[Date]],Tableau1[[#This Row],[Date_creation]])</f>
        <v>1005</v>
      </c>
    </row>
    <row r="829" spans="1:21" x14ac:dyDescent="0.35">
      <c r="A829" t="s">
        <v>8</v>
      </c>
      <c r="B829" t="s">
        <v>423</v>
      </c>
      <c r="C829" t="str">
        <f>TRIM(Tableau1[[#This Row],[Country_Cod]])</f>
        <v>UKR</v>
      </c>
      <c r="D829" t="s">
        <v>409</v>
      </c>
      <c r="E829" t="str">
        <f>VLOOKUP(Tableau1[[#This Row],[Code_Pays]],Table_Correspondance!$B$1:$F$40,2,FALSE)</f>
        <v>Ukraine</v>
      </c>
      <c r="F829" t="str">
        <f>RIGHT(Tableau1[[#This Row],[Categ]],LEN(Tableau1[[#This Row],[Categ]])-4)</f>
        <v>Haut</v>
      </c>
      <c r="G829" t="s">
        <v>23</v>
      </c>
      <c r="H829" t="str">
        <f>RIGHT(Tableau1[[#This Row],[Period]],4)</f>
        <v>2019</v>
      </c>
      <c r="I829" t="str">
        <f>LEFT(Tableau1[[#This Row],[Period]],FIND("-",Tableau1[[#This Row],[Period]])-1)</f>
        <v>M10</v>
      </c>
      <c r="J829" t="str">
        <f>RIGHT(Tableau1[[#This Row],[Gauche_Trouve]],LEN(Tableau1[[#This Row],[Gauche_Trouve]])-1)</f>
        <v>10</v>
      </c>
      <c r="K829" s="5">
        <f>DATE(Tableau1[[#This Row],[Annee]],Tableau1[[#This Row],[Mois]],1)</f>
        <v>43739</v>
      </c>
      <c r="L829" s="5" t="str">
        <f>"T" &amp; ROUNDUP(Tableau1[[#This Row],[Mois]]/3, 0)</f>
        <v>T4</v>
      </c>
      <c r="M829" t="s">
        <v>239</v>
      </c>
      <c r="N829" t="str">
        <f>CONCATENATE(Tableau1[[#This Row],[Annee]],"-",Tableau1[[#This Row],[Trimestre]])</f>
        <v>2019-T4</v>
      </c>
      <c r="O829" t="str">
        <f>VLOOKUP(Tableau1[[#This Row],[Product_Ref]],Table_Correspondance!H:J,2,FALSE)</f>
        <v>Chemise</v>
      </c>
      <c r="P829" s="3">
        <f>VLOOKUP(Tableau1[[#This Row],[Product_Ref]],Table_Correspondance!H:N,6,FALSE)</f>
        <v>9.36</v>
      </c>
      <c r="Q829" s="3">
        <f>VLOOKUP(Tableau1[[#This Row],[Product_Ref]],Table_Correspondance!H:N,7,FALSE)</f>
        <v>13</v>
      </c>
      <c r="R829" s="3">
        <v>8879.77</v>
      </c>
      <c r="S829" t="str">
        <f>CONCATENATE(Tableau1[[#This Row],[Sub_Region_Cod]],Tableau1[[#This Row],[Country_Cod]],Tableau1[[#This Row],[Categ]],Tableau1[[#This Row],[Period]],Tableau1[[#This Row],[Product_Ref]],Tableau1[[#This Row],[Sales]])</f>
        <v>EUEUKRCAT_HautM10-2019P019718879,77</v>
      </c>
      <c r="T829" s="5">
        <f>VLOOKUP(Tableau1[[#This Row],[Product_Ref]],Table_Correspondance!H:L,5,FALSE)</f>
        <v>43252</v>
      </c>
      <c r="U829">
        <f>_xlfn.DAYS(Tableau1[[#This Row],[Date]],Tableau1[[#This Row],[Date_creation]])</f>
        <v>487</v>
      </c>
    </row>
    <row r="830" spans="1:21" x14ac:dyDescent="0.35">
      <c r="A830" t="s">
        <v>8</v>
      </c>
      <c r="B830" t="s">
        <v>421</v>
      </c>
      <c r="C830" t="str">
        <f>TRIM(Tableau1[[#This Row],[Country_Cod]])</f>
        <v>SVK</v>
      </c>
      <c r="D830" t="s">
        <v>410</v>
      </c>
      <c r="E830" t="str">
        <f>VLOOKUP(Tableau1[[#This Row],[Code_Pays]],Table_Correspondance!$B$1:$F$40,2,FALSE)</f>
        <v>Slovaquie</v>
      </c>
      <c r="F830" t="str">
        <f>RIGHT(Tableau1[[#This Row],[Categ]],LEN(Tableau1[[#This Row],[Categ]])-4)</f>
        <v>Bas</v>
      </c>
      <c r="G830" t="s">
        <v>63</v>
      </c>
      <c r="H830" t="str">
        <f>RIGHT(Tableau1[[#This Row],[Period]],4)</f>
        <v>2019</v>
      </c>
      <c r="I830" t="str">
        <f>LEFT(Tableau1[[#This Row],[Period]],FIND("-",Tableau1[[#This Row],[Period]])-1)</f>
        <v>M7</v>
      </c>
      <c r="J830" t="str">
        <f>RIGHT(Tableau1[[#This Row],[Gauche_Trouve]],LEN(Tableau1[[#This Row],[Gauche_Trouve]])-1)</f>
        <v>7</v>
      </c>
      <c r="K830" s="5">
        <f>DATE(Tableau1[[#This Row],[Annee]],Tableau1[[#This Row],[Mois]],1)</f>
        <v>43647</v>
      </c>
      <c r="L830" s="5" t="str">
        <f>"T" &amp; ROUNDUP(Tableau1[[#This Row],[Mois]]/3, 0)</f>
        <v>T3</v>
      </c>
      <c r="M830" t="s">
        <v>186</v>
      </c>
      <c r="N830" t="str">
        <f>CONCATENATE(Tableau1[[#This Row],[Annee]],"-",Tableau1[[#This Row],[Trimestre]])</f>
        <v>2019-T3</v>
      </c>
      <c r="O830" t="str">
        <f>VLOOKUP(Tableau1[[#This Row],[Product_Ref]],Table_Correspondance!H:J,2,FALSE)</f>
        <v>Culotte</v>
      </c>
      <c r="P830" s="3">
        <f>VLOOKUP(Tableau1[[#This Row],[Product_Ref]],Table_Correspondance!H:N,6,FALSE)</f>
        <v>6.56</v>
      </c>
      <c r="Q830" s="3">
        <f>VLOOKUP(Tableau1[[#This Row],[Product_Ref]],Table_Correspondance!H:N,7,FALSE)</f>
        <v>8</v>
      </c>
      <c r="R830" s="3">
        <v>7407.85</v>
      </c>
      <c r="S830" t="str">
        <f>CONCATENATE(Tableau1[[#This Row],[Sub_Region_Cod]],Tableau1[[#This Row],[Country_Cod]],Tableau1[[#This Row],[Categ]],Tableau1[[#This Row],[Period]],Tableau1[[#This Row],[Product_Ref]],Tableau1[[#This Row],[Sales]])</f>
        <v>EUESVKCAT_BasM7-2019P020437407,85</v>
      </c>
      <c r="T830" s="5">
        <f>VLOOKUP(Tableau1[[#This Row],[Product_Ref]],Table_Correspondance!H:L,5,FALSE)</f>
        <v>43221</v>
      </c>
      <c r="U830">
        <f>_xlfn.DAYS(Tableau1[[#This Row],[Date]],Tableau1[[#This Row],[Date_creation]])</f>
        <v>426</v>
      </c>
    </row>
    <row r="831" spans="1:21" x14ac:dyDescent="0.35">
      <c r="A831" t="s">
        <v>8</v>
      </c>
      <c r="B831" t="s">
        <v>423</v>
      </c>
      <c r="C831" t="str">
        <f>TRIM(Tableau1[[#This Row],[Country_Cod]])</f>
        <v>UKR</v>
      </c>
      <c r="D831" t="s">
        <v>408</v>
      </c>
      <c r="E831" t="str">
        <f>VLOOKUP(Tableau1[[#This Row],[Code_Pays]],Table_Correspondance!$B$1:$F$40,2,FALSE)</f>
        <v>Ukraine</v>
      </c>
      <c r="F831" t="str">
        <f>RIGHT(Tableau1[[#This Row],[Categ]],LEN(Tableau1[[#This Row],[Categ]])-4)</f>
        <v>Haut-Et-Bas</v>
      </c>
      <c r="G831" t="s">
        <v>40</v>
      </c>
      <c r="H831" t="str">
        <f>RIGHT(Tableau1[[#This Row],[Period]],4)</f>
        <v>2020</v>
      </c>
      <c r="I831" t="str">
        <f>LEFT(Tableau1[[#This Row],[Period]],FIND("-",Tableau1[[#This Row],[Period]])-1)</f>
        <v>M10</v>
      </c>
      <c r="J831" t="str">
        <f>RIGHT(Tableau1[[#This Row],[Gauche_Trouve]],LEN(Tableau1[[#This Row],[Gauche_Trouve]])-1)</f>
        <v>10</v>
      </c>
      <c r="K831" s="5">
        <f>DATE(Tableau1[[#This Row],[Annee]],Tableau1[[#This Row],[Mois]],1)</f>
        <v>44105</v>
      </c>
      <c r="L831" s="5" t="str">
        <f>"T" &amp; ROUNDUP(Tableau1[[#This Row],[Mois]]/3, 0)</f>
        <v>T4</v>
      </c>
      <c r="M831" t="s">
        <v>213</v>
      </c>
      <c r="N831" t="str">
        <f>CONCATENATE(Tableau1[[#This Row],[Annee]],"-",Tableau1[[#This Row],[Trimestre]])</f>
        <v>2020-T4</v>
      </c>
      <c r="O831" t="str">
        <f>VLOOKUP(Tableau1[[#This Row],[Product_Ref]],Table_Correspondance!H:J,2,FALSE)</f>
        <v>Robe</v>
      </c>
      <c r="P831" s="3">
        <f>VLOOKUP(Tableau1[[#This Row],[Product_Ref]],Table_Correspondance!H:N,6,FALSE)</f>
        <v>12.32</v>
      </c>
      <c r="Q831" s="3">
        <f>VLOOKUP(Tableau1[[#This Row],[Product_Ref]],Table_Correspondance!H:N,7,FALSE)</f>
        <v>14</v>
      </c>
      <c r="R831" s="3">
        <v>8720.4</v>
      </c>
      <c r="S831" t="str">
        <f>CONCATENATE(Tableau1[[#This Row],[Sub_Region_Cod]],Tableau1[[#This Row],[Country_Cod]],Tableau1[[#This Row],[Categ]],Tableau1[[#This Row],[Period]],Tableau1[[#This Row],[Product_Ref]],Tableau1[[#This Row],[Sales]])</f>
        <v>EUEUKRCAT_Haut-Et-BasM10-2020P246618720,4</v>
      </c>
      <c r="T831" s="5">
        <f>VLOOKUP(Tableau1[[#This Row],[Product_Ref]],Table_Correspondance!H:L,5,FALSE)</f>
        <v>42917</v>
      </c>
      <c r="U831">
        <f>_xlfn.DAYS(Tableau1[[#This Row],[Date]],Tableau1[[#This Row],[Date_creation]])</f>
        <v>1188</v>
      </c>
    </row>
    <row r="832" spans="1:21" x14ac:dyDescent="0.35">
      <c r="A832" t="s">
        <v>8</v>
      </c>
      <c r="B832" t="s">
        <v>417</v>
      </c>
      <c r="C832" t="str">
        <f>TRIM(Tableau1[[#This Row],[Country_Cod]])</f>
        <v>MDA</v>
      </c>
      <c r="D832" t="s">
        <v>409</v>
      </c>
      <c r="E832" t="str">
        <f>VLOOKUP(Tableau1[[#This Row],[Code_Pays]],Table_Correspondance!$B$1:$F$40,2,FALSE)</f>
        <v>République de Moldavie</v>
      </c>
      <c r="F832" t="str">
        <f>RIGHT(Tableau1[[#This Row],[Categ]],LEN(Tableau1[[#This Row],[Categ]])-4)</f>
        <v>Haut</v>
      </c>
      <c r="G832" t="s">
        <v>9</v>
      </c>
      <c r="H832" t="str">
        <f>RIGHT(Tableau1[[#This Row],[Period]],4)</f>
        <v>2021</v>
      </c>
      <c r="I832" t="str">
        <f>LEFT(Tableau1[[#This Row],[Period]],FIND("-",Tableau1[[#This Row],[Period]])-1)</f>
        <v>M2</v>
      </c>
      <c r="J832" t="str">
        <f>RIGHT(Tableau1[[#This Row],[Gauche_Trouve]],LEN(Tableau1[[#This Row],[Gauche_Trouve]])-1)</f>
        <v>2</v>
      </c>
      <c r="K832" s="5">
        <f>DATE(Tableau1[[#This Row],[Annee]],Tableau1[[#This Row],[Mois]],1)</f>
        <v>44228</v>
      </c>
      <c r="L832" s="5" t="str">
        <f>"T" &amp; ROUNDUP(Tableau1[[#This Row],[Mois]]/3, 0)</f>
        <v>T1</v>
      </c>
      <c r="M832" t="s">
        <v>304</v>
      </c>
      <c r="N832" t="str">
        <f>CONCATENATE(Tableau1[[#This Row],[Annee]],"-",Tableau1[[#This Row],[Trimestre]])</f>
        <v>2021-T1</v>
      </c>
      <c r="O832" t="str">
        <f>VLOOKUP(Tableau1[[#This Row],[Product_Ref]],Table_Correspondance!H:J,2,FALSE)</f>
        <v>Chemise</v>
      </c>
      <c r="P832" s="3">
        <f>VLOOKUP(Tableau1[[#This Row],[Product_Ref]],Table_Correspondance!H:N,6,FALSE)</f>
        <v>11.4</v>
      </c>
      <c r="Q832" s="3">
        <f>VLOOKUP(Tableau1[[#This Row],[Product_Ref]],Table_Correspondance!H:N,7,FALSE)</f>
        <v>15</v>
      </c>
      <c r="R832" s="3">
        <v>4964.4799999999996</v>
      </c>
      <c r="S832" t="str">
        <f>CONCATENATE(Tableau1[[#This Row],[Sub_Region_Cod]],Tableau1[[#This Row],[Country_Cod]],Tableau1[[#This Row],[Categ]],Tableau1[[#This Row],[Period]],Tableau1[[#This Row],[Product_Ref]],Tableau1[[#This Row],[Sales]])</f>
        <v>EUEMDACAT_HautM2-2021P113514964,48</v>
      </c>
      <c r="T832" s="5">
        <f>VLOOKUP(Tableau1[[#This Row],[Product_Ref]],Table_Correspondance!H:L,5,FALSE)</f>
        <v>42795</v>
      </c>
      <c r="U832">
        <f>_xlfn.DAYS(Tableau1[[#This Row],[Date]],Tableau1[[#This Row],[Date_creation]])</f>
        <v>1433</v>
      </c>
    </row>
    <row r="833" spans="1:21" x14ac:dyDescent="0.35">
      <c r="A833" t="s">
        <v>8</v>
      </c>
      <c r="B833" t="s">
        <v>424</v>
      </c>
      <c r="C833" t="str">
        <f>TRIM(Tableau1[[#This Row],[Country_Cod]])</f>
        <v>CZE</v>
      </c>
      <c r="D833" t="s">
        <v>410</v>
      </c>
      <c r="E833" t="str">
        <f>VLOOKUP(Tableau1[[#This Row],[Code_Pays]],Table_Correspondance!$B$1:$F$40,2,FALSE)</f>
        <v>République Tchèque</v>
      </c>
      <c r="F833" t="str">
        <f>RIGHT(Tableau1[[#This Row],[Categ]],LEN(Tableau1[[#This Row],[Categ]])-4)</f>
        <v>Bas</v>
      </c>
      <c r="G833" t="s">
        <v>6</v>
      </c>
      <c r="H833" t="str">
        <f>RIGHT(Tableau1[[#This Row],[Period]],4)</f>
        <v>2021</v>
      </c>
      <c r="I833" t="str">
        <f>LEFT(Tableau1[[#This Row],[Period]],FIND("-",Tableau1[[#This Row],[Period]])-1)</f>
        <v>M1</v>
      </c>
      <c r="J833" t="str">
        <f>RIGHT(Tableau1[[#This Row],[Gauche_Trouve]],LEN(Tableau1[[#This Row],[Gauche_Trouve]])-1)</f>
        <v>1</v>
      </c>
      <c r="K833" s="5">
        <f>DATE(Tableau1[[#This Row],[Annee]],Tableau1[[#This Row],[Mois]],1)</f>
        <v>44197</v>
      </c>
      <c r="L833" s="5" t="str">
        <f>"T" &amp; ROUNDUP(Tableau1[[#This Row],[Mois]]/3, 0)</f>
        <v>T1</v>
      </c>
      <c r="M833" t="s">
        <v>346</v>
      </c>
      <c r="N833" t="str">
        <f>CONCATENATE(Tableau1[[#This Row],[Annee]],"-",Tableau1[[#This Row],[Trimestre]])</f>
        <v>2021-T1</v>
      </c>
      <c r="O833" t="str">
        <f>VLOOKUP(Tableau1[[#This Row],[Product_Ref]],Table_Correspondance!H:J,2,FALSE)</f>
        <v>Culotte</v>
      </c>
      <c r="P833" s="3">
        <f>VLOOKUP(Tableau1[[#This Row],[Product_Ref]],Table_Correspondance!H:N,6,FALSE)</f>
        <v>6.39</v>
      </c>
      <c r="Q833" s="3">
        <f>VLOOKUP(Tableau1[[#This Row],[Product_Ref]],Table_Correspondance!H:N,7,FALSE)</f>
        <v>9</v>
      </c>
      <c r="R833" s="3">
        <v>9741.48</v>
      </c>
      <c r="S833" t="str">
        <f>CONCATENATE(Tableau1[[#This Row],[Sub_Region_Cod]],Tableau1[[#This Row],[Country_Cod]],Tableau1[[#This Row],[Categ]],Tableau1[[#This Row],[Period]],Tableau1[[#This Row],[Product_Ref]],Tableau1[[#This Row],[Sales]])</f>
        <v>EUECZECAT_BasM1-2021P319519741,48</v>
      </c>
      <c r="T833" s="5">
        <f>VLOOKUP(Tableau1[[#This Row],[Product_Ref]],Table_Correspondance!H:L,5,FALSE)</f>
        <v>43435</v>
      </c>
      <c r="U833">
        <f>_xlfn.DAYS(Tableau1[[#This Row],[Date]],Tableau1[[#This Row],[Date_creation]])</f>
        <v>762</v>
      </c>
    </row>
    <row r="834" spans="1:21" x14ac:dyDescent="0.35">
      <c r="A834" t="s">
        <v>8</v>
      </c>
      <c r="B834" t="s">
        <v>417</v>
      </c>
      <c r="C834" t="str">
        <f>TRIM(Tableau1[[#This Row],[Country_Cod]])</f>
        <v>MDA</v>
      </c>
      <c r="D834" t="s">
        <v>409</v>
      </c>
      <c r="E834" t="str">
        <f>VLOOKUP(Tableau1[[#This Row],[Code_Pays]],Table_Correspondance!$B$1:$F$40,2,FALSE)</f>
        <v>République de Moldavie</v>
      </c>
      <c r="F834" t="str">
        <f>RIGHT(Tableau1[[#This Row],[Categ]],LEN(Tableau1[[#This Row],[Categ]])-4)</f>
        <v>Haut</v>
      </c>
      <c r="G834" t="s">
        <v>20</v>
      </c>
      <c r="H834" t="str">
        <f>RIGHT(Tableau1[[#This Row],[Period]],4)</f>
        <v>2020</v>
      </c>
      <c r="I834" t="str">
        <f>LEFT(Tableau1[[#This Row],[Period]],FIND("-",Tableau1[[#This Row],[Period]])-1)</f>
        <v>M4</v>
      </c>
      <c r="J834" t="str">
        <f>RIGHT(Tableau1[[#This Row],[Gauche_Trouve]],LEN(Tableau1[[#This Row],[Gauche_Trouve]])-1)</f>
        <v>4</v>
      </c>
      <c r="K834" s="5">
        <f>DATE(Tableau1[[#This Row],[Annee]],Tableau1[[#This Row],[Mois]],1)</f>
        <v>43922</v>
      </c>
      <c r="L834" s="5" t="str">
        <f>"T" &amp; ROUNDUP(Tableau1[[#This Row],[Mois]]/3, 0)</f>
        <v>T2</v>
      </c>
      <c r="M834" t="s">
        <v>342</v>
      </c>
      <c r="N834" t="str">
        <f>CONCATENATE(Tableau1[[#This Row],[Annee]],"-",Tableau1[[#This Row],[Trimestre]])</f>
        <v>2020-T2</v>
      </c>
      <c r="O834" t="str">
        <f>VLOOKUP(Tableau1[[#This Row],[Product_Ref]],Table_Correspondance!H:J,2,FALSE)</f>
        <v>T-shirt</v>
      </c>
      <c r="P834" s="3">
        <f>VLOOKUP(Tableau1[[#This Row],[Product_Ref]],Table_Correspondance!H:N,6,FALSE)</f>
        <v>7.4</v>
      </c>
      <c r="Q834" s="3">
        <f>VLOOKUP(Tableau1[[#This Row],[Product_Ref]],Table_Correspondance!H:N,7,FALSE)</f>
        <v>10</v>
      </c>
      <c r="R834" s="3">
        <v>4398.12</v>
      </c>
      <c r="S834" t="str">
        <f>CONCATENATE(Tableau1[[#This Row],[Sub_Region_Cod]],Tableau1[[#This Row],[Country_Cod]],Tableau1[[#This Row],[Categ]],Tableau1[[#This Row],[Period]],Tableau1[[#This Row],[Product_Ref]],Tableau1[[#This Row],[Sales]])</f>
        <v>EUEMDACAT_HautM4-2020P295204398,12</v>
      </c>
      <c r="T834" s="5">
        <f>VLOOKUP(Tableau1[[#This Row],[Product_Ref]],Table_Correspondance!H:L,5,FALSE)</f>
        <v>42736</v>
      </c>
      <c r="U834">
        <f>_xlfn.DAYS(Tableau1[[#This Row],[Date]],Tableau1[[#This Row],[Date_creation]])</f>
        <v>1186</v>
      </c>
    </row>
    <row r="835" spans="1:21" x14ac:dyDescent="0.35">
      <c r="A835" t="s">
        <v>8</v>
      </c>
      <c r="B835" t="s">
        <v>416</v>
      </c>
      <c r="C835" t="str">
        <f>TRIM(Tableau1[[#This Row],[Country_Cod]])</f>
        <v>ROU</v>
      </c>
      <c r="D835" t="s">
        <v>410</v>
      </c>
      <c r="E835" t="str">
        <f>VLOOKUP(Tableau1[[#This Row],[Code_Pays]],Table_Correspondance!$B$1:$F$40,2,FALSE)</f>
        <v>Roumanie</v>
      </c>
      <c r="F835" t="str">
        <f>RIGHT(Tableau1[[#This Row],[Categ]],LEN(Tableau1[[#This Row],[Categ]])-4)</f>
        <v>Bas</v>
      </c>
      <c r="G835" t="s">
        <v>27</v>
      </c>
      <c r="H835" t="str">
        <f>RIGHT(Tableau1[[#This Row],[Period]],4)</f>
        <v>2020</v>
      </c>
      <c r="I835" t="str">
        <f>LEFT(Tableau1[[#This Row],[Period]],FIND("-",Tableau1[[#This Row],[Period]])-1)</f>
        <v>M6</v>
      </c>
      <c r="J835" t="str">
        <f>RIGHT(Tableau1[[#This Row],[Gauche_Trouve]],LEN(Tableau1[[#This Row],[Gauche_Trouve]])-1)</f>
        <v>6</v>
      </c>
      <c r="K835" s="5">
        <f>DATE(Tableau1[[#This Row],[Annee]],Tableau1[[#This Row],[Mois]],1)</f>
        <v>43983</v>
      </c>
      <c r="L835" s="5" t="str">
        <f>"T" &amp; ROUNDUP(Tableau1[[#This Row],[Mois]]/3, 0)</f>
        <v>T2</v>
      </c>
      <c r="M835" t="s">
        <v>28</v>
      </c>
      <c r="N835" t="str">
        <f>CONCATENATE(Tableau1[[#This Row],[Annee]],"-",Tableau1[[#This Row],[Trimestre]])</f>
        <v>2020-T2</v>
      </c>
      <c r="O835" t="str">
        <f>VLOOKUP(Tableau1[[#This Row],[Product_Ref]],Table_Correspondance!H:J,2,FALSE)</f>
        <v>Pantacourt</v>
      </c>
      <c r="P835" s="3">
        <f>VLOOKUP(Tableau1[[#This Row],[Product_Ref]],Table_Correspondance!H:N,6,FALSE)</f>
        <v>7.44</v>
      </c>
      <c r="Q835" s="3">
        <f>VLOOKUP(Tableau1[[#This Row],[Product_Ref]],Table_Correspondance!H:N,7,FALSE)</f>
        <v>8</v>
      </c>
      <c r="R835" s="3">
        <v>6536.32</v>
      </c>
      <c r="S835" t="str">
        <f>CONCATENATE(Tableau1[[#This Row],[Sub_Region_Cod]],Tableau1[[#This Row],[Country_Cod]],Tableau1[[#This Row],[Categ]],Tableau1[[#This Row],[Period]],Tableau1[[#This Row],[Product_Ref]],Tableau1[[#This Row],[Sales]])</f>
        <v>EUEROUCAT_BasM6-2020P345416536,32</v>
      </c>
      <c r="T835" s="5">
        <f>VLOOKUP(Tableau1[[#This Row],[Product_Ref]],Table_Correspondance!H:L,5,FALSE)</f>
        <v>43160</v>
      </c>
      <c r="U835">
        <f>_xlfn.DAYS(Tableau1[[#This Row],[Date]],Tableau1[[#This Row],[Date_creation]])</f>
        <v>823</v>
      </c>
    </row>
    <row r="836" spans="1:21" x14ac:dyDescent="0.35">
      <c r="A836" t="s">
        <v>8</v>
      </c>
      <c r="B836" t="s">
        <v>423</v>
      </c>
      <c r="C836" t="str">
        <f>TRIM(Tableau1[[#This Row],[Country_Cod]])</f>
        <v>UKR</v>
      </c>
      <c r="D836" t="s">
        <v>409</v>
      </c>
      <c r="E836" t="str">
        <f>VLOOKUP(Tableau1[[#This Row],[Code_Pays]],Table_Correspondance!$B$1:$F$40,2,FALSE)</f>
        <v>Ukraine</v>
      </c>
      <c r="F836" t="str">
        <f>RIGHT(Tableau1[[#This Row],[Categ]],LEN(Tableau1[[#This Row],[Categ]])-4)</f>
        <v>Haut</v>
      </c>
      <c r="G836" t="s">
        <v>44</v>
      </c>
      <c r="H836" t="str">
        <f>RIGHT(Tableau1[[#This Row],[Period]],4)</f>
        <v>2019</v>
      </c>
      <c r="I836" t="str">
        <f>LEFT(Tableau1[[#This Row],[Period]],FIND("-",Tableau1[[#This Row],[Period]])-1)</f>
        <v>M11</v>
      </c>
      <c r="J836" t="str">
        <f>RIGHT(Tableau1[[#This Row],[Gauche_Trouve]],LEN(Tableau1[[#This Row],[Gauche_Trouve]])-1)</f>
        <v>11</v>
      </c>
      <c r="K836" s="5">
        <f>DATE(Tableau1[[#This Row],[Annee]],Tableau1[[#This Row],[Mois]],1)</f>
        <v>43770</v>
      </c>
      <c r="L836" s="5" t="str">
        <f>"T" &amp; ROUNDUP(Tableau1[[#This Row],[Mois]]/3, 0)</f>
        <v>T4</v>
      </c>
      <c r="M836" t="s">
        <v>125</v>
      </c>
      <c r="N836" t="str">
        <f>CONCATENATE(Tableau1[[#This Row],[Annee]],"-",Tableau1[[#This Row],[Trimestre]])</f>
        <v>2019-T4</v>
      </c>
      <c r="O836" t="str">
        <f>VLOOKUP(Tableau1[[#This Row],[Product_Ref]],Table_Correspondance!H:J,2,FALSE)</f>
        <v>Chemise</v>
      </c>
      <c r="P836" s="3">
        <f>VLOOKUP(Tableau1[[#This Row],[Product_Ref]],Table_Correspondance!H:N,6,FALSE)</f>
        <v>10.8</v>
      </c>
      <c r="Q836" s="3">
        <f>VLOOKUP(Tableau1[[#This Row],[Product_Ref]],Table_Correspondance!H:N,7,FALSE)</f>
        <v>12</v>
      </c>
      <c r="R836" s="3">
        <v>9621.59</v>
      </c>
      <c r="S836" t="str">
        <f>CONCATENATE(Tableau1[[#This Row],[Sub_Region_Cod]],Tableau1[[#This Row],[Country_Cod]],Tableau1[[#This Row],[Categ]],Tableau1[[#This Row],[Period]],Tableau1[[#This Row],[Product_Ref]],Tableau1[[#This Row],[Sales]])</f>
        <v>EUEUKRCAT_HautM11-2019P491879621,59</v>
      </c>
      <c r="T836" s="5">
        <f>VLOOKUP(Tableau1[[#This Row],[Product_Ref]],Table_Correspondance!H:L,5,FALSE)</f>
        <v>43282</v>
      </c>
      <c r="U836">
        <f>_xlfn.DAYS(Tableau1[[#This Row],[Date]],Tableau1[[#This Row],[Date_creation]])</f>
        <v>488</v>
      </c>
    </row>
    <row r="837" spans="1:21" x14ac:dyDescent="0.35">
      <c r="A837" t="s">
        <v>8</v>
      </c>
      <c r="B837" t="s">
        <v>422</v>
      </c>
      <c r="C837" t="str">
        <f>TRIM(Tableau1[[#This Row],[Country_Cod]])</f>
        <v>BLR</v>
      </c>
      <c r="D837" t="s">
        <v>409</v>
      </c>
      <c r="E837" t="str">
        <f>VLOOKUP(Tableau1[[#This Row],[Code_Pays]],Table_Correspondance!$B$1:$F$40,2,FALSE)</f>
        <v>Bélarus</v>
      </c>
      <c r="F837" t="str">
        <f>RIGHT(Tableau1[[#This Row],[Categ]],LEN(Tableau1[[#This Row],[Categ]])-4)</f>
        <v>Haut</v>
      </c>
      <c r="G837" t="s">
        <v>11</v>
      </c>
      <c r="H837" t="str">
        <f>RIGHT(Tableau1[[#This Row],[Period]],4)</f>
        <v>2020</v>
      </c>
      <c r="I837" t="str">
        <f>LEFT(Tableau1[[#This Row],[Period]],FIND("-",Tableau1[[#This Row],[Period]])-1)</f>
        <v>M7</v>
      </c>
      <c r="J837" t="str">
        <f>RIGHT(Tableau1[[#This Row],[Gauche_Trouve]],LEN(Tableau1[[#This Row],[Gauche_Trouve]])-1)</f>
        <v>7</v>
      </c>
      <c r="K837" s="5">
        <f>DATE(Tableau1[[#This Row],[Annee]],Tableau1[[#This Row],[Mois]],1)</f>
        <v>44013</v>
      </c>
      <c r="L837" s="5" t="str">
        <f>"T" &amp; ROUNDUP(Tableau1[[#This Row],[Mois]]/3, 0)</f>
        <v>T3</v>
      </c>
      <c r="M837" t="s">
        <v>192</v>
      </c>
      <c r="N837" t="str">
        <f>CONCATENATE(Tableau1[[#This Row],[Annee]],"-",Tableau1[[#This Row],[Trimestre]])</f>
        <v>2020-T3</v>
      </c>
      <c r="O837" t="str">
        <f>VLOOKUP(Tableau1[[#This Row],[Product_Ref]],Table_Correspondance!H:J,2,FALSE)</f>
        <v>Chemisier</v>
      </c>
      <c r="P837" s="3">
        <f>VLOOKUP(Tableau1[[#This Row],[Product_Ref]],Table_Correspondance!H:N,6,FALSE)</f>
        <v>7.2</v>
      </c>
      <c r="Q837" s="3">
        <f>VLOOKUP(Tableau1[[#This Row],[Product_Ref]],Table_Correspondance!H:N,7,FALSE)</f>
        <v>10</v>
      </c>
      <c r="R837" s="3">
        <v>7889.66</v>
      </c>
      <c r="S837" t="str">
        <f>CONCATENATE(Tableau1[[#This Row],[Sub_Region_Cod]],Tableau1[[#This Row],[Country_Cod]],Tableau1[[#This Row],[Categ]],Tableau1[[#This Row],[Period]],Tableau1[[#This Row],[Product_Ref]],Tableau1[[#This Row],[Sales]])</f>
        <v>EUEBLRCAT_HautM7-2020P121067889,66</v>
      </c>
      <c r="T837" s="5">
        <f>VLOOKUP(Tableau1[[#This Row],[Product_Ref]],Table_Correspondance!H:L,5,FALSE)</f>
        <v>43344</v>
      </c>
      <c r="U837">
        <f>_xlfn.DAYS(Tableau1[[#This Row],[Date]],Tableau1[[#This Row],[Date_creation]])</f>
        <v>669</v>
      </c>
    </row>
    <row r="838" spans="1:21" x14ac:dyDescent="0.35">
      <c r="A838" t="s">
        <v>8</v>
      </c>
      <c r="B838" t="s">
        <v>425</v>
      </c>
      <c r="C838" t="str">
        <f>TRIM(Tableau1[[#This Row],[Country_Cod]])</f>
        <v>ARM</v>
      </c>
      <c r="D838" t="s">
        <v>408</v>
      </c>
      <c r="E838" t="str">
        <f>VLOOKUP(Tableau1[[#This Row],[Code_Pays]],Table_Correspondance!$B$1:$F$40,2,FALSE)</f>
        <v>Arménie</v>
      </c>
      <c r="F838" t="str">
        <f>RIGHT(Tableau1[[#This Row],[Categ]],LEN(Tableau1[[#This Row],[Categ]])-4)</f>
        <v>Haut-Et-Bas</v>
      </c>
      <c r="G838" t="s">
        <v>38</v>
      </c>
      <c r="H838" t="str">
        <f>RIGHT(Tableau1[[#This Row],[Period]],4)</f>
        <v>2019</v>
      </c>
      <c r="I838" t="str">
        <f>LEFT(Tableau1[[#This Row],[Period]],FIND("-",Tableau1[[#This Row],[Period]])-1)</f>
        <v>M5</v>
      </c>
      <c r="J838" t="str">
        <f>RIGHT(Tableau1[[#This Row],[Gauche_Trouve]],LEN(Tableau1[[#This Row],[Gauche_Trouve]])-1)</f>
        <v>5</v>
      </c>
      <c r="K838" s="5">
        <f>DATE(Tableau1[[#This Row],[Annee]],Tableau1[[#This Row],[Mois]],1)</f>
        <v>43586</v>
      </c>
      <c r="L838" s="5" t="str">
        <f>"T" &amp; ROUNDUP(Tableau1[[#This Row],[Mois]]/3, 0)</f>
        <v>T2</v>
      </c>
      <c r="M838" t="s">
        <v>390</v>
      </c>
      <c r="N838" t="str">
        <f>CONCATENATE(Tableau1[[#This Row],[Annee]],"-",Tableau1[[#This Row],[Trimestre]])</f>
        <v>2019-T2</v>
      </c>
      <c r="O838" t="str">
        <f>VLOOKUP(Tableau1[[#This Row],[Product_Ref]],Table_Correspondance!H:J,2,FALSE)</f>
        <v>Robe</v>
      </c>
      <c r="P838" s="3">
        <f>VLOOKUP(Tableau1[[#This Row],[Product_Ref]],Table_Correspondance!H:N,6,FALSE)</f>
        <v>5.6</v>
      </c>
      <c r="Q838" s="3">
        <f>VLOOKUP(Tableau1[[#This Row],[Product_Ref]],Table_Correspondance!H:N,7,FALSE)</f>
        <v>7</v>
      </c>
      <c r="R838" s="3">
        <v>2671.8</v>
      </c>
      <c r="S838" t="str">
        <f>CONCATENATE(Tableau1[[#This Row],[Sub_Region_Cod]],Tableau1[[#This Row],[Country_Cod]],Tableau1[[#This Row],[Categ]],Tableau1[[#This Row],[Period]],Tableau1[[#This Row],[Product_Ref]],Tableau1[[#This Row],[Sales]])</f>
        <v>EUEARMCAT_Haut-Et-BasM5-2019P095142671,8</v>
      </c>
      <c r="T838" s="5">
        <f>VLOOKUP(Tableau1[[#This Row],[Product_Ref]],Table_Correspondance!H:L,5,FALSE)</f>
        <v>42767</v>
      </c>
      <c r="U838">
        <f>_xlfn.DAYS(Tableau1[[#This Row],[Date]],Tableau1[[#This Row],[Date_creation]])</f>
        <v>819</v>
      </c>
    </row>
    <row r="839" spans="1:21" x14ac:dyDescent="0.35">
      <c r="A839" t="s">
        <v>8</v>
      </c>
      <c r="B839" t="s">
        <v>418</v>
      </c>
      <c r="C839" t="str">
        <f>TRIM(Tableau1[[#This Row],[Country_Cod]])</f>
        <v>BGR</v>
      </c>
      <c r="D839" t="s">
        <v>409</v>
      </c>
      <c r="E839" t="str">
        <f>VLOOKUP(Tableau1[[#This Row],[Code_Pays]],Table_Correspondance!$B$1:$F$40,2,FALSE)</f>
        <v>Bulgarie</v>
      </c>
      <c r="F839" t="str">
        <f>RIGHT(Tableau1[[#This Row],[Categ]],LEN(Tableau1[[#This Row],[Categ]])-4)</f>
        <v>Haut</v>
      </c>
      <c r="G839" t="s">
        <v>30</v>
      </c>
      <c r="H839" t="str">
        <f>RIGHT(Tableau1[[#This Row],[Period]],4)</f>
        <v>2020</v>
      </c>
      <c r="I839" t="str">
        <f>LEFT(Tableau1[[#This Row],[Period]],FIND("-",Tableau1[[#This Row],[Period]])-1)</f>
        <v>M9</v>
      </c>
      <c r="J839" t="str">
        <f>RIGHT(Tableau1[[#This Row],[Gauche_Trouve]],LEN(Tableau1[[#This Row],[Gauche_Trouve]])-1)</f>
        <v>9</v>
      </c>
      <c r="K839" s="5">
        <f>DATE(Tableau1[[#This Row],[Annee]],Tableau1[[#This Row],[Mois]],1)</f>
        <v>44075</v>
      </c>
      <c r="L839" s="5" t="str">
        <f>"T" &amp; ROUNDUP(Tableau1[[#This Row],[Mois]]/3, 0)</f>
        <v>T3</v>
      </c>
      <c r="M839" t="s">
        <v>114</v>
      </c>
      <c r="N839" t="str">
        <f>CONCATENATE(Tableau1[[#This Row],[Annee]],"-",Tableau1[[#This Row],[Trimestre]])</f>
        <v>2020-T3</v>
      </c>
      <c r="O839" t="str">
        <f>VLOOKUP(Tableau1[[#This Row],[Product_Ref]],Table_Correspondance!H:J,2,FALSE)</f>
        <v>T-shirt</v>
      </c>
      <c r="P839" s="3">
        <f>VLOOKUP(Tableau1[[#This Row],[Product_Ref]],Table_Correspondance!H:N,6,FALSE)</f>
        <v>10.44</v>
      </c>
      <c r="Q839" s="3">
        <f>VLOOKUP(Tableau1[[#This Row],[Product_Ref]],Table_Correspondance!H:N,7,FALSE)</f>
        <v>12</v>
      </c>
      <c r="R839" s="3">
        <v>2597.38</v>
      </c>
      <c r="S839" t="str">
        <f>CONCATENATE(Tableau1[[#This Row],[Sub_Region_Cod]],Tableau1[[#This Row],[Country_Cod]],Tableau1[[#This Row],[Categ]],Tableau1[[#This Row],[Period]],Tableau1[[#This Row],[Product_Ref]],Tableau1[[#This Row],[Sales]])</f>
        <v>EUEBGRCAT_HautM9-2020P071362597,38</v>
      </c>
      <c r="T839" s="5">
        <f>VLOOKUP(Tableau1[[#This Row],[Product_Ref]],Table_Correspondance!H:L,5,FALSE)</f>
        <v>43313</v>
      </c>
      <c r="U839">
        <f>_xlfn.DAYS(Tableau1[[#This Row],[Date]],Tableau1[[#This Row],[Date_creation]])</f>
        <v>762</v>
      </c>
    </row>
    <row r="840" spans="1:21" x14ac:dyDescent="0.35">
      <c r="A840" t="s">
        <v>8</v>
      </c>
      <c r="B840" t="s">
        <v>419</v>
      </c>
      <c r="C840" t="str">
        <f>TRIM(Tableau1[[#This Row],[Country_Cod]])</f>
        <v>HUN</v>
      </c>
      <c r="D840" t="s">
        <v>409</v>
      </c>
      <c r="E840" t="str">
        <f>VLOOKUP(Tableau1[[#This Row],[Code_Pays]],Table_Correspondance!$B$1:$F$40,2,FALSE)</f>
        <v>Hongrie</v>
      </c>
      <c r="F840" t="str">
        <f>RIGHT(Tableau1[[#This Row],[Categ]],LEN(Tableau1[[#This Row],[Categ]])-4)</f>
        <v>Haut</v>
      </c>
      <c r="G840" t="s">
        <v>17</v>
      </c>
      <c r="H840" t="str">
        <f>RIGHT(Tableau1[[#This Row],[Period]],4)</f>
        <v>2020</v>
      </c>
      <c r="I840" t="str">
        <f>LEFT(Tableau1[[#This Row],[Period]],FIND("-",Tableau1[[#This Row],[Period]])-1)</f>
        <v>M12</v>
      </c>
      <c r="J840" t="str">
        <f>RIGHT(Tableau1[[#This Row],[Gauche_Trouve]],LEN(Tableau1[[#This Row],[Gauche_Trouve]])-1)</f>
        <v>12</v>
      </c>
      <c r="K840" s="5">
        <f>DATE(Tableau1[[#This Row],[Annee]],Tableau1[[#This Row],[Mois]],1)</f>
        <v>44166</v>
      </c>
      <c r="L840" s="5" t="str">
        <f>"T" &amp; ROUNDUP(Tableau1[[#This Row],[Mois]]/3, 0)</f>
        <v>T4</v>
      </c>
      <c r="M840" t="s">
        <v>358</v>
      </c>
      <c r="N840" t="str">
        <f>CONCATENATE(Tableau1[[#This Row],[Annee]],"-",Tableau1[[#This Row],[Trimestre]])</f>
        <v>2020-T4</v>
      </c>
      <c r="O840" t="str">
        <f>VLOOKUP(Tableau1[[#This Row],[Product_Ref]],Table_Correspondance!H:J,2,FALSE)</f>
        <v>T-shirt</v>
      </c>
      <c r="P840" s="3">
        <f>VLOOKUP(Tableau1[[#This Row],[Product_Ref]],Table_Correspondance!H:N,6,FALSE)</f>
        <v>12.32</v>
      </c>
      <c r="Q840" s="3">
        <f>VLOOKUP(Tableau1[[#This Row],[Product_Ref]],Table_Correspondance!H:N,7,FALSE)</f>
        <v>14</v>
      </c>
      <c r="R840" s="3">
        <v>5932.85</v>
      </c>
      <c r="S840" t="str">
        <f>CONCATENATE(Tableau1[[#This Row],[Sub_Region_Cod]],Tableau1[[#This Row],[Country_Cod]],Tableau1[[#This Row],[Categ]],Tableau1[[#This Row],[Period]],Tableau1[[#This Row],[Product_Ref]],Tableau1[[#This Row],[Sales]])</f>
        <v>EUEHUNCAT_HautM12-2020P449635932,85</v>
      </c>
      <c r="T840" s="5">
        <f>VLOOKUP(Tableau1[[#This Row],[Product_Ref]],Table_Correspondance!H:L,5,FALSE)</f>
        <v>42856</v>
      </c>
      <c r="U840">
        <f>_xlfn.DAYS(Tableau1[[#This Row],[Date]],Tableau1[[#This Row],[Date_creation]])</f>
        <v>1310</v>
      </c>
    </row>
    <row r="841" spans="1:21" x14ac:dyDescent="0.35">
      <c r="A841" t="s">
        <v>8</v>
      </c>
      <c r="B841" t="s">
        <v>418</v>
      </c>
      <c r="C841" t="str">
        <f>TRIM(Tableau1[[#This Row],[Country_Cod]])</f>
        <v>BGR</v>
      </c>
      <c r="D841" t="s">
        <v>408</v>
      </c>
      <c r="E841" t="str">
        <f>VLOOKUP(Tableau1[[#This Row],[Code_Pays]],Table_Correspondance!$B$1:$F$40,2,FALSE)</f>
        <v>Bulgarie</v>
      </c>
      <c r="F841" t="str">
        <f>RIGHT(Tableau1[[#This Row],[Categ]],LEN(Tableau1[[#This Row],[Categ]])-4)</f>
        <v>Haut-Et-Bas</v>
      </c>
      <c r="G841" t="s">
        <v>65</v>
      </c>
      <c r="H841" t="str">
        <f>RIGHT(Tableau1[[#This Row],[Period]],4)</f>
        <v>2019</v>
      </c>
      <c r="I841" t="str">
        <f>LEFT(Tableau1[[#This Row],[Period]],FIND("-",Tableau1[[#This Row],[Period]])-1)</f>
        <v>M9</v>
      </c>
      <c r="J841" t="str">
        <f>RIGHT(Tableau1[[#This Row],[Gauche_Trouve]],LEN(Tableau1[[#This Row],[Gauche_Trouve]])-1)</f>
        <v>9</v>
      </c>
      <c r="K841" s="5">
        <f>DATE(Tableau1[[#This Row],[Annee]],Tableau1[[#This Row],[Mois]],1)</f>
        <v>43709</v>
      </c>
      <c r="L841" s="5" t="str">
        <f>"T" &amp; ROUNDUP(Tableau1[[#This Row],[Mois]]/3, 0)</f>
        <v>T3</v>
      </c>
      <c r="M841" t="s">
        <v>386</v>
      </c>
      <c r="N841" t="str">
        <f>CONCATENATE(Tableau1[[#This Row],[Annee]],"-",Tableau1[[#This Row],[Trimestre]])</f>
        <v>2019-T3</v>
      </c>
      <c r="O841" t="str">
        <f>VLOOKUP(Tableau1[[#This Row],[Product_Ref]],Table_Correspondance!H:J,2,FALSE)</f>
        <v>Pyjama</v>
      </c>
      <c r="P841" s="3">
        <f>VLOOKUP(Tableau1[[#This Row],[Product_Ref]],Table_Correspondance!H:N,6,FALSE)</f>
        <v>8.19</v>
      </c>
      <c r="Q841" s="3">
        <f>VLOOKUP(Tableau1[[#This Row],[Product_Ref]],Table_Correspondance!H:N,7,FALSE)</f>
        <v>9</v>
      </c>
      <c r="R841" s="3">
        <v>5105.25</v>
      </c>
      <c r="S841" t="str">
        <f>CONCATENATE(Tableau1[[#This Row],[Sub_Region_Cod]],Tableau1[[#This Row],[Country_Cod]],Tableau1[[#This Row],[Categ]],Tableau1[[#This Row],[Period]],Tableau1[[#This Row],[Product_Ref]],Tableau1[[#This Row],[Sales]])</f>
        <v>EUEBGRCAT_Haut-Et-BasM9-2019P437825105,25</v>
      </c>
      <c r="T841" s="5">
        <f>VLOOKUP(Tableau1[[#This Row],[Product_Ref]],Table_Correspondance!H:L,5,FALSE)</f>
        <v>43252</v>
      </c>
      <c r="U841">
        <f>_xlfn.DAYS(Tableau1[[#This Row],[Date]],Tableau1[[#This Row],[Date_creation]])</f>
        <v>457</v>
      </c>
    </row>
    <row r="842" spans="1:21" x14ac:dyDescent="0.35">
      <c r="A842" t="s">
        <v>8</v>
      </c>
      <c r="B842" t="s">
        <v>425</v>
      </c>
      <c r="C842" t="str">
        <f>TRIM(Tableau1[[#This Row],[Country_Cod]])</f>
        <v>ARM</v>
      </c>
      <c r="D842" t="s">
        <v>409</v>
      </c>
      <c r="E842" t="str">
        <f>VLOOKUP(Tableau1[[#This Row],[Code_Pays]],Table_Correspondance!$B$1:$F$40,2,FALSE)</f>
        <v>Arménie</v>
      </c>
      <c r="F842" t="str">
        <f>RIGHT(Tableau1[[#This Row],[Categ]],LEN(Tableau1[[#This Row],[Categ]])-4)</f>
        <v>Haut</v>
      </c>
      <c r="G842" t="s">
        <v>11</v>
      </c>
      <c r="H842" t="str">
        <f>RIGHT(Tableau1[[#This Row],[Period]],4)</f>
        <v>2020</v>
      </c>
      <c r="I842" t="str">
        <f>LEFT(Tableau1[[#This Row],[Period]],FIND("-",Tableau1[[#This Row],[Period]])-1)</f>
        <v>M7</v>
      </c>
      <c r="J842" t="str">
        <f>RIGHT(Tableau1[[#This Row],[Gauche_Trouve]],LEN(Tableau1[[#This Row],[Gauche_Trouve]])-1)</f>
        <v>7</v>
      </c>
      <c r="K842" s="5">
        <f>DATE(Tableau1[[#This Row],[Annee]],Tableau1[[#This Row],[Mois]],1)</f>
        <v>44013</v>
      </c>
      <c r="L842" s="5" t="str">
        <f>"T" &amp; ROUNDUP(Tableau1[[#This Row],[Mois]]/3, 0)</f>
        <v>T3</v>
      </c>
      <c r="M842" t="s">
        <v>36</v>
      </c>
      <c r="N842" t="str">
        <f>CONCATENATE(Tableau1[[#This Row],[Annee]],"-",Tableau1[[#This Row],[Trimestre]])</f>
        <v>2020-T3</v>
      </c>
      <c r="O842" t="str">
        <f>VLOOKUP(Tableau1[[#This Row],[Product_Ref]],Table_Correspondance!H:J,2,FALSE)</f>
        <v>Sweatshirt</v>
      </c>
      <c r="P842" s="3">
        <f>VLOOKUP(Tableau1[[#This Row],[Product_Ref]],Table_Correspondance!H:N,6,FALSE)</f>
        <v>8.36</v>
      </c>
      <c r="Q842" s="3">
        <f>VLOOKUP(Tableau1[[#This Row],[Product_Ref]],Table_Correspondance!H:N,7,FALSE)</f>
        <v>11</v>
      </c>
      <c r="R842" s="3">
        <v>1050.58</v>
      </c>
      <c r="S842" t="str">
        <f>CONCATENATE(Tableau1[[#This Row],[Sub_Region_Cod]],Tableau1[[#This Row],[Country_Cod]],Tableau1[[#This Row],[Categ]],Tableau1[[#This Row],[Period]],Tableau1[[#This Row],[Product_Ref]],Tableau1[[#This Row],[Sales]])</f>
        <v>EUEARMCAT_HautM7-2020P200741050,58</v>
      </c>
      <c r="T842" s="5">
        <f>VLOOKUP(Tableau1[[#This Row],[Product_Ref]],Table_Correspondance!H:L,5,FALSE)</f>
        <v>43101</v>
      </c>
      <c r="U842">
        <f>_xlfn.DAYS(Tableau1[[#This Row],[Date]],Tableau1[[#This Row],[Date_creation]])</f>
        <v>912</v>
      </c>
    </row>
    <row r="843" spans="1:21" x14ac:dyDescent="0.35">
      <c r="A843" t="s">
        <v>8</v>
      </c>
      <c r="B843" t="s">
        <v>418</v>
      </c>
      <c r="C843" t="str">
        <f>TRIM(Tableau1[[#This Row],[Country_Cod]])</f>
        <v>BGR</v>
      </c>
      <c r="D843" t="s">
        <v>409</v>
      </c>
      <c r="E843" t="str">
        <f>VLOOKUP(Tableau1[[#This Row],[Code_Pays]],Table_Correspondance!$B$1:$F$40,2,FALSE)</f>
        <v>Bulgarie</v>
      </c>
      <c r="F843" t="str">
        <f>RIGHT(Tableau1[[#This Row],[Categ]],LEN(Tableau1[[#This Row],[Categ]])-4)</f>
        <v>Haut</v>
      </c>
      <c r="G843" t="s">
        <v>52</v>
      </c>
      <c r="H843" t="str">
        <f>RIGHT(Tableau1[[#This Row],[Period]],4)</f>
        <v>2020</v>
      </c>
      <c r="I843" t="str">
        <f>LEFT(Tableau1[[#This Row],[Period]],FIND("-",Tableau1[[#This Row],[Period]])-1)</f>
        <v>M11</v>
      </c>
      <c r="J843" t="str">
        <f>RIGHT(Tableau1[[#This Row],[Gauche_Trouve]],LEN(Tableau1[[#This Row],[Gauche_Trouve]])-1)</f>
        <v>11</v>
      </c>
      <c r="K843" s="5">
        <f>DATE(Tableau1[[#This Row],[Annee]],Tableau1[[#This Row],[Mois]],1)</f>
        <v>44136</v>
      </c>
      <c r="L843" s="5" t="str">
        <f>"T" &amp; ROUNDUP(Tableau1[[#This Row],[Mois]]/3, 0)</f>
        <v>T4</v>
      </c>
      <c r="M843" t="s">
        <v>345</v>
      </c>
      <c r="N843" t="str">
        <f>CONCATENATE(Tableau1[[#This Row],[Annee]],"-",Tableau1[[#This Row],[Trimestre]])</f>
        <v>2020-T4</v>
      </c>
      <c r="O843" t="str">
        <f>VLOOKUP(Tableau1[[#This Row],[Product_Ref]],Table_Correspondance!H:J,2,FALSE)</f>
        <v>Soutien gorge</v>
      </c>
      <c r="P843" s="3">
        <f>VLOOKUP(Tableau1[[#This Row],[Product_Ref]],Table_Correspondance!H:N,6,FALSE)</f>
        <v>11.4</v>
      </c>
      <c r="Q843" s="3">
        <f>VLOOKUP(Tableau1[[#This Row],[Product_Ref]],Table_Correspondance!H:N,7,FALSE)</f>
        <v>15</v>
      </c>
      <c r="R843" s="3">
        <v>1395.47</v>
      </c>
      <c r="S843" t="str">
        <f>CONCATENATE(Tableau1[[#This Row],[Sub_Region_Cod]],Tableau1[[#This Row],[Country_Cod]],Tableau1[[#This Row],[Categ]],Tableau1[[#This Row],[Period]],Tableau1[[#This Row],[Product_Ref]],Tableau1[[#This Row],[Sales]])</f>
        <v>EUEBGRCAT_HautM11-2020P283251395,47</v>
      </c>
      <c r="T843" s="5">
        <f>VLOOKUP(Tableau1[[#This Row],[Product_Ref]],Table_Correspondance!H:L,5,FALSE)</f>
        <v>43374</v>
      </c>
      <c r="U843">
        <f>_xlfn.DAYS(Tableau1[[#This Row],[Date]],Tableau1[[#This Row],[Date_creation]])</f>
        <v>762</v>
      </c>
    </row>
    <row r="844" spans="1:21" x14ac:dyDescent="0.35">
      <c r="A844" t="s">
        <v>8</v>
      </c>
      <c r="B844" t="s">
        <v>415</v>
      </c>
      <c r="C844" t="str">
        <f>TRIM(Tableau1[[#This Row],[Country_Cod]])</f>
        <v>RUS</v>
      </c>
      <c r="D844" t="s">
        <v>410</v>
      </c>
      <c r="E844" t="str">
        <f>VLOOKUP(Tableau1[[#This Row],[Code_Pays]],Table_Correspondance!$B$1:$F$40,2,FALSE)</f>
        <v>Fédération de Russie</v>
      </c>
      <c r="F844" t="str">
        <f>RIGHT(Tableau1[[#This Row],[Categ]],LEN(Tableau1[[#This Row],[Categ]])-4)</f>
        <v>Bas</v>
      </c>
      <c r="G844" t="s">
        <v>40</v>
      </c>
      <c r="H844" t="str">
        <f>RIGHT(Tableau1[[#This Row],[Period]],4)</f>
        <v>2020</v>
      </c>
      <c r="I844" t="str">
        <f>LEFT(Tableau1[[#This Row],[Period]],FIND("-",Tableau1[[#This Row],[Period]])-1)</f>
        <v>M10</v>
      </c>
      <c r="J844" t="str">
        <f>RIGHT(Tableau1[[#This Row],[Gauche_Trouve]],LEN(Tableau1[[#This Row],[Gauche_Trouve]])-1)</f>
        <v>10</v>
      </c>
      <c r="K844" s="5">
        <f>DATE(Tableau1[[#This Row],[Annee]],Tableau1[[#This Row],[Mois]],1)</f>
        <v>44105</v>
      </c>
      <c r="L844" s="5" t="str">
        <f>"T" &amp; ROUNDUP(Tableau1[[#This Row],[Mois]]/3, 0)</f>
        <v>T4</v>
      </c>
      <c r="M844" t="s">
        <v>338</v>
      </c>
      <c r="N844" t="str">
        <f>CONCATENATE(Tableau1[[#This Row],[Annee]],"-",Tableau1[[#This Row],[Trimestre]])</f>
        <v>2020-T4</v>
      </c>
      <c r="O844" t="str">
        <f>VLOOKUP(Tableau1[[#This Row],[Product_Ref]],Table_Correspondance!H:J,2,FALSE)</f>
        <v>Chaussette</v>
      </c>
      <c r="P844" s="3">
        <f>VLOOKUP(Tableau1[[#This Row],[Product_Ref]],Table_Correspondance!H:N,6,FALSE)</f>
        <v>7.81</v>
      </c>
      <c r="Q844" s="3">
        <f>VLOOKUP(Tableau1[[#This Row],[Product_Ref]],Table_Correspondance!H:N,7,FALSE)</f>
        <v>11</v>
      </c>
      <c r="R844" s="3">
        <v>9333.27</v>
      </c>
      <c r="S844" t="str">
        <f>CONCATENATE(Tableau1[[#This Row],[Sub_Region_Cod]],Tableau1[[#This Row],[Country_Cod]],Tableau1[[#This Row],[Categ]],Tableau1[[#This Row],[Period]],Tableau1[[#This Row],[Product_Ref]],Tableau1[[#This Row],[Sales]])</f>
        <v>EUERUSCAT_BasM10-2020P122779333,27</v>
      </c>
      <c r="T844" s="5">
        <f>VLOOKUP(Tableau1[[#This Row],[Product_Ref]],Table_Correspondance!H:L,5,FALSE)</f>
        <v>42856</v>
      </c>
      <c r="U844">
        <f>_xlfn.DAYS(Tableau1[[#This Row],[Date]],Tableau1[[#This Row],[Date_creation]])</f>
        <v>1249</v>
      </c>
    </row>
    <row r="845" spans="1:21" x14ac:dyDescent="0.35">
      <c r="A845" t="s">
        <v>8</v>
      </c>
      <c r="B845" t="s">
        <v>422</v>
      </c>
      <c r="C845" t="str">
        <f>TRIM(Tableau1[[#This Row],[Country_Cod]])</f>
        <v>BLR</v>
      </c>
      <c r="D845" t="s">
        <v>409</v>
      </c>
      <c r="E845" t="str">
        <f>VLOOKUP(Tableau1[[#This Row],[Code_Pays]],Table_Correspondance!$B$1:$F$40,2,FALSE)</f>
        <v>Bélarus</v>
      </c>
      <c r="F845" t="str">
        <f>RIGHT(Tableau1[[#This Row],[Categ]],LEN(Tableau1[[#This Row],[Categ]])-4)</f>
        <v>Haut</v>
      </c>
      <c r="G845" t="s">
        <v>17</v>
      </c>
      <c r="H845" t="str">
        <f>RIGHT(Tableau1[[#This Row],[Period]],4)</f>
        <v>2020</v>
      </c>
      <c r="I845" t="str">
        <f>LEFT(Tableau1[[#This Row],[Period]],FIND("-",Tableau1[[#This Row],[Period]])-1)</f>
        <v>M12</v>
      </c>
      <c r="J845" t="str">
        <f>RIGHT(Tableau1[[#This Row],[Gauche_Trouve]],LEN(Tableau1[[#This Row],[Gauche_Trouve]])-1)</f>
        <v>12</v>
      </c>
      <c r="K845" s="5">
        <f>DATE(Tableau1[[#This Row],[Annee]],Tableau1[[#This Row],[Mois]],1)</f>
        <v>44166</v>
      </c>
      <c r="L845" s="5" t="str">
        <f>"T" &amp; ROUNDUP(Tableau1[[#This Row],[Mois]]/3, 0)</f>
        <v>T4</v>
      </c>
      <c r="M845" t="s">
        <v>267</v>
      </c>
      <c r="N845" t="str">
        <f>CONCATENATE(Tableau1[[#This Row],[Annee]],"-",Tableau1[[#This Row],[Trimestre]])</f>
        <v>2020-T4</v>
      </c>
      <c r="O845" t="str">
        <f>VLOOKUP(Tableau1[[#This Row],[Product_Ref]],Table_Correspondance!H:J,2,FALSE)</f>
        <v>Débardeur</v>
      </c>
      <c r="P845" s="3">
        <f>VLOOKUP(Tableau1[[#This Row],[Product_Ref]],Table_Correspondance!H:N,6,FALSE)</f>
        <v>10.23</v>
      </c>
      <c r="Q845" s="3">
        <f>VLOOKUP(Tableau1[[#This Row],[Product_Ref]],Table_Correspondance!H:N,7,FALSE)</f>
        <v>11</v>
      </c>
      <c r="R845" s="3">
        <v>6142.35</v>
      </c>
      <c r="S845" t="str">
        <f>CONCATENATE(Tableau1[[#This Row],[Sub_Region_Cod]],Tableau1[[#This Row],[Country_Cod]],Tableau1[[#This Row],[Categ]],Tableau1[[#This Row],[Period]],Tableau1[[#This Row],[Product_Ref]],Tableau1[[#This Row],[Sales]])</f>
        <v>EUEBLRCAT_HautM12-2020P263716142,35</v>
      </c>
      <c r="T845" s="5">
        <f>VLOOKUP(Tableau1[[#This Row],[Product_Ref]],Table_Correspondance!H:L,5,FALSE)</f>
        <v>42948</v>
      </c>
      <c r="U845">
        <f>_xlfn.DAYS(Tableau1[[#This Row],[Date]],Tableau1[[#This Row],[Date_creation]])</f>
        <v>1218</v>
      </c>
    </row>
    <row r="846" spans="1:21" x14ac:dyDescent="0.35">
      <c r="A846" t="s">
        <v>8</v>
      </c>
      <c r="B846" t="s">
        <v>423</v>
      </c>
      <c r="C846" t="str">
        <f>TRIM(Tableau1[[#This Row],[Country_Cod]])</f>
        <v>UKR</v>
      </c>
      <c r="D846" t="s">
        <v>410</v>
      </c>
      <c r="E846" t="str">
        <f>VLOOKUP(Tableau1[[#This Row],[Code_Pays]],Table_Correspondance!$B$1:$F$40,2,FALSE)</f>
        <v>Ukraine</v>
      </c>
      <c r="F846" t="str">
        <f>RIGHT(Tableau1[[#This Row],[Categ]],LEN(Tableau1[[#This Row],[Categ]])-4)</f>
        <v>Bas</v>
      </c>
      <c r="G846" t="s">
        <v>73</v>
      </c>
      <c r="H846" t="str">
        <f>RIGHT(Tableau1[[#This Row],[Period]],4)</f>
        <v>2020</v>
      </c>
      <c r="I846" t="str">
        <f>LEFT(Tableau1[[#This Row],[Period]],FIND("-",Tableau1[[#This Row],[Period]])-1)</f>
        <v>M8</v>
      </c>
      <c r="J846" t="str">
        <f>RIGHT(Tableau1[[#This Row],[Gauche_Trouve]],LEN(Tableau1[[#This Row],[Gauche_Trouve]])-1)</f>
        <v>8</v>
      </c>
      <c r="K846" s="5">
        <f>DATE(Tableau1[[#This Row],[Annee]],Tableau1[[#This Row],[Mois]],1)</f>
        <v>44044</v>
      </c>
      <c r="L846" s="5" t="str">
        <f>"T" &amp; ROUNDUP(Tableau1[[#This Row],[Mois]]/3, 0)</f>
        <v>T3</v>
      </c>
      <c r="M846" t="s">
        <v>224</v>
      </c>
      <c r="N846" t="str">
        <f>CONCATENATE(Tableau1[[#This Row],[Annee]],"-",Tableau1[[#This Row],[Trimestre]])</f>
        <v>2020-T3</v>
      </c>
      <c r="O846" t="str">
        <f>VLOOKUP(Tableau1[[#This Row],[Product_Ref]],Table_Correspondance!H:J,2,FALSE)</f>
        <v>Chaussette</v>
      </c>
      <c r="P846" s="3">
        <f>VLOOKUP(Tableau1[[#This Row],[Product_Ref]],Table_Correspondance!H:N,6,FALSE)</f>
        <v>5.7</v>
      </c>
      <c r="Q846" s="3">
        <f>VLOOKUP(Tableau1[[#This Row],[Product_Ref]],Table_Correspondance!H:N,7,FALSE)</f>
        <v>6</v>
      </c>
      <c r="R846" s="3">
        <v>7362.65</v>
      </c>
      <c r="S846" t="str">
        <f>CONCATENATE(Tableau1[[#This Row],[Sub_Region_Cod]],Tableau1[[#This Row],[Country_Cod]],Tableau1[[#This Row],[Categ]],Tableau1[[#This Row],[Period]],Tableau1[[#This Row],[Product_Ref]],Tableau1[[#This Row],[Sales]])</f>
        <v>EUEUKRCAT_BasM8-2020P089597362,65</v>
      </c>
      <c r="T846" s="5">
        <f>VLOOKUP(Tableau1[[#This Row],[Product_Ref]],Table_Correspondance!H:L,5,FALSE)</f>
        <v>42979</v>
      </c>
      <c r="U846">
        <f>_xlfn.DAYS(Tableau1[[#This Row],[Date]],Tableau1[[#This Row],[Date_creation]])</f>
        <v>1065</v>
      </c>
    </row>
    <row r="847" spans="1:21" x14ac:dyDescent="0.35">
      <c r="A847" t="s">
        <v>8</v>
      </c>
      <c r="B847" t="s">
        <v>420</v>
      </c>
      <c r="C847" t="str">
        <f>TRIM(Tableau1[[#This Row],[Country_Cod]])</f>
        <v>POL</v>
      </c>
      <c r="D847" t="s">
        <v>409</v>
      </c>
      <c r="E847" t="str">
        <f>VLOOKUP(Tableau1[[#This Row],[Code_Pays]],Table_Correspondance!$B$1:$F$40,2,FALSE)</f>
        <v>Pologne</v>
      </c>
      <c r="F847" t="str">
        <f>RIGHT(Tableau1[[#This Row],[Categ]],LEN(Tableau1[[#This Row],[Categ]])-4)</f>
        <v>Haut</v>
      </c>
      <c r="G847" t="s">
        <v>15</v>
      </c>
      <c r="H847" t="str">
        <f>RIGHT(Tableau1[[#This Row],[Period]],4)</f>
        <v>2019</v>
      </c>
      <c r="I847" t="str">
        <f>LEFT(Tableau1[[#This Row],[Period]],FIND("-",Tableau1[[#This Row],[Period]])-1)</f>
        <v>M8</v>
      </c>
      <c r="J847" t="str">
        <f>RIGHT(Tableau1[[#This Row],[Gauche_Trouve]],LEN(Tableau1[[#This Row],[Gauche_Trouve]])-1)</f>
        <v>8</v>
      </c>
      <c r="K847" s="5">
        <f>DATE(Tableau1[[#This Row],[Annee]],Tableau1[[#This Row],[Mois]],1)</f>
        <v>43678</v>
      </c>
      <c r="L847" s="5" t="str">
        <f>"T" &amp; ROUNDUP(Tableau1[[#This Row],[Mois]]/3, 0)</f>
        <v>T3</v>
      </c>
      <c r="M847" t="s">
        <v>117</v>
      </c>
      <c r="N847" t="str">
        <f>CONCATENATE(Tableau1[[#This Row],[Annee]],"-",Tableau1[[#This Row],[Trimestre]])</f>
        <v>2019-T3</v>
      </c>
      <c r="O847" t="str">
        <f>VLOOKUP(Tableau1[[#This Row],[Product_Ref]],Table_Correspondance!H:J,2,FALSE)</f>
        <v>Soutien gorge</v>
      </c>
      <c r="P847" s="3">
        <f>VLOOKUP(Tableau1[[#This Row],[Product_Ref]],Table_Correspondance!H:N,6,FALSE)</f>
        <v>4.6500000000000004</v>
      </c>
      <c r="Q847" s="3">
        <f>VLOOKUP(Tableau1[[#This Row],[Product_Ref]],Table_Correspondance!H:N,7,FALSE)</f>
        <v>5</v>
      </c>
      <c r="R847" s="3">
        <v>3903.42</v>
      </c>
      <c r="S847" t="str">
        <f>CONCATENATE(Tableau1[[#This Row],[Sub_Region_Cod]],Tableau1[[#This Row],[Country_Cod]],Tableau1[[#This Row],[Categ]],Tableau1[[#This Row],[Period]],Tableau1[[#This Row],[Product_Ref]],Tableau1[[#This Row],[Sales]])</f>
        <v>EUEPOLCAT_HautM8-2019P019803903,42</v>
      </c>
      <c r="T847" s="5">
        <f>VLOOKUP(Tableau1[[#This Row],[Product_Ref]],Table_Correspondance!H:L,5,FALSE)</f>
        <v>42767</v>
      </c>
      <c r="U847">
        <f>_xlfn.DAYS(Tableau1[[#This Row],[Date]],Tableau1[[#This Row],[Date_creation]])</f>
        <v>911</v>
      </c>
    </row>
    <row r="848" spans="1:21" x14ac:dyDescent="0.35">
      <c r="A848" t="s">
        <v>8</v>
      </c>
      <c r="B848" t="s">
        <v>425</v>
      </c>
      <c r="C848" t="str">
        <f>TRIM(Tableau1[[#This Row],[Country_Cod]])</f>
        <v>ARM</v>
      </c>
      <c r="D848" t="s">
        <v>410</v>
      </c>
      <c r="E848" t="str">
        <f>VLOOKUP(Tableau1[[#This Row],[Code_Pays]],Table_Correspondance!$B$1:$F$40,2,FALSE)</f>
        <v>Arménie</v>
      </c>
      <c r="F848" t="str">
        <f>RIGHT(Tableau1[[#This Row],[Categ]],LEN(Tableau1[[#This Row],[Categ]])-4)</f>
        <v>Bas</v>
      </c>
      <c r="G848" t="s">
        <v>17</v>
      </c>
      <c r="H848" t="str">
        <f>RIGHT(Tableau1[[#This Row],[Period]],4)</f>
        <v>2020</v>
      </c>
      <c r="I848" t="str">
        <f>LEFT(Tableau1[[#This Row],[Period]],FIND("-",Tableau1[[#This Row],[Period]])-1)</f>
        <v>M12</v>
      </c>
      <c r="J848" t="str">
        <f>RIGHT(Tableau1[[#This Row],[Gauche_Trouve]],LEN(Tableau1[[#This Row],[Gauche_Trouve]])-1)</f>
        <v>12</v>
      </c>
      <c r="K848" s="5">
        <f>DATE(Tableau1[[#This Row],[Annee]],Tableau1[[#This Row],[Mois]],1)</f>
        <v>44166</v>
      </c>
      <c r="L848" s="5" t="str">
        <f>"T" &amp; ROUNDUP(Tableau1[[#This Row],[Mois]]/3, 0)</f>
        <v>T4</v>
      </c>
      <c r="M848" t="s">
        <v>150</v>
      </c>
      <c r="N848" t="str">
        <f>CONCATENATE(Tableau1[[#This Row],[Annee]],"-",Tableau1[[#This Row],[Trimestre]])</f>
        <v>2020-T4</v>
      </c>
      <c r="O848" t="str">
        <f>VLOOKUP(Tableau1[[#This Row],[Product_Ref]],Table_Correspondance!H:J,2,FALSE)</f>
        <v>Pantalon</v>
      </c>
      <c r="P848" s="3">
        <f>VLOOKUP(Tableau1[[#This Row],[Product_Ref]],Table_Correspondance!H:N,6,FALSE)</f>
        <v>11.96</v>
      </c>
      <c r="Q848" s="3">
        <f>VLOOKUP(Tableau1[[#This Row],[Product_Ref]],Table_Correspondance!H:N,7,FALSE)</f>
        <v>13</v>
      </c>
      <c r="R848" s="3">
        <v>6595.53</v>
      </c>
      <c r="S848" t="str">
        <f>CONCATENATE(Tableau1[[#This Row],[Sub_Region_Cod]],Tableau1[[#This Row],[Country_Cod]],Tableau1[[#This Row],[Categ]],Tableau1[[#This Row],[Period]],Tableau1[[#This Row],[Product_Ref]],Tableau1[[#This Row],[Sales]])</f>
        <v>EUEARMCAT_BasM12-2020P122876595,53</v>
      </c>
      <c r="T848" s="5">
        <f>VLOOKUP(Tableau1[[#This Row],[Product_Ref]],Table_Correspondance!H:L,5,FALSE)</f>
        <v>43160</v>
      </c>
      <c r="U848">
        <f>_xlfn.DAYS(Tableau1[[#This Row],[Date]],Tableau1[[#This Row],[Date_creation]])</f>
        <v>1006</v>
      </c>
    </row>
    <row r="849" spans="1:21" x14ac:dyDescent="0.35">
      <c r="A849" t="s">
        <v>8</v>
      </c>
      <c r="B849" t="s">
        <v>420</v>
      </c>
      <c r="C849" t="str">
        <f>TRIM(Tableau1[[#This Row],[Country_Cod]])</f>
        <v>POL</v>
      </c>
      <c r="D849" t="s">
        <v>409</v>
      </c>
      <c r="E849" t="str">
        <f>VLOOKUP(Tableau1[[#This Row],[Code_Pays]],Table_Correspondance!$B$1:$F$40,2,FALSE)</f>
        <v>Pologne</v>
      </c>
      <c r="F849" t="str">
        <f>RIGHT(Tableau1[[#This Row],[Categ]],LEN(Tableau1[[#This Row],[Categ]])-4)</f>
        <v>Haut</v>
      </c>
      <c r="G849" t="s">
        <v>56</v>
      </c>
      <c r="H849" t="str">
        <f>RIGHT(Tableau1[[#This Row],[Period]],4)</f>
        <v>2020</v>
      </c>
      <c r="I849" t="str">
        <f>LEFT(Tableau1[[#This Row],[Period]],FIND("-",Tableau1[[#This Row],[Period]])-1)</f>
        <v>M3</v>
      </c>
      <c r="J849" t="str">
        <f>RIGHT(Tableau1[[#This Row],[Gauche_Trouve]],LEN(Tableau1[[#This Row],[Gauche_Trouve]])-1)</f>
        <v>3</v>
      </c>
      <c r="K849" s="5">
        <f>DATE(Tableau1[[#This Row],[Annee]],Tableau1[[#This Row],[Mois]],1)</f>
        <v>43891</v>
      </c>
      <c r="L849" s="5" t="str">
        <f>"T" &amp; ROUNDUP(Tableau1[[#This Row],[Mois]]/3, 0)</f>
        <v>T1</v>
      </c>
      <c r="M849" t="s">
        <v>133</v>
      </c>
      <c r="N849" t="str">
        <f>CONCATENATE(Tableau1[[#This Row],[Annee]],"-",Tableau1[[#This Row],[Trimestre]])</f>
        <v>2020-T1</v>
      </c>
      <c r="O849" t="str">
        <f>VLOOKUP(Tableau1[[#This Row],[Product_Ref]],Table_Correspondance!H:J,2,FALSE)</f>
        <v>Soutien gorge</v>
      </c>
      <c r="P849" s="3">
        <f>VLOOKUP(Tableau1[[#This Row],[Product_Ref]],Table_Correspondance!H:N,6,FALSE)</f>
        <v>5.92</v>
      </c>
      <c r="Q849" s="3">
        <f>VLOOKUP(Tableau1[[#This Row],[Product_Ref]],Table_Correspondance!H:N,7,FALSE)</f>
        <v>8</v>
      </c>
      <c r="R849" s="3">
        <v>347.5</v>
      </c>
      <c r="S849" t="str">
        <f>CONCATENATE(Tableau1[[#This Row],[Sub_Region_Cod]],Tableau1[[#This Row],[Country_Cod]],Tableau1[[#This Row],[Categ]],Tableau1[[#This Row],[Period]],Tableau1[[#This Row],[Product_Ref]],Tableau1[[#This Row],[Sales]])</f>
        <v>EUEPOLCAT_HautM3-2020P17387347,5</v>
      </c>
      <c r="T849" s="5">
        <f>VLOOKUP(Tableau1[[#This Row],[Product_Ref]],Table_Correspondance!H:L,5,FALSE)</f>
        <v>42826</v>
      </c>
      <c r="U849">
        <f>_xlfn.DAYS(Tableau1[[#This Row],[Date]],Tableau1[[#This Row],[Date_creation]])</f>
        <v>1065</v>
      </c>
    </row>
    <row r="850" spans="1:21" x14ac:dyDescent="0.35">
      <c r="A850" t="s">
        <v>8</v>
      </c>
      <c r="B850" t="s">
        <v>425</v>
      </c>
      <c r="C850" t="str">
        <f>TRIM(Tableau1[[#This Row],[Country_Cod]])</f>
        <v>ARM</v>
      </c>
      <c r="D850" t="s">
        <v>408</v>
      </c>
      <c r="E850" t="str">
        <f>VLOOKUP(Tableau1[[#This Row],[Code_Pays]],Table_Correspondance!$B$1:$F$40,2,FALSE)</f>
        <v>Arménie</v>
      </c>
      <c r="F850" t="str">
        <f>RIGHT(Tableau1[[#This Row],[Categ]],LEN(Tableau1[[#This Row],[Categ]])-4)</f>
        <v>Haut-Et-Bas</v>
      </c>
      <c r="G850" t="s">
        <v>63</v>
      </c>
      <c r="H850" t="str">
        <f>RIGHT(Tableau1[[#This Row],[Period]],4)</f>
        <v>2019</v>
      </c>
      <c r="I850" t="str">
        <f>LEFT(Tableau1[[#This Row],[Period]],FIND("-",Tableau1[[#This Row],[Period]])-1)</f>
        <v>M7</v>
      </c>
      <c r="J850" t="str">
        <f>RIGHT(Tableau1[[#This Row],[Gauche_Trouve]],LEN(Tableau1[[#This Row],[Gauche_Trouve]])-1)</f>
        <v>7</v>
      </c>
      <c r="K850" s="5">
        <f>DATE(Tableau1[[#This Row],[Annee]],Tableau1[[#This Row],[Mois]],1)</f>
        <v>43647</v>
      </c>
      <c r="L850" s="5" t="str">
        <f>"T" &amp; ROUNDUP(Tableau1[[#This Row],[Mois]]/3, 0)</f>
        <v>T3</v>
      </c>
      <c r="M850" t="s">
        <v>344</v>
      </c>
      <c r="N850" t="str">
        <f>CONCATENATE(Tableau1[[#This Row],[Annee]],"-",Tableau1[[#This Row],[Trimestre]])</f>
        <v>2019-T3</v>
      </c>
      <c r="O850" t="str">
        <f>VLOOKUP(Tableau1[[#This Row],[Product_Ref]],Table_Correspondance!H:J,2,FALSE)</f>
        <v>Robe</v>
      </c>
      <c r="P850" s="3">
        <f>VLOOKUP(Tableau1[[#This Row],[Product_Ref]],Table_Correspondance!H:N,6,FALSE)</f>
        <v>8.91</v>
      </c>
      <c r="Q850" s="3">
        <f>VLOOKUP(Tableau1[[#This Row],[Product_Ref]],Table_Correspondance!H:N,7,FALSE)</f>
        <v>11</v>
      </c>
      <c r="R850" s="3">
        <v>3219.36</v>
      </c>
      <c r="S850" t="str">
        <f>CONCATENATE(Tableau1[[#This Row],[Sub_Region_Cod]],Tableau1[[#This Row],[Country_Cod]],Tableau1[[#This Row],[Categ]],Tableau1[[#This Row],[Period]],Tableau1[[#This Row],[Product_Ref]],Tableau1[[#This Row],[Sales]])</f>
        <v>EUEARMCAT_Haut-Et-BasM7-2019P089983219,36</v>
      </c>
      <c r="T850" s="5">
        <f>VLOOKUP(Tableau1[[#This Row],[Product_Ref]],Table_Correspondance!H:L,5,FALSE)</f>
        <v>43132</v>
      </c>
      <c r="U850">
        <f>_xlfn.DAYS(Tableau1[[#This Row],[Date]],Tableau1[[#This Row],[Date_creation]])</f>
        <v>515</v>
      </c>
    </row>
    <row r="851" spans="1:21" x14ac:dyDescent="0.35">
      <c r="A851" t="s">
        <v>8</v>
      </c>
      <c r="B851" t="s">
        <v>417</v>
      </c>
      <c r="C851" t="str">
        <f>TRIM(Tableau1[[#This Row],[Country_Cod]])</f>
        <v>MDA</v>
      </c>
      <c r="D851" t="s">
        <v>410</v>
      </c>
      <c r="E851" t="str">
        <f>VLOOKUP(Tableau1[[#This Row],[Code_Pays]],Table_Correspondance!$B$1:$F$40,2,FALSE)</f>
        <v>République de Moldavie</v>
      </c>
      <c r="F851" t="str">
        <f>RIGHT(Tableau1[[#This Row],[Categ]],LEN(Tableau1[[#This Row],[Categ]])-4)</f>
        <v>Bas</v>
      </c>
      <c r="G851" t="s">
        <v>44</v>
      </c>
      <c r="H851" t="str">
        <f>RIGHT(Tableau1[[#This Row],[Period]],4)</f>
        <v>2019</v>
      </c>
      <c r="I851" t="str">
        <f>LEFT(Tableau1[[#This Row],[Period]],FIND("-",Tableau1[[#This Row],[Period]])-1)</f>
        <v>M11</v>
      </c>
      <c r="J851" t="str">
        <f>RIGHT(Tableau1[[#This Row],[Gauche_Trouve]],LEN(Tableau1[[#This Row],[Gauche_Trouve]])-1)</f>
        <v>11</v>
      </c>
      <c r="K851" s="5">
        <f>DATE(Tableau1[[#This Row],[Annee]],Tableau1[[#This Row],[Mois]],1)</f>
        <v>43770</v>
      </c>
      <c r="L851" s="5" t="str">
        <f>"T" &amp; ROUNDUP(Tableau1[[#This Row],[Mois]]/3, 0)</f>
        <v>T4</v>
      </c>
      <c r="M851" t="s">
        <v>381</v>
      </c>
      <c r="N851" t="str">
        <f>CONCATENATE(Tableau1[[#This Row],[Annee]],"-",Tableau1[[#This Row],[Trimestre]])</f>
        <v>2019-T4</v>
      </c>
      <c r="O851" t="str">
        <f>VLOOKUP(Tableau1[[#This Row],[Product_Ref]],Table_Correspondance!H:J,2,FALSE)</f>
        <v>Chaussette</v>
      </c>
      <c r="P851" s="3">
        <f>VLOOKUP(Tableau1[[#This Row],[Product_Ref]],Table_Correspondance!H:N,6,FALSE)</f>
        <v>3.55</v>
      </c>
      <c r="Q851" s="3">
        <f>VLOOKUP(Tableau1[[#This Row],[Product_Ref]],Table_Correspondance!H:N,7,FALSE)</f>
        <v>5</v>
      </c>
      <c r="R851" s="3">
        <v>1536.43</v>
      </c>
      <c r="S851" t="str">
        <f>CONCATENATE(Tableau1[[#This Row],[Sub_Region_Cod]],Tableau1[[#This Row],[Country_Cod]],Tableau1[[#This Row],[Categ]],Tableau1[[#This Row],[Period]],Tableau1[[#This Row],[Product_Ref]],Tableau1[[#This Row],[Sales]])</f>
        <v>EUEMDACAT_BasM11-2019P023781536,43</v>
      </c>
      <c r="T851" s="5">
        <f>VLOOKUP(Tableau1[[#This Row],[Product_Ref]],Table_Correspondance!H:L,5,FALSE)</f>
        <v>43101</v>
      </c>
      <c r="U851">
        <f>_xlfn.DAYS(Tableau1[[#This Row],[Date]],Tableau1[[#This Row],[Date_creation]])</f>
        <v>669</v>
      </c>
    </row>
    <row r="852" spans="1:21" x14ac:dyDescent="0.35">
      <c r="A852" t="s">
        <v>8</v>
      </c>
      <c r="B852" t="s">
        <v>415</v>
      </c>
      <c r="C852" t="str">
        <f>TRIM(Tableau1[[#This Row],[Country_Cod]])</f>
        <v>RUS</v>
      </c>
      <c r="D852" t="s">
        <v>409</v>
      </c>
      <c r="E852" t="str">
        <f>VLOOKUP(Tableau1[[#This Row],[Code_Pays]],Table_Correspondance!$B$1:$F$40,2,FALSE)</f>
        <v>Fédération de Russie</v>
      </c>
      <c r="F852" t="str">
        <f>RIGHT(Tableau1[[#This Row],[Categ]],LEN(Tableau1[[#This Row],[Categ]])-4)</f>
        <v>Haut</v>
      </c>
      <c r="G852" t="s">
        <v>9</v>
      </c>
      <c r="H852" t="str">
        <f>RIGHT(Tableau1[[#This Row],[Period]],4)</f>
        <v>2021</v>
      </c>
      <c r="I852" t="str">
        <f>LEFT(Tableau1[[#This Row],[Period]],FIND("-",Tableau1[[#This Row],[Period]])-1)</f>
        <v>M2</v>
      </c>
      <c r="J852" t="str">
        <f>RIGHT(Tableau1[[#This Row],[Gauche_Trouve]],LEN(Tableau1[[#This Row],[Gauche_Trouve]])-1)</f>
        <v>2</v>
      </c>
      <c r="K852" s="5">
        <f>DATE(Tableau1[[#This Row],[Annee]],Tableau1[[#This Row],[Mois]],1)</f>
        <v>44228</v>
      </c>
      <c r="L852" s="5" t="str">
        <f>"T" &amp; ROUNDUP(Tableau1[[#This Row],[Mois]]/3, 0)</f>
        <v>T1</v>
      </c>
      <c r="M852" t="s">
        <v>238</v>
      </c>
      <c r="N852" t="str">
        <f>CONCATENATE(Tableau1[[#This Row],[Annee]],"-",Tableau1[[#This Row],[Trimestre]])</f>
        <v>2021-T1</v>
      </c>
      <c r="O852" t="str">
        <f>VLOOKUP(Tableau1[[#This Row],[Product_Ref]],Table_Correspondance!H:J,2,FALSE)</f>
        <v>Soutien gorge</v>
      </c>
      <c r="P852" s="3">
        <f>VLOOKUP(Tableau1[[#This Row],[Product_Ref]],Table_Correspondance!H:N,6,FALSE)</f>
        <v>10.14</v>
      </c>
      <c r="Q852" s="3">
        <f>VLOOKUP(Tableau1[[#This Row],[Product_Ref]],Table_Correspondance!H:N,7,FALSE)</f>
        <v>13</v>
      </c>
      <c r="R852" s="3">
        <v>5741.48</v>
      </c>
      <c r="S852" t="str">
        <f>CONCATENATE(Tableau1[[#This Row],[Sub_Region_Cod]],Tableau1[[#This Row],[Country_Cod]],Tableau1[[#This Row],[Categ]],Tableau1[[#This Row],[Period]],Tableau1[[#This Row],[Product_Ref]],Tableau1[[#This Row],[Sales]])</f>
        <v>EUERUSCAT_HautM2-2021P202745741,48</v>
      </c>
      <c r="T852" s="5">
        <f>VLOOKUP(Tableau1[[#This Row],[Product_Ref]],Table_Correspondance!H:L,5,FALSE)</f>
        <v>43101</v>
      </c>
      <c r="U852">
        <f>_xlfn.DAYS(Tableau1[[#This Row],[Date]],Tableau1[[#This Row],[Date_creation]])</f>
        <v>1127</v>
      </c>
    </row>
    <row r="853" spans="1:21" x14ac:dyDescent="0.35">
      <c r="A853" t="s">
        <v>8</v>
      </c>
      <c r="B853" t="s">
        <v>421</v>
      </c>
      <c r="C853" t="str">
        <f>TRIM(Tableau1[[#This Row],[Country_Cod]])</f>
        <v>SVK</v>
      </c>
      <c r="D853" t="s">
        <v>410</v>
      </c>
      <c r="E853" t="str">
        <f>VLOOKUP(Tableau1[[#This Row],[Code_Pays]],Table_Correspondance!$B$1:$F$40,2,FALSE)</f>
        <v>Slovaquie</v>
      </c>
      <c r="F853" t="str">
        <f>RIGHT(Tableau1[[#This Row],[Categ]],LEN(Tableau1[[#This Row],[Categ]])-4)</f>
        <v>Bas</v>
      </c>
      <c r="G853" t="s">
        <v>44</v>
      </c>
      <c r="H853" t="str">
        <f>RIGHT(Tableau1[[#This Row],[Period]],4)</f>
        <v>2019</v>
      </c>
      <c r="I853" t="str">
        <f>LEFT(Tableau1[[#This Row],[Period]],FIND("-",Tableau1[[#This Row],[Period]])-1)</f>
        <v>M11</v>
      </c>
      <c r="J853" t="str">
        <f>RIGHT(Tableau1[[#This Row],[Gauche_Trouve]],LEN(Tableau1[[#This Row],[Gauche_Trouve]])-1)</f>
        <v>11</v>
      </c>
      <c r="K853" s="5">
        <f>DATE(Tableau1[[#This Row],[Annee]],Tableau1[[#This Row],[Mois]],1)</f>
        <v>43770</v>
      </c>
      <c r="L853" s="5" t="str">
        <f>"T" &amp; ROUNDUP(Tableau1[[#This Row],[Mois]]/3, 0)</f>
        <v>T4</v>
      </c>
      <c r="M853" t="s">
        <v>128</v>
      </c>
      <c r="N853" t="str">
        <f>CONCATENATE(Tableau1[[#This Row],[Annee]],"-",Tableau1[[#This Row],[Trimestre]])</f>
        <v>2019-T4</v>
      </c>
      <c r="O853" t="str">
        <f>VLOOKUP(Tableau1[[#This Row],[Product_Ref]],Table_Correspondance!H:J,2,FALSE)</f>
        <v>Jupe</v>
      </c>
      <c r="P853" s="3">
        <f>VLOOKUP(Tableau1[[#This Row],[Product_Ref]],Table_Correspondance!H:N,6,FALSE)</f>
        <v>6.16</v>
      </c>
      <c r="Q853" s="3">
        <f>VLOOKUP(Tableau1[[#This Row],[Product_Ref]],Table_Correspondance!H:N,7,FALSE)</f>
        <v>8</v>
      </c>
      <c r="R853" s="3">
        <v>9716.7800000000007</v>
      </c>
      <c r="S853" t="str">
        <f>CONCATENATE(Tableau1[[#This Row],[Sub_Region_Cod]],Tableau1[[#This Row],[Country_Cod]],Tableau1[[#This Row],[Categ]],Tableau1[[#This Row],[Period]],Tableau1[[#This Row],[Product_Ref]],Tableau1[[#This Row],[Sales]])</f>
        <v>EUESVKCAT_BasM11-2019P355629716,78</v>
      </c>
      <c r="T853" s="5">
        <f>VLOOKUP(Tableau1[[#This Row],[Product_Ref]],Table_Correspondance!H:L,5,FALSE)</f>
        <v>43101</v>
      </c>
      <c r="U853">
        <f>_xlfn.DAYS(Tableau1[[#This Row],[Date]],Tableau1[[#This Row],[Date_creation]])</f>
        <v>669</v>
      </c>
    </row>
    <row r="854" spans="1:21" x14ac:dyDescent="0.35">
      <c r="A854" t="s">
        <v>8</v>
      </c>
      <c r="B854" t="s">
        <v>423</v>
      </c>
      <c r="C854" t="str">
        <f>TRIM(Tableau1[[#This Row],[Country_Cod]])</f>
        <v>UKR</v>
      </c>
      <c r="D854" t="s">
        <v>410</v>
      </c>
      <c r="E854" t="str">
        <f>VLOOKUP(Tableau1[[#This Row],[Code_Pays]],Table_Correspondance!$B$1:$F$40,2,FALSE)</f>
        <v>Ukraine</v>
      </c>
      <c r="F854" t="str">
        <f>RIGHT(Tableau1[[#This Row],[Categ]],LEN(Tableau1[[#This Row],[Categ]])-4)</f>
        <v>Bas</v>
      </c>
      <c r="G854" t="s">
        <v>42</v>
      </c>
      <c r="H854" t="str">
        <f>RIGHT(Tableau1[[#This Row],[Period]],4)</f>
        <v>2019</v>
      </c>
      <c r="I854" t="str">
        <f>LEFT(Tableau1[[#This Row],[Period]],FIND("-",Tableau1[[#This Row],[Period]])-1)</f>
        <v>M6</v>
      </c>
      <c r="J854" t="str">
        <f>RIGHT(Tableau1[[#This Row],[Gauche_Trouve]],LEN(Tableau1[[#This Row],[Gauche_Trouve]])-1)</f>
        <v>6</v>
      </c>
      <c r="K854" s="5">
        <f>DATE(Tableau1[[#This Row],[Annee]],Tableau1[[#This Row],[Mois]],1)</f>
        <v>43617</v>
      </c>
      <c r="L854" s="5" t="str">
        <f>"T" &amp; ROUNDUP(Tableau1[[#This Row],[Mois]]/3, 0)</f>
        <v>T2</v>
      </c>
      <c r="M854" t="s">
        <v>115</v>
      </c>
      <c r="N854" t="str">
        <f>CONCATENATE(Tableau1[[#This Row],[Annee]],"-",Tableau1[[#This Row],[Trimestre]])</f>
        <v>2019-T2</v>
      </c>
      <c r="O854" t="str">
        <f>VLOOKUP(Tableau1[[#This Row],[Product_Ref]],Table_Correspondance!H:J,2,FALSE)</f>
        <v>Culotte</v>
      </c>
      <c r="P854" s="3">
        <f>VLOOKUP(Tableau1[[#This Row],[Product_Ref]],Table_Correspondance!H:N,6,FALSE)</f>
        <v>12.35</v>
      </c>
      <c r="Q854" s="3">
        <f>VLOOKUP(Tableau1[[#This Row],[Product_Ref]],Table_Correspondance!H:N,7,FALSE)</f>
        <v>13</v>
      </c>
      <c r="R854" s="3">
        <v>8785.6200000000008</v>
      </c>
      <c r="S854" t="str">
        <f>CONCATENATE(Tableau1[[#This Row],[Sub_Region_Cod]],Tableau1[[#This Row],[Country_Cod]],Tableau1[[#This Row],[Categ]],Tableau1[[#This Row],[Period]],Tableau1[[#This Row],[Product_Ref]],Tableau1[[#This Row],[Sales]])</f>
        <v>EUEUKRCAT_BasM6-2019P302708785,62</v>
      </c>
      <c r="T854" s="5">
        <f>VLOOKUP(Tableau1[[#This Row],[Product_Ref]],Table_Correspondance!H:L,5,FALSE)</f>
        <v>43009</v>
      </c>
      <c r="U854">
        <f>_xlfn.DAYS(Tableau1[[#This Row],[Date]],Tableau1[[#This Row],[Date_creation]])</f>
        <v>608</v>
      </c>
    </row>
    <row r="855" spans="1:21" x14ac:dyDescent="0.35">
      <c r="A855" t="s">
        <v>8</v>
      </c>
      <c r="B855" t="s">
        <v>415</v>
      </c>
      <c r="C855" t="str">
        <f>TRIM(Tableau1[[#This Row],[Country_Cod]])</f>
        <v>RUS</v>
      </c>
      <c r="D855" t="s">
        <v>409</v>
      </c>
      <c r="E855" t="str">
        <f>VLOOKUP(Tableau1[[#This Row],[Code_Pays]],Table_Correspondance!$B$1:$F$40,2,FALSE)</f>
        <v>Fédération de Russie</v>
      </c>
      <c r="F855" t="str">
        <f>RIGHT(Tableau1[[#This Row],[Categ]],LEN(Tableau1[[#This Row],[Categ]])-4)</f>
        <v>Haut</v>
      </c>
      <c r="G855" t="s">
        <v>38</v>
      </c>
      <c r="H855" t="str">
        <f>RIGHT(Tableau1[[#This Row],[Period]],4)</f>
        <v>2019</v>
      </c>
      <c r="I855" t="str">
        <f>LEFT(Tableau1[[#This Row],[Period]],FIND("-",Tableau1[[#This Row],[Period]])-1)</f>
        <v>M5</v>
      </c>
      <c r="J855" t="str">
        <f>RIGHT(Tableau1[[#This Row],[Gauche_Trouve]],LEN(Tableau1[[#This Row],[Gauche_Trouve]])-1)</f>
        <v>5</v>
      </c>
      <c r="K855" s="5">
        <f>DATE(Tableau1[[#This Row],[Annee]],Tableau1[[#This Row],[Mois]],1)</f>
        <v>43586</v>
      </c>
      <c r="L855" s="5" t="str">
        <f>"T" &amp; ROUNDUP(Tableau1[[#This Row],[Mois]]/3, 0)</f>
        <v>T2</v>
      </c>
      <c r="M855" t="s">
        <v>235</v>
      </c>
      <c r="N855" t="str">
        <f>CONCATENATE(Tableau1[[#This Row],[Annee]],"-",Tableau1[[#This Row],[Trimestre]])</f>
        <v>2019-T2</v>
      </c>
      <c r="O855" t="str">
        <f>VLOOKUP(Tableau1[[#This Row],[Product_Ref]],Table_Correspondance!H:J,2,FALSE)</f>
        <v>Chemisier</v>
      </c>
      <c r="P855" s="3">
        <f>VLOOKUP(Tableau1[[#This Row],[Product_Ref]],Table_Correspondance!H:N,6,FALSE)</f>
        <v>8.4</v>
      </c>
      <c r="Q855" s="3">
        <f>VLOOKUP(Tableau1[[#This Row],[Product_Ref]],Table_Correspondance!H:N,7,FALSE)</f>
        <v>12</v>
      </c>
      <c r="R855" s="3">
        <v>8331.42</v>
      </c>
      <c r="S855" t="str">
        <f>CONCATENATE(Tableau1[[#This Row],[Sub_Region_Cod]],Tableau1[[#This Row],[Country_Cod]],Tableau1[[#This Row],[Categ]],Tableau1[[#This Row],[Period]],Tableau1[[#This Row],[Product_Ref]],Tableau1[[#This Row],[Sales]])</f>
        <v>EUERUSCAT_HautM5-2019P457548331,42</v>
      </c>
      <c r="T855" s="5">
        <f>VLOOKUP(Tableau1[[#This Row],[Product_Ref]],Table_Correspondance!H:L,5,FALSE)</f>
        <v>42917</v>
      </c>
      <c r="U855">
        <f>_xlfn.DAYS(Tableau1[[#This Row],[Date]],Tableau1[[#This Row],[Date_creation]])</f>
        <v>669</v>
      </c>
    </row>
    <row r="856" spans="1:21" x14ac:dyDescent="0.35">
      <c r="A856" t="s">
        <v>8</v>
      </c>
      <c r="B856" t="s">
        <v>417</v>
      </c>
      <c r="C856" t="str">
        <f>TRIM(Tableau1[[#This Row],[Country_Cod]])</f>
        <v>MDA</v>
      </c>
      <c r="D856" t="s">
        <v>409</v>
      </c>
      <c r="E856" t="str">
        <f>VLOOKUP(Tableau1[[#This Row],[Code_Pays]],Table_Correspondance!$B$1:$F$40,2,FALSE)</f>
        <v>République de Moldavie</v>
      </c>
      <c r="F856" t="str">
        <f>RIGHT(Tableau1[[#This Row],[Categ]],LEN(Tableau1[[#This Row],[Categ]])-4)</f>
        <v>Haut</v>
      </c>
      <c r="G856" t="s">
        <v>17</v>
      </c>
      <c r="H856" t="str">
        <f>RIGHT(Tableau1[[#This Row],[Period]],4)</f>
        <v>2020</v>
      </c>
      <c r="I856" t="str">
        <f>LEFT(Tableau1[[#This Row],[Period]],FIND("-",Tableau1[[#This Row],[Period]])-1)</f>
        <v>M12</v>
      </c>
      <c r="J856" t="str">
        <f>RIGHT(Tableau1[[#This Row],[Gauche_Trouve]],LEN(Tableau1[[#This Row],[Gauche_Trouve]])-1)</f>
        <v>12</v>
      </c>
      <c r="K856" s="5">
        <f>DATE(Tableau1[[#This Row],[Annee]],Tableau1[[#This Row],[Mois]],1)</f>
        <v>44166</v>
      </c>
      <c r="L856" s="5" t="str">
        <f>"T" &amp; ROUNDUP(Tableau1[[#This Row],[Mois]]/3, 0)</f>
        <v>T4</v>
      </c>
      <c r="M856" t="s">
        <v>187</v>
      </c>
      <c r="N856" t="str">
        <f>CONCATENATE(Tableau1[[#This Row],[Annee]],"-",Tableau1[[#This Row],[Trimestre]])</f>
        <v>2020-T4</v>
      </c>
      <c r="O856" t="str">
        <f>VLOOKUP(Tableau1[[#This Row],[Product_Ref]],Table_Correspondance!H:J,2,FALSE)</f>
        <v>Soutien gorge</v>
      </c>
      <c r="P856" s="3">
        <f>VLOOKUP(Tableau1[[#This Row],[Product_Ref]],Table_Correspondance!H:N,6,FALSE)</f>
        <v>8.19</v>
      </c>
      <c r="Q856" s="3">
        <f>VLOOKUP(Tableau1[[#This Row],[Product_Ref]],Table_Correspondance!H:N,7,FALSE)</f>
        <v>9</v>
      </c>
      <c r="R856" s="3">
        <v>183.61</v>
      </c>
      <c r="S856" t="str">
        <f>CONCATENATE(Tableau1[[#This Row],[Sub_Region_Cod]],Tableau1[[#This Row],[Country_Cod]],Tableau1[[#This Row],[Categ]],Tableau1[[#This Row],[Period]],Tableau1[[#This Row],[Product_Ref]],Tableau1[[#This Row],[Sales]])</f>
        <v>EUEMDACAT_HautM12-2020P09811183,61</v>
      </c>
      <c r="T856" s="5">
        <f>VLOOKUP(Tableau1[[#This Row],[Product_Ref]],Table_Correspondance!H:L,5,FALSE)</f>
        <v>43344</v>
      </c>
      <c r="U856">
        <f>_xlfn.DAYS(Tableau1[[#This Row],[Date]],Tableau1[[#This Row],[Date_creation]])</f>
        <v>822</v>
      </c>
    </row>
    <row r="857" spans="1:21" x14ac:dyDescent="0.35">
      <c r="A857" t="s">
        <v>8</v>
      </c>
      <c r="B857" t="s">
        <v>424</v>
      </c>
      <c r="C857" t="str">
        <f>TRIM(Tableau1[[#This Row],[Country_Cod]])</f>
        <v>CZE</v>
      </c>
      <c r="D857" t="s">
        <v>408</v>
      </c>
      <c r="E857" t="str">
        <f>VLOOKUP(Tableau1[[#This Row],[Code_Pays]],Table_Correspondance!$B$1:$F$40,2,FALSE)</f>
        <v>République Tchèque</v>
      </c>
      <c r="F857" t="str">
        <f>RIGHT(Tableau1[[#This Row],[Categ]],LEN(Tableau1[[#This Row],[Categ]])-4)</f>
        <v>Haut-Et-Bas</v>
      </c>
      <c r="G857" t="s">
        <v>38</v>
      </c>
      <c r="H857" t="str">
        <f>RIGHT(Tableau1[[#This Row],[Period]],4)</f>
        <v>2019</v>
      </c>
      <c r="I857" t="str">
        <f>LEFT(Tableau1[[#This Row],[Period]],FIND("-",Tableau1[[#This Row],[Period]])-1)</f>
        <v>M5</v>
      </c>
      <c r="J857" t="str">
        <f>RIGHT(Tableau1[[#This Row],[Gauche_Trouve]],LEN(Tableau1[[#This Row],[Gauche_Trouve]])-1)</f>
        <v>5</v>
      </c>
      <c r="K857" s="5">
        <f>DATE(Tableau1[[#This Row],[Annee]],Tableau1[[#This Row],[Mois]],1)</f>
        <v>43586</v>
      </c>
      <c r="L857" s="5" t="str">
        <f>"T" &amp; ROUNDUP(Tableau1[[#This Row],[Mois]]/3, 0)</f>
        <v>T2</v>
      </c>
      <c r="M857" t="s">
        <v>291</v>
      </c>
      <c r="N857" t="str">
        <f>CONCATENATE(Tableau1[[#This Row],[Annee]],"-",Tableau1[[#This Row],[Trimestre]])</f>
        <v>2019-T2</v>
      </c>
      <c r="O857" t="str">
        <f>VLOOKUP(Tableau1[[#This Row],[Product_Ref]],Table_Correspondance!H:J,2,FALSE)</f>
        <v>Pyjama</v>
      </c>
      <c r="P857" s="3">
        <f>VLOOKUP(Tableau1[[#This Row],[Product_Ref]],Table_Correspondance!H:N,6,FALSE)</f>
        <v>5.22</v>
      </c>
      <c r="Q857" s="3">
        <f>VLOOKUP(Tableau1[[#This Row],[Product_Ref]],Table_Correspondance!H:N,7,FALSE)</f>
        <v>6</v>
      </c>
      <c r="R857" s="3">
        <v>6728.14</v>
      </c>
      <c r="S857" t="str">
        <f>CONCATENATE(Tableau1[[#This Row],[Sub_Region_Cod]],Tableau1[[#This Row],[Country_Cod]],Tableau1[[#This Row],[Categ]],Tableau1[[#This Row],[Period]],Tableau1[[#This Row],[Product_Ref]],Tableau1[[#This Row],[Sales]])</f>
        <v>EUECZECAT_Haut-Et-BasM5-2019P040886728,14</v>
      </c>
      <c r="T857" s="5">
        <f>VLOOKUP(Tableau1[[#This Row],[Product_Ref]],Table_Correspondance!H:L,5,FALSE)</f>
        <v>42917</v>
      </c>
      <c r="U857">
        <f>_xlfn.DAYS(Tableau1[[#This Row],[Date]],Tableau1[[#This Row],[Date_creation]])</f>
        <v>669</v>
      </c>
    </row>
    <row r="858" spans="1:21" x14ac:dyDescent="0.35">
      <c r="A858" t="s">
        <v>8</v>
      </c>
      <c r="B858" t="s">
        <v>415</v>
      </c>
      <c r="C858" t="str">
        <f>TRIM(Tableau1[[#This Row],[Country_Cod]])</f>
        <v>RUS</v>
      </c>
      <c r="D858" t="s">
        <v>410</v>
      </c>
      <c r="E858" t="str">
        <f>VLOOKUP(Tableau1[[#This Row],[Code_Pays]],Table_Correspondance!$B$1:$F$40,2,FALSE)</f>
        <v>Fédération de Russie</v>
      </c>
      <c r="F858" t="str">
        <f>RIGHT(Tableau1[[#This Row],[Categ]],LEN(Tableau1[[#This Row],[Categ]])-4)</f>
        <v>Bas</v>
      </c>
      <c r="G858" t="s">
        <v>75</v>
      </c>
      <c r="H858" t="str">
        <f>RIGHT(Tableau1[[#This Row],[Period]],4)</f>
        <v>2021</v>
      </c>
      <c r="I858" t="str">
        <f>LEFT(Tableau1[[#This Row],[Period]],FIND("-",Tableau1[[#This Row],[Period]])-1)</f>
        <v>M4</v>
      </c>
      <c r="J858" t="str">
        <f>RIGHT(Tableau1[[#This Row],[Gauche_Trouve]],LEN(Tableau1[[#This Row],[Gauche_Trouve]])-1)</f>
        <v>4</v>
      </c>
      <c r="K858" s="5">
        <f>DATE(Tableau1[[#This Row],[Annee]],Tableau1[[#This Row],[Mois]],1)</f>
        <v>44287</v>
      </c>
      <c r="L858" s="5" t="str">
        <f>"T" &amp; ROUNDUP(Tableau1[[#This Row],[Mois]]/3, 0)</f>
        <v>T2</v>
      </c>
      <c r="M858" t="s">
        <v>67</v>
      </c>
      <c r="N858" t="str">
        <f>CONCATENATE(Tableau1[[#This Row],[Annee]],"-",Tableau1[[#This Row],[Trimestre]])</f>
        <v>2021-T2</v>
      </c>
      <c r="O858" t="str">
        <f>VLOOKUP(Tableau1[[#This Row],[Product_Ref]],Table_Correspondance!H:J,2,FALSE)</f>
        <v>Culotte</v>
      </c>
      <c r="P858" s="3">
        <f>VLOOKUP(Tableau1[[#This Row],[Product_Ref]],Table_Correspondance!H:N,6,FALSE)</f>
        <v>6.09</v>
      </c>
      <c r="Q858" s="3">
        <f>VLOOKUP(Tableau1[[#This Row],[Product_Ref]],Table_Correspondance!H:N,7,FALSE)</f>
        <v>7</v>
      </c>
      <c r="R858" s="3">
        <v>611.19000000000005</v>
      </c>
      <c r="S858" t="str">
        <f>CONCATENATE(Tableau1[[#This Row],[Sub_Region_Cod]],Tableau1[[#This Row],[Country_Cod]],Tableau1[[#This Row],[Categ]],Tableau1[[#This Row],[Period]],Tableau1[[#This Row],[Product_Ref]],Tableau1[[#This Row],[Sales]])</f>
        <v>EUERUSCAT_BasM4-2021P20509611,19</v>
      </c>
      <c r="T858" s="5">
        <f>VLOOKUP(Tableau1[[#This Row],[Product_Ref]],Table_Correspondance!H:L,5,FALSE)</f>
        <v>43374</v>
      </c>
      <c r="U858">
        <f>_xlfn.DAYS(Tableau1[[#This Row],[Date]],Tableau1[[#This Row],[Date_creation]])</f>
        <v>913</v>
      </c>
    </row>
    <row r="859" spans="1:21" x14ac:dyDescent="0.35">
      <c r="A859" t="s">
        <v>8</v>
      </c>
      <c r="B859" t="s">
        <v>424</v>
      </c>
      <c r="C859" t="str">
        <f>TRIM(Tableau1[[#This Row],[Country_Cod]])</f>
        <v>CZE</v>
      </c>
      <c r="D859" t="s">
        <v>410</v>
      </c>
      <c r="E859" t="str">
        <f>VLOOKUP(Tableau1[[#This Row],[Code_Pays]],Table_Correspondance!$B$1:$F$40,2,FALSE)</f>
        <v>République Tchèque</v>
      </c>
      <c r="F859" t="str">
        <f>RIGHT(Tableau1[[#This Row],[Categ]],LEN(Tableau1[[#This Row],[Categ]])-4)</f>
        <v>Bas</v>
      </c>
      <c r="G859" t="s">
        <v>17</v>
      </c>
      <c r="H859" t="str">
        <f>RIGHT(Tableau1[[#This Row],[Period]],4)</f>
        <v>2020</v>
      </c>
      <c r="I859" t="str">
        <f>LEFT(Tableau1[[#This Row],[Period]],FIND("-",Tableau1[[#This Row],[Period]])-1)</f>
        <v>M12</v>
      </c>
      <c r="J859" t="str">
        <f>RIGHT(Tableau1[[#This Row],[Gauche_Trouve]],LEN(Tableau1[[#This Row],[Gauche_Trouve]])-1)</f>
        <v>12</v>
      </c>
      <c r="K859" s="5">
        <f>DATE(Tableau1[[#This Row],[Annee]],Tableau1[[#This Row],[Mois]],1)</f>
        <v>44166</v>
      </c>
      <c r="L859" s="5" t="str">
        <f>"T" &amp; ROUNDUP(Tableau1[[#This Row],[Mois]]/3, 0)</f>
        <v>T4</v>
      </c>
      <c r="M859" t="s">
        <v>367</v>
      </c>
      <c r="N859" t="str">
        <f>CONCATENATE(Tableau1[[#This Row],[Annee]],"-",Tableau1[[#This Row],[Trimestre]])</f>
        <v>2020-T4</v>
      </c>
      <c r="O859" t="str">
        <f>VLOOKUP(Tableau1[[#This Row],[Product_Ref]],Table_Correspondance!H:J,2,FALSE)</f>
        <v>Culotte</v>
      </c>
      <c r="P859" s="3">
        <f>VLOOKUP(Tableau1[[#This Row],[Product_Ref]],Table_Correspondance!H:N,6,FALSE)</f>
        <v>4.4400000000000004</v>
      </c>
      <c r="Q859" s="3">
        <f>VLOOKUP(Tableau1[[#This Row],[Product_Ref]],Table_Correspondance!H:N,7,FALSE)</f>
        <v>6</v>
      </c>
      <c r="R859" s="3">
        <v>8768.2199999999993</v>
      </c>
      <c r="S859" t="str">
        <f>CONCATENATE(Tableau1[[#This Row],[Sub_Region_Cod]],Tableau1[[#This Row],[Country_Cod]],Tableau1[[#This Row],[Categ]],Tableau1[[#This Row],[Period]],Tableau1[[#This Row],[Product_Ref]],Tableau1[[#This Row],[Sales]])</f>
        <v>EUECZECAT_BasM12-2020P307758768,22</v>
      </c>
      <c r="T859" s="5">
        <f>VLOOKUP(Tableau1[[#This Row],[Product_Ref]],Table_Correspondance!H:L,5,FALSE)</f>
        <v>43191</v>
      </c>
      <c r="U859">
        <f>_xlfn.DAYS(Tableau1[[#This Row],[Date]],Tableau1[[#This Row],[Date_creation]])</f>
        <v>975</v>
      </c>
    </row>
    <row r="860" spans="1:21" x14ac:dyDescent="0.35">
      <c r="A860" t="s">
        <v>8</v>
      </c>
      <c r="B860" t="s">
        <v>416</v>
      </c>
      <c r="C860" t="str">
        <f>TRIM(Tableau1[[#This Row],[Country_Cod]])</f>
        <v>ROU</v>
      </c>
      <c r="D860" t="s">
        <v>409</v>
      </c>
      <c r="E860" t="str">
        <f>VLOOKUP(Tableau1[[#This Row],[Code_Pays]],Table_Correspondance!$B$1:$F$40,2,FALSE)</f>
        <v>Roumanie</v>
      </c>
      <c r="F860" t="str">
        <f>RIGHT(Tableau1[[#This Row],[Categ]],LEN(Tableau1[[#This Row],[Categ]])-4)</f>
        <v>Haut</v>
      </c>
      <c r="G860" t="s">
        <v>30</v>
      </c>
      <c r="H860" t="str">
        <f>RIGHT(Tableau1[[#This Row],[Period]],4)</f>
        <v>2020</v>
      </c>
      <c r="I860" t="str">
        <f>LEFT(Tableau1[[#This Row],[Period]],FIND("-",Tableau1[[#This Row],[Period]])-1)</f>
        <v>M9</v>
      </c>
      <c r="J860" t="str">
        <f>RIGHT(Tableau1[[#This Row],[Gauche_Trouve]],LEN(Tableau1[[#This Row],[Gauche_Trouve]])-1)</f>
        <v>9</v>
      </c>
      <c r="K860" s="5">
        <f>DATE(Tableau1[[#This Row],[Annee]],Tableau1[[#This Row],[Mois]],1)</f>
        <v>44075</v>
      </c>
      <c r="L860" s="5" t="str">
        <f>"T" &amp; ROUNDUP(Tableau1[[#This Row],[Mois]]/3, 0)</f>
        <v>T3</v>
      </c>
      <c r="M860" t="s">
        <v>198</v>
      </c>
      <c r="N860" t="str">
        <f>CONCATENATE(Tableau1[[#This Row],[Annee]],"-",Tableau1[[#This Row],[Trimestre]])</f>
        <v>2020-T3</v>
      </c>
      <c r="O860" t="str">
        <f>VLOOKUP(Tableau1[[#This Row],[Product_Ref]],Table_Correspondance!H:J,2,FALSE)</f>
        <v>Sweatshirt</v>
      </c>
      <c r="P860" s="3">
        <f>VLOOKUP(Tableau1[[#This Row],[Product_Ref]],Table_Correspondance!H:N,6,FALSE)</f>
        <v>4.8600000000000003</v>
      </c>
      <c r="Q860" s="3">
        <f>VLOOKUP(Tableau1[[#This Row],[Product_Ref]],Table_Correspondance!H:N,7,FALSE)</f>
        <v>6</v>
      </c>
      <c r="R860" s="3">
        <v>975.78</v>
      </c>
      <c r="S860" t="str">
        <f>CONCATENATE(Tableau1[[#This Row],[Sub_Region_Cod]],Tableau1[[#This Row],[Country_Cod]],Tableau1[[#This Row],[Categ]],Tableau1[[#This Row],[Period]],Tableau1[[#This Row],[Product_Ref]],Tableau1[[#This Row],[Sales]])</f>
        <v>EUEROUCAT_HautM9-2020P49048975,78</v>
      </c>
      <c r="T860" s="5">
        <f>VLOOKUP(Tableau1[[#This Row],[Product_Ref]],Table_Correspondance!H:L,5,FALSE)</f>
        <v>42917</v>
      </c>
      <c r="U860">
        <f>_xlfn.DAYS(Tableau1[[#This Row],[Date]],Tableau1[[#This Row],[Date_creation]])</f>
        <v>1158</v>
      </c>
    </row>
    <row r="861" spans="1:21" x14ac:dyDescent="0.35">
      <c r="A861" t="s">
        <v>8</v>
      </c>
      <c r="B861" t="s">
        <v>425</v>
      </c>
      <c r="C861" t="str">
        <f>TRIM(Tableau1[[#This Row],[Country_Cod]])</f>
        <v>ARM</v>
      </c>
      <c r="D861" t="s">
        <v>409</v>
      </c>
      <c r="E861" t="str">
        <f>VLOOKUP(Tableau1[[#This Row],[Code_Pays]],Table_Correspondance!$B$1:$F$40,2,FALSE)</f>
        <v>Arménie</v>
      </c>
      <c r="F861" t="str">
        <f>RIGHT(Tableau1[[#This Row],[Categ]],LEN(Tableau1[[#This Row],[Categ]])-4)</f>
        <v>Haut</v>
      </c>
      <c r="G861" t="s">
        <v>65</v>
      </c>
      <c r="H861" t="str">
        <f>RIGHT(Tableau1[[#This Row],[Period]],4)</f>
        <v>2019</v>
      </c>
      <c r="I861" t="str">
        <f>LEFT(Tableau1[[#This Row],[Period]],FIND("-",Tableau1[[#This Row],[Period]])-1)</f>
        <v>M9</v>
      </c>
      <c r="J861" t="str">
        <f>RIGHT(Tableau1[[#This Row],[Gauche_Trouve]],LEN(Tableau1[[#This Row],[Gauche_Trouve]])-1)</f>
        <v>9</v>
      </c>
      <c r="K861" s="5">
        <f>DATE(Tableau1[[#This Row],[Annee]],Tableau1[[#This Row],[Mois]],1)</f>
        <v>43709</v>
      </c>
      <c r="L861" s="5" t="str">
        <f>"T" &amp; ROUNDUP(Tableau1[[#This Row],[Mois]]/3, 0)</f>
        <v>T3</v>
      </c>
      <c r="M861" t="s">
        <v>198</v>
      </c>
      <c r="N861" t="str">
        <f>CONCATENATE(Tableau1[[#This Row],[Annee]],"-",Tableau1[[#This Row],[Trimestre]])</f>
        <v>2019-T3</v>
      </c>
      <c r="O861" t="str">
        <f>VLOOKUP(Tableau1[[#This Row],[Product_Ref]],Table_Correspondance!H:J,2,FALSE)</f>
        <v>Sweatshirt</v>
      </c>
      <c r="P861" s="3">
        <f>VLOOKUP(Tableau1[[#This Row],[Product_Ref]],Table_Correspondance!H:N,6,FALSE)</f>
        <v>4.8600000000000003</v>
      </c>
      <c r="Q861" s="3">
        <f>VLOOKUP(Tableau1[[#This Row],[Product_Ref]],Table_Correspondance!H:N,7,FALSE)</f>
        <v>6</v>
      </c>
      <c r="R861" s="3">
        <v>6428.18</v>
      </c>
      <c r="S861" t="str">
        <f>CONCATENATE(Tableau1[[#This Row],[Sub_Region_Cod]],Tableau1[[#This Row],[Country_Cod]],Tableau1[[#This Row],[Categ]],Tableau1[[#This Row],[Period]],Tableau1[[#This Row],[Product_Ref]],Tableau1[[#This Row],[Sales]])</f>
        <v>EUEARMCAT_HautM9-2019P490486428,18</v>
      </c>
      <c r="T861" s="5">
        <f>VLOOKUP(Tableau1[[#This Row],[Product_Ref]],Table_Correspondance!H:L,5,FALSE)</f>
        <v>42917</v>
      </c>
      <c r="U861">
        <f>_xlfn.DAYS(Tableau1[[#This Row],[Date]],Tableau1[[#This Row],[Date_creation]])</f>
        <v>792</v>
      </c>
    </row>
    <row r="862" spans="1:21" x14ac:dyDescent="0.35">
      <c r="A862" t="s">
        <v>8</v>
      </c>
      <c r="B862" t="s">
        <v>419</v>
      </c>
      <c r="C862" t="str">
        <f>TRIM(Tableau1[[#This Row],[Country_Cod]])</f>
        <v>HUN</v>
      </c>
      <c r="D862" t="s">
        <v>409</v>
      </c>
      <c r="E862" t="str">
        <f>VLOOKUP(Tableau1[[#This Row],[Code_Pays]],Table_Correspondance!$B$1:$F$40,2,FALSE)</f>
        <v>Hongrie</v>
      </c>
      <c r="F862" t="str">
        <f>RIGHT(Tableau1[[#This Row],[Categ]],LEN(Tableau1[[#This Row],[Categ]])-4)</f>
        <v>Haut</v>
      </c>
      <c r="G862" t="s">
        <v>63</v>
      </c>
      <c r="H862" t="str">
        <f>RIGHT(Tableau1[[#This Row],[Period]],4)</f>
        <v>2019</v>
      </c>
      <c r="I862" t="str">
        <f>LEFT(Tableau1[[#This Row],[Period]],FIND("-",Tableau1[[#This Row],[Period]])-1)</f>
        <v>M7</v>
      </c>
      <c r="J862" t="str">
        <f>RIGHT(Tableau1[[#This Row],[Gauche_Trouve]],LEN(Tableau1[[#This Row],[Gauche_Trouve]])-1)</f>
        <v>7</v>
      </c>
      <c r="K862" s="5">
        <f>DATE(Tableau1[[#This Row],[Annee]],Tableau1[[#This Row],[Mois]],1)</f>
        <v>43647</v>
      </c>
      <c r="L862" s="5" t="str">
        <f>"T" &amp; ROUNDUP(Tableau1[[#This Row],[Mois]]/3, 0)</f>
        <v>T3</v>
      </c>
      <c r="M862" t="s">
        <v>205</v>
      </c>
      <c r="N862" t="str">
        <f>CONCATENATE(Tableau1[[#This Row],[Annee]],"-",Tableau1[[#This Row],[Trimestre]])</f>
        <v>2019-T3</v>
      </c>
      <c r="O862" t="str">
        <f>VLOOKUP(Tableau1[[#This Row],[Product_Ref]],Table_Correspondance!H:J,2,FALSE)</f>
        <v>Chemise</v>
      </c>
      <c r="P862" s="3">
        <f>VLOOKUP(Tableau1[[#This Row],[Product_Ref]],Table_Correspondance!H:N,6,FALSE)</f>
        <v>7.65</v>
      </c>
      <c r="Q862" s="3">
        <f>VLOOKUP(Tableau1[[#This Row],[Product_Ref]],Table_Correspondance!H:N,7,FALSE)</f>
        <v>9</v>
      </c>
      <c r="R862" s="3">
        <v>8134.58</v>
      </c>
      <c r="S862" t="str">
        <f>CONCATENATE(Tableau1[[#This Row],[Sub_Region_Cod]],Tableau1[[#This Row],[Country_Cod]],Tableau1[[#This Row],[Categ]],Tableau1[[#This Row],[Period]],Tableau1[[#This Row],[Product_Ref]],Tableau1[[#This Row],[Sales]])</f>
        <v>EUEHUNCAT_HautM7-2019P377538134,58</v>
      </c>
      <c r="T862" s="5">
        <f>VLOOKUP(Tableau1[[#This Row],[Product_Ref]],Table_Correspondance!H:L,5,FALSE)</f>
        <v>42736</v>
      </c>
      <c r="U862">
        <f>_xlfn.DAYS(Tableau1[[#This Row],[Date]],Tableau1[[#This Row],[Date_creation]])</f>
        <v>911</v>
      </c>
    </row>
    <row r="863" spans="1:21" x14ac:dyDescent="0.35">
      <c r="A863" t="s">
        <v>8</v>
      </c>
      <c r="B863" t="s">
        <v>422</v>
      </c>
      <c r="C863" t="str">
        <f>TRIM(Tableau1[[#This Row],[Country_Cod]])</f>
        <v>BLR</v>
      </c>
      <c r="D863" t="s">
        <v>408</v>
      </c>
      <c r="E863" t="str">
        <f>VLOOKUP(Tableau1[[#This Row],[Code_Pays]],Table_Correspondance!$B$1:$F$40,2,FALSE)</f>
        <v>Bélarus</v>
      </c>
      <c r="F863" t="str">
        <f>RIGHT(Tableau1[[#This Row],[Categ]],LEN(Tableau1[[#This Row],[Categ]])-4)</f>
        <v>Haut-Et-Bas</v>
      </c>
      <c r="G863" t="s">
        <v>63</v>
      </c>
      <c r="H863" t="str">
        <f>RIGHT(Tableau1[[#This Row],[Period]],4)</f>
        <v>2019</v>
      </c>
      <c r="I863" t="str">
        <f>LEFT(Tableau1[[#This Row],[Period]],FIND("-",Tableau1[[#This Row],[Period]])-1)</f>
        <v>M7</v>
      </c>
      <c r="J863" t="str">
        <f>RIGHT(Tableau1[[#This Row],[Gauche_Trouve]],LEN(Tableau1[[#This Row],[Gauche_Trouve]])-1)</f>
        <v>7</v>
      </c>
      <c r="K863" s="5">
        <f>DATE(Tableau1[[#This Row],[Annee]],Tableau1[[#This Row],[Mois]],1)</f>
        <v>43647</v>
      </c>
      <c r="L863" s="5" t="str">
        <f>"T" &amp; ROUNDUP(Tableau1[[#This Row],[Mois]]/3, 0)</f>
        <v>T3</v>
      </c>
      <c r="M863" t="s">
        <v>272</v>
      </c>
      <c r="N863" t="str">
        <f>CONCATENATE(Tableau1[[#This Row],[Annee]],"-",Tableau1[[#This Row],[Trimestre]])</f>
        <v>2019-T3</v>
      </c>
      <c r="O863" t="str">
        <f>VLOOKUP(Tableau1[[#This Row],[Product_Ref]],Table_Correspondance!H:J,2,FALSE)</f>
        <v>Pyjama</v>
      </c>
      <c r="P863" s="3">
        <f>VLOOKUP(Tableau1[[#This Row],[Product_Ref]],Table_Correspondance!H:N,6,FALSE)</f>
        <v>9.1199999999999992</v>
      </c>
      <c r="Q863" s="3">
        <f>VLOOKUP(Tableau1[[#This Row],[Product_Ref]],Table_Correspondance!H:N,7,FALSE)</f>
        <v>12</v>
      </c>
      <c r="R863" s="3">
        <v>5397.73</v>
      </c>
      <c r="S863" t="str">
        <f>CONCATENATE(Tableau1[[#This Row],[Sub_Region_Cod]],Tableau1[[#This Row],[Country_Cod]],Tableau1[[#This Row],[Categ]],Tableau1[[#This Row],[Period]],Tableau1[[#This Row],[Product_Ref]],Tableau1[[#This Row],[Sales]])</f>
        <v>EUEBLRCAT_Haut-Et-BasM7-2019P256105397,73</v>
      </c>
      <c r="T863" s="5">
        <f>VLOOKUP(Tableau1[[#This Row],[Product_Ref]],Table_Correspondance!H:L,5,FALSE)</f>
        <v>43221</v>
      </c>
      <c r="U863">
        <f>_xlfn.DAYS(Tableau1[[#This Row],[Date]],Tableau1[[#This Row],[Date_creation]])</f>
        <v>426</v>
      </c>
    </row>
    <row r="864" spans="1:21" x14ac:dyDescent="0.35">
      <c r="A864" t="s">
        <v>8</v>
      </c>
      <c r="B864" t="s">
        <v>425</v>
      </c>
      <c r="C864" t="str">
        <f>TRIM(Tableau1[[#This Row],[Country_Cod]])</f>
        <v>ARM</v>
      </c>
      <c r="D864" t="s">
        <v>410</v>
      </c>
      <c r="E864" t="str">
        <f>VLOOKUP(Tableau1[[#This Row],[Code_Pays]],Table_Correspondance!$B$1:$F$40,2,FALSE)</f>
        <v>Arménie</v>
      </c>
      <c r="F864" t="str">
        <f>RIGHT(Tableau1[[#This Row],[Categ]],LEN(Tableau1[[#This Row],[Categ]])-4)</f>
        <v>Bas</v>
      </c>
      <c r="G864" t="s">
        <v>13</v>
      </c>
      <c r="H864" t="str">
        <f>RIGHT(Tableau1[[#This Row],[Period]],4)</f>
        <v>2020</v>
      </c>
      <c r="I864" t="str">
        <f>LEFT(Tableau1[[#This Row],[Period]],FIND("-",Tableau1[[#This Row],[Period]])-1)</f>
        <v>M2</v>
      </c>
      <c r="J864" t="str">
        <f>RIGHT(Tableau1[[#This Row],[Gauche_Trouve]],LEN(Tableau1[[#This Row],[Gauche_Trouve]])-1)</f>
        <v>2</v>
      </c>
      <c r="K864" s="5">
        <f>DATE(Tableau1[[#This Row],[Annee]],Tableau1[[#This Row],[Mois]],1)</f>
        <v>43862</v>
      </c>
      <c r="L864" s="5" t="str">
        <f>"T" &amp; ROUNDUP(Tableau1[[#This Row],[Mois]]/3, 0)</f>
        <v>T1</v>
      </c>
      <c r="M864" t="s">
        <v>391</v>
      </c>
      <c r="N864" t="str">
        <f>CONCATENATE(Tableau1[[#This Row],[Annee]],"-",Tableau1[[#This Row],[Trimestre]])</f>
        <v>2020-T1</v>
      </c>
      <c r="O864" t="str">
        <f>VLOOKUP(Tableau1[[#This Row],[Product_Ref]],Table_Correspondance!H:J,2,FALSE)</f>
        <v>Pantalon</v>
      </c>
      <c r="P864" s="3">
        <f>VLOOKUP(Tableau1[[#This Row],[Product_Ref]],Table_Correspondance!H:N,6,FALSE)</f>
        <v>6.16</v>
      </c>
      <c r="Q864" s="3">
        <f>VLOOKUP(Tableau1[[#This Row],[Product_Ref]],Table_Correspondance!H:N,7,FALSE)</f>
        <v>7</v>
      </c>
      <c r="R864" s="3">
        <v>8823.52</v>
      </c>
      <c r="S864" t="str">
        <f>CONCATENATE(Tableau1[[#This Row],[Sub_Region_Cod]],Tableau1[[#This Row],[Country_Cod]],Tableau1[[#This Row],[Categ]],Tableau1[[#This Row],[Period]],Tableau1[[#This Row],[Product_Ref]],Tableau1[[#This Row],[Sales]])</f>
        <v>EUEARMCAT_BasM2-2020P435648823,52</v>
      </c>
      <c r="T864" s="5">
        <f>VLOOKUP(Tableau1[[#This Row],[Product_Ref]],Table_Correspondance!H:L,5,FALSE)</f>
        <v>43070</v>
      </c>
      <c r="U864">
        <f>_xlfn.DAYS(Tableau1[[#This Row],[Date]],Tableau1[[#This Row],[Date_creation]])</f>
        <v>792</v>
      </c>
    </row>
    <row r="865" spans="1:21" x14ac:dyDescent="0.35">
      <c r="A865" t="s">
        <v>8</v>
      </c>
      <c r="B865" t="s">
        <v>421</v>
      </c>
      <c r="C865" t="str">
        <f>TRIM(Tableau1[[#This Row],[Country_Cod]])</f>
        <v>SVK</v>
      </c>
      <c r="D865" t="s">
        <v>409</v>
      </c>
      <c r="E865" t="str">
        <f>VLOOKUP(Tableau1[[#This Row],[Code_Pays]],Table_Correspondance!$B$1:$F$40,2,FALSE)</f>
        <v>Slovaquie</v>
      </c>
      <c r="F865" t="str">
        <f>RIGHT(Tableau1[[#This Row],[Categ]],LEN(Tableau1[[#This Row],[Categ]])-4)</f>
        <v>Haut</v>
      </c>
      <c r="G865" t="s">
        <v>23</v>
      </c>
      <c r="H865" t="str">
        <f>RIGHT(Tableau1[[#This Row],[Period]],4)</f>
        <v>2019</v>
      </c>
      <c r="I865" t="str">
        <f>LEFT(Tableau1[[#This Row],[Period]],FIND("-",Tableau1[[#This Row],[Period]])-1)</f>
        <v>M10</v>
      </c>
      <c r="J865" t="str">
        <f>RIGHT(Tableau1[[#This Row],[Gauche_Trouve]],LEN(Tableau1[[#This Row],[Gauche_Trouve]])-1)</f>
        <v>10</v>
      </c>
      <c r="K865" s="5">
        <f>DATE(Tableau1[[#This Row],[Annee]],Tableau1[[#This Row],[Mois]],1)</f>
        <v>43739</v>
      </c>
      <c r="L865" s="5" t="str">
        <f>"T" &amp; ROUNDUP(Tableau1[[#This Row],[Mois]]/3, 0)</f>
        <v>T4</v>
      </c>
      <c r="M865" t="s">
        <v>212</v>
      </c>
      <c r="N865" t="str">
        <f>CONCATENATE(Tableau1[[#This Row],[Annee]],"-",Tableau1[[#This Row],[Trimestre]])</f>
        <v>2019-T4</v>
      </c>
      <c r="O865" t="str">
        <f>VLOOKUP(Tableau1[[#This Row],[Product_Ref]],Table_Correspondance!H:J,2,FALSE)</f>
        <v>Chemise</v>
      </c>
      <c r="P865" s="3">
        <f>VLOOKUP(Tableau1[[#This Row],[Product_Ref]],Table_Correspondance!H:N,6,FALSE)</f>
        <v>5.1100000000000003</v>
      </c>
      <c r="Q865" s="3">
        <f>VLOOKUP(Tableau1[[#This Row],[Product_Ref]],Table_Correspondance!H:N,7,FALSE)</f>
        <v>7</v>
      </c>
      <c r="R865" s="3">
        <v>6564.76</v>
      </c>
      <c r="S865" t="str">
        <f>CONCATENATE(Tableau1[[#This Row],[Sub_Region_Cod]],Tableau1[[#This Row],[Country_Cod]],Tableau1[[#This Row],[Categ]],Tableau1[[#This Row],[Period]],Tableau1[[#This Row],[Product_Ref]],Tableau1[[#This Row],[Sales]])</f>
        <v>EUESVKCAT_HautM10-2019P036666564,76</v>
      </c>
      <c r="T865" s="5">
        <f>VLOOKUP(Tableau1[[#This Row],[Product_Ref]],Table_Correspondance!H:L,5,FALSE)</f>
        <v>42736</v>
      </c>
      <c r="U865">
        <f>_xlfn.DAYS(Tableau1[[#This Row],[Date]],Tableau1[[#This Row],[Date_creation]])</f>
        <v>1003</v>
      </c>
    </row>
    <row r="866" spans="1:21" x14ac:dyDescent="0.35">
      <c r="A866" t="s">
        <v>8</v>
      </c>
      <c r="B866" t="s">
        <v>423</v>
      </c>
      <c r="C866" t="str">
        <f>TRIM(Tableau1[[#This Row],[Country_Cod]])</f>
        <v>UKR</v>
      </c>
      <c r="D866" t="s">
        <v>410</v>
      </c>
      <c r="E866" t="str">
        <f>VLOOKUP(Tableau1[[#This Row],[Code_Pays]],Table_Correspondance!$B$1:$F$40,2,FALSE)</f>
        <v>Ukraine</v>
      </c>
      <c r="F866" t="str">
        <f>RIGHT(Tableau1[[#This Row],[Categ]],LEN(Tableau1[[#This Row],[Categ]])-4)</f>
        <v>Bas</v>
      </c>
      <c r="G866" t="s">
        <v>73</v>
      </c>
      <c r="H866" t="str">
        <f>RIGHT(Tableau1[[#This Row],[Period]],4)</f>
        <v>2020</v>
      </c>
      <c r="I866" t="str">
        <f>LEFT(Tableau1[[#This Row],[Period]],FIND("-",Tableau1[[#This Row],[Period]])-1)</f>
        <v>M8</v>
      </c>
      <c r="J866" t="str">
        <f>RIGHT(Tableau1[[#This Row],[Gauche_Trouve]],LEN(Tableau1[[#This Row],[Gauche_Trouve]])-1)</f>
        <v>8</v>
      </c>
      <c r="K866" s="5">
        <f>DATE(Tableau1[[#This Row],[Annee]],Tableau1[[#This Row],[Mois]],1)</f>
        <v>44044</v>
      </c>
      <c r="L866" s="5" t="str">
        <f>"T" &amp; ROUNDUP(Tableau1[[#This Row],[Mois]]/3, 0)</f>
        <v>T3</v>
      </c>
      <c r="M866" t="s">
        <v>190</v>
      </c>
      <c r="N866" t="str">
        <f>CONCATENATE(Tableau1[[#This Row],[Annee]],"-",Tableau1[[#This Row],[Trimestre]])</f>
        <v>2020-T3</v>
      </c>
      <c r="O866" t="str">
        <f>VLOOKUP(Tableau1[[#This Row],[Product_Ref]],Table_Correspondance!H:J,2,FALSE)</f>
        <v>Chaussette</v>
      </c>
      <c r="P866" s="3">
        <f>VLOOKUP(Tableau1[[#This Row],[Product_Ref]],Table_Correspondance!H:N,6,FALSE)</f>
        <v>9.24</v>
      </c>
      <c r="Q866" s="3">
        <f>VLOOKUP(Tableau1[[#This Row],[Product_Ref]],Table_Correspondance!H:N,7,FALSE)</f>
        <v>12</v>
      </c>
      <c r="R866" s="3">
        <v>6694.19</v>
      </c>
      <c r="S866" t="str">
        <f>CONCATENATE(Tableau1[[#This Row],[Sub_Region_Cod]],Tableau1[[#This Row],[Country_Cod]],Tableau1[[#This Row],[Categ]],Tableau1[[#This Row],[Period]],Tableau1[[#This Row],[Product_Ref]],Tableau1[[#This Row],[Sales]])</f>
        <v>EUEUKRCAT_BasM8-2020P143206694,19</v>
      </c>
      <c r="T866" s="5">
        <f>VLOOKUP(Tableau1[[#This Row],[Product_Ref]],Table_Correspondance!H:L,5,FALSE)</f>
        <v>43070</v>
      </c>
      <c r="U866">
        <f>_xlfn.DAYS(Tableau1[[#This Row],[Date]],Tableau1[[#This Row],[Date_creation]])</f>
        <v>974</v>
      </c>
    </row>
    <row r="867" spans="1:21" x14ac:dyDescent="0.35">
      <c r="A867" t="s">
        <v>8</v>
      </c>
      <c r="B867" t="s">
        <v>416</v>
      </c>
      <c r="C867" t="str">
        <f>TRIM(Tableau1[[#This Row],[Country_Cod]])</f>
        <v>ROU</v>
      </c>
      <c r="D867" t="s">
        <v>408</v>
      </c>
      <c r="E867" t="str">
        <f>VLOOKUP(Tableau1[[#This Row],[Code_Pays]],Table_Correspondance!$B$1:$F$40,2,FALSE)</f>
        <v>Roumanie</v>
      </c>
      <c r="F867" t="str">
        <f>RIGHT(Tableau1[[#This Row],[Categ]],LEN(Tableau1[[#This Row],[Categ]])-4)</f>
        <v>Haut-Et-Bas</v>
      </c>
      <c r="G867" t="s">
        <v>56</v>
      </c>
      <c r="H867" t="str">
        <f>RIGHT(Tableau1[[#This Row],[Period]],4)</f>
        <v>2020</v>
      </c>
      <c r="I867" t="str">
        <f>LEFT(Tableau1[[#This Row],[Period]],FIND("-",Tableau1[[#This Row],[Period]])-1)</f>
        <v>M3</v>
      </c>
      <c r="J867" t="str">
        <f>RIGHT(Tableau1[[#This Row],[Gauche_Trouve]],LEN(Tableau1[[#This Row],[Gauche_Trouve]])-1)</f>
        <v>3</v>
      </c>
      <c r="K867" s="5">
        <f>DATE(Tableau1[[#This Row],[Annee]],Tableau1[[#This Row],[Mois]],1)</f>
        <v>43891</v>
      </c>
      <c r="L867" s="5" t="str">
        <f>"T" &amp; ROUNDUP(Tableau1[[#This Row],[Mois]]/3, 0)</f>
        <v>T1</v>
      </c>
      <c r="M867" t="s">
        <v>262</v>
      </c>
      <c r="N867" t="str">
        <f>CONCATENATE(Tableau1[[#This Row],[Annee]],"-",Tableau1[[#This Row],[Trimestre]])</f>
        <v>2020-T1</v>
      </c>
      <c r="O867" t="str">
        <f>VLOOKUP(Tableau1[[#This Row],[Product_Ref]],Table_Correspondance!H:J,2,FALSE)</f>
        <v>Pyjama</v>
      </c>
      <c r="P867" s="3">
        <f>VLOOKUP(Tableau1[[#This Row],[Product_Ref]],Table_Correspondance!H:N,6,FALSE)</f>
        <v>6.84</v>
      </c>
      <c r="Q867" s="3">
        <f>VLOOKUP(Tableau1[[#This Row],[Product_Ref]],Table_Correspondance!H:N,7,FALSE)</f>
        <v>9</v>
      </c>
      <c r="R867" s="3">
        <v>8184.43</v>
      </c>
      <c r="S867" t="str">
        <f>CONCATENATE(Tableau1[[#This Row],[Sub_Region_Cod]],Tableau1[[#This Row],[Country_Cod]],Tableau1[[#This Row],[Categ]],Tableau1[[#This Row],[Period]],Tableau1[[#This Row],[Product_Ref]],Tableau1[[#This Row],[Sales]])</f>
        <v>EUEROUCAT_Haut-Et-BasM3-2020P311058184,43</v>
      </c>
      <c r="T867" s="5">
        <f>VLOOKUP(Tableau1[[#This Row],[Product_Ref]],Table_Correspondance!H:L,5,FALSE)</f>
        <v>43009</v>
      </c>
      <c r="U867">
        <f>_xlfn.DAYS(Tableau1[[#This Row],[Date]],Tableau1[[#This Row],[Date_creation]])</f>
        <v>882</v>
      </c>
    </row>
    <row r="868" spans="1:21" x14ac:dyDescent="0.35">
      <c r="A868" t="s">
        <v>8</v>
      </c>
      <c r="B868" t="s">
        <v>421</v>
      </c>
      <c r="C868" t="str">
        <f>TRIM(Tableau1[[#This Row],[Country_Cod]])</f>
        <v>SVK</v>
      </c>
      <c r="D868" t="s">
        <v>408</v>
      </c>
      <c r="E868" t="str">
        <f>VLOOKUP(Tableau1[[#This Row],[Code_Pays]],Table_Correspondance!$B$1:$F$40,2,FALSE)</f>
        <v>Slovaquie</v>
      </c>
      <c r="F868" t="str">
        <f>RIGHT(Tableau1[[#This Row],[Categ]],LEN(Tableau1[[#This Row],[Categ]])-4)</f>
        <v>Haut-Et-Bas</v>
      </c>
      <c r="G868" t="s">
        <v>9</v>
      </c>
      <c r="H868" t="str">
        <f>RIGHT(Tableau1[[#This Row],[Period]],4)</f>
        <v>2021</v>
      </c>
      <c r="I868" t="str">
        <f>LEFT(Tableau1[[#This Row],[Period]],FIND("-",Tableau1[[#This Row],[Period]])-1)</f>
        <v>M2</v>
      </c>
      <c r="J868" t="str">
        <f>RIGHT(Tableau1[[#This Row],[Gauche_Trouve]],LEN(Tableau1[[#This Row],[Gauche_Trouve]])-1)</f>
        <v>2</v>
      </c>
      <c r="K868" s="5">
        <f>DATE(Tableau1[[#This Row],[Annee]],Tableau1[[#This Row],[Mois]],1)</f>
        <v>44228</v>
      </c>
      <c r="L868" s="5" t="str">
        <f>"T" &amp; ROUNDUP(Tableau1[[#This Row],[Mois]]/3, 0)</f>
        <v>T1</v>
      </c>
      <c r="M868" t="s">
        <v>291</v>
      </c>
      <c r="N868" t="str">
        <f>CONCATENATE(Tableau1[[#This Row],[Annee]],"-",Tableau1[[#This Row],[Trimestre]])</f>
        <v>2021-T1</v>
      </c>
      <c r="O868" t="str">
        <f>VLOOKUP(Tableau1[[#This Row],[Product_Ref]],Table_Correspondance!H:J,2,FALSE)</f>
        <v>Pyjama</v>
      </c>
      <c r="P868" s="3">
        <f>VLOOKUP(Tableau1[[#This Row],[Product_Ref]],Table_Correspondance!H:N,6,FALSE)</f>
        <v>5.22</v>
      </c>
      <c r="Q868" s="3">
        <f>VLOOKUP(Tableau1[[#This Row],[Product_Ref]],Table_Correspondance!H:N,7,FALSE)</f>
        <v>6</v>
      </c>
      <c r="R868" s="3">
        <v>6528.88</v>
      </c>
      <c r="S868" t="str">
        <f>CONCATENATE(Tableau1[[#This Row],[Sub_Region_Cod]],Tableau1[[#This Row],[Country_Cod]],Tableau1[[#This Row],[Categ]],Tableau1[[#This Row],[Period]],Tableau1[[#This Row],[Product_Ref]],Tableau1[[#This Row],[Sales]])</f>
        <v>EUESVKCAT_Haut-Et-BasM2-2021P040886528,88</v>
      </c>
      <c r="T868" s="5">
        <f>VLOOKUP(Tableau1[[#This Row],[Product_Ref]],Table_Correspondance!H:L,5,FALSE)</f>
        <v>42917</v>
      </c>
      <c r="U868">
        <f>_xlfn.DAYS(Tableau1[[#This Row],[Date]],Tableau1[[#This Row],[Date_creation]])</f>
        <v>1311</v>
      </c>
    </row>
    <row r="869" spans="1:21" x14ac:dyDescent="0.35">
      <c r="A869" t="s">
        <v>8</v>
      </c>
      <c r="B869" t="s">
        <v>419</v>
      </c>
      <c r="C869" t="str">
        <f>TRIM(Tableau1[[#This Row],[Country_Cod]])</f>
        <v>HUN</v>
      </c>
      <c r="D869" t="s">
        <v>408</v>
      </c>
      <c r="E869" t="str">
        <f>VLOOKUP(Tableau1[[#This Row],[Code_Pays]],Table_Correspondance!$B$1:$F$40,2,FALSE)</f>
        <v>Hongrie</v>
      </c>
      <c r="F869" t="str">
        <f>RIGHT(Tableau1[[#This Row],[Categ]],LEN(Tableau1[[#This Row],[Categ]])-4)</f>
        <v>Haut-Et-Bas</v>
      </c>
      <c r="G869" t="s">
        <v>17</v>
      </c>
      <c r="H869" t="str">
        <f>RIGHT(Tableau1[[#This Row],[Period]],4)</f>
        <v>2020</v>
      </c>
      <c r="I869" t="str">
        <f>LEFT(Tableau1[[#This Row],[Period]],FIND("-",Tableau1[[#This Row],[Period]])-1)</f>
        <v>M12</v>
      </c>
      <c r="J869" t="str">
        <f>RIGHT(Tableau1[[#This Row],[Gauche_Trouve]],LEN(Tableau1[[#This Row],[Gauche_Trouve]])-1)</f>
        <v>12</v>
      </c>
      <c r="K869" s="5">
        <f>DATE(Tableau1[[#This Row],[Annee]],Tableau1[[#This Row],[Mois]],1)</f>
        <v>44166</v>
      </c>
      <c r="L869" s="5" t="str">
        <f>"T" &amp; ROUNDUP(Tableau1[[#This Row],[Mois]]/3, 0)</f>
        <v>T4</v>
      </c>
      <c r="M869" t="s">
        <v>400</v>
      </c>
      <c r="N869" t="str">
        <f>CONCATENATE(Tableau1[[#This Row],[Annee]],"-",Tableau1[[#This Row],[Trimestre]])</f>
        <v>2020-T4</v>
      </c>
      <c r="O869" t="str">
        <f>VLOOKUP(Tableau1[[#This Row],[Product_Ref]],Table_Correspondance!H:J,2,FALSE)</f>
        <v>Robe</v>
      </c>
      <c r="P869" s="3">
        <f>VLOOKUP(Tableau1[[#This Row],[Product_Ref]],Table_Correspondance!H:N,6,FALSE)</f>
        <v>7.29</v>
      </c>
      <c r="Q869" s="3">
        <f>VLOOKUP(Tableau1[[#This Row],[Product_Ref]],Table_Correspondance!H:N,7,FALSE)</f>
        <v>9</v>
      </c>
      <c r="R869" s="3">
        <v>3877.9</v>
      </c>
      <c r="S869" t="str">
        <f>CONCATENATE(Tableau1[[#This Row],[Sub_Region_Cod]],Tableau1[[#This Row],[Country_Cod]],Tableau1[[#This Row],[Categ]],Tableau1[[#This Row],[Period]],Tableau1[[#This Row],[Product_Ref]],Tableau1[[#This Row],[Sales]])</f>
        <v>EUEHUNCAT_Haut-Et-BasM12-2020P469923877,9</v>
      </c>
      <c r="T869" s="5">
        <f>VLOOKUP(Tableau1[[#This Row],[Product_Ref]],Table_Correspondance!H:L,5,FALSE)</f>
        <v>43252</v>
      </c>
      <c r="U869">
        <f>_xlfn.DAYS(Tableau1[[#This Row],[Date]],Tableau1[[#This Row],[Date_creation]])</f>
        <v>914</v>
      </c>
    </row>
    <row r="870" spans="1:21" x14ac:dyDescent="0.35">
      <c r="A870" t="s">
        <v>8</v>
      </c>
      <c r="B870" t="s">
        <v>417</v>
      </c>
      <c r="C870" t="str">
        <f>TRIM(Tableau1[[#This Row],[Country_Cod]])</f>
        <v>MDA</v>
      </c>
      <c r="D870" t="s">
        <v>409</v>
      </c>
      <c r="E870" t="str">
        <f>VLOOKUP(Tableau1[[#This Row],[Code_Pays]],Table_Correspondance!$B$1:$F$40,2,FALSE)</f>
        <v>République de Moldavie</v>
      </c>
      <c r="F870" t="str">
        <f>RIGHT(Tableau1[[#This Row],[Categ]],LEN(Tableau1[[#This Row],[Categ]])-4)</f>
        <v>Haut</v>
      </c>
      <c r="G870" t="s">
        <v>27</v>
      </c>
      <c r="H870" t="str">
        <f>RIGHT(Tableau1[[#This Row],[Period]],4)</f>
        <v>2020</v>
      </c>
      <c r="I870" t="str">
        <f>LEFT(Tableau1[[#This Row],[Period]],FIND("-",Tableau1[[#This Row],[Period]])-1)</f>
        <v>M6</v>
      </c>
      <c r="J870" t="str">
        <f>RIGHT(Tableau1[[#This Row],[Gauche_Trouve]],LEN(Tableau1[[#This Row],[Gauche_Trouve]])-1)</f>
        <v>6</v>
      </c>
      <c r="K870" s="5">
        <f>DATE(Tableau1[[#This Row],[Annee]],Tableau1[[#This Row],[Mois]],1)</f>
        <v>43983</v>
      </c>
      <c r="L870" s="5" t="str">
        <f>"T" &amp; ROUNDUP(Tableau1[[#This Row],[Mois]]/3, 0)</f>
        <v>T2</v>
      </c>
      <c r="M870" t="s">
        <v>324</v>
      </c>
      <c r="N870" t="str">
        <f>CONCATENATE(Tableau1[[#This Row],[Annee]],"-",Tableau1[[#This Row],[Trimestre]])</f>
        <v>2020-T2</v>
      </c>
      <c r="O870" t="str">
        <f>VLOOKUP(Tableau1[[#This Row],[Product_Ref]],Table_Correspondance!H:J,2,FALSE)</f>
        <v>Sweatshirt</v>
      </c>
      <c r="P870" s="3">
        <f>VLOOKUP(Tableau1[[#This Row],[Product_Ref]],Table_Correspondance!H:N,6,FALSE)</f>
        <v>3.6</v>
      </c>
      <c r="Q870" s="3">
        <f>VLOOKUP(Tableau1[[#This Row],[Product_Ref]],Table_Correspondance!H:N,7,FALSE)</f>
        <v>5</v>
      </c>
      <c r="R870" s="3">
        <v>6546.5</v>
      </c>
      <c r="S870" t="str">
        <f>CONCATENATE(Tableau1[[#This Row],[Sub_Region_Cod]],Tableau1[[#This Row],[Country_Cod]],Tableau1[[#This Row],[Categ]],Tableau1[[#This Row],[Period]],Tableau1[[#This Row],[Product_Ref]],Tableau1[[#This Row],[Sales]])</f>
        <v>EUEMDACAT_HautM6-2020P417516546,5</v>
      </c>
      <c r="T870" s="5">
        <f>VLOOKUP(Tableau1[[#This Row],[Product_Ref]],Table_Correspondance!H:L,5,FALSE)</f>
        <v>42856</v>
      </c>
      <c r="U870">
        <f>_xlfn.DAYS(Tableau1[[#This Row],[Date]],Tableau1[[#This Row],[Date_creation]])</f>
        <v>1127</v>
      </c>
    </row>
    <row r="871" spans="1:21" x14ac:dyDescent="0.35">
      <c r="A871" t="s">
        <v>8</v>
      </c>
      <c r="B871" t="s">
        <v>419</v>
      </c>
      <c r="C871" t="str">
        <f>TRIM(Tableau1[[#This Row],[Country_Cod]])</f>
        <v>HUN</v>
      </c>
      <c r="D871" t="s">
        <v>410</v>
      </c>
      <c r="E871" t="str">
        <f>VLOOKUP(Tableau1[[#This Row],[Code_Pays]],Table_Correspondance!$B$1:$F$40,2,FALSE)</f>
        <v>Hongrie</v>
      </c>
      <c r="F871" t="str">
        <f>RIGHT(Tableau1[[#This Row],[Categ]],LEN(Tableau1[[#This Row],[Categ]])-4)</f>
        <v>Bas</v>
      </c>
      <c r="G871" t="s">
        <v>75</v>
      </c>
      <c r="H871" t="str">
        <f>RIGHT(Tableau1[[#This Row],[Period]],4)</f>
        <v>2021</v>
      </c>
      <c r="I871" t="str">
        <f>LEFT(Tableau1[[#This Row],[Period]],FIND("-",Tableau1[[#This Row],[Period]])-1)</f>
        <v>M4</v>
      </c>
      <c r="J871" t="str">
        <f>RIGHT(Tableau1[[#This Row],[Gauche_Trouve]],LEN(Tableau1[[#This Row],[Gauche_Trouve]])-1)</f>
        <v>4</v>
      </c>
      <c r="K871" s="5">
        <f>DATE(Tableau1[[#This Row],[Annee]],Tableau1[[#This Row],[Mois]],1)</f>
        <v>44287</v>
      </c>
      <c r="L871" s="5" t="str">
        <f>"T" &amp; ROUNDUP(Tableau1[[#This Row],[Mois]]/3, 0)</f>
        <v>T2</v>
      </c>
      <c r="M871" t="s">
        <v>384</v>
      </c>
      <c r="N871" t="str">
        <f>CONCATENATE(Tableau1[[#This Row],[Annee]],"-",Tableau1[[#This Row],[Trimestre]])</f>
        <v>2021-T2</v>
      </c>
      <c r="O871" t="str">
        <f>VLOOKUP(Tableau1[[#This Row],[Product_Ref]],Table_Correspondance!H:J,2,FALSE)</f>
        <v>Jupe</v>
      </c>
      <c r="P871" s="3">
        <f>VLOOKUP(Tableau1[[#This Row],[Product_Ref]],Table_Correspondance!H:N,6,FALSE)</f>
        <v>11.04</v>
      </c>
      <c r="Q871" s="3">
        <f>VLOOKUP(Tableau1[[#This Row],[Product_Ref]],Table_Correspondance!H:N,7,FALSE)</f>
        <v>12</v>
      </c>
      <c r="R871" s="3">
        <v>1853.25</v>
      </c>
      <c r="S871" t="str">
        <f>CONCATENATE(Tableau1[[#This Row],[Sub_Region_Cod]],Tableau1[[#This Row],[Country_Cod]],Tableau1[[#This Row],[Categ]],Tableau1[[#This Row],[Period]],Tableau1[[#This Row],[Product_Ref]],Tableau1[[#This Row],[Sales]])</f>
        <v>EUEHUNCAT_BasM4-2021P484801853,25</v>
      </c>
      <c r="T871" s="5">
        <f>VLOOKUP(Tableau1[[#This Row],[Product_Ref]],Table_Correspondance!H:L,5,FALSE)</f>
        <v>42795</v>
      </c>
      <c r="U871">
        <f>_xlfn.DAYS(Tableau1[[#This Row],[Date]],Tableau1[[#This Row],[Date_creation]])</f>
        <v>1492</v>
      </c>
    </row>
    <row r="872" spans="1:21" x14ac:dyDescent="0.35">
      <c r="A872" t="s">
        <v>8</v>
      </c>
      <c r="B872" t="s">
        <v>423</v>
      </c>
      <c r="C872" t="str">
        <f>TRIM(Tableau1[[#This Row],[Country_Cod]])</f>
        <v>UKR</v>
      </c>
      <c r="D872" t="s">
        <v>409</v>
      </c>
      <c r="E872" t="str">
        <f>VLOOKUP(Tableau1[[#This Row],[Code_Pays]],Table_Correspondance!$B$1:$F$40,2,FALSE)</f>
        <v>Ukraine</v>
      </c>
      <c r="F872" t="str">
        <f>RIGHT(Tableau1[[#This Row],[Categ]],LEN(Tableau1[[#This Row],[Categ]])-4)</f>
        <v>Haut</v>
      </c>
      <c r="G872" t="s">
        <v>38</v>
      </c>
      <c r="H872" t="str">
        <f>RIGHT(Tableau1[[#This Row],[Period]],4)</f>
        <v>2019</v>
      </c>
      <c r="I872" t="str">
        <f>LEFT(Tableau1[[#This Row],[Period]],FIND("-",Tableau1[[#This Row],[Period]])-1)</f>
        <v>M5</v>
      </c>
      <c r="J872" t="str">
        <f>RIGHT(Tableau1[[#This Row],[Gauche_Trouve]],LEN(Tableau1[[#This Row],[Gauche_Trouve]])-1)</f>
        <v>5</v>
      </c>
      <c r="K872" s="5">
        <f>DATE(Tableau1[[#This Row],[Annee]],Tableau1[[#This Row],[Mois]],1)</f>
        <v>43586</v>
      </c>
      <c r="L872" s="5" t="str">
        <f>"T" &amp; ROUNDUP(Tableau1[[#This Row],[Mois]]/3, 0)</f>
        <v>T2</v>
      </c>
      <c r="M872" t="s">
        <v>84</v>
      </c>
      <c r="N872" t="str">
        <f>CONCATENATE(Tableau1[[#This Row],[Annee]],"-",Tableau1[[#This Row],[Trimestre]])</f>
        <v>2019-T2</v>
      </c>
      <c r="O872" t="str">
        <f>VLOOKUP(Tableau1[[#This Row],[Product_Ref]],Table_Correspondance!H:J,2,FALSE)</f>
        <v>Sweatshirt</v>
      </c>
      <c r="P872" s="3">
        <f>VLOOKUP(Tableau1[[#This Row],[Product_Ref]],Table_Correspondance!H:N,6,FALSE)</f>
        <v>5.1100000000000003</v>
      </c>
      <c r="Q872" s="3">
        <f>VLOOKUP(Tableau1[[#This Row],[Product_Ref]],Table_Correspondance!H:N,7,FALSE)</f>
        <v>7</v>
      </c>
      <c r="R872" s="3">
        <v>715.69</v>
      </c>
      <c r="S872" t="str">
        <f>CONCATENATE(Tableau1[[#This Row],[Sub_Region_Cod]],Tableau1[[#This Row],[Country_Cod]],Tableau1[[#This Row],[Categ]],Tableau1[[#This Row],[Period]],Tableau1[[#This Row],[Product_Ref]],Tableau1[[#This Row],[Sales]])</f>
        <v>EUEUKRCAT_HautM5-2019P32328715,69</v>
      </c>
      <c r="T872" s="5">
        <f>VLOOKUP(Tableau1[[#This Row],[Product_Ref]],Table_Correspondance!H:L,5,FALSE)</f>
        <v>42795</v>
      </c>
      <c r="U872">
        <f>_xlfn.DAYS(Tableau1[[#This Row],[Date]],Tableau1[[#This Row],[Date_creation]])</f>
        <v>791</v>
      </c>
    </row>
    <row r="873" spans="1:21" x14ac:dyDescent="0.35">
      <c r="A873" t="s">
        <v>8</v>
      </c>
      <c r="B873" t="s">
        <v>425</v>
      </c>
      <c r="C873" t="str">
        <f>TRIM(Tableau1[[#This Row],[Country_Cod]])</f>
        <v>ARM</v>
      </c>
      <c r="D873" t="s">
        <v>409</v>
      </c>
      <c r="E873" t="str">
        <f>VLOOKUP(Tableau1[[#This Row],[Code_Pays]],Table_Correspondance!$B$1:$F$40,2,FALSE)</f>
        <v>Arménie</v>
      </c>
      <c r="F873" t="str">
        <f>RIGHT(Tableau1[[#This Row],[Categ]],LEN(Tableau1[[#This Row],[Categ]])-4)</f>
        <v>Haut</v>
      </c>
      <c r="G873" t="s">
        <v>42</v>
      </c>
      <c r="H873" t="str">
        <f>RIGHT(Tableau1[[#This Row],[Period]],4)</f>
        <v>2019</v>
      </c>
      <c r="I873" t="str">
        <f>LEFT(Tableau1[[#This Row],[Period]],FIND("-",Tableau1[[#This Row],[Period]])-1)</f>
        <v>M6</v>
      </c>
      <c r="J873" t="str">
        <f>RIGHT(Tableau1[[#This Row],[Gauche_Trouve]],LEN(Tableau1[[#This Row],[Gauche_Trouve]])-1)</f>
        <v>6</v>
      </c>
      <c r="K873" s="5">
        <f>DATE(Tableau1[[#This Row],[Annee]],Tableau1[[#This Row],[Mois]],1)</f>
        <v>43617</v>
      </c>
      <c r="L873" s="5" t="str">
        <f>"T" &amp; ROUNDUP(Tableau1[[#This Row],[Mois]]/3, 0)</f>
        <v>T2</v>
      </c>
      <c r="M873" t="s">
        <v>55</v>
      </c>
      <c r="N873" t="str">
        <f>CONCATENATE(Tableau1[[#This Row],[Annee]],"-",Tableau1[[#This Row],[Trimestre]])</f>
        <v>2019-T2</v>
      </c>
      <c r="O873" t="str">
        <f>VLOOKUP(Tableau1[[#This Row],[Product_Ref]],Table_Correspondance!H:J,2,FALSE)</f>
        <v>Débardeur</v>
      </c>
      <c r="P873" s="3">
        <f>VLOOKUP(Tableau1[[#This Row],[Product_Ref]],Table_Correspondance!H:N,6,FALSE)</f>
        <v>7.2</v>
      </c>
      <c r="Q873" s="3">
        <f>VLOOKUP(Tableau1[[#This Row],[Product_Ref]],Table_Correspondance!H:N,7,FALSE)</f>
        <v>10</v>
      </c>
      <c r="R873" s="3">
        <v>180.88</v>
      </c>
      <c r="S873" t="str">
        <f>CONCATENATE(Tableau1[[#This Row],[Sub_Region_Cod]],Tableau1[[#This Row],[Country_Cod]],Tableau1[[#This Row],[Categ]],Tableau1[[#This Row],[Period]],Tableau1[[#This Row],[Product_Ref]],Tableau1[[#This Row],[Sales]])</f>
        <v>EUEARMCAT_HautM6-2019P42140180,88</v>
      </c>
      <c r="T873" s="5">
        <f>VLOOKUP(Tableau1[[#This Row],[Product_Ref]],Table_Correspondance!H:L,5,FALSE)</f>
        <v>43435</v>
      </c>
      <c r="U873">
        <f>_xlfn.DAYS(Tableau1[[#This Row],[Date]],Tableau1[[#This Row],[Date_creation]])</f>
        <v>182</v>
      </c>
    </row>
    <row r="874" spans="1:21" x14ac:dyDescent="0.35">
      <c r="A874" t="s">
        <v>8</v>
      </c>
      <c r="B874" t="s">
        <v>420</v>
      </c>
      <c r="C874" t="str">
        <f>TRIM(Tableau1[[#This Row],[Country_Cod]])</f>
        <v>POL</v>
      </c>
      <c r="D874" t="s">
        <v>410</v>
      </c>
      <c r="E874" t="str">
        <f>VLOOKUP(Tableau1[[#This Row],[Code_Pays]],Table_Correspondance!$B$1:$F$40,2,FALSE)</f>
        <v>Pologne</v>
      </c>
      <c r="F874" t="str">
        <f>RIGHT(Tableau1[[#This Row],[Categ]],LEN(Tableau1[[#This Row],[Categ]])-4)</f>
        <v>Bas</v>
      </c>
      <c r="G874" t="s">
        <v>27</v>
      </c>
      <c r="H874" t="str">
        <f>RIGHT(Tableau1[[#This Row],[Period]],4)</f>
        <v>2020</v>
      </c>
      <c r="I874" t="str">
        <f>LEFT(Tableau1[[#This Row],[Period]],FIND("-",Tableau1[[#This Row],[Period]])-1)</f>
        <v>M6</v>
      </c>
      <c r="J874" t="str">
        <f>RIGHT(Tableau1[[#This Row],[Gauche_Trouve]],LEN(Tableau1[[#This Row],[Gauche_Trouve]])-1)</f>
        <v>6</v>
      </c>
      <c r="K874" s="5">
        <f>DATE(Tableau1[[#This Row],[Annee]],Tableau1[[#This Row],[Mois]],1)</f>
        <v>43983</v>
      </c>
      <c r="L874" s="5" t="str">
        <f>"T" &amp; ROUNDUP(Tableau1[[#This Row],[Mois]]/3, 0)</f>
        <v>T2</v>
      </c>
      <c r="M874" t="s">
        <v>161</v>
      </c>
      <c r="N874" t="str">
        <f>CONCATENATE(Tableau1[[#This Row],[Annee]],"-",Tableau1[[#This Row],[Trimestre]])</f>
        <v>2020-T2</v>
      </c>
      <c r="O874" t="str">
        <f>VLOOKUP(Tableau1[[#This Row],[Product_Ref]],Table_Correspondance!H:J,2,FALSE)</f>
        <v>Pantalon</v>
      </c>
      <c r="P874" s="3">
        <f>VLOOKUP(Tableau1[[#This Row],[Product_Ref]],Table_Correspondance!H:N,6,FALSE)</f>
        <v>8.25</v>
      </c>
      <c r="Q874" s="3">
        <f>VLOOKUP(Tableau1[[#This Row],[Product_Ref]],Table_Correspondance!H:N,7,FALSE)</f>
        <v>11</v>
      </c>
      <c r="R874" s="3">
        <v>8799.43</v>
      </c>
      <c r="S874" t="str">
        <f>CONCATENATE(Tableau1[[#This Row],[Sub_Region_Cod]],Tableau1[[#This Row],[Country_Cod]],Tableau1[[#This Row],[Categ]],Tableau1[[#This Row],[Period]],Tableau1[[#This Row],[Product_Ref]],Tableau1[[#This Row],[Sales]])</f>
        <v>EUEPOLCAT_BasM6-2020P120578799,43</v>
      </c>
      <c r="T874" s="5">
        <f>VLOOKUP(Tableau1[[#This Row],[Product_Ref]],Table_Correspondance!H:L,5,FALSE)</f>
        <v>43344</v>
      </c>
      <c r="U874">
        <f>_xlfn.DAYS(Tableau1[[#This Row],[Date]],Tableau1[[#This Row],[Date_creation]])</f>
        <v>639</v>
      </c>
    </row>
    <row r="875" spans="1:21" x14ac:dyDescent="0.35">
      <c r="A875" t="s">
        <v>8</v>
      </c>
      <c r="B875" t="s">
        <v>418</v>
      </c>
      <c r="C875" t="str">
        <f>TRIM(Tableau1[[#This Row],[Country_Cod]])</f>
        <v>BGR</v>
      </c>
      <c r="D875" t="s">
        <v>409</v>
      </c>
      <c r="E875" t="str">
        <f>VLOOKUP(Tableau1[[#This Row],[Code_Pays]],Table_Correspondance!$B$1:$F$40,2,FALSE)</f>
        <v>Bulgarie</v>
      </c>
      <c r="F875" t="str">
        <f>RIGHT(Tableau1[[#This Row],[Categ]],LEN(Tableau1[[#This Row],[Categ]])-4)</f>
        <v>Haut</v>
      </c>
      <c r="G875" t="s">
        <v>23</v>
      </c>
      <c r="H875" t="str">
        <f>RIGHT(Tableau1[[#This Row],[Period]],4)</f>
        <v>2019</v>
      </c>
      <c r="I875" t="str">
        <f>LEFT(Tableau1[[#This Row],[Period]],FIND("-",Tableau1[[#This Row],[Period]])-1)</f>
        <v>M10</v>
      </c>
      <c r="J875" t="str">
        <f>RIGHT(Tableau1[[#This Row],[Gauche_Trouve]],LEN(Tableau1[[#This Row],[Gauche_Trouve]])-1)</f>
        <v>10</v>
      </c>
      <c r="K875" s="5">
        <f>DATE(Tableau1[[#This Row],[Annee]],Tableau1[[#This Row],[Mois]],1)</f>
        <v>43739</v>
      </c>
      <c r="L875" s="5" t="str">
        <f>"T" &amp; ROUNDUP(Tableau1[[#This Row],[Mois]]/3, 0)</f>
        <v>T4</v>
      </c>
      <c r="M875" t="s">
        <v>251</v>
      </c>
      <c r="N875" t="str">
        <f>CONCATENATE(Tableau1[[#This Row],[Annee]],"-",Tableau1[[#This Row],[Trimestre]])</f>
        <v>2019-T4</v>
      </c>
      <c r="O875" t="str">
        <f>VLOOKUP(Tableau1[[#This Row],[Product_Ref]],Table_Correspondance!H:J,2,FALSE)</f>
        <v>Chemise</v>
      </c>
      <c r="P875" s="3">
        <f>VLOOKUP(Tableau1[[#This Row],[Product_Ref]],Table_Correspondance!H:N,6,FALSE)</f>
        <v>10.78</v>
      </c>
      <c r="Q875" s="3">
        <f>VLOOKUP(Tableau1[[#This Row],[Product_Ref]],Table_Correspondance!H:N,7,FALSE)</f>
        <v>14</v>
      </c>
      <c r="R875" s="3">
        <v>9916.36</v>
      </c>
      <c r="S875" t="str">
        <f>CONCATENATE(Tableau1[[#This Row],[Sub_Region_Cod]],Tableau1[[#This Row],[Country_Cod]],Tableau1[[#This Row],[Categ]],Tableau1[[#This Row],[Period]],Tableau1[[#This Row],[Product_Ref]],Tableau1[[#This Row],[Sales]])</f>
        <v>EUEBGRCAT_HautM10-2019P301429916,36</v>
      </c>
      <c r="T875" s="5">
        <f>VLOOKUP(Tableau1[[#This Row],[Product_Ref]],Table_Correspondance!H:L,5,FALSE)</f>
        <v>43282</v>
      </c>
      <c r="U875">
        <f>_xlfn.DAYS(Tableau1[[#This Row],[Date]],Tableau1[[#This Row],[Date_creation]])</f>
        <v>457</v>
      </c>
    </row>
    <row r="876" spans="1:21" x14ac:dyDescent="0.35">
      <c r="A876" t="s">
        <v>8</v>
      </c>
      <c r="B876" t="s">
        <v>417</v>
      </c>
      <c r="C876" t="str">
        <f>TRIM(Tableau1[[#This Row],[Country_Cod]])</f>
        <v>MDA</v>
      </c>
      <c r="D876" t="s">
        <v>409</v>
      </c>
      <c r="E876" t="str">
        <f>VLOOKUP(Tableau1[[#This Row],[Code_Pays]],Table_Correspondance!$B$1:$F$40,2,FALSE)</f>
        <v>République de Moldavie</v>
      </c>
      <c r="F876" t="str">
        <f>RIGHT(Tableau1[[#This Row],[Categ]],LEN(Tableau1[[#This Row],[Categ]])-4)</f>
        <v>Haut</v>
      </c>
      <c r="G876" t="s">
        <v>73</v>
      </c>
      <c r="H876" t="str">
        <f>RIGHT(Tableau1[[#This Row],[Period]],4)</f>
        <v>2020</v>
      </c>
      <c r="I876" t="str">
        <f>LEFT(Tableau1[[#This Row],[Period]],FIND("-",Tableau1[[#This Row],[Period]])-1)</f>
        <v>M8</v>
      </c>
      <c r="J876" t="str">
        <f>RIGHT(Tableau1[[#This Row],[Gauche_Trouve]],LEN(Tableau1[[#This Row],[Gauche_Trouve]])-1)</f>
        <v>8</v>
      </c>
      <c r="K876" s="5">
        <f>DATE(Tableau1[[#This Row],[Annee]],Tableau1[[#This Row],[Mois]],1)</f>
        <v>44044</v>
      </c>
      <c r="L876" s="5" t="str">
        <f>"T" &amp; ROUNDUP(Tableau1[[#This Row],[Mois]]/3, 0)</f>
        <v>T3</v>
      </c>
      <c r="M876" t="s">
        <v>403</v>
      </c>
      <c r="N876" t="str">
        <f>CONCATENATE(Tableau1[[#This Row],[Annee]],"-",Tableau1[[#This Row],[Trimestre]])</f>
        <v>2020-T3</v>
      </c>
      <c r="O876" t="str">
        <f>VLOOKUP(Tableau1[[#This Row],[Product_Ref]],Table_Correspondance!H:J,2,FALSE)</f>
        <v>Chemisier</v>
      </c>
      <c r="P876" s="3">
        <f>VLOOKUP(Tableau1[[#This Row],[Product_Ref]],Table_Correspondance!H:N,6,FALSE)</f>
        <v>4.8</v>
      </c>
      <c r="Q876" s="3">
        <f>VLOOKUP(Tableau1[[#This Row],[Product_Ref]],Table_Correspondance!H:N,7,FALSE)</f>
        <v>6</v>
      </c>
      <c r="R876" s="3">
        <v>6248.15</v>
      </c>
      <c r="S876" t="str">
        <f>CONCATENATE(Tableau1[[#This Row],[Sub_Region_Cod]],Tableau1[[#This Row],[Country_Cod]],Tableau1[[#This Row],[Categ]],Tableau1[[#This Row],[Period]],Tableau1[[#This Row],[Product_Ref]],Tableau1[[#This Row],[Sales]])</f>
        <v>EUEMDACAT_HautM8-2020P197496248,15</v>
      </c>
      <c r="T876" s="5">
        <f>VLOOKUP(Tableau1[[#This Row],[Product_Ref]],Table_Correspondance!H:L,5,FALSE)</f>
        <v>42979</v>
      </c>
      <c r="U876">
        <f>_xlfn.DAYS(Tableau1[[#This Row],[Date]],Tableau1[[#This Row],[Date_creation]])</f>
        <v>1065</v>
      </c>
    </row>
    <row r="877" spans="1:21" x14ac:dyDescent="0.35">
      <c r="A877" t="s">
        <v>8</v>
      </c>
      <c r="B877" t="s">
        <v>425</v>
      </c>
      <c r="C877" t="str">
        <f>TRIM(Tableau1[[#This Row],[Country_Cod]])</f>
        <v>ARM</v>
      </c>
      <c r="D877" t="s">
        <v>409</v>
      </c>
      <c r="E877" t="str">
        <f>VLOOKUP(Tableau1[[#This Row],[Code_Pays]],Table_Correspondance!$B$1:$F$40,2,FALSE)</f>
        <v>Arménie</v>
      </c>
      <c r="F877" t="str">
        <f>RIGHT(Tableau1[[#This Row],[Categ]],LEN(Tableau1[[#This Row],[Categ]])-4)</f>
        <v>Haut</v>
      </c>
      <c r="G877" t="s">
        <v>20</v>
      </c>
      <c r="H877" t="str">
        <f>RIGHT(Tableau1[[#This Row],[Period]],4)</f>
        <v>2020</v>
      </c>
      <c r="I877" t="str">
        <f>LEFT(Tableau1[[#This Row],[Period]],FIND("-",Tableau1[[#This Row],[Period]])-1)</f>
        <v>M4</v>
      </c>
      <c r="J877" t="str">
        <f>RIGHT(Tableau1[[#This Row],[Gauche_Trouve]],LEN(Tableau1[[#This Row],[Gauche_Trouve]])-1)</f>
        <v>4</v>
      </c>
      <c r="K877" s="5">
        <f>DATE(Tableau1[[#This Row],[Annee]],Tableau1[[#This Row],[Mois]],1)</f>
        <v>43922</v>
      </c>
      <c r="L877" s="5" t="str">
        <f>"T" &amp; ROUNDUP(Tableau1[[#This Row],[Mois]]/3, 0)</f>
        <v>T2</v>
      </c>
      <c r="M877" t="s">
        <v>187</v>
      </c>
      <c r="N877" t="str">
        <f>CONCATENATE(Tableau1[[#This Row],[Annee]],"-",Tableau1[[#This Row],[Trimestre]])</f>
        <v>2020-T2</v>
      </c>
      <c r="O877" t="str">
        <f>VLOOKUP(Tableau1[[#This Row],[Product_Ref]],Table_Correspondance!H:J,2,FALSE)</f>
        <v>Soutien gorge</v>
      </c>
      <c r="P877" s="3">
        <f>VLOOKUP(Tableau1[[#This Row],[Product_Ref]],Table_Correspondance!H:N,6,FALSE)</f>
        <v>8.19</v>
      </c>
      <c r="Q877" s="3">
        <f>VLOOKUP(Tableau1[[#This Row],[Product_Ref]],Table_Correspondance!H:N,7,FALSE)</f>
        <v>9</v>
      </c>
      <c r="R877" s="3">
        <v>5999.17</v>
      </c>
      <c r="S877" t="str">
        <f>CONCATENATE(Tableau1[[#This Row],[Sub_Region_Cod]],Tableau1[[#This Row],[Country_Cod]],Tableau1[[#This Row],[Categ]],Tableau1[[#This Row],[Period]],Tableau1[[#This Row],[Product_Ref]],Tableau1[[#This Row],[Sales]])</f>
        <v>EUEARMCAT_HautM4-2020P098115999,17</v>
      </c>
      <c r="T877" s="5">
        <f>VLOOKUP(Tableau1[[#This Row],[Product_Ref]],Table_Correspondance!H:L,5,FALSE)</f>
        <v>43344</v>
      </c>
      <c r="U877">
        <f>_xlfn.DAYS(Tableau1[[#This Row],[Date]],Tableau1[[#This Row],[Date_creation]])</f>
        <v>578</v>
      </c>
    </row>
    <row r="878" spans="1:21" x14ac:dyDescent="0.35">
      <c r="A878" t="s">
        <v>8</v>
      </c>
      <c r="B878" t="s">
        <v>425</v>
      </c>
      <c r="C878" t="str">
        <f>TRIM(Tableau1[[#This Row],[Country_Cod]])</f>
        <v>ARM</v>
      </c>
      <c r="D878" t="s">
        <v>409</v>
      </c>
      <c r="E878" t="str">
        <f>VLOOKUP(Tableau1[[#This Row],[Code_Pays]],Table_Correspondance!$B$1:$F$40,2,FALSE)</f>
        <v>Arménie</v>
      </c>
      <c r="F878" t="str">
        <f>RIGHT(Tableau1[[#This Row],[Categ]],LEN(Tableau1[[#This Row],[Categ]])-4)</f>
        <v>Haut</v>
      </c>
      <c r="G878" t="s">
        <v>44</v>
      </c>
      <c r="H878" t="str">
        <f>RIGHT(Tableau1[[#This Row],[Period]],4)</f>
        <v>2019</v>
      </c>
      <c r="I878" t="str">
        <f>LEFT(Tableau1[[#This Row],[Period]],FIND("-",Tableau1[[#This Row],[Period]])-1)</f>
        <v>M11</v>
      </c>
      <c r="J878" t="str">
        <f>RIGHT(Tableau1[[#This Row],[Gauche_Trouve]],LEN(Tableau1[[#This Row],[Gauche_Trouve]])-1)</f>
        <v>11</v>
      </c>
      <c r="K878" s="5">
        <f>DATE(Tableau1[[#This Row],[Annee]],Tableau1[[#This Row],[Mois]],1)</f>
        <v>43770</v>
      </c>
      <c r="L878" s="5" t="str">
        <f>"T" &amp; ROUNDUP(Tableau1[[#This Row],[Mois]]/3, 0)</f>
        <v>T4</v>
      </c>
      <c r="M878" t="s">
        <v>145</v>
      </c>
      <c r="N878" t="str">
        <f>CONCATENATE(Tableau1[[#This Row],[Annee]],"-",Tableau1[[#This Row],[Trimestre]])</f>
        <v>2019-T4</v>
      </c>
      <c r="O878" t="str">
        <f>VLOOKUP(Tableau1[[#This Row],[Product_Ref]],Table_Correspondance!H:J,2,FALSE)</f>
        <v>T-shirt</v>
      </c>
      <c r="P878" s="3">
        <f>VLOOKUP(Tableau1[[#This Row],[Product_Ref]],Table_Correspondance!H:N,6,FALSE)</f>
        <v>10.45</v>
      </c>
      <c r="Q878" s="3">
        <f>VLOOKUP(Tableau1[[#This Row],[Product_Ref]],Table_Correspondance!H:N,7,FALSE)</f>
        <v>11</v>
      </c>
      <c r="R878" s="3">
        <v>4163.3900000000003</v>
      </c>
      <c r="S878" t="str">
        <f>CONCATENATE(Tableau1[[#This Row],[Sub_Region_Cod]],Tableau1[[#This Row],[Country_Cod]],Tableau1[[#This Row],[Categ]],Tableau1[[#This Row],[Period]],Tableau1[[#This Row],[Product_Ref]],Tableau1[[#This Row],[Sales]])</f>
        <v>EUEARMCAT_HautM11-2019P258754163,39</v>
      </c>
      <c r="T878" s="5">
        <f>VLOOKUP(Tableau1[[#This Row],[Product_Ref]],Table_Correspondance!H:L,5,FALSE)</f>
        <v>42795</v>
      </c>
      <c r="U878">
        <f>_xlfn.DAYS(Tableau1[[#This Row],[Date]],Tableau1[[#This Row],[Date_creation]])</f>
        <v>975</v>
      </c>
    </row>
    <row r="879" spans="1:21" x14ac:dyDescent="0.35">
      <c r="A879" t="s">
        <v>8</v>
      </c>
      <c r="B879" t="s">
        <v>419</v>
      </c>
      <c r="C879" t="str">
        <f>TRIM(Tableau1[[#This Row],[Country_Cod]])</f>
        <v>HUN</v>
      </c>
      <c r="D879" t="s">
        <v>408</v>
      </c>
      <c r="E879" t="str">
        <f>VLOOKUP(Tableau1[[#This Row],[Code_Pays]],Table_Correspondance!$B$1:$F$40,2,FALSE)</f>
        <v>Hongrie</v>
      </c>
      <c r="F879" t="str">
        <f>RIGHT(Tableau1[[#This Row],[Categ]],LEN(Tableau1[[#This Row],[Categ]])-4)</f>
        <v>Haut-Et-Bas</v>
      </c>
      <c r="G879" t="s">
        <v>20</v>
      </c>
      <c r="H879" t="str">
        <f>RIGHT(Tableau1[[#This Row],[Period]],4)</f>
        <v>2020</v>
      </c>
      <c r="I879" t="str">
        <f>LEFT(Tableau1[[#This Row],[Period]],FIND("-",Tableau1[[#This Row],[Period]])-1)</f>
        <v>M4</v>
      </c>
      <c r="J879" t="str">
        <f>RIGHT(Tableau1[[#This Row],[Gauche_Trouve]],LEN(Tableau1[[#This Row],[Gauche_Trouve]])-1)</f>
        <v>4</v>
      </c>
      <c r="K879" s="5">
        <f>DATE(Tableau1[[#This Row],[Annee]],Tableau1[[#This Row],[Mois]],1)</f>
        <v>43922</v>
      </c>
      <c r="L879" s="5" t="str">
        <f>"T" &amp; ROUNDUP(Tableau1[[#This Row],[Mois]]/3, 0)</f>
        <v>T2</v>
      </c>
      <c r="M879" t="s">
        <v>400</v>
      </c>
      <c r="N879" t="str">
        <f>CONCATENATE(Tableau1[[#This Row],[Annee]],"-",Tableau1[[#This Row],[Trimestre]])</f>
        <v>2020-T2</v>
      </c>
      <c r="O879" t="str">
        <f>VLOOKUP(Tableau1[[#This Row],[Product_Ref]],Table_Correspondance!H:J,2,FALSE)</f>
        <v>Robe</v>
      </c>
      <c r="P879" s="3">
        <f>VLOOKUP(Tableau1[[#This Row],[Product_Ref]],Table_Correspondance!H:N,6,FALSE)</f>
        <v>7.29</v>
      </c>
      <c r="Q879" s="3">
        <f>VLOOKUP(Tableau1[[#This Row],[Product_Ref]],Table_Correspondance!H:N,7,FALSE)</f>
        <v>9</v>
      </c>
      <c r="R879" s="3">
        <v>9818.25</v>
      </c>
      <c r="S879" t="str">
        <f>CONCATENATE(Tableau1[[#This Row],[Sub_Region_Cod]],Tableau1[[#This Row],[Country_Cod]],Tableau1[[#This Row],[Categ]],Tableau1[[#This Row],[Period]],Tableau1[[#This Row],[Product_Ref]],Tableau1[[#This Row],[Sales]])</f>
        <v>EUEHUNCAT_Haut-Et-BasM4-2020P469929818,25</v>
      </c>
      <c r="T879" s="5">
        <f>VLOOKUP(Tableau1[[#This Row],[Product_Ref]],Table_Correspondance!H:L,5,FALSE)</f>
        <v>43252</v>
      </c>
      <c r="U879">
        <f>_xlfn.DAYS(Tableau1[[#This Row],[Date]],Tableau1[[#This Row],[Date_creation]])</f>
        <v>670</v>
      </c>
    </row>
    <row r="880" spans="1:21" x14ac:dyDescent="0.35">
      <c r="A880" t="s">
        <v>8</v>
      </c>
      <c r="B880" t="s">
        <v>418</v>
      </c>
      <c r="C880" t="str">
        <f>TRIM(Tableau1[[#This Row],[Country_Cod]])</f>
        <v>BGR</v>
      </c>
      <c r="D880" t="s">
        <v>410</v>
      </c>
      <c r="E880" t="str">
        <f>VLOOKUP(Tableau1[[#This Row],[Code_Pays]],Table_Correspondance!$B$1:$F$40,2,FALSE)</f>
        <v>Bulgarie</v>
      </c>
      <c r="F880" t="str">
        <f>RIGHT(Tableau1[[#This Row],[Categ]],LEN(Tableau1[[#This Row],[Categ]])-4)</f>
        <v>Bas</v>
      </c>
      <c r="G880" t="s">
        <v>4</v>
      </c>
      <c r="H880" t="str">
        <f>RIGHT(Tableau1[[#This Row],[Period]],4)</f>
        <v>2021</v>
      </c>
      <c r="I880" t="str">
        <f>LEFT(Tableau1[[#This Row],[Period]],FIND("-",Tableau1[[#This Row],[Period]])-1)</f>
        <v>M3</v>
      </c>
      <c r="J880" t="str">
        <f>RIGHT(Tableau1[[#This Row],[Gauche_Trouve]],LEN(Tableau1[[#This Row],[Gauche_Trouve]])-1)</f>
        <v>3</v>
      </c>
      <c r="K880" s="5">
        <f>DATE(Tableau1[[#This Row],[Annee]],Tableau1[[#This Row],[Mois]],1)</f>
        <v>44256</v>
      </c>
      <c r="L880" s="5" t="str">
        <f>"T" &amp; ROUNDUP(Tableau1[[#This Row],[Mois]]/3, 0)</f>
        <v>T1</v>
      </c>
      <c r="M880" t="s">
        <v>378</v>
      </c>
      <c r="N880" t="str">
        <f>CONCATENATE(Tableau1[[#This Row],[Annee]],"-",Tableau1[[#This Row],[Trimestre]])</f>
        <v>2021-T1</v>
      </c>
      <c r="O880" t="str">
        <f>VLOOKUP(Tableau1[[#This Row],[Product_Ref]],Table_Correspondance!H:J,2,FALSE)</f>
        <v>Chaussette</v>
      </c>
      <c r="P880" s="3">
        <f>VLOOKUP(Tableau1[[#This Row],[Product_Ref]],Table_Correspondance!H:N,6,FALSE)</f>
        <v>9.1300000000000008</v>
      </c>
      <c r="Q880" s="3">
        <f>VLOOKUP(Tableau1[[#This Row],[Product_Ref]],Table_Correspondance!H:N,7,FALSE)</f>
        <v>11</v>
      </c>
      <c r="R880" s="3">
        <v>6307.42</v>
      </c>
      <c r="S880" t="str">
        <f>CONCATENATE(Tableau1[[#This Row],[Sub_Region_Cod]],Tableau1[[#This Row],[Country_Cod]],Tableau1[[#This Row],[Categ]],Tableau1[[#This Row],[Period]],Tableau1[[#This Row],[Product_Ref]],Tableau1[[#This Row],[Sales]])</f>
        <v>EUEBGRCAT_BasM3-2021P423366307,42</v>
      </c>
      <c r="T880" s="5">
        <f>VLOOKUP(Tableau1[[#This Row],[Product_Ref]],Table_Correspondance!H:L,5,FALSE)</f>
        <v>43405</v>
      </c>
      <c r="U880">
        <f>_xlfn.DAYS(Tableau1[[#This Row],[Date]],Tableau1[[#This Row],[Date_creation]])</f>
        <v>851</v>
      </c>
    </row>
    <row r="881" spans="1:21" x14ac:dyDescent="0.35">
      <c r="A881" t="s">
        <v>8</v>
      </c>
      <c r="B881" t="s">
        <v>423</v>
      </c>
      <c r="C881" t="str">
        <f>TRIM(Tableau1[[#This Row],[Country_Cod]])</f>
        <v>UKR</v>
      </c>
      <c r="D881" t="s">
        <v>409</v>
      </c>
      <c r="E881" t="str">
        <f>VLOOKUP(Tableau1[[#This Row],[Code_Pays]],Table_Correspondance!$B$1:$F$40,2,FALSE)</f>
        <v>Ukraine</v>
      </c>
      <c r="F881" t="str">
        <f>RIGHT(Tableau1[[#This Row],[Categ]],LEN(Tableau1[[#This Row],[Categ]])-4)</f>
        <v>Haut</v>
      </c>
      <c r="G881" t="s">
        <v>44</v>
      </c>
      <c r="H881" t="str">
        <f>RIGHT(Tableau1[[#This Row],[Period]],4)</f>
        <v>2019</v>
      </c>
      <c r="I881" t="str">
        <f>LEFT(Tableau1[[#This Row],[Period]],FIND("-",Tableau1[[#This Row],[Period]])-1)</f>
        <v>M11</v>
      </c>
      <c r="J881" t="str">
        <f>RIGHT(Tableau1[[#This Row],[Gauche_Trouve]],LEN(Tableau1[[#This Row],[Gauche_Trouve]])-1)</f>
        <v>11</v>
      </c>
      <c r="K881" s="5">
        <f>DATE(Tableau1[[#This Row],[Annee]],Tableau1[[#This Row],[Mois]],1)</f>
        <v>43770</v>
      </c>
      <c r="L881" s="5" t="str">
        <f>"T" &amp; ROUNDUP(Tableau1[[#This Row],[Mois]]/3, 0)</f>
        <v>T4</v>
      </c>
      <c r="M881" t="s">
        <v>366</v>
      </c>
      <c r="N881" t="str">
        <f>CONCATENATE(Tableau1[[#This Row],[Annee]],"-",Tableau1[[#This Row],[Trimestre]])</f>
        <v>2019-T4</v>
      </c>
      <c r="O881" t="str">
        <f>VLOOKUP(Tableau1[[#This Row],[Product_Ref]],Table_Correspondance!H:J,2,FALSE)</f>
        <v>Soutien gorge</v>
      </c>
      <c r="P881" s="3">
        <f>VLOOKUP(Tableau1[[#This Row],[Product_Ref]],Table_Correspondance!H:N,6,FALSE)</f>
        <v>11.04</v>
      </c>
      <c r="Q881" s="3">
        <f>VLOOKUP(Tableau1[[#This Row],[Product_Ref]],Table_Correspondance!H:N,7,FALSE)</f>
        <v>12</v>
      </c>
      <c r="R881" s="3">
        <v>2503.4899999999998</v>
      </c>
      <c r="S881" t="str">
        <f>CONCATENATE(Tableau1[[#This Row],[Sub_Region_Cod]],Tableau1[[#This Row],[Country_Cod]],Tableau1[[#This Row],[Categ]],Tableau1[[#This Row],[Period]],Tableau1[[#This Row],[Product_Ref]],Tableau1[[#This Row],[Sales]])</f>
        <v>EUEUKRCAT_HautM11-2019P229752503,49</v>
      </c>
      <c r="T881" s="5">
        <f>VLOOKUP(Tableau1[[#This Row],[Product_Ref]],Table_Correspondance!H:L,5,FALSE)</f>
        <v>42948</v>
      </c>
      <c r="U881">
        <f>_xlfn.DAYS(Tableau1[[#This Row],[Date]],Tableau1[[#This Row],[Date_creation]])</f>
        <v>822</v>
      </c>
    </row>
    <row r="882" spans="1:21" x14ac:dyDescent="0.35">
      <c r="A882" t="s">
        <v>8</v>
      </c>
      <c r="B882" t="s">
        <v>418</v>
      </c>
      <c r="C882" t="str">
        <f>TRIM(Tableau1[[#This Row],[Country_Cod]])</f>
        <v>BGR</v>
      </c>
      <c r="D882" t="s">
        <v>409</v>
      </c>
      <c r="E882" t="str">
        <f>VLOOKUP(Tableau1[[#This Row],[Code_Pays]],Table_Correspondance!$B$1:$F$40,2,FALSE)</f>
        <v>Bulgarie</v>
      </c>
      <c r="F882" t="str">
        <f>RIGHT(Tableau1[[#This Row],[Categ]],LEN(Tableau1[[#This Row],[Categ]])-4)</f>
        <v>Haut</v>
      </c>
      <c r="G882" t="s">
        <v>25</v>
      </c>
      <c r="H882" t="str">
        <f>RIGHT(Tableau1[[#This Row],[Period]],4)</f>
        <v>2019</v>
      </c>
      <c r="I882" t="str">
        <f>LEFT(Tableau1[[#This Row],[Period]],FIND("-",Tableau1[[#This Row],[Period]])-1)</f>
        <v>M12</v>
      </c>
      <c r="J882" t="str">
        <f>RIGHT(Tableau1[[#This Row],[Gauche_Trouve]],LEN(Tableau1[[#This Row],[Gauche_Trouve]])-1)</f>
        <v>12</v>
      </c>
      <c r="K882" s="5">
        <f>DATE(Tableau1[[#This Row],[Annee]],Tableau1[[#This Row],[Mois]],1)</f>
        <v>43800</v>
      </c>
      <c r="L882" s="5" t="str">
        <f>"T" &amp; ROUNDUP(Tableau1[[#This Row],[Mois]]/3, 0)</f>
        <v>T4</v>
      </c>
      <c r="M882" t="s">
        <v>183</v>
      </c>
      <c r="N882" t="str">
        <f>CONCATENATE(Tableau1[[#This Row],[Annee]],"-",Tableau1[[#This Row],[Trimestre]])</f>
        <v>2019-T4</v>
      </c>
      <c r="O882" t="str">
        <f>VLOOKUP(Tableau1[[#This Row],[Product_Ref]],Table_Correspondance!H:J,2,FALSE)</f>
        <v>Chemise</v>
      </c>
      <c r="P882" s="3">
        <f>VLOOKUP(Tableau1[[#This Row],[Product_Ref]],Table_Correspondance!H:N,6,FALSE)</f>
        <v>11.34</v>
      </c>
      <c r="Q882" s="3">
        <f>VLOOKUP(Tableau1[[#This Row],[Product_Ref]],Table_Correspondance!H:N,7,FALSE)</f>
        <v>14</v>
      </c>
      <c r="R882" s="3">
        <v>6455.38</v>
      </c>
      <c r="S882" t="str">
        <f>CONCATENATE(Tableau1[[#This Row],[Sub_Region_Cod]],Tableau1[[#This Row],[Country_Cod]],Tableau1[[#This Row],[Categ]],Tableau1[[#This Row],[Period]],Tableau1[[#This Row],[Product_Ref]],Tableau1[[#This Row],[Sales]])</f>
        <v>EUEBGRCAT_HautM12-2019P002496455,38</v>
      </c>
      <c r="T882" s="5">
        <f>VLOOKUP(Tableau1[[#This Row],[Product_Ref]],Table_Correspondance!H:L,5,FALSE)</f>
        <v>43252</v>
      </c>
      <c r="U882">
        <f>_xlfn.DAYS(Tableau1[[#This Row],[Date]],Tableau1[[#This Row],[Date_creation]])</f>
        <v>548</v>
      </c>
    </row>
    <row r="883" spans="1:21" x14ac:dyDescent="0.35">
      <c r="A883" t="s">
        <v>8</v>
      </c>
      <c r="B883" t="s">
        <v>418</v>
      </c>
      <c r="C883" t="str">
        <f>TRIM(Tableau1[[#This Row],[Country_Cod]])</f>
        <v>BGR</v>
      </c>
      <c r="D883" t="s">
        <v>410</v>
      </c>
      <c r="E883" t="str">
        <f>VLOOKUP(Tableau1[[#This Row],[Code_Pays]],Table_Correspondance!$B$1:$F$40,2,FALSE)</f>
        <v>Bulgarie</v>
      </c>
      <c r="F883" t="str">
        <f>RIGHT(Tableau1[[#This Row],[Categ]],LEN(Tableau1[[#This Row],[Categ]])-4)</f>
        <v>Bas</v>
      </c>
      <c r="G883" t="s">
        <v>40</v>
      </c>
      <c r="H883" t="str">
        <f>RIGHT(Tableau1[[#This Row],[Period]],4)</f>
        <v>2020</v>
      </c>
      <c r="I883" t="str">
        <f>LEFT(Tableau1[[#This Row],[Period]],FIND("-",Tableau1[[#This Row],[Period]])-1)</f>
        <v>M10</v>
      </c>
      <c r="J883" t="str">
        <f>RIGHT(Tableau1[[#This Row],[Gauche_Trouve]],LEN(Tableau1[[#This Row],[Gauche_Trouve]])-1)</f>
        <v>10</v>
      </c>
      <c r="K883" s="5">
        <f>DATE(Tableau1[[#This Row],[Annee]],Tableau1[[#This Row],[Mois]],1)</f>
        <v>44105</v>
      </c>
      <c r="L883" s="5" t="str">
        <f>"T" &amp; ROUNDUP(Tableau1[[#This Row],[Mois]]/3, 0)</f>
        <v>T4</v>
      </c>
      <c r="M883" t="s">
        <v>382</v>
      </c>
      <c r="N883" t="str">
        <f>CONCATENATE(Tableau1[[#This Row],[Annee]],"-",Tableau1[[#This Row],[Trimestre]])</f>
        <v>2020-T4</v>
      </c>
      <c r="O883" t="str">
        <f>VLOOKUP(Tableau1[[#This Row],[Product_Ref]],Table_Correspondance!H:J,2,FALSE)</f>
        <v>Culotte</v>
      </c>
      <c r="P883" s="3">
        <f>VLOOKUP(Tableau1[[#This Row],[Product_Ref]],Table_Correspondance!H:N,6,FALSE)</f>
        <v>5.7</v>
      </c>
      <c r="Q883" s="3">
        <f>VLOOKUP(Tableau1[[#This Row],[Product_Ref]],Table_Correspondance!H:N,7,FALSE)</f>
        <v>6</v>
      </c>
      <c r="R883" s="3">
        <v>2437.38</v>
      </c>
      <c r="S883" t="str">
        <f>CONCATENATE(Tableau1[[#This Row],[Sub_Region_Cod]],Tableau1[[#This Row],[Country_Cod]],Tableau1[[#This Row],[Categ]],Tableau1[[#This Row],[Period]],Tableau1[[#This Row],[Product_Ref]],Tableau1[[#This Row],[Sales]])</f>
        <v>EUEBGRCAT_BasM10-2020P493782437,38</v>
      </c>
      <c r="T883" s="5">
        <f>VLOOKUP(Tableau1[[#This Row],[Product_Ref]],Table_Correspondance!H:L,5,FALSE)</f>
        <v>43160</v>
      </c>
      <c r="U883">
        <f>_xlfn.DAYS(Tableau1[[#This Row],[Date]],Tableau1[[#This Row],[Date_creation]])</f>
        <v>945</v>
      </c>
    </row>
    <row r="884" spans="1:21" x14ac:dyDescent="0.35">
      <c r="A884" t="s">
        <v>8</v>
      </c>
      <c r="B884" t="s">
        <v>418</v>
      </c>
      <c r="C884" t="str">
        <f>TRIM(Tableau1[[#This Row],[Country_Cod]])</f>
        <v>BGR</v>
      </c>
      <c r="D884" t="s">
        <v>408</v>
      </c>
      <c r="E884" t="str">
        <f>VLOOKUP(Tableau1[[#This Row],[Code_Pays]],Table_Correspondance!$B$1:$F$40,2,FALSE)</f>
        <v>Bulgarie</v>
      </c>
      <c r="F884" t="str">
        <f>RIGHT(Tableau1[[#This Row],[Categ]],LEN(Tableau1[[#This Row],[Categ]])-4)</f>
        <v>Haut-Et-Bas</v>
      </c>
      <c r="G884" t="s">
        <v>52</v>
      </c>
      <c r="H884" t="str">
        <f>RIGHT(Tableau1[[#This Row],[Period]],4)</f>
        <v>2020</v>
      </c>
      <c r="I884" t="str">
        <f>LEFT(Tableau1[[#This Row],[Period]],FIND("-",Tableau1[[#This Row],[Period]])-1)</f>
        <v>M11</v>
      </c>
      <c r="J884" t="str">
        <f>RIGHT(Tableau1[[#This Row],[Gauche_Trouve]],LEN(Tableau1[[#This Row],[Gauche_Trouve]])-1)</f>
        <v>11</v>
      </c>
      <c r="K884" s="5">
        <f>DATE(Tableau1[[#This Row],[Annee]],Tableau1[[#This Row],[Mois]],1)</f>
        <v>44136</v>
      </c>
      <c r="L884" s="5" t="str">
        <f>"T" &amp; ROUNDUP(Tableau1[[#This Row],[Mois]]/3, 0)</f>
        <v>T4</v>
      </c>
      <c r="M884" t="s">
        <v>62</v>
      </c>
      <c r="N884" t="str">
        <f>CONCATENATE(Tableau1[[#This Row],[Annee]],"-",Tableau1[[#This Row],[Trimestre]])</f>
        <v>2020-T4</v>
      </c>
      <c r="O884" t="str">
        <f>VLOOKUP(Tableau1[[#This Row],[Product_Ref]],Table_Correspondance!H:J,2,FALSE)</f>
        <v>Robe</v>
      </c>
      <c r="P884" s="3">
        <f>VLOOKUP(Tableau1[[#This Row],[Product_Ref]],Table_Correspondance!H:N,6,FALSE)</f>
        <v>5.28</v>
      </c>
      <c r="Q884" s="3">
        <f>VLOOKUP(Tableau1[[#This Row],[Product_Ref]],Table_Correspondance!H:N,7,FALSE)</f>
        <v>6</v>
      </c>
      <c r="R884" s="3">
        <v>1040.4000000000001</v>
      </c>
      <c r="S884" t="str">
        <f>CONCATENATE(Tableau1[[#This Row],[Sub_Region_Cod]],Tableau1[[#This Row],[Country_Cod]],Tableau1[[#This Row],[Categ]],Tableau1[[#This Row],[Period]],Tableau1[[#This Row],[Product_Ref]],Tableau1[[#This Row],[Sales]])</f>
        <v>EUEBGRCAT_Haut-Et-BasM11-2020P177901040,4</v>
      </c>
      <c r="T884" s="5">
        <f>VLOOKUP(Tableau1[[#This Row],[Product_Ref]],Table_Correspondance!H:L,5,FALSE)</f>
        <v>42826</v>
      </c>
      <c r="U884">
        <f>_xlfn.DAYS(Tableau1[[#This Row],[Date]],Tableau1[[#This Row],[Date_creation]])</f>
        <v>1310</v>
      </c>
    </row>
    <row r="885" spans="1:21" x14ac:dyDescent="0.35">
      <c r="A885" t="s">
        <v>8</v>
      </c>
      <c r="B885" t="s">
        <v>417</v>
      </c>
      <c r="C885" t="str">
        <f>TRIM(Tableau1[[#This Row],[Country_Cod]])</f>
        <v>MDA</v>
      </c>
      <c r="D885" t="s">
        <v>410</v>
      </c>
      <c r="E885" t="str">
        <f>VLOOKUP(Tableau1[[#This Row],[Code_Pays]],Table_Correspondance!$B$1:$F$40,2,FALSE)</f>
        <v>République de Moldavie</v>
      </c>
      <c r="F885" t="str">
        <f>RIGHT(Tableau1[[#This Row],[Categ]],LEN(Tableau1[[#This Row],[Categ]])-4)</f>
        <v>Bas</v>
      </c>
      <c r="G885" t="s">
        <v>65</v>
      </c>
      <c r="H885" t="str">
        <f>RIGHT(Tableau1[[#This Row],[Period]],4)</f>
        <v>2019</v>
      </c>
      <c r="I885" t="str">
        <f>LEFT(Tableau1[[#This Row],[Period]],FIND("-",Tableau1[[#This Row],[Period]])-1)</f>
        <v>M9</v>
      </c>
      <c r="J885" t="str">
        <f>RIGHT(Tableau1[[#This Row],[Gauche_Trouve]],LEN(Tableau1[[#This Row],[Gauche_Trouve]])-1)</f>
        <v>9</v>
      </c>
      <c r="K885" s="5">
        <f>DATE(Tableau1[[#This Row],[Annee]],Tableau1[[#This Row],[Mois]],1)</f>
        <v>43709</v>
      </c>
      <c r="L885" s="5" t="str">
        <f>"T" &amp; ROUNDUP(Tableau1[[#This Row],[Mois]]/3, 0)</f>
        <v>T3</v>
      </c>
      <c r="M885" t="s">
        <v>109</v>
      </c>
      <c r="N885" t="str">
        <f>CONCATENATE(Tableau1[[#This Row],[Annee]],"-",Tableau1[[#This Row],[Trimestre]])</f>
        <v>2019-T3</v>
      </c>
      <c r="O885" t="str">
        <f>VLOOKUP(Tableau1[[#This Row],[Product_Ref]],Table_Correspondance!H:J,2,FALSE)</f>
        <v>Pantalon</v>
      </c>
      <c r="P885" s="3">
        <f>VLOOKUP(Tableau1[[#This Row],[Product_Ref]],Table_Correspondance!H:N,6,FALSE)</f>
        <v>9.6</v>
      </c>
      <c r="Q885" s="3">
        <f>VLOOKUP(Tableau1[[#This Row],[Product_Ref]],Table_Correspondance!H:N,7,FALSE)</f>
        <v>12</v>
      </c>
      <c r="R885" s="3">
        <v>1857.72</v>
      </c>
      <c r="S885" t="str">
        <f>CONCATENATE(Tableau1[[#This Row],[Sub_Region_Cod]],Tableau1[[#This Row],[Country_Cod]],Tableau1[[#This Row],[Categ]],Tableau1[[#This Row],[Period]],Tableau1[[#This Row],[Product_Ref]],Tableau1[[#This Row],[Sales]])</f>
        <v>EUEMDACAT_BasM9-2019P229231857,72</v>
      </c>
      <c r="T885" s="5">
        <f>VLOOKUP(Tableau1[[#This Row],[Product_Ref]],Table_Correspondance!H:L,5,FALSE)</f>
        <v>42948</v>
      </c>
      <c r="U885">
        <f>_xlfn.DAYS(Tableau1[[#This Row],[Date]],Tableau1[[#This Row],[Date_creation]])</f>
        <v>761</v>
      </c>
    </row>
    <row r="886" spans="1:21" x14ac:dyDescent="0.35">
      <c r="A886" t="s">
        <v>8</v>
      </c>
      <c r="B886" t="s">
        <v>415</v>
      </c>
      <c r="C886" t="str">
        <f>TRIM(Tableau1[[#This Row],[Country_Cod]])</f>
        <v>RUS</v>
      </c>
      <c r="D886" t="s">
        <v>410</v>
      </c>
      <c r="E886" t="str">
        <f>VLOOKUP(Tableau1[[#This Row],[Code_Pays]],Table_Correspondance!$B$1:$F$40,2,FALSE)</f>
        <v>Fédération de Russie</v>
      </c>
      <c r="F886" t="str">
        <f>RIGHT(Tableau1[[#This Row],[Categ]],LEN(Tableau1[[#This Row],[Categ]])-4)</f>
        <v>Bas</v>
      </c>
      <c r="G886" t="s">
        <v>4</v>
      </c>
      <c r="H886" t="str">
        <f>RIGHT(Tableau1[[#This Row],[Period]],4)</f>
        <v>2021</v>
      </c>
      <c r="I886" t="str">
        <f>LEFT(Tableau1[[#This Row],[Period]],FIND("-",Tableau1[[#This Row],[Period]])-1)</f>
        <v>M3</v>
      </c>
      <c r="J886" t="str">
        <f>RIGHT(Tableau1[[#This Row],[Gauche_Trouve]],LEN(Tableau1[[#This Row],[Gauche_Trouve]])-1)</f>
        <v>3</v>
      </c>
      <c r="K886" s="5">
        <f>DATE(Tableau1[[#This Row],[Annee]],Tableau1[[#This Row],[Mois]],1)</f>
        <v>44256</v>
      </c>
      <c r="L886" s="5" t="str">
        <f>"T" &amp; ROUNDUP(Tableau1[[#This Row],[Mois]]/3, 0)</f>
        <v>T1</v>
      </c>
      <c r="M886" t="s">
        <v>60</v>
      </c>
      <c r="N886" t="str">
        <f>CONCATENATE(Tableau1[[#This Row],[Annee]],"-",Tableau1[[#This Row],[Trimestre]])</f>
        <v>2021-T1</v>
      </c>
      <c r="O886" t="str">
        <f>VLOOKUP(Tableau1[[#This Row],[Product_Ref]],Table_Correspondance!H:J,2,FALSE)</f>
        <v>Chaussette</v>
      </c>
      <c r="P886" s="3">
        <f>VLOOKUP(Tableau1[[#This Row],[Product_Ref]],Table_Correspondance!H:N,6,FALSE)</f>
        <v>8.4</v>
      </c>
      <c r="Q886" s="3">
        <f>VLOOKUP(Tableau1[[#This Row],[Product_Ref]],Table_Correspondance!H:N,7,FALSE)</f>
        <v>12</v>
      </c>
      <c r="R886" s="3">
        <v>4074.38</v>
      </c>
      <c r="S886" t="str">
        <f>CONCATENATE(Tableau1[[#This Row],[Sub_Region_Cod]],Tableau1[[#This Row],[Country_Cod]],Tableau1[[#This Row],[Categ]],Tableau1[[#This Row],[Period]],Tableau1[[#This Row],[Product_Ref]],Tableau1[[#This Row],[Sales]])</f>
        <v>EUERUSCAT_BasM3-2021P190084074,38</v>
      </c>
      <c r="T886" s="5">
        <f>VLOOKUP(Tableau1[[#This Row],[Product_Ref]],Table_Correspondance!H:L,5,FALSE)</f>
        <v>43132</v>
      </c>
      <c r="U886">
        <f>_xlfn.DAYS(Tableau1[[#This Row],[Date]],Tableau1[[#This Row],[Date_creation]])</f>
        <v>1124</v>
      </c>
    </row>
    <row r="887" spans="1:21" x14ac:dyDescent="0.35">
      <c r="A887" t="s">
        <v>8</v>
      </c>
      <c r="B887" t="s">
        <v>421</v>
      </c>
      <c r="C887" t="str">
        <f>TRIM(Tableau1[[#This Row],[Country_Cod]])</f>
        <v>SVK</v>
      </c>
      <c r="D887" t="s">
        <v>409</v>
      </c>
      <c r="E887" t="str">
        <f>VLOOKUP(Tableau1[[#This Row],[Code_Pays]],Table_Correspondance!$B$1:$F$40,2,FALSE)</f>
        <v>Slovaquie</v>
      </c>
      <c r="F887" t="str">
        <f>RIGHT(Tableau1[[#This Row],[Categ]],LEN(Tableau1[[#This Row],[Categ]])-4)</f>
        <v>Haut</v>
      </c>
      <c r="G887" t="s">
        <v>65</v>
      </c>
      <c r="H887" t="str">
        <f>RIGHT(Tableau1[[#This Row],[Period]],4)</f>
        <v>2019</v>
      </c>
      <c r="I887" t="str">
        <f>LEFT(Tableau1[[#This Row],[Period]],FIND("-",Tableau1[[#This Row],[Period]])-1)</f>
        <v>M9</v>
      </c>
      <c r="J887" t="str">
        <f>RIGHT(Tableau1[[#This Row],[Gauche_Trouve]],LEN(Tableau1[[#This Row],[Gauche_Trouve]])-1)</f>
        <v>9</v>
      </c>
      <c r="K887" s="5">
        <f>DATE(Tableau1[[#This Row],[Annee]],Tableau1[[#This Row],[Mois]],1)</f>
        <v>43709</v>
      </c>
      <c r="L887" s="5" t="str">
        <f>"T" &amp; ROUNDUP(Tableau1[[#This Row],[Mois]]/3, 0)</f>
        <v>T3</v>
      </c>
      <c r="M887" t="s">
        <v>231</v>
      </c>
      <c r="N887" t="str">
        <f>CONCATENATE(Tableau1[[#This Row],[Annee]],"-",Tableau1[[#This Row],[Trimestre]])</f>
        <v>2019-T3</v>
      </c>
      <c r="O887" t="str">
        <f>VLOOKUP(Tableau1[[#This Row],[Product_Ref]],Table_Correspondance!H:J,2,FALSE)</f>
        <v>Soutien gorge</v>
      </c>
      <c r="P887" s="3">
        <f>VLOOKUP(Tableau1[[#This Row],[Product_Ref]],Table_Correspondance!H:N,6,FALSE)</f>
        <v>6.8</v>
      </c>
      <c r="Q887" s="3">
        <f>VLOOKUP(Tableau1[[#This Row],[Product_Ref]],Table_Correspondance!H:N,7,FALSE)</f>
        <v>8</v>
      </c>
      <c r="R887" s="3">
        <v>2136.46</v>
      </c>
      <c r="S887" t="str">
        <f>CONCATENATE(Tableau1[[#This Row],[Sub_Region_Cod]],Tableau1[[#This Row],[Country_Cod]],Tableau1[[#This Row],[Categ]],Tableau1[[#This Row],[Period]],Tableau1[[#This Row],[Product_Ref]],Tableau1[[#This Row],[Sales]])</f>
        <v>EUESVKCAT_HautM9-2019P017242136,46</v>
      </c>
      <c r="T887" s="5">
        <f>VLOOKUP(Tableau1[[#This Row],[Product_Ref]],Table_Correspondance!H:L,5,FALSE)</f>
        <v>43252</v>
      </c>
      <c r="U887">
        <f>_xlfn.DAYS(Tableau1[[#This Row],[Date]],Tableau1[[#This Row],[Date_creation]])</f>
        <v>457</v>
      </c>
    </row>
    <row r="888" spans="1:21" x14ac:dyDescent="0.35">
      <c r="A888" t="s">
        <v>8</v>
      </c>
      <c r="B888" t="s">
        <v>424</v>
      </c>
      <c r="C888" t="str">
        <f>TRIM(Tableau1[[#This Row],[Country_Cod]])</f>
        <v>CZE</v>
      </c>
      <c r="D888" t="s">
        <v>410</v>
      </c>
      <c r="E888" t="str">
        <f>VLOOKUP(Tableau1[[#This Row],[Code_Pays]],Table_Correspondance!$B$1:$F$40,2,FALSE)</f>
        <v>République Tchèque</v>
      </c>
      <c r="F888" t="str">
        <f>RIGHT(Tableau1[[#This Row],[Categ]],LEN(Tableau1[[#This Row],[Categ]])-4)</f>
        <v>Bas</v>
      </c>
      <c r="G888" t="s">
        <v>6</v>
      </c>
      <c r="H888" t="str">
        <f>RIGHT(Tableau1[[#This Row],[Period]],4)</f>
        <v>2021</v>
      </c>
      <c r="I888" t="str">
        <f>LEFT(Tableau1[[#This Row],[Period]],FIND("-",Tableau1[[#This Row],[Period]])-1)</f>
        <v>M1</v>
      </c>
      <c r="J888" t="str">
        <f>RIGHT(Tableau1[[#This Row],[Gauche_Trouve]],LEN(Tableau1[[#This Row],[Gauche_Trouve]])-1)</f>
        <v>1</v>
      </c>
      <c r="K888" s="5">
        <f>DATE(Tableau1[[#This Row],[Annee]],Tableau1[[#This Row],[Mois]],1)</f>
        <v>44197</v>
      </c>
      <c r="L888" s="5" t="str">
        <f>"T" &amp; ROUNDUP(Tableau1[[#This Row],[Mois]]/3, 0)</f>
        <v>T1</v>
      </c>
      <c r="M888" t="s">
        <v>338</v>
      </c>
      <c r="N888" t="str">
        <f>CONCATENATE(Tableau1[[#This Row],[Annee]],"-",Tableau1[[#This Row],[Trimestre]])</f>
        <v>2021-T1</v>
      </c>
      <c r="O888" t="str">
        <f>VLOOKUP(Tableau1[[#This Row],[Product_Ref]],Table_Correspondance!H:J,2,FALSE)</f>
        <v>Chaussette</v>
      </c>
      <c r="P888" s="3">
        <f>VLOOKUP(Tableau1[[#This Row],[Product_Ref]],Table_Correspondance!H:N,6,FALSE)</f>
        <v>7.81</v>
      </c>
      <c r="Q888" s="3">
        <f>VLOOKUP(Tableau1[[#This Row],[Product_Ref]],Table_Correspondance!H:N,7,FALSE)</f>
        <v>11</v>
      </c>
      <c r="R888" s="3">
        <v>8099.19</v>
      </c>
      <c r="S888" t="str">
        <f>CONCATENATE(Tableau1[[#This Row],[Sub_Region_Cod]],Tableau1[[#This Row],[Country_Cod]],Tableau1[[#This Row],[Categ]],Tableau1[[#This Row],[Period]],Tableau1[[#This Row],[Product_Ref]],Tableau1[[#This Row],[Sales]])</f>
        <v>EUECZECAT_BasM1-2021P122778099,19</v>
      </c>
      <c r="T888" s="5">
        <f>VLOOKUP(Tableau1[[#This Row],[Product_Ref]],Table_Correspondance!H:L,5,FALSE)</f>
        <v>42856</v>
      </c>
      <c r="U888">
        <f>_xlfn.DAYS(Tableau1[[#This Row],[Date]],Tableau1[[#This Row],[Date_creation]])</f>
        <v>1341</v>
      </c>
    </row>
    <row r="889" spans="1:21" x14ac:dyDescent="0.35">
      <c r="A889" t="s">
        <v>8</v>
      </c>
      <c r="B889" t="s">
        <v>415</v>
      </c>
      <c r="C889" t="str">
        <f>TRIM(Tableau1[[#This Row],[Country_Cod]])</f>
        <v>RUS</v>
      </c>
      <c r="D889" t="s">
        <v>409</v>
      </c>
      <c r="E889" t="str">
        <f>VLOOKUP(Tableau1[[#This Row],[Code_Pays]],Table_Correspondance!$B$1:$F$40,2,FALSE)</f>
        <v>Fédération de Russie</v>
      </c>
      <c r="F889" t="str">
        <f>RIGHT(Tableau1[[#This Row],[Categ]],LEN(Tableau1[[#This Row],[Categ]])-4)</f>
        <v>Haut</v>
      </c>
      <c r="G889" t="s">
        <v>13</v>
      </c>
      <c r="H889" t="str">
        <f>RIGHT(Tableau1[[#This Row],[Period]],4)</f>
        <v>2020</v>
      </c>
      <c r="I889" t="str">
        <f>LEFT(Tableau1[[#This Row],[Period]],FIND("-",Tableau1[[#This Row],[Period]])-1)</f>
        <v>M2</v>
      </c>
      <c r="J889" t="str">
        <f>RIGHT(Tableau1[[#This Row],[Gauche_Trouve]],LEN(Tableau1[[#This Row],[Gauche_Trouve]])-1)</f>
        <v>2</v>
      </c>
      <c r="K889" s="5">
        <f>DATE(Tableau1[[#This Row],[Annee]],Tableau1[[#This Row],[Mois]],1)</f>
        <v>43862</v>
      </c>
      <c r="L889" s="5" t="str">
        <f>"T" &amp; ROUNDUP(Tableau1[[#This Row],[Mois]]/3, 0)</f>
        <v>T1</v>
      </c>
      <c r="M889" t="s">
        <v>171</v>
      </c>
      <c r="N889" t="str">
        <f>CONCATENATE(Tableau1[[#This Row],[Annee]],"-",Tableau1[[#This Row],[Trimestre]])</f>
        <v>2020-T1</v>
      </c>
      <c r="O889" t="str">
        <f>VLOOKUP(Tableau1[[#This Row],[Product_Ref]],Table_Correspondance!H:J,2,FALSE)</f>
        <v>Chemise</v>
      </c>
      <c r="P889" s="3">
        <f>VLOOKUP(Tableau1[[#This Row],[Product_Ref]],Table_Correspondance!H:N,6,FALSE)</f>
        <v>7.2</v>
      </c>
      <c r="Q889" s="3">
        <f>VLOOKUP(Tableau1[[#This Row],[Product_Ref]],Table_Correspondance!H:N,7,FALSE)</f>
        <v>9</v>
      </c>
      <c r="R889" s="3">
        <v>2067.7800000000002</v>
      </c>
      <c r="S889" t="str">
        <f>CONCATENATE(Tableau1[[#This Row],[Sub_Region_Cod]],Tableau1[[#This Row],[Country_Cod]],Tableau1[[#This Row],[Categ]],Tableau1[[#This Row],[Period]],Tableau1[[#This Row],[Product_Ref]],Tableau1[[#This Row],[Sales]])</f>
        <v>EUERUSCAT_HautM2-2020P186852067,78</v>
      </c>
      <c r="T889" s="5">
        <f>VLOOKUP(Tableau1[[#This Row],[Product_Ref]],Table_Correspondance!H:L,5,FALSE)</f>
        <v>43191</v>
      </c>
      <c r="U889">
        <f>_xlfn.DAYS(Tableau1[[#This Row],[Date]],Tableau1[[#This Row],[Date_creation]])</f>
        <v>671</v>
      </c>
    </row>
    <row r="890" spans="1:21" x14ac:dyDescent="0.35">
      <c r="A890" t="s">
        <v>8</v>
      </c>
      <c r="B890" t="s">
        <v>417</v>
      </c>
      <c r="C890" t="str">
        <f>TRIM(Tableau1[[#This Row],[Country_Cod]])</f>
        <v>MDA</v>
      </c>
      <c r="D890" t="s">
        <v>409</v>
      </c>
      <c r="E890" t="str">
        <f>VLOOKUP(Tableau1[[#This Row],[Code_Pays]],Table_Correspondance!$B$1:$F$40,2,FALSE)</f>
        <v>République de Moldavie</v>
      </c>
      <c r="F890" t="str">
        <f>RIGHT(Tableau1[[#This Row],[Categ]],LEN(Tableau1[[#This Row],[Categ]])-4)</f>
        <v>Haut</v>
      </c>
      <c r="G890" t="s">
        <v>9</v>
      </c>
      <c r="H890" t="str">
        <f>RIGHT(Tableau1[[#This Row],[Period]],4)</f>
        <v>2021</v>
      </c>
      <c r="I890" t="str">
        <f>LEFT(Tableau1[[#This Row],[Period]],FIND("-",Tableau1[[#This Row],[Period]])-1)</f>
        <v>M2</v>
      </c>
      <c r="J890" t="str">
        <f>RIGHT(Tableau1[[#This Row],[Gauche_Trouve]],LEN(Tableau1[[#This Row],[Gauche_Trouve]])-1)</f>
        <v>2</v>
      </c>
      <c r="K890" s="5">
        <f>DATE(Tableau1[[#This Row],[Annee]],Tableau1[[#This Row],[Mois]],1)</f>
        <v>44228</v>
      </c>
      <c r="L890" s="5" t="str">
        <f>"T" &amp; ROUNDUP(Tableau1[[#This Row],[Mois]]/3, 0)</f>
        <v>T1</v>
      </c>
      <c r="M890" t="s">
        <v>156</v>
      </c>
      <c r="N890" t="str">
        <f>CONCATENATE(Tableau1[[#This Row],[Annee]],"-",Tableau1[[#This Row],[Trimestre]])</f>
        <v>2021-T1</v>
      </c>
      <c r="O890" t="str">
        <f>VLOOKUP(Tableau1[[#This Row],[Product_Ref]],Table_Correspondance!H:J,2,FALSE)</f>
        <v>Sweatshirt</v>
      </c>
      <c r="P890" s="3">
        <f>VLOOKUP(Tableau1[[#This Row],[Product_Ref]],Table_Correspondance!H:N,6,FALSE)</f>
        <v>9.35</v>
      </c>
      <c r="Q890" s="3">
        <f>VLOOKUP(Tableau1[[#This Row],[Product_Ref]],Table_Correspondance!H:N,7,FALSE)</f>
        <v>11</v>
      </c>
      <c r="R890" s="3">
        <v>7974.14</v>
      </c>
      <c r="S890" t="str">
        <f>CONCATENATE(Tableau1[[#This Row],[Sub_Region_Cod]],Tableau1[[#This Row],[Country_Cod]],Tableau1[[#This Row],[Categ]],Tableau1[[#This Row],[Period]],Tableau1[[#This Row],[Product_Ref]],Tableau1[[#This Row],[Sales]])</f>
        <v>EUEMDACAT_HautM2-2021P071877974,14</v>
      </c>
      <c r="T890" s="5">
        <f>VLOOKUP(Tableau1[[#This Row],[Product_Ref]],Table_Correspondance!H:L,5,FALSE)</f>
        <v>43282</v>
      </c>
      <c r="U890">
        <f>_xlfn.DAYS(Tableau1[[#This Row],[Date]],Tableau1[[#This Row],[Date_creation]])</f>
        <v>946</v>
      </c>
    </row>
    <row r="891" spans="1:21" x14ac:dyDescent="0.35">
      <c r="A891" t="s">
        <v>8</v>
      </c>
      <c r="B891" t="s">
        <v>415</v>
      </c>
      <c r="C891" t="str">
        <f>TRIM(Tableau1[[#This Row],[Country_Cod]])</f>
        <v>RUS</v>
      </c>
      <c r="D891" t="s">
        <v>409</v>
      </c>
      <c r="E891" t="str">
        <f>VLOOKUP(Tableau1[[#This Row],[Code_Pays]],Table_Correspondance!$B$1:$F$40,2,FALSE)</f>
        <v>Fédération de Russie</v>
      </c>
      <c r="F891" t="str">
        <f>RIGHT(Tableau1[[#This Row],[Categ]],LEN(Tableau1[[#This Row],[Categ]])-4)</f>
        <v>Haut</v>
      </c>
      <c r="G891" t="s">
        <v>54</v>
      </c>
      <c r="H891" t="str">
        <f>RIGHT(Tableau1[[#This Row],[Period]],4)</f>
        <v>2020</v>
      </c>
      <c r="I891" t="str">
        <f>LEFT(Tableau1[[#This Row],[Period]],FIND("-",Tableau1[[#This Row],[Period]])-1)</f>
        <v>M5</v>
      </c>
      <c r="J891" t="str">
        <f>RIGHT(Tableau1[[#This Row],[Gauche_Trouve]],LEN(Tableau1[[#This Row],[Gauche_Trouve]])-1)</f>
        <v>5</v>
      </c>
      <c r="K891" s="5">
        <f>DATE(Tableau1[[#This Row],[Annee]],Tableau1[[#This Row],[Mois]],1)</f>
        <v>43952</v>
      </c>
      <c r="L891" s="5" t="str">
        <f>"T" &amp; ROUNDUP(Tableau1[[#This Row],[Mois]]/3, 0)</f>
        <v>T2</v>
      </c>
      <c r="M891" t="s">
        <v>261</v>
      </c>
      <c r="N891" t="str">
        <f>CONCATENATE(Tableau1[[#This Row],[Annee]],"-",Tableau1[[#This Row],[Trimestre]])</f>
        <v>2020-T2</v>
      </c>
      <c r="O891" t="str">
        <f>VLOOKUP(Tableau1[[#This Row],[Product_Ref]],Table_Correspondance!H:J,2,FALSE)</f>
        <v>Pull</v>
      </c>
      <c r="P891" s="3">
        <f>VLOOKUP(Tableau1[[#This Row],[Product_Ref]],Table_Correspondance!H:N,6,FALSE)</f>
        <v>7.9</v>
      </c>
      <c r="Q891" s="3">
        <f>VLOOKUP(Tableau1[[#This Row],[Product_Ref]],Table_Correspondance!H:N,7,FALSE)</f>
        <v>10</v>
      </c>
      <c r="R891" s="3">
        <v>6902.91</v>
      </c>
      <c r="S891" t="str">
        <f>CONCATENATE(Tableau1[[#This Row],[Sub_Region_Cod]],Tableau1[[#This Row],[Country_Cod]],Tableau1[[#This Row],[Categ]],Tableau1[[#This Row],[Period]],Tableau1[[#This Row],[Product_Ref]],Tableau1[[#This Row],[Sales]])</f>
        <v>EUERUSCAT_HautM5-2020P187656902,91</v>
      </c>
      <c r="T891" s="5">
        <f>VLOOKUP(Tableau1[[#This Row],[Product_Ref]],Table_Correspondance!H:L,5,FALSE)</f>
        <v>43221</v>
      </c>
      <c r="U891">
        <f>_xlfn.DAYS(Tableau1[[#This Row],[Date]],Tableau1[[#This Row],[Date_creation]])</f>
        <v>731</v>
      </c>
    </row>
    <row r="892" spans="1:21" x14ac:dyDescent="0.35">
      <c r="A892" t="s">
        <v>8</v>
      </c>
      <c r="B892" t="s">
        <v>421</v>
      </c>
      <c r="C892" t="str">
        <f>TRIM(Tableau1[[#This Row],[Country_Cod]])</f>
        <v>SVK</v>
      </c>
      <c r="D892" t="s">
        <v>408</v>
      </c>
      <c r="E892" t="str">
        <f>VLOOKUP(Tableau1[[#This Row],[Code_Pays]],Table_Correspondance!$B$1:$F$40,2,FALSE)</f>
        <v>Slovaquie</v>
      </c>
      <c r="F892" t="str">
        <f>RIGHT(Tableau1[[#This Row],[Categ]],LEN(Tableau1[[#This Row],[Categ]])-4)</f>
        <v>Haut-Et-Bas</v>
      </c>
      <c r="G892" t="s">
        <v>38</v>
      </c>
      <c r="H892" t="str">
        <f>RIGHT(Tableau1[[#This Row],[Period]],4)</f>
        <v>2019</v>
      </c>
      <c r="I892" t="str">
        <f>LEFT(Tableau1[[#This Row],[Period]],FIND("-",Tableau1[[#This Row],[Period]])-1)</f>
        <v>M5</v>
      </c>
      <c r="J892" t="str">
        <f>RIGHT(Tableau1[[#This Row],[Gauche_Trouve]],LEN(Tableau1[[#This Row],[Gauche_Trouve]])-1)</f>
        <v>5</v>
      </c>
      <c r="K892" s="5">
        <f>DATE(Tableau1[[#This Row],[Annee]],Tableau1[[#This Row],[Mois]],1)</f>
        <v>43586</v>
      </c>
      <c r="L892" s="5" t="str">
        <f>"T" &amp; ROUNDUP(Tableau1[[#This Row],[Mois]]/3, 0)</f>
        <v>T2</v>
      </c>
      <c r="M892" t="s">
        <v>254</v>
      </c>
      <c r="N892" t="str">
        <f>CONCATENATE(Tableau1[[#This Row],[Annee]],"-",Tableau1[[#This Row],[Trimestre]])</f>
        <v>2019-T2</v>
      </c>
      <c r="O892" t="str">
        <f>VLOOKUP(Tableau1[[#This Row],[Product_Ref]],Table_Correspondance!H:J,2,FALSE)</f>
        <v>Pyjama</v>
      </c>
      <c r="P892" s="3">
        <f>VLOOKUP(Tableau1[[#This Row],[Product_Ref]],Table_Correspondance!H:N,6,FALSE)</f>
        <v>5.46</v>
      </c>
      <c r="Q892" s="3">
        <f>VLOOKUP(Tableau1[[#This Row],[Product_Ref]],Table_Correspondance!H:N,7,FALSE)</f>
        <v>7</v>
      </c>
      <c r="R892" s="3">
        <v>6785.13</v>
      </c>
      <c r="S892" t="str">
        <f>CONCATENATE(Tableau1[[#This Row],[Sub_Region_Cod]],Tableau1[[#This Row],[Country_Cod]],Tableau1[[#This Row],[Categ]],Tableau1[[#This Row],[Period]],Tableau1[[#This Row],[Product_Ref]],Tableau1[[#This Row],[Sales]])</f>
        <v>EUESVKCAT_Haut-Et-BasM5-2019P361176785,13</v>
      </c>
      <c r="T892" s="5">
        <f>VLOOKUP(Tableau1[[#This Row],[Product_Ref]],Table_Correspondance!H:L,5,FALSE)</f>
        <v>42887</v>
      </c>
      <c r="U892">
        <f>_xlfn.DAYS(Tableau1[[#This Row],[Date]],Tableau1[[#This Row],[Date_creation]])</f>
        <v>699</v>
      </c>
    </row>
    <row r="893" spans="1:21" x14ac:dyDescent="0.35">
      <c r="A893" t="s">
        <v>8</v>
      </c>
      <c r="B893" t="s">
        <v>421</v>
      </c>
      <c r="C893" t="str">
        <f>TRIM(Tableau1[[#This Row],[Country_Cod]])</f>
        <v>SVK</v>
      </c>
      <c r="D893" t="s">
        <v>408</v>
      </c>
      <c r="E893" t="str">
        <f>VLOOKUP(Tableau1[[#This Row],[Code_Pays]],Table_Correspondance!$B$1:$F$40,2,FALSE)</f>
        <v>Slovaquie</v>
      </c>
      <c r="F893" t="str">
        <f>RIGHT(Tableau1[[#This Row],[Categ]],LEN(Tableau1[[#This Row],[Categ]])-4)</f>
        <v>Haut-Et-Bas</v>
      </c>
      <c r="G893" t="s">
        <v>11</v>
      </c>
      <c r="H893" t="str">
        <f>RIGHT(Tableau1[[#This Row],[Period]],4)</f>
        <v>2020</v>
      </c>
      <c r="I893" t="str">
        <f>LEFT(Tableau1[[#This Row],[Period]],FIND("-",Tableau1[[#This Row],[Period]])-1)</f>
        <v>M7</v>
      </c>
      <c r="J893" t="str">
        <f>RIGHT(Tableau1[[#This Row],[Gauche_Trouve]],LEN(Tableau1[[#This Row],[Gauche_Trouve]])-1)</f>
        <v>7</v>
      </c>
      <c r="K893" s="5">
        <f>DATE(Tableau1[[#This Row],[Annee]],Tableau1[[#This Row],[Mois]],1)</f>
        <v>44013</v>
      </c>
      <c r="L893" s="5" t="str">
        <f>"T" &amp; ROUNDUP(Tableau1[[#This Row],[Mois]]/3, 0)</f>
        <v>T3</v>
      </c>
      <c r="M893" t="s">
        <v>159</v>
      </c>
      <c r="N893" t="str">
        <f>CONCATENATE(Tableau1[[#This Row],[Annee]],"-",Tableau1[[#This Row],[Trimestre]])</f>
        <v>2020-T3</v>
      </c>
      <c r="O893" t="str">
        <f>VLOOKUP(Tableau1[[#This Row],[Product_Ref]],Table_Correspondance!H:J,2,FALSE)</f>
        <v>Robe</v>
      </c>
      <c r="P893" s="3">
        <f>VLOOKUP(Tableau1[[#This Row],[Product_Ref]],Table_Correspondance!H:N,6,FALSE)</f>
        <v>4.62</v>
      </c>
      <c r="Q893" s="3">
        <f>VLOOKUP(Tableau1[[#This Row],[Product_Ref]],Table_Correspondance!H:N,7,FALSE)</f>
        <v>6</v>
      </c>
      <c r="R893" s="3">
        <v>1609.56</v>
      </c>
      <c r="S893" t="str">
        <f>CONCATENATE(Tableau1[[#This Row],[Sub_Region_Cod]],Tableau1[[#This Row],[Country_Cod]],Tableau1[[#This Row],[Categ]],Tableau1[[#This Row],[Period]],Tableau1[[#This Row],[Product_Ref]],Tableau1[[#This Row],[Sales]])</f>
        <v>EUESVKCAT_Haut-Et-BasM7-2020P142511609,56</v>
      </c>
      <c r="T893" s="5">
        <f>VLOOKUP(Tableau1[[#This Row],[Product_Ref]],Table_Correspondance!H:L,5,FALSE)</f>
        <v>43313</v>
      </c>
      <c r="U893">
        <f>_xlfn.DAYS(Tableau1[[#This Row],[Date]],Tableau1[[#This Row],[Date_creation]])</f>
        <v>700</v>
      </c>
    </row>
    <row r="894" spans="1:21" x14ac:dyDescent="0.35">
      <c r="A894" t="s">
        <v>8</v>
      </c>
      <c r="B894" t="s">
        <v>424</v>
      </c>
      <c r="C894" t="str">
        <f>TRIM(Tableau1[[#This Row],[Country_Cod]])</f>
        <v>CZE</v>
      </c>
      <c r="D894" t="s">
        <v>409</v>
      </c>
      <c r="E894" t="str">
        <f>VLOOKUP(Tableau1[[#This Row],[Code_Pays]],Table_Correspondance!$B$1:$F$40,2,FALSE)</f>
        <v>République Tchèque</v>
      </c>
      <c r="F894" t="str">
        <f>RIGHT(Tableau1[[#This Row],[Categ]],LEN(Tableau1[[#This Row],[Categ]])-4)</f>
        <v>Haut</v>
      </c>
      <c r="G894" t="s">
        <v>23</v>
      </c>
      <c r="H894" t="str">
        <f>RIGHT(Tableau1[[#This Row],[Period]],4)</f>
        <v>2019</v>
      </c>
      <c r="I894" t="str">
        <f>LEFT(Tableau1[[#This Row],[Period]],FIND("-",Tableau1[[#This Row],[Period]])-1)</f>
        <v>M10</v>
      </c>
      <c r="J894" t="str">
        <f>RIGHT(Tableau1[[#This Row],[Gauche_Trouve]],LEN(Tableau1[[#This Row],[Gauche_Trouve]])-1)</f>
        <v>10</v>
      </c>
      <c r="K894" s="5">
        <f>DATE(Tableau1[[#This Row],[Annee]],Tableau1[[#This Row],[Mois]],1)</f>
        <v>43739</v>
      </c>
      <c r="L894" s="5" t="str">
        <f>"T" &amp; ROUNDUP(Tableau1[[#This Row],[Mois]]/3, 0)</f>
        <v>T4</v>
      </c>
      <c r="M894" t="s">
        <v>251</v>
      </c>
      <c r="N894" t="str">
        <f>CONCATENATE(Tableau1[[#This Row],[Annee]],"-",Tableau1[[#This Row],[Trimestre]])</f>
        <v>2019-T4</v>
      </c>
      <c r="O894" t="str">
        <f>VLOOKUP(Tableau1[[#This Row],[Product_Ref]],Table_Correspondance!H:J,2,FALSE)</f>
        <v>Chemise</v>
      </c>
      <c r="P894" s="3">
        <f>VLOOKUP(Tableau1[[#This Row],[Product_Ref]],Table_Correspondance!H:N,6,FALSE)</f>
        <v>10.78</v>
      </c>
      <c r="Q894" s="3">
        <f>VLOOKUP(Tableau1[[#This Row],[Product_Ref]],Table_Correspondance!H:N,7,FALSE)</f>
        <v>14</v>
      </c>
      <c r="R894" s="3">
        <v>6584.27</v>
      </c>
      <c r="S894" t="str">
        <f>CONCATENATE(Tableau1[[#This Row],[Sub_Region_Cod]],Tableau1[[#This Row],[Country_Cod]],Tableau1[[#This Row],[Categ]],Tableau1[[#This Row],[Period]],Tableau1[[#This Row],[Product_Ref]],Tableau1[[#This Row],[Sales]])</f>
        <v>EUECZECAT_HautM10-2019P301426584,27</v>
      </c>
      <c r="T894" s="5">
        <f>VLOOKUP(Tableau1[[#This Row],[Product_Ref]],Table_Correspondance!H:L,5,FALSE)</f>
        <v>43282</v>
      </c>
      <c r="U894">
        <f>_xlfn.DAYS(Tableau1[[#This Row],[Date]],Tableau1[[#This Row],[Date_creation]])</f>
        <v>457</v>
      </c>
    </row>
    <row r="895" spans="1:21" x14ac:dyDescent="0.35">
      <c r="A895" t="s">
        <v>8</v>
      </c>
      <c r="B895" t="s">
        <v>422</v>
      </c>
      <c r="C895" t="str">
        <f>TRIM(Tableau1[[#This Row],[Country_Cod]])</f>
        <v>BLR</v>
      </c>
      <c r="D895" t="s">
        <v>410</v>
      </c>
      <c r="E895" t="str">
        <f>VLOOKUP(Tableau1[[#This Row],[Code_Pays]],Table_Correspondance!$B$1:$F$40,2,FALSE)</f>
        <v>Bélarus</v>
      </c>
      <c r="F895" t="str">
        <f>RIGHT(Tableau1[[#This Row],[Categ]],LEN(Tableau1[[#This Row],[Categ]])-4)</f>
        <v>Bas</v>
      </c>
      <c r="G895" t="s">
        <v>40</v>
      </c>
      <c r="H895" t="str">
        <f>RIGHT(Tableau1[[#This Row],[Period]],4)</f>
        <v>2020</v>
      </c>
      <c r="I895" t="str">
        <f>LEFT(Tableau1[[#This Row],[Period]],FIND("-",Tableau1[[#This Row],[Period]])-1)</f>
        <v>M10</v>
      </c>
      <c r="J895" t="str">
        <f>RIGHT(Tableau1[[#This Row],[Gauche_Trouve]],LEN(Tableau1[[#This Row],[Gauche_Trouve]])-1)</f>
        <v>10</v>
      </c>
      <c r="K895" s="5">
        <f>DATE(Tableau1[[#This Row],[Annee]],Tableau1[[#This Row],[Mois]],1)</f>
        <v>44105</v>
      </c>
      <c r="L895" s="5" t="str">
        <f>"T" &amp; ROUNDUP(Tableau1[[#This Row],[Mois]]/3, 0)</f>
        <v>T4</v>
      </c>
      <c r="M895" t="s">
        <v>284</v>
      </c>
      <c r="N895" t="str">
        <f>CONCATENATE(Tableau1[[#This Row],[Annee]],"-",Tableau1[[#This Row],[Trimestre]])</f>
        <v>2020-T4</v>
      </c>
      <c r="O895" t="str">
        <f>VLOOKUP(Tableau1[[#This Row],[Product_Ref]],Table_Correspondance!H:J,2,FALSE)</f>
        <v>Collant</v>
      </c>
      <c r="P895" s="3">
        <f>VLOOKUP(Tableau1[[#This Row],[Product_Ref]],Table_Correspondance!H:N,6,FALSE)</f>
        <v>9.57</v>
      </c>
      <c r="Q895" s="3">
        <f>VLOOKUP(Tableau1[[#This Row],[Product_Ref]],Table_Correspondance!H:N,7,FALSE)</f>
        <v>11</v>
      </c>
      <c r="R895" s="3">
        <v>5788.44</v>
      </c>
      <c r="S895" t="str">
        <f>CONCATENATE(Tableau1[[#This Row],[Sub_Region_Cod]],Tableau1[[#This Row],[Country_Cod]],Tableau1[[#This Row],[Categ]],Tableau1[[#This Row],[Period]],Tableau1[[#This Row],[Product_Ref]],Tableau1[[#This Row],[Sales]])</f>
        <v>EUEBLRCAT_BasM10-2020P049645788,44</v>
      </c>
      <c r="T895" s="5">
        <f>VLOOKUP(Tableau1[[#This Row],[Product_Ref]],Table_Correspondance!H:L,5,FALSE)</f>
        <v>42736</v>
      </c>
      <c r="U895">
        <f>_xlfn.DAYS(Tableau1[[#This Row],[Date]],Tableau1[[#This Row],[Date_creation]])</f>
        <v>1369</v>
      </c>
    </row>
    <row r="896" spans="1:21" x14ac:dyDescent="0.35">
      <c r="A896" t="s">
        <v>8</v>
      </c>
      <c r="B896" t="s">
        <v>421</v>
      </c>
      <c r="C896" t="str">
        <f>TRIM(Tableau1[[#This Row],[Country_Cod]])</f>
        <v>SVK</v>
      </c>
      <c r="D896" t="s">
        <v>409</v>
      </c>
      <c r="E896" t="str">
        <f>VLOOKUP(Tableau1[[#This Row],[Code_Pays]],Table_Correspondance!$B$1:$F$40,2,FALSE)</f>
        <v>Slovaquie</v>
      </c>
      <c r="F896" t="str">
        <f>RIGHT(Tableau1[[#This Row],[Categ]],LEN(Tableau1[[#This Row],[Categ]])-4)</f>
        <v>Haut</v>
      </c>
      <c r="G896" t="s">
        <v>20</v>
      </c>
      <c r="H896" t="str">
        <f>RIGHT(Tableau1[[#This Row],[Period]],4)</f>
        <v>2020</v>
      </c>
      <c r="I896" t="str">
        <f>LEFT(Tableau1[[#This Row],[Period]],FIND("-",Tableau1[[#This Row],[Period]])-1)</f>
        <v>M4</v>
      </c>
      <c r="J896" t="str">
        <f>RIGHT(Tableau1[[#This Row],[Gauche_Trouve]],LEN(Tableau1[[#This Row],[Gauche_Trouve]])-1)</f>
        <v>4</v>
      </c>
      <c r="K896" s="5">
        <f>DATE(Tableau1[[#This Row],[Annee]],Tableau1[[#This Row],[Mois]],1)</f>
        <v>43922</v>
      </c>
      <c r="L896" s="5" t="str">
        <f>"T" &amp; ROUNDUP(Tableau1[[#This Row],[Mois]]/3, 0)</f>
        <v>T2</v>
      </c>
      <c r="M896" t="s">
        <v>296</v>
      </c>
      <c r="N896" t="str">
        <f>CONCATENATE(Tableau1[[#This Row],[Annee]],"-",Tableau1[[#This Row],[Trimestre]])</f>
        <v>2020-T2</v>
      </c>
      <c r="O896" t="str">
        <f>VLOOKUP(Tableau1[[#This Row],[Product_Ref]],Table_Correspondance!H:J,2,FALSE)</f>
        <v>Débardeur</v>
      </c>
      <c r="P896" s="3">
        <f>VLOOKUP(Tableau1[[#This Row],[Product_Ref]],Table_Correspondance!H:N,6,FALSE)</f>
        <v>12.09</v>
      </c>
      <c r="Q896" s="3">
        <f>VLOOKUP(Tableau1[[#This Row],[Product_Ref]],Table_Correspondance!H:N,7,FALSE)</f>
        <v>13</v>
      </c>
      <c r="R896" s="3">
        <v>6566.91</v>
      </c>
      <c r="S896" t="str">
        <f>CONCATENATE(Tableau1[[#This Row],[Sub_Region_Cod]],Tableau1[[#This Row],[Country_Cod]],Tableau1[[#This Row],[Categ]],Tableau1[[#This Row],[Period]],Tableau1[[#This Row],[Product_Ref]],Tableau1[[#This Row],[Sales]])</f>
        <v>EUESVKCAT_HautM4-2020P340256566,91</v>
      </c>
      <c r="T896" s="5">
        <f>VLOOKUP(Tableau1[[#This Row],[Product_Ref]],Table_Correspondance!H:L,5,FALSE)</f>
        <v>43282</v>
      </c>
      <c r="U896">
        <f>_xlfn.DAYS(Tableau1[[#This Row],[Date]],Tableau1[[#This Row],[Date_creation]])</f>
        <v>640</v>
      </c>
    </row>
    <row r="897" spans="1:21" x14ac:dyDescent="0.35">
      <c r="A897" t="s">
        <v>8</v>
      </c>
      <c r="B897" t="s">
        <v>421</v>
      </c>
      <c r="C897" t="str">
        <f>TRIM(Tableau1[[#This Row],[Country_Cod]])</f>
        <v>SVK</v>
      </c>
      <c r="D897" t="s">
        <v>409</v>
      </c>
      <c r="E897" t="str">
        <f>VLOOKUP(Tableau1[[#This Row],[Code_Pays]],Table_Correspondance!$B$1:$F$40,2,FALSE)</f>
        <v>Slovaquie</v>
      </c>
      <c r="F897" t="str">
        <f>RIGHT(Tableau1[[#This Row],[Categ]],LEN(Tableau1[[#This Row],[Categ]])-4)</f>
        <v>Haut</v>
      </c>
      <c r="G897" t="s">
        <v>27</v>
      </c>
      <c r="H897" t="str">
        <f>RIGHT(Tableau1[[#This Row],[Period]],4)</f>
        <v>2020</v>
      </c>
      <c r="I897" t="str">
        <f>LEFT(Tableau1[[#This Row],[Period]],FIND("-",Tableau1[[#This Row],[Period]])-1)</f>
        <v>M6</v>
      </c>
      <c r="J897" t="str">
        <f>RIGHT(Tableau1[[#This Row],[Gauche_Trouve]],LEN(Tableau1[[#This Row],[Gauche_Trouve]])-1)</f>
        <v>6</v>
      </c>
      <c r="K897" s="5">
        <f>DATE(Tableau1[[#This Row],[Annee]],Tableau1[[#This Row],[Mois]],1)</f>
        <v>43983</v>
      </c>
      <c r="L897" s="5" t="str">
        <f>"T" &amp; ROUNDUP(Tableau1[[#This Row],[Mois]]/3, 0)</f>
        <v>T2</v>
      </c>
      <c r="M897" t="s">
        <v>19</v>
      </c>
      <c r="N897" t="str">
        <f>CONCATENATE(Tableau1[[#This Row],[Annee]],"-",Tableau1[[#This Row],[Trimestre]])</f>
        <v>2020-T2</v>
      </c>
      <c r="O897" t="str">
        <f>VLOOKUP(Tableau1[[#This Row],[Product_Ref]],Table_Correspondance!H:J,2,FALSE)</f>
        <v>Chemise</v>
      </c>
      <c r="P897" s="3">
        <f>VLOOKUP(Tableau1[[#This Row],[Product_Ref]],Table_Correspondance!H:N,6,FALSE)</f>
        <v>9.75</v>
      </c>
      <c r="Q897" s="3">
        <f>VLOOKUP(Tableau1[[#This Row],[Product_Ref]],Table_Correspondance!H:N,7,FALSE)</f>
        <v>13</v>
      </c>
      <c r="R897" s="3">
        <v>640.79</v>
      </c>
      <c r="S897" t="str">
        <f>CONCATENATE(Tableau1[[#This Row],[Sub_Region_Cod]],Tableau1[[#This Row],[Country_Cod]],Tableau1[[#This Row],[Categ]],Tableau1[[#This Row],[Period]],Tableau1[[#This Row],[Product_Ref]],Tableau1[[#This Row],[Sales]])</f>
        <v>EUESVKCAT_HautM6-2020P37271640,79</v>
      </c>
      <c r="T897" s="5">
        <f>VLOOKUP(Tableau1[[#This Row],[Product_Ref]],Table_Correspondance!H:L,5,FALSE)</f>
        <v>43374</v>
      </c>
      <c r="U897">
        <f>_xlfn.DAYS(Tableau1[[#This Row],[Date]],Tableau1[[#This Row],[Date_creation]])</f>
        <v>609</v>
      </c>
    </row>
    <row r="898" spans="1:21" x14ac:dyDescent="0.35">
      <c r="A898" t="s">
        <v>8</v>
      </c>
      <c r="B898" t="s">
        <v>415</v>
      </c>
      <c r="C898" t="str">
        <f>TRIM(Tableau1[[#This Row],[Country_Cod]])</f>
        <v>RUS</v>
      </c>
      <c r="D898" t="s">
        <v>409</v>
      </c>
      <c r="E898" t="str">
        <f>VLOOKUP(Tableau1[[#This Row],[Code_Pays]],Table_Correspondance!$B$1:$F$40,2,FALSE)</f>
        <v>Fédération de Russie</v>
      </c>
      <c r="F898" t="str">
        <f>RIGHT(Tableau1[[#This Row],[Categ]],LEN(Tableau1[[#This Row],[Categ]])-4)</f>
        <v>Haut</v>
      </c>
      <c r="G898" t="s">
        <v>73</v>
      </c>
      <c r="H898" t="str">
        <f>RIGHT(Tableau1[[#This Row],[Period]],4)</f>
        <v>2020</v>
      </c>
      <c r="I898" t="str">
        <f>LEFT(Tableau1[[#This Row],[Period]],FIND("-",Tableau1[[#This Row],[Period]])-1)</f>
        <v>M8</v>
      </c>
      <c r="J898" t="str">
        <f>RIGHT(Tableau1[[#This Row],[Gauche_Trouve]],LEN(Tableau1[[#This Row],[Gauche_Trouve]])-1)</f>
        <v>8</v>
      </c>
      <c r="K898" s="5">
        <f>DATE(Tableau1[[#This Row],[Annee]],Tableau1[[#This Row],[Mois]],1)</f>
        <v>44044</v>
      </c>
      <c r="L898" s="5" t="str">
        <f>"T" &amp; ROUNDUP(Tableau1[[#This Row],[Mois]]/3, 0)</f>
        <v>T3</v>
      </c>
      <c r="M898" t="s">
        <v>160</v>
      </c>
      <c r="N898" t="str">
        <f>CONCATENATE(Tableau1[[#This Row],[Annee]],"-",Tableau1[[#This Row],[Trimestre]])</f>
        <v>2020-T3</v>
      </c>
      <c r="O898" t="str">
        <f>VLOOKUP(Tableau1[[#This Row],[Product_Ref]],Table_Correspondance!H:J,2,FALSE)</f>
        <v>Soutien gorge</v>
      </c>
      <c r="P898" s="3">
        <f>VLOOKUP(Tableau1[[#This Row],[Product_Ref]],Table_Correspondance!H:N,6,FALSE)</f>
        <v>7.65</v>
      </c>
      <c r="Q898" s="3">
        <f>VLOOKUP(Tableau1[[#This Row],[Product_Ref]],Table_Correspondance!H:N,7,FALSE)</f>
        <v>9</v>
      </c>
      <c r="R898" s="3">
        <v>498.23</v>
      </c>
      <c r="S898" t="str">
        <f>CONCATENATE(Tableau1[[#This Row],[Sub_Region_Cod]],Tableau1[[#This Row],[Country_Cod]],Tableau1[[#This Row],[Categ]],Tableau1[[#This Row],[Period]],Tableau1[[#This Row],[Product_Ref]],Tableau1[[#This Row],[Sales]])</f>
        <v>EUERUSCAT_HautM8-2020P06469498,23</v>
      </c>
      <c r="T898" s="5">
        <f>VLOOKUP(Tableau1[[#This Row],[Product_Ref]],Table_Correspondance!H:L,5,FALSE)</f>
        <v>42948</v>
      </c>
      <c r="U898">
        <f>_xlfn.DAYS(Tableau1[[#This Row],[Date]],Tableau1[[#This Row],[Date_creation]])</f>
        <v>1096</v>
      </c>
    </row>
    <row r="899" spans="1:21" x14ac:dyDescent="0.35">
      <c r="A899" t="s">
        <v>8</v>
      </c>
      <c r="B899" t="s">
        <v>416</v>
      </c>
      <c r="C899" t="str">
        <f>TRIM(Tableau1[[#This Row],[Country_Cod]])</f>
        <v>ROU</v>
      </c>
      <c r="D899" t="s">
        <v>409</v>
      </c>
      <c r="E899" t="str">
        <f>VLOOKUP(Tableau1[[#This Row],[Code_Pays]],Table_Correspondance!$B$1:$F$40,2,FALSE)</f>
        <v>Roumanie</v>
      </c>
      <c r="F899" t="str">
        <f>RIGHT(Tableau1[[#This Row],[Categ]],LEN(Tableau1[[#This Row],[Categ]])-4)</f>
        <v>Haut</v>
      </c>
      <c r="G899" t="s">
        <v>27</v>
      </c>
      <c r="H899" t="str">
        <f>RIGHT(Tableau1[[#This Row],[Period]],4)</f>
        <v>2020</v>
      </c>
      <c r="I899" t="str">
        <f>LEFT(Tableau1[[#This Row],[Period]],FIND("-",Tableau1[[#This Row],[Period]])-1)</f>
        <v>M6</v>
      </c>
      <c r="J899" t="str">
        <f>RIGHT(Tableau1[[#This Row],[Gauche_Trouve]],LEN(Tableau1[[#This Row],[Gauche_Trouve]])-1)</f>
        <v>6</v>
      </c>
      <c r="K899" s="5">
        <f>DATE(Tableau1[[#This Row],[Annee]],Tableau1[[#This Row],[Mois]],1)</f>
        <v>43983</v>
      </c>
      <c r="L899" s="5" t="str">
        <f>"T" &amp; ROUNDUP(Tableau1[[#This Row],[Mois]]/3, 0)</f>
        <v>T2</v>
      </c>
      <c r="M899" t="s">
        <v>198</v>
      </c>
      <c r="N899" t="str">
        <f>CONCATENATE(Tableau1[[#This Row],[Annee]],"-",Tableau1[[#This Row],[Trimestre]])</f>
        <v>2020-T2</v>
      </c>
      <c r="O899" t="str">
        <f>VLOOKUP(Tableau1[[#This Row],[Product_Ref]],Table_Correspondance!H:J,2,FALSE)</f>
        <v>Sweatshirt</v>
      </c>
      <c r="P899" s="3">
        <f>VLOOKUP(Tableau1[[#This Row],[Product_Ref]],Table_Correspondance!H:N,6,FALSE)</f>
        <v>4.8600000000000003</v>
      </c>
      <c r="Q899" s="3">
        <f>VLOOKUP(Tableau1[[#This Row],[Product_Ref]],Table_Correspondance!H:N,7,FALSE)</f>
        <v>6</v>
      </c>
      <c r="R899" s="3">
        <v>6785.97</v>
      </c>
      <c r="S899" t="str">
        <f>CONCATENATE(Tableau1[[#This Row],[Sub_Region_Cod]],Tableau1[[#This Row],[Country_Cod]],Tableau1[[#This Row],[Categ]],Tableau1[[#This Row],[Period]],Tableau1[[#This Row],[Product_Ref]],Tableau1[[#This Row],[Sales]])</f>
        <v>EUEROUCAT_HautM6-2020P490486785,97</v>
      </c>
      <c r="T899" s="5">
        <f>VLOOKUP(Tableau1[[#This Row],[Product_Ref]],Table_Correspondance!H:L,5,FALSE)</f>
        <v>42917</v>
      </c>
      <c r="U899">
        <f>_xlfn.DAYS(Tableau1[[#This Row],[Date]],Tableau1[[#This Row],[Date_creation]])</f>
        <v>1066</v>
      </c>
    </row>
    <row r="900" spans="1:21" x14ac:dyDescent="0.35">
      <c r="A900" t="s">
        <v>8</v>
      </c>
      <c r="B900" t="s">
        <v>415</v>
      </c>
      <c r="C900" t="str">
        <f>TRIM(Tableau1[[#This Row],[Country_Cod]])</f>
        <v>RUS</v>
      </c>
      <c r="D900" t="s">
        <v>410</v>
      </c>
      <c r="E900" t="str">
        <f>VLOOKUP(Tableau1[[#This Row],[Code_Pays]],Table_Correspondance!$B$1:$F$40,2,FALSE)</f>
        <v>Fédération de Russie</v>
      </c>
      <c r="F900" t="str">
        <f>RIGHT(Tableau1[[#This Row],[Categ]],LEN(Tableau1[[#This Row],[Categ]])-4)</f>
        <v>Bas</v>
      </c>
      <c r="G900" t="s">
        <v>13</v>
      </c>
      <c r="H900" t="str">
        <f>RIGHT(Tableau1[[#This Row],[Period]],4)</f>
        <v>2020</v>
      </c>
      <c r="I900" t="str">
        <f>LEFT(Tableau1[[#This Row],[Period]],FIND("-",Tableau1[[#This Row],[Period]])-1)</f>
        <v>M2</v>
      </c>
      <c r="J900" t="str">
        <f>RIGHT(Tableau1[[#This Row],[Gauche_Trouve]],LEN(Tableau1[[#This Row],[Gauche_Trouve]])-1)</f>
        <v>2</v>
      </c>
      <c r="K900" s="5">
        <f>DATE(Tableau1[[#This Row],[Annee]],Tableau1[[#This Row],[Mois]],1)</f>
        <v>43862</v>
      </c>
      <c r="L900" s="5" t="str">
        <f>"T" &amp; ROUNDUP(Tableau1[[#This Row],[Mois]]/3, 0)</f>
        <v>T1</v>
      </c>
      <c r="M900" t="s">
        <v>316</v>
      </c>
      <c r="N900" t="str">
        <f>CONCATENATE(Tableau1[[#This Row],[Annee]],"-",Tableau1[[#This Row],[Trimestre]])</f>
        <v>2020-T1</v>
      </c>
      <c r="O900" t="str">
        <f>VLOOKUP(Tableau1[[#This Row],[Product_Ref]],Table_Correspondance!H:J,2,FALSE)</f>
        <v>Collant</v>
      </c>
      <c r="P900" s="3">
        <f>VLOOKUP(Tableau1[[#This Row],[Product_Ref]],Table_Correspondance!H:N,6,FALSE)</f>
        <v>9.75</v>
      </c>
      <c r="Q900" s="3">
        <f>VLOOKUP(Tableau1[[#This Row],[Product_Ref]],Table_Correspondance!H:N,7,FALSE)</f>
        <v>13</v>
      </c>
      <c r="R900" s="3">
        <v>1772.36</v>
      </c>
      <c r="S900" t="str">
        <f>CONCATENATE(Tableau1[[#This Row],[Sub_Region_Cod]],Tableau1[[#This Row],[Country_Cod]],Tableau1[[#This Row],[Categ]],Tableau1[[#This Row],[Period]],Tableau1[[#This Row],[Product_Ref]],Tableau1[[#This Row],[Sales]])</f>
        <v>EUERUSCAT_BasM2-2020P346871772,36</v>
      </c>
      <c r="T900" s="5">
        <f>VLOOKUP(Tableau1[[#This Row],[Product_Ref]],Table_Correspondance!H:L,5,FALSE)</f>
        <v>43435</v>
      </c>
      <c r="U900">
        <f>_xlfn.DAYS(Tableau1[[#This Row],[Date]],Tableau1[[#This Row],[Date_creation]])</f>
        <v>427</v>
      </c>
    </row>
    <row r="901" spans="1:21" x14ac:dyDescent="0.35">
      <c r="A901" t="s">
        <v>8</v>
      </c>
      <c r="B901" t="s">
        <v>424</v>
      </c>
      <c r="C901" t="str">
        <f>TRIM(Tableau1[[#This Row],[Country_Cod]])</f>
        <v>CZE</v>
      </c>
      <c r="D901" t="s">
        <v>410</v>
      </c>
      <c r="E901" t="str">
        <f>VLOOKUP(Tableau1[[#This Row],[Code_Pays]],Table_Correspondance!$B$1:$F$40,2,FALSE)</f>
        <v>République Tchèque</v>
      </c>
      <c r="F901" t="str">
        <f>RIGHT(Tableau1[[#This Row],[Categ]],LEN(Tableau1[[#This Row],[Categ]])-4)</f>
        <v>Bas</v>
      </c>
      <c r="G901" t="s">
        <v>56</v>
      </c>
      <c r="H901" t="str">
        <f>RIGHT(Tableau1[[#This Row],[Period]],4)</f>
        <v>2020</v>
      </c>
      <c r="I901" t="str">
        <f>LEFT(Tableau1[[#This Row],[Period]],FIND("-",Tableau1[[#This Row],[Period]])-1)</f>
        <v>M3</v>
      </c>
      <c r="J901" t="str">
        <f>RIGHT(Tableau1[[#This Row],[Gauche_Trouve]],LEN(Tableau1[[#This Row],[Gauche_Trouve]])-1)</f>
        <v>3</v>
      </c>
      <c r="K901" s="5">
        <f>DATE(Tableau1[[#This Row],[Annee]],Tableau1[[#This Row],[Mois]],1)</f>
        <v>43891</v>
      </c>
      <c r="L901" s="5" t="str">
        <f>"T" &amp; ROUNDUP(Tableau1[[#This Row],[Mois]]/3, 0)</f>
        <v>T1</v>
      </c>
      <c r="M901" t="s">
        <v>76</v>
      </c>
      <c r="N901" t="str">
        <f>CONCATENATE(Tableau1[[#This Row],[Annee]],"-",Tableau1[[#This Row],[Trimestre]])</f>
        <v>2020-T1</v>
      </c>
      <c r="O901" t="str">
        <f>VLOOKUP(Tableau1[[#This Row],[Product_Ref]],Table_Correspondance!H:J,2,FALSE)</f>
        <v>Collant</v>
      </c>
      <c r="P901" s="3">
        <f>VLOOKUP(Tableau1[[#This Row],[Product_Ref]],Table_Correspondance!H:N,6,FALSE)</f>
        <v>3.9</v>
      </c>
      <c r="Q901" s="3">
        <f>VLOOKUP(Tableau1[[#This Row],[Product_Ref]],Table_Correspondance!H:N,7,FALSE)</f>
        <v>5</v>
      </c>
      <c r="R901" s="3">
        <v>6764.42</v>
      </c>
      <c r="S901" t="str">
        <f>CONCATENATE(Tableau1[[#This Row],[Sub_Region_Cod]],Tableau1[[#This Row],[Country_Cod]],Tableau1[[#This Row],[Categ]],Tableau1[[#This Row],[Period]],Tableau1[[#This Row],[Product_Ref]],Tableau1[[#This Row],[Sales]])</f>
        <v>EUECZECAT_BasM3-2020P167296764,42</v>
      </c>
      <c r="T901" s="5">
        <f>VLOOKUP(Tableau1[[#This Row],[Product_Ref]],Table_Correspondance!H:L,5,FALSE)</f>
        <v>42826</v>
      </c>
      <c r="U901">
        <f>_xlfn.DAYS(Tableau1[[#This Row],[Date]],Tableau1[[#This Row],[Date_creation]])</f>
        <v>1065</v>
      </c>
    </row>
    <row r="902" spans="1:21" x14ac:dyDescent="0.35">
      <c r="A902" t="s">
        <v>8</v>
      </c>
      <c r="B902" t="s">
        <v>425</v>
      </c>
      <c r="C902" t="str">
        <f>TRIM(Tableau1[[#This Row],[Country_Cod]])</f>
        <v>ARM</v>
      </c>
      <c r="D902" t="s">
        <v>410</v>
      </c>
      <c r="E902" t="str">
        <f>VLOOKUP(Tableau1[[#This Row],[Code_Pays]],Table_Correspondance!$B$1:$F$40,2,FALSE)</f>
        <v>Arménie</v>
      </c>
      <c r="F902" t="str">
        <f>RIGHT(Tableau1[[#This Row],[Categ]],LEN(Tableau1[[#This Row],[Categ]])-4)</f>
        <v>Bas</v>
      </c>
      <c r="G902" t="s">
        <v>48</v>
      </c>
      <c r="H902" t="str">
        <f>RIGHT(Tableau1[[#This Row],[Period]],4)</f>
        <v>2020</v>
      </c>
      <c r="I902" t="str">
        <f>LEFT(Tableau1[[#This Row],[Period]],FIND("-",Tableau1[[#This Row],[Period]])-1)</f>
        <v>M1</v>
      </c>
      <c r="J902" t="str">
        <f>RIGHT(Tableau1[[#This Row],[Gauche_Trouve]],LEN(Tableau1[[#This Row],[Gauche_Trouve]])-1)</f>
        <v>1</v>
      </c>
      <c r="K902" s="5">
        <f>DATE(Tableau1[[#This Row],[Annee]],Tableau1[[#This Row],[Mois]],1)</f>
        <v>43831</v>
      </c>
      <c r="L902" s="5" t="str">
        <f>"T" &amp; ROUNDUP(Tableau1[[#This Row],[Mois]]/3, 0)</f>
        <v>T1</v>
      </c>
      <c r="M902" t="s">
        <v>276</v>
      </c>
      <c r="N902" t="str">
        <f>CONCATENATE(Tableau1[[#This Row],[Annee]],"-",Tableau1[[#This Row],[Trimestre]])</f>
        <v>2020-T1</v>
      </c>
      <c r="O902" t="str">
        <f>VLOOKUP(Tableau1[[#This Row],[Product_Ref]],Table_Correspondance!H:J,2,FALSE)</f>
        <v>Pantacourt</v>
      </c>
      <c r="P902" s="3">
        <f>VLOOKUP(Tableau1[[#This Row],[Product_Ref]],Table_Correspondance!H:N,6,FALSE)</f>
        <v>5.18</v>
      </c>
      <c r="Q902" s="3">
        <f>VLOOKUP(Tableau1[[#This Row],[Product_Ref]],Table_Correspondance!H:N,7,FALSE)</f>
        <v>7</v>
      </c>
      <c r="R902" s="3">
        <v>2732.6</v>
      </c>
      <c r="S902" t="str">
        <f>CONCATENATE(Tableau1[[#This Row],[Sub_Region_Cod]],Tableau1[[#This Row],[Country_Cod]],Tableau1[[#This Row],[Categ]],Tableau1[[#This Row],[Period]],Tableau1[[#This Row],[Product_Ref]],Tableau1[[#This Row],[Sales]])</f>
        <v>EUEARMCAT_BasM1-2020P319962732,6</v>
      </c>
      <c r="T902" s="5">
        <f>VLOOKUP(Tableau1[[#This Row],[Product_Ref]],Table_Correspondance!H:L,5,FALSE)</f>
        <v>43070</v>
      </c>
      <c r="U902">
        <f>_xlfn.DAYS(Tableau1[[#This Row],[Date]],Tableau1[[#This Row],[Date_creation]])</f>
        <v>761</v>
      </c>
    </row>
    <row r="903" spans="1:21" x14ac:dyDescent="0.35">
      <c r="A903" t="s">
        <v>8</v>
      </c>
      <c r="B903" t="s">
        <v>421</v>
      </c>
      <c r="C903" t="str">
        <f>TRIM(Tableau1[[#This Row],[Country_Cod]])</f>
        <v>SVK</v>
      </c>
      <c r="D903" t="s">
        <v>409</v>
      </c>
      <c r="E903" t="str">
        <f>VLOOKUP(Tableau1[[#This Row],[Code_Pays]],Table_Correspondance!$B$1:$F$40,2,FALSE)</f>
        <v>Slovaquie</v>
      </c>
      <c r="F903" t="str">
        <f>RIGHT(Tableau1[[#This Row],[Categ]],LEN(Tableau1[[#This Row],[Categ]])-4)</f>
        <v>Haut</v>
      </c>
      <c r="G903" t="s">
        <v>4</v>
      </c>
      <c r="H903" t="str">
        <f>RIGHT(Tableau1[[#This Row],[Period]],4)</f>
        <v>2021</v>
      </c>
      <c r="I903" t="str">
        <f>LEFT(Tableau1[[#This Row],[Period]],FIND("-",Tableau1[[#This Row],[Period]])-1)</f>
        <v>M3</v>
      </c>
      <c r="J903" t="str">
        <f>RIGHT(Tableau1[[#This Row],[Gauche_Trouve]],LEN(Tableau1[[#This Row],[Gauche_Trouve]])-1)</f>
        <v>3</v>
      </c>
      <c r="K903" s="5">
        <f>DATE(Tableau1[[#This Row],[Annee]],Tableau1[[#This Row],[Mois]],1)</f>
        <v>44256</v>
      </c>
      <c r="L903" s="5" t="str">
        <f>"T" &amp; ROUNDUP(Tableau1[[#This Row],[Mois]]/3, 0)</f>
        <v>T1</v>
      </c>
      <c r="M903" t="s">
        <v>396</v>
      </c>
      <c r="N903" t="str">
        <f>CONCATENATE(Tableau1[[#This Row],[Annee]],"-",Tableau1[[#This Row],[Trimestre]])</f>
        <v>2021-T1</v>
      </c>
      <c r="O903" t="str">
        <f>VLOOKUP(Tableau1[[#This Row],[Product_Ref]],Table_Correspondance!H:J,2,FALSE)</f>
        <v>Sweatshirt</v>
      </c>
      <c r="P903" s="3">
        <f>VLOOKUP(Tableau1[[#This Row],[Product_Ref]],Table_Correspondance!H:N,6,FALSE)</f>
        <v>4.7</v>
      </c>
      <c r="Q903" s="3">
        <f>VLOOKUP(Tableau1[[#This Row],[Product_Ref]],Table_Correspondance!H:N,7,FALSE)</f>
        <v>5</v>
      </c>
      <c r="R903" s="3">
        <v>4818.3900000000003</v>
      </c>
      <c r="S903" t="str">
        <f>CONCATENATE(Tableau1[[#This Row],[Sub_Region_Cod]],Tableau1[[#This Row],[Country_Cod]],Tableau1[[#This Row],[Categ]],Tableau1[[#This Row],[Period]],Tableau1[[#This Row],[Product_Ref]],Tableau1[[#This Row],[Sales]])</f>
        <v>EUESVKCAT_HautM3-2021P324474818,39</v>
      </c>
      <c r="T903" s="5">
        <f>VLOOKUP(Tableau1[[#This Row],[Product_Ref]],Table_Correspondance!H:L,5,FALSE)</f>
        <v>42917</v>
      </c>
      <c r="U903">
        <f>_xlfn.DAYS(Tableau1[[#This Row],[Date]],Tableau1[[#This Row],[Date_creation]])</f>
        <v>1339</v>
      </c>
    </row>
    <row r="904" spans="1:21" x14ac:dyDescent="0.35">
      <c r="A904" t="s">
        <v>8</v>
      </c>
      <c r="B904" t="s">
        <v>425</v>
      </c>
      <c r="C904" t="str">
        <f>TRIM(Tableau1[[#This Row],[Country_Cod]])</f>
        <v>ARM</v>
      </c>
      <c r="D904" t="s">
        <v>410</v>
      </c>
      <c r="E904" t="str">
        <f>VLOOKUP(Tableau1[[#This Row],[Code_Pays]],Table_Correspondance!$B$1:$F$40,2,FALSE)</f>
        <v>Arménie</v>
      </c>
      <c r="F904" t="str">
        <f>RIGHT(Tableau1[[#This Row],[Categ]],LEN(Tableau1[[#This Row],[Categ]])-4)</f>
        <v>Bas</v>
      </c>
      <c r="G904" t="s">
        <v>9</v>
      </c>
      <c r="H904" t="str">
        <f>RIGHT(Tableau1[[#This Row],[Period]],4)</f>
        <v>2021</v>
      </c>
      <c r="I904" t="str">
        <f>LEFT(Tableau1[[#This Row],[Period]],FIND("-",Tableau1[[#This Row],[Period]])-1)</f>
        <v>M2</v>
      </c>
      <c r="J904" t="str">
        <f>RIGHT(Tableau1[[#This Row],[Gauche_Trouve]],LEN(Tableau1[[#This Row],[Gauche_Trouve]])-1)</f>
        <v>2</v>
      </c>
      <c r="K904" s="5">
        <f>DATE(Tableau1[[#This Row],[Annee]],Tableau1[[#This Row],[Mois]],1)</f>
        <v>44228</v>
      </c>
      <c r="L904" s="5" t="str">
        <f>"T" &amp; ROUNDUP(Tableau1[[#This Row],[Mois]]/3, 0)</f>
        <v>T1</v>
      </c>
      <c r="M904" t="s">
        <v>330</v>
      </c>
      <c r="N904" t="str">
        <f>CONCATENATE(Tableau1[[#This Row],[Annee]],"-",Tableau1[[#This Row],[Trimestre]])</f>
        <v>2021-T1</v>
      </c>
      <c r="O904" t="str">
        <f>VLOOKUP(Tableau1[[#This Row],[Product_Ref]],Table_Correspondance!H:J,2,FALSE)</f>
        <v>Pantacourt</v>
      </c>
      <c r="P904" s="3">
        <f>VLOOKUP(Tableau1[[#This Row],[Product_Ref]],Table_Correspondance!H:N,6,FALSE)</f>
        <v>13.2</v>
      </c>
      <c r="Q904" s="3">
        <f>VLOOKUP(Tableau1[[#This Row],[Product_Ref]],Table_Correspondance!H:N,7,FALSE)</f>
        <v>15</v>
      </c>
      <c r="R904" s="3">
        <v>1224.93</v>
      </c>
      <c r="S904" t="str">
        <f>CONCATENATE(Tableau1[[#This Row],[Sub_Region_Cod]],Tableau1[[#This Row],[Country_Cod]],Tableau1[[#This Row],[Categ]],Tableau1[[#This Row],[Period]],Tableau1[[#This Row],[Product_Ref]],Tableau1[[#This Row],[Sales]])</f>
        <v>EUEARMCAT_BasM2-2021P165351224,93</v>
      </c>
      <c r="T904" s="5">
        <f>VLOOKUP(Tableau1[[#This Row],[Product_Ref]],Table_Correspondance!H:L,5,FALSE)</f>
        <v>43132</v>
      </c>
      <c r="U904">
        <f>_xlfn.DAYS(Tableau1[[#This Row],[Date]],Tableau1[[#This Row],[Date_creation]])</f>
        <v>1096</v>
      </c>
    </row>
    <row r="905" spans="1:21" x14ac:dyDescent="0.35">
      <c r="A905" t="s">
        <v>8</v>
      </c>
      <c r="B905" t="s">
        <v>419</v>
      </c>
      <c r="C905" t="str">
        <f>TRIM(Tableau1[[#This Row],[Country_Cod]])</f>
        <v>HUN</v>
      </c>
      <c r="D905" t="s">
        <v>409</v>
      </c>
      <c r="E905" t="str">
        <f>VLOOKUP(Tableau1[[#This Row],[Code_Pays]],Table_Correspondance!$B$1:$F$40,2,FALSE)</f>
        <v>Hongrie</v>
      </c>
      <c r="F905" t="str">
        <f>RIGHT(Tableau1[[#This Row],[Categ]],LEN(Tableau1[[#This Row],[Categ]])-4)</f>
        <v>Haut</v>
      </c>
      <c r="G905" t="s">
        <v>6</v>
      </c>
      <c r="H905" t="str">
        <f>RIGHT(Tableau1[[#This Row],[Period]],4)</f>
        <v>2021</v>
      </c>
      <c r="I905" t="str">
        <f>LEFT(Tableau1[[#This Row],[Period]],FIND("-",Tableau1[[#This Row],[Period]])-1)</f>
        <v>M1</v>
      </c>
      <c r="J905" t="str">
        <f>RIGHT(Tableau1[[#This Row],[Gauche_Trouve]],LEN(Tableau1[[#This Row],[Gauche_Trouve]])-1)</f>
        <v>1</v>
      </c>
      <c r="K905" s="5">
        <f>DATE(Tableau1[[#This Row],[Annee]],Tableau1[[#This Row],[Mois]],1)</f>
        <v>44197</v>
      </c>
      <c r="L905" s="5" t="str">
        <f>"T" &amp; ROUNDUP(Tableau1[[#This Row],[Mois]]/3, 0)</f>
        <v>T1</v>
      </c>
      <c r="M905" t="s">
        <v>228</v>
      </c>
      <c r="N905" t="str">
        <f>CONCATENATE(Tableau1[[#This Row],[Annee]],"-",Tableau1[[#This Row],[Trimestre]])</f>
        <v>2021-T1</v>
      </c>
      <c r="O905" t="str">
        <f>VLOOKUP(Tableau1[[#This Row],[Product_Ref]],Table_Correspondance!H:J,2,FALSE)</f>
        <v>Sweatshirt</v>
      </c>
      <c r="P905" s="3">
        <f>VLOOKUP(Tableau1[[#This Row],[Product_Ref]],Table_Correspondance!H:N,6,FALSE)</f>
        <v>3.6</v>
      </c>
      <c r="Q905" s="3">
        <f>VLOOKUP(Tableau1[[#This Row],[Product_Ref]],Table_Correspondance!H:N,7,FALSE)</f>
        <v>5</v>
      </c>
      <c r="R905" s="3">
        <v>7586.75</v>
      </c>
      <c r="S905" t="str">
        <f>CONCATENATE(Tableau1[[#This Row],[Sub_Region_Cod]],Tableau1[[#This Row],[Country_Cod]],Tableau1[[#This Row],[Categ]],Tableau1[[#This Row],[Period]],Tableau1[[#This Row],[Product_Ref]],Tableau1[[#This Row],[Sales]])</f>
        <v>EUEHUNCAT_HautM1-2021P331997586,75</v>
      </c>
      <c r="T905" s="5">
        <f>VLOOKUP(Tableau1[[#This Row],[Product_Ref]],Table_Correspondance!H:L,5,FALSE)</f>
        <v>43282</v>
      </c>
      <c r="U905">
        <f>_xlfn.DAYS(Tableau1[[#This Row],[Date]],Tableau1[[#This Row],[Date_creation]])</f>
        <v>915</v>
      </c>
    </row>
    <row r="906" spans="1:21" x14ac:dyDescent="0.35">
      <c r="A906" t="s">
        <v>8</v>
      </c>
      <c r="B906" t="s">
        <v>422</v>
      </c>
      <c r="C906" t="str">
        <f>TRIM(Tableau1[[#This Row],[Country_Cod]])</f>
        <v>BLR</v>
      </c>
      <c r="D906" t="s">
        <v>410</v>
      </c>
      <c r="E906" t="str">
        <f>VLOOKUP(Tableau1[[#This Row],[Code_Pays]],Table_Correspondance!$B$1:$F$40,2,FALSE)</f>
        <v>Bélarus</v>
      </c>
      <c r="F906" t="str">
        <f>RIGHT(Tableau1[[#This Row],[Categ]],LEN(Tableau1[[#This Row],[Categ]])-4)</f>
        <v>Bas</v>
      </c>
      <c r="G906" t="s">
        <v>25</v>
      </c>
      <c r="H906" t="str">
        <f>RIGHT(Tableau1[[#This Row],[Period]],4)</f>
        <v>2019</v>
      </c>
      <c r="I906" t="str">
        <f>LEFT(Tableau1[[#This Row],[Period]],FIND("-",Tableau1[[#This Row],[Period]])-1)</f>
        <v>M12</v>
      </c>
      <c r="J906" t="str">
        <f>RIGHT(Tableau1[[#This Row],[Gauche_Trouve]],LEN(Tableau1[[#This Row],[Gauche_Trouve]])-1)</f>
        <v>12</v>
      </c>
      <c r="K906" s="5">
        <f>DATE(Tableau1[[#This Row],[Annee]],Tableau1[[#This Row],[Mois]],1)</f>
        <v>43800</v>
      </c>
      <c r="L906" s="5" t="str">
        <f>"T" &amp; ROUNDUP(Tableau1[[#This Row],[Mois]]/3, 0)</f>
        <v>T4</v>
      </c>
      <c r="M906" t="s">
        <v>355</v>
      </c>
      <c r="N906" t="str">
        <f>CONCATENATE(Tableau1[[#This Row],[Annee]],"-",Tableau1[[#This Row],[Trimestre]])</f>
        <v>2019-T4</v>
      </c>
      <c r="O906" t="str">
        <f>VLOOKUP(Tableau1[[#This Row],[Product_Ref]],Table_Correspondance!H:J,2,FALSE)</f>
        <v>Pantacourt</v>
      </c>
      <c r="P906" s="3">
        <f>VLOOKUP(Tableau1[[#This Row],[Product_Ref]],Table_Correspondance!H:N,6,FALSE)</f>
        <v>8.91</v>
      </c>
      <c r="Q906" s="3">
        <f>VLOOKUP(Tableau1[[#This Row],[Product_Ref]],Table_Correspondance!H:N,7,FALSE)</f>
        <v>11</v>
      </c>
      <c r="R906" s="3">
        <v>9973.9599999999991</v>
      </c>
      <c r="S906" t="str">
        <f>CONCATENATE(Tableau1[[#This Row],[Sub_Region_Cod]],Tableau1[[#This Row],[Country_Cod]],Tableau1[[#This Row],[Categ]],Tableau1[[#This Row],[Period]],Tableau1[[#This Row],[Product_Ref]],Tableau1[[#This Row],[Sales]])</f>
        <v>EUEBLRCAT_BasM12-2019P329949973,96</v>
      </c>
      <c r="T906" s="5">
        <f>VLOOKUP(Tableau1[[#This Row],[Product_Ref]],Table_Correspondance!H:L,5,FALSE)</f>
        <v>43070</v>
      </c>
      <c r="U906">
        <f>_xlfn.DAYS(Tableau1[[#This Row],[Date]],Tableau1[[#This Row],[Date_creation]])</f>
        <v>730</v>
      </c>
    </row>
    <row r="907" spans="1:21" x14ac:dyDescent="0.35">
      <c r="A907" t="s">
        <v>8</v>
      </c>
      <c r="B907" t="s">
        <v>415</v>
      </c>
      <c r="C907" t="str">
        <f>TRIM(Tableau1[[#This Row],[Country_Cod]])</f>
        <v>RUS</v>
      </c>
      <c r="D907" t="s">
        <v>410</v>
      </c>
      <c r="E907" t="str">
        <f>VLOOKUP(Tableau1[[#This Row],[Code_Pays]],Table_Correspondance!$B$1:$F$40,2,FALSE)</f>
        <v>Fédération de Russie</v>
      </c>
      <c r="F907" t="str">
        <f>RIGHT(Tableau1[[#This Row],[Categ]],LEN(Tableau1[[#This Row],[Categ]])-4)</f>
        <v>Bas</v>
      </c>
      <c r="G907" t="s">
        <v>11</v>
      </c>
      <c r="H907" t="str">
        <f>RIGHT(Tableau1[[#This Row],[Period]],4)</f>
        <v>2020</v>
      </c>
      <c r="I907" t="str">
        <f>LEFT(Tableau1[[#This Row],[Period]],FIND("-",Tableau1[[#This Row],[Period]])-1)</f>
        <v>M7</v>
      </c>
      <c r="J907" t="str">
        <f>RIGHT(Tableau1[[#This Row],[Gauche_Trouve]],LEN(Tableau1[[#This Row],[Gauche_Trouve]])-1)</f>
        <v>7</v>
      </c>
      <c r="K907" s="5">
        <f>DATE(Tableau1[[#This Row],[Annee]],Tableau1[[#This Row],[Mois]],1)</f>
        <v>44013</v>
      </c>
      <c r="L907" s="5" t="str">
        <f>"T" &amp; ROUNDUP(Tableau1[[#This Row],[Mois]]/3, 0)</f>
        <v>T3</v>
      </c>
      <c r="M907" t="s">
        <v>288</v>
      </c>
      <c r="N907" t="str">
        <f>CONCATENATE(Tableau1[[#This Row],[Annee]],"-",Tableau1[[#This Row],[Trimestre]])</f>
        <v>2020-T3</v>
      </c>
      <c r="O907" t="str">
        <f>VLOOKUP(Tableau1[[#This Row],[Product_Ref]],Table_Correspondance!H:J,2,FALSE)</f>
        <v>Pantalon</v>
      </c>
      <c r="P907" s="3">
        <f>VLOOKUP(Tableau1[[#This Row],[Product_Ref]],Table_Correspondance!H:N,6,FALSE)</f>
        <v>3.5</v>
      </c>
      <c r="Q907" s="3">
        <f>VLOOKUP(Tableau1[[#This Row],[Product_Ref]],Table_Correspondance!H:N,7,FALSE)</f>
        <v>5</v>
      </c>
      <c r="R907" s="3">
        <v>1235.5</v>
      </c>
      <c r="S907" t="str">
        <f>CONCATENATE(Tableau1[[#This Row],[Sub_Region_Cod]],Tableau1[[#This Row],[Country_Cod]],Tableau1[[#This Row],[Categ]],Tableau1[[#This Row],[Period]],Tableau1[[#This Row],[Product_Ref]],Tableau1[[#This Row],[Sales]])</f>
        <v>EUERUSCAT_BasM7-2020P071681235,5</v>
      </c>
      <c r="T907" s="5">
        <f>VLOOKUP(Tableau1[[#This Row],[Product_Ref]],Table_Correspondance!H:L,5,FALSE)</f>
        <v>43132</v>
      </c>
      <c r="U907">
        <f>_xlfn.DAYS(Tableau1[[#This Row],[Date]],Tableau1[[#This Row],[Date_creation]])</f>
        <v>881</v>
      </c>
    </row>
    <row r="908" spans="1:21" x14ac:dyDescent="0.35">
      <c r="A908" t="s">
        <v>8</v>
      </c>
      <c r="B908" t="s">
        <v>415</v>
      </c>
      <c r="C908" t="str">
        <f>TRIM(Tableau1[[#This Row],[Country_Cod]])</f>
        <v>RUS</v>
      </c>
      <c r="D908" t="s">
        <v>409</v>
      </c>
      <c r="E908" t="str">
        <f>VLOOKUP(Tableau1[[#This Row],[Code_Pays]],Table_Correspondance!$B$1:$F$40,2,FALSE)</f>
        <v>Fédération de Russie</v>
      </c>
      <c r="F908" t="str">
        <f>RIGHT(Tableau1[[#This Row],[Categ]],LEN(Tableau1[[#This Row],[Categ]])-4)</f>
        <v>Haut</v>
      </c>
      <c r="G908" t="s">
        <v>15</v>
      </c>
      <c r="H908" t="str">
        <f>RIGHT(Tableau1[[#This Row],[Period]],4)</f>
        <v>2019</v>
      </c>
      <c r="I908" t="str">
        <f>LEFT(Tableau1[[#This Row],[Period]],FIND("-",Tableau1[[#This Row],[Period]])-1)</f>
        <v>M8</v>
      </c>
      <c r="J908" t="str">
        <f>RIGHT(Tableau1[[#This Row],[Gauche_Trouve]],LEN(Tableau1[[#This Row],[Gauche_Trouve]])-1)</f>
        <v>8</v>
      </c>
      <c r="K908" s="5">
        <f>DATE(Tableau1[[#This Row],[Annee]],Tableau1[[#This Row],[Mois]],1)</f>
        <v>43678</v>
      </c>
      <c r="L908" s="5" t="str">
        <f>"T" &amp; ROUNDUP(Tableau1[[#This Row],[Mois]]/3, 0)</f>
        <v>T3</v>
      </c>
      <c r="M908" t="s">
        <v>211</v>
      </c>
      <c r="N908" t="str">
        <f>CONCATENATE(Tableau1[[#This Row],[Annee]],"-",Tableau1[[#This Row],[Trimestre]])</f>
        <v>2019-T3</v>
      </c>
      <c r="O908" t="str">
        <f>VLOOKUP(Tableau1[[#This Row],[Product_Ref]],Table_Correspondance!H:J,2,FALSE)</f>
        <v>Sweatshirt</v>
      </c>
      <c r="P908" s="3">
        <f>VLOOKUP(Tableau1[[#This Row],[Product_Ref]],Table_Correspondance!H:N,6,FALSE)</f>
        <v>6.58</v>
      </c>
      <c r="Q908" s="3">
        <f>VLOOKUP(Tableau1[[#This Row],[Product_Ref]],Table_Correspondance!H:N,7,FALSE)</f>
        <v>7</v>
      </c>
      <c r="R908" s="3">
        <v>1291.29</v>
      </c>
      <c r="S908" t="str">
        <f>CONCATENATE(Tableau1[[#This Row],[Sub_Region_Cod]],Tableau1[[#This Row],[Country_Cod]],Tableau1[[#This Row],[Categ]],Tableau1[[#This Row],[Period]],Tableau1[[#This Row],[Product_Ref]],Tableau1[[#This Row],[Sales]])</f>
        <v>EUERUSCAT_HautM8-2019P183091291,29</v>
      </c>
      <c r="T908" s="5">
        <f>VLOOKUP(Tableau1[[#This Row],[Product_Ref]],Table_Correspondance!H:L,5,FALSE)</f>
        <v>42979</v>
      </c>
      <c r="U908">
        <f>_xlfn.DAYS(Tableau1[[#This Row],[Date]],Tableau1[[#This Row],[Date_creation]])</f>
        <v>699</v>
      </c>
    </row>
    <row r="909" spans="1:21" x14ac:dyDescent="0.35">
      <c r="A909" t="s">
        <v>8</v>
      </c>
      <c r="B909" t="s">
        <v>424</v>
      </c>
      <c r="C909" t="str">
        <f>TRIM(Tableau1[[#This Row],[Country_Cod]])</f>
        <v>CZE</v>
      </c>
      <c r="D909" t="s">
        <v>408</v>
      </c>
      <c r="E909" t="str">
        <f>VLOOKUP(Tableau1[[#This Row],[Code_Pays]],Table_Correspondance!$B$1:$F$40,2,FALSE)</f>
        <v>République Tchèque</v>
      </c>
      <c r="F909" t="str">
        <f>RIGHT(Tableau1[[#This Row],[Categ]],LEN(Tableau1[[#This Row],[Categ]])-4)</f>
        <v>Haut-Et-Bas</v>
      </c>
      <c r="G909" t="s">
        <v>9</v>
      </c>
      <c r="H909" t="str">
        <f>RIGHT(Tableau1[[#This Row],[Period]],4)</f>
        <v>2021</v>
      </c>
      <c r="I909" t="str">
        <f>LEFT(Tableau1[[#This Row],[Period]],FIND("-",Tableau1[[#This Row],[Period]])-1)</f>
        <v>M2</v>
      </c>
      <c r="J909" t="str">
        <f>RIGHT(Tableau1[[#This Row],[Gauche_Trouve]],LEN(Tableau1[[#This Row],[Gauche_Trouve]])-1)</f>
        <v>2</v>
      </c>
      <c r="K909" s="5">
        <f>DATE(Tableau1[[#This Row],[Annee]],Tableau1[[#This Row],[Mois]],1)</f>
        <v>44228</v>
      </c>
      <c r="L909" s="5" t="str">
        <f>"T" &amp; ROUNDUP(Tableau1[[#This Row],[Mois]]/3, 0)</f>
        <v>T1</v>
      </c>
      <c r="M909" t="s">
        <v>62</v>
      </c>
      <c r="N909" t="str">
        <f>CONCATENATE(Tableau1[[#This Row],[Annee]],"-",Tableau1[[#This Row],[Trimestre]])</f>
        <v>2021-T1</v>
      </c>
      <c r="O909" t="str">
        <f>VLOOKUP(Tableau1[[#This Row],[Product_Ref]],Table_Correspondance!H:J,2,FALSE)</f>
        <v>Robe</v>
      </c>
      <c r="P909" s="3">
        <f>VLOOKUP(Tableau1[[#This Row],[Product_Ref]],Table_Correspondance!H:N,6,FALSE)</f>
        <v>5.28</v>
      </c>
      <c r="Q909" s="3">
        <f>VLOOKUP(Tableau1[[#This Row],[Product_Ref]],Table_Correspondance!H:N,7,FALSE)</f>
        <v>6</v>
      </c>
      <c r="R909" s="3">
        <v>4889.6400000000003</v>
      </c>
      <c r="S909" t="str">
        <f>CONCATENATE(Tableau1[[#This Row],[Sub_Region_Cod]],Tableau1[[#This Row],[Country_Cod]],Tableau1[[#This Row],[Categ]],Tableau1[[#This Row],[Period]],Tableau1[[#This Row],[Product_Ref]],Tableau1[[#This Row],[Sales]])</f>
        <v>EUECZECAT_Haut-Et-BasM2-2021P177904889,64</v>
      </c>
      <c r="T909" s="5">
        <f>VLOOKUP(Tableau1[[#This Row],[Product_Ref]],Table_Correspondance!H:L,5,FALSE)</f>
        <v>42826</v>
      </c>
      <c r="U909">
        <f>_xlfn.DAYS(Tableau1[[#This Row],[Date]],Tableau1[[#This Row],[Date_creation]])</f>
        <v>1402</v>
      </c>
    </row>
    <row r="910" spans="1:21" x14ac:dyDescent="0.35">
      <c r="A910" t="s">
        <v>8</v>
      </c>
      <c r="B910" t="s">
        <v>421</v>
      </c>
      <c r="C910" t="str">
        <f>TRIM(Tableau1[[#This Row],[Country_Cod]])</f>
        <v>SVK</v>
      </c>
      <c r="D910" t="s">
        <v>408</v>
      </c>
      <c r="E910" t="str">
        <f>VLOOKUP(Tableau1[[#This Row],[Code_Pays]],Table_Correspondance!$B$1:$F$40,2,FALSE)</f>
        <v>Slovaquie</v>
      </c>
      <c r="F910" t="str">
        <f>RIGHT(Tableau1[[#This Row],[Categ]],LEN(Tableau1[[#This Row],[Categ]])-4)</f>
        <v>Haut-Et-Bas</v>
      </c>
      <c r="G910" t="s">
        <v>56</v>
      </c>
      <c r="H910" t="str">
        <f>RIGHT(Tableau1[[#This Row],[Period]],4)</f>
        <v>2020</v>
      </c>
      <c r="I910" t="str">
        <f>LEFT(Tableau1[[#This Row],[Period]],FIND("-",Tableau1[[#This Row],[Period]])-1)</f>
        <v>M3</v>
      </c>
      <c r="J910" t="str">
        <f>RIGHT(Tableau1[[#This Row],[Gauche_Trouve]],LEN(Tableau1[[#This Row],[Gauche_Trouve]])-1)</f>
        <v>3</v>
      </c>
      <c r="K910" s="5">
        <f>DATE(Tableau1[[#This Row],[Annee]],Tableau1[[#This Row],[Mois]],1)</f>
        <v>43891</v>
      </c>
      <c r="L910" s="5" t="str">
        <f>"T" &amp; ROUNDUP(Tableau1[[#This Row],[Mois]]/3, 0)</f>
        <v>T1</v>
      </c>
      <c r="M910" t="s">
        <v>373</v>
      </c>
      <c r="N910" t="str">
        <f>CONCATENATE(Tableau1[[#This Row],[Annee]],"-",Tableau1[[#This Row],[Trimestre]])</f>
        <v>2020-T1</v>
      </c>
      <c r="O910" t="str">
        <f>VLOOKUP(Tableau1[[#This Row],[Product_Ref]],Table_Correspondance!H:J,2,FALSE)</f>
        <v>Robe</v>
      </c>
      <c r="P910" s="3">
        <f>VLOOKUP(Tableau1[[#This Row],[Product_Ref]],Table_Correspondance!H:N,6,FALSE)</f>
        <v>8.3699999999999992</v>
      </c>
      <c r="Q910" s="3">
        <f>VLOOKUP(Tableau1[[#This Row],[Product_Ref]],Table_Correspondance!H:N,7,FALSE)</f>
        <v>9</v>
      </c>
      <c r="R910" s="3">
        <v>6373.97</v>
      </c>
      <c r="S910" t="str">
        <f>CONCATENATE(Tableau1[[#This Row],[Sub_Region_Cod]],Tableau1[[#This Row],[Country_Cod]],Tableau1[[#This Row],[Categ]],Tableau1[[#This Row],[Period]],Tableau1[[#This Row],[Product_Ref]],Tableau1[[#This Row],[Sales]])</f>
        <v>EUESVKCAT_Haut-Et-BasM3-2020P034386373,97</v>
      </c>
      <c r="T910" s="5">
        <f>VLOOKUP(Tableau1[[#This Row],[Product_Ref]],Table_Correspondance!H:L,5,FALSE)</f>
        <v>43009</v>
      </c>
      <c r="U910">
        <f>_xlfn.DAYS(Tableau1[[#This Row],[Date]],Tableau1[[#This Row],[Date_creation]])</f>
        <v>882</v>
      </c>
    </row>
    <row r="911" spans="1:21" x14ac:dyDescent="0.35">
      <c r="A911" t="s">
        <v>8</v>
      </c>
      <c r="B911" t="s">
        <v>420</v>
      </c>
      <c r="C911" t="str">
        <f>TRIM(Tableau1[[#This Row],[Country_Cod]])</f>
        <v>POL</v>
      </c>
      <c r="D911" t="s">
        <v>410</v>
      </c>
      <c r="E911" t="str">
        <f>VLOOKUP(Tableau1[[#This Row],[Code_Pays]],Table_Correspondance!$B$1:$F$40,2,FALSE)</f>
        <v>Pologne</v>
      </c>
      <c r="F911" t="str">
        <f>RIGHT(Tableau1[[#This Row],[Categ]],LEN(Tableau1[[#This Row],[Categ]])-4)</f>
        <v>Bas</v>
      </c>
      <c r="G911" t="s">
        <v>56</v>
      </c>
      <c r="H911" t="str">
        <f>RIGHT(Tableau1[[#This Row],[Period]],4)</f>
        <v>2020</v>
      </c>
      <c r="I911" t="str">
        <f>LEFT(Tableau1[[#This Row],[Period]],FIND("-",Tableau1[[#This Row],[Period]])-1)</f>
        <v>M3</v>
      </c>
      <c r="J911" t="str">
        <f>RIGHT(Tableau1[[#This Row],[Gauche_Trouve]],LEN(Tableau1[[#This Row],[Gauche_Trouve]])-1)</f>
        <v>3</v>
      </c>
      <c r="K911" s="5">
        <f>DATE(Tableau1[[#This Row],[Annee]],Tableau1[[#This Row],[Mois]],1)</f>
        <v>43891</v>
      </c>
      <c r="L911" s="5" t="str">
        <f>"T" &amp; ROUNDUP(Tableau1[[#This Row],[Mois]]/3, 0)</f>
        <v>T1</v>
      </c>
      <c r="M911" t="s">
        <v>321</v>
      </c>
      <c r="N911" t="str">
        <f>CONCATENATE(Tableau1[[#This Row],[Annee]],"-",Tableau1[[#This Row],[Trimestre]])</f>
        <v>2020-T1</v>
      </c>
      <c r="O911" t="str">
        <f>VLOOKUP(Tableau1[[#This Row],[Product_Ref]],Table_Correspondance!H:J,2,FALSE)</f>
        <v>Jupe</v>
      </c>
      <c r="P911" s="3">
        <f>VLOOKUP(Tableau1[[#This Row],[Product_Ref]],Table_Correspondance!H:N,6,FALSE)</f>
        <v>4.38</v>
      </c>
      <c r="Q911" s="3">
        <f>VLOOKUP(Tableau1[[#This Row],[Product_Ref]],Table_Correspondance!H:N,7,FALSE)</f>
        <v>6</v>
      </c>
      <c r="R911" s="3">
        <v>9488.15</v>
      </c>
      <c r="S911" t="str">
        <f>CONCATENATE(Tableau1[[#This Row],[Sub_Region_Cod]],Tableau1[[#This Row],[Country_Cod]],Tableau1[[#This Row],[Categ]],Tableau1[[#This Row],[Period]],Tableau1[[#This Row],[Product_Ref]],Tableau1[[#This Row],[Sales]])</f>
        <v>EUEPOLCAT_BasM3-2020P169479488,15</v>
      </c>
      <c r="T911" s="5">
        <f>VLOOKUP(Tableau1[[#This Row],[Product_Ref]],Table_Correspondance!H:L,5,FALSE)</f>
        <v>43009</v>
      </c>
      <c r="U911">
        <f>_xlfn.DAYS(Tableau1[[#This Row],[Date]],Tableau1[[#This Row],[Date_creation]])</f>
        <v>882</v>
      </c>
    </row>
    <row r="912" spans="1:21" x14ac:dyDescent="0.35">
      <c r="A912" t="s">
        <v>8</v>
      </c>
      <c r="B912" t="s">
        <v>416</v>
      </c>
      <c r="C912" t="str">
        <f>TRIM(Tableau1[[#This Row],[Country_Cod]])</f>
        <v>ROU</v>
      </c>
      <c r="D912" t="s">
        <v>409</v>
      </c>
      <c r="E912" t="str">
        <f>VLOOKUP(Tableau1[[#This Row],[Code_Pays]],Table_Correspondance!$B$1:$F$40,2,FALSE)</f>
        <v>Roumanie</v>
      </c>
      <c r="F912" t="str">
        <f>RIGHT(Tableau1[[#This Row],[Categ]],LEN(Tableau1[[#This Row],[Categ]])-4)</f>
        <v>Haut</v>
      </c>
      <c r="G912" t="s">
        <v>40</v>
      </c>
      <c r="H912" t="str">
        <f>RIGHT(Tableau1[[#This Row],[Period]],4)</f>
        <v>2020</v>
      </c>
      <c r="I912" t="str">
        <f>LEFT(Tableau1[[#This Row],[Period]],FIND("-",Tableau1[[#This Row],[Period]])-1)</f>
        <v>M10</v>
      </c>
      <c r="J912" t="str">
        <f>RIGHT(Tableau1[[#This Row],[Gauche_Trouve]],LEN(Tableau1[[#This Row],[Gauche_Trouve]])-1)</f>
        <v>10</v>
      </c>
      <c r="K912" s="5">
        <f>DATE(Tableau1[[#This Row],[Annee]],Tableau1[[#This Row],[Mois]],1)</f>
        <v>44105</v>
      </c>
      <c r="L912" s="5" t="str">
        <f>"T" &amp; ROUNDUP(Tableau1[[#This Row],[Mois]]/3, 0)</f>
        <v>T4</v>
      </c>
      <c r="M912" t="s">
        <v>204</v>
      </c>
      <c r="N912" t="str">
        <f>CONCATENATE(Tableau1[[#This Row],[Annee]],"-",Tableau1[[#This Row],[Trimestre]])</f>
        <v>2020-T4</v>
      </c>
      <c r="O912" t="str">
        <f>VLOOKUP(Tableau1[[#This Row],[Product_Ref]],Table_Correspondance!H:J,2,FALSE)</f>
        <v>Débardeur</v>
      </c>
      <c r="P912" s="3">
        <f>VLOOKUP(Tableau1[[#This Row],[Product_Ref]],Table_Correspondance!H:N,6,FALSE)</f>
        <v>8</v>
      </c>
      <c r="Q912" s="3">
        <f>VLOOKUP(Tableau1[[#This Row],[Product_Ref]],Table_Correspondance!H:N,7,FALSE)</f>
        <v>10</v>
      </c>
      <c r="R912" s="3">
        <v>8054.98</v>
      </c>
      <c r="S912" t="str">
        <f>CONCATENATE(Tableau1[[#This Row],[Sub_Region_Cod]],Tableau1[[#This Row],[Country_Cod]],Tableau1[[#This Row],[Categ]],Tableau1[[#This Row],[Period]],Tableau1[[#This Row],[Product_Ref]],Tableau1[[#This Row],[Sales]])</f>
        <v>EUEROUCAT_HautM10-2020P278408054,98</v>
      </c>
      <c r="T912" s="5">
        <f>VLOOKUP(Tableau1[[#This Row],[Product_Ref]],Table_Correspondance!H:L,5,FALSE)</f>
        <v>42948</v>
      </c>
      <c r="U912">
        <f>_xlfn.DAYS(Tableau1[[#This Row],[Date]],Tableau1[[#This Row],[Date_creation]])</f>
        <v>1157</v>
      </c>
    </row>
    <row r="913" spans="1:21" x14ac:dyDescent="0.35">
      <c r="A913" t="s">
        <v>8</v>
      </c>
      <c r="B913" t="s">
        <v>421</v>
      </c>
      <c r="C913" t="str">
        <f>TRIM(Tableau1[[#This Row],[Country_Cod]])</f>
        <v>SVK</v>
      </c>
      <c r="D913" t="s">
        <v>410</v>
      </c>
      <c r="E913" t="str">
        <f>VLOOKUP(Tableau1[[#This Row],[Code_Pays]],Table_Correspondance!$B$1:$F$40,2,FALSE)</f>
        <v>Slovaquie</v>
      </c>
      <c r="F913" t="str">
        <f>RIGHT(Tableau1[[#This Row],[Categ]],LEN(Tableau1[[#This Row],[Categ]])-4)</f>
        <v>Bas</v>
      </c>
      <c r="G913" t="s">
        <v>25</v>
      </c>
      <c r="H913" t="str">
        <f>RIGHT(Tableau1[[#This Row],[Period]],4)</f>
        <v>2019</v>
      </c>
      <c r="I913" t="str">
        <f>LEFT(Tableau1[[#This Row],[Period]],FIND("-",Tableau1[[#This Row],[Period]])-1)</f>
        <v>M12</v>
      </c>
      <c r="J913" t="str">
        <f>RIGHT(Tableau1[[#This Row],[Gauche_Trouve]],LEN(Tableau1[[#This Row],[Gauche_Trouve]])-1)</f>
        <v>12</v>
      </c>
      <c r="K913" s="5">
        <f>DATE(Tableau1[[#This Row],[Annee]],Tableau1[[#This Row],[Mois]],1)</f>
        <v>43800</v>
      </c>
      <c r="L913" s="5" t="str">
        <f>"T" &amp; ROUNDUP(Tableau1[[#This Row],[Mois]]/3, 0)</f>
        <v>T4</v>
      </c>
      <c r="M913" t="s">
        <v>72</v>
      </c>
      <c r="N913" t="str">
        <f>CONCATENATE(Tableau1[[#This Row],[Annee]],"-",Tableau1[[#This Row],[Trimestre]])</f>
        <v>2019-T4</v>
      </c>
      <c r="O913" t="str">
        <f>VLOOKUP(Tableau1[[#This Row],[Product_Ref]],Table_Correspondance!H:J,2,FALSE)</f>
        <v>Pantalon</v>
      </c>
      <c r="P913" s="3">
        <f>VLOOKUP(Tableau1[[#This Row],[Product_Ref]],Table_Correspondance!H:N,6,FALSE)</f>
        <v>9.6199999999999992</v>
      </c>
      <c r="Q913" s="3">
        <f>VLOOKUP(Tableau1[[#This Row],[Product_Ref]],Table_Correspondance!H:N,7,FALSE)</f>
        <v>13</v>
      </c>
      <c r="R913" s="3">
        <v>4951.2</v>
      </c>
      <c r="S913" t="str">
        <f>CONCATENATE(Tableau1[[#This Row],[Sub_Region_Cod]],Tableau1[[#This Row],[Country_Cod]],Tableau1[[#This Row],[Categ]],Tableau1[[#This Row],[Period]],Tableau1[[#This Row],[Product_Ref]],Tableau1[[#This Row],[Sales]])</f>
        <v>EUESVKCAT_BasM12-2019P043064951,2</v>
      </c>
      <c r="T913" s="5">
        <f>VLOOKUP(Tableau1[[#This Row],[Product_Ref]],Table_Correspondance!H:L,5,FALSE)</f>
        <v>43313</v>
      </c>
      <c r="U913">
        <f>_xlfn.DAYS(Tableau1[[#This Row],[Date]],Tableau1[[#This Row],[Date_creation]])</f>
        <v>487</v>
      </c>
    </row>
    <row r="914" spans="1:21" x14ac:dyDescent="0.35">
      <c r="A914" t="s">
        <v>8</v>
      </c>
      <c r="B914" t="s">
        <v>416</v>
      </c>
      <c r="C914" t="str">
        <f>TRIM(Tableau1[[#This Row],[Country_Cod]])</f>
        <v>ROU</v>
      </c>
      <c r="D914" t="s">
        <v>409</v>
      </c>
      <c r="E914" t="str">
        <f>VLOOKUP(Tableau1[[#This Row],[Code_Pays]],Table_Correspondance!$B$1:$F$40,2,FALSE)</f>
        <v>Roumanie</v>
      </c>
      <c r="F914" t="str">
        <f>RIGHT(Tableau1[[#This Row],[Categ]],LEN(Tableau1[[#This Row],[Categ]])-4)</f>
        <v>Haut</v>
      </c>
      <c r="G914" t="s">
        <v>54</v>
      </c>
      <c r="H914" t="str">
        <f>RIGHT(Tableau1[[#This Row],[Period]],4)</f>
        <v>2020</v>
      </c>
      <c r="I914" t="str">
        <f>LEFT(Tableau1[[#This Row],[Period]],FIND("-",Tableau1[[#This Row],[Period]])-1)</f>
        <v>M5</v>
      </c>
      <c r="J914" t="str">
        <f>RIGHT(Tableau1[[#This Row],[Gauche_Trouve]],LEN(Tableau1[[#This Row],[Gauche_Trouve]])-1)</f>
        <v>5</v>
      </c>
      <c r="K914" s="5">
        <f>DATE(Tableau1[[#This Row],[Annee]],Tableau1[[#This Row],[Mois]],1)</f>
        <v>43952</v>
      </c>
      <c r="L914" s="5" t="str">
        <f>"T" &amp; ROUNDUP(Tableau1[[#This Row],[Mois]]/3, 0)</f>
        <v>T2</v>
      </c>
      <c r="M914" t="s">
        <v>153</v>
      </c>
      <c r="N914" t="str">
        <f>CONCATENATE(Tableau1[[#This Row],[Annee]],"-",Tableau1[[#This Row],[Trimestre]])</f>
        <v>2020-T2</v>
      </c>
      <c r="O914" t="str">
        <f>VLOOKUP(Tableau1[[#This Row],[Product_Ref]],Table_Correspondance!H:J,2,FALSE)</f>
        <v>T-shirt</v>
      </c>
      <c r="P914" s="3">
        <f>VLOOKUP(Tableau1[[#This Row],[Product_Ref]],Table_Correspondance!H:N,6,FALSE)</f>
        <v>5.76</v>
      </c>
      <c r="Q914" s="3">
        <f>VLOOKUP(Tableau1[[#This Row],[Product_Ref]],Table_Correspondance!H:N,7,FALSE)</f>
        <v>8</v>
      </c>
      <c r="R914" s="3">
        <v>5122.4399999999996</v>
      </c>
      <c r="S914" t="str">
        <f>CONCATENATE(Tableau1[[#This Row],[Sub_Region_Cod]],Tableau1[[#This Row],[Country_Cod]],Tableau1[[#This Row],[Categ]],Tableau1[[#This Row],[Period]],Tableau1[[#This Row],[Product_Ref]],Tableau1[[#This Row],[Sales]])</f>
        <v>EUEROUCAT_HautM5-2020P068045122,44</v>
      </c>
      <c r="T914" s="5">
        <f>VLOOKUP(Tableau1[[#This Row],[Product_Ref]],Table_Correspondance!H:L,5,FALSE)</f>
        <v>42917</v>
      </c>
      <c r="U914">
        <f>_xlfn.DAYS(Tableau1[[#This Row],[Date]],Tableau1[[#This Row],[Date_creation]])</f>
        <v>1035</v>
      </c>
    </row>
    <row r="915" spans="1:21" x14ac:dyDescent="0.35">
      <c r="A915" t="s">
        <v>8</v>
      </c>
      <c r="B915" t="s">
        <v>417</v>
      </c>
      <c r="C915" t="str">
        <f>TRIM(Tableau1[[#This Row],[Country_Cod]])</f>
        <v>MDA</v>
      </c>
      <c r="D915" t="s">
        <v>408</v>
      </c>
      <c r="E915" t="str">
        <f>VLOOKUP(Tableau1[[#This Row],[Code_Pays]],Table_Correspondance!$B$1:$F$40,2,FALSE)</f>
        <v>République de Moldavie</v>
      </c>
      <c r="F915" t="str">
        <f>RIGHT(Tableau1[[#This Row],[Categ]],LEN(Tableau1[[#This Row],[Categ]])-4)</f>
        <v>Haut-Et-Bas</v>
      </c>
      <c r="G915" t="s">
        <v>11</v>
      </c>
      <c r="H915" t="str">
        <f>RIGHT(Tableau1[[#This Row],[Period]],4)</f>
        <v>2020</v>
      </c>
      <c r="I915" t="str">
        <f>LEFT(Tableau1[[#This Row],[Period]],FIND("-",Tableau1[[#This Row],[Period]])-1)</f>
        <v>M7</v>
      </c>
      <c r="J915" t="str">
        <f>RIGHT(Tableau1[[#This Row],[Gauche_Trouve]],LEN(Tableau1[[#This Row],[Gauche_Trouve]])-1)</f>
        <v>7</v>
      </c>
      <c r="K915" s="5">
        <f>DATE(Tableau1[[#This Row],[Annee]],Tableau1[[#This Row],[Mois]],1)</f>
        <v>44013</v>
      </c>
      <c r="L915" s="5" t="str">
        <f>"T" &amp; ROUNDUP(Tableau1[[#This Row],[Mois]]/3, 0)</f>
        <v>T3</v>
      </c>
      <c r="M915" t="s">
        <v>168</v>
      </c>
      <c r="N915" t="str">
        <f>CONCATENATE(Tableau1[[#This Row],[Annee]],"-",Tableau1[[#This Row],[Trimestre]])</f>
        <v>2020-T3</v>
      </c>
      <c r="O915" t="str">
        <f>VLOOKUP(Tableau1[[#This Row],[Product_Ref]],Table_Correspondance!H:J,2,FALSE)</f>
        <v>Robe</v>
      </c>
      <c r="P915" s="3">
        <f>VLOOKUP(Tableau1[[#This Row],[Product_Ref]],Table_Correspondance!H:N,6,FALSE)</f>
        <v>13.3</v>
      </c>
      <c r="Q915" s="3">
        <f>VLOOKUP(Tableau1[[#This Row],[Product_Ref]],Table_Correspondance!H:N,7,FALSE)</f>
        <v>14</v>
      </c>
      <c r="R915" s="3">
        <v>1284.71</v>
      </c>
      <c r="S915" t="str">
        <f>CONCATENATE(Tableau1[[#This Row],[Sub_Region_Cod]],Tableau1[[#This Row],[Country_Cod]],Tableau1[[#This Row],[Categ]],Tableau1[[#This Row],[Period]],Tableau1[[#This Row],[Product_Ref]],Tableau1[[#This Row],[Sales]])</f>
        <v>EUEMDACAT_Haut-Et-BasM7-2020P018221284,71</v>
      </c>
      <c r="T915" s="5">
        <f>VLOOKUP(Tableau1[[#This Row],[Product_Ref]],Table_Correspondance!H:L,5,FALSE)</f>
        <v>43070</v>
      </c>
      <c r="U915">
        <f>_xlfn.DAYS(Tableau1[[#This Row],[Date]],Tableau1[[#This Row],[Date_creation]])</f>
        <v>943</v>
      </c>
    </row>
    <row r="916" spans="1:21" x14ac:dyDescent="0.35">
      <c r="A916" t="s">
        <v>8</v>
      </c>
      <c r="B916" t="s">
        <v>422</v>
      </c>
      <c r="C916" t="str">
        <f>TRIM(Tableau1[[#This Row],[Country_Cod]])</f>
        <v>BLR</v>
      </c>
      <c r="D916" t="s">
        <v>409</v>
      </c>
      <c r="E916" t="str">
        <f>VLOOKUP(Tableau1[[#This Row],[Code_Pays]],Table_Correspondance!$B$1:$F$40,2,FALSE)</f>
        <v>Bélarus</v>
      </c>
      <c r="F916" t="str">
        <f>RIGHT(Tableau1[[#This Row],[Categ]],LEN(Tableau1[[#This Row],[Categ]])-4)</f>
        <v>Haut</v>
      </c>
      <c r="G916" t="s">
        <v>4</v>
      </c>
      <c r="H916" t="str">
        <f>RIGHT(Tableau1[[#This Row],[Period]],4)</f>
        <v>2021</v>
      </c>
      <c r="I916" t="str">
        <f>LEFT(Tableau1[[#This Row],[Period]],FIND("-",Tableau1[[#This Row],[Period]])-1)</f>
        <v>M3</v>
      </c>
      <c r="J916" t="str">
        <f>RIGHT(Tableau1[[#This Row],[Gauche_Trouve]],LEN(Tableau1[[#This Row],[Gauche_Trouve]])-1)</f>
        <v>3</v>
      </c>
      <c r="K916" s="5">
        <f>DATE(Tableau1[[#This Row],[Annee]],Tableau1[[#This Row],[Mois]],1)</f>
        <v>44256</v>
      </c>
      <c r="L916" s="5" t="str">
        <f>"T" &amp; ROUNDUP(Tableau1[[#This Row],[Mois]]/3, 0)</f>
        <v>T1</v>
      </c>
      <c r="M916" t="s">
        <v>19</v>
      </c>
      <c r="N916" t="str">
        <f>CONCATENATE(Tableau1[[#This Row],[Annee]],"-",Tableau1[[#This Row],[Trimestre]])</f>
        <v>2021-T1</v>
      </c>
      <c r="O916" t="str">
        <f>VLOOKUP(Tableau1[[#This Row],[Product_Ref]],Table_Correspondance!H:J,2,FALSE)</f>
        <v>Chemise</v>
      </c>
      <c r="P916" s="3">
        <f>VLOOKUP(Tableau1[[#This Row],[Product_Ref]],Table_Correspondance!H:N,6,FALSE)</f>
        <v>9.75</v>
      </c>
      <c r="Q916" s="3">
        <f>VLOOKUP(Tableau1[[#This Row],[Product_Ref]],Table_Correspondance!H:N,7,FALSE)</f>
        <v>13</v>
      </c>
      <c r="R916" s="3">
        <v>9421.7999999999993</v>
      </c>
      <c r="S916" t="str">
        <f>CONCATENATE(Tableau1[[#This Row],[Sub_Region_Cod]],Tableau1[[#This Row],[Country_Cod]],Tableau1[[#This Row],[Categ]],Tableau1[[#This Row],[Period]],Tableau1[[#This Row],[Product_Ref]],Tableau1[[#This Row],[Sales]])</f>
        <v>EUEBLRCAT_HautM3-2021P372719421,8</v>
      </c>
      <c r="T916" s="5">
        <f>VLOOKUP(Tableau1[[#This Row],[Product_Ref]],Table_Correspondance!H:L,5,FALSE)</f>
        <v>43374</v>
      </c>
      <c r="U916">
        <f>_xlfn.DAYS(Tableau1[[#This Row],[Date]],Tableau1[[#This Row],[Date_creation]])</f>
        <v>882</v>
      </c>
    </row>
    <row r="917" spans="1:21" x14ac:dyDescent="0.35">
      <c r="A917" t="s">
        <v>8</v>
      </c>
      <c r="B917" t="s">
        <v>424</v>
      </c>
      <c r="C917" t="str">
        <f>TRIM(Tableau1[[#This Row],[Country_Cod]])</f>
        <v>CZE</v>
      </c>
      <c r="D917" t="s">
        <v>410</v>
      </c>
      <c r="E917" t="str">
        <f>VLOOKUP(Tableau1[[#This Row],[Code_Pays]],Table_Correspondance!$B$1:$F$40,2,FALSE)</f>
        <v>République Tchèque</v>
      </c>
      <c r="F917" t="str">
        <f>RIGHT(Tableau1[[#This Row],[Categ]],LEN(Tableau1[[#This Row],[Categ]])-4)</f>
        <v>Bas</v>
      </c>
      <c r="G917" t="s">
        <v>48</v>
      </c>
      <c r="H917" t="str">
        <f>RIGHT(Tableau1[[#This Row],[Period]],4)</f>
        <v>2020</v>
      </c>
      <c r="I917" t="str">
        <f>LEFT(Tableau1[[#This Row],[Period]],FIND("-",Tableau1[[#This Row],[Period]])-1)</f>
        <v>M1</v>
      </c>
      <c r="J917" t="str">
        <f>RIGHT(Tableau1[[#This Row],[Gauche_Trouve]],LEN(Tableau1[[#This Row],[Gauche_Trouve]])-1)</f>
        <v>1</v>
      </c>
      <c r="K917" s="5">
        <f>DATE(Tableau1[[#This Row],[Annee]],Tableau1[[#This Row],[Mois]],1)</f>
        <v>43831</v>
      </c>
      <c r="L917" s="5" t="str">
        <f>"T" &amp; ROUNDUP(Tableau1[[#This Row],[Mois]]/3, 0)</f>
        <v>T1</v>
      </c>
      <c r="M917" t="s">
        <v>229</v>
      </c>
      <c r="N917" t="str">
        <f>CONCATENATE(Tableau1[[#This Row],[Annee]],"-",Tableau1[[#This Row],[Trimestre]])</f>
        <v>2020-T1</v>
      </c>
      <c r="O917" t="str">
        <f>VLOOKUP(Tableau1[[#This Row],[Product_Ref]],Table_Correspondance!H:J,2,FALSE)</f>
        <v>Chaussette</v>
      </c>
      <c r="P917" s="3">
        <f>VLOOKUP(Tableau1[[#This Row],[Product_Ref]],Table_Correspondance!H:N,6,FALSE)</f>
        <v>10.92</v>
      </c>
      <c r="Q917" s="3">
        <f>VLOOKUP(Tableau1[[#This Row],[Product_Ref]],Table_Correspondance!H:N,7,FALSE)</f>
        <v>13</v>
      </c>
      <c r="R917" s="3">
        <v>8951.15</v>
      </c>
      <c r="S917" t="str">
        <f>CONCATENATE(Tableau1[[#This Row],[Sub_Region_Cod]],Tableau1[[#This Row],[Country_Cod]],Tableau1[[#This Row],[Categ]],Tableau1[[#This Row],[Period]],Tableau1[[#This Row],[Product_Ref]],Tableau1[[#This Row],[Sales]])</f>
        <v>EUECZECAT_BasM1-2020P187848951,15</v>
      </c>
      <c r="T917" s="5">
        <f>VLOOKUP(Tableau1[[#This Row],[Product_Ref]],Table_Correspondance!H:L,5,FALSE)</f>
        <v>42979</v>
      </c>
      <c r="U917">
        <f>_xlfn.DAYS(Tableau1[[#This Row],[Date]],Tableau1[[#This Row],[Date_creation]])</f>
        <v>852</v>
      </c>
    </row>
    <row r="918" spans="1:21" x14ac:dyDescent="0.35">
      <c r="A918" t="s">
        <v>8</v>
      </c>
      <c r="B918" t="s">
        <v>418</v>
      </c>
      <c r="C918" t="str">
        <f>TRIM(Tableau1[[#This Row],[Country_Cod]])</f>
        <v>BGR</v>
      </c>
      <c r="D918" t="s">
        <v>410</v>
      </c>
      <c r="E918" t="str">
        <f>VLOOKUP(Tableau1[[#This Row],[Code_Pays]],Table_Correspondance!$B$1:$F$40,2,FALSE)</f>
        <v>Bulgarie</v>
      </c>
      <c r="F918" t="str">
        <f>RIGHT(Tableau1[[#This Row],[Categ]],LEN(Tableau1[[#This Row],[Categ]])-4)</f>
        <v>Bas</v>
      </c>
      <c r="G918" t="s">
        <v>23</v>
      </c>
      <c r="H918" t="str">
        <f>RIGHT(Tableau1[[#This Row],[Period]],4)</f>
        <v>2019</v>
      </c>
      <c r="I918" t="str">
        <f>LEFT(Tableau1[[#This Row],[Period]],FIND("-",Tableau1[[#This Row],[Period]])-1)</f>
        <v>M10</v>
      </c>
      <c r="J918" t="str">
        <f>RIGHT(Tableau1[[#This Row],[Gauche_Trouve]],LEN(Tableau1[[#This Row],[Gauche_Trouve]])-1)</f>
        <v>10</v>
      </c>
      <c r="K918" s="5">
        <f>DATE(Tableau1[[#This Row],[Annee]],Tableau1[[#This Row],[Mois]],1)</f>
        <v>43739</v>
      </c>
      <c r="L918" s="5" t="str">
        <f>"T" &amp; ROUNDUP(Tableau1[[#This Row],[Mois]]/3, 0)</f>
        <v>T4</v>
      </c>
      <c r="M918" t="s">
        <v>144</v>
      </c>
      <c r="N918" t="str">
        <f>CONCATENATE(Tableau1[[#This Row],[Annee]],"-",Tableau1[[#This Row],[Trimestre]])</f>
        <v>2019-T4</v>
      </c>
      <c r="O918" t="str">
        <f>VLOOKUP(Tableau1[[#This Row],[Product_Ref]],Table_Correspondance!H:J,2,FALSE)</f>
        <v>Pantacourt</v>
      </c>
      <c r="P918" s="3">
        <f>VLOOKUP(Tableau1[[#This Row],[Product_Ref]],Table_Correspondance!H:N,6,FALSE)</f>
        <v>10.8</v>
      </c>
      <c r="Q918" s="3">
        <f>VLOOKUP(Tableau1[[#This Row],[Product_Ref]],Table_Correspondance!H:N,7,FALSE)</f>
        <v>12</v>
      </c>
      <c r="R918" s="3">
        <v>6009.12</v>
      </c>
      <c r="S918" t="str">
        <f>CONCATENATE(Tableau1[[#This Row],[Sub_Region_Cod]],Tableau1[[#This Row],[Country_Cod]],Tableau1[[#This Row],[Categ]],Tableau1[[#This Row],[Period]],Tableau1[[#This Row],[Product_Ref]],Tableau1[[#This Row],[Sales]])</f>
        <v>EUEBGRCAT_BasM10-2019P257256009,12</v>
      </c>
      <c r="T918" s="5">
        <f>VLOOKUP(Tableau1[[#This Row],[Product_Ref]],Table_Correspondance!H:L,5,FALSE)</f>
        <v>42736</v>
      </c>
      <c r="U918">
        <f>_xlfn.DAYS(Tableau1[[#This Row],[Date]],Tableau1[[#This Row],[Date_creation]])</f>
        <v>1003</v>
      </c>
    </row>
    <row r="919" spans="1:21" x14ac:dyDescent="0.35">
      <c r="A919" t="s">
        <v>8</v>
      </c>
      <c r="B919" t="s">
        <v>423</v>
      </c>
      <c r="C919" t="str">
        <f>TRIM(Tableau1[[#This Row],[Country_Cod]])</f>
        <v>UKR</v>
      </c>
      <c r="D919" t="s">
        <v>409</v>
      </c>
      <c r="E919" t="str">
        <f>VLOOKUP(Tableau1[[#This Row],[Code_Pays]],Table_Correspondance!$B$1:$F$40,2,FALSE)</f>
        <v>Ukraine</v>
      </c>
      <c r="F919" t="str">
        <f>RIGHT(Tableau1[[#This Row],[Categ]],LEN(Tableau1[[#This Row],[Categ]])-4)</f>
        <v>Haut</v>
      </c>
      <c r="G919" t="s">
        <v>25</v>
      </c>
      <c r="H919" t="str">
        <f>RIGHT(Tableau1[[#This Row],[Period]],4)</f>
        <v>2019</v>
      </c>
      <c r="I919" t="str">
        <f>LEFT(Tableau1[[#This Row],[Period]],FIND("-",Tableau1[[#This Row],[Period]])-1)</f>
        <v>M12</v>
      </c>
      <c r="J919" t="str">
        <f>RIGHT(Tableau1[[#This Row],[Gauche_Trouve]],LEN(Tableau1[[#This Row],[Gauche_Trouve]])-1)</f>
        <v>12</v>
      </c>
      <c r="K919" s="5">
        <f>DATE(Tableau1[[#This Row],[Annee]],Tableau1[[#This Row],[Mois]],1)</f>
        <v>43800</v>
      </c>
      <c r="L919" s="5" t="str">
        <f>"T" &amp; ROUNDUP(Tableau1[[#This Row],[Mois]]/3, 0)</f>
        <v>T4</v>
      </c>
      <c r="M919" t="s">
        <v>136</v>
      </c>
      <c r="N919" t="str">
        <f>CONCATENATE(Tableau1[[#This Row],[Annee]],"-",Tableau1[[#This Row],[Trimestre]])</f>
        <v>2019-T4</v>
      </c>
      <c r="O919" t="str">
        <f>VLOOKUP(Tableau1[[#This Row],[Product_Ref]],Table_Correspondance!H:J,2,FALSE)</f>
        <v>Sweatshirt</v>
      </c>
      <c r="P919" s="3">
        <f>VLOOKUP(Tableau1[[#This Row],[Product_Ref]],Table_Correspondance!H:N,6,FALSE)</f>
        <v>3.5</v>
      </c>
      <c r="Q919" s="3">
        <f>VLOOKUP(Tableau1[[#This Row],[Product_Ref]],Table_Correspondance!H:N,7,FALSE)</f>
        <v>5</v>
      </c>
      <c r="R919" s="3">
        <v>8857.4</v>
      </c>
      <c r="S919" t="str">
        <f>CONCATENATE(Tableau1[[#This Row],[Sub_Region_Cod]],Tableau1[[#This Row],[Country_Cod]],Tableau1[[#This Row],[Categ]],Tableau1[[#This Row],[Period]],Tableau1[[#This Row],[Product_Ref]],Tableau1[[#This Row],[Sales]])</f>
        <v>EUEUKRCAT_HautM12-2019P179868857,4</v>
      </c>
      <c r="T919" s="5">
        <f>VLOOKUP(Tableau1[[#This Row],[Product_Ref]],Table_Correspondance!H:L,5,FALSE)</f>
        <v>42948</v>
      </c>
      <c r="U919">
        <f>_xlfn.DAYS(Tableau1[[#This Row],[Date]],Tableau1[[#This Row],[Date_creation]])</f>
        <v>852</v>
      </c>
    </row>
    <row r="920" spans="1:21" x14ac:dyDescent="0.35">
      <c r="A920" t="s">
        <v>8</v>
      </c>
      <c r="B920" t="s">
        <v>415</v>
      </c>
      <c r="C920" t="str">
        <f>TRIM(Tableau1[[#This Row],[Country_Cod]])</f>
        <v>RUS</v>
      </c>
      <c r="D920" t="s">
        <v>409</v>
      </c>
      <c r="E920" t="str">
        <f>VLOOKUP(Tableau1[[#This Row],[Code_Pays]],Table_Correspondance!$B$1:$F$40,2,FALSE)</f>
        <v>Fédération de Russie</v>
      </c>
      <c r="F920" t="str">
        <f>RIGHT(Tableau1[[#This Row],[Categ]],LEN(Tableau1[[#This Row],[Categ]])-4)</f>
        <v>Haut</v>
      </c>
      <c r="G920" t="s">
        <v>30</v>
      </c>
      <c r="H920" t="str">
        <f>RIGHT(Tableau1[[#This Row],[Period]],4)</f>
        <v>2020</v>
      </c>
      <c r="I920" t="str">
        <f>LEFT(Tableau1[[#This Row],[Period]],FIND("-",Tableau1[[#This Row],[Period]])-1)</f>
        <v>M9</v>
      </c>
      <c r="J920" t="str">
        <f>RIGHT(Tableau1[[#This Row],[Gauche_Trouve]],LEN(Tableau1[[#This Row],[Gauche_Trouve]])-1)</f>
        <v>9</v>
      </c>
      <c r="K920" s="5">
        <f>DATE(Tableau1[[#This Row],[Annee]],Tableau1[[#This Row],[Mois]],1)</f>
        <v>44075</v>
      </c>
      <c r="L920" s="5" t="str">
        <f>"T" &amp; ROUNDUP(Tableau1[[#This Row],[Mois]]/3, 0)</f>
        <v>T3</v>
      </c>
      <c r="M920" t="s">
        <v>235</v>
      </c>
      <c r="N920" t="str">
        <f>CONCATENATE(Tableau1[[#This Row],[Annee]],"-",Tableau1[[#This Row],[Trimestre]])</f>
        <v>2020-T3</v>
      </c>
      <c r="O920" t="str">
        <f>VLOOKUP(Tableau1[[#This Row],[Product_Ref]],Table_Correspondance!H:J,2,FALSE)</f>
        <v>Chemisier</v>
      </c>
      <c r="P920" s="3">
        <f>VLOOKUP(Tableau1[[#This Row],[Product_Ref]],Table_Correspondance!H:N,6,FALSE)</f>
        <v>8.4</v>
      </c>
      <c r="Q920" s="3">
        <f>VLOOKUP(Tableau1[[#This Row],[Product_Ref]],Table_Correspondance!H:N,7,FALSE)</f>
        <v>12</v>
      </c>
      <c r="R920" s="3">
        <v>7477.28</v>
      </c>
      <c r="S920" t="str">
        <f>CONCATENATE(Tableau1[[#This Row],[Sub_Region_Cod]],Tableau1[[#This Row],[Country_Cod]],Tableau1[[#This Row],[Categ]],Tableau1[[#This Row],[Period]],Tableau1[[#This Row],[Product_Ref]],Tableau1[[#This Row],[Sales]])</f>
        <v>EUERUSCAT_HautM9-2020P457547477,28</v>
      </c>
      <c r="T920" s="5">
        <f>VLOOKUP(Tableau1[[#This Row],[Product_Ref]],Table_Correspondance!H:L,5,FALSE)</f>
        <v>42917</v>
      </c>
      <c r="U920">
        <f>_xlfn.DAYS(Tableau1[[#This Row],[Date]],Tableau1[[#This Row],[Date_creation]])</f>
        <v>1158</v>
      </c>
    </row>
    <row r="921" spans="1:21" x14ac:dyDescent="0.35">
      <c r="A921" t="s">
        <v>8</v>
      </c>
      <c r="B921" t="s">
        <v>421</v>
      </c>
      <c r="C921" t="str">
        <f>TRIM(Tableau1[[#This Row],[Country_Cod]])</f>
        <v>SVK</v>
      </c>
      <c r="D921" t="s">
        <v>409</v>
      </c>
      <c r="E921" t="str">
        <f>VLOOKUP(Tableau1[[#This Row],[Code_Pays]],Table_Correspondance!$B$1:$F$40,2,FALSE)</f>
        <v>Slovaquie</v>
      </c>
      <c r="F921" t="str">
        <f>RIGHT(Tableau1[[#This Row],[Categ]],LEN(Tableau1[[#This Row],[Categ]])-4)</f>
        <v>Haut</v>
      </c>
      <c r="G921" t="s">
        <v>38</v>
      </c>
      <c r="H921" t="str">
        <f>RIGHT(Tableau1[[#This Row],[Period]],4)</f>
        <v>2019</v>
      </c>
      <c r="I921" t="str">
        <f>LEFT(Tableau1[[#This Row],[Period]],FIND("-",Tableau1[[#This Row],[Period]])-1)</f>
        <v>M5</v>
      </c>
      <c r="J921" t="str">
        <f>RIGHT(Tableau1[[#This Row],[Gauche_Trouve]],LEN(Tableau1[[#This Row],[Gauche_Trouve]])-1)</f>
        <v>5</v>
      </c>
      <c r="K921" s="5">
        <f>DATE(Tableau1[[#This Row],[Annee]],Tableau1[[#This Row],[Mois]],1)</f>
        <v>43586</v>
      </c>
      <c r="L921" s="5" t="str">
        <f>"T" &amp; ROUNDUP(Tableau1[[#This Row],[Mois]]/3, 0)</f>
        <v>T2</v>
      </c>
      <c r="M921" t="s">
        <v>314</v>
      </c>
      <c r="N921" t="str">
        <f>CONCATENATE(Tableau1[[#This Row],[Annee]],"-",Tableau1[[#This Row],[Trimestre]])</f>
        <v>2019-T2</v>
      </c>
      <c r="O921" t="str">
        <f>VLOOKUP(Tableau1[[#This Row],[Product_Ref]],Table_Correspondance!H:J,2,FALSE)</f>
        <v>Chemise</v>
      </c>
      <c r="P921" s="3">
        <f>VLOOKUP(Tableau1[[#This Row],[Product_Ref]],Table_Correspondance!H:N,6,FALSE)</f>
        <v>7.5</v>
      </c>
      <c r="Q921" s="3">
        <f>VLOOKUP(Tableau1[[#This Row],[Product_Ref]],Table_Correspondance!H:N,7,FALSE)</f>
        <v>10</v>
      </c>
      <c r="R921" s="3">
        <v>7329.83</v>
      </c>
      <c r="S921" t="str">
        <f>CONCATENATE(Tableau1[[#This Row],[Sub_Region_Cod]],Tableau1[[#This Row],[Country_Cod]],Tableau1[[#This Row],[Categ]],Tableau1[[#This Row],[Period]],Tableau1[[#This Row],[Product_Ref]],Tableau1[[#This Row],[Sales]])</f>
        <v>EUESVKCAT_HautM5-2019P124887329,83</v>
      </c>
      <c r="T921" s="5">
        <f>VLOOKUP(Tableau1[[#This Row],[Product_Ref]],Table_Correspondance!H:L,5,FALSE)</f>
        <v>43313</v>
      </c>
      <c r="U921">
        <f>_xlfn.DAYS(Tableau1[[#This Row],[Date]],Tableau1[[#This Row],[Date_creation]])</f>
        <v>273</v>
      </c>
    </row>
    <row r="922" spans="1:21" x14ac:dyDescent="0.35">
      <c r="A922" t="s">
        <v>8</v>
      </c>
      <c r="B922" t="s">
        <v>424</v>
      </c>
      <c r="C922" t="str">
        <f>TRIM(Tableau1[[#This Row],[Country_Cod]])</f>
        <v>CZE</v>
      </c>
      <c r="D922" t="s">
        <v>410</v>
      </c>
      <c r="E922" t="str">
        <f>VLOOKUP(Tableau1[[#This Row],[Code_Pays]],Table_Correspondance!$B$1:$F$40,2,FALSE)</f>
        <v>République Tchèque</v>
      </c>
      <c r="F922" t="str">
        <f>RIGHT(Tableau1[[#This Row],[Categ]],LEN(Tableau1[[#This Row],[Categ]])-4)</f>
        <v>Bas</v>
      </c>
      <c r="G922" t="s">
        <v>75</v>
      </c>
      <c r="H922" t="str">
        <f>RIGHT(Tableau1[[#This Row],[Period]],4)</f>
        <v>2021</v>
      </c>
      <c r="I922" t="str">
        <f>LEFT(Tableau1[[#This Row],[Period]],FIND("-",Tableau1[[#This Row],[Period]])-1)</f>
        <v>M4</v>
      </c>
      <c r="J922" t="str">
        <f>RIGHT(Tableau1[[#This Row],[Gauche_Trouve]],LEN(Tableau1[[#This Row],[Gauche_Trouve]])-1)</f>
        <v>4</v>
      </c>
      <c r="K922" s="5">
        <f>DATE(Tableau1[[#This Row],[Annee]],Tableau1[[#This Row],[Mois]],1)</f>
        <v>44287</v>
      </c>
      <c r="L922" s="5" t="str">
        <f>"T" &amp; ROUNDUP(Tableau1[[#This Row],[Mois]]/3, 0)</f>
        <v>T2</v>
      </c>
      <c r="M922" t="s">
        <v>167</v>
      </c>
      <c r="N922" t="str">
        <f>CONCATENATE(Tableau1[[#This Row],[Annee]],"-",Tableau1[[#This Row],[Trimestre]])</f>
        <v>2021-T2</v>
      </c>
      <c r="O922" t="str">
        <f>VLOOKUP(Tableau1[[#This Row],[Product_Ref]],Table_Correspondance!H:J,2,FALSE)</f>
        <v>Culotte</v>
      </c>
      <c r="P922" s="3">
        <f>VLOOKUP(Tableau1[[#This Row],[Product_Ref]],Table_Correspondance!H:N,6,FALSE)</f>
        <v>8.6999999999999993</v>
      </c>
      <c r="Q922" s="3">
        <f>VLOOKUP(Tableau1[[#This Row],[Product_Ref]],Table_Correspondance!H:N,7,FALSE)</f>
        <v>10</v>
      </c>
      <c r="R922" s="3">
        <v>9856.9</v>
      </c>
      <c r="S922" t="str">
        <f>CONCATENATE(Tableau1[[#This Row],[Sub_Region_Cod]],Tableau1[[#This Row],[Country_Cod]],Tableau1[[#This Row],[Categ]],Tableau1[[#This Row],[Period]],Tableau1[[#This Row],[Product_Ref]],Tableau1[[#This Row],[Sales]])</f>
        <v>EUECZECAT_BasM4-2021P365319856,9</v>
      </c>
      <c r="T922" s="5">
        <f>VLOOKUP(Tableau1[[#This Row],[Product_Ref]],Table_Correspondance!H:L,5,FALSE)</f>
        <v>43344</v>
      </c>
      <c r="U922">
        <f>_xlfn.DAYS(Tableau1[[#This Row],[Date]],Tableau1[[#This Row],[Date_creation]])</f>
        <v>943</v>
      </c>
    </row>
    <row r="923" spans="1:21" x14ac:dyDescent="0.35">
      <c r="A923" t="s">
        <v>8</v>
      </c>
      <c r="B923" t="s">
        <v>415</v>
      </c>
      <c r="C923" t="str">
        <f>TRIM(Tableau1[[#This Row],[Country_Cod]])</f>
        <v>RUS</v>
      </c>
      <c r="D923" t="s">
        <v>410</v>
      </c>
      <c r="E923" t="str">
        <f>VLOOKUP(Tableau1[[#This Row],[Code_Pays]],Table_Correspondance!$B$1:$F$40,2,FALSE)</f>
        <v>Fédération de Russie</v>
      </c>
      <c r="F923" t="str">
        <f>RIGHT(Tableau1[[#This Row],[Categ]],LEN(Tableau1[[#This Row],[Categ]])-4)</f>
        <v>Bas</v>
      </c>
      <c r="G923" t="s">
        <v>9</v>
      </c>
      <c r="H923" t="str">
        <f>RIGHT(Tableau1[[#This Row],[Period]],4)</f>
        <v>2021</v>
      </c>
      <c r="I923" t="str">
        <f>LEFT(Tableau1[[#This Row],[Period]],FIND("-",Tableau1[[#This Row],[Period]])-1)</f>
        <v>M2</v>
      </c>
      <c r="J923" t="str">
        <f>RIGHT(Tableau1[[#This Row],[Gauche_Trouve]],LEN(Tableau1[[#This Row],[Gauche_Trouve]])-1)</f>
        <v>2</v>
      </c>
      <c r="K923" s="5">
        <f>DATE(Tableau1[[#This Row],[Annee]],Tableau1[[#This Row],[Mois]],1)</f>
        <v>44228</v>
      </c>
      <c r="L923" s="5" t="str">
        <f>"T" &amp; ROUNDUP(Tableau1[[#This Row],[Mois]]/3, 0)</f>
        <v>T1</v>
      </c>
      <c r="M923" t="s">
        <v>71</v>
      </c>
      <c r="N923" t="str">
        <f>CONCATENATE(Tableau1[[#This Row],[Annee]],"-",Tableau1[[#This Row],[Trimestre]])</f>
        <v>2021-T1</v>
      </c>
      <c r="O923" t="str">
        <f>VLOOKUP(Tableau1[[#This Row],[Product_Ref]],Table_Correspondance!H:J,2,FALSE)</f>
        <v>Pantalon</v>
      </c>
      <c r="P923" s="3">
        <f>VLOOKUP(Tableau1[[#This Row],[Product_Ref]],Table_Correspondance!H:N,6,FALSE)</f>
        <v>13.8</v>
      </c>
      <c r="Q923" s="3">
        <f>VLOOKUP(Tableau1[[#This Row],[Product_Ref]],Table_Correspondance!H:N,7,FALSE)</f>
        <v>15</v>
      </c>
      <c r="R923" s="3">
        <v>1053.3599999999999</v>
      </c>
      <c r="S923" t="str">
        <f>CONCATENATE(Tableau1[[#This Row],[Sub_Region_Cod]],Tableau1[[#This Row],[Country_Cod]],Tableau1[[#This Row],[Categ]],Tableau1[[#This Row],[Period]],Tableau1[[#This Row],[Product_Ref]],Tableau1[[#This Row],[Sales]])</f>
        <v>EUERUSCAT_BasM2-2021P250761053,36</v>
      </c>
      <c r="T923" s="5">
        <f>VLOOKUP(Tableau1[[#This Row],[Product_Ref]],Table_Correspondance!H:L,5,FALSE)</f>
        <v>42736</v>
      </c>
      <c r="U923">
        <f>_xlfn.DAYS(Tableau1[[#This Row],[Date]],Tableau1[[#This Row],[Date_creation]])</f>
        <v>1492</v>
      </c>
    </row>
    <row r="924" spans="1:21" x14ac:dyDescent="0.35">
      <c r="A924" t="s">
        <v>8</v>
      </c>
      <c r="B924" t="s">
        <v>417</v>
      </c>
      <c r="C924" t="str">
        <f>TRIM(Tableau1[[#This Row],[Country_Cod]])</f>
        <v>MDA</v>
      </c>
      <c r="D924" t="s">
        <v>409</v>
      </c>
      <c r="E924" t="str">
        <f>VLOOKUP(Tableau1[[#This Row],[Code_Pays]],Table_Correspondance!$B$1:$F$40,2,FALSE)</f>
        <v>République de Moldavie</v>
      </c>
      <c r="F924" t="str">
        <f>RIGHT(Tableau1[[#This Row],[Categ]],LEN(Tableau1[[#This Row],[Categ]])-4)</f>
        <v>Haut</v>
      </c>
      <c r="G924" t="s">
        <v>75</v>
      </c>
      <c r="H924" t="str">
        <f>RIGHT(Tableau1[[#This Row],[Period]],4)</f>
        <v>2021</v>
      </c>
      <c r="I924" t="str">
        <f>LEFT(Tableau1[[#This Row],[Period]],FIND("-",Tableau1[[#This Row],[Period]])-1)</f>
        <v>M4</v>
      </c>
      <c r="J924" t="str">
        <f>RIGHT(Tableau1[[#This Row],[Gauche_Trouve]],LEN(Tableau1[[#This Row],[Gauche_Trouve]])-1)</f>
        <v>4</v>
      </c>
      <c r="K924" s="5">
        <f>DATE(Tableau1[[#This Row],[Annee]],Tableau1[[#This Row],[Mois]],1)</f>
        <v>44287</v>
      </c>
      <c r="L924" s="5" t="str">
        <f>"T" &amp; ROUNDUP(Tableau1[[#This Row],[Mois]]/3, 0)</f>
        <v>T2</v>
      </c>
      <c r="M924" t="s">
        <v>210</v>
      </c>
      <c r="N924" t="str">
        <f>CONCATENATE(Tableau1[[#This Row],[Annee]],"-",Tableau1[[#This Row],[Trimestre]])</f>
        <v>2021-T2</v>
      </c>
      <c r="O924" t="str">
        <f>VLOOKUP(Tableau1[[#This Row],[Product_Ref]],Table_Correspondance!H:J,2,FALSE)</f>
        <v>Débardeur</v>
      </c>
      <c r="P924" s="3">
        <f>VLOOKUP(Tableau1[[#This Row],[Product_Ref]],Table_Correspondance!H:N,6,FALSE)</f>
        <v>4.25</v>
      </c>
      <c r="Q924" s="3">
        <f>VLOOKUP(Tableau1[[#This Row],[Product_Ref]],Table_Correspondance!H:N,7,FALSE)</f>
        <v>5</v>
      </c>
      <c r="R924" s="3">
        <v>2192.33</v>
      </c>
      <c r="S924" t="str">
        <f>CONCATENATE(Tableau1[[#This Row],[Sub_Region_Cod]],Tableau1[[#This Row],[Country_Cod]],Tableau1[[#This Row],[Categ]],Tableau1[[#This Row],[Period]],Tableau1[[#This Row],[Product_Ref]],Tableau1[[#This Row],[Sales]])</f>
        <v>EUEMDACAT_HautM4-2021P321232192,33</v>
      </c>
      <c r="T924" s="5">
        <f>VLOOKUP(Tableau1[[#This Row],[Product_Ref]],Table_Correspondance!H:L,5,FALSE)</f>
        <v>42917</v>
      </c>
      <c r="U924">
        <f>_xlfn.DAYS(Tableau1[[#This Row],[Date]],Tableau1[[#This Row],[Date_creation]])</f>
        <v>1370</v>
      </c>
    </row>
    <row r="925" spans="1:21" x14ac:dyDescent="0.35">
      <c r="A925" t="s">
        <v>8</v>
      </c>
      <c r="B925" t="s">
        <v>422</v>
      </c>
      <c r="C925" t="str">
        <f>TRIM(Tableau1[[#This Row],[Country_Cod]])</f>
        <v>BLR</v>
      </c>
      <c r="D925" t="s">
        <v>410</v>
      </c>
      <c r="E925" t="str">
        <f>VLOOKUP(Tableau1[[#This Row],[Code_Pays]],Table_Correspondance!$B$1:$F$40,2,FALSE)</f>
        <v>Bélarus</v>
      </c>
      <c r="F925" t="str">
        <f>RIGHT(Tableau1[[#This Row],[Categ]],LEN(Tableau1[[#This Row],[Categ]])-4)</f>
        <v>Bas</v>
      </c>
      <c r="G925" t="s">
        <v>54</v>
      </c>
      <c r="H925" t="str">
        <f>RIGHT(Tableau1[[#This Row],[Period]],4)</f>
        <v>2020</v>
      </c>
      <c r="I925" t="str">
        <f>LEFT(Tableau1[[#This Row],[Period]],FIND("-",Tableau1[[#This Row],[Period]])-1)</f>
        <v>M5</v>
      </c>
      <c r="J925" t="str">
        <f>RIGHT(Tableau1[[#This Row],[Gauche_Trouve]],LEN(Tableau1[[#This Row],[Gauche_Trouve]])-1)</f>
        <v>5</v>
      </c>
      <c r="K925" s="5">
        <f>DATE(Tableau1[[#This Row],[Annee]],Tableau1[[#This Row],[Mois]],1)</f>
        <v>43952</v>
      </c>
      <c r="L925" s="5" t="str">
        <f>"T" &amp; ROUNDUP(Tableau1[[#This Row],[Mois]]/3, 0)</f>
        <v>T2</v>
      </c>
      <c r="M925" t="s">
        <v>131</v>
      </c>
      <c r="N925" t="str">
        <f>CONCATENATE(Tableau1[[#This Row],[Annee]],"-",Tableau1[[#This Row],[Trimestre]])</f>
        <v>2020-T2</v>
      </c>
      <c r="O925" t="str">
        <f>VLOOKUP(Tableau1[[#This Row],[Product_Ref]],Table_Correspondance!H:J,2,FALSE)</f>
        <v>Pantacourt</v>
      </c>
      <c r="P925" s="3">
        <f>VLOOKUP(Tableau1[[#This Row],[Product_Ref]],Table_Correspondance!H:N,6,FALSE)</f>
        <v>10.92</v>
      </c>
      <c r="Q925" s="3">
        <f>VLOOKUP(Tableau1[[#This Row],[Product_Ref]],Table_Correspondance!H:N,7,FALSE)</f>
        <v>14</v>
      </c>
      <c r="R925" s="3">
        <v>5646.6</v>
      </c>
      <c r="S925" t="str">
        <f>CONCATENATE(Tableau1[[#This Row],[Sub_Region_Cod]],Tableau1[[#This Row],[Country_Cod]],Tableau1[[#This Row],[Categ]],Tableau1[[#This Row],[Period]],Tableau1[[#This Row],[Product_Ref]],Tableau1[[#This Row],[Sales]])</f>
        <v>EUEBLRCAT_BasM5-2020P384395646,6</v>
      </c>
      <c r="T925" s="5">
        <f>VLOOKUP(Tableau1[[#This Row],[Product_Ref]],Table_Correspondance!H:L,5,FALSE)</f>
        <v>42795</v>
      </c>
      <c r="U925">
        <f>_xlfn.DAYS(Tableau1[[#This Row],[Date]],Tableau1[[#This Row],[Date_creation]])</f>
        <v>1157</v>
      </c>
    </row>
    <row r="926" spans="1:21" x14ac:dyDescent="0.35">
      <c r="A926" t="s">
        <v>8</v>
      </c>
      <c r="B926" t="s">
        <v>418</v>
      </c>
      <c r="C926" t="str">
        <f>TRIM(Tableau1[[#This Row],[Country_Cod]])</f>
        <v>BGR</v>
      </c>
      <c r="D926" t="s">
        <v>410</v>
      </c>
      <c r="E926" t="str">
        <f>VLOOKUP(Tableau1[[#This Row],[Code_Pays]],Table_Correspondance!$B$1:$F$40,2,FALSE)</f>
        <v>Bulgarie</v>
      </c>
      <c r="F926" t="str">
        <f>RIGHT(Tableau1[[#This Row],[Categ]],LEN(Tableau1[[#This Row],[Categ]])-4)</f>
        <v>Bas</v>
      </c>
      <c r="G926" t="s">
        <v>6</v>
      </c>
      <c r="H926" t="str">
        <f>RIGHT(Tableau1[[#This Row],[Period]],4)</f>
        <v>2021</v>
      </c>
      <c r="I926" t="str">
        <f>LEFT(Tableau1[[#This Row],[Period]],FIND("-",Tableau1[[#This Row],[Period]])-1)</f>
        <v>M1</v>
      </c>
      <c r="J926" t="str">
        <f>RIGHT(Tableau1[[#This Row],[Gauche_Trouve]],LEN(Tableau1[[#This Row],[Gauche_Trouve]])-1)</f>
        <v>1</v>
      </c>
      <c r="K926" s="5">
        <f>DATE(Tableau1[[#This Row],[Annee]],Tableau1[[#This Row],[Mois]],1)</f>
        <v>44197</v>
      </c>
      <c r="L926" s="5" t="str">
        <f>"T" &amp; ROUNDUP(Tableau1[[#This Row],[Mois]]/3, 0)</f>
        <v>T1</v>
      </c>
      <c r="M926" t="s">
        <v>388</v>
      </c>
      <c r="N926" t="str">
        <f>CONCATENATE(Tableau1[[#This Row],[Annee]],"-",Tableau1[[#This Row],[Trimestre]])</f>
        <v>2021-T1</v>
      </c>
      <c r="O926" t="str">
        <f>VLOOKUP(Tableau1[[#This Row],[Product_Ref]],Table_Correspondance!H:J,2,FALSE)</f>
        <v>Culotte</v>
      </c>
      <c r="P926" s="3">
        <f>VLOOKUP(Tableau1[[#This Row],[Product_Ref]],Table_Correspondance!H:N,6,FALSE)</f>
        <v>7.38</v>
      </c>
      <c r="Q926" s="3">
        <f>VLOOKUP(Tableau1[[#This Row],[Product_Ref]],Table_Correspondance!H:N,7,FALSE)</f>
        <v>9</v>
      </c>
      <c r="R926" s="3">
        <v>5954.79</v>
      </c>
      <c r="S926" t="str">
        <f>CONCATENATE(Tableau1[[#This Row],[Sub_Region_Cod]],Tableau1[[#This Row],[Country_Cod]],Tableau1[[#This Row],[Categ]],Tableau1[[#This Row],[Period]],Tableau1[[#This Row],[Product_Ref]],Tableau1[[#This Row],[Sales]])</f>
        <v>EUEBGRCAT_BasM1-2021P354665954,79</v>
      </c>
      <c r="T926" s="5">
        <f>VLOOKUP(Tableau1[[#This Row],[Product_Ref]],Table_Correspondance!H:L,5,FALSE)</f>
        <v>42948</v>
      </c>
      <c r="U926">
        <f>_xlfn.DAYS(Tableau1[[#This Row],[Date]],Tableau1[[#This Row],[Date_creation]])</f>
        <v>1249</v>
      </c>
    </row>
    <row r="927" spans="1:21" x14ac:dyDescent="0.35">
      <c r="A927" t="s">
        <v>8</v>
      </c>
      <c r="B927" t="s">
        <v>417</v>
      </c>
      <c r="C927" t="str">
        <f>TRIM(Tableau1[[#This Row],[Country_Cod]])</f>
        <v>MDA</v>
      </c>
      <c r="D927" t="s">
        <v>410</v>
      </c>
      <c r="E927" t="str">
        <f>VLOOKUP(Tableau1[[#This Row],[Code_Pays]],Table_Correspondance!$B$1:$F$40,2,FALSE)</f>
        <v>République de Moldavie</v>
      </c>
      <c r="F927" t="str">
        <f>RIGHT(Tableau1[[#This Row],[Categ]],LEN(Tableau1[[#This Row],[Categ]])-4)</f>
        <v>Bas</v>
      </c>
      <c r="G927" t="s">
        <v>25</v>
      </c>
      <c r="H927" t="str">
        <f>RIGHT(Tableau1[[#This Row],[Period]],4)</f>
        <v>2019</v>
      </c>
      <c r="I927" t="str">
        <f>LEFT(Tableau1[[#This Row],[Period]],FIND("-",Tableau1[[#This Row],[Period]])-1)</f>
        <v>M12</v>
      </c>
      <c r="J927" t="str">
        <f>RIGHT(Tableau1[[#This Row],[Gauche_Trouve]],LEN(Tableau1[[#This Row],[Gauche_Trouve]])-1)</f>
        <v>12</v>
      </c>
      <c r="K927" s="5">
        <f>DATE(Tableau1[[#This Row],[Annee]],Tableau1[[#This Row],[Mois]],1)</f>
        <v>43800</v>
      </c>
      <c r="L927" s="5" t="str">
        <f>"T" &amp; ROUNDUP(Tableau1[[#This Row],[Mois]]/3, 0)</f>
        <v>T4</v>
      </c>
      <c r="M927" t="s">
        <v>230</v>
      </c>
      <c r="N927" t="str">
        <f>CONCATENATE(Tableau1[[#This Row],[Annee]],"-",Tableau1[[#This Row],[Trimestre]])</f>
        <v>2019-T4</v>
      </c>
      <c r="O927" t="str">
        <f>VLOOKUP(Tableau1[[#This Row],[Product_Ref]],Table_Correspondance!H:J,2,FALSE)</f>
        <v>Chaussette</v>
      </c>
      <c r="P927" s="3">
        <f>VLOOKUP(Tableau1[[#This Row],[Product_Ref]],Table_Correspondance!H:N,6,FALSE)</f>
        <v>13.65</v>
      </c>
      <c r="Q927" s="3">
        <f>VLOOKUP(Tableau1[[#This Row],[Product_Ref]],Table_Correspondance!H:N,7,FALSE)</f>
        <v>15</v>
      </c>
      <c r="R927" s="3">
        <v>4086.45</v>
      </c>
      <c r="S927" t="str">
        <f>CONCATENATE(Tableau1[[#This Row],[Sub_Region_Cod]],Tableau1[[#This Row],[Country_Cod]],Tableau1[[#This Row],[Categ]],Tableau1[[#This Row],[Period]],Tableau1[[#This Row],[Product_Ref]],Tableau1[[#This Row],[Sales]])</f>
        <v>EUEMDACAT_BasM12-2019P009244086,45</v>
      </c>
      <c r="T927" s="5">
        <f>VLOOKUP(Tableau1[[#This Row],[Product_Ref]],Table_Correspondance!H:L,5,FALSE)</f>
        <v>43221</v>
      </c>
      <c r="U927">
        <f>_xlfn.DAYS(Tableau1[[#This Row],[Date]],Tableau1[[#This Row],[Date_creation]])</f>
        <v>579</v>
      </c>
    </row>
    <row r="928" spans="1:21" x14ac:dyDescent="0.35">
      <c r="A928" t="s">
        <v>8</v>
      </c>
      <c r="B928" t="s">
        <v>417</v>
      </c>
      <c r="C928" t="str">
        <f>TRIM(Tableau1[[#This Row],[Country_Cod]])</f>
        <v>MDA</v>
      </c>
      <c r="D928" t="s">
        <v>410</v>
      </c>
      <c r="E928" t="str">
        <f>VLOOKUP(Tableau1[[#This Row],[Code_Pays]],Table_Correspondance!$B$1:$F$40,2,FALSE)</f>
        <v>République de Moldavie</v>
      </c>
      <c r="F928" t="str">
        <f>RIGHT(Tableau1[[#This Row],[Categ]],LEN(Tableau1[[#This Row],[Categ]])-4)</f>
        <v>Bas</v>
      </c>
      <c r="G928" t="s">
        <v>23</v>
      </c>
      <c r="H928" t="str">
        <f>RIGHT(Tableau1[[#This Row],[Period]],4)</f>
        <v>2019</v>
      </c>
      <c r="I928" t="str">
        <f>LEFT(Tableau1[[#This Row],[Period]],FIND("-",Tableau1[[#This Row],[Period]])-1)</f>
        <v>M10</v>
      </c>
      <c r="J928" t="str">
        <f>RIGHT(Tableau1[[#This Row],[Gauche_Trouve]],LEN(Tableau1[[#This Row],[Gauche_Trouve]])-1)</f>
        <v>10</v>
      </c>
      <c r="K928" s="5">
        <f>DATE(Tableau1[[#This Row],[Annee]],Tableau1[[#This Row],[Mois]],1)</f>
        <v>43739</v>
      </c>
      <c r="L928" s="5" t="str">
        <f>"T" &amp; ROUNDUP(Tableau1[[#This Row],[Mois]]/3, 0)</f>
        <v>T4</v>
      </c>
      <c r="M928" t="s">
        <v>322</v>
      </c>
      <c r="N928" t="str">
        <f>CONCATENATE(Tableau1[[#This Row],[Annee]],"-",Tableau1[[#This Row],[Trimestre]])</f>
        <v>2019-T4</v>
      </c>
      <c r="O928" t="str">
        <f>VLOOKUP(Tableau1[[#This Row],[Product_Ref]],Table_Correspondance!H:J,2,FALSE)</f>
        <v>Pantacourt</v>
      </c>
      <c r="P928" s="3">
        <f>VLOOKUP(Tableau1[[#This Row],[Product_Ref]],Table_Correspondance!H:N,6,FALSE)</f>
        <v>8.3000000000000007</v>
      </c>
      <c r="Q928" s="3">
        <f>VLOOKUP(Tableau1[[#This Row],[Product_Ref]],Table_Correspondance!H:N,7,FALSE)</f>
        <v>10</v>
      </c>
      <c r="R928" s="3">
        <v>8411.4500000000007</v>
      </c>
      <c r="S928" t="str">
        <f>CONCATENATE(Tableau1[[#This Row],[Sub_Region_Cod]],Tableau1[[#This Row],[Country_Cod]],Tableau1[[#This Row],[Categ]],Tableau1[[#This Row],[Period]],Tableau1[[#This Row],[Product_Ref]],Tableau1[[#This Row],[Sales]])</f>
        <v>EUEMDACAT_BasM10-2019P143768411,45</v>
      </c>
      <c r="T928" s="5">
        <f>VLOOKUP(Tableau1[[#This Row],[Product_Ref]],Table_Correspondance!H:L,5,FALSE)</f>
        <v>43040</v>
      </c>
      <c r="U928">
        <f>_xlfn.DAYS(Tableau1[[#This Row],[Date]],Tableau1[[#This Row],[Date_creation]])</f>
        <v>699</v>
      </c>
    </row>
    <row r="929" spans="1:21" x14ac:dyDescent="0.35">
      <c r="A929" t="s">
        <v>8</v>
      </c>
      <c r="B929" t="s">
        <v>417</v>
      </c>
      <c r="C929" t="str">
        <f>TRIM(Tableau1[[#This Row],[Country_Cod]])</f>
        <v>MDA</v>
      </c>
      <c r="D929" t="s">
        <v>409</v>
      </c>
      <c r="E929" t="str">
        <f>VLOOKUP(Tableau1[[#This Row],[Code_Pays]],Table_Correspondance!$B$1:$F$40,2,FALSE)</f>
        <v>République de Moldavie</v>
      </c>
      <c r="F929" t="str">
        <f>RIGHT(Tableau1[[#This Row],[Categ]],LEN(Tableau1[[#This Row],[Categ]])-4)</f>
        <v>Haut</v>
      </c>
      <c r="G929" t="s">
        <v>17</v>
      </c>
      <c r="H929" t="str">
        <f>RIGHT(Tableau1[[#This Row],[Period]],4)</f>
        <v>2020</v>
      </c>
      <c r="I929" t="str">
        <f>LEFT(Tableau1[[#This Row],[Period]],FIND("-",Tableau1[[#This Row],[Period]])-1)</f>
        <v>M12</v>
      </c>
      <c r="J929" t="str">
        <f>RIGHT(Tableau1[[#This Row],[Gauche_Trouve]],LEN(Tableau1[[#This Row],[Gauche_Trouve]])-1)</f>
        <v>12</v>
      </c>
      <c r="K929" s="5">
        <f>DATE(Tableau1[[#This Row],[Annee]],Tableau1[[#This Row],[Mois]],1)</f>
        <v>44166</v>
      </c>
      <c r="L929" s="5" t="str">
        <f>"T" &amp; ROUNDUP(Tableau1[[#This Row],[Mois]]/3, 0)</f>
        <v>T4</v>
      </c>
      <c r="M929" t="s">
        <v>184</v>
      </c>
      <c r="N929" t="str">
        <f>CONCATENATE(Tableau1[[#This Row],[Annee]],"-",Tableau1[[#This Row],[Trimestre]])</f>
        <v>2020-T4</v>
      </c>
      <c r="O929" t="str">
        <f>VLOOKUP(Tableau1[[#This Row],[Product_Ref]],Table_Correspondance!H:J,2,FALSE)</f>
        <v>Soutien gorge</v>
      </c>
      <c r="P929" s="3">
        <f>VLOOKUP(Tableau1[[#This Row],[Product_Ref]],Table_Correspondance!H:N,6,FALSE)</f>
        <v>6.88</v>
      </c>
      <c r="Q929" s="3">
        <f>VLOOKUP(Tableau1[[#This Row],[Product_Ref]],Table_Correspondance!H:N,7,FALSE)</f>
        <v>8</v>
      </c>
      <c r="R929" s="3">
        <v>1015.62</v>
      </c>
      <c r="S929" t="str">
        <f>CONCATENATE(Tableau1[[#This Row],[Sub_Region_Cod]],Tableau1[[#This Row],[Country_Cod]],Tableau1[[#This Row],[Categ]],Tableau1[[#This Row],[Period]],Tableau1[[#This Row],[Product_Ref]],Tableau1[[#This Row],[Sales]])</f>
        <v>EUEMDACAT_HautM12-2020P195021015,62</v>
      </c>
      <c r="T929" s="5">
        <f>VLOOKUP(Tableau1[[#This Row],[Product_Ref]],Table_Correspondance!H:L,5,FALSE)</f>
        <v>42887</v>
      </c>
      <c r="U929">
        <f>_xlfn.DAYS(Tableau1[[#This Row],[Date]],Tableau1[[#This Row],[Date_creation]])</f>
        <v>1279</v>
      </c>
    </row>
    <row r="930" spans="1:21" x14ac:dyDescent="0.35">
      <c r="A930" t="s">
        <v>8</v>
      </c>
      <c r="B930" t="s">
        <v>423</v>
      </c>
      <c r="C930" t="str">
        <f>TRIM(Tableau1[[#This Row],[Country_Cod]])</f>
        <v>UKR</v>
      </c>
      <c r="D930" t="s">
        <v>410</v>
      </c>
      <c r="E930" t="str">
        <f>VLOOKUP(Tableau1[[#This Row],[Code_Pays]],Table_Correspondance!$B$1:$F$40,2,FALSE)</f>
        <v>Ukraine</v>
      </c>
      <c r="F930" t="str">
        <f>RIGHT(Tableau1[[#This Row],[Categ]],LEN(Tableau1[[#This Row],[Categ]])-4)</f>
        <v>Bas</v>
      </c>
      <c r="G930" t="s">
        <v>30</v>
      </c>
      <c r="H930" t="str">
        <f>RIGHT(Tableau1[[#This Row],[Period]],4)</f>
        <v>2020</v>
      </c>
      <c r="I930" t="str">
        <f>LEFT(Tableau1[[#This Row],[Period]],FIND("-",Tableau1[[#This Row],[Period]])-1)</f>
        <v>M9</v>
      </c>
      <c r="J930" t="str">
        <f>RIGHT(Tableau1[[#This Row],[Gauche_Trouve]],LEN(Tableau1[[#This Row],[Gauche_Trouve]])-1)</f>
        <v>9</v>
      </c>
      <c r="K930" s="5">
        <f>DATE(Tableau1[[#This Row],[Annee]],Tableau1[[#This Row],[Mois]],1)</f>
        <v>44075</v>
      </c>
      <c r="L930" s="5" t="str">
        <f>"T" &amp; ROUNDUP(Tableau1[[#This Row],[Mois]]/3, 0)</f>
        <v>T3</v>
      </c>
      <c r="M930" t="s">
        <v>128</v>
      </c>
      <c r="N930" t="str">
        <f>CONCATENATE(Tableau1[[#This Row],[Annee]],"-",Tableau1[[#This Row],[Trimestre]])</f>
        <v>2020-T3</v>
      </c>
      <c r="O930" t="str">
        <f>VLOOKUP(Tableau1[[#This Row],[Product_Ref]],Table_Correspondance!H:J,2,FALSE)</f>
        <v>Jupe</v>
      </c>
      <c r="P930" s="3">
        <f>VLOOKUP(Tableau1[[#This Row],[Product_Ref]],Table_Correspondance!H:N,6,FALSE)</f>
        <v>6.16</v>
      </c>
      <c r="Q930" s="3">
        <f>VLOOKUP(Tableau1[[#This Row],[Product_Ref]],Table_Correspondance!H:N,7,FALSE)</f>
        <v>8</v>
      </c>
      <c r="R930" s="3">
        <v>7630.65</v>
      </c>
      <c r="S930" t="str">
        <f>CONCATENATE(Tableau1[[#This Row],[Sub_Region_Cod]],Tableau1[[#This Row],[Country_Cod]],Tableau1[[#This Row],[Categ]],Tableau1[[#This Row],[Period]],Tableau1[[#This Row],[Product_Ref]],Tableau1[[#This Row],[Sales]])</f>
        <v>EUEUKRCAT_BasM9-2020P355627630,65</v>
      </c>
      <c r="T930" s="5">
        <f>VLOOKUP(Tableau1[[#This Row],[Product_Ref]],Table_Correspondance!H:L,5,FALSE)</f>
        <v>43101</v>
      </c>
      <c r="U930">
        <f>_xlfn.DAYS(Tableau1[[#This Row],[Date]],Tableau1[[#This Row],[Date_creation]])</f>
        <v>974</v>
      </c>
    </row>
    <row r="931" spans="1:21" x14ac:dyDescent="0.35">
      <c r="A931" t="s">
        <v>8</v>
      </c>
      <c r="B931" t="s">
        <v>425</v>
      </c>
      <c r="C931" t="str">
        <f>TRIM(Tableau1[[#This Row],[Country_Cod]])</f>
        <v>ARM</v>
      </c>
      <c r="D931" t="s">
        <v>410</v>
      </c>
      <c r="E931" t="str">
        <f>VLOOKUP(Tableau1[[#This Row],[Code_Pays]],Table_Correspondance!$B$1:$F$40,2,FALSE)</f>
        <v>Arménie</v>
      </c>
      <c r="F931" t="str">
        <f>RIGHT(Tableau1[[#This Row],[Categ]],LEN(Tableau1[[#This Row],[Categ]])-4)</f>
        <v>Bas</v>
      </c>
      <c r="G931" t="s">
        <v>20</v>
      </c>
      <c r="H931" t="str">
        <f>RIGHT(Tableau1[[#This Row],[Period]],4)</f>
        <v>2020</v>
      </c>
      <c r="I931" t="str">
        <f>LEFT(Tableau1[[#This Row],[Period]],FIND("-",Tableau1[[#This Row],[Period]])-1)</f>
        <v>M4</v>
      </c>
      <c r="J931" t="str">
        <f>RIGHT(Tableau1[[#This Row],[Gauche_Trouve]],LEN(Tableau1[[#This Row],[Gauche_Trouve]])-1)</f>
        <v>4</v>
      </c>
      <c r="K931" s="5">
        <f>DATE(Tableau1[[#This Row],[Annee]],Tableau1[[#This Row],[Mois]],1)</f>
        <v>43922</v>
      </c>
      <c r="L931" s="5" t="str">
        <f>"T" &amp; ROUNDUP(Tableau1[[#This Row],[Mois]]/3, 0)</f>
        <v>T2</v>
      </c>
      <c r="M931" t="s">
        <v>130</v>
      </c>
      <c r="N931" t="str">
        <f>CONCATENATE(Tableau1[[#This Row],[Annee]],"-",Tableau1[[#This Row],[Trimestre]])</f>
        <v>2020-T2</v>
      </c>
      <c r="O931" t="str">
        <f>VLOOKUP(Tableau1[[#This Row],[Product_Ref]],Table_Correspondance!H:J,2,FALSE)</f>
        <v>Collant</v>
      </c>
      <c r="P931" s="3">
        <f>VLOOKUP(Tableau1[[#This Row],[Product_Ref]],Table_Correspondance!H:N,6,FALSE)</f>
        <v>8.3000000000000007</v>
      </c>
      <c r="Q931" s="3">
        <f>VLOOKUP(Tableau1[[#This Row],[Product_Ref]],Table_Correspondance!H:N,7,FALSE)</f>
        <v>10</v>
      </c>
      <c r="R931" s="3">
        <v>7086.77</v>
      </c>
      <c r="S931" t="str">
        <f>CONCATENATE(Tableau1[[#This Row],[Sub_Region_Cod]],Tableau1[[#This Row],[Country_Cod]],Tableau1[[#This Row],[Categ]],Tableau1[[#This Row],[Period]],Tableau1[[#This Row],[Product_Ref]],Tableau1[[#This Row],[Sales]])</f>
        <v>EUEARMCAT_BasM4-2020P078507086,77</v>
      </c>
      <c r="T931" s="5">
        <f>VLOOKUP(Tableau1[[#This Row],[Product_Ref]],Table_Correspondance!H:L,5,FALSE)</f>
        <v>43313</v>
      </c>
      <c r="U931">
        <f>_xlfn.DAYS(Tableau1[[#This Row],[Date]],Tableau1[[#This Row],[Date_creation]])</f>
        <v>609</v>
      </c>
    </row>
    <row r="932" spans="1:21" x14ac:dyDescent="0.35">
      <c r="A932" t="s">
        <v>8</v>
      </c>
      <c r="B932" t="s">
        <v>423</v>
      </c>
      <c r="C932" t="str">
        <f>TRIM(Tableau1[[#This Row],[Country_Cod]])</f>
        <v>UKR</v>
      </c>
      <c r="D932" t="s">
        <v>410</v>
      </c>
      <c r="E932" t="str">
        <f>VLOOKUP(Tableau1[[#This Row],[Code_Pays]],Table_Correspondance!$B$1:$F$40,2,FALSE)</f>
        <v>Ukraine</v>
      </c>
      <c r="F932" t="str">
        <f>RIGHT(Tableau1[[#This Row],[Categ]],LEN(Tableau1[[#This Row],[Categ]])-4)</f>
        <v>Bas</v>
      </c>
      <c r="G932" t="s">
        <v>38</v>
      </c>
      <c r="H932" t="str">
        <f>RIGHT(Tableau1[[#This Row],[Period]],4)</f>
        <v>2019</v>
      </c>
      <c r="I932" t="str">
        <f>LEFT(Tableau1[[#This Row],[Period]],FIND("-",Tableau1[[#This Row],[Period]])-1)</f>
        <v>M5</v>
      </c>
      <c r="J932" t="str">
        <f>RIGHT(Tableau1[[#This Row],[Gauche_Trouve]],LEN(Tableau1[[#This Row],[Gauche_Trouve]])-1)</f>
        <v>5</v>
      </c>
      <c r="K932" s="5">
        <f>DATE(Tableau1[[#This Row],[Annee]],Tableau1[[#This Row],[Mois]],1)</f>
        <v>43586</v>
      </c>
      <c r="L932" s="5" t="str">
        <f>"T" &amp; ROUNDUP(Tableau1[[#This Row],[Mois]]/3, 0)</f>
        <v>T2</v>
      </c>
      <c r="M932" t="s">
        <v>161</v>
      </c>
      <c r="N932" t="str">
        <f>CONCATENATE(Tableau1[[#This Row],[Annee]],"-",Tableau1[[#This Row],[Trimestre]])</f>
        <v>2019-T2</v>
      </c>
      <c r="O932" t="str">
        <f>VLOOKUP(Tableau1[[#This Row],[Product_Ref]],Table_Correspondance!H:J,2,FALSE)</f>
        <v>Pantalon</v>
      </c>
      <c r="P932" s="3">
        <f>VLOOKUP(Tableau1[[#This Row],[Product_Ref]],Table_Correspondance!H:N,6,FALSE)</f>
        <v>8.25</v>
      </c>
      <c r="Q932" s="3">
        <f>VLOOKUP(Tableau1[[#This Row],[Product_Ref]],Table_Correspondance!H:N,7,FALSE)</f>
        <v>11</v>
      </c>
      <c r="R932" s="3">
        <v>8366.1299999999992</v>
      </c>
      <c r="S932" t="str">
        <f>CONCATENATE(Tableau1[[#This Row],[Sub_Region_Cod]],Tableau1[[#This Row],[Country_Cod]],Tableau1[[#This Row],[Categ]],Tableau1[[#This Row],[Period]],Tableau1[[#This Row],[Product_Ref]],Tableau1[[#This Row],[Sales]])</f>
        <v>EUEUKRCAT_BasM5-2019P120578366,13</v>
      </c>
      <c r="T932" s="5">
        <f>VLOOKUP(Tableau1[[#This Row],[Product_Ref]],Table_Correspondance!H:L,5,FALSE)</f>
        <v>43344</v>
      </c>
      <c r="U932">
        <f>_xlfn.DAYS(Tableau1[[#This Row],[Date]],Tableau1[[#This Row],[Date_creation]])</f>
        <v>242</v>
      </c>
    </row>
    <row r="933" spans="1:21" x14ac:dyDescent="0.35">
      <c r="A933" t="s">
        <v>8</v>
      </c>
      <c r="B933" t="s">
        <v>422</v>
      </c>
      <c r="C933" t="str">
        <f>TRIM(Tableau1[[#This Row],[Country_Cod]])</f>
        <v>BLR</v>
      </c>
      <c r="D933" t="s">
        <v>410</v>
      </c>
      <c r="E933" t="str">
        <f>VLOOKUP(Tableau1[[#This Row],[Code_Pays]],Table_Correspondance!$B$1:$F$40,2,FALSE)</f>
        <v>Bélarus</v>
      </c>
      <c r="F933" t="str">
        <f>RIGHT(Tableau1[[#This Row],[Categ]],LEN(Tableau1[[#This Row],[Categ]])-4)</f>
        <v>Bas</v>
      </c>
      <c r="G933" t="s">
        <v>27</v>
      </c>
      <c r="H933" t="str">
        <f>RIGHT(Tableau1[[#This Row],[Period]],4)</f>
        <v>2020</v>
      </c>
      <c r="I933" t="str">
        <f>LEFT(Tableau1[[#This Row],[Period]],FIND("-",Tableau1[[#This Row],[Period]])-1)</f>
        <v>M6</v>
      </c>
      <c r="J933" t="str">
        <f>RIGHT(Tableau1[[#This Row],[Gauche_Trouve]],LEN(Tableau1[[#This Row],[Gauche_Trouve]])-1)</f>
        <v>6</v>
      </c>
      <c r="K933" s="5">
        <f>DATE(Tableau1[[#This Row],[Annee]],Tableau1[[#This Row],[Mois]],1)</f>
        <v>43983</v>
      </c>
      <c r="L933" s="5" t="str">
        <f>"T" &amp; ROUNDUP(Tableau1[[#This Row],[Mois]]/3, 0)</f>
        <v>T2</v>
      </c>
      <c r="M933" t="s">
        <v>66</v>
      </c>
      <c r="N933" t="str">
        <f>CONCATENATE(Tableau1[[#This Row],[Annee]],"-",Tableau1[[#This Row],[Trimestre]])</f>
        <v>2020-T2</v>
      </c>
      <c r="O933" t="str">
        <f>VLOOKUP(Tableau1[[#This Row],[Product_Ref]],Table_Correspondance!H:J,2,FALSE)</f>
        <v>Collant</v>
      </c>
      <c r="P933" s="3">
        <f>VLOOKUP(Tableau1[[#This Row],[Product_Ref]],Table_Correspondance!H:N,6,FALSE)</f>
        <v>10.32</v>
      </c>
      <c r="Q933" s="3">
        <f>VLOOKUP(Tableau1[[#This Row],[Product_Ref]],Table_Correspondance!H:N,7,FALSE)</f>
        <v>12</v>
      </c>
      <c r="R933" s="3">
        <v>358.61</v>
      </c>
      <c r="S933" t="str">
        <f>CONCATENATE(Tableau1[[#This Row],[Sub_Region_Cod]],Tableau1[[#This Row],[Country_Cod]],Tableau1[[#This Row],[Categ]],Tableau1[[#This Row],[Period]],Tableau1[[#This Row],[Product_Ref]],Tableau1[[#This Row],[Sales]])</f>
        <v>EUEBLRCAT_BasM6-2020P32957358,61</v>
      </c>
      <c r="T933" s="5">
        <f>VLOOKUP(Tableau1[[#This Row],[Product_Ref]],Table_Correspondance!H:L,5,FALSE)</f>
        <v>43313</v>
      </c>
      <c r="U933">
        <f>_xlfn.DAYS(Tableau1[[#This Row],[Date]],Tableau1[[#This Row],[Date_creation]])</f>
        <v>670</v>
      </c>
    </row>
    <row r="934" spans="1:21" x14ac:dyDescent="0.35">
      <c r="A934" t="s">
        <v>8</v>
      </c>
      <c r="B934" t="s">
        <v>415</v>
      </c>
      <c r="C934" t="str">
        <f>TRIM(Tableau1[[#This Row],[Country_Cod]])</f>
        <v>RUS</v>
      </c>
      <c r="D934" t="s">
        <v>410</v>
      </c>
      <c r="E934" t="str">
        <f>VLOOKUP(Tableau1[[#This Row],[Code_Pays]],Table_Correspondance!$B$1:$F$40,2,FALSE)</f>
        <v>Fédération de Russie</v>
      </c>
      <c r="F934" t="str">
        <f>RIGHT(Tableau1[[#This Row],[Categ]],LEN(Tableau1[[#This Row],[Categ]])-4)</f>
        <v>Bas</v>
      </c>
      <c r="G934" t="s">
        <v>40</v>
      </c>
      <c r="H934" t="str">
        <f>RIGHT(Tableau1[[#This Row],[Period]],4)</f>
        <v>2020</v>
      </c>
      <c r="I934" t="str">
        <f>LEFT(Tableau1[[#This Row],[Period]],FIND("-",Tableau1[[#This Row],[Period]])-1)</f>
        <v>M10</v>
      </c>
      <c r="J934" t="str">
        <f>RIGHT(Tableau1[[#This Row],[Gauche_Trouve]],LEN(Tableau1[[#This Row],[Gauche_Trouve]])-1)</f>
        <v>10</v>
      </c>
      <c r="K934" s="5">
        <f>DATE(Tableau1[[#This Row],[Annee]],Tableau1[[#This Row],[Mois]],1)</f>
        <v>44105</v>
      </c>
      <c r="L934" s="5" t="str">
        <f>"T" &amp; ROUNDUP(Tableau1[[#This Row],[Mois]]/3, 0)</f>
        <v>T4</v>
      </c>
      <c r="M934" t="s">
        <v>362</v>
      </c>
      <c r="N934" t="str">
        <f>CONCATENATE(Tableau1[[#This Row],[Annee]],"-",Tableau1[[#This Row],[Trimestre]])</f>
        <v>2020-T4</v>
      </c>
      <c r="O934" t="str">
        <f>VLOOKUP(Tableau1[[#This Row],[Product_Ref]],Table_Correspondance!H:J,2,FALSE)</f>
        <v>Pantacourt</v>
      </c>
      <c r="P934" s="3">
        <f>VLOOKUP(Tableau1[[#This Row],[Product_Ref]],Table_Correspondance!H:N,6,FALSE)</f>
        <v>5.92</v>
      </c>
      <c r="Q934" s="3">
        <f>VLOOKUP(Tableau1[[#This Row],[Product_Ref]],Table_Correspondance!H:N,7,FALSE)</f>
        <v>8</v>
      </c>
      <c r="R934" s="3">
        <v>1753.23</v>
      </c>
      <c r="S934" t="str">
        <f>CONCATENATE(Tableau1[[#This Row],[Sub_Region_Cod]],Tableau1[[#This Row],[Country_Cod]],Tableau1[[#This Row],[Categ]],Tableau1[[#This Row],[Period]],Tableau1[[#This Row],[Product_Ref]],Tableau1[[#This Row],[Sales]])</f>
        <v>EUERUSCAT_BasM10-2020P267171753,23</v>
      </c>
      <c r="T934" s="5">
        <f>VLOOKUP(Tableau1[[#This Row],[Product_Ref]],Table_Correspondance!H:L,5,FALSE)</f>
        <v>42917</v>
      </c>
      <c r="U934">
        <f>_xlfn.DAYS(Tableau1[[#This Row],[Date]],Tableau1[[#This Row],[Date_creation]])</f>
        <v>1188</v>
      </c>
    </row>
    <row r="935" spans="1:21" x14ac:dyDescent="0.35">
      <c r="A935" t="s">
        <v>8</v>
      </c>
      <c r="B935" t="s">
        <v>415</v>
      </c>
      <c r="C935" t="str">
        <f>TRIM(Tableau1[[#This Row],[Country_Cod]])</f>
        <v>RUS</v>
      </c>
      <c r="D935" t="s">
        <v>409</v>
      </c>
      <c r="E935" t="str">
        <f>VLOOKUP(Tableau1[[#This Row],[Code_Pays]],Table_Correspondance!$B$1:$F$40,2,FALSE)</f>
        <v>Fédération de Russie</v>
      </c>
      <c r="F935" t="str">
        <f>RIGHT(Tableau1[[#This Row],[Categ]],LEN(Tableau1[[#This Row],[Categ]])-4)</f>
        <v>Haut</v>
      </c>
      <c r="G935" t="s">
        <v>25</v>
      </c>
      <c r="H935" t="str">
        <f>RIGHT(Tableau1[[#This Row],[Period]],4)</f>
        <v>2019</v>
      </c>
      <c r="I935" t="str">
        <f>LEFT(Tableau1[[#This Row],[Period]],FIND("-",Tableau1[[#This Row],[Period]])-1)</f>
        <v>M12</v>
      </c>
      <c r="J935" t="str">
        <f>RIGHT(Tableau1[[#This Row],[Gauche_Trouve]],LEN(Tableau1[[#This Row],[Gauche_Trouve]])-1)</f>
        <v>12</v>
      </c>
      <c r="K935" s="5">
        <f>DATE(Tableau1[[#This Row],[Annee]],Tableau1[[#This Row],[Mois]],1)</f>
        <v>43800</v>
      </c>
      <c r="L935" s="5" t="str">
        <f>"T" &amp; ROUNDUP(Tableau1[[#This Row],[Mois]]/3, 0)</f>
        <v>T4</v>
      </c>
      <c r="M935" t="s">
        <v>105</v>
      </c>
      <c r="N935" t="str">
        <f>CONCATENATE(Tableau1[[#This Row],[Annee]],"-",Tableau1[[#This Row],[Trimestre]])</f>
        <v>2019-T4</v>
      </c>
      <c r="O935" t="str">
        <f>VLOOKUP(Tableau1[[#This Row],[Product_Ref]],Table_Correspondance!H:J,2,FALSE)</f>
        <v>Soutien gorge</v>
      </c>
      <c r="P935" s="3">
        <f>VLOOKUP(Tableau1[[#This Row],[Product_Ref]],Table_Correspondance!H:N,6,FALSE)</f>
        <v>7.4</v>
      </c>
      <c r="Q935" s="3">
        <f>VLOOKUP(Tableau1[[#This Row],[Product_Ref]],Table_Correspondance!H:N,7,FALSE)</f>
        <v>10</v>
      </c>
      <c r="R935" s="3">
        <v>8649.89</v>
      </c>
      <c r="S935" t="str">
        <f>CONCATENATE(Tableau1[[#This Row],[Sub_Region_Cod]],Tableau1[[#This Row],[Country_Cod]],Tableau1[[#This Row],[Categ]],Tableau1[[#This Row],[Period]],Tableau1[[#This Row],[Product_Ref]],Tableau1[[#This Row],[Sales]])</f>
        <v>EUERUSCAT_HautM12-2019P421618649,89</v>
      </c>
      <c r="T935" s="5">
        <f>VLOOKUP(Tableau1[[#This Row],[Product_Ref]],Table_Correspondance!H:L,5,FALSE)</f>
        <v>43101</v>
      </c>
      <c r="U935">
        <f>_xlfn.DAYS(Tableau1[[#This Row],[Date]],Tableau1[[#This Row],[Date_creation]])</f>
        <v>699</v>
      </c>
    </row>
    <row r="936" spans="1:21" x14ac:dyDescent="0.35">
      <c r="A936" t="s">
        <v>8</v>
      </c>
      <c r="B936" t="s">
        <v>425</v>
      </c>
      <c r="C936" t="str">
        <f>TRIM(Tableau1[[#This Row],[Country_Cod]])</f>
        <v>ARM</v>
      </c>
      <c r="D936" t="s">
        <v>410</v>
      </c>
      <c r="E936" t="str">
        <f>VLOOKUP(Tableau1[[#This Row],[Code_Pays]],Table_Correspondance!$B$1:$F$40,2,FALSE)</f>
        <v>Arménie</v>
      </c>
      <c r="F936" t="str">
        <f>RIGHT(Tableau1[[#This Row],[Categ]],LEN(Tableau1[[#This Row],[Categ]])-4)</f>
        <v>Bas</v>
      </c>
      <c r="G936" t="s">
        <v>44</v>
      </c>
      <c r="H936" t="str">
        <f>RIGHT(Tableau1[[#This Row],[Period]],4)</f>
        <v>2019</v>
      </c>
      <c r="I936" t="str">
        <f>LEFT(Tableau1[[#This Row],[Period]],FIND("-",Tableau1[[#This Row],[Period]])-1)</f>
        <v>M11</v>
      </c>
      <c r="J936" t="str">
        <f>RIGHT(Tableau1[[#This Row],[Gauche_Trouve]],LEN(Tableau1[[#This Row],[Gauche_Trouve]])-1)</f>
        <v>11</v>
      </c>
      <c r="K936" s="5">
        <f>DATE(Tableau1[[#This Row],[Annee]],Tableau1[[#This Row],[Mois]],1)</f>
        <v>43770</v>
      </c>
      <c r="L936" s="5" t="str">
        <f>"T" &amp; ROUNDUP(Tableau1[[#This Row],[Mois]]/3, 0)</f>
        <v>T4</v>
      </c>
      <c r="M936" t="s">
        <v>301</v>
      </c>
      <c r="N936" t="str">
        <f>CONCATENATE(Tableau1[[#This Row],[Annee]],"-",Tableau1[[#This Row],[Trimestre]])</f>
        <v>2019-T4</v>
      </c>
      <c r="O936" t="str">
        <f>VLOOKUP(Tableau1[[#This Row],[Product_Ref]],Table_Correspondance!H:J,2,FALSE)</f>
        <v>Pantalon</v>
      </c>
      <c r="P936" s="3">
        <f>VLOOKUP(Tableau1[[#This Row],[Product_Ref]],Table_Correspondance!H:N,6,FALSE)</f>
        <v>9.6199999999999992</v>
      </c>
      <c r="Q936" s="3">
        <f>VLOOKUP(Tableau1[[#This Row],[Product_Ref]],Table_Correspondance!H:N,7,FALSE)</f>
        <v>13</v>
      </c>
      <c r="R936" s="3">
        <v>662.92</v>
      </c>
      <c r="S936" t="str">
        <f>CONCATENATE(Tableau1[[#This Row],[Sub_Region_Cod]],Tableau1[[#This Row],[Country_Cod]],Tableau1[[#This Row],[Categ]],Tableau1[[#This Row],[Period]],Tableau1[[#This Row],[Product_Ref]],Tableau1[[#This Row],[Sales]])</f>
        <v>EUEARMCAT_BasM11-2019P37494662,92</v>
      </c>
      <c r="T936" s="5">
        <f>VLOOKUP(Tableau1[[#This Row],[Product_Ref]],Table_Correspondance!H:L,5,FALSE)</f>
        <v>43191</v>
      </c>
      <c r="U936">
        <f>_xlfn.DAYS(Tableau1[[#This Row],[Date]],Tableau1[[#This Row],[Date_creation]])</f>
        <v>579</v>
      </c>
    </row>
    <row r="937" spans="1:21" x14ac:dyDescent="0.35">
      <c r="A937" t="s">
        <v>8</v>
      </c>
      <c r="B937" t="s">
        <v>423</v>
      </c>
      <c r="C937" t="str">
        <f>TRIM(Tableau1[[#This Row],[Country_Cod]])</f>
        <v>UKR</v>
      </c>
      <c r="D937" t="s">
        <v>410</v>
      </c>
      <c r="E937" t="str">
        <f>VLOOKUP(Tableau1[[#This Row],[Code_Pays]],Table_Correspondance!$B$1:$F$40,2,FALSE)</f>
        <v>Ukraine</v>
      </c>
      <c r="F937" t="str">
        <f>RIGHT(Tableau1[[#This Row],[Categ]],LEN(Tableau1[[#This Row],[Categ]])-4)</f>
        <v>Bas</v>
      </c>
      <c r="G937" t="s">
        <v>23</v>
      </c>
      <c r="H937" t="str">
        <f>RIGHT(Tableau1[[#This Row],[Period]],4)</f>
        <v>2019</v>
      </c>
      <c r="I937" t="str">
        <f>LEFT(Tableau1[[#This Row],[Period]],FIND("-",Tableau1[[#This Row],[Period]])-1)</f>
        <v>M10</v>
      </c>
      <c r="J937" t="str">
        <f>RIGHT(Tableau1[[#This Row],[Gauche_Trouve]],LEN(Tableau1[[#This Row],[Gauche_Trouve]])-1)</f>
        <v>10</v>
      </c>
      <c r="K937" s="5">
        <f>DATE(Tableau1[[#This Row],[Annee]],Tableau1[[#This Row],[Mois]],1)</f>
        <v>43739</v>
      </c>
      <c r="L937" s="5" t="str">
        <f>"T" &amp; ROUNDUP(Tableau1[[#This Row],[Mois]]/3, 0)</f>
        <v>T4</v>
      </c>
      <c r="M937" t="s">
        <v>141</v>
      </c>
      <c r="N937" t="str">
        <f>CONCATENATE(Tableau1[[#This Row],[Annee]],"-",Tableau1[[#This Row],[Trimestre]])</f>
        <v>2019-T4</v>
      </c>
      <c r="O937" t="str">
        <f>VLOOKUP(Tableau1[[#This Row],[Product_Ref]],Table_Correspondance!H:J,2,FALSE)</f>
        <v>Pantacourt</v>
      </c>
      <c r="P937" s="3">
        <f>VLOOKUP(Tableau1[[#This Row],[Product_Ref]],Table_Correspondance!H:N,6,FALSE)</f>
        <v>10.45</v>
      </c>
      <c r="Q937" s="3">
        <f>VLOOKUP(Tableau1[[#This Row],[Product_Ref]],Table_Correspondance!H:N,7,FALSE)</f>
        <v>11</v>
      </c>
      <c r="R937" s="3">
        <v>3449.63</v>
      </c>
      <c r="S937" t="str">
        <f>CONCATENATE(Tableau1[[#This Row],[Sub_Region_Cod]],Tableau1[[#This Row],[Country_Cod]],Tableau1[[#This Row],[Categ]],Tableau1[[#This Row],[Period]],Tableau1[[#This Row],[Product_Ref]],Tableau1[[#This Row],[Sales]])</f>
        <v>EUEUKRCAT_BasM10-2019P304793449,63</v>
      </c>
      <c r="T937" s="5">
        <f>VLOOKUP(Tableau1[[#This Row],[Product_Ref]],Table_Correspondance!H:L,5,FALSE)</f>
        <v>43252</v>
      </c>
      <c r="U937">
        <f>_xlfn.DAYS(Tableau1[[#This Row],[Date]],Tableau1[[#This Row],[Date_creation]])</f>
        <v>487</v>
      </c>
    </row>
    <row r="938" spans="1:21" x14ac:dyDescent="0.35">
      <c r="A938" t="s">
        <v>8</v>
      </c>
      <c r="B938" t="s">
        <v>415</v>
      </c>
      <c r="C938" t="str">
        <f>TRIM(Tableau1[[#This Row],[Country_Cod]])</f>
        <v>RUS</v>
      </c>
      <c r="D938" t="s">
        <v>410</v>
      </c>
      <c r="E938" t="str">
        <f>VLOOKUP(Tableau1[[#This Row],[Code_Pays]],Table_Correspondance!$B$1:$F$40,2,FALSE)</f>
        <v>Fédération de Russie</v>
      </c>
      <c r="F938" t="str">
        <f>RIGHT(Tableau1[[#This Row],[Categ]],LEN(Tableau1[[#This Row],[Categ]])-4)</f>
        <v>Bas</v>
      </c>
      <c r="G938" t="s">
        <v>38</v>
      </c>
      <c r="H938" t="str">
        <f>RIGHT(Tableau1[[#This Row],[Period]],4)</f>
        <v>2019</v>
      </c>
      <c r="I938" t="str">
        <f>LEFT(Tableau1[[#This Row],[Period]],FIND("-",Tableau1[[#This Row],[Period]])-1)</f>
        <v>M5</v>
      </c>
      <c r="J938" t="str">
        <f>RIGHT(Tableau1[[#This Row],[Gauche_Trouve]],LEN(Tableau1[[#This Row],[Gauche_Trouve]])-1)</f>
        <v>5</v>
      </c>
      <c r="K938" s="5">
        <f>DATE(Tableau1[[#This Row],[Annee]],Tableau1[[#This Row],[Mois]],1)</f>
        <v>43586</v>
      </c>
      <c r="L938" s="5" t="str">
        <f>"T" &amp; ROUNDUP(Tableau1[[#This Row],[Mois]]/3, 0)</f>
        <v>T2</v>
      </c>
      <c r="M938" t="s">
        <v>286</v>
      </c>
      <c r="N938" t="str">
        <f>CONCATENATE(Tableau1[[#This Row],[Annee]],"-",Tableau1[[#This Row],[Trimestre]])</f>
        <v>2019-T2</v>
      </c>
      <c r="O938" t="str">
        <f>VLOOKUP(Tableau1[[#This Row],[Product_Ref]],Table_Correspondance!H:J,2,FALSE)</f>
        <v>Pantacourt</v>
      </c>
      <c r="P938" s="3">
        <f>VLOOKUP(Tableau1[[#This Row],[Product_Ref]],Table_Correspondance!H:N,6,FALSE)</f>
        <v>7.7</v>
      </c>
      <c r="Q938" s="3">
        <f>VLOOKUP(Tableau1[[#This Row],[Product_Ref]],Table_Correspondance!H:N,7,FALSE)</f>
        <v>10</v>
      </c>
      <c r="R938" s="3">
        <v>2453.64</v>
      </c>
      <c r="S938" t="str">
        <f>CONCATENATE(Tableau1[[#This Row],[Sub_Region_Cod]],Tableau1[[#This Row],[Country_Cod]],Tableau1[[#This Row],[Categ]],Tableau1[[#This Row],[Period]],Tableau1[[#This Row],[Product_Ref]],Tableau1[[#This Row],[Sales]])</f>
        <v>EUERUSCAT_BasM5-2019P293972453,64</v>
      </c>
      <c r="T938" s="5">
        <f>VLOOKUP(Tableau1[[#This Row],[Product_Ref]],Table_Correspondance!H:L,5,FALSE)</f>
        <v>43405</v>
      </c>
      <c r="U938">
        <f>_xlfn.DAYS(Tableau1[[#This Row],[Date]],Tableau1[[#This Row],[Date_creation]])</f>
        <v>181</v>
      </c>
    </row>
    <row r="939" spans="1:21" x14ac:dyDescent="0.35">
      <c r="A939" t="s">
        <v>8</v>
      </c>
      <c r="B939" t="s">
        <v>416</v>
      </c>
      <c r="C939" t="str">
        <f>TRIM(Tableau1[[#This Row],[Country_Cod]])</f>
        <v>ROU</v>
      </c>
      <c r="D939" t="s">
        <v>408</v>
      </c>
      <c r="E939" t="str">
        <f>VLOOKUP(Tableau1[[#This Row],[Code_Pays]],Table_Correspondance!$B$1:$F$40,2,FALSE)</f>
        <v>Roumanie</v>
      </c>
      <c r="F939" t="str">
        <f>RIGHT(Tableau1[[#This Row],[Categ]],LEN(Tableau1[[#This Row],[Categ]])-4)</f>
        <v>Haut-Et-Bas</v>
      </c>
      <c r="G939" t="s">
        <v>73</v>
      </c>
      <c r="H939" t="str">
        <f>RIGHT(Tableau1[[#This Row],[Period]],4)</f>
        <v>2020</v>
      </c>
      <c r="I939" t="str">
        <f>LEFT(Tableau1[[#This Row],[Period]],FIND("-",Tableau1[[#This Row],[Period]])-1)</f>
        <v>M8</v>
      </c>
      <c r="J939" t="str">
        <f>RIGHT(Tableau1[[#This Row],[Gauche_Trouve]],LEN(Tableau1[[#This Row],[Gauche_Trouve]])-1)</f>
        <v>8</v>
      </c>
      <c r="K939" s="5">
        <f>DATE(Tableau1[[#This Row],[Annee]],Tableau1[[#This Row],[Mois]],1)</f>
        <v>44044</v>
      </c>
      <c r="L939" s="5" t="str">
        <f>"T" &amp; ROUNDUP(Tableau1[[#This Row],[Mois]]/3, 0)</f>
        <v>T3</v>
      </c>
      <c r="M939" t="s">
        <v>140</v>
      </c>
      <c r="N939" t="str">
        <f>CONCATENATE(Tableau1[[#This Row],[Annee]],"-",Tableau1[[#This Row],[Trimestre]])</f>
        <v>2020-T3</v>
      </c>
      <c r="O939" t="str">
        <f>VLOOKUP(Tableau1[[#This Row],[Product_Ref]],Table_Correspondance!H:J,2,FALSE)</f>
        <v>Robe</v>
      </c>
      <c r="P939" s="3">
        <f>VLOOKUP(Tableau1[[#This Row],[Product_Ref]],Table_Correspondance!H:N,6,FALSE)</f>
        <v>4.7</v>
      </c>
      <c r="Q939" s="3">
        <f>VLOOKUP(Tableau1[[#This Row],[Product_Ref]],Table_Correspondance!H:N,7,FALSE)</f>
        <v>5</v>
      </c>
      <c r="R939" s="3">
        <v>1623.38</v>
      </c>
      <c r="S939" t="str">
        <f>CONCATENATE(Tableau1[[#This Row],[Sub_Region_Cod]],Tableau1[[#This Row],[Country_Cod]],Tableau1[[#This Row],[Categ]],Tableau1[[#This Row],[Period]],Tableau1[[#This Row],[Product_Ref]],Tableau1[[#This Row],[Sales]])</f>
        <v>EUEROUCAT_Haut-Et-BasM8-2020P140131623,38</v>
      </c>
      <c r="T939" s="5">
        <f>VLOOKUP(Tableau1[[#This Row],[Product_Ref]],Table_Correspondance!H:L,5,FALSE)</f>
        <v>43160</v>
      </c>
      <c r="U939">
        <f>_xlfn.DAYS(Tableau1[[#This Row],[Date]],Tableau1[[#This Row],[Date_creation]])</f>
        <v>884</v>
      </c>
    </row>
    <row r="940" spans="1:21" x14ac:dyDescent="0.35">
      <c r="A940" t="s">
        <v>8</v>
      </c>
      <c r="B940" t="s">
        <v>422</v>
      </c>
      <c r="C940" t="str">
        <f>TRIM(Tableau1[[#This Row],[Country_Cod]])</f>
        <v>BLR</v>
      </c>
      <c r="D940" t="s">
        <v>410</v>
      </c>
      <c r="E940" t="str">
        <f>VLOOKUP(Tableau1[[#This Row],[Code_Pays]],Table_Correspondance!$B$1:$F$40,2,FALSE)</f>
        <v>Bélarus</v>
      </c>
      <c r="F940" t="str">
        <f>RIGHT(Tableau1[[#This Row],[Categ]],LEN(Tableau1[[#This Row],[Categ]])-4)</f>
        <v>Bas</v>
      </c>
      <c r="G940" t="s">
        <v>75</v>
      </c>
      <c r="H940" t="str">
        <f>RIGHT(Tableau1[[#This Row],[Period]],4)</f>
        <v>2021</v>
      </c>
      <c r="I940" t="str">
        <f>LEFT(Tableau1[[#This Row],[Period]],FIND("-",Tableau1[[#This Row],[Period]])-1)</f>
        <v>M4</v>
      </c>
      <c r="J940" t="str">
        <f>RIGHT(Tableau1[[#This Row],[Gauche_Trouve]],LEN(Tableau1[[#This Row],[Gauche_Trouve]])-1)</f>
        <v>4</v>
      </c>
      <c r="K940" s="5">
        <f>DATE(Tableau1[[#This Row],[Annee]],Tableau1[[#This Row],[Mois]],1)</f>
        <v>44287</v>
      </c>
      <c r="L940" s="5" t="str">
        <f>"T" &amp; ROUNDUP(Tableau1[[#This Row],[Mois]]/3, 0)</f>
        <v>T2</v>
      </c>
      <c r="M940" t="s">
        <v>221</v>
      </c>
      <c r="N940" t="str">
        <f>CONCATENATE(Tableau1[[#This Row],[Annee]],"-",Tableau1[[#This Row],[Trimestre]])</f>
        <v>2021-T2</v>
      </c>
      <c r="O940" t="str">
        <f>VLOOKUP(Tableau1[[#This Row],[Product_Ref]],Table_Correspondance!H:J,2,FALSE)</f>
        <v>Jupe</v>
      </c>
      <c r="P940" s="3">
        <f>VLOOKUP(Tableau1[[#This Row],[Product_Ref]],Table_Correspondance!H:N,6,FALSE)</f>
        <v>6.24</v>
      </c>
      <c r="Q940" s="3">
        <f>VLOOKUP(Tableau1[[#This Row],[Product_Ref]],Table_Correspondance!H:N,7,FALSE)</f>
        <v>8</v>
      </c>
      <c r="R940" s="3">
        <v>2657.65</v>
      </c>
      <c r="S940" t="str">
        <f>CONCATENATE(Tableau1[[#This Row],[Sub_Region_Cod]],Tableau1[[#This Row],[Country_Cod]],Tableau1[[#This Row],[Categ]],Tableau1[[#This Row],[Period]],Tableau1[[#This Row],[Product_Ref]],Tableau1[[#This Row],[Sales]])</f>
        <v>EUEBLRCAT_BasM4-2021P361542657,65</v>
      </c>
      <c r="T940" s="5">
        <f>VLOOKUP(Tableau1[[#This Row],[Product_Ref]],Table_Correspondance!H:L,5,FALSE)</f>
        <v>43191</v>
      </c>
      <c r="U940">
        <f>_xlfn.DAYS(Tableau1[[#This Row],[Date]],Tableau1[[#This Row],[Date_creation]])</f>
        <v>1096</v>
      </c>
    </row>
    <row r="941" spans="1:21" x14ac:dyDescent="0.35">
      <c r="A941" t="s">
        <v>8</v>
      </c>
      <c r="B941" t="s">
        <v>422</v>
      </c>
      <c r="C941" t="str">
        <f>TRIM(Tableau1[[#This Row],[Country_Cod]])</f>
        <v>BLR</v>
      </c>
      <c r="D941" t="s">
        <v>410</v>
      </c>
      <c r="E941" t="str">
        <f>VLOOKUP(Tableau1[[#This Row],[Code_Pays]],Table_Correspondance!$B$1:$F$40,2,FALSE)</f>
        <v>Bélarus</v>
      </c>
      <c r="F941" t="str">
        <f>RIGHT(Tableau1[[#This Row],[Categ]],LEN(Tableau1[[#This Row],[Categ]])-4)</f>
        <v>Bas</v>
      </c>
      <c r="G941" t="s">
        <v>38</v>
      </c>
      <c r="H941" t="str">
        <f>RIGHT(Tableau1[[#This Row],[Period]],4)</f>
        <v>2019</v>
      </c>
      <c r="I941" t="str">
        <f>LEFT(Tableau1[[#This Row],[Period]],FIND("-",Tableau1[[#This Row],[Period]])-1)</f>
        <v>M5</v>
      </c>
      <c r="J941" t="str">
        <f>RIGHT(Tableau1[[#This Row],[Gauche_Trouve]],LEN(Tableau1[[#This Row],[Gauche_Trouve]])-1)</f>
        <v>5</v>
      </c>
      <c r="K941" s="5">
        <f>DATE(Tableau1[[#This Row],[Annee]],Tableau1[[#This Row],[Mois]],1)</f>
        <v>43586</v>
      </c>
      <c r="L941" s="5" t="str">
        <f>"T" &amp; ROUNDUP(Tableau1[[#This Row],[Mois]]/3, 0)</f>
        <v>T2</v>
      </c>
      <c r="M941" t="s">
        <v>263</v>
      </c>
      <c r="N941" t="str">
        <f>CONCATENATE(Tableau1[[#This Row],[Annee]],"-",Tableau1[[#This Row],[Trimestre]])</f>
        <v>2019-T2</v>
      </c>
      <c r="O941" t="str">
        <f>VLOOKUP(Tableau1[[#This Row],[Product_Ref]],Table_Correspondance!H:J,2,FALSE)</f>
        <v>Jupe</v>
      </c>
      <c r="P941" s="3">
        <f>VLOOKUP(Tableau1[[#This Row],[Product_Ref]],Table_Correspondance!H:N,6,FALSE)</f>
        <v>6.16</v>
      </c>
      <c r="Q941" s="3">
        <f>VLOOKUP(Tableau1[[#This Row],[Product_Ref]],Table_Correspondance!H:N,7,FALSE)</f>
        <v>8</v>
      </c>
      <c r="R941" s="3">
        <v>1335.52</v>
      </c>
      <c r="S941" t="str">
        <f>CONCATENATE(Tableau1[[#This Row],[Sub_Region_Cod]],Tableau1[[#This Row],[Country_Cod]],Tableau1[[#This Row],[Categ]],Tableau1[[#This Row],[Period]],Tableau1[[#This Row],[Product_Ref]],Tableau1[[#This Row],[Sales]])</f>
        <v>EUEBLRCAT_BasM5-2019P126841335,52</v>
      </c>
      <c r="T941" s="5">
        <f>VLOOKUP(Tableau1[[#This Row],[Product_Ref]],Table_Correspondance!H:L,5,FALSE)</f>
        <v>42979</v>
      </c>
      <c r="U941">
        <f>_xlfn.DAYS(Tableau1[[#This Row],[Date]],Tableau1[[#This Row],[Date_creation]])</f>
        <v>607</v>
      </c>
    </row>
    <row r="942" spans="1:21" x14ac:dyDescent="0.35">
      <c r="A942" t="s">
        <v>8</v>
      </c>
      <c r="B942" t="s">
        <v>420</v>
      </c>
      <c r="C942" t="str">
        <f>TRIM(Tableau1[[#This Row],[Country_Cod]])</f>
        <v>POL</v>
      </c>
      <c r="D942" t="s">
        <v>408</v>
      </c>
      <c r="E942" t="str">
        <f>VLOOKUP(Tableau1[[#This Row],[Code_Pays]],Table_Correspondance!$B$1:$F$40,2,FALSE)</f>
        <v>Pologne</v>
      </c>
      <c r="F942" t="str">
        <f>RIGHT(Tableau1[[#This Row],[Categ]],LEN(Tableau1[[#This Row],[Categ]])-4)</f>
        <v>Haut-Et-Bas</v>
      </c>
      <c r="G942" t="s">
        <v>30</v>
      </c>
      <c r="H942" t="str">
        <f>RIGHT(Tableau1[[#This Row],[Period]],4)</f>
        <v>2020</v>
      </c>
      <c r="I942" t="str">
        <f>LEFT(Tableau1[[#This Row],[Period]],FIND("-",Tableau1[[#This Row],[Period]])-1)</f>
        <v>M9</v>
      </c>
      <c r="J942" t="str">
        <f>RIGHT(Tableau1[[#This Row],[Gauche_Trouve]],LEN(Tableau1[[#This Row],[Gauche_Trouve]])-1)</f>
        <v>9</v>
      </c>
      <c r="K942" s="5">
        <f>DATE(Tableau1[[#This Row],[Annee]],Tableau1[[#This Row],[Mois]],1)</f>
        <v>44075</v>
      </c>
      <c r="L942" s="5" t="str">
        <f>"T" &amp; ROUNDUP(Tableau1[[#This Row],[Mois]]/3, 0)</f>
        <v>T3</v>
      </c>
      <c r="M942" t="s">
        <v>369</v>
      </c>
      <c r="N942" t="str">
        <f>CONCATENATE(Tableau1[[#This Row],[Annee]],"-",Tableau1[[#This Row],[Trimestre]])</f>
        <v>2020-T3</v>
      </c>
      <c r="O942" t="str">
        <f>VLOOKUP(Tableau1[[#This Row],[Product_Ref]],Table_Correspondance!H:J,2,FALSE)</f>
        <v>Robe</v>
      </c>
      <c r="P942" s="3">
        <f>VLOOKUP(Tableau1[[#This Row],[Product_Ref]],Table_Correspondance!H:N,6,FALSE)</f>
        <v>7.6</v>
      </c>
      <c r="Q942" s="3">
        <f>VLOOKUP(Tableau1[[#This Row],[Product_Ref]],Table_Correspondance!H:N,7,FALSE)</f>
        <v>8</v>
      </c>
      <c r="R942" s="3">
        <v>7754.42</v>
      </c>
      <c r="S942" t="str">
        <f>CONCATENATE(Tableau1[[#This Row],[Sub_Region_Cod]],Tableau1[[#This Row],[Country_Cod]],Tableau1[[#This Row],[Categ]],Tableau1[[#This Row],[Period]],Tableau1[[#This Row],[Product_Ref]],Tableau1[[#This Row],[Sales]])</f>
        <v>EUEPOLCAT_Haut-Et-BasM9-2020P290367754,42</v>
      </c>
      <c r="T942" s="5">
        <f>VLOOKUP(Tableau1[[#This Row],[Product_Ref]],Table_Correspondance!H:L,5,FALSE)</f>
        <v>43009</v>
      </c>
      <c r="U942">
        <f>_xlfn.DAYS(Tableau1[[#This Row],[Date]],Tableau1[[#This Row],[Date_creation]])</f>
        <v>1066</v>
      </c>
    </row>
    <row r="943" spans="1:21" x14ac:dyDescent="0.35">
      <c r="A943" t="s">
        <v>8</v>
      </c>
      <c r="B943" t="s">
        <v>422</v>
      </c>
      <c r="C943" t="str">
        <f>TRIM(Tableau1[[#This Row],[Country_Cod]])</f>
        <v>BLR</v>
      </c>
      <c r="D943" t="s">
        <v>410</v>
      </c>
      <c r="E943" t="str">
        <f>VLOOKUP(Tableau1[[#This Row],[Code_Pays]],Table_Correspondance!$B$1:$F$40,2,FALSE)</f>
        <v>Bélarus</v>
      </c>
      <c r="F943" t="str">
        <f>RIGHT(Tableau1[[#This Row],[Categ]],LEN(Tableau1[[#This Row],[Categ]])-4)</f>
        <v>Bas</v>
      </c>
      <c r="G943" t="s">
        <v>54</v>
      </c>
      <c r="H943" t="str">
        <f>RIGHT(Tableau1[[#This Row],[Period]],4)</f>
        <v>2020</v>
      </c>
      <c r="I943" t="str">
        <f>LEFT(Tableau1[[#This Row],[Period]],FIND("-",Tableau1[[#This Row],[Period]])-1)</f>
        <v>M5</v>
      </c>
      <c r="J943" t="str">
        <f>RIGHT(Tableau1[[#This Row],[Gauche_Trouve]],LEN(Tableau1[[#This Row],[Gauche_Trouve]])-1)</f>
        <v>5</v>
      </c>
      <c r="K943" s="5">
        <f>DATE(Tableau1[[#This Row],[Annee]],Tableau1[[#This Row],[Mois]],1)</f>
        <v>43952</v>
      </c>
      <c r="L943" s="5" t="str">
        <f>"T" &amp; ROUNDUP(Tableau1[[#This Row],[Mois]]/3, 0)</f>
        <v>T2</v>
      </c>
      <c r="M943" t="s">
        <v>382</v>
      </c>
      <c r="N943" t="str">
        <f>CONCATENATE(Tableau1[[#This Row],[Annee]],"-",Tableau1[[#This Row],[Trimestre]])</f>
        <v>2020-T2</v>
      </c>
      <c r="O943" t="str">
        <f>VLOOKUP(Tableau1[[#This Row],[Product_Ref]],Table_Correspondance!H:J,2,FALSE)</f>
        <v>Culotte</v>
      </c>
      <c r="P943" s="3">
        <f>VLOOKUP(Tableau1[[#This Row],[Product_Ref]],Table_Correspondance!H:N,6,FALSE)</f>
        <v>5.7</v>
      </c>
      <c r="Q943" s="3">
        <f>VLOOKUP(Tableau1[[#This Row],[Product_Ref]],Table_Correspondance!H:N,7,FALSE)</f>
        <v>6</v>
      </c>
      <c r="R943" s="3">
        <v>6925.11</v>
      </c>
      <c r="S943" t="str">
        <f>CONCATENATE(Tableau1[[#This Row],[Sub_Region_Cod]],Tableau1[[#This Row],[Country_Cod]],Tableau1[[#This Row],[Categ]],Tableau1[[#This Row],[Period]],Tableau1[[#This Row],[Product_Ref]],Tableau1[[#This Row],[Sales]])</f>
        <v>EUEBLRCAT_BasM5-2020P493786925,11</v>
      </c>
      <c r="T943" s="5">
        <f>VLOOKUP(Tableau1[[#This Row],[Product_Ref]],Table_Correspondance!H:L,5,FALSE)</f>
        <v>43160</v>
      </c>
      <c r="U943">
        <f>_xlfn.DAYS(Tableau1[[#This Row],[Date]],Tableau1[[#This Row],[Date_creation]])</f>
        <v>792</v>
      </c>
    </row>
    <row r="944" spans="1:21" x14ac:dyDescent="0.35">
      <c r="A944" t="s">
        <v>8</v>
      </c>
      <c r="B944" t="s">
        <v>417</v>
      </c>
      <c r="C944" t="str">
        <f>TRIM(Tableau1[[#This Row],[Country_Cod]])</f>
        <v>MDA</v>
      </c>
      <c r="D944" t="s">
        <v>410</v>
      </c>
      <c r="E944" t="str">
        <f>VLOOKUP(Tableau1[[#This Row],[Code_Pays]],Table_Correspondance!$B$1:$F$40,2,FALSE)</f>
        <v>République de Moldavie</v>
      </c>
      <c r="F944" t="str">
        <f>RIGHT(Tableau1[[#This Row],[Categ]],LEN(Tableau1[[#This Row],[Categ]])-4)</f>
        <v>Bas</v>
      </c>
      <c r="G944" t="s">
        <v>52</v>
      </c>
      <c r="H944" t="str">
        <f>RIGHT(Tableau1[[#This Row],[Period]],4)</f>
        <v>2020</v>
      </c>
      <c r="I944" t="str">
        <f>LEFT(Tableau1[[#This Row],[Period]],FIND("-",Tableau1[[#This Row],[Period]])-1)</f>
        <v>M11</v>
      </c>
      <c r="J944" t="str">
        <f>RIGHT(Tableau1[[#This Row],[Gauche_Trouve]],LEN(Tableau1[[#This Row],[Gauche_Trouve]])-1)</f>
        <v>11</v>
      </c>
      <c r="K944" s="5">
        <f>DATE(Tableau1[[#This Row],[Annee]],Tableau1[[#This Row],[Mois]],1)</f>
        <v>44136</v>
      </c>
      <c r="L944" s="5" t="str">
        <f>"T" &amp; ROUNDUP(Tableau1[[#This Row],[Mois]]/3, 0)</f>
        <v>T4</v>
      </c>
      <c r="M944" t="s">
        <v>309</v>
      </c>
      <c r="N944" t="str">
        <f>CONCATENATE(Tableau1[[#This Row],[Annee]],"-",Tableau1[[#This Row],[Trimestre]])</f>
        <v>2020-T4</v>
      </c>
      <c r="O944" t="str">
        <f>VLOOKUP(Tableau1[[#This Row],[Product_Ref]],Table_Correspondance!H:J,2,FALSE)</f>
        <v>Collant</v>
      </c>
      <c r="P944" s="3">
        <f>VLOOKUP(Tableau1[[#This Row],[Product_Ref]],Table_Correspondance!H:N,6,FALSE)</f>
        <v>10.08</v>
      </c>
      <c r="Q944" s="3">
        <f>VLOOKUP(Tableau1[[#This Row],[Product_Ref]],Table_Correspondance!H:N,7,FALSE)</f>
        <v>12</v>
      </c>
      <c r="R944" s="3">
        <v>6907.78</v>
      </c>
      <c r="S944" t="str">
        <f>CONCATENATE(Tableau1[[#This Row],[Sub_Region_Cod]],Tableau1[[#This Row],[Country_Cod]],Tableau1[[#This Row],[Categ]],Tableau1[[#This Row],[Period]],Tableau1[[#This Row],[Product_Ref]],Tableau1[[#This Row],[Sales]])</f>
        <v>EUEMDACAT_BasM11-2020P445246907,78</v>
      </c>
      <c r="T944" s="5">
        <f>VLOOKUP(Tableau1[[#This Row],[Product_Ref]],Table_Correspondance!H:L,5,FALSE)</f>
        <v>43191</v>
      </c>
      <c r="U944">
        <f>_xlfn.DAYS(Tableau1[[#This Row],[Date]],Tableau1[[#This Row],[Date_creation]])</f>
        <v>945</v>
      </c>
    </row>
    <row r="945" spans="1:21" x14ac:dyDescent="0.35">
      <c r="A945" t="s">
        <v>8</v>
      </c>
      <c r="B945" t="s">
        <v>423</v>
      </c>
      <c r="C945" t="str">
        <f>TRIM(Tableau1[[#This Row],[Country_Cod]])</f>
        <v>UKR</v>
      </c>
      <c r="D945" t="s">
        <v>409</v>
      </c>
      <c r="E945" t="str">
        <f>VLOOKUP(Tableau1[[#This Row],[Code_Pays]],Table_Correspondance!$B$1:$F$40,2,FALSE)</f>
        <v>Ukraine</v>
      </c>
      <c r="F945" t="str">
        <f>RIGHT(Tableau1[[#This Row],[Categ]],LEN(Tableau1[[#This Row],[Categ]])-4)</f>
        <v>Haut</v>
      </c>
      <c r="G945" t="s">
        <v>44</v>
      </c>
      <c r="H945" t="str">
        <f>RIGHT(Tableau1[[#This Row],[Period]],4)</f>
        <v>2019</v>
      </c>
      <c r="I945" t="str">
        <f>LEFT(Tableau1[[#This Row],[Period]],FIND("-",Tableau1[[#This Row],[Period]])-1)</f>
        <v>M11</v>
      </c>
      <c r="J945" t="str">
        <f>RIGHT(Tableau1[[#This Row],[Gauche_Trouve]],LEN(Tableau1[[#This Row],[Gauche_Trouve]])-1)</f>
        <v>11</v>
      </c>
      <c r="K945" s="5">
        <f>DATE(Tableau1[[#This Row],[Annee]],Tableau1[[#This Row],[Mois]],1)</f>
        <v>43770</v>
      </c>
      <c r="L945" s="5" t="str">
        <f>"T" &amp; ROUNDUP(Tableau1[[#This Row],[Mois]]/3, 0)</f>
        <v>T4</v>
      </c>
      <c r="M945" t="s">
        <v>265</v>
      </c>
      <c r="N945" t="str">
        <f>CONCATENATE(Tableau1[[#This Row],[Annee]],"-",Tableau1[[#This Row],[Trimestre]])</f>
        <v>2019-T4</v>
      </c>
      <c r="O945" t="str">
        <f>VLOOKUP(Tableau1[[#This Row],[Product_Ref]],Table_Correspondance!H:J,2,FALSE)</f>
        <v>Soutien gorge</v>
      </c>
      <c r="P945" s="3">
        <f>VLOOKUP(Tableau1[[#This Row],[Product_Ref]],Table_Correspondance!H:N,6,FALSE)</f>
        <v>9</v>
      </c>
      <c r="Q945" s="3">
        <f>VLOOKUP(Tableau1[[#This Row],[Product_Ref]],Table_Correspondance!H:N,7,FALSE)</f>
        <v>10</v>
      </c>
      <c r="R945" s="3">
        <v>4328.92</v>
      </c>
      <c r="S945" t="str">
        <f>CONCATENATE(Tableau1[[#This Row],[Sub_Region_Cod]],Tableau1[[#This Row],[Country_Cod]],Tableau1[[#This Row],[Categ]],Tableau1[[#This Row],[Period]],Tableau1[[#This Row],[Product_Ref]],Tableau1[[#This Row],[Sales]])</f>
        <v>EUEUKRCAT_HautM11-2019P192234328,92</v>
      </c>
      <c r="T945" s="5">
        <f>VLOOKUP(Tableau1[[#This Row],[Product_Ref]],Table_Correspondance!H:L,5,FALSE)</f>
        <v>42917</v>
      </c>
      <c r="U945">
        <f>_xlfn.DAYS(Tableau1[[#This Row],[Date]],Tableau1[[#This Row],[Date_creation]])</f>
        <v>853</v>
      </c>
    </row>
    <row r="946" spans="1:21" x14ac:dyDescent="0.35">
      <c r="A946" t="s">
        <v>8</v>
      </c>
      <c r="B946" t="s">
        <v>415</v>
      </c>
      <c r="C946" t="str">
        <f>TRIM(Tableau1[[#This Row],[Country_Cod]])</f>
        <v>RUS</v>
      </c>
      <c r="D946" t="s">
        <v>410</v>
      </c>
      <c r="E946" t="str">
        <f>VLOOKUP(Tableau1[[#This Row],[Code_Pays]],Table_Correspondance!$B$1:$F$40,2,FALSE)</f>
        <v>Fédération de Russie</v>
      </c>
      <c r="F946" t="str">
        <f>RIGHT(Tableau1[[#This Row],[Categ]],LEN(Tableau1[[#This Row],[Categ]])-4)</f>
        <v>Bas</v>
      </c>
      <c r="G946" t="s">
        <v>23</v>
      </c>
      <c r="H946" t="str">
        <f>RIGHT(Tableau1[[#This Row],[Period]],4)</f>
        <v>2019</v>
      </c>
      <c r="I946" t="str">
        <f>LEFT(Tableau1[[#This Row],[Period]],FIND("-",Tableau1[[#This Row],[Period]])-1)</f>
        <v>M10</v>
      </c>
      <c r="J946" t="str">
        <f>RIGHT(Tableau1[[#This Row],[Gauche_Trouve]],LEN(Tableau1[[#This Row],[Gauche_Trouve]])-1)</f>
        <v>10</v>
      </c>
      <c r="K946" s="5">
        <f>DATE(Tableau1[[#This Row],[Annee]],Tableau1[[#This Row],[Mois]],1)</f>
        <v>43739</v>
      </c>
      <c r="L946" s="5" t="str">
        <f>"T" &amp; ROUNDUP(Tableau1[[#This Row],[Mois]]/3, 0)</f>
        <v>T4</v>
      </c>
      <c r="M946" t="s">
        <v>351</v>
      </c>
      <c r="N946" t="str">
        <f>CONCATENATE(Tableau1[[#This Row],[Annee]],"-",Tableau1[[#This Row],[Trimestre]])</f>
        <v>2019-T4</v>
      </c>
      <c r="O946" t="str">
        <f>VLOOKUP(Tableau1[[#This Row],[Product_Ref]],Table_Correspondance!H:J,2,FALSE)</f>
        <v>Collant</v>
      </c>
      <c r="P946" s="3">
        <f>VLOOKUP(Tableau1[[#This Row],[Product_Ref]],Table_Correspondance!H:N,6,FALSE)</f>
        <v>10.27</v>
      </c>
      <c r="Q946" s="3">
        <f>VLOOKUP(Tableau1[[#This Row],[Product_Ref]],Table_Correspondance!H:N,7,FALSE)</f>
        <v>13</v>
      </c>
      <c r="R946" s="3">
        <v>8660.9500000000007</v>
      </c>
      <c r="S946" t="str">
        <f>CONCATENATE(Tableau1[[#This Row],[Sub_Region_Cod]],Tableau1[[#This Row],[Country_Cod]],Tableau1[[#This Row],[Categ]],Tableau1[[#This Row],[Period]],Tableau1[[#This Row],[Product_Ref]],Tableau1[[#This Row],[Sales]])</f>
        <v>EUERUSCAT_BasM10-2019P178198660,95</v>
      </c>
      <c r="T946" s="5">
        <f>VLOOKUP(Tableau1[[#This Row],[Product_Ref]],Table_Correspondance!H:L,5,FALSE)</f>
        <v>43344</v>
      </c>
      <c r="U946">
        <f>_xlfn.DAYS(Tableau1[[#This Row],[Date]],Tableau1[[#This Row],[Date_creation]])</f>
        <v>395</v>
      </c>
    </row>
    <row r="947" spans="1:21" x14ac:dyDescent="0.35">
      <c r="A947" t="s">
        <v>8</v>
      </c>
      <c r="B947" t="s">
        <v>422</v>
      </c>
      <c r="C947" t="str">
        <f>TRIM(Tableau1[[#This Row],[Country_Cod]])</f>
        <v>BLR</v>
      </c>
      <c r="D947" t="s">
        <v>409</v>
      </c>
      <c r="E947" t="str">
        <f>VLOOKUP(Tableau1[[#This Row],[Code_Pays]],Table_Correspondance!$B$1:$F$40,2,FALSE)</f>
        <v>Bélarus</v>
      </c>
      <c r="F947" t="str">
        <f>RIGHT(Tableau1[[#This Row],[Categ]],LEN(Tableau1[[#This Row],[Categ]])-4)</f>
        <v>Haut</v>
      </c>
      <c r="G947" t="s">
        <v>38</v>
      </c>
      <c r="H947" t="str">
        <f>RIGHT(Tableau1[[#This Row],[Period]],4)</f>
        <v>2019</v>
      </c>
      <c r="I947" t="str">
        <f>LEFT(Tableau1[[#This Row],[Period]],FIND("-",Tableau1[[#This Row],[Period]])-1)</f>
        <v>M5</v>
      </c>
      <c r="J947" t="str">
        <f>RIGHT(Tableau1[[#This Row],[Gauche_Trouve]],LEN(Tableau1[[#This Row],[Gauche_Trouve]])-1)</f>
        <v>5</v>
      </c>
      <c r="K947" s="5">
        <f>DATE(Tableau1[[#This Row],[Annee]],Tableau1[[#This Row],[Mois]],1)</f>
        <v>43586</v>
      </c>
      <c r="L947" s="5" t="str">
        <f>"T" &amp; ROUNDUP(Tableau1[[#This Row],[Mois]]/3, 0)</f>
        <v>T2</v>
      </c>
      <c r="M947" t="s">
        <v>292</v>
      </c>
      <c r="N947" t="str">
        <f>CONCATENATE(Tableau1[[#This Row],[Annee]],"-",Tableau1[[#This Row],[Trimestre]])</f>
        <v>2019-T2</v>
      </c>
      <c r="O947" t="str">
        <f>VLOOKUP(Tableau1[[#This Row],[Product_Ref]],Table_Correspondance!H:J,2,FALSE)</f>
        <v>Chemisier</v>
      </c>
      <c r="P947" s="3">
        <f>VLOOKUP(Tableau1[[#This Row],[Product_Ref]],Table_Correspondance!H:N,6,FALSE)</f>
        <v>4.5999999999999996</v>
      </c>
      <c r="Q947" s="3">
        <f>VLOOKUP(Tableau1[[#This Row],[Product_Ref]],Table_Correspondance!H:N,7,FALSE)</f>
        <v>5</v>
      </c>
      <c r="R947" s="3">
        <v>7700.35</v>
      </c>
      <c r="S947" t="str">
        <f>CONCATENATE(Tableau1[[#This Row],[Sub_Region_Cod]],Tableau1[[#This Row],[Country_Cod]],Tableau1[[#This Row],[Categ]],Tableau1[[#This Row],[Period]],Tableau1[[#This Row],[Product_Ref]],Tableau1[[#This Row],[Sales]])</f>
        <v>EUEBLRCAT_HautM5-2019P417127700,35</v>
      </c>
      <c r="T947" s="5">
        <f>VLOOKUP(Tableau1[[#This Row],[Product_Ref]],Table_Correspondance!H:L,5,FALSE)</f>
        <v>43252</v>
      </c>
      <c r="U947">
        <f>_xlfn.DAYS(Tableau1[[#This Row],[Date]],Tableau1[[#This Row],[Date_creation]])</f>
        <v>334</v>
      </c>
    </row>
    <row r="948" spans="1:21" x14ac:dyDescent="0.35">
      <c r="A948" t="s">
        <v>8</v>
      </c>
      <c r="B948" t="s">
        <v>425</v>
      </c>
      <c r="C948" t="str">
        <f>TRIM(Tableau1[[#This Row],[Country_Cod]])</f>
        <v>ARM</v>
      </c>
      <c r="D948" t="s">
        <v>409</v>
      </c>
      <c r="E948" t="str">
        <f>VLOOKUP(Tableau1[[#This Row],[Code_Pays]],Table_Correspondance!$B$1:$F$40,2,FALSE)</f>
        <v>Arménie</v>
      </c>
      <c r="F948" t="str">
        <f>RIGHT(Tableau1[[#This Row],[Categ]],LEN(Tableau1[[#This Row],[Categ]])-4)</f>
        <v>Haut</v>
      </c>
      <c r="G948" t="s">
        <v>75</v>
      </c>
      <c r="H948" t="str">
        <f>RIGHT(Tableau1[[#This Row],[Period]],4)</f>
        <v>2021</v>
      </c>
      <c r="I948" t="str">
        <f>LEFT(Tableau1[[#This Row],[Period]],FIND("-",Tableau1[[#This Row],[Period]])-1)</f>
        <v>M4</v>
      </c>
      <c r="J948" t="str">
        <f>RIGHT(Tableau1[[#This Row],[Gauche_Trouve]],LEN(Tableau1[[#This Row],[Gauche_Trouve]])-1)</f>
        <v>4</v>
      </c>
      <c r="K948" s="5">
        <f>DATE(Tableau1[[#This Row],[Annee]],Tableau1[[#This Row],[Mois]],1)</f>
        <v>44287</v>
      </c>
      <c r="L948" s="5" t="str">
        <f>"T" &amp; ROUNDUP(Tableau1[[#This Row],[Mois]]/3, 0)</f>
        <v>T2</v>
      </c>
      <c r="M948" t="s">
        <v>151</v>
      </c>
      <c r="N948" t="str">
        <f>CONCATENATE(Tableau1[[#This Row],[Annee]],"-",Tableau1[[#This Row],[Trimestre]])</f>
        <v>2021-T2</v>
      </c>
      <c r="O948" t="str">
        <f>VLOOKUP(Tableau1[[#This Row],[Product_Ref]],Table_Correspondance!H:J,2,FALSE)</f>
        <v>T-shirt</v>
      </c>
      <c r="P948" s="3">
        <f>VLOOKUP(Tableau1[[#This Row],[Product_Ref]],Table_Correspondance!H:N,6,FALSE)</f>
        <v>8.4</v>
      </c>
      <c r="Q948" s="3">
        <f>VLOOKUP(Tableau1[[#This Row],[Product_Ref]],Table_Correspondance!H:N,7,FALSE)</f>
        <v>10</v>
      </c>
      <c r="R948" s="3">
        <v>6660.48</v>
      </c>
      <c r="S948" t="str">
        <f>CONCATENATE(Tableau1[[#This Row],[Sub_Region_Cod]],Tableau1[[#This Row],[Country_Cod]],Tableau1[[#This Row],[Categ]],Tableau1[[#This Row],[Period]],Tableau1[[#This Row],[Product_Ref]],Tableau1[[#This Row],[Sales]])</f>
        <v>EUEARMCAT_HautM4-2021P261446660,48</v>
      </c>
      <c r="T948" s="5">
        <f>VLOOKUP(Tableau1[[#This Row],[Product_Ref]],Table_Correspondance!H:L,5,FALSE)</f>
        <v>43435</v>
      </c>
      <c r="U948">
        <f>_xlfn.DAYS(Tableau1[[#This Row],[Date]],Tableau1[[#This Row],[Date_creation]])</f>
        <v>852</v>
      </c>
    </row>
    <row r="949" spans="1:21" x14ac:dyDescent="0.35">
      <c r="A949" t="s">
        <v>8</v>
      </c>
      <c r="B949" t="s">
        <v>418</v>
      </c>
      <c r="C949" t="str">
        <f>TRIM(Tableau1[[#This Row],[Country_Cod]])</f>
        <v>BGR</v>
      </c>
      <c r="D949" t="s">
        <v>409</v>
      </c>
      <c r="E949" t="str">
        <f>VLOOKUP(Tableau1[[#This Row],[Code_Pays]],Table_Correspondance!$B$1:$F$40,2,FALSE)</f>
        <v>Bulgarie</v>
      </c>
      <c r="F949" t="str">
        <f>RIGHT(Tableau1[[#This Row],[Categ]],LEN(Tableau1[[#This Row],[Categ]])-4)</f>
        <v>Haut</v>
      </c>
      <c r="G949" t="s">
        <v>40</v>
      </c>
      <c r="H949" t="str">
        <f>RIGHT(Tableau1[[#This Row],[Period]],4)</f>
        <v>2020</v>
      </c>
      <c r="I949" t="str">
        <f>LEFT(Tableau1[[#This Row],[Period]],FIND("-",Tableau1[[#This Row],[Period]])-1)</f>
        <v>M10</v>
      </c>
      <c r="J949" t="str">
        <f>RIGHT(Tableau1[[#This Row],[Gauche_Trouve]],LEN(Tableau1[[#This Row],[Gauche_Trouve]])-1)</f>
        <v>10</v>
      </c>
      <c r="K949" s="5">
        <f>DATE(Tableau1[[#This Row],[Annee]],Tableau1[[#This Row],[Mois]],1)</f>
        <v>44105</v>
      </c>
      <c r="L949" s="5" t="str">
        <f>"T" &amp; ROUNDUP(Tableau1[[#This Row],[Mois]]/3, 0)</f>
        <v>T4</v>
      </c>
      <c r="M949" t="s">
        <v>331</v>
      </c>
      <c r="N949" t="str">
        <f>CONCATENATE(Tableau1[[#This Row],[Annee]],"-",Tableau1[[#This Row],[Trimestre]])</f>
        <v>2020-T4</v>
      </c>
      <c r="O949" t="str">
        <f>VLOOKUP(Tableau1[[#This Row],[Product_Ref]],Table_Correspondance!H:J,2,FALSE)</f>
        <v>Soutien gorge</v>
      </c>
      <c r="P949" s="3">
        <f>VLOOKUP(Tableau1[[#This Row],[Product_Ref]],Table_Correspondance!H:N,6,FALSE)</f>
        <v>6.93</v>
      </c>
      <c r="Q949" s="3">
        <f>VLOOKUP(Tableau1[[#This Row],[Product_Ref]],Table_Correspondance!H:N,7,FALSE)</f>
        <v>9</v>
      </c>
      <c r="R949" s="3">
        <v>3767.8</v>
      </c>
      <c r="S949" t="str">
        <f>CONCATENATE(Tableau1[[#This Row],[Sub_Region_Cod]],Tableau1[[#This Row],[Country_Cod]],Tableau1[[#This Row],[Categ]],Tableau1[[#This Row],[Period]],Tableau1[[#This Row],[Product_Ref]],Tableau1[[#This Row],[Sales]])</f>
        <v>EUEBGRCAT_HautM10-2020P345013767,8</v>
      </c>
      <c r="T949" s="5">
        <f>VLOOKUP(Tableau1[[#This Row],[Product_Ref]],Table_Correspondance!H:L,5,FALSE)</f>
        <v>43252</v>
      </c>
      <c r="U949">
        <f>_xlfn.DAYS(Tableau1[[#This Row],[Date]],Tableau1[[#This Row],[Date_creation]])</f>
        <v>853</v>
      </c>
    </row>
    <row r="950" spans="1:21" x14ac:dyDescent="0.35">
      <c r="A950" t="s">
        <v>8</v>
      </c>
      <c r="B950" t="s">
        <v>417</v>
      </c>
      <c r="C950" t="str">
        <f>TRIM(Tableau1[[#This Row],[Country_Cod]])</f>
        <v>MDA</v>
      </c>
      <c r="D950" t="s">
        <v>408</v>
      </c>
      <c r="E950" t="str">
        <f>VLOOKUP(Tableau1[[#This Row],[Code_Pays]],Table_Correspondance!$B$1:$F$40,2,FALSE)</f>
        <v>République de Moldavie</v>
      </c>
      <c r="F950" t="str">
        <f>RIGHT(Tableau1[[#This Row],[Categ]],LEN(Tableau1[[#This Row],[Categ]])-4)</f>
        <v>Haut-Et-Bas</v>
      </c>
      <c r="G950" t="s">
        <v>52</v>
      </c>
      <c r="H950" t="str">
        <f>RIGHT(Tableau1[[#This Row],[Period]],4)</f>
        <v>2020</v>
      </c>
      <c r="I950" t="str">
        <f>LEFT(Tableau1[[#This Row],[Period]],FIND("-",Tableau1[[#This Row],[Period]])-1)</f>
        <v>M11</v>
      </c>
      <c r="J950" t="str">
        <f>RIGHT(Tableau1[[#This Row],[Gauche_Trouve]],LEN(Tableau1[[#This Row],[Gauche_Trouve]])-1)</f>
        <v>11</v>
      </c>
      <c r="K950" s="5">
        <f>DATE(Tableau1[[#This Row],[Annee]],Tableau1[[#This Row],[Mois]],1)</f>
        <v>44136</v>
      </c>
      <c r="L950" s="5" t="str">
        <f>"T" &amp; ROUNDUP(Tableau1[[#This Row],[Mois]]/3, 0)</f>
        <v>T4</v>
      </c>
      <c r="M950" t="s">
        <v>272</v>
      </c>
      <c r="N950" t="str">
        <f>CONCATENATE(Tableau1[[#This Row],[Annee]],"-",Tableau1[[#This Row],[Trimestre]])</f>
        <v>2020-T4</v>
      </c>
      <c r="O950" t="str">
        <f>VLOOKUP(Tableau1[[#This Row],[Product_Ref]],Table_Correspondance!H:J,2,FALSE)</f>
        <v>Pyjama</v>
      </c>
      <c r="P950" s="3">
        <f>VLOOKUP(Tableau1[[#This Row],[Product_Ref]],Table_Correspondance!H:N,6,FALSE)</f>
        <v>9.1199999999999992</v>
      </c>
      <c r="Q950" s="3">
        <f>VLOOKUP(Tableau1[[#This Row],[Product_Ref]],Table_Correspondance!H:N,7,FALSE)</f>
        <v>12</v>
      </c>
      <c r="R950" s="3">
        <v>312.52</v>
      </c>
      <c r="S950" t="str">
        <f>CONCATENATE(Tableau1[[#This Row],[Sub_Region_Cod]],Tableau1[[#This Row],[Country_Cod]],Tableau1[[#This Row],[Categ]],Tableau1[[#This Row],[Period]],Tableau1[[#This Row],[Product_Ref]],Tableau1[[#This Row],[Sales]])</f>
        <v>EUEMDACAT_Haut-Et-BasM11-2020P25610312,52</v>
      </c>
      <c r="T950" s="5">
        <f>VLOOKUP(Tableau1[[#This Row],[Product_Ref]],Table_Correspondance!H:L,5,FALSE)</f>
        <v>43221</v>
      </c>
      <c r="U950">
        <f>_xlfn.DAYS(Tableau1[[#This Row],[Date]],Tableau1[[#This Row],[Date_creation]])</f>
        <v>915</v>
      </c>
    </row>
    <row r="951" spans="1:21" x14ac:dyDescent="0.35">
      <c r="A951" t="s">
        <v>8</v>
      </c>
      <c r="B951" t="s">
        <v>422</v>
      </c>
      <c r="C951" t="str">
        <f>TRIM(Tableau1[[#This Row],[Country_Cod]])</f>
        <v>BLR</v>
      </c>
      <c r="D951" t="s">
        <v>410</v>
      </c>
      <c r="E951" t="str">
        <f>VLOOKUP(Tableau1[[#This Row],[Code_Pays]],Table_Correspondance!$B$1:$F$40,2,FALSE)</f>
        <v>Bélarus</v>
      </c>
      <c r="F951" t="str">
        <f>RIGHT(Tableau1[[#This Row],[Categ]],LEN(Tableau1[[#This Row],[Categ]])-4)</f>
        <v>Bas</v>
      </c>
      <c r="G951" t="s">
        <v>38</v>
      </c>
      <c r="H951" t="str">
        <f>RIGHT(Tableau1[[#This Row],[Period]],4)</f>
        <v>2019</v>
      </c>
      <c r="I951" t="str">
        <f>LEFT(Tableau1[[#This Row],[Period]],FIND("-",Tableau1[[#This Row],[Period]])-1)</f>
        <v>M5</v>
      </c>
      <c r="J951" t="str">
        <f>RIGHT(Tableau1[[#This Row],[Gauche_Trouve]],LEN(Tableau1[[#This Row],[Gauche_Trouve]])-1)</f>
        <v>5</v>
      </c>
      <c r="K951" s="5">
        <f>DATE(Tableau1[[#This Row],[Annee]],Tableau1[[#This Row],[Mois]],1)</f>
        <v>43586</v>
      </c>
      <c r="L951" s="5" t="str">
        <f>"T" &amp; ROUNDUP(Tableau1[[#This Row],[Mois]]/3, 0)</f>
        <v>T2</v>
      </c>
      <c r="M951" t="s">
        <v>376</v>
      </c>
      <c r="N951" t="str">
        <f>CONCATENATE(Tableau1[[#This Row],[Annee]],"-",Tableau1[[#This Row],[Trimestre]])</f>
        <v>2019-T2</v>
      </c>
      <c r="O951" t="str">
        <f>VLOOKUP(Tableau1[[#This Row],[Product_Ref]],Table_Correspondance!H:J,2,FALSE)</f>
        <v>Pantacourt</v>
      </c>
      <c r="P951" s="3">
        <f>VLOOKUP(Tableau1[[#This Row],[Product_Ref]],Table_Correspondance!H:N,6,FALSE)</f>
        <v>11.85</v>
      </c>
      <c r="Q951" s="3">
        <f>VLOOKUP(Tableau1[[#This Row],[Product_Ref]],Table_Correspondance!H:N,7,FALSE)</f>
        <v>15</v>
      </c>
      <c r="R951" s="3">
        <v>8472.27</v>
      </c>
      <c r="S951" t="str">
        <f>CONCATENATE(Tableau1[[#This Row],[Sub_Region_Cod]],Tableau1[[#This Row],[Country_Cod]],Tableau1[[#This Row],[Categ]],Tableau1[[#This Row],[Period]],Tableau1[[#This Row],[Product_Ref]],Tableau1[[#This Row],[Sales]])</f>
        <v>EUEBLRCAT_BasM5-2019P288118472,27</v>
      </c>
      <c r="T951" s="5">
        <f>VLOOKUP(Tableau1[[#This Row],[Product_Ref]],Table_Correspondance!H:L,5,FALSE)</f>
        <v>42917</v>
      </c>
      <c r="U951">
        <f>_xlfn.DAYS(Tableau1[[#This Row],[Date]],Tableau1[[#This Row],[Date_creation]])</f>
        <v>669</v>
      </c>
    </row>
    <row r="952" spans="1:21" x14ac:dyDescent="0.35">
      <c r="A952" t="s">
        <v>8</v>
      </c>
      <c r="B952" t="s">
        <v>420</v>
      </c>
      <c r="C952" t="str">
        <f>TRIM(Tableau1[[#This Row],[Country_Cod]])</f>
        <v>POL</v>
      </c>
      <c r="D952" t="s">
        <v>408</v>
      </c>
      <c r="E952" t="str">
        <f>VLOOKUP(Tableau1[[#This Row],[Code_Pays]],Table_Correspondance!$B$1:$F$40,2,FALSE)</f>
        <v>Pologne</v>
      </c>
      <c r="F952" t="str">
        <f>RIGHT(Tableau1[[#This Row],[Categ]],LEN(Tableau1[[#This Row],[Categ]])-4)</f>
        <v>Haut-Et-Bas</v>
      </c>
      <c r="G952" t="s">
        <v>20</v>
      </c>
      <c r="H952" t="str">
        <f>RIGHT(Tableau1[[#This Row],[Period]],4)</f>
        <v>2020</v>
      </c>
      <c r="I952" t="str">
        <f>LEFT(Tableau1[[#This Row],[Period]],FIND("-",Tableau1[[#This Row],[Period]])-1)</f>
        <v>M4</v>
      </c>
      <c r="J952" t="str">
        <f>RIGHT(Tableau1[[#This Row],[Gauche_Trouve]],LEN(Tableau1[[#This Row],[Gauche_Trouve]])-1)</f>
        <v>4</v>
      </c>
      <c r="K952" s="5">
        <f>DATE(Tableau1[[#This Row],[Annee]],Tableau1[[#This Row],[Mois]],1)</f>
        <v>43922</v>
      </c>
      <c r="L952" s="5" t="str">
        <f>"T" &amp; ROUNDUP(Tableau1[[#This Row],[Mois]]/3, 0)</f>
        <v>T2</v>
      </c>
      <c r="M952" t="s">
        <v>374</v>
      </c>
      <c r="N952" t="str">
        <f>CONCATENATE(Tableau1[[#This Row],[Annee]],"-",Tableau1[[#This Row],[Trimestre]])</f>
        <v>2020-T2</v>
      </c>
      <c r="O952" t="str">
        <f>VLOOKUP(Tableau1[[#This Row],[Product_Ref]],Table_Correspondance!H:J,2,FALSE)</f>
        <v>Robe</v>
      </c>
      <c r="P952" s="3">
        <f>VLOOKUP(Tableau1[[#This Row],[Product_Ref]],Table_Correspondance!H:N,6,FALSE)</f>
        <v>11.55</v>
      </c>
      <c r="Q952" s="3">
        <f>VLOOKUP(Tableau1[[#This Row],[Product_Ref]],Table_Correspondance!H:N,7,FALSE)</f>
        <v>15</v>
      </c>
      <c r="R952" s="3">
        <v>4326.78</v>
      </c>
      <c r="S952" t="str">
        <f>CONCATENATE(Tableau1[[#This Row],[Sub_Region_Cod]],Tableau1[[#This Row],[Country_Cod]],Tableau1[[#This Row],[Categ]],Tableau1[[#This Row],[Period]],Tableau1[[#This Row],[Product_Ref]],Tableau1[[#This Row],[Sales]])</f>
        <v>EUEPOLCAT_Haut-Et-BasM4-2020P069214326,78</v>
      </c>
      <c r="T952" s="5">
        <f>VLOOKUP(Tableau1[[#This Row],[Product_Ref]],Table_Correspondance!H:L,5,FALSE)</f>
        <v>42856</v>
      </c>
      <c r="U952">
        <f>_xlfn.DAYS(Tableau1[[#This Row],[Date]],Tableau1[[#This Row],[Date_creation]])</f>
        <v>1066</v>
      </c>
    </row>
    <row r="953" spans="1:21" x14ac:dyDescent="0.35">
      <c r="A953" t="s">
        <v>8</v>
      </c>
      <c r="B953" t="s">
        <v>418</v>
      </c>
      <c r="C953" t="str">
        <f>TRIM(Tableau1[[#This Row],[Country_Cod]])</f>
        <v>BGR</v>
      </c>
      <c r="D953" t="s">
        <v>410</v>
      </c>
      <c r="E953" t="str">
        <f>VLOOKUP(Tableau1[[#This Row],[Code_Pays]],Table_Correspondance!$B$1:$F$40,2,FALSE)</f>
        <v>Bulgarie</v>
      </c>
      <c r="F953" t="str">
        <f>RIGHT(Tableau1[[#This Row],[Categ]],LEN(Tableau1[[#This Row],[Categ]])-4)</f>
        <v>Bas</v>
      </c>
      <c r="G953" t="s">
        <v>44</v>
      </c>
      <c r="H953" t="str">
        <f>RIGHT(Tableau1[[#This Row],[Period]],4)</f>
        <v>2019</v>
      </c>
      <c r="I953" t="str">
        <f>LEFT(Tableau1[[#This Row],[Period]],FIND("-",Tableau1[[#This Row],[Period]])-1)</f>
        <v>M11</v>
      </c>
      <c r="J953" t="str">
        <f>RIGHT(Tableau1[[#This Row],[Gauche_Trouve]],LEN(Tableau1[[#This Row],[Gauche_Trouve]])-1)</f>
        <v>11</v>
      </c>
      <c r="K953" s="5">
        <f>DATE(Tableau1[[#This Row],[Annee]],Tableau1[[#This Row],[Mois]],1)</f>
        <v>43770</v>
      </c>
      <c r="L953" s="5" t="str">
        <f>"T" &amp; ROUNDUP(Tableau1[[#This Row],[Mois]]/3, 0)</f>
        <v>T4</v>
      </c>
      <c r="M953" t="s">
        <v>60</v>
      </c>
      <c r="N953" t="str">
        <f>CONCATENATE(Tableau1[[#This Row],[Annee]],"-",Tableau1[[#This Row],[Trimestre]])</f>
        <v>2019-T4</v>
      </c>
      <c r="O953" t="str">
        <f>VLOOKUP(Tableau1[[#This Row],[Product_Ref]],Table_Correspondance!H:J,2,FALSE)</f>
        <v>Chaussette</v>
      </c>
      <c r="P953" s="3">
        <f>VLOOKUP(Tableau1[[#This Row],[Product_Ref]],Table_Correspondance!H:N,6,FALSE)</f>
        <v>8.4</v>
      </c>
      <c r="Q953" s="3">
        <f>VLOOKUP(Tableau1[[#This Row],[Product_Ref]],Table_Correspondance!H:N,7,FALSE)</f>
        <v>12</v>
      </c>
      <c r="R953" s="3">
        <v>6295.74</v>
      </c>
      <c r="S953" t="str">
        <f>CONCATENATE(Tableau1[[#This Row],[Sub_Region_Cod]],Tableau1[[#This Row],[Country_Cod]],Tableau1[[#This Row],[Categ]],Tableau1[[#This Row],[Period]],Tableau1[[#This Row],[Product_Ref]],Tableau1[[#This Row],[Sales]])</f>
        <v>EUEBGRCAT_BasM11-2019P190086295,74</v>
      </c>
      <c r="T953" s="5">
        <f>VLOOKUP(Tableau1[[#This Row],[Product_Ref]],Table_Correspondance!H:L,5,FALSE)</f>
        <v>43132</v>
      </c>
      <c r="U953">
        <f>_xlfn.DAYS(Tableau1[[#This Row],[Date]],Tableau1[[#This Row],[Date_creation]])</f>
        <v>638</v>
      </c>
    </row>
    <row r="954" spans="1:21" x14ac:dyDescent="0.35">
      <c r="A954" t="s">
        <v>8</v>
      </c>
      <c r="B954" t="s">
        <v>415</v>
      </c>
      <c r="C954" t="str">
        <f>TRIM(Tableau1[[#This Row],[Country_Cod]])</f>
        <v>RUS</v>
      </c>
      <c r="D954" t="s">
        <v>410</v>
      </c>
      <c r="E954" t="str">
        <f>VLOOKUP(Tableau1[[#This Row],[Code_Pays]],Table_Correspondance!$B$1:$F$40,2,FALSE)</f>
        <v>Fédération de Russie</v>
      </c>
      <c r="F954" t="str">
        <f>RIGHT(Tableau1[[#This Row],[Categ]],LEN(Tableau1[[#This Row],[Categ]])-4)</f>
        <v>Bas</v>
      </c>
      <c r="G954" t="s">
        <v>52</v>
      </c>
      <c r="H954" t="str">
        <f>RIGHT(Tableau1[[#This Row],[Period]],4)</f>
        <v>2020</v>
      </c>
      <c r="I954" t="str">
        <f>LEFT(Tableau1[[#This Row],[Period]],FIND("-",Tableau1[[#This Row],[Period]])-1)</f>
        <v>M11</v>
      </c>
      <c r="J954" t="str">
        <f>RIGHT(Tableau1[[#This Row],[Gauche_Trouve]],LEN(Tableau1[[#This Row],[Gauche_Trouve]])-1)</f>
        <v>11</v>
      </c>
      <c r="K954" s="5">
        <f>DATE(Tableau1[[#This Row],[Annee]],Tableau1[[#This Row],[Mois]],1)</f>
        <v>44136</v>
      </c>
      <c r="L954" s="5" t="str">
        <f>"T" &amp; ROUNDUP(Tableau1[[#This Row],[Mois]]/3, 0)</f>
        <v>T4</v>
      </c>
      <c r="M954" t="s">
        <v>258</v>
      </c>
      <c r="N954" t="str">
        <f>CONCATENATE(Tableau1[[#This Row],[Annee]],"-",Tableau1[[#This Row],[Trimestre]])</f>
        <v>2020-T4</v>
      </c>
      <c r="O954" t="str">
        <f>VLOOKUP(Tableau1[[#This Row],[Product_Ref]],Table_Correspondance!H:J,2,FALSE)</f>
        <v>Chaussette</v>
      </c>
      <c r="P954" s="3">
        <f>VLOOKUP(Tableau1[[#This Row],[Product_Ref]],Table_Correspondance!H:N,6,FALSE)</f>
        <v>6.08</v>
      </c>
      <c r="Q954" s="3">
        <f>VLOOKUP(Tableau1[[#This Row],[Product_Ref]],Table_Correspondance!H:N,7,FALSE)</f>
        <v>8</v>
      </c>
      <c r="R954" s="3">
        <v>8390.8700000000008</v>
      </c>
      <c r="S954" t="str">
        <f>CONCATENATE(Tableau1[[#This Row],[Sub_Region_Cod]],Tableau1[[#This Row],[Country_Cod]],Tableau1[[#This Row],[Categ]],Tableau1[[#This Row],[Period]],Tableau1[[#This Row],[Product_Ref]],Tableau1[[#This Row],[Sales]])</f>
        <v>EUERUSCAT_BasM11-2020P050328390,87</v>
      </c>
      <c r="T954" s="5">
        <f>VLOOKUP(Tableau1[[#This Row],[Product_Ref]],Table_Correspondance!H:L,5,FALSE)</f>
        <v>43313</v>
      </c>
      <c r="U954">
        <f>_xlfn.DAYS(Tableau1[[#This Row],[Date]],Tableau1[[#This Row],[Date_creation]])</f>
        <v>823</v>
      </c>
    </row>
    <row r="955" spans="1:21" x14ac:dyDescent="0.35">
      <c r="A955" t="s">
        <v>8</v>
      </c>
      <c r="B955" t="s">
        <v>419</v>
      </c>
      <c r="C955" t="str">
        <f>TRIM(Tableau1[[#This Row],[Country_Cod]])</f>
        <v>HUN</v>
      </c>
      <c r="D955" t="s">
        <v>408</v>
      </c>
      <c r="E955" t="str">
        <f>VLOOKUP(Tableau1[[#This Row],[Code_Pays]],Table_Correspondance!$B$1:$F$40,2,FALSE)</f>
        <v>Hongrie</v>
      </c>
      <c r="F955" t="str">
        <f>RIGHT(Tableau1[[#This Row],[Categ]],LEN(Tableau1[[#This Row],[Categ]])-4)</f>
        <v>Haut-Et-Bas</v>
      </c>
      <c r="G955" t="s">
        <v>38</v>
      </c>
      <c r="H955" t="str">
        <f>RIGHT(Tableau1[[#This Row],[Period]],4)</f>
        <v>2019</v>
      </c>
      <c r="I955" t="str">
        <f>LEFT(Tableau1[[#This Row],[Period]],FIND("-",Tableau1[[#This Row],[Period]])-1)</f>
        <v>M5</v>
      </c>
      <c r="J955" t="str">
        <f>RIGHT(Tableau1[[#This Row],[Gauche_Trouve]],LEN(Tableau1[[#This Row],[Gauche_Trouve]])-1)</f>
        <v>5</v>
      </c>
      <c r="K955" s="5">
        <f>DATE(Tableau1[[#This Row],[Annee]],Tableau1[[#This Row],[Mois]],1)</f>
        <v>43586</v>
      </c>
      <c r="L955" s="5" t="str">
        <f>"T" &amp; ROUNDUP(Tableau1[[#This Row],[Mois]]/3, 0)</f>
        <v>T2</v>
      </c>
      <c r="M955" t="s">
        <v>5</v>
      </c>
      <c r="N955" t="str">
        <f>CONCATENATE(Tableau1[[#This Row],[Annee]],"-",Tableau1[[#This Row],[Trimestre]])</f>
        <v>2019-T2</v>
      </c>
      <c r="O955" t="str">
        <f>VLOOKUP(Tableau1[[#This Row],[Product_Ref]],Table_Correspondance!H:J,2,FALSE)</f>
        <v>Robe</v>
      </c>
      <c r="P955" s="3">
        <f>VLOOKUP(Tableau1[[#This Row],[Product_Ref]],Table_Correspondance!H:N,6,FALSE)</f>
        <v>11.04</v>
      </c>
      <c r="Q955" s="3">
        <f>VLOOKUP(Tableau1[[#This Row],[Product_Ref]],Table_Correspondance!H:N,7,FALSE)</f>
        <v>12</v>
      </c>
      <c r="R955" s="3">
        <v>2231.5500000000002</v>
      </c>
      <c r="S955" t="str">
        <f>CONCATENATE(Tableau1[[#This Row],[Sub_Region_Cod]],Tableau1[[#This Row],[Country_Cod]],Tableau1[[#This Row],[Categ]],Tableau1[[#This Row],[Period]],Tableau1[[#This Row],[Product_Ref]],Tableau1[[#This Row],[Sales]])</f>
        <v>EUEHUNCAT_Haut-Et-BasM5-2019P221662231,55</v>
      </c>
      <c r="T955" s="5">
        <f>VLOOKUP(Tableau1[[#This Row],[Product_Ref]],Table_Correspondance!H:L,5,FALSE)</f>
        <v>43221</v>
      </c>
      <c r="U955">
        <f>_xlfn.DAYS(Tableau1[[#This Row],[Date]],Tableau1[[#This Row],[Date_creation]])</f>
        <v>365</v>
      </c>
    </row>
    <row r="956" spans="1:21" x14ac:dyDescent="0.35">
      <c r="A956" t="s">
        <v>8</v>
      </c>
      <c r="B956" t="s">
        <v>421</v>
      </c>
      <c r="C956" t="str">
        <f>TRIM(Tableau1[[#This Row],[Country_Cod]])</f>
        <v>SVK</v>
      </c>
      <c r="D956" t="s">
        <v>409</v>
      </c>
      <c r="E956" t="str">
        <f>VLOOKUP(Tableau1[[#This Row],[Code_Pays]],Table_Correspondance!$B$1:$F$40,2,FALSE)</f>
        <v>Slovaquie</v>
      </c>
      <c r="F956" t="str">
        <f>RIGHT(Tableau1[[#This Row],[Categ]],LEN(Tableau1[[#This Row],[Categ]])-4)</f>
        <v>Haut</v>
      </c>
      <c r="G956" t="s">
        <v>54</v>
      </c>
      <c r="H956" t="str">
        <f>RIGHT(Tableau1[[#This Row],[Period]],4)</f>
        <v>2020</v>
      </c>
      <c r="I956" t="str">
        <f>LEFT(Tableau1[[#This Row],[Period]],FIND("-",Tableau1[[#This Row],[Period]])-1)</f>
        <v>M5</v>
      </c>
      <c r="J956" t="str">
        <f>RIGHT(Tableau1[[#This Row],[Gauche_Trouve]],LEN(Tableau1[[#This Row],[Gauche_Trouve]])-1)</f>
        <v>5</v>
      </c>
      <c r="K956" s="5">
        <f>DATE(Tableau1[[#This Row],[Annee]],Tableau1[[#This Row],[Mois]],1)</f>
        <v>43952</v>
      </c>
      <c r="L956" s="5" t="str">
        <f>"T" &amp; ROUNDUP(Tableau1[[#This Row],[Mois]]/3, 0)</f>
        <v>T2</v>
      </c>
      <c r="M956" t="s">
        <v>333</v>
      </c>
      <c r="N956" t="str">
        <f>CONCATENATE(Tableau1[[#This Row],[Annee]],"-",Tableau1[[#This Row],[Trimestre]])</f>
        <v>2020-T2</v>
      </c>
      <c r="O956" t="str">
        <f>VLOOKUP(Tableau1[[#This Row],[Product_Ref]],Table_Correspondance!H:J,2,FALSE)</f>
        <v>Sweatshirt</v>
      </c>
      <c r="P956" s="3">
        <f>VLOOKUP(Tableau1[[#This Row],[Product_Ref]],Table_Correspondance!H:N,6,FALSE)</f>
        <v>8</v>
      </c>
      <c r="Q956" s="3">
        <f>VLOOKUP(Tableau1[[#This Row],[Product_Ref]],Table_Correspondance!H:N,7,FALSE)</f>
        <v>10</v>
      </c>
      <c r="R956" s="3">
        <v>3943.43</v>
      </c>
      <c r="S956" t="str">
        <f>CONCATENATE(Tableau1[[#This Row],[Sub_Region_Cod]],Tableau1[[#This Row],[Country_Cod]],Tableau1[[#This Row],[Categ]],Tableau1[[#This Row],[Period]],Tableau1[[#This Row],[Product_Ref]],Tableau1[[#This Row],[Sales]])</f>
        <v>EUESVKCAT_HautM5-2020P226313943,43</v>
      </c>
      <c r="T956" s="5">
        <f>VLOOKUP(Tableau1[[#This Row],[Product_Ref]],Table_Correspondance!H:L,5,FALSE)</f>
        <v>43313</v>
      </c>
      <c r="U956">
        <f>_xlfn.DAYS(Tableau1[[#This Row],[Date]],Tableau1[[#This Row],[Date_creation]])</f>
        <v>639</v>
      </c>
    </row>
    <row r="957" spans="1:21" x14ac:dyDescent="0.35">
      <c r="A957" t="s">
        <v>8</v>
      </c>
      <c r="B957" t="s">
        <v>419</v>
      </c>
      <c r="C957" t="str">
        <f>TRIM(Tableau1[[#This Row],[Country_Cod]])</f>
        <v>HUN</v>
      </c>
      <c r="D957" t="s">
        <v>409</v>
      </c>
      <c r="E957" t="str">
        <f>VLOOKUP(Tableau1[[#This Row],[Code_Pays]],Table_Correspondance!$B$1:$F$40,2,FALSE)</f>
        <v>Hongrie</v>
      </c>
      <c r="F957" t="str">
        <f>RIGHT(Tableau1[[#This Row],[Categ]],LEN(Tableau1[[#This Row],[Categ]])-4)</f>
        <v>Haut</v>
      </c>
      <c r="G957" t="s">
        <v>11</v>
      </c>
      <c r="H957" t="str">
        <f>RIGHT(Tableau1[[#This Row],[Period]],4)</f>
        <v>2020</v>
      </c>
      <c r="I957" t="str">
        <f>LEFT(Tableau1[[#This Row],[Period]],FIND("-",Tableau1[[#This Row],[Period]])-1)</f>
        <v>M7</v>
      </c>
      <c r="J957" t="str">
        <f>RIGHT(Tableau1[[#This Row],[Gauche_Trouve]],LEN(Tableau1[[#This Row],[Gauche_Trouve]])-1)</f>
        <v>7</v>
      </c>
      <c r="K957" s="5">
        <f>DATE(Tableau1[[#This Row],[Annee]],Tableau1[[#This Row],[Mois]],1)</f>
        <v>44013</v>
      </c>
      <c r="L957" s="5" t="str">
        <f>"T" &amp; ROUNDUP(Tableau1[[#This Row],[Mois]]/3, 0)</f>
        <v>T3</v>
      </c>
      <c r="M957" t="s">
        <v>235</v>
      </c>
      <c r="N957" t="str">
        <f>CONCATENATE(Tableau1[[#This Row],[Annee]],"-",Tableau1[[#This Row],[Trimestre]])</f>
        <v>2020-T3</v>
      </c>
      <c r="O957" t="str">
        <f>VLOOKUP(Tableau1[[#This Row],[Product_Ref]],Table_Correspondance!H:J,2,FALSE)</f>
        <v>Chemisier</v>
      </c>
      <c r="P957" s="3">
        <f>VLOOKUP(Tableau1[[#This Row],[Product_Ref]],Table_Correspondance!H:N,6,FALSE)</f>
        <v>8.4</v>
      </c>
      <c r="Q957" s="3">
        <f>VLOOKUP(Tableau1[[#This Row],[Product_Ref]],Table_Correspondance!H:N,7,FALSE)</f>
        <v>12</v>
      </c>
      <c r="R957" s="3">
        <v>2795.86</v>
      </c>
      <c r="S957" t="str">
        <f>CONCATENATE(Tableau1[[#This Row],[Sub_Region_Cod]],Tableau1[[#This Row],[Country_Cod]],Tableau1[[#This Row],[Categ]],Tableau1[[#This Row],[Period]],Tableau1[[#This Row],[Product_Ref]],Tableau1[[#This Row],[Sales]])</f>
        <v>EUEHUNCAT_HautM7-2020P457542795,86</v>
      </c>
      <c r="T957" s="5">
        <f>VLOOKUP(Tableau1[[#This Row],[Product_Ref]],Table_Correspondance!H:L,5,FALSE)</f>
        <v>42917</v>
      </c>
      <c r="U957">
        <f>_xlfn.DAYS(Tableau1[[#This Row],[Date]],Tableau1[[#This Row],[Date_creation]])</f>
        <v>1096</v>
      </c>
    </row>
    <row r="958" spans="1:21" x14ac:dyDescent="0.35">
      <c r="A958" t="s">
        <v>8</v>
      </c>
      <c r="B958" t="s">
        <v>425</v>
      </c>
      <c r="C958" t="str">
        <f>TRIM(Tableau1[[#This Row],[Country_Cod]])</f>
        <v>ARM</v>
      </c>
      <c r="D958" t="s">
        <v>409</v>
      </c>
      <c r="E958" t="str">
        <f>VLOOKUP(Tableau1[[#This Row],[Code_Pays]],Table_Correspondance!$B$1:$F$40,2,FALSE)</f>
        <v>Arménie</v>
      </c>
      <c r="F958" t="str">
        <f>RIGHT(Tableau1[[#This Row],[Categ]],LEN(Tableau1[[#This Row],[Categ]])-4)</f>
        <v>Haut</v>
      </c>
      <c r="G958" t="s">
        <v>73</v>
      </c>
      <c r="H958" t="str">
        <f>RIGHT(Tableau1[[#This Row],[Period]],4)</f>
        <v>2020</v>
      </c>
      <c r="I958" t="str">
        <f>LEFT(Tableau1[[#This Row],[Period]],FIND("-",Tableau1[[#This Row],[Period]])-1)</f>
        <v>M8</v>
      </c>
      <c r="J958" t="str">
        <f>RIGHT(Tableau1[[#This Row],[Gauche_Trouve]],LEN(Tableau1[[#This Row],[Gauche_Trouve]])-1)</f>
        <v>8</v>
      </c>
      <c r="K958" s="5">
        <f>DATE(Tableau1[[#This Row],[Annee]],Tableau1[[#This Row],[Mois]],1)</f>
        <v>44044</v>
      </c>
      <c r="L958" s="5" t="str">
        <f>"T" &amp; ROUNDUP(Tableau1[[#This Row],[Mois]]/3, 0)</f>
        <v>T3</v>
      </c>
      <c r="M958" t="s">
        <v>206</v>
      </c>
      <c r="N958" t="str">
        <f>CONCATENATE(Tableau1[[#This Row],[Annee]],"-",Tableau1[[#This Row],[Trimestre]])</f>
        <v>2020-T3</v>
      </c>
      <c r="O958" t="str">
        <f>VLOOKUP(Tableau1[[#This Row],[Product_Ref]],Table_Correspondance!H:J,2,FALSE)</f>
        <v>Sweatshirt</v>
      </c>
      <c r="P958" s="3">
        <f>VLOOKUP(Tableau1[[#This Row],[Product_Ref]],Table_Correspondance!H:N,6,FALSE)</f>
        <v>8.6</v>
      </c>
      <c r="Q958" s="3">
        <f>VLOOKUP(Tableau1[[#This Row],[Product_Ref]],Table_Correspondance!H:N,7,FALSE)</f>
        <v>10</v>
      </c>
      <c r="R958" s="3">
        <v>7041.88</v>
      </c>
      <c r="S958" t="str">
        <f>CONCATENATE(Tableau1[[#This Row],[Sub_Region_Cod]],Tableau1[[#This Row],[Country_Cod]],Tableau1[[#This Row],[Categ]],Tableau1[[#This Row],[Period]],Tableau1[[#This Row],[Product_Ref]],Tableau1[[#This Row],[Sales]])</f>
        <v>EUEARMCAT_HautM8-2020P451687041,88</v>
      </c>
      <c r="T958" s="5">
        <f>VLOOKUP(Tableau1[[#This Row],[Product_Ref]],Table_Correspondance!H:L,5,FALSE)</f>
        <v>42736</v>
      </c>
      <c r="U958">
        <f>_xlfn.DAYS(Tableau1[[#This Row],[Date]],Tableau1[[#This Row],[Date_creation]])</f>
        <v>1308</v>
      </c>
    </row>
    <row r="959" spans="1:21" x14ac:dyDescent="0.35">
      <c r="A959" t="s">
        <v>8</v>
      </c>
      <c r="B959" t="s">
        <v>417</v>
      </c>
      <c r="C959" t="str">
        <f>TRIM(Tableau1[[#This Row],[Country_Cod]])</f>
        <v>MDA</v>
      </c>
      <c r="D959" t="s">
        <v>410</v>
      </c>
      <c r="E959" t="str">
        <f>VLOOKUP(Tableau1[[#This Row],[Code_Pays]],Table_Correspondance!$B$1:$F$40,2,FALSE)</f>
        <v>République de Moldavie</v>
      </c>
      <c r="F959" t="str">
        <f>RIGHT(Tableau1[[#This Row],[Categ]],LEN(Tableau1[[#This Row],[Categ]])-4)</f>
        <v>Bas</v>
      </c>
      <c r="G959" t="s">
        <v>42</v>
      </c>
      <c r="H959" t="str">
        <f>RIGHT(Tableau1[[#This Row],[Period]],4)</f>
        <v>2019</v>
      </c>
      <c r="I959" t="str">
        <f>LEFT(Tableau1[[#This Row],[Period]],FIND("-",Tableau1[[#This Row],[Period]])-1)</f>
        <v>M6</v>
      </c>
      <c r="J959" t="str">
        <f>RIGHT(Tableau1[[#This Row],[Gauche_Trouve]],LEN(Tableau1[[#This Row],[Gauche_Trouve]])-1)</f>
        <v>6</v>
      </c>
      <c r="K959" s="5">
        <f>DATE(Tableau1[[#This Row],[Annee]],Tableau1[[#This Row],[Mois]],1)</f>
        <v>43617</v>
      </c>
      <c r="L959" s="5" t="str">
        <f>"T" &amp; ROUNDUP(Tableau1[[#This Row],[Mois]]/3, 0)</f>
        <v>T2</v>
      </c>
      <c r="M959" t="s">
        <v>14</v>
      </c>
      <c r="N959" t="str">
        <f>CONCATENATE(Tableau1[[#This Row],[Annee]],"-",Tableau1[[#This Row],[Trimestre]])</f>
        <v>2019-T2</v>
      </c>
      <c r="O959" t="str">
        <f>VLOOKUP(Tableau1[[#This Row],[Product_Ref]],Table_Correspondance!H:J,2,FALSE)</f>
        <v>Chaussette</v>
      </c>
      <c r="P959" s="3">
        <f>VLOOKUP(Tableau1[[#This Row],[Product_Ref]],Table_Correspondance!H:N,6,FALSE)</f>
        <v>8</v>
      </c>
      <c r="Q959" s="3">
        <f>VLOOKUP(Tableau1[[#This Row],[Product_Ref]],Table_Correspondance!H:N,7,FALSE)</f>
        <v>10</v>
      </c>
      <c r="R959" s="3">
        <v>2106.13</v>
      </c>
      <c r="S959" t="str">
        <f>CONCATENATE(Tableau1[[#This Row],[Sub_Region_Cod]],Tableau1[[#This Row],[Country_Cod]],Tableau1[[#This Row],[Categ]],Tableau1[[#This Row],[Period]],Tableau1[[#This Row],[Product_Ref]],Tableau1[[#This Row],[Sales]])</f>
        <v>EUEMDACAT_BasM6-2019P450992106,13</v>
      </c>
      <c r="T959" s="5">
        <f>VLOOKUP(Tableau1[[#This Row],[Product_Ref]],Table_Correspondance!H:L,5,FALSE)</f>
        <v>42795</v>
      </c>
      <c r="U959">
        <f>_xlfn.DAYS(Tableau1[[#This Row],[Date]],Tableau1[[#This Row],[Date_creation]])</f>
        <v>822</v>
      </c>
    </row>
    <row r="960" spans="1:21" x14ac:dyDescent="0.35">
      <c r="A960" t="s">
        <v>8</v>
      </c>
      <c r="B960" t="s">
        <v>417</v>
      </c>
      <c r="C960" t="str">
        <f>TRIM(Tableau1[[#This Row],[Country_Cod]])</f>
        <v>MDA</v>
      </c>
      <c r="D960" t="s">
        <v>409</v>
      </c>
      <c r="E960" t="str">
        <f>VLOOKUP(Tableau1[[#This Row],[Code_Pays]],Table_Correspondance!$B$1:$F$40,2,FALSE)</f>
        <v>République de Moldavie</v>
      </c>
      <c r="F960" t="str">
        <f>RIGHT(Tableau1[[#This Row],[Categ]],LEN(Tableau1[[#This Row],[Categ]])-4)</f>
        <v>Haut</v>
      </c>
      <c r="G960" t="s">
        <v>73</v>
      </c>
      <c r="H960" t="str">
        <f>RIGHT(Tableau1[[#This Row],[Period]],4)</f>
        <v>2020</v>
      </c>
      <c r="I960" t="str">
        <f>LEFT(Tableau1[[#This Row],[Period]],FIND("-",Tableau1[[#This Row],[Period]])-1)</f>
        <v>M8</v>
      </c>
      <c r="J960" t="str">
        <f>RIGHT(Tableau1[[#This Row],[Gauche_Trouve]],LEN(Tableau1[[#This Row],[Gauche_Trouve]])-1)</f>
        <v>8</v>
      </c>
      <c r="K960" s="5">
        <f>DATE(Tableau1[[#This Row],[Annee]],Tableau1[[#This Row],[Mois]],1)</f>
        <v>44044</v>
      </c>
      <c r="L960" s="5" t="str">
        <f>"T" &amp; ROUNDUP(Tableau1[[#This Row],[Mois]]/3, 0)</f>
        <v>T3</v>
      </c>
      <c r="M960" t="s">
        <v>252</v>
      </c>
      <c r="N960" t="str">
        <f>CONCATENATE(Tableau1[[#This Row],[Annee]],"-",Tableau1[[#This Row],[Trimestre]])</f>
        <v>2020-T3</v>
      </c>
      <c r="O960" t="str">
        <f>VLOOKUP(Tableau1[[#This Row],[Product_Ref]],Table_Correspondance!H:J,2,FALSE)</f>
        <v>Débardeur</v>
      </c>
      <c r="P960" s="3">
        <f>VLOOKUP(Tableau1[[#This Row],[Product_Ref]],Table_Correspondance!H:N,6,FALSE)</f>
        <v>12.04</v>
      </c>
      <c r="Q960" s="3">
        <f>VLOOKUP(Tableau1[[#This Row],[Product_Ref]],Table_Correspondance!H:N,7,FALSE)</f>
        <v>14</v>
      </c>
      <c r="R960" s="3">
        <v>4641.7299999999996</v>
      </c>
      <c r="S960" t="str">
        <f>CONCATENATE(Tableau1[[#This Row],[Sub_Region_Cod]],Tableau1[[#This Row],[Country_Cod]],Tableau1[[#This Row],[Categ]],Tableau1[[#This Row],[Period]],Tableau1[[#This Row],[Product_Ref]],Tableau1[[#This Row],[Sales]])</f>
        <v>EUEMDACAT_HautM8-2020P372854641,73</v>
      </c>
      <c r="T960" s="5">
        <f>VLOOKUP(Tableau1[[#This Row],[Product_Ref]],Table_Correspondance!H:L,5,FALSE)</f>
        <v>42917</v>
      </c>
      <c r="U960">
        <f>_xlfn.DAYS(Tableau1[[#This Row],[Date]],Tableau1[[#This Row],[Date_creation]])</f>
        <v>1127</v>
      </c>
    </row>
    <row r="961" spans="1:21" x14ac:dyDescent="0.35">
      <c r="A961" t="s">
        <v>8</v>
      </c>
      <c r="B961" t="s">
        <v>418</v>
      </c>
      <c r="C961" t="str">
        <f>TRIM(Tableau1[[#This Row],[Country_Cod]])</f>
        <v>BGR</v>
      </c>
      <c r="D961" t="s">
        <v>409</v>
      </c>
      <c r="E961" t="str">
        <f>VLOOKUP(Tableau1[[#This Row],[Code_Pays]],Table_Correspondance!$B$1:$F$40,2,FALSE)</f>
        <v>Bulgarie</v>
      </c>
      <c r="F961" t="str">
        <f>RIGHT(Tableau1[[#This Row],[Categ]],LEN(Tableau1[[#This Row],[Categ]])-4)</f>
        <v>Haut</v>
      </c>
      <c r="G961" t="s">
        <v>52</v>
      </c>
      <c r="H961" t="str">
        <f>RIGHT(Tableau1[[#This Row],[Period]],4)</f>
        <v>2020</v>
      </c>
      <c r="I961" t="str">
        <f>LEFT(Tableau1[[#This Row],[Period]],FIND("-",Tableau1[[#This Row],[Period]])-1)</f>
        <v>M11</v>
      </c>
      <c r="J961" t="str">
        <f>RIGHT(Tableau1[[#This Row],[Gauche_Trouve]],LEN(Tableau1[[#This Row],[Gauche_Trouve]])-1)</f>
        <v>11</v>
      </c>
      <c r="K961" s="5">
        <f>DATE(Tableau1[[#This Row],[Annee]],Tableau1[[#This Row],[Mois]],1)</f>
        <v>44136</v>
      </c>
      <c r="L961" s="5" t="str">
        <f>"T" &amp; ROUNDUP(Tableau1[[#This Row],[Mois]]/3, 0)</f>
        <v>T4</v>
      </c>
      <c r="M961" t="s">
        <v>139</v>
      </c>
      <c r="N961" t="str">
        <f>CONCATENATE(Tableau1[[#This Row],[Annee]],"-",Tableau1[[#This Row],[Trimestre]])</f>
        <v>2020-T4</v>
      </c>
      <c r="O961" t="str">
        <f>VLOOKUP(Tableau1[[#This Row],[Product_Ref]],Table_Correspondance!H:J,2,FALSE)</f>
        <v>Débardeur</v>
      </c>
      <c r="P961" s="3">
        <f>VLOOKUP(Tableau1[[#This Row],[Product_Ref]],Table_Correspondance!H:N,6,FALSE)</f>
        <v>7.11</v>
      </c>
      <c r="Q961" s="3">
        <f>VLOOKUP(Tableau1[[#This Row],[Product_Ref]],Table_Correspondance!H:N,7,FALSE)</f>
        <v>9</v>
      </c>
      <c r="R961" s="3">
        <v>9724.92</v>
      </c>
      <c r="S961" t="str">
        <f>CONCATENATE(Tableau1[[#This Row],[Sub_Region_Cod]],Tableau1[[#This Row],[Country_Cod]],Tableau1[[#This Row],[Categ]],Tableau1[[#This Row],[Period]],Tableau1[[#This Row],[Product_Ref]],Tableau1[[#This Row],[Sales]])</f>
        <v>EUEBGRCAT_HautM11-2020P026059724,92</v>
      </c>
      <c r="T961" s="5">
        <f>VLOOKUP(Tableau1[[#This Row],[Product_Ref]],Table_Correspondance!H:L,5,FALSE)</f>
        <v>42856</v>
      </c>
      <c r="U961">
        <f>_xlfn.DAYS(Tableau1[[#This Row],[Date]],Tableau1[[#This Row],[Date_creation]])</f>
        <v>1280</v>
      </c>
    </row>
    <row r="962" spans="1:21" x14ac:dyDescent="0.35">
      <c r="A962" t="s">
        <v>8</v>
      </c>
      <c r="B962" t="s">
        <v>418</v>
      </c>
      <c r="C962" t="str">
        <f>TRIM(Tableau1[[#This Row],[Country_Cod]])</f>
        <v>BGR</v>
      </c>
      <c r="D962" t="s">
        <v>410</v>
      </c>
      <c r="E962" t="str">
        <f>VLOOKUP(Tableau1[[#This Row],[Code_Pays]],Table_Correspondance!$B$1:$F$40,2,FALSE)</f>
        <v>Bulgarie</v>
      </c>
      <c r="F962" t="str">
        <f>RIGHT(Tableau1[[#This Row],[Categ]],LEN(Tableau1[[#This Row],[Categ]])-4)</f>
        <v>Bas</v>
      </c>
      <c r="G962" t="s">
        <v>15</v>
      </c>
      <c r="H962" t="str">
        <f>RIGHT(Tableau1[[#This Row],[Period]],4)</f>
        <v>2019</v>
      </c>
      <c r="I962" t="str">
        <f>LEFT(Tableau1[[#This Row],[Period]],FIND("-",Tableau1[[#This Row],[Period]])-1)</f>
        <v>M8</v>
      </c>
      <c r="J962" t="str">
        <f>RIGHT(Tableau1[[#This Row],[Gauche_Trouve]],LEN(Tableau1[[#This Row],[Gauche_Trouve]])-1)</f>
        <v>8</v>
      </c>
      <c r="K962" s="5">
        <f>DATE(Tableau1[[#This Row],[Annee]],Tableau1[[#This Row],[Mois]],1)</f>
        <v>43678</v>
      </c>
      <c r="L962" s="5" t="str">
        <f>"T" &amp; ROUNDUP(Tableau1[[#This Row],[Mois]]/3, 0)</f>
        <v>T3</v>
      </c>
      <c r="M962" t="s">
        <v>288</v>
      </c>
      <c r="N962" t="str">
        <f>CONCATENATE(Tableau1[[#This Row],[Annee]],"-",Tableau1[[#This Row],[Trimestre]])</f>
        <v>2019-T3</v>
      </c>
      <c r="O962" t="str">
        <f>VLOOKUP(Tableau1[[#This Row],[Product_Ref]],Table_Correspondance!H:J,2,FALSE)</f>
        <v>Pantalon</v>
      </c>
      <c r="P962" s="3">
        <f>VLOOKUP(Tableau1[[#This Row],[Product_Ref]],Table_Correspondance!H:N,6,FALSE)</f>
        <v>3.5</v>
      </c>
      <c r="Q962" s="3">
        <f>VLOOKUP(Tableau1[[#This Row],[Product_Ref]],Table_Correspondance!H:N,7,FALSE)</f>
        <v>5</v>
      </c>
      <c r="R962" s="3">
        <v>6310.58</v>
      </c>
      <c r="S962" t="str">
        <f>CONCATENATE(Tableau1[[#This Row],[Sub_Region_Cod]],Tableau1[[#This Row],[Country_Cod]],Tableau1[[#This Row],[Categ]],Tableau1[[#This Row],[Period]],Tableau1[[#This Row],[Product_Ref]],Tableau1[[#This Row],[Sales]])</f>
        <v>EUEBGRCAT_BasM8-2019P071686310,58</v>
      </c>
      <c r="T962" s="5">
        <f>VLOOKUP(Tableau1[[#This Row],[Product_Ref]],Table_Correspondance!H:L,5,FALSE)</f>
        <v>43132</v>
      </c>
      <c r="U962">
        <f>_xlfn.DAYS(Tableau1[[#This Row],[Date]],Tableau1[[#This Row],[Date_creation]])</f>
        <v>546</v>
      </c>
    </row>
    <row r="963" spans="1:21" x14ac:dyDescent="0.35">
      <c r="A963" t="s">
        <v>8</v>
      </c>
      <c r="B963" t="s">
        <v>422</v>
      </c>
      <c r="C963" t="str">
        <f>TRIM(Tableau1[[#This Row],[Country_Cod]])</f>
        <v>BLR</v>
      </c>
      <c r="D963" t="s">
        <v>410</v>
      </c>
      <c r="E963" t="str">
        <f>VLOOKUP(Tableau1[[#This Row],[Code_Pays]],Table_Correspondance!$B$1:$F$40,2,FALSE)</f>
        <v>Bélarus</v>
      </c>
      <c r="F963" t="str">
        <f>RIGHT(Tableau1[[#This Row],[Categ]],LEN(Tableau1[[#This Row],[Categ]])-4)</f>
        <v>Bas</v>
      </c>
      <c r="G963" t="s">
        <v>30</v>
      </c>
      <c r="H963" t="str">
        <f>RIGHT(Tableau1[[#This Row],[Period]],4)</f>
        <v>2020</v>
      </c>
      <c r="I963" t="str">
        <f>LEFT(Tableau1[[#This Row],[Period]],FIND("-",Tableau1[[#This Row],[Period]])-1)</f>
        <v>M9</v>
      </c>
      <c r="J963" t="str">
        <f>RIGHT(Tableau1[[#This Row],[Gauche_Trouve]],LEN(Tableau1[[#This Row],[Gauche_Trouve]])-1)</f>
        <v>9</v>
      </c>
      <c r="K963" s="5">
        <f>DATE(Tableau1[[#This Row],[Annee]],Tableau1[[#This Row],[Mois]],1)</f>
        <v>44075</v>
      </c>
      <c r="L963" s="5" t="str">
        <f>"T" &amp; ROUNDUP(Tableau1[[#This Row],[Mois]]/3, 0)</f>
        <v>T3</v>
      </c>
      <c r="M963" t="s">
        <v>316</v>
      </c>
      <c r="N963" t="str">
        <f>CONCATENATE(Tableau1[[#This Row],[Annee]],"-",Tableau1[[#This Row],[Trimestre]])</f>
        <v>2020-T3</v>
      </c>
      <c r="O963" t="str">
        <f>VLOOKUP(Tableau1[[#This Row],[Product_Ref]],Table_Correspondance!H:J,2,FALSE)</f>
        <v>Collant</v>
      </c>
      <c r="P963" s="3">
        <f>VLOOKUP(Tableau1[[#This Row],[Product_Ref]],Table_Correspondance!H:N,6,FALSE)</f>
        <v>9.75</v>
      </c>
      <c r="Q963" s="3">
        <f>VLOOKUP(Tableau1[[#This Row],[Product_Ref]],Table_Correspondance!H:N,7,FALSE)</f>
        <v>13</v>
      </c>
      <c r="R963" s="3">
        <v>2999.59</v>
      </c>
      <c r="S963" t="str">
        <f>CONCATENATE(Tableau1[[#This Row],[Sub_Region_Cod]],Tableau1[[#This Row],[Country_Cod]],Tableau1[[#This Row],[Categ]],Tableau1[[#This Row],[Period]],Tableau1[[#This Row],[Product_Ref]],Tableau1[[#This Row],[Sales]])</f>
        <v>EUEBLRCAT_BasM9-2020P346872999,59</v>
      </c>
      <c r="T963" s="5">
        <f>VLOOKUP(Tableau1[[#This Row],[Product_Ref]],Table_Correspondance!H:L,5,FALSE)</f>
        <v>43435</v>
      </c>
      <c r="U963">
        <f>_xlfn.DAYS(Tableau1[[#This Row],[Date]],Tableau1[[#This Row],[Date_creation]])</f>
        <v>640</v>
      </c>
    </row>
    <row r="964" spans="1:21" x14ac:dyDescent="0.35">
      <c r="A964" t="s">
        <v>8</v>
      </c>
      <c r="B964" t="s">
        <v>418</v>
      </c>
      <c r="C964" t="str">
        <f>TRIM(Tableau1[[#This Row],[Country_Cod]])</f>
        <v>BGR</v>
      </c>
      <c r="D964" t="s">
        <v>409</v>
      </c>
      <c r="E964" t="str">
        <f>VLOOKUP(Tableau1[[#This Row],[Code_Pays]],Table_Correspondance!$B$1:$F$40,2,FALSE)</f>
        <v>Bulgarie</v>
      </c>
      <c r="F964" t="str">
        <f>RIGHT(Tableau1[[#This Row],[Categ]],LEN(Tableau1[[#This Row],[Categ]])-4)</f>
        <v>Haut</v>
      </c>
      <c r="G964" t="s">
        <v>44</v>
      </c>
      <c r="H964" t="str">
        <f>RIGHT(Tableau1[[#This Row],[Period]],4)</f>
        <v>2019</v>
      </c>
      <c r="I964" t="str">
        <f>LEFT(Tableau1[[#This Row],[Period]],FIND("-",Tableau1[[#This Row],[Period]])-1)</f>
        <v>M11</v>
      </c>
      <c r="J964" t="str">
        <f>RIGHT(Tableau1[[#This Row],[Gauche_Trouve]],LEN(Tableau1[[#This Row],[Gauche_Trouve]])-1)</f>
        <v>11</v>
      </c>
      <c r="K964" s="5">
        <f>DATE(Tableau1[[#This Row],[Annee]],Tableau1[[#This Row],[Mois]],1)</f>
        <v>43770</v>
      </c>
      <c r="L964" s="5" t="str">
        <f>"T" &amp; ROUNDUP(Tableau1[[#This Row],[Mois]]/3, 0)</f>
        <v>T4</v>
      </c>
      <c r="M964" t="s">
        <v>349</v>
      </c>
      <c r="N964" t="str">
        <f>CONCATENATE(Tableau1[[#This Row],[Annee]],"-",Tableau1[[#This Row],[Trimestre]])</f>
        <v>2019-T4</v>
      </c>
      <c r="O964" t="str">
        <f>VLOOKUP(Tableau1[[#This Row],[Product_Ref]],Table_Correspondance!H:J,2,FALSE)</f>
        <v>Soutien gorge</v>
      </c>
      <c r="P964" s="3">
        <f>VLOOKUP(Tableau1[[#This Row],[Product_Ref]],Table_Correspondance!H:N,6,FALSE)</f>
        <v>6.24</v>
      </c>
      <c r="Q964" s="3">
        <f>VLOOKUP(Tableau1[[#This Row],[Product_Ref]],Table_Correspondance!H:N,7,FALSE)</f>
        <v>8</v>
      </c>
      <c r="R964" s="3">
        <v>3797.93</v>
      </c>
      <c r="S964" t="str">
        <f>CONCATENATE(Tableau1[[#This Row],[Sub_Region_Cod]],Tableau1[[#This Row],[Country_Cod]],Tableau1[[#This Row],[Categ]],Tableau1[[#This Row],[Period]],Tableau1[[#This Row],[Product_Ref]],Tableau1[[#This Row],[Sales]])</f>
        <v>EUEBGRCAT_HautM11-2019P418223797,93</v>
      </c>
      <c r="T964" s="5">
        <f>VLOOKUP(Tableau1[[#This Row],[Product_Ref]],Table_Correspondance!H:L,5,FALSE)</f>
        <v>42736</v>
      </c>
      <c r="U964">
        <f>_xlfn.DAYS(Tableau1[[#This Row],[Date]],Tableau1[[#This Row],[Date_creation]])</f>
        <v>1034</v>
      </c>
    </row>
    <row r="965" spans="1:21" x14ac:dyDescent="0.35">
      <c r="A965" t="s">
        <v>8</v>
      </c>
      <c r="B965" t="s">
        <v>420</v>
      </c>
      <c r="C965" t="str">
        <f>TRIM(Tableau1[[#This Row],[Country_Cod]])</f>
        <v>POL</v>
      </c>
      <c r="D965" t="s">
        <v>409</v>
      </c>
      <c r="E965" t="str">
        <f>VLOOKUP(Tableau1[[#This Row],[Code_Pays]],Table_Correspondance!$B$1:$F$40,2,FALSE)</f>
        <v>Pologne</v>
      </c>
      <c r="F965" t="str">
        <f>RIGHT(Tableau1[[#This Row],[Categ]],LEN(Tableau1[[#This Row],[Categ]])-4)</f>
        <v>Haut</v>
      </c>
      <c r="G965" t="s">
        <v>63</v>
      </c>
      <c r="H965" t="str">
        <f>RIGHT(Tableau1[[#This Row],[Period]],4)</f>
        <v>2019</v>
      </c>
      <c r="I965" t="str">
        <f>LEFT(Tableau1[[#This Row],[Period]],FIND("-",Tableau1[[#This Row],[Period]])-1)</f>
        <v>M7</v>
      </c>
      <c r="J965" t="str">
        <f>RIGHT(Tableau1[[#This Row],[Gauche_Trouve]],LEN(Tableau1[[#This Row],[Gauche_Trouve]])-1)</f>
        <v>7</v>
      </c>
      <c r="K965" s="5">
        <f>DATE(Tableau1[[#This Row],[Annee]],Tableau1[[#This Row],[Mois]],1)</f>
        <v>43647</v>
      </c>
      <c r="L965" s="5" t="str">
        <f>"T" &amp; ROUNDUP(Tableau1[[#This Row],[Mois]]/3, 0)</f>
        <v>T3</v>
      </c>
      <c r="M965" t="s">
        <v>147</v>
      </c>
      <c r="N965" t="str">
        <f>CONCATENATE(Tableau1[[#This Row],[Annee]],"-",Tableau1[[#This Row],[Trimestre]])</f>
        <v>2019-T3</v>
      </c>
      <c r="O965" t="str">
        <f>VLOOKUP(Tableau1[[#This Row],[Product_Ref]],Table_Correspondance!H:J,2,FALSE)</f>
        <v>Sweatshirt</v>
      </c>
      <c r="P965" s="3">
        <f>VLOOKUP(Tableau1[[#This Row],[Product_Ref]],Table_Correspondance!H:N,6,FALSE)</f>
        <v>10.199999999999999</v>
      </c>
      <c r="Q965" s="3">
        <f>VLOOKUP(Tableau1[[#This Row],[Product_Ref]],Table_Correspondance!H:N,7,FALSE)</f>
        <v>12</v>
      </c>
      <c r="R965" s="3">
        <v>3405.34</v>
      </c>
      <c r="S965" t="str">
        <f>CONCATENATE(Tableau1[[#This Row],[Sub_Region_Cod]],Tableau1[[#This Row],[Country_Cod]],Tableau1[[#This Row],[Categ]],Tableau1[[#This Row],[Period]],Tableau1[[#This Row],[Product_Ref]],Tableau1[[#This Row],[Sales]])</f>
        <v>EUEPOLCAT_HautM7-2019P283503405,34</v>
      </c>
      <c r="T965" s="5">
        <f>VLOOKUP(Tableau1[[#This Row],[Product_Ref]],Table_Correspondance!H:L,5,FALSE)</f>
        <v>43405</v>
      </c>
      <c r="U965">
        <f>_xlfn.DAYS(Tableau1[[#This Row],[Date]],Tableau1[[#This Row],[Date_creation]])</f>
        <v>242</v>
      </c>
    </row>
    <row r="966" spans="1:21" x14ac:dyDescent="0.35">
      <c r="A966" t="s">
        <v>8</v>
      </c>
      <c r="B966" t="s">
        <v>425</v>
      </c>
      <c r="C966" t="str">
        <f>TRIM(Tableau1[[#This Row],[Country_Cod]])</f>
        <v>ARM</v>
      </c>
      <c r="D966" t="s">
        <v>408</v>
      </c>
      <c r="E966" t="str">
        <f>VLOOKUP(Tableau1[[#This Row],[Code_Pays]],Table_Correspondance!$B$1:$F$40,2,FALSE)</f>
        <v>Arménie</v>
      </c>
      <c r="F966" t="str">
        <f>RIGHT(Tableau1[[#This Row],[Categ]],LEN(Tableau1[[#This Row],[Categ]])-4)</f>
        <v>Haut-Et-Bas</v>
      </c>
      <c r="G966" t="s">
        <v>56</v>
      </c>
      <c r="H966" t="str">
        <f>RIGHT(Tableau1[[#This Row],[Period]],4)</f>
        <v>2020</v>
      </c>
      <c r="I966" t="str">
        <f>LEFT(Tableau1[[#This Row],[Period]],FIND("-",Tableau1[[#This Row],[Period]])-1)</f>
        <v>M3</v>
      </c>
      <c r="J966" t="str">
        <f>RIGHT(Tableau1[[#This Row],[Gauche_Trouve]],LEN(Tableau1[[#This Row],[Gauche_Trouve]])-1)</f>
        <v>3</v>
      </c>
      <c r="K966" s="5">
        <f>DATE(Tableau1[[#This Row],[Annee]],Tableau1[[#This Row],[Mois]],1)</f>
        <v>43891</v>
      </c>
      <c r="L966" s="5" t="str">
        <f>"T" &amp; ROUNDUP(Tableau1[[#This Row],[Mois]]/3, 0)</f>
        <v>T1</v>
      </c>
      <c r="M966" t="s">
        <v>208</v>
      </c>
      <c r="N966" t="str">
        <f>CONCATENATE(Tableau1[[#This Row],[Annee]],"-",Tableau1[[#This Row],[Trimestre]])</f>
        <v>2020-T1</v>
      </c>
      <c r="O966" t="str">
        <f>VLOOKUP(Tableau1[[#This Row],[Product_Ref]],Table_Correspondance!H:J,2,FALSE)</f>
        <v>Robe</v>
      </c>
      <c r="P966" s="3">
        <f>VLOOKUP(Tableau1[[#This Row],[Product_Ref]],Table_Correspondance!H:N,6,FALSE)</f>
        <v>7.65</v>
      </c>
      <c r="Q966" s="3">
        <f>VLOOKUP(Tableau1[[#This Row],[Product_Ref]],Table_Correspondance!H:N,7,FALSE)</f>
        <v>9</v>
      </c>
      <c r="R966" s="3">
        <v>8613.51</v>
      </c>
      <c r="S966" t="str">
        <f>CONCATENATE(Tableau1[[#This Row],[Sub_Region_Cod]],Tableau1[[#This Row],[Country_Cod]],Tableau1[[#This Row],[Categ]],Tableau1[[#This Row],[Period]],Tableau1[[#This Row],[Product_Ref]],Tableau1[[#This Row],[Sales]])</f>
        <v>EUEARMCAT_Haut-Et-BasM3-2020P266098613,51</v>
      </c>
      <c r="T966" s="5">
        <f>VLOOKUP(Tableau1[[#This Row],[Product_Ref]],Table_Correspondance!H:L,5,FALSE)</f>
        <v>43435</v>
      </c>
      <c r="U966">
        <f>_xlfn.DAYS(Tableau1[[#This Row],[Date]],Tableau1[[#This Row],[Date_creation]])</f>
        <v>456</v>
      </c>
    </row>
    <row r="967" spans="1:21" x14ac:dyDescent="0.35">
      <c r="A967" t="s">
        <v>8</v>
      </c>
      <c r="B967" t="s">
        <v>419</v>
      </c>
      <c r="C967" t="str">
        <f>TRIM(Tableau1[[#This Row],[Country_Cod]])</f>
        <v>HUN</v>
      </c>
      <c r="D967" t="s">
        <v>410</v>
      </c>
      <c r="E967" t="str">
        <f>VLOOKUP(Tableau1[[#This Row],[Code_Pays]],Table_Correspondance!$B$1:$F$40,2,FALSE)</f>
        <v>Hongrie</v>
      </c>
      <c r="F967" t="str">
        <f>RIGHT(Tableau1[[#This Row],[Categ]],LEN(Tableau1[[#This Row],[Categ]])-4)</f>
        <v>Bas</v>
      </c>
      <c r="G967" t="s">
        <v>20</v>
      </c>
      <c r="H967" t="str">
        <f>RIGHT(Tableau1[[#This Row],[Period]],4)</f>
        <v>2020</v>
      </c>
      <c r="I967" t="str">
        <f>LEFT(Tableau1[[#This Row],[Period]],FIND("-",Tableau1[[#This Row],[Period]])-1)</f>
        <v>M4</v>
      </c>
      <c r="J967" t="str">
        <f>RIGHT(Tableau1[[#This Row],[Gauche_Trouve]],LEN(Tableau1[[#This Row],[Gauche_Trouve]])-1)</f>
        <v>4</v>
      </c>
      <c r="K967" s="5">
        <f>DATE(Tableau1[[#This Row],[Annee]],Tableau1[[#This Row],[Mois]],1)</f>
        <v>43922</v>
      </c>
      <c r="L967" s="5" t="str">
        <f>"T" &amp; ROUNDUP(Tableau1[[#This Row],[Mois]]/3, 0)</f>
        <v>T2</v>
      </c>
      <c r="M967" t="s">
        <v>230</v>
      </c>
      <c r="N967" t="str">
        <f>CONCATENATE(Tableau1[[#This Row],[Annee]],"-",Tableau1[[#This Row],[Trimestre]])</f>
        <v>2020-T2</v>
      </c>
      <c r="O967" t="str">
        <f>VLOOKUP(Tableau1[[#This Row],[Product_Ref]],Table_Correspondance!H:J,2,FALSE)</f>
        <v>Chaussette</v>
      </c>
      <c r="P967" s="3">
        <f>VLOOKUP(Tableau1[[#This Row],[Product_Ref]],Table_Correspondance!H:N,6,FALSE)</f>
        <v>13.65</v>
      </c>
      <c r="Q967" s="3">
        <f>VLOOKUP(Tableau1[[#This Row],[Product_Ref]],Table_Correspondance!H:N,7,FALSE)</f>
        <v>15</v>
      </c>
      <c r="R967" s="3">
        <v>4691.18</v>
      </c>
      <c r="S967" t="str">
        <f>CONCATENATE(Tableau1[[#This Row],[Sub_Region_Cod]],Tableau1[[#This Row],[Country_Cod]],Tableau1[[#This Row],[Categ]],Tableau1[[#This Row],[Period]],Tableau1[[#This Row],[Product_Ref]],Tableau1[[#This Row],[Sales]])</f>
        <v>EUEHUNCAT_BasM4-2020P009244691,18</v>
      </c>
      <c r="T967" s="5">
        <f>VLOOKUP(Tableau1[[#This Row],[Product_Ref]],Table_Correspondance!H:L,5,FALSE)</f>
        <v>43221</v>
      </c>
      <c r="U967">
        <f>_xlfn.DAYS(Tableau1[[#This Row],[Date]],Tableau1[[#This Row],[Date_creation]])</f>
        <v>701</v>
      </c>
    </row>
    <row r="968" spans="1:21" x14ac:dyDescent="0.35">
      <c r="A968" t="s">
        <v>8</v>
      </c>
      <c r="B968" t="s">
        <v>422</v>
      </c>
      <c r="C968" t="str">
        <f>TRIM(Tableau1[[#This Row],[Country_Cod]])</f>
        <v>BLR</v>
      </c>
      <c r="D968" t="s">
        <v>408</v>
      </c>
      <c r="E968" t="str">
        <f>VLOOKUP(Tableau1[[#This Row],[Code_Pays]],Table_Correspondance!$B$1:$F$40,2,FALSE)</f>
        <v>Bélarus</v>
      </c>
      <c r="F968" t="str">
        <f>RIGHT(Tableau1[[#This Row],[Categ]],LEN(Tableau1[[#This Row],[Categ]])-4)</f>
        <v>Haut-Et-Bas</v>
      </c>
      <c r="G968" t="s">
        <v>13</v>
      </c>
      <c r="H968" t="str">
        <f>RIGHT(Tableau1[[#This Row],[Period]],4)</f>
        <v>2020</v>
      </c>
      <c r="I968" t="str">
        <f>LEFT(Tableau1[[#This Row],[Period]],FIND("-",Tableau1[[#This Row],[Period]])-1)</f>
        <v>M2</v>
      </c>
      <c r="J968" t="str">
        <f>RIGHT(Tableau1[[#This Row],[Gauche_Trouve]],LEN(Tableau1[[#This Row],[Gauche_Trouve]])-1)</f>
        <v>2</v>
      </c>
      <c r="K968" s="5">
        <f>DATE(Tableau1[[#This Row],[Annee]],Tableau1[[#This Row],[Mois]],1)</f>
        <v>43862</v>
      </c>
      <c r="L968" s="5" t="str">
        <f>"T" &amp; ROUNDUP(Tableau1[[#This Row],[Mois]]/3, 0)</f>
        <v>T1</v>
      </c>
      <c r="M968" t="s">
        <v>62</v>
      </c>
      <c r="N968" t="str">
        <f>CONCATENATE(Tableau1[[#This Row],[Annee]],"-",Tableau1[[#This Row],[Trimestre]])</f>
        <v>2020-T1</v>
      </c>
      <c r="O968" t="str">
        <f>VLOOKUP(Tableau1[[#This Row],[Product_Ref]],Table_Correspondance!H:J,2,FALSE)</f>
        <v>Robe</v>
      </c>
      <c r="P968" s="3">
        <f>VLOOKUP(Tableau1[[#This Row],[Product_Ref]],Table_Correspondance!H:N,6,FALSE)</f>
        <v>5.28</v>
      </c>
      <c r="Q968" s="3">
        <f>VLOOKUP(Tableau1[[#This Row],[Product_Ref]],Table_Correspondance!H:N,7,FALSE)</f>
        <v>6</v>
      </c>
      <c r="R968" s="3">
        <v>3237.71</v>
      </c>
      <c r="S968" t="str">
        <f>CONCATENATE(Tableau1[[#This Row],[Sub_Region_Cod]],Tableau1[[#This Row],[Country_Cod]],Tableau1[[#This Row],[Categ]],Tableau1[[#This Row],[Period]],Tableau1[[#This Row],[Product_Ref]],Tableau1[[#This Row],[Sales]])</f>
        <v>EUEBLRCAT_Haut-Et-BasM2-2020P177903237,71</v>
      </c>
      <c r="T968" s="5">
        <f>VLOOKUP(Tableau1[[#This Row],[Product_Ref]],Table_Correspondance!H:L,5,FALSE)</f>
        <v>42826</v>
      </c>
      <c r="U968">
        <f>_xlfn.DAYS(Tableau1[[#This Row],[Date]],Tableau1[[#This Row],[Date_creation]])</f>
        <v>1036</v>
      </c>
    </row>
    <row r="969" spans="1:21" x14ac:dyDescent="0.35">
      <c r="A969" t="s">
        <v>8</v>
      </c>
      <c r="B969" t="s">
        <v>415</v>
      </c>
      <c r="C969" t="str">
        <f>TRIM(Tableau1[[#This Row],[Country_Cod]])</f>
        <v>RUS</v>
      </c>
      <c r="D969" t="s">
        <v>408</v>
      </c>
      <c r="E969" t="str">
        <f>VLOOKUP(Tableau1[[#This Row],[Code_Pays]],Table_Correspondance!$B$1:$F$40,2,FALSE)</f>
        <v>Fédération de Russie</v>
      </c>
      <c r="F969" t="str">
        <f>RIGHT(Tableau1[[#This Row],[Categ]],LEN(Tableau1[[#This Row],[Categ]])-4)</f>
        <v>Haut-Et-Bas</v>
      </c>
      <c r="G969" t="s">
        <v>54</v>
      </c>
      <c r="H969" t="str">
        <f>RIGHT(Tableau1[[#This Row],[Period]],4)</f>
        <v>2020</v>
      </c>
      <c r="I969" t="str">
        <f>LEFT(Tableau1[[#This Row],[Period]],FIND("-",Tableau1[[#This Row],[Period]])-1)</f>
        <v>M5</v>
      </c>
      <c r="J969" t="str">
        <f>RIGHT(Tableau1[[#This Row],[Gauche_Trouve]],LEN(Tableau1[[#This Row],[Gauche_Trouve]])-1)</f>
        <v>5</v>
      </c>
      <c r="K969" s="5">
        <f>DATE(Tableau1[[#This Row],[Annee]],Tableau1[[#This Row],[Mois]],1)</f>
        <v>43952</v>
      </c>
      <c r="L969" s="5" t="str">
        <f>"T" &amp; ROUNDUP(Tableau1[[#This Row],[Mois]]/3, 0)</f>
        <v>T2</v>
      </c>
      <c r="M969" t="s">
        <v>386</v>
      </c>
      <c r="N969" t="str">
        <f>CONCATENATE(Tableau1[[#This Row],[Annee]],"-",Tableau1[[#This Row],[Trimestre]])</f>
        <v>2020-T2</v>
      </c>
      <c r="O969" t="str">
        <f>VLOOKUP(Tableau1[[#This Row],[Product_Ref]],Table_Correspondance!H:J,2,FALSE)</f>
        <v>Pyjama</v>
      </c>
      <c r="P969" s="3">
        <f>VLOOKUP(Tableau1[[#This Row],[Product_Ref]],Table_Correspondance!H:N,6,FALSE)</f>
        <v>8.19</v>
      </c>
      <c r="Q969" s="3">
        <f>VLOOKUP(Tableau1[[#This Row],[Product_Ref]],Table_Correspondance!H:N,7,FALSE)</f>
        <v>9</v>
      </c>
      <c r="R969" s="3">
        <v>6527.67</v>
      </c>
      <c r="S969" t="str">
        <f>CONCATENATE(Tableau1[[#This Row],[Sub_Region_Cod]],Tableau1[[#This Row],[Country_Cod]],Tableau1[[#This Row],[Categ]],Tableau1[[#This Row],[Period]],Tableau1[[#This Row],[Product_Ref]],Tableau1[[#This Row],[Sales]])</f>
        <v>EUERUSCAT_Haut-Et-BasM5-2020P437826527,67</v>
      </c>
      <c r="T969" s="5">
        <f>VLOOKUP(Tableau1[[#This Row],[Product_Ref]],Table_Correspondance!H:L,5,FALSE)</f>
        <v>43252</v>
      </c>
      <c r="U969">
        <f>_xlfn.DAYS(Tableau1[[#This Row],[Date]],Tableau1[[#This Row],[Date_creation]])</f>
        <v>700</v>
      </c>
    </row>
    <row r="970" spans="1:21" x14ac:dyDescent="0.35">
      <c r="A970" t="s">
        <v>8</v>
      </c>
      <c r="B970" t="s">
        <v>424</v>
      </c>
      <c r="C970" t="str">
        <f>TRIM(Tableau1[[#This Row],[Country_Cod]])</f>
        <v>CZE</v>
      </c>
      <c r="D970" t="s">
        <v>410</v>
      </c>
      <c r="E970" t="str">
        <f>VLOOKUP(Tableau1[[#This Row],[Code_Pays]],Table_Correspondance!$B$1:$F$40,2,FALSE)</f>
        <v>République Tchèque</v>
      </c>
      <c r="F970" t="str">
        <f>RIGHT(Tableau1[[#This Row],[Categ]],LEN(Tableau1[[#This Row],[Categ]])-4)</f>
        <v>Bas</v>
      </c>
      <c r="G970" t="s">
        <v>42</v>
      </c>
      <c r="H970" t="str">
        <f>RIGHT(Tableau1[[#This Row],[Period]],4)</f>
        <v>2019</v>
      </c>
      <c r="I970" t="str">
        <f>LEFT(Tableau1[[#This Row],[Period]],FIND("-",Tableau1[[#This Row],[Period]])-1)</f>
        <v>M6</v>
      </c>
      <c r="J970" t="str">
        <f>RIGHT(Tableau1[[#This Row],[Gauche_Trouve]],LEN(Tableau1[[#This Row],[Gauche_Trouve]])-1)</f>
        <v>6</v>
      </c>
      <c r="K970" s="5">
        <f>DATE(Tableau1[[#This Row],[Annee]],Tableau1[[#This Row],[Mois]],1)</f>
        <v>43617</v>
      </c>
      <c r="L970" s="5" t="str">
        <f>"T" &amp; ROUNDUP(Tableau1[[#This Row],[Mois]]/3, 0)</f>
        <v>T2</v>
      </c>
      <c r="M970" t="s">
        <v>18</v>
      </c>
      <c r="N970" t="str">
        <f>CONCATENATE(Tableau1[[#This Row],[Annee]],"-",Tableau1[[#This Row],[Trimestre]])</f>
        <v>2019-T2</v>
      </c>
      <c r="O970" t="str">
        <f>VLOOKUP(Tableau1[[#This Row],[Product_Ref]],Table_Correspondance!H:J,2,FALSE)</f>
        <v>Chaussette</v>
      </c>
      <c r="P970" s="3">
        <f>VLOOKUP(Tableau1[[#This Row],[Product_Ref]],Table_Correspondance!H:N,6,FALSE)</f>
        <v>11.05</v>
      </c>
      <c r="Q970" s="3">
        <f>VLOOKUP(Tableau1[[#This Row],[Product_Ref]],Table_Correspondance!H:N,7,FALSE)</f>
        <v>13</v>
      </c>
      <c r="R970" s="3">
        <v>4677.58</v>
      </c>
      <c r="S970" t="str">
        <f>CONCATENATE(Tableau1[[#This Row],[Sub_Region_Cod]],Tableau1[[#This Row],[Country_Cod]],Tableau1[[#This Row],[Categ]],Tableau1[[#This Row],[Period]],Tableau1[[#This Row],[Product_Ref]],Tableau1[[#This Row],[Sales]])</f>
        <v>EUECZECAT_BasM6-2019P093014677,58</v>
      </c>
      <c r="T970" s="5">
        <f>VLOOKUP(Tableau1[[#This Row],[Product_Ref]],Table_Correspondance!H:L,5,FALSE)</f>
        <v>42767</v>
      </c>
      <c r="U970">
        <f>_xlfn.DAYS(Tableau1[[#This Row],[Date]],Tableau1[[#This Row],[Date_creation]])</f>
        <v>850</v>
      </c>
    </row>
    <row r="971" spans="1:21" x14ac:dyDescent="0.35">
      <c r="A971" t="s">
        <v>8</v>
      </c>
      <c r="B971" t="s">
        <v>422</v>
      </c>
      <c r="C971" t="str">
        <f>TRIM(Tableau1[[#This Row],[Country_Cod]])</f>
        <v>BLR</v>
      </c>
      <c r="D971" t="s">
        <v>410</v>
      </c>
      <c r="E971" t="str">
        <f>VLOOKUP(Tableau1[[#This Row],[Code_Pays]],Table_Correspondance!$B$1:$F$40,2,FALSE)</f>
        <v>Bélarus</v>
      </c>
      <c r="F971" t="str">
        <f>RIGHT(Tableau1[[#This Row],[Categ]],LEN(Tableau1[[#This Row],[Categ]])-4)</f>
        <v>Bas</v>
      </c>
      <c r="G971" t="s">
        <v>63</v>
      </c>
      <c r="H971" t="str">
        <f>RIGHT(Tableau1[[#This Row],[Period]],4)</f>
        <v>2019</v>
      </c>
      <c r="I971" t="str">
        <f>LEFT(Tableau1[[#This Row],[Period]],FIND("-",Tableau1[[#This Row],[Period]])-1)</f>
        <v>M7</v>
      </c>
      <c r="J971" t="str">
        <f>RIGHT(Tableau1[[#This Row],[Gauche_Trouve]],LEN(Tableau1[[#This Row],[Gauche_Trouve]])-1)</f>
        <v>7</v>
      </c>
      <c r="K971" s="5">
        <f>DATE(Tableau1[[#This Row],[Annee]],Tableau1[[#This Row],[Mois]],1)</f>
        <v>43647</v>
      </c>
      <c r="L971" s="5" t="str">
        <f>"T" &amp; ROUNDUP(Tableau1[[#This Row],[Mois]]/3, 0)</f>
        <v>T3</v>
      </c>
      <c r="M971" t="s">
        <v>107</v>
      </c>
      <c r="N971" t="str">
        <f>CONCATENATE(Tableau1[[#This Row],[Annee]],"-",Tableau1[[#This Row],[Trimestre]])</f>
        <v>2019-T3</v>
      </c>
      <c r="O971" t="str">
        <f>VLOOKUP(Tableau1[[#This Row],[Product_Ref]],Table_Correspondance!H:J,2,FALSE)</f>
        <v>Chaussette</v>
      </c>
      <c r="P971" s="3">
        <f>VLOOKUP(Tableau1[[#This Row],[Product_Ref]],Table_Correspondance!H:N,6,FALSE)</f>
        <v>11.1</v>
      </c>
      <c r="Q971" s="3">
        <f>VLOOKUP(Tableau1[[#This Row],[Product_Ref]],Table_Correspondance!H:N,7,FALSE)</f>
        <v>15</v>
      </c>
      <c r="R971" s="3">
        <v>4431.1400000000003</v>
      </c>
      <c r="S971" t="str">
        <f>CONCATENATE(Tableau1[[#This Row],[Sub_Region_Cod]],Tableau1[[#This Row],[Country_Cod]],Tableau1[[#This Row],[Categ]],Tableau1[[#This Row],[Period]],Tableau1[[#This Row],[Product_Ref]],Tableau1[[#This Row],[Sales]])</f>
        <v>EUEBLRCAT_BasM7-2019P138784431,14</v>
      </c>
      <c r="T971" s="5">
        <f>VLOOKUP(Tableau1[[#This Row],[Product_Ref]],Table_Correspondance!H:L,5,FALSE)</f>
        <v>43282</v>
      </c>
      <c r="U971">
        <f>_xlfn.DAYS(Tableau1[[#This Row],[Date]],Tableau1[[#This Row],[Date_creation]])</f>
        <v>365</v>
      </c>
    </row>
    <row r="972" spans="1:21" x14ac:dyDescent="0.35">
      <c r="A972" t="s">
        <v>8</v>
      </c>
      <c r="B972" t="s">
        <v>420</v>
      </c>
      <c r="C972" t="str">
        <f>TRIM(Tableau1[[#This Row],[Country_Cod]])</f>
        <v>POL</v>
      </c>
      <c r="D972" t="s">
        <v>410</v>
      </c>
      <c r="E972" t="str">
        <f>VLOOKUP(Tableau1[[#This Row],[Code_Pays]],Table_Correspondance!$B$1:$F$40,2,FALSE)</f>
        <v>Pologne</v>
      </c>
      <c r="F972" t="str">
        <f>RIGHT(Tableau1[[#This Row],[Categ]],LEN(Tableau1[[#This Row],[Categ]])-4)</f>
        <v>Bas</v>
      </c>
      <c r="G972" t="s">
        <v>11</v>
      </c>
      <c r="H972" t="str">
        <f>RIGHT(Tableau1[[#This Row],[Period]],4)</f>
        <v>2020</v>
      </c>
      <c r="I972" t="str">
        <f>LEFT(Tableau1[[#This Row],[Period]],FIND("-",Tableau1[[#This Row],[Period]])-1)</f>
        <v>M7</v>
      </c>
      <c r="J972" t="str">
        <f>RIGHT(Tableau1[[#This Row],[Gauche_Trouve]],LEN(Tableau1[[#This Row],[Gauche_Trouve]])-1)</f>
        <v>7</v>
      </c>
      <c r="K972" s="5">
        <f>DATE(Tableau1[[#This Row],[Annee]],Tableau1[[#This Row],[Mois]],1)</f>
        <v>44013</v>
      </c>
      <c r="L972" s="5" t="str">
        <f>"T" &amp; ROUNDUP(Tableau1[[#This Row],[Mois]]/3, 0)</f>
        <v>T3</v>
      </c>
      <c r="M972" t="s">
        <v>382</v>
      </c>
      <c r="N972" t="str">
        <f>CONCATENATE(Tableau1[[#This Row],[Annee]],"-",Tableau1[[#This Row],[Trimestre]])</f>
        <v>2020-T3</v>
      </c>
      <c r="O972" t="str">
        <f>VLOOKUP(Tableau1[[#This Row],[Product_Ref]],Table_Correspondance!H:J,2,FALSE)</f>
        <v>Culotte</v>
      </c>
      <c r="P972" s="3">
        <f>VLOOKUP(Tableau1[[#This Row],[Product_Ref]],Table_Correspondance!H:N,6,FALSE)</f>
        <v>5.7</v>
      </c>
      <c r="Q972" s="3">
        <f>VLOOKUP(Tableau1[[#This Row],[Product_Ref]],Table_Correspondance!H:N,7,FALSE)</f>
        <v>6</v>
      </c>
      <c r="R972" s="3">
        <v>7132.61</v>
      </c>
      <c r="S972" t="str">
        <f>CONCATENATE(Tableau1[[#This Row],[Sub_Region_Cod]],Tableau1[[#This Row],[Country_Cod]],Tableau1[[#This Row],[Categ]],Tableau1[[#This Row],[Period]],Tableau1[[#This Row],[Product_Ref]],Tableau1[[#This Row],[Sales]])</f>
        <v>EUEPOLCAT_BasM7-2020P493787132,61</v>
      </c>
      <c r="T972" s="5">
        <f>VLOOKUP(Tableau1[[#This Row],[Product_Ref]],Table_Correspondance!H:L,5,FALSE)</f>
        <v>43160</v>
      </c>
      <c r="U972">
        <f>_xlfn.DAYS(Tableau1[[#This Row],[Date]],Tableau1[[#This Row],[Date_creation]])</f>
        <v>853</v>
      </c>
    </row>
    <row r="973" spans="1:21" x14ac:dyDescent="0.35">
      <c r="A973" t="s">
        <v>8</v>
      </c>
      <c r="B973" t="s">
        <v>424</v>
      </c>
      <c r="C973" t="str">
        <f>TRIM(Tableau1[[#This Row],[Country_Cod]])</f>
        <v>CZE</v>
      </c>
      <c r="D973" t="s">
        <v>409</v>
      </c>
      <c r="E973" t="str">
        <f>VLOOKUP(Tableau1[[#This Row],[Code_Pays]],Table_Correspondance!$B$1:$F$40,2,FALSE)</f>
        <v>République Tchèque</v>
      </c>
      <c r="F973" t="str">
        <f>RIGHT(Tableau1[[#This Row],[Categ]],LEN(Tableau1[[#This Row],[Categ]])-4)</f>
        <v>Haut</v>
      </c>
      <c r="G973" t="s">
        <v>65</v>
      </c>
      <c r="H973" t="str">
        <f>RIGHT(Tableau1[[#This Row],[Period]],4)</f>
        <v>2019</v>
      </c>
      <c r="I973" t="str">
        <f>LEFT(Tableau1[[#This Row],[Period]],FIND("-",Tableau1[[#This Row],[Period]])-1)</f>
        <v>M9</v>
      </c>
      <c r="J973" t="str">
        <f>RIGHT(Tableau1[[#This Row],[Gauche_Trouve]],LEN(Tableau1[[#This Row],[Gauche_Trouve]])-1)</f>
        <v>9</v>
      </c>
      <c r="K973" s="5">
        <f>DATE(Tableau1[[#This Row],[Annee]],Tableau1[[#This Row],[Mois]],1)</f>
        <v>43709</v>
      </c>
      <c r="L973" s="5" t="str">
        <f>"T" &amp; ROUNDUP(Tableau1[[#This Row],[Mois]]/3, 0)</f>
        <v>T3</v>
      </c>
      <c r="M973" t="s">
        <v>265</v>
      </c>
      <c r="N973" t="str">
        <f>CONCATENATE(Tableau1[[#This Row],[Annee]],"-",Tableau1[[#This Row],[Trimestre]])</f>
        <v>2019-T3</v>
      </c>
      <c r="O973" t="str">
        <f>VLOOKUP(Tableau1[[#This Row],[Product_Ref]],Table_Correspondance!H:J,2,FALSE)</f>
        <v>Soutien gorge</v>
      </c>
      <c r="P973" s="3">
        <f>VLOOKUP(Tableau1[[#This Row],[Product_Ref]],Table_Correspondance!H:N,6,FALSE)</f>
        <v>9</v>
      </c>
      <c r="Q973" s="3">
        <f>VLOOKUP(Tableau1[[#This Row],[Product_Ref]],Table_Correspondance!H:N,7,FALSE)</f>
        <v>10</v>
      </c>
      <c r="R973" s="3">
        <v>2635.87</v>
      </c>
      <c r="S973" t="str">
        <f>CONCATENATE(Tableau1[[#This Row],[Sub_Region_Cod]],Tableau1[[#This Row],[Country_Cod]],Tableau1[[#This Row],[Categ]],Tableau1[[#This Row],[Period]],Tableau1[[#This Row],[Product_Ref]],Tableau1[[#This Row],[Sales]])</f>
        <v>EUECZECAT_HautM9-2019P192232635,87</v>
      </c>
      <c r="T973" s="5">
        <f>VLOOKUP(Tableau1[[#This Row],[Product_Ref]],Table_Correspondance!H:L,5,FALSE)</f>
        <v>42917</v>
      </c>
      <c r="U973">
        <f>_xlfn.DAYS(Tableau1[[#This Row],[Date]],Tableau1[[#This Row],[Date_creation]])</f>
        <v>792</v>
      </c>
    </row>
    <row r="974" spans="1:21" x14ac:dyDescent="0.35">
      <c r="A974" t="s">
        <v>8</v>
      </c>
      <c r="B974" t="s">
        <v>417</v>
      </c>
      <c r="C974" t="str">
        <f>TRIM(Tableau1[[#This Row],[Country_Cod]])</f>
        <v>MDA</v>
      </c>
      <c r="D974" t="s">
        <v>409</v>
      </c>
      <c r="E974" t="str">
        <f>VLOOKUP(Tableau1[[#This Row],[Code_Pays]],Table_Correspondance!$B$1:$F$40,2,FALSE)</f>
        <v>République de Moldavie</v>
      </c>
      <c r="F974" t="str">
        <f>RIGHT(Tableau1[[#This Row],[Categ]],LEN(Tableau1[[#This Row],[Categ]])-4)</f>
        <v>Haut</v>
      </c>
      <c r="G974" t="s">
        <v>44</v>
      </c>
      <c r="H974" t="str">
        <f>RIGHT(Tableau1[[#This Row],[Period]],4)</f>
        <v>2019</v>
      </c>
      <c r="I974" t="str">
        <f>LEFT(Tableau1[[#This Row],[Period]],FIND("-",Tableau1[[#This Row],[Period]])-1)</f>
        <v>M11</v>
      </c>
      <c r="J974" t="str">
        <f>RIGHT(Tableau1[[#This Row],[Gauche_Trouve]],LEN(Tableau1[[#This Row],[Gauche_Trouve]])-1)</f>
        <v>11</v>
      </c>
      <c r="K974" s="5">
        <f>DATE(Tableau1[[#This Row],[Annee]],Tableau1[[#This Row],[Mois]],1)</f>
        <v>43770</v>
      </c>
      <c r="L974" s="5" t="str">
        <f>"T" &amp; ROUNDUP(Tableau1[[#This Row],[Mois]]/3, 0)</f>
        <v>T4</v>
      </c>
      <c r="M974" t="s">
        <v>271</v>
      </c>
      <c r="N974" t="str">
        <f>CONCATENATE(Tableau1[[#This Row],[Annee]],"-",Tableau1[[#This Row],[Trimestre]])</f>
        <v>2019-T4</v>
      </c>
      <c r="O974" t="str">
        <f>VLOOKUP(Tableau1[[#This Row],[Product_Ref]],Table_Correspondance!H:J,2,FALSE)</f>
        <v>Débardeur</v>
      </c>
      <c r="P974" s="3">
        <f>VLOOKUP(Tableau1[[#This Row],[Product_Ref]],Table_Correspondance!H:N,6,FALSE)</f>
        <v>5.28</v>
      </c>
      <c r="Q974" s="3">
        <f>VLOOKUP(Tableau1[[#This Row],[Product_Ref]],Table_Correspondance!H:N,7,FALSE)</f>
        <v>6</v>
      </c>
      <c r="R974" s="3">
        <v>1126.46</v>
      </c>
      <c r="S974" t="str">
        <f>CONCATENATE(Tableau1[[#This Row],[Sub_Region_Cod]],Tableau1[[#This Row],[Country_Cod]],Tableau1[[#This Row],[Categ]],Tableau1[[#This Row],[Period]],Tableau1[[#This Row],[Product_Ref]],Tableau1[[#This Row],[Sales]])</f>
        <v>EUEMDACAT_HautM11-2019P072351126,46</v>
      </c>
      <c r="T974" s="5">
        <f>VLOOKUP(Tableau1[[#This Row],[Product_Ref]],Table_Correspondance!H:L,5,FALSE)</f>
        <v>43160</v>
      </c>
      <c r="U974">
        <f>_xlfn.DAYS(Tableau1[[#This Row],[Date]],Tableau1[[#This Row],[Date_creation]])</f>
        <v>610</v>
      </c>
    </row>
    <row r="975" spans="1:21" x14ac:dyDescent="0.35">
      <c r="A975" t="s">
        <v>8</v>
      </c>
      <c r="B975" t="s">
        <v>425</v>
      </c>
      <c r="C975" t="str">
        <f>TRIM(Tableau1[[#This Row],[Country_Cod]])</f>
        <v>ARM</v>
      </c>
      <c r="D975" t="s">
        <v>410</v>
      </c>
      <c r="E975" t="str">
        <f>VLOOKUP(Tableau1[[#This Row],[Code_Pays]],Table_Correspondance!$B$1:$F$40,2,FALSE)</f>
        <v>Arménie</v>
      </c>
      <c r="F975" t="str">
        <f>RIGHT(Tableau1[[#This Row],[Categ]],LEN(Tableau1[[#This Row],[Categ]])-4)</f>
        <v>Bas</v>
      </c>
      <c r="G975" t="s">
        <v>15</v>
      </c>
      <c r="H975" t="str">
        <f>RIGHT(Tableau1[[#This Row],[Period]],4)</f>
        <v>2019</v>
      </c>
      <c r="I975" t="str">
        <f>LEFT(Tableau1[[#This Row],[Period]],FIND("-",Tableau1[[#This Row],[Period]])-1)</f>
        <v>M8</v>
      </c>
      <c r="J975" t="str">
        <f>RIGHT(Tableau1[[#This Row],[Gauche_Trouve]],LEN(Tableau1[[#This Row],[Gauche_Trouve]])-1)</f>
        <v>8</v>
      </c>
      <c r="K975" s="5">
        <f>DATE(Tableau1[[#This Row],[Annee]],Tableau1[[#This Row],[Mois]],1)</f>
        <v>43678</v>
      </c>
      <c r="L975" s="5" t="str">
        <f>"T" &amp; ROUNDUP(Tableau1[[#This Row],[Mois]]/3, 0)</f>
        <v>T3</v>
      </c>
      <c r="M975" t="s">
        <v>157</v>
      </c>
      <c r="N975" t="str">
        <f>CONCATENATE(Tableau1[[#This Row],[Annee]],"-",Tableau1[[#This Row],[Trimestre]])</f>
        <v>2019-T3</v>
      </c>
      <c r="O975" t="str">
        <f>VLOOKUP(Tableau1[[#This Row],[Product_Ref]],Table_Correspondance!H:J,2,FALSE)</f>
        <v>Collant</v>
      </c>
      <c r="P975" s="3">
        <f>VLOOKUP(Tableau1[[#This Row],[Product_Ref]],Table_Correspondance!H:N,6,FALSE)</f>
        <v>8.4600000000000009</v>
      </c>
      <c r="Q975" s="3">
        <f>VLOOKUP(Tableau1[[#This Row],[Product_Ref]],Table_Correspondance!H:N,7,FALSE)</f>
        <v>9</v>
      </c>
      <c r="R975" s="3">
        <v>9781.91</v>
      </c>
      <c r="S975" t="str">
        <f>CONCATENATE(Tableau1[[#This Row],[Sub_Region_Cod]],Tableau1[[#This Row],[Country_Cod]],Tableau1[[#This Row],[Categ]],Tableau1[[#This Row],[Period]],Tableau1[[#This Row],[Product_Ref]],Tableau1[[#This Row],[Sales]])</f>
        <v>EUEARMCAT_BasM8-2019P151849781,91</v>
      </c>
      <c r="T975" s="5">
        <f>VLOOKUP(Tableau1[[#This Row],[Product_Ref]],Table_Correspondance!H:L,5,FALSE)</f>
        <v>42948</v>
      </c>
      <c r="U975">
        <f>_xlfn.DAYS(Tableau1[[#This Row],[Date]],Tableau1[[#This Row],[Date_creation]])</f>
        <v>730</v>
      </c>
    </row>
    <row r="976" spans="1:21" x14ac:dyDescent="0.35">
      <c r="A976" t="s">
        <v>8</v>
      </c>
      <c r="B976" t="s">
        <v>415</v>
      </c>
      <c r="C976" t="str">
        <f>TRIM(Tableau1[[#This Row],[Country_Cod]])</f>
        <v>RUS</v>
      </c>
      <c r="D976" t="s">
        <v>408</v>
      </c>
      <c r="E976" t="str">
        <f>VLOOKUP(Tableau1[[#This Row],[Code_Pays]],Table_Correspondance!$B$1:$F$40,2,FALSE)</f>
        <v>Fédération de Russie</v>
      </c>
      <c r="F976" t="str">
        <f>RIGHT(Tableau1[[#This Row],[Categ]],LEN(Tableau1[[#This Row],[Categ]])-4)</f>
        <v>Haut-Et-Bas</v>
      </c>
      <c r="G976" t="s">
        <v>38</v>
      </c>
      <c r="H976" t="str">
        <f>RIGHT(Tableau1[[#This Row],[Period]],4)</f>
        <v>2019</v>
      </c>
      <c r="I976" t="str">
        <f>LEFT(Tableau1[[#This Row],[Period]],FIND("-",Tableau1[[#This Row],[Period]])-1)</f>
        <v>M5</v>
      </c>
      <c r="J976" t="str">
        <f>RIGHT(Tableau1[[#This Row],[Gauche_Trouve]],LEN(Tableau1[[#This Row],[Gauche_Trouve]])-1)</f>
        <v>5</v>
      </c>
      <c r="K976" s="5">
        <f>DATE(Tableau1[[#This Row],[Annee]],Tableau1[[#This Row],[Mois]],1)</f>
        <v>43586</v>
      </c>
      <c r="L976" s="5" t="str">
        <f>"T" &amp; ROUNDUP(Tableau1[[#This Row],[Mois]]/3, 0)</f>
        <v>T2</v>
      </c>
      <c r="M976" t="s">
        <v>177</v>
      </c>
      <c r="N976" t="str">
        <f>CONCATENATE(Tableau1[[#This Row],[Annee]],"-",Tableau1[[#This Row],[Trimestre]])</f>
        <v>2019-T2</v>
      </c>
      <c r="O976" t="str">
        <f>VLOOKUP(Tableau1[[#This Row],[Product_Ref]],Table_Correspondance!H:J,2,FALSE)</f>
        <v>Robe</v>
      </c>
      <c r="P976" s="3">
        <f>VLOOKUP(Tableau1[[#This Row],[Product_Ref]],Table_Correspondance!H:N,6,FALSE)</f>
        <v>12.46</v>
      </c>
      <c r="Q976" s="3">
        <f>VLOOKUP(Tableau1[[#This Row],[Product_Ref]],Table_Correspondance!H:N,7,FALSE)</f>
        <v>14</v>
      </c>
      <c r="R976" s="3">
        <v>8783.83</v>
      </c>
      <c r="S976" t="str">
        <f>CONCATENATE(Tableau1[[#This Row],[Sub_Region_Cod]],Tableau1[[#This Row],[Country_Cod]],Tableau1[[#This Row],[Categ]],Tableau1[[#This Row],[Period]],Tableau1[[#This Row],[Product_Ref]],Tableau1[[#This Row],[Sales]])</f>
        <v>EUERUSCAT_Haut-Et-BasM5-2019P489988783,83</v>
      </c>
      <c r="T976" s="5">
        <f>VLOOKUP(Tableau1[[#This Row],[Product_Ref]],Table_Correspondance!H:L,5,FALSE)</f>
        <v>42856</v>
      </c>
      <c r="U976">
        <f>_xlfn.DAYS(Tableau1[[#This Row],[Date]],Tableau1[[#This Row],[Date_creation]])</f>
        <v>730</v>
      </c>
    </row>
    <row r="977" spans="1:21" x14ac:dyDescent="0.35">
      <c r="A977" t="s">
        <v>8</v>
      </c>
      <c r="B977" t="s">
        <v>418</v>
      </c>
      <c r="C977" t="str">
        <f>TRIM(Tableau1[[#This Row],[Country_Cod]])</f>
        <v>BGR</v>
      </c>
      <c r="D977" t="s">
        <v>409</v>
      </c>
      <c r="E977" t="str">
        <f>VLOOKUP(Tableau1[[#This Row],[Code_Pays]],Table_Correspondance!$B$1:$F$40,2,FALSE)</f>
        <v>Bulgarie</v>
      </c>
      <c r="F977" t="str">
        <f>RIGHT(Tableau1[[#This Row],[Categ]],LEN(Tableau1[[#This Row],[Categ]])-4)</f>
        <v>Haut</v>
      </c>
      <c r="G977" t="s">
        <v>15</v>
      </c>
      <c r="H977" t="str">
        <f>RIGHT(Tableau1[[#This Row],[Period]],4)</f>
        <v>2019</v>
      </c>
      <c r="I977" t="str">
        <f>LEFT(Tableau1[[#This Row],[Period]],FIND("-",Tableau1[[#This Row],[Period]])-1)</f>
        <v>M8</v>
      </c>
      <c r="J977" t="str">
        <f>RIGHT(Tableau1[[#This Row],[Gauche_Trouve]],LEN(Tableau1[[#This Row],[Gauche_Trouve]])-1)</f>
        <v>8</v>
      </c>
      <c r="K977" s="5">
        <f>DATE(Tableau1[[#This Row],[Annee]],Tableau1[[#This Row],[Mois]],1)</f>
        <v>43678</v>
      </c>
      <c r="L977" s="5" t="str">
        <f>"T" &amp; ROUNDUP(Tableau1[[#This Row],[Mois]]/3, 0)</f>
        <v>T3</v>
      </c>
      <c r="M977" t="s">
        <v>308</v>
      </c>
      <c r="N977" t="str">
        <f>CONCATENATE(Tableau1[[#This Row],[Annee]],"-",Tableau1[[#This Row],[Trimestre]])</f>
        <v>2019-T3</v>
      </c>
      <c r="O977" t="str">
        <f>VLOOKUP(Tableau1[[#This Row],[Product_Ref]],Table_Correspondance!H:J,2,FALSE)</f>
        <v>Débardeur</v>
      </c>
      <c r="P977" s="3">
        <f>VLOOKUP(Tableau1[[#This Row],[Product_Ref]],Table_Correspondance!H:N,6,FALSE)</f>
        <v>4.55</v>
      </c>
      <c r="Q977" s="3">
        <f>VLOOKUP(Tableau1[[#This Row],[Product_Ref]],Table_Correspondance!H:N,7,FALSE)</f>
        <v>5</v>
      </c>
      <c r="R977" s="3">
        <v>1806.24</v>
      </c>
      <c r="S977" t="str">
        <f>CONCATENATE(Tableau1[[#This Row],[Sub_Region_Cod]],Tableau1[[#This Row],[Country_Cod]],Tableau1[[#This Row],[Categ]],Tableau1[[#This Row],[Period]],Tableau1[[#This Row],[Product_Ref]],Tableau1[[#This Row],[Sales]])</f>
        <v>EUEBGRCAT_HautM8-2019P102071806,24</v>
      </c>
      <c r="T977" s="5">
        <f>VLOOKUP(Tableau1[[#This Row],[Product_Ref]],Table_Correspondance!H:L,5,FALSE)</f>
        <v>43252</v>
      </c>
      <c r="U977">
        <f>_xlfn.DAYS(Tableau1[[#This Row],[Date]],Tableau1[[#This Row],[Date_creation]])</f>
        <v>426</v>
      </c>
    </row>
    <row r="978" spans="1:21" x14ac:dyDescent="0.35">
      <c r="A978" t="s">
        <v>8</v>
      </c>
      <c r="B978" t="s">
        <v>422</v>
      </c>
      <c r="C978" t="str">
        <f>TRIM(Tableau1[[#This Row],[Country_Cod]])</f>
        <v>BLR</v>
      </c>
      <c r="D978" t="s">
        <v>410</v>
      </c>
      <c r="E978" t="str">
        <f>VLOOKUP(Tableau1[[#This Row],[Code_Pays]],Table_Correspondance!$B$1:$F$40,2,FALSE)</f>
        <v>Bélarus</v>
      </c>
      <c r="F978" t="str">
        <f>RIGHT(Tableau1[[#This Row],[Categ]],LEN(Tableau1[[#This Row],[Categ]])-4)</f>
        <v>Bas</v>
      </c>
      <c r="G978" t="s">
        <v>4</v>
      </c>
      <c r="H978" t="str">
        <f>RIGHT(Tableau1[[#This Row],[Period]],4)</f>
        <v>2021</v>
      </c>
      <c r="I978" t="str">
        <f>LEFT(Tableau1[[#This Row],[Period]],FIND("-",Tableau1[[#This Row],[Period]])-1)</f>
        <v>M3</v>
      </c>
      <c r="J978" t="str">
        <f>RIGHT(Tableau1[[#This Row],[Gauche_Trouve]],LEN(Tableau1[[#This Row],[Gauche_Trouve]])-1)</f>
        <v>3</v>
      </c>
      <c r="K978" s="5">
        <f>DATE(Tableau1[[#This Row],[Annee]],Tableau1[[#This Row],[Mois]],1)</f>
        <v>44256</v>
      </c>
      <c r="L978" s="5" t="str">
        <f>"T" &amp; ROUNDUP(Tableau1[[#This Row],[Mois]]/3, 0)</f>
        <v>T1</v>
      </c>
      <c r="M978" t="s">
        <v>266</v>
      </c>
      <c r="N978" t="str">
        <f>CONCATENATE(Tableau1[[#This Row],[Annee]],"-",Tableau1[[#This Row],[Trimestre]])</f>
        <v>2021-T1</v>
      </c>
      <c r="O978" t="str">
        <f>VLOOKUP(Tableau1[[#This Row],[Product_Ref]],Table_Correspondance!H:J,2,FALSE)</f>
        <v>Chaussette</v>
      </c>
      <c r="P978" s="3">
        <f>VLOOKUP(Tableau1[[#This Row],[Product_Ref]],Table_Correspondance!H:N,6,FALSE)</f>
        <v>6.16</v>
      </c>
      <c r="Q978" s="3">
        <f>VLOOKUP(Tableau1[[#This Row],[Product_Ref]],Table_Correspondance!H:N,7,FALSE)</f>
        <v>8</v>
      </c>
      <c r="R978" s="3">
        <v>2352.73</v>
      </c>
      <c r="S978" t="str">
        <f>CONCATENATE(Tableau1[[#This Row],[Sub_Region_Cod]],Tableau1[[#This Row],[Country_Cod]],Tableau1[[#This Row],[Categ]],Tableau1[[#This Row],[Period]],Tableau1[[#This Row],[Product_Ref]],Tableau1[[#This Row],[Sales]])</f>
        <v>EUEBLRCAT_BasM3-2021P445702352,73</v>
      </c>
      <c r="T978" s="5">
        <f>VLOOKUP(Tableau1[[#This Row],[Product_Ref]],Table_Correspondance!H:L,5,FALSE)</f>
        <v>42917</v>
      </c>
      <c r="U978">
        <f>_xlfn.DAYS(Tableau1[[#This Row],[Date]],Tableau1[[#This Row],[Date_creation]])</f>
        <v>1339</v>
      </c>
    </row>
    <row r="979" spans="1:21" x14ac:dyDescent="0.35">
      <c r="A979" t="s">
        <v>8</v>
      </c>
      <c r="B979" t="s">
        <v>424</v>
      </c>
      <c r="C979" t="str">
        <f>TRIM(Tableau1[[#This Row],[Country_Cod]])</f>
        <v>CZE</v>
      </c>
      <c r="D979" t="s">
        <v>408</v>
      </c>
      <c r="E979" t="str">
        <f>VLOOKUP(Tableau1[[#This Row],[Code_Pays]],Table_Correspondance!$B$1:$F$40,2,FALSE)</f>
        <v>République Tchèque</v>
      </c>
      <c r="F979" t="str">
        <f>RIGHT(Tableau1[[#This Row],[Categ]],LEN(Tableau1[[#This Row],[Categ]])-4)</f>
        <v>Haut-Et-Bas</v>
      </c>
      <c r="G979" t="s">
        <v>4</v>
      </c>
      <c r="H979" t="str">
        <f>RIGHT(Tableau1[[#This Row],[Period]],4)</f>
        <v>2021</v>
      </c>
      <c r="I979" t="str">
        <f>LEFT(Tableau1[[#This Row],[Period]],FIND("-",Tableau1[[#This Row],[Period]])-1)</f>
        <v>M3</v>
      </c>
      <c r="J979" t="str">
        <f>RIGHT(Tableau1[[#This Row],[Gauche_Trouve]],LEN(Tableau1[[#This Row],[Gauche_Trouve]])-1)</f>
        <v>3</v>
      </c>
      <c r="K979" s="5">
        <f>DATE(Tableau1[[#This Row],[Annee]],Tableau1[[#This Row],[Mois]],1)</f>
        <v>44256</v>
      </c>
      <c r="L979" s="5" t="str">
        <f>"T" &amp; ROUNDUP(Tableau1[[#This Row],[Mois]]/3, 0)</f>
        <v>T1</v>
      </c>
      <c r="M979" t="s">
        <v>195</v>
      </c>
      <c r="N979" t="str">
        <f>CONCATENATE(Tableau1[[#This Row],[Annee]],"-",Tableau1[[#This Row],[Trimestre]])</f>
        <v>2021-T1</v>
      </c>
      <c r="O979" t="str">
        <f>VLOOKUP(Tableau1[[#This Row],[Product_Ref]],Table_Correspondance!H:J,2,FALSE)</f>
        <v>Robe</v>
      </c>
      <c r="P979" s="3">
        <f>VLOOKUP(Tableau1[[#This Row],[Product_Ref]],Table_Correspondance!H:N,6,FALSE)</f>
        <v>8</v>
      </c>
      <c r="Q979" s="3">
        <f>VLOOKUP(Tableau1[[#This Row],[Product_Ref]],Table_Correspondance!H:N,7,FALSE)</f>
        <v>10</v>
      </c>
      <c r="R979" s="3">
        <v>8468.43</v>
      </c>
      <c r="S979" t="str">
        <f>CONCATENATE(Tableau1[[#This Row],[Sub_Region_Cod]],Tableau1[[#This Row],[Country_Cod]],Tableau1[[#This Row],[Categ]],Tableau1[[#This Row],[Period]],Tableau1[[#This Row],[Product_Ref]],Tableau1[[#This Row],[Sales]])</f>
        <v>EUECZECAT_Haut-Et-BasM3-2021P349268468,43</v>
      </c>
      <c r="T979" s="5">
        <f>VLOOKUP(Tableau1[[#This Row],[Product_Ref]],Table_Correspondance!H:L,5,FALSE)</f>
        <v>43070</v>
      </c>
      <c r="U979">
        <f>_xlfn.DAYS(Tableau1[[#This Row],[Date]],Tableau1[[#This Row],[Date_creation]])</f>
        <v>1186</v>
      </c>
    </row>
    <row r="980" spans="1:21" x14ac:dyDescent="0.35">
      <c r="A980" t="s">
        <v>8</v>
      </c>
      <c r="B980" t="s">
        <v>419</v>
      </c>
      <c r="C980" t="str">
        <f>TRIM(Tableau1[[#This Row],[Country_Cod]])</f>
        <v>HUN</v>
      </c>
      <c r="D980" t="s">
        <v>409</v>
      </c>
      <c r="E980" t="str">
        <f>VLOOKUP(Tableau1[[#This Row],[Code_Pays]],Table_Correspondance!$B$1:$F$40,2,FALSE)</f>
        <v>Hongrie</v>
      </c>
      <c r="F980" t="str">
        <f>RIGHT(Tableau1[[#This Row],[Categ]],LEN(Tableau1[[#This Row],[Categ]])-4)</f>
        <v>Haut</v>
      </c>
      <c r="G980" t="s">
        <v>17</v>
      </c>
      <c r="H980" t="str">
        <f>RIGHT(Tableau1[[#This Row],[Period]],4)</f>
        <v>2020</v>
      </c>
      <c r="I980" t="str">
        <f>LEFT(Tableau1[[#This Row],[Period]],FIND("-",Tableau1[[#This Row],[Period]])-1)</f>
        <v>M12</v>
      </c>
      <c r="J980" t="str">
        <f>RIGHT(Tableau1[[#This Row],[Gauche_Trouve]],LEN(Tableau1[[#This Row],[Gauche_Trouve]])-1)</f>
        <v>12</v>
      </c>
      <c r="K980" s="5">
        <f>DATE(Tableau1[[#This Row],[Annee]],Tableau1[[#This Row],[Mois]],1)</f>
        <v>44166</v>
      </c>
      <c r="L980" s="5" t="str">
        <f>"T" &amp; ROUNDUP(Tableau1[[#This Row],[Mois]]/3, 0)</f>
        <v>T4</v>
      </c>
      <c r="M980" t="s">
        <v>24</v>
      </c>
      <c r="N980" t="str">
        <f>CONCATENATE(Tableau1[[#This Row],[Annee]],"-",Tableau1[[#This Row],[Trimestre]])</f>
        <v>2020-T4</v>
      </c>
      <c r="O980" t="str">
        <f>VLOOKUP(Tableau1[[#This Row],[Product_Ref]],Table_Correspondance!H:J,2,FALSE)</f>
        <v>Chemise</v>
      </c>
      <c r="P980" s="3">
        <f>VLOOKUP(Tableau1[[#This Row],[Product_Ref]],Table_Correspondance!H:N,6,FALSE)</f>
        <v>12.04</v>
      </c>
      <c r="Q980" s="3">
        <f>VLOOKUP(Tableau1[[#This Row],[Product_Ref]],Table_Correspondance!H:N,7,FALSE)</f>
        <v>14</v>
      </c>
      <c r="R980" s="3">
        <v>3653.45</v>
      </c>
      <c r="S980" t="str">
        <f>CONCATENATE(Tableau1[[#This Row],[Sub_Region_Cod]],Tableau1[[#This Row],[Country_Cod]],Tableau1[[#This Row],[Categ]],Tableau1[[#This Row],[Period]],Tableau1[[#This Row],[Product_Ref]],Tableau1[[#This Row],[Sales]])</f>
        <v>EUEHUNCAT_HautM12-2020P288753653,45</v>
      </c>
      <c r="T980" s="5">
        <f>VLOOKUP(Tableau1[[#This Row],[Product_Ref]],Table_Correspondance!H:L,5,FALSE)</f>
        <v>42856</v>
      </c>
      <c r="U980">
        <f>_xlfn.DAYS(Tableau1[[#This Row],[Date]],Tableau1[[#This Row],[Date_creation]])</f>
        <v>1310</v>
      </c>
    </row>
    <row r="981" spans="1:21" x14ac:dyDescent="0.35">
      <c r="A981" t="s">
        <v>8</v>
      </c>
      <c r="B981" t="s">
        <v>416</v>
      </c>
      <c r="C981" t="str">
        <f>TRIM(Tableau1[[#This Row],[Country_Cod]])</f>
        <v>ROU</v>
      </c>
      <c r="D981" t="s">
        <v>410</v>
      </c>
      <c r="E981" t="str">
        <f>VLOOKUP(Tableau1[[#This Row],[Code_Pays]],Table_Correspondance!$B$1:$F$40,2,FALSE)</f>
        <v>Roumanie</v>
      </c>
      <c r="F981" t="str">
        <f>RIGHT(Tableau1[[#This Row],[Categ]],LEN(Tableau1[[#This Row],[Categ]])-4)</f>
        <v>Bas</v>
      </c>
      <c r="G981" t="s">
        <v>9</v>
      </c>
      <c r="H981" t="str">
        <f>RIGHT(Tableau1[[#This Row],[Period]],4)</f>
        <v>2021</v>
      </c>
      <c r="I981" t="str">
        <f>LEFT(Tableau1[[#This Row],[Period]],FIND("-",Tableau1[[#This Row],[Period]])-1)</f>
        <v>M2</v>
      </c>
      <c r="J981" t="str">
        <f>RIGHT(Tableau1[[#This Row],[Gauche_Trouve]],LEN(Tableau1[[#This Row],[Gauche_Trouve]])-1)</f>
        <v>2</v>
      </c>
      <c r="K981" s="5">
        <f>DATE(Tableau1[[#This Row],[Annee]],Tableau1[[#This Row],[Mois]],1)</f>
        <v>44228</v>
      </c>
      <c r="L981" s="5" t="str">
        <f>"T" &amp; ROUNDUP(Tableau1[[#This Row],[Mois]]/3, 0)</f>
        <v>T1</v>
      </c>
      <c r="M981" t="s">
        <v>288</v>
      </c>
      <c r="N981" t="str">
        <f>CONCATENATE(Tableau1[[#This Row],[Annee]],"-",Tableau1[[#This Row],[Trimestre]])</f>
        <v>2021-T1</v>
      </c>
      <c r="O981" t="str">
        <f>VLOOKUP(Tableau1[[#This Row],[Product_Ref]],Table_Correspondance!H:J,2,FALSE)</f>
        <v>Pantalon</v>
      </c>
      <c r="P981" s="3">
        <f>VLOOKUP(Tableau1[[#This Row],[Product_Ref]],Table_Correspondance!H:N,6,FALSE)</f>
        <v>3.5</v>
      </c>
      <c r="Q981" s="3">
        <f>VLOOKUP(Tableau1[[#This Row],[Product_Ref]],Table_Correspondance!H:N,7,FALSE)</f>
        <v>5</v>
      </c>
      <c r="R981" s="3">
        <v>1269.8599999999999</v>
      </c>
      <c r="S981" t="str">
        <f>CONCATENATE(Tableau1[[#This Row],[Sub_Region_Cod]],Tableau1[[#This Row],[Country_Cod]],Tableau1[[#This Row],[Categ]],Tableau1[[#This Row],[Period]],Tableau1[[#This Row],[Product_Ref]],Tableau1[[#This Row],[Sales]])</f>
        <v>EUEROUCAT_BasM2-2021P071681269,86</v>
      </c>
      <c r="T981" s="5">
        <f>VLOOKUP(Tableau1[[#This Row],[Product_Ref]],Table_Correspondance!H:L,5,FALSE)</f>
        <v>43132</v>
      </c>
      <c r="U981">
        <f>_xlfn.DAYS(Tableau1[[#This Row],[Date]],Tableau1[[#This Row],[Date_creation]])</f>
        <v>1096</v>
      </c>
    </row>
    <row r="982" spans="1:21" x14ac:dyDescent="0.35">
      <c r="A982" t="s">
        <v>8</v>
      </c>
      <c r="B982" t="s">
        <v>418</v>
      </c>
      <c r="C982" t="str">
        <f>TRIM(Tableau1[[#This Row],[Country_Cod]])</f>
        <v>BGR</v>
      </c>
      <c r="D982" t="s">
        <v>410</v>
      </c>
      <c r="E982" t="str">
        <f>VLOOKUP(Tableau1[[#This Row],[Code_Pays]],Table_Correspondance!$B$1:$F$40,2,FALSE)</f>
        <v>Bulgarie</v>
      </c>
      <c r="F982" t="str">
        <f>RIGHT(Tableau1[[#This Row],[Categ]],LEN(Tableau1[[#This Row],[Categ]])-4)</f>
        <v>Bas</v>
      </c>
      <c r="G982" t="s">
        <v>17</v>
      </c>
      <c r="H982" t="str">
        <f>RIGHT(Tableau1[[#This Row],[Period]],4)</f>
        <v>2020</v>
      </c>
      <c r="I982" t="str">
        <f>LEFT(Tableau1[[#This Row],[Period]],FIND("-",Tableau1[[#This Row],[Period]])-1)</f>
        <v>M12</v>
      </c>
      <c r="J982" t="str">
        <f>RIGHT(Tableau1[[#This Row],[Gauche_Trouve]],LEN(Tableau1[[#This Row],[Gauche_Trouve]])-1)</f>
        <v>12</v>
      </c>
      <c r="K982" s="5">
        <f>DATE(Tableau1[[#This Row],[Annee]],Tableau1[[#This Row],[Mois]],1)</f>
        <v>44166</v>
      </c>
      <c r="L982" s="5" t="str">
        <f>"T" &amp; ROUNDUP(Tableau1[[#This Row],[Mois]]/3, 0)</f>
        <v>T4</v>
      </c>
      <c r="M982" t="s">
        <v>255</v>
      </c>
      <c r="N982" t="str">
        <f>CONCATENATE(Tableau1[[#This Row],[Annee]],"-",Tableau1[[#This Row],[Trimestre]])</f>
        <v>2020-T4</v>
      </c>
      <c r="O982" t="str">
        <f>VLOOKUP(Tableau1[[#This Row],[Product_Ref]],Table_Correspondance!H:J,2,FALSE)</f>
        <v>Pantacourt</v>
      </c>
      <c r="P982" s="3">
        <f>VLOOKUP(Tableau1[[#This Row],[Product_Ref]],Table_Correspondance!H:N,6,FALSE)</f>
        <v>6.37</v>
      </c>
      <c r="Q982" s="3">
        <f>VLOOKUP(Tableau1[[#This Row],[Product_Ref]],Table_Correspondance!H:N,7,FALSE)</f>
        <v>7</v>
      </c>
      <c r="R982" s="3">
        <v>3842.25</v>
      </c>
      <c r="S982" t="str">
        <f>CONCATENATE(Tableau1[[#This Row],[Sub_Region_Cod]],Tableau1[[#This Row],[Country_Cod]],Tableau1[[#This Row],[Categ]],Tableau1[[#This Row],[Period]],Tableau1[[#This Row],[Product_Ref]],Tableau1[[#This Row],[Sales]])</f>
        <v>EUEBGRCAT_BasM12-2020P461063842,25</v>
      </c>
      <c r="T982" s="5">
        <f>VLOOKUP(Tableau1[[#This Row],[Product_Ref]],Table_Correspondance!H:L,5,FALSE)</f>
        <v>43252</v>
      </c>
      <c r="U982">
        <f>_xlfn.DAYS(Tableau1[[#This Row],[Date]],Tableau1[[#This Row],[Date_creation]])</f>
        <v>914</v>
      </c>
    </row>
    <row r="983" spans="1:21" x14ac:dyDescent="0.35">
      <c r="A983" t="s">
        <v>8</v>
      </c>
      <c r="B983" t="s">
        <v>420</v>
      </c>
      <c r="C983" t="str">
        <f>TRIM(Tableau1[[#This Row],[Country_Cod]])</f>
        <v>POL</v>
      </c>
      <c r="D983" t="s">
        <v>409</v>
      </c>
      <c r="E983" t="str">
        <f>VLOOKUP(Tableau1[[#This Row],[Code_Pays]],Table_Correspondance!$B$1:$F$40,2,FALSE)</f>
        <v>Pologne</v>
      </c>
      <c r="F983" t="str">
        <f>RIGHT(Tableau1[[#This Row],[Categ]],LEN(Tableau1[[#This Row],[Categ]])-4)</f>
        <v>Haut</v>
      </c>
      <c r="G983" t="s">
        <v>9</v>
      </c>
      <c r="H983" t="str">
        <f>RIGHT(Tableau1[[#This Row],[Period]],4)</f>
        <v>2021</v>
      </c>
      <c r="I983" t="str">
        <f>LEFT(Tableau1[[#This Row],[Period]],FIND("-",Tableau1[[#This Row],[Period]])-1)</f>
        <v>M2</v>
      </c>
      <c r="J983" t="str">
        <f>RIGHT(Tableau1[[#This Row],[Gauche_Trouve]],LEN(Tableau1[[#This Row],[Gauche_Trouve]])-1)</f>
        <v>2</v>
      </c>
      <c r="K983" s="5">
        <f>DATE(Tableau1[[#This Row],[Annee]],Tableau1[[#This Row],[Mois]],1)</f>
        <v>44228</v>
      </c>
      <c r="L983" s="5" t="str">
        <f>"T" &amp; ROUNDUP(Tableau1[[#This Row],[Mois]]/3, 0)</f>
        <v>T1</v>
      </c>
      <c r="M983" t="s">
        <v>39</v>
      </c>
      <c r="N983" t="str">
        <f>CONCATENATE(Tableau1[[#This Row],[Annee]],"-",Tableau1[[#This Row],[Trimestre]])</f>
        <v>2021-T1</v>
      </c>
      <c r="O983" t="str">
        <f>VLOOKUP(Tableau1[[#This Row],[Product_Ref]],Table_Correspondance!H:J,2,FALSE)</f>
        <v>Débardeur</v>
      </c>
      <c r="P983" s="3">
        <f>VLOOKUP(Tableau1[[#This Row],[Product_Ref]],Table_Correspondance!H:N,6,FALSE)</f>
        <v>3.6</v>
      </c>
      <c r="Q983" s="3">
        <f>VLOOKUP(Tableau1[[#This Row],[Product_Ref]],Table_Correspondance!H:N,7,FALSE)</f>
        <v>5</v>
      </c>
      <c r="R983" s="3">
        <v>9634.7900000000009</v>
      </c>
      <c r="S983" t="str">
        <f>CONCATENATE(Tableau1[[#This Row],[Sub_Region_Cod]],Tableau1[[#This Row],[Country_Cod]],Tableau1[[#This Row],[Categ]],Tableau1[[#This Row],[Period]],Tableau1[[#This Row],[Product_Ref]],Tableau1[[#This Row],[Sales]])</f>
        <v>EUEPOLCAT_HautM2-2021P370699634,79</v>
      </c>
      <c r="T983" s="5">
        <f>VLOOKUP(Tableau1[[#This Row],[Product_Ref]],Table_Correspondance!H:L,5,FALSE)</f>
        <v>43405</v>
      </c>
      <c r="U983">
        <f>_xlfn.DAYS(Tableau1[[#This Row],[Date]],Tableau1[[#This Row],[Date_creation]])</f>
        <v>823</v>
      </c>
    </row>
    <row r="984" spans="1:21" x14ac:dyDescent="0.35">
      <c r="A984" t="s">
        <v>8</v>
      </c>
      <c r="B984" t="s">
        <v>423</v>
      </c>
      <c r="C984" t="str">
        <f>TRIM(Tableau1[[#This Row],[Country_Cod]])</f>
        <v>UKR</v>
      </c>
      <c r="D984" t="s">
        <v>408</v>
      </c>
      <c r="E984" t="str">
        <f>VLOOKUP(Tableau1[[#This Row],[Code_Pays]],Table_Correspondance!$B$1:$F$40,2,FALSE)</f>
        <v>Ukraine</v>
      </c>
      <c r="F984" t="str">
        <f>RIGHT(Tableau1[[#This Row],[Categ]],LEN(Tableau1[[#This Row],[Categ]])-4)</f>
        <v>Haut-Et-Bas</v>
      </c>
      <c r="G984" t="s">
        <v>38</v>
      </c>
      <c r="H984" t="str">
        <f>RIGHT(Tableau1[[#This Row],[Period]],4)</f>
        <v>2019</v>
      </c>
      <c r="I984" t="str">
        <f>LEFT(Tableau1[[#This Row],[Period]],FIND("-",Tableau1[[#This Row],[Period]])-1)</f>
        <v>M5</v>
      </c>
      <c r="J984" t="str">
        <f>RIGHT(Tableau1[[#This Row],[Gauche_Trouve]],LEN(Tableau1[[#This Row],[Gauche_Trouve]])-1)</f>
        <v>5</v>
      </c>
      <c r="K984" s="5">
        <f>DATE(Tableau1[[#This Row],[Annee]],Tableau1[[#This Row],[Mois]],1)</f>
        <v>43586</v>
      </c>
      <c r="L984" s="5" t="str">
        <f>"T" &amp; ROUNDUP(Tableau1[[#This Row],[Mois]]/3, 0)</f>
        <v>T2</v>
      </c>
      <c r="M984" t="s">
        <v>401</v>
      </c>
      <c r="N984" t="str">
        <f>CONCATENATE(Tableau1[[#This Row],[Annee]],"-",Tableau1[[#This Row],[Trimestre]])</f>
        <v>2019-T2</v>
      </c>
      <c r="O984" t="str">
        <f>VLOOKUP(Tableau1[[#This Row],[Product_Ref]],Table_Correspondance!H:J,2,FALSE)</f>
        <v>Pyjama</v>
      </c>
      <c r="P984" s="3">
        <f>VLOOKUP(Tableau1[[#This Row],[Product_Ref]],Table_Correspondance!H:N,6,FALSE)</f>
        <v>7.12</v>
      </c>
      <c r="Q984" s="3">
        <f>VLOOKUP(Tableau1[[#This Row],[Product_Ref]],Table_Correspondance!H:N,7,FALSE)</f>
        <v>8</v>
      </c>
      <c r="R984" s="3">
        <v>4204.25</v>
      </c>
      <c r="S984" t="str">
        <f>CONCATENATE(Tableau1[[#This Row],[Sub_Region_Cod]],Tableau1[[#This Row],[Country_Cod]],Tableau1[[#This Row],[Categ]],Tableau1[[#This Row],[Period]],Tableau1[[#This Row],[Product_Ref]],Tableau1[[#This Row],[Sales]])</f>
        <v>EUEUKRCAT_Haut-Et-BasM5-2019P287324204,25</v>
      </c>
      <c r="T984" s="5">
        <f>VLOOKUP(Tableau1[[#This Row],[Product_Ref]],Table_Correspondance!H:L,5,FALSE)</f>
        <v>42979</v>
      </c>
      <c r="U984">
        <f>_xlfn.DAYS(Tableau1[[#This Row],[Date]],Tableau1[[#This Row],[Date_creation]])</f>
        <v>607</v>
      </c>
    </row>
    <row r="985" spans="1:21" x14ac:dyDescent="0.35">
      <c r="A985" t="s">
        <v>8</v>
      </c>
      <c r="B985" t="s">
        <v>423</v>
      </c>
      <c r="C985" t="str">
        <f>TRIM(Tableau1[[#This Row],[Country_Cod]])</f>
        <v>UKR</v>
      </c>
      <c r="D985" t="s">
        <v>410</v>
      </c>
      <c r="E985" t="str">
        <f>VLOOKUP(Tableau1[[#This Row],[Code_Pays]],Table_Correspondance!$B$1:$F$40,2,FALSE)</f>
        <v>Ukraine</v>
      </c>
      <c r="F985" t="str">
        <f>RIGHT(Tableau1[[#This Row],[Categ]],LEN(Tableau1[[#This Row],[Categ]])-4)</f>
        <v>Bas</v>
      </c>
      <c r="G985" t="s">
        <v>73</v>
      </c>
      <c r="H985" t="str">
        <f>RIGHT(Tableau1[[#This Row],[Period]],4)</f>
        <v>2020</v>
      </c>
      <c r="I985" t="str">
        <f>LEFT(Tableau1[[#This Row],[Period]],FIND("-",Tableau1[[#This Row],[Period]])-1)</f>
        <v>M8</v>
      </c>
      <c r="J985" t="str">
        <f>RIGHT(Tableau1[[#This Row],[Gauche_Trouve]],LEN(Tableau1[[#This Row],[Gauche_Trouve]])-1)</f>
        <v>8</v>
      </c>
      <c r="K985" s="5">
        <f>DATE(Tableau1[[#This Row],[Annee]],Tableau1[[#This Row],[Mois]],1)</f>
        <v>44044</v>
      </c>
      <c r="L985" s="5" t="str">
        <f>"T" &amp; ROUNDUP(Tableau1[[#This Row],[Mois]]/3, 0)</f>
        <v>T3</v>
      </c>
      <c r="M985" t="s">
        <v>322</v>
      </c>
      <c r="N985" t="str">
        <f>CONCATENATE(Tableau1[[#This Row],[Annee]],"-",Tableau1[[#This Row],[Trimestre]])</f>
        <v>2020-T3</v>
      </c>
      <c r="O985" t="str">
        <f>VLOOKUP(Tableau1[[#This Row],[Product_Ref]],Table_Correspondance!H:J,2,FALSE)</f>
        <v>Pantacourt</v>
      </c>
      <c r="P985" s="3">
        <f>VLOOKUP(Tableau1[[#This Row],[Product_Ref]],Table_Correspondance!H:N,6,FALSE)</f>
        <v>8.3000000000000007</v>
      </c>
      <c r="Q985" s="3">
        <f>VLOOKUP(Tableau1[[#This Row],[Product_Ref]],Table_Correspondance!H:N,7,FALSE)</f>
        <v>10</v>
      </c>
      <c r="R985" s="3">
        <v>8668.3799999999992</v>
      </c>
      <c r="S985" t="str">
        <f>CONCATENATE(Tableau1[[#This Row],[Sub_Region_Cod]],Tableau1[[#This Row],[Country_Cod]],Tableau1[[#This Row],[Categ]],Tableau1[[#This Row],[Period]],Tableau1[[#This Row],[Product_Ref]],Tableau1[[#This Row],[Sales]])</f>
        <v>EUEUKRCAT_BasM8-2020P143768668,38</v>
      </c>
      <c r="T985" s="5">
        <f>VLOOKUP(Tableau1[[#This Row],[Product_Ref]],Table_Correspondance!H:L,5,FALSE)</f>
        <v>43040</v>
      </c>
      <c r="U985">
        <f>_xlfn.DAYS(Tableau1[[#This Row],[Date]],Tableau1[[#This Row],[Date_creation]])</f>
        <v>1004</v>
      </c>
    </row>
    <row r="986" spans="1:21" x14ac:dyDescent="0.35">
      <c r="A986" t="s">
        <v>8</v>
      </c>
      <c r="B986" t="s">
        <v>421</v>
      </c>
      <c r="C986" t="str">
        <f>TRIM(Tableau1[[#This Row],[Country_Cod]])</f>
        <v>SVK</v>
      </c>
      <c r="D986" t="s">
        <v>409</v>
      </c>
      <c r="E986" t="str">
        <f>VLOOKUP(Tableau1[[#This Row],[Code_Pays]],Table_Correspondance!$B$1:$F$40,2,FALSE)</f>
        <v>Slovaquie</v>
      </c>
      <c r="F986" t="str">
        <f>RIGHT(Tableau1[[#This Row],[Categ]],LEN(Tableau1[[#This Row],[Categ]])-4)</f>
        <v>Haut</v>
      </c>
      <c r="G986" t="s">
        <v>63</v>
      </c>
      <c r="H986" t="str">
        <f>RIGHT(Tableau1[[#This Row],[Period]],4)</f>
        <v>2019</v>
      </c>
      <c r="I986" t="str">
        <f>LEFT(Tableau1[[#This Row],[Period]],FIND("-",Tableau1[[#This Row],[Period]])-1)</f>
        <v>M7</v>
      </c>
      <c r="J986" t="str">
        <f>RIGHT(Tableau1[[#This Row],[Gauche_Trouve]],LEN(Tableau1[[#This Row],[Gauche_Trouve]])-1)</f>
        <v>7</v>
      </c>
      <c r="K986" s="5">
        <f>DATE(Tableau1[[#This Row],[Annee]],Tableau1[[#This Row],[Mois]],1)</f>
        <v>43647</v>
      </c>
      <c r="L986" s="5" t="str">
        <f>"T" &amp; ROUNDUP(Tableau1[[#This Row],[Mois]]/3, 0)</f>
        <v>T3</v>
      </c>
      <c r="M986" t="s">
        <v>341</v>
      </c>
      <c r="N986" t="str">
        <f>CONCATENATE(Tableau1[[#This Row],[Annee]],"-",Tableau1[[#This Row],[Trimestre]])</f>
        <v>2019-T3</v>
      </c>
      <c r="O986" t="str">
        <f>VLOOKUP(Tableau1[[#This Row],[Product_Ref]],Table_Correspondance!H:J,2,FALSE)</f>
        <v>Sweatshirt</v>
      </c>
      <c r="P986" s="3">
        <f>VLOOKUP(Tableau1[[#This Row],[Product_Ref]],Table_Correspondance!H:N,6,FALSE)</f>
        <v>9.24</v>
      </c>
      <c r="Q986" s="3">
        <f>VLOOKUP(Tableau1[[#This Row],[Product_Ref]],Table_Correspondance!H:N,7,FALSE)</f>
        <v>11</v>
      </c>
      <c r="R986" s="3">
        <v>6008.1</v>
      </c>
      <c r="S986" t="str">
        <f>CONCATENATE(Tableau1[[#This Row],[Sub_Region_Cod]],Tableau1[[#This Row],[Country_Cod]],Tableau1[[#This Row],[Categ]],Tableau1[[#This Row],[Period]],Tableau1[[#This Row],[Product_Ref]],Tableau1[[#This Row],[Sales]])</f>
        <v>EUESVKCAT_HautM7-2019P065586008,1</v>
      </c>
      <c r="T986" s="5">
        <f>VLOOKUP(Tableau1[[#This Row],[Product_Ref]],Table_Correspondance!H:L,5,FALSE)</f>
        <v>42736</v>
      </c>
      <c r="U986">
        <f>_xlfn.DAYS(Tableau1[[#This Row],[Date]],Tableau1[[#This Row],[Date_creation]])</f>
        <v>911</v>
      </c>
    </row>
    <row r="987" spans="1:21" x14ac:dyDescent="0.35">
      <c r="A987" t="s">
        <v>8</v>
      </c>
      <c r="B987" t="s">
        <v>425</v>
      </c>
      <c r="C987" t="str">
        <f>TRIM(Tableau1[[#This Row],[Country_Cod]])</f>
        <v>ARM</v>
      </c>
      <c r="D987" t="s">
        <v>409</v>
      </c>
      <c r="E987" t="str">
        <f>VLOOKUP(Tableau1[[#This Row],[Code_Pays]],Table_Correspondance!$B$1:$F$40,2,FALSE)</f>
        <v>Arménie</v>
      </c>
      <c r="F987" t="str">
        <f>RIGHT(Tableau1[[#This Row],[Categ]],LEN(Tableau1[[#This Row],[Categ]])-4)</f>
        <v>Haut</v>
      </c>
      <c r="G987" t="s">
        <v>40</v>
      </c>
      <c r="H987" t="str">
        <f>RIGHT(Tableau1[[#This Row],[Period]],4)</f>
        <v>2020</v>
      </c>
      <c r="I987" t="str">
        <f>LEFT(Tableau1[[#This Row],[Period]],FIND("-",Tableau1[[#This Row],[Period]])-1)</f>
        <v>M10</v>
      </c>
      <c r="J987" t="str">
        <f>RIGHT(Tableau1[[#This Row],[Gauche_Trouve]],LEN(Tableau1[[#This Row],[Gauche_Trouve]])-1)</f>
        <v>10</v>
      </c>
      <c r="K987" s="5">
        <f>DATE(Tableau1[[#This Row],[Annee]],Tableau1[[#This Row],[Mois]],1)</f>
        <v>44105</v>
      </c>
      <c r="L987" s="5" t="str">
        <f>"T" &amp; ROUNDUP(Tableau1[[#This Row],[Mois]]/3, 0)</f>
        <v>T4</v>
      </c>
      <c r="M987" t="s">
        <v>37</v>
      </c>
      <c r="N987" t="str">
        <f>CONCATENATE(Tableau1[[#This Row],[Annee]],"-",Tableau1[[#This Row],[Trimestre]])</f>
        <v>2020-T4</v>
      </c>
      <c r="O987" t="str">
        <f>VLOOKUP(Tableau1[[#This Row],[Product_Ref]],Table_Correspondance!H:J,2,FALSE)</f>
        <v>T-shirt</v>
      </c>
      <c r="P987" s="3">
        <f>VLOOKUP(Tableau1[[#This Row],[Product_Ref]],Table_Correspondance!H:N,6,FALSE)</f>
        <v>9</v>
      </c>
      <c r="Q987" s="3">
        <f>VLOOKUP(Tableau1[[#This Row],[Product_Ref]],Table_Correspondance!H:N,7,FALSE)</f>
        <v>10</v>
      </c>
      <c r="R987" s="3">
        <v>7613.89</v>
      </c>
      <c r="S987" t="str">
        <f>CONCATENATE(Tableau1[[#This Row],[Sub_Region_Cod]],Tableau1[[#This Row],[Country_Cod]],Tableau1[[#This Row],[Categ]],Tableau1[[#This Row],[Period]],Tableau1[[#This Row],[Product_Ref]],Tableau1[[#This Row],[Sales]])</f>
        <v>EUEARMCAT_HautM10-2020P338357613,89</v>
      </c>
      <c r="T987" s="5">
        <f>VLOOKUP(Tableau1[[#This Row],[Product_Ref]],Table_Correspondance!H:L,5,FALSE)</f>
        <v>43405</v>
      </c>
      <c r="U987">
        <f>_xlfn.DAYS(Tableau1[[#This Row],[Date]],Tableau1[[#This Row],[Date_creation]])</f>
        <v>700</v>
      </c>
    </row>
    <row r="988" spans="1:21" x14ac:dyDescent="0.35">
      <c r="A988" t="s">
        <v>8</v>
      </c>
      <c r="B988" t="s">
        <v>425</v>
      </c>
      <c r="C988" t="str">
        <f>TRIM(Tableau1[[#This Row],[Country_Cod]])</f>
        <v>ARM</v>
      </c>
      <c r="D988" t="s">
        <v>410</v>
      </c>
      <c r="E988" t="str">
        <f>VLOOKUP(Tableau1[[#This Row],[Code_Pays]],Table_Correspondance!$B$1:$F$40,2,FALSE)</f>
        <v>Arménie</v>
      </c>
      <c r="F988" t="str">
        <f>RIGHT(Tableau1[[#This Row],[Categ]],LEN(Tableau1[[#This Row],[Categ]])-4)</f>
        <v>Bas</v>
      </c>
      <c r="G988" t="s">
        <v>40</v>
      </c>
      <c r="H988" t="str">
        <f>RIGHT(Tableau1[[#This Row],[Period]],4)</f>
        <v>2020</v>
      </c>
      <c r="I988" t="str">
        <f>LEFT(Tableau1[[#This Row],[Period]],FIND("-",Tableau1[[#This Row],[Period]])-1)</f>
        <v>M10</v>
      </c>
      <c r="J988" t="str">
        <f>RIGHT(Tableau1[[#This Row],[Gauche_Trouve]],LEN(Tableau1[[#This Row],[Gauche_Trouve]])-1)</f>
        <v>10</v>
      </c>
      <c r="K988" s="5">
        <f>DATE(Tableau1[[#This Row],[Annee]],Tableau1[[#This Row],[Mois]],1)</f>
        <v>44105</v>
      </c>
      <c r="L988" s="5" t="str">
        <f>"T" &amp; ROUNDUP(Tableau1[[#This Row],[Mois]]/3, 0)</f>
        <v>T4</v>
      </c>
      <c r="M988" t="s">
        <v>347</v>
      </c>
      <c r="N988" t="str">
        <f>CONCATENATE(Tableau1[[#This Row],[Annee]],"-",Tableau1[[#This Row],[Trimestre]])</f>
        <v>2020-T4</v>
      </c>
      <c r="O988" t="str">
        <f>VLOOKUP(Tableau1[[#This Row],[Product_Ref]],Table_Correspondance!H:J,2,FALSE)</f>
        <v>Pantacourt</v>
      </c>
      <c r="P988" s="3">
        <f>VLOOKUP(Tableau1[[#This Row],[Product_Ref]],Table_Correspondance!H:N,6,FALSE)</f>
        <v>12.6</v>
      </c>
      <c r="Q988" s="3">
        <f>VLOOKUP(Tableau1[[#This Row],[Product_Ref]],Table_Correspondance!H:N,7,FALSE)</f>
        <v>15</v>
      </c>
      <c r="R988" s="3">
        <v>1238.75</v>
      </c>
      <c r="S988" t="str">
        <f>CONCATENATE(Tableau1[[#This Row],[Sub_Region_Cod]],Tableau1[[#This Row],[Country_Cod]],Tableau1[[#This Row],[Categ]],Tableau1[[#This Row],[Period]],Tableau1[[#This Row],[Product_Ref]],Tableau1[[#This Row],[Sales]])</f>
        <v>EUEARMCAT_BasM10-2020P238101238,75</v>
      </c>
      <c r="T988" s="5">
        <f>VLOOKUP(Tableau1[[#This Row],[Product_Ref]],Table_Correspondance!H:L,5,FALSE)</f>
        <v>43040</v>
      </c>
      <c r="U988">
        <f>_xlfn.DAYS(Tableau1[[#This Row],[Date]],Tableau1[[#This Row],[Date_creation]])</f>
        <v>1065</v>
      </c>
    </row>
    <row r="989" spans="1:21" x14ac:dyDescent="0.35">
      <c r="A989" t="s">
        <v>8</v>
      </c>
      <c r="B989" t="s">
        <v>422</v>
      </c>
      <c r="C989" t="str">
        <f>TRIM(Tableau1[[#This Row],[Country_Cod]])</f>
        <v>BLR</v>
      </c>
      <c r="D989" t="s">
        <v>409</v>
      </c>
      <c r="E989" t="str">
        <f>VLOOKUP(Tableau1[[#This Row],[Code_Pays]],Table_Correspondance!$B$1:$F$40,2,FALSE)</f>
        <v>Bélarus</v>
      </c>
      <c r="F989" t="str">
        <f>RIGHT(Tableau1[[#This Row],[Categ]],LEN(Tableau1[[#This Row],[Categ]])-4)</f>
        <v>Haut</v>
      </c>
      <c r="G989" t="s">
        <v>27</v>
      </c>
      <c r="H989" t="str">
        <f>RIGHT(Tableau1[[#This Row],[Period]],4)</f>
        <v>2020</v>
      </c>
      <c r="I989" t="str">
        <f>LEFT(Tableau1[[#This Row],[Period]],FIND("-",Tableau1[[#This Row],[Period]])-1)</f>
        <v>M6</v>
      </c>
      <c r="J989" t="str">
        <f>RIGHT(Tableau1[[#This Row],[Gauche_Trouve]],LEN(Tableau1[[#This Row],[Gauche_Trouve]])-1)</f>
        <v>6</v>
      </c>
      <c r="K989" s="5">
        <f>DATE(Tableau1[[#This Row],[Annee]],Tableau1[[#This Row],[Mois]],1)</f>
        <v>43983</v>
      </c>
      <c r="L989" s="5" t="str">
        <f>"T" &amp; ROUNDUP(Tableau1[[#This Row],[Mois]]/3, 0)</f>
        <v>T2</v>
      </c>
      <c r="M989" t="s">
        <v>103</v>
      </c>
      <c r="N989" t="str">
        <f>CONCATENATE(Tableau1[[#This Row],[Annee]],"-",Tableau1[[#This Row],[Trimestre]])</f>
        <v>2020-T2</v>
      </c>
      <c r="O989" t="str">
        <f>VLOOKUP(Tableau1[[#This Row],[Product_Ref]],Table_Correspondance!H:J,2,FALSE)</f>
        <v>Sweatshirt</v>
      </c>
      <c r="P989" s="3">
        <f>VLOOKUP(Tableau1[[#This Row],[Product_Ref]],Table_Correspondance!H:N,6,FALSE)</f>
        <v>8.6</v>
      </c>
      <c r="Q989" s="3">
        <f>VLOOKUP(Tableau1[[#This Row],[Product_Ref]],Table_Correspondance!H:N,7,FALSE)</f>
        <v>10</v>
      </c>
      <c r="R989" s="3">
        <v>6147.32</v>
      </c>
      <c r="S989" t="str">
        <f>CONCATENATE(Tableau1[[#This Row],[Sub_Region_Cod]],Tableau1[[#This Row],[Country_Cod]],Tableau1[[#This Row],[Categ]],Tableau1[[#This Row],[Period]],Tableau1[[#This Row],[Product_Ref]],Tableau1[[#This Row],[Sales]])</f>
        <v>EUEBLRCAT_HautM6-2020P308416147,32</v>
      </c>
      <c r="T989" s="5">
        <f>VLOOKUP(Tableau1[[#This Row],[Product_Ref]],Table_Correspondance!H:L,5,FALSE)</f>
        <v>43009</v>
      </c>
      <c r="U989">
        <f>_xlfn.DAYS(Tableau1[[#This Row],[Date]],Tableau1[[#This Row],[Date_creation]])</f>
        <v>974</v>
      </c>
    </row>
    <row r="990" spans="1:21" x14ac:dyDescent="0.35">
      <c r="A990" t="s">
        <v>8</v>
      </c>
      <c r="B990" t="s">
        <v>419</v>
      </c>
      <c r="C990" t="str">
        <f>TRIM(Tableau1[[#This Row],[Country_Cod]])</f>
        <v>HUN</v>
      </c>
      <c r="D990" t="s">
        <v>410</v>
      </c>
      <c r="E990" t="str">
        <f>VLOOKUP(Tableau1[[#This Row],[Code_Pays]],Table_Correspondance!$B$1:$F$40,2,FALSE)</f>
        <v>Hongrie</v>
      </c>
      <c r="F990" t="str">
        <f>RIGHT(Tableau1[[#This Row],[Categ]],LEN(Tableau1[[#This Row],[Categ]])-4)</f>
        <v>Bas</v>
      </c>
      <c r="G990" t="s">
        <v>75</v>
      </c>
      <c r="H990" t="str">
        <f>RIGHT(Tableau1[[#This Row],[Period]],4)</f>
        <v>2021</v>
      </c>
      <c r="I990" t="str">
        <f>LEFT(Tableau1[[#This Row],[Period]],FIND("-",Tableau1[[#This Row],[Period]])-1)</f>
        <v>M4</v>
      </c>
      <c r="J990" t="str">
        <f>RIGHT(Tableau1[[#This Row],[Gauche_Trouve]],LEN(Tableau1[[#This Row],[Gauche_Trouve]])-1)</f>
        <v>4</v>
      </c>
      <c r="K990" s="5">
        <f>DATE(Tableau1[[#This Row],[Annee]],Tableau1[[#This Row],[Mois]],1)</f>
        <v>44287</v>
      </c>
      <c r="L990" s="5" t="str">
        <f>"T" &amp; ROUNDUP(Tableau1[[#This Row],[Mois]]/3, 0)</f>
        <v>T2</v>
      </c>
      <c r="M990" t="s">
        <v>141</v>
      </c>
      <c r="N990" t="str">
        <f>CONCATENATE(Tableau1[[#This Row],[Annee]],"-",Tableau1[[#This Row],[Trimestre]])</f>
        <v>2021-T2</v>
      </c>
      <c r="O990" t="str">
        <f>VLOOKUP(Tableau1[[#This Row],[Product_Ref]],Table_Correspondance!H:J,2,FALSE)</f>
        <v>Pantacourt</v>
      </c>
      <c r="P990" s="3">
        <f>VLOOKUP(Tableau1[[#This Row],[Product_Ref]],Table_Correspondance!H:N,6,FALSE)</f>
        <v>10.45</v>
      </c>
      <c r="Q990" s="3">
        <f>VLOOKUP(Tableau1[[#This Row],[Product_Ref]],Table_Correspondance!H:N,7,FALSE)</f>
        <v>11</v>
      </c>
      <c r="R990" s="3">
        <v>3075.49</v>
      </c>
      <c r="S990" t="str">
        <f>CONCATENATE(Tableau1[[#This Row],[Sub_Region_Cod]],Tableau1[[#This Row],[Country_Cod]],Tableau1[[#This Row],[Categ]],Tableau1[[#This Row],[Period]],Tableau1[[#This Row],[Product_Ref]],Tableau1[[#This Row],[Sales]])</f>
        <v>EUEHUNCAT_BasM4-2021P304793075,49</v>
      </c>
      <c r="T990" s="5">
        <f>VLOOKUP(Tableau1[[#This Row],[Product_Ref]],Table_Correspondance!H:L,5,FALSE)</f>
        <v>43252</v>
      </c>
      <c r="U990">
        <f>_xlfn.DAYS(Tableau1[[#This Row],[Date]],Tableau1[[#This Row],[Date_creation]])</f>
        <v>1035</v>
      </c>
    </row>
    <row r="991" spans="1:21" x14ac:dyDescent="0.35">
      <c r="A991" t="s">
        <v>8</v>
      </c>
      <c r="B991" t="s">
        <v>419</v>
      </c>
      <c r="C991" t="str">
        <f>TRIM(Tableau1[[#This Row],[Country_Cod]])</f>
        <v>HUN</v>
      </c>
      <c r="D991" t="s">
        <v>410</v>
      </c>
      <c r="E991" t="str">
        <f>VLOOKUP(Tableau1[[#This Row],[Code_Pays]],Table_Correspondance!$B$1:$F$40,2,FALSE)</f>
        <v>Hongrie</v>
      </c>
      <c r="F991" t="str">
        <f>RIGHT(Tableau1[[#This Row],[Categ]],LEN(Tableau1[[#This Row],[Categ]])-4)</f>
        <v>Bas</v>
      </c>
      <c r="G991" t="s">
        <v>20</v>
      </c>
      <c r="H991" t="str">
        <f>RIGHT(Tableau1[[#This Row],[Period]],4)</f>
        <v>2020</v>
      </c>
      <c r="I991" t="str">
        <f>LEFT(Tableau1[[#This Row],[Period]],FIND("-",Tableau1[[#This Row],[Period]])-1)</f>
        <v>M4</v>
      </c>
      <c r="J991" t="str">
        <f>RIGHT(Tableau1[[#This Row],[Gauche_Trouve]],LEN(Tableau1[[#This Row],[Gauche_Trouve]])-1)</f>
        <v>4</v>
      </c>
      <c r="K991" s="5">
        <f>DATE(Tableau1[[#This Row],[Annee]],Tableau1[[#This Row],[Mois]],1)</f>
        <v>43922</v>
      </c>
      <c r="L991" s="5" t="str">
        <f>"T" &amp; ROUNDUP(Tableau1[[#This Row],[Mois]]/3, 0)</f>
        <v>T2</v>
      </c>
      <c r="M991" t="s">
        <v>338</v>
      </c>
      <c r="N991" t="str">
        <f>CONCATENATE(Tableau1[[#This Row],[Annee]],"-",Tableau1[[#This Row],[Trimestre]])</f>
        <v>2020-T2</v>
      </c>
      <c r="O991" t="str">
        <f>VLOOKUP(Tableau1[[#This Row],[Product_Ref]],Table_Correspondance!H:J,2,FALSE)</f>
        <v>Chaussette</v>
      </c>
      <c r="P991" s="3">
        <f>VLOOKUP(Tableau1[[#This Row],[Product_Ref]],Table_Correspondance!H:N,6,FALSE)</f>
        <v>7.81</v>
      </c>
      <c r="Q991" s="3">
        <f>VLOOKUP(Tableau1[[#This Row],[Product_Ref]],Table_Correspondance!H:N,7,FALSE)</f>
        <v>11</v>
      </c>
      <c r="R991" s="3">
        <v>5913.53</v>
      </c>
      <c r="S991" t="str">
        <f>CONCATENATE(Tableau1[[#This Row],[Sub_Region_Cod]],Tableau1[[#This Row],[Country_Cod]],Tableau1[[#This Row],[Categ]],Tableau1[[#This Row],[Period]],Tableau1[[#This Row],[Product_Ref]],Tableau1[[#This Row],[Sales]])</f>
        <v>EUEHUNCAT_BasM4-2020P122775913,53</v>
      </c>
      <c r="T991" s="5">
        <f>VLOOKUP(Tableau1[[#This Row],[Product_Ref]],Table_Correspondance!H:L,5,FALSE)</f>
        <v>42856</v>
      </c>
      <c r="U991">
        <f>_xlfn.DAYS(Tableau1[[#This Row],[Date]],Tableau1[[#This Row],[Date_creation]])</f>
        <v>1066</v>
      </c>
    </row>
    <row r="992" spans="1:21" x14ac:dyDescent="0.35">
      <c r="A992" t="s">
        <v>8</v>
      </c>
      <c r="B992" t="s">
        <v>417</v>
      </c>
      <c r="C992" t="str">
        <f>TRIM(Tableau1[[#This Row],[Country_Cod]])</f>
        <v>MDA</v>
      </c>
      <c r="D992" t="s">
        <v>410</v>
      </c>
      <c r="E992" t="str">
        <f>VLOOKUP(Tableau1[[#This Row],[Code_Pays]],Table_Correspondance!$B$1:$F$40,2,FALSE)</f>
        <v>République de Moldavie</v>
      </c>
      <c r="F992" t="str">
        <f>RIGHT(Tableau1[[#This Row],[Categ]],LEN(Tableau1[[#This Row],[Categ]])-4)</f>
        <v>Bas</v>
      </c>
      <c r="G992" t="s">
        <v>42</v>
      </c>
      <c r="H992" t="str">
        <f>RIGHT(Tableau1[[#This Row],[Period]],4)</f>
        <v>2019</v>
      </c>
      <c r="I992" t="str">
        <f>LEFT(Tableau1[[#This Row],[Period]],FIND("-",Tableau1[[#This Row],[Period]])-1)</f>
        <v>M6</v>
      </c>
      <c r="J992" t="str">
        <f>RIGHT(Tableau1[[#This Row],[Gauche_Trouve]],LEN(Tableau1[[#This Row],[Gauche_Trouve]])-1)</f>
        <v>6</v>
      </c>
      <c r="K992" s="5">
        <f>DATE(Tableau1[[#This Row],[Annee]],Tableau1[[#This Row],[Mois]],1)</f>
        <v>43617</v>
      </c>
      <c r="L992" s="5" t="str">
        <f>"T" &amp; ROUNDUP(Tableau1[[#This Row],[Mois]]/3, 0)</f>
        <v>T2</v>
      </c>
      <c r="M992" t="s">
        <v>167</v>
      </c>
      <c r="N992" t="str">
        <f>CONCATENATE(Tableau1[[#This Row],[Annee]],"-",Tableau1[[#This Row],[Trimestre]])</f>
        <v>2019-T2</v>
      </c>
      <c r="O992" t="str">
        <f>VLOOKUP(Tableau1[[#This Row],[Product_Ref]],Table_Correspondance!H:J,2,FALSE)</f>
        <v>Culotte</v>
      </c>
      <c r="P992" s="3">
        <f>VLOOKUP(Tableau1[[#This Row],[Product_Ref]],Table_Correspondance!H:N,6,FALSE)</f>
        <v>8.6999999999999993</v>
      </c>
      <c r="Q992" s="3">
        <f>VLOOKUP(Tableau1[[#This Row],[Product_Ref]],Table_Correspondance!H:N,7,FALSE)</f>
        <v>10</v>
      </c>
      <c r="R992" s="3">
        <v>3579.19</v>
      </c>
      <c r="S992" t="str">
        <f>CONCATENATE(Tableau1[[#This Row],[Sub_Region_Cod]],Tableau1[[#This Row],[Country_Cod]],Tableau1[[#This Row],[Categ]],Tableau1[[#This Row],[Period]],Tableau1[[#This Row],[Product_Ref]],Tableau1[[#This Row],[Sales]])</f>
        <v>EUEMDACAT_BasM6-2019P365313579,19</v>
      </c>
      <c r="T992" s="5">
        <f>VLOOKUP(Tableau1[[#This Row],[Product_Ref]],Table_Correspondance!H:L,5,FALSE)</f>
        <v>43344</v>
      </c>
      <c r="U992">
        <f>_xlfn.DAYS(Tableau1[[#This Row],[Date]],Tableau1[[#This Row],[Date_creation]])</f>
        <v>273</v>
      </c>
    </row>
    <row r="993" spans="1:21" x14ac:dyDescent="0.35">
      <c r="A993" t="s">
        <v>8</v>
      </c>
      <c r="B993" t="s">
        <v>415</v>
      </c>
      <c r="C993" t="str">
        <f>TRIM(Tableau1[[#This Row],[Country_Cod]])</f>
        <v>RUS</v>
      </c>
      <c r="D993" t="s">
        <v>408</v>
      </c>
      <c r="E993" t="str">
        <f>VLOOKUP(Tableau1[[#This Row],[Code_Pays]],Table_Correspondance!$B$1:$F$40,2,FALSE)</f>
        <v>Fédération de Russie</v>
      </c>
      <c r="F993" t="str">
        <f>RIGHT(Tableau1[[#This Row],[Categ]],LEN(Tableau1[[#This Row],[Categ]])-4)</f>
        <v>Haut-Et-Bas</v>
      </c>
      <c r="G993" t="s">
        <v>9</v>
      </c>
      <c r="H993" t="str">
        <f>RIGHT(Tableau1[[#This Row],[Period]],4)</f>
        <v>2021</v>
      </c>
      <c r="I993" t="str">
        <f>LEFT(Tableau1[[#This Row],[Period]],FIND("-",Tableau1[[#This Row],[Period]])-1)</f>
        <v>M2</v>
      </c>
      <c r="J993" t="str">
        <f>RIGHT(Tableau1[[#This Row],[Gauche_Trouve]],LEN(Tableau1[[#This Row],[Gauche_Trouve]])-1)</f>
        <v>2</v>
      </c>
      <c r="K993" s="5">
        <f>DATE(Tableau1[[#This Row],[Annee]],Tableau1[[#This Row],[Mois]],1)</f>
        <v>44228</v>
      </c>
      <c r="L993" s="5" t="str">
        <f>"T" &amp; ROUNDUP(Tableau1[[#This Row],[Mois]]/3, 0)</f>
        <v>T1</v>
      </c>
      <c r="M993" t="s">
        <v>5</v>
      </c>
      <c r="N993" t="str">
        <f>CONCATENATE(Tableau1[[#This Row],[Annee]],"-",Tableau1[[#This Row],[Trimestre]])</f>
        <v>2021-T1</v>
      </c>
      <c r="O993" t="str">
        <f>VLOOKUP(Tableau1[[#This Row],[Product_Ref]],Table_Correspondance!H:J,2,FALSE)</f>
        <v>Robe</v>
      </c>
      <c r="P993" s="3">
        <f>VLOOKUP(Tableau1[[#This Row],[Product_Ref]],Table_Correspondance!H:N,6,FALSE)</f>
        <v>11.04</v>
      </c>
      <c r="Q993" s="3">
        <f>VLOOKUP(Tableau1[[#This Row],[Product_Ref]],Table_Correspondance!H:N,7,FALSE)</f>
        <v>12</v>
      </c>
      <c r="R993" s="3">
        <v>5470.72</v>
      </c>
      <c r="S993" t="str">
        <f>CONCATENATE(Tableau1[[#This Row],[Sub_Region_Cod]],Tableau1[[#This Row],[Country_Cod]],Tableau1[[#This Row],[Categ]],Tableau1[[#This Row],[Period]],Tableau1[[#This Row],[Product_Ref]],Tableau1[[#This Row],[Sales]])</f>
        <v>EUERUSCAT_Haut-Et-BasM2-2021P221665470,72</v>
      </c>
      <c r="T993" s="5">
        <f>VLOOKUP(Tableau1[[#This Row],[Product_Ref]],Table_Correspondance!H:L,5,FALSE)</f>
        <v>43221</v>
      </c>
      <c r="U993">
        <f>_xlfn.DAYS(Tableau1[[#This Row],[Date]],Tableau1[[#This Row],[Date_creation]])</f>
        <v>1007</v>
      </c>
    </row>
    <row r="994" spans="1:21" x14ac:dyDescent="0.35">
      <c r="A994" t="s">
        <v>8</v>
      </c>
      <c r="B994" t="s">
        <v>421</v>
      </c>
      <c r="C994" t="str">
        <f>TRIM(Tableau1[[#This Row],[Country_Cod]])</f>
        <v>SVK</v>
      </c>
      <c r="D994" t="s">
        <v>409</v>
      </c>
      <c r="E994" t="str">
        <f>VLOOKUP(Tableau1[[#This Row],[Code_Pays]],Table_Correspondance!$B$1:$F$40,2,FALSE)</f>
        <v>Slovaquie</v>
      </c>
      <c r="F994" t="str">
        <f>RIGHT(Tableau1[[#This Row],[Categ]],LEN(Tableau1[[#This Row],[Categ]])-4)</f>
        <v>Haut</v>
      </c>
      <c r="G994" t="s">
        <v>20</v>
      </c>
      <c r="H994" t="str">
        <f>RIGHT(Tableau1[[#This Row],[Period]],4)</f>
        <v>2020</v>
      </c>
      <c r="I994" t="str">
        <f>LEFT(Tableau1[[#This Row],[Period]],FIND("-",Tableau1[[#This Row],[Period]])-1)</f>
        <v>M4</v>
      </c>
      <c r="J994" t="str">
        <f>RIGHT(Tableau1[[#This Row],[Gauche_Trouve]],LEN(Tableau1[[#This Row],[Gauche_Trouve]])-1)</f>
        <v>4</v>
      </c>
      <c r="K994" s="5">
        <f>DATE(Tableau1[[#This Row],[Annee]],Tableau1[[#This Row],[Mois]],1)</f>
        <v>43922</v>
      </c>
      <c r="L994" s="5" t="str">
        <f>"T" &amp; ROUNDUP(Tableau1[[#This Row],[Mois]]/3, 0)</f>
        <v>T2</v>
      </c>
      <c r="M994" t="s">
        <v>103</v>
      </c>
      <c r="N994" t="str">
        <f>CONCATENATE(Tableau1[[#This Row],[Annee]],"-",Tableau1[[#This Row],[Trimestre]])</f>
        <v>2020-T2</v>
      </c>
      <c r="O994" t="str">
        <f>VLOOKUP(Tableau1[[#This Row],[Product_Ref]],Table_Correspondance!H:J,2,FALSE)</f>
        <v>Sweatshirt</v>
      </c>
      <c r="P994" s="3">
        <f>VLOOKUP(Tableau1[[#This Row],[Product_Ref]],Table_Correspondance!H:N,6,FALSE)</f>
        <v>8.6</v>
      </c>
      <c r="Q994" s="3">
        <f>VLOOKUP(Tableau1[[#This Row],[Product_Ref]],Table_Correspondance!H:N,7,FALSE)</f>
        <v>10</v>
      </c>
      <c r="R994" s="3">
        <v>9377.32</v>
      </c>
      <c r="S994" t="str">
        <f>CONCATENATE(Tableau1[[#This Row],[Sub_Region_Cod]],Tableau1[[#This Row],[Country_Cod]],Tableau1[[#This Row],[Categ]],Tableau1[[#This Row],[Period]],Tableau1[[#This Row],[Product_Ref]],Tableau1[[#This Row],[Sales]])</f>
        <v>EUESVKCAT_HautM4-2020P308419377,32</v>
      </c>
      <c r="T994" s="5">
        <f>VLOOKUP(Tableau1[[#This Row],[Product_Ref]],Table_Correspondance!H:L,5,FALSE)</f>
        <v>43009</v>
      </c>
      <c r="U994">
        <f>_xlfn.DAYS(Tableau1[[#This Row],[Date]],Tableau1[[#This Row],[Date_creation]])</f>
        <v>913</v>
      </c>
    </row>
    <row r="995" spans="1:21" x14ac:dyDescent="0.35">
      <c r="A995" t="s">
        <v>8</v>
      </c>
      <c r="B995" t="s">
        <v>415</v>
      </c>
      <c r="C995" t="str">
        <f>TRIM(Tableau1[[#This Row],[Country_Cod]])</f>
        <v>RUS</v>
      </c>
      <c r="D995" t="s">
        <v>409</v>
      </c>
      <c r="E995" t="str">
        <f>VLOOKUP(Tableau1[[#This Row],[Code_Pays]],Table_Correspondance!$B$1:$F$40,2,FALSE)</f>
        <v>Fédération de Russie</v>
      </c>
      <c r="F995" t="str">
        <f>RIGHT(Tableau1[[#This Row],[Categ]],LEN(Tableau1[[#This Row],[Categ]])-4)</f>
        <v>Haut</v>
      </c>
      <c r="G995" t="s">
        <v>44</v>
      </c>
      <c r="H995" t="str">
        <f>RIGHT(Tableau1[[#This Row],[Period]],4)</f>
        <v>2019</v>
      </c>
      <c r="I995" t="str">
        <f>LEFT(Tableau1[[#This Row],[Period]],FIND("-",Tableau1[[#This Row],[Period]])-1)</f>
        <v>M11</v>
      </c>
      <c r="J995" t="str">
        <f>RIGHT(Tableau1[[#This Row],[Gauche_Trouve]],LEN(Tableau1[[#This Row],[Gauche_Trouve]])-1)</f>
        <v>11</v>
      </c>
      <c r="K995" s="5">
        <f>DATE(Tableau1[[#This Row],[Annee]],Tableau1[[#This Row],[Mois]],1)</f>
        <v>43770</v>
      </c>
      <c r="L995" s="5" t="str">
        <f>"T" &amp; ROUNDUP(Tableau1[[#This Row],[Mois]]/3, 0)</f>
        <v>T4</v>
      </c>
      <c r="M995" t="s">
        <v>235</v>
      </c>
      <c r="N995" t="str">
        <f>CONCATENATE(Tableau1[[#This Row],[Annee]],"-",Tableau1[[#This Row],[Trimestre]])</f>
        <v>2019-T4</v>
      </c>
      <c r="O995" t="str">
        <f>VLOOKUP(Tableau1[[#This Row],[Product_Ref]],Table_Correspondance!H:J,2,FALSE)</f>
        <v>Chemisier</v>
      </c>
      <c r="P995" s="3">
        <f>VLOOKUP(Tableau1[[#This Row],[Product_Ref]],Table_Correspondance!H:N,6,FALSE)</f>
        <v>8.4</v>
      </c>
      <c r="Q995" s="3">
        <f>VLOOKUP(Tableau1[[#This Row],[Product_Ref]],Table_Correspondance!H:N,7,FALSE)</f>
        <v>12</v>
      </c>
      <c r="R995" s="3">
        <v>5969.42</v>
      </c>
      <c r="S995" t="str">
        <f>CONCATENATE(Tableau1[[#This Row],[Sub_Region_Cod]],Tableau1[[#This Row],[Country_Cod]],Tableau1[[#This Row],[Categ]],Tableau1[[#This Row],[Period]],Tableau1[[#This Row],[Product_Ref]],Tableau1[[#This Row],[Sales]])</f>
        <v>EUERUSCAT_HautM11-2019P457545969,42</v>
      </c>
      <c r="T995" s="5">
        <f>VLOOKUP(Tableau1[[#This Row],[Product_Ref]],Table_Correspondance!H:L,5,FALSE)</f>
        <v>42917</v>
      </c>
      <c r="U995">
        <f>_xlfn.DAYS(Tableau1[[#This Row],[Date]],Tableau1[[#This Row],[Date_creation]])</f>
        <v>853</v>
      </c>
    </row>
    <row r="996" spans="1:21" x14ac:dyDescent="0.35">
      <c r="A996" t="s">
        <v>8</v>
      </c>
      <c r="B996" t="s">
        <v>425</v>
      </c>
      <c r="C996" t="str">
        <f>TRIM(Tableau1[[#This Row],[Country_Cod]])</f>
        <v>ARM</v>
      </c>
      <c r="D996" t="s">
        <v>408</v>
      </c>
      <c r="E996" t="str">
        <f>VLOOKUP(Tableau1[[#This Row],[Code_Pays]],Table_Correspondance!$B$1:$F$40,2,FALSE)</f>
        <v>Arménie</v>
      </c>
      <c r="F996" t="str">
        <f>RIGHT(Tableau1[[#This Row],[Categ]],LEN(Tableau1[[#This Row],[Categ]])-4)</f>
        <v>Haut-Et-Bas</v>
      </c>
      <c r="G996" t="s">
        <v>6</v>
      </c>
      <c r="H996" t="str">
        <f>RIGHT(Tableau1[[#This Row],[Period]],4)</f>
        <v>2021</v>
      </c>
      <c r="I996" t="str">
        <f>LEFT(Tableau1[[#This Row],[Period]],FIND("-",Tableau1[[#This Row],[Period]])-1)</f>
        <v>M1</v>
      </c>
      <c r="J996" t="str">
        <f>RIGHT(Tableau1[[#This Row],[Gauche_Trouve]],LEN(Tableau1[[#This Row],[Gauche_Trouve]])-1)</f>
        <v>1</v>
      </c>
      <c r="K996" s="5">
        <f>DATE(Tableau1[[#This Row],[Annee]],Tableau1[[#This Row],[Mois]],1)</f>
        <v>44197</v>
      </c>
      <c r="L996" s="5" t="str">
        <f>"T" &amp; ROUNDUP(Tableau1[[#This Row],[Mois]]/3, 0)</f>
        <v>T1</v>
      </c>
      <c r="M996" t="s">
        <v>202</v>
      </c>
      <c r="N996" t="str">
        <f>CONCATENATE(Tableau1[[#This Row],[Annee]],"-",Tableau1[[#This Row],[Trimestre]])</f>
        <v>2021-T1</v>
      </c>
      <c r="O996" t="str">
        <f>VLOOKUP(Tableau1[[#This Row],[Product_Ref]],Table_Correspondance!H:J,2,FALSE)</f>
        <v>Pyjama</v>
      </c>
      <c r="P996" s="3">
        <f>VLOOKUP(Tableau1[[#This Row],[Product_Ref]],Table_Correspondance!H:N,6,FALSE)</f>
        <v>9.1199999999999992</v>
      </c>
      <c r="Q996" s="3">
        <f>VLOOKUP(Tableau1[[#This Row],[Product_Ref]],Table_Correspondance!H:N,7,FALSE)</f>
        <v>12</v>
      </c>
      <c r="R996" s="3">
        <v>1214.3800000000001</v>
      </c>
      <c r="S996" t="str">
        <f>CONCATENATE(Tableau1[[#This Row],[Sub_Region_Cod]],Tableau1[[#This Row],[Country_Cod]],Tableau1[[#This Row],[Categ]],Tableau1[[#This Row],[Period]],Tableau1[[#This Row],[Product_Ref]],Tableau1[[#This Row],[Sales]])</f>
        <v>EUEARMCAT_Haut-Et-BasM1-2021P244161214,38</v>
      </c>
      <c r="T996" s="5">
        <f>VLOOKUP(Tableau1[[#This Row],[Product_Ref]],Table_Correspondance!H:L,5,FALSE)</f>
        <v>43405</v>
      </c>
      <c r="U996">
        <f>_xlfn.DAYS(Tableau1[[#This Row],[Date]],Tableau1[[#This Row],[Date_creation]])</f>
        <v>792</v>
      </c>
    </row>
    <row r="997" spans="1:21" x14ac:dyDescent="0.35">
      <c r="A997" t="s">
        <v>8</v>
      </c>
      <c r="B997" t="s">
        <v>417</v>
      </c>
      <c r="C997" t="str">
        <f>TRIM(Tableau1[[#This Row],[Country_Cod]])</f>
        <v>MDA</v>
      </c>
      <c r="D997" t="s">
        <v>408</v>
      </c>
      <c r="E997" t="str">
        <f>VLOOKUP(Tableau1[[#This Row],[Code_Pays]],Table_Correspondance!$B$1:$F$40,2,FALSE)</f>
        <v>République de Moldavie</v>
      </c>
      <c r="F997" t="str">
        <f>RIGHT(Tableau1[[#This Row],[Categ]],LEN(Tableau1[[#This Row],[Categ]])-4)</f>
        <v>Haut-Et-Bas</v>
      </c>
      <c r="G997" t="s">
        <v>65</v>
      </c>
      <c r="H997" t="str">
        <f>RIGHT(Tableau1[[#This Row],[Period]],4)</f>
        <v>2019</v>
      </c>
      <c r="I997" t="str">
        <f>LEFT(Tableau1[[#This Row],[Period]],FIND("-",Tableau1[[#This Row],[Period]])-1)</f>
        <v>M9</v>
      </c>
      <c r="J997" t="str">
        <f>RIGHT(Tableau1[[#This Row],[Gauche_Trouve]],LEN(Tableau1[[#This Row],[Gauche_Trouve]])-1)</f>
        <v>9</v>
      </c>
      <c r="K997" s="5">
        <f>DATE(Tableau1[[#This Row],[Annee]],Tableau1[[#This Row],[Mois]],1)</f>
        <v>43709</v>
      </c>
      <c r="L997" s="5" t="str">
        <f>"T" &amp; ROUNDUP(Tableau1[[#This Row],[Mois]]/3, 0)</f>
        <v>T3</v>
      </c>
      <c r="M997" t="s">
        <v>307</v>
      </c>
      <c r="N997" t="str">
        <f>CONCATENATE(Tableau1[[#This Row],[Annee]],"-",Tableau1[[#This Row],[Trimestre]])</f>
        <v>2019-T3</v>
      </c>
      <c r="O997" t="str">
        <f>VLOOKUP(Tableau1[[#This Row],[Product_Ref]],Table_Correspondance!H:J,2,FALSE)</f>
        <v>Robe</v>
      </c>
      <c r="P997" s="3">
        <f>VLOOKUP(Tableau1[[#This Row],[Product_Ref]],Table_Correspondance!H:N,6,FALSE)</f>
        <v>7.38</v>
      </c>
      <c r="Q997" s="3">
        <f>VLOOKUP(Tableau1[[#This Row],[Product_Ref]],Table_Correspondance!H:N,7,FALSE)</f>
        <v>9</v>
      </c>
      <c r="R997" s="3">
        <v>8916.92</v>
      </c>
      <c r="S997" t="str">
        <f>CONCATENATE(Tableau1[[#This Row],[Sub_Region_Cod]],Tableau1[[#This Row],[Country_Cod]],Tableau1[[#This Row],[Categ]],Tableau1[[#This Row],[Period]],Tableau1[[#This Row],[Product_Ref]],Tableau1[[#This Row],[Sales]])</f>
        <v>EUEMDACAT_Haut-Et-BasM9-2019P401518916,92</v>
      </c>
      <c r="T997" s="5">
        <f>VLOOKUP(Tableau1[[#This Row],[Product_Ref]],Table_Correspondance!H:L,5,FALSE)</f>
        <v>43070</v>
      </c>
      <c r="U997">
        <f>_xlfn.DAYS(Tableau1[[#This Row],[Date]],Tableau1[[#This Row],[Date_creation]])</f>
        <v>639</v>
      </c>
    </row>
    <row r="998" spans="1:21" x14ac:dyDescent="0.35">
      <c r="A998" t="s">
        <v>8</v>
      </c>
      <c r="B998" t="s">
        <v>425</v>
      </c>
      <c r="C998" t="str">
        <f>TRIM(Tableau1[[#This Row],[Country_Cod]])</f>
        <v>ARM</v>
      </c>
      <c r="D998" t="s">
        <v>410</v>
      </c>
      <c r="E998" t="str">
        <f>VLOOKUP(Tableau1[[#This Row],[Code_Pays]],Table_Correspondance!$B$1:$F$40,2,FALSE)</f>
        <v>Arménie</v>
      </c>
      <c r="F998" t="str">
        <f>RIGHT(Tableau1[[#This Row],[Categ]],LEN(Tableau1[[#This Row],[Categ]])-4)</f>
        <v>Bas</v>
      </c>
      <c r="G998" t="s">
        <v>27</v>
      </c>
      <c r="H998" t="str">
        <f>RIGHT(Tableau1[[#This Row],[Period]],4)</f>
        <v>2020</v>
      </c>
      <c r="I998" t="str">
        <f>LEFT(Tableau1[[#This Row],[Period]],FIND("-",Tableau1[[#This Row],[Period]])-1)</f>
        <v>M6</v>
      </c>
      <c r="J998" t="str">
        <f>RIGHT(Tableau1[[#This Row],[Gauche_Trouve]],LEN(Tableau1[[#This Row],[Gauche_Trouve]])-1)</f>
        <v>6</v>
      </c>
      <c r="K998" s="5">
        <f>DATE(Tableau1[[#This Row],[Annee]],Tableau1[[#This Row],[Mois]],1)</f>
        <v>43983</v>
      </c>
      <c r="L998" s="5" t="str">
        <f>"T" &amp; ROUNDUP(Tableau1[[#This Row],[Mois]]/3, 0)</f>
        <v>T2</v>
      </c>
      <c r="M998" t="s">
        <v>67</v>
      </c>
      <c r="N998" t="str">
        <f>CONCATENATE(Tableau1[[#This Row],[Annee]],"-",Tableau1[[#This Row],[Trimestre]])</f>
        <v>2020-T2</v>
      </c>
      <c r="O998" t="str">
        <f>VLOOKUP(Tableau1[[#This Row],[Product_Ref]],Table_Correspondance!H:J,2,FALSE)</f>
        <v>Culotte</v>
      </c>
      <c r="P998" s="3">
        <f>VLOOKUP(Tableau1[[#This Row],[Product_Ref]],Table_Correspondance!H:N,6,FALSE)</f>
        <v>6.09</v>
      </c>
      <c r="Q998" s="3">
        <f>VLOOKUP(Tableau1[[#This Row],[Product_Ref]],Table_Correspondance!H:N,7,FALSE)</f>
        <v>7</v>
      </c>
      <c r="R998" s="3">
        <v>184.56</v>
      </c>
      <c r="S998" t="str">
        <f>CONCATENATE(Tableau1[[#This Row],[Sub_Region_Cod]],Tableau1[[#This Row],[Country_Cod]],Tableau1[[#This Row],[Categ]],Tableau1[[#This Row],[Period]],Tableau1[[#This Row],[Product_Ref]],Tableau1[[#This Row],[Sales]])</f>
        <v>EUEARMCAT_BasM6-2020P20509184,56</v>
      </c>
      <c r="T998" s="5">
        <f>VLOOKUP(Tableau1[[#This Row],[Product_Ref]],Table_Correspondance!H:L,5,FALSE)</f>
        <v>43374</v>
      </c>
      <c r="U998">
        <f>_xlfn.DAYS(Tableau1[[#This Row],[Date]],Tableau1[[#This Row],[Date_creation]])</f>
        <v>609</v>
      </c>
    </row>
    <row r="999" spans="1:21" x14ac:dyDescent="0.35">
      <c r="A999" t="s">
        <v>8</v>
      </c>
      <c r="B999" t="s">
        <v>417</v>
      </c>
      <c r="C999" t="str">
        <f>TRIM(Tableau1[[#This Row],[Country_Cod]])</f>
        <v>MDA</v>
      </c>
      <c r="D999" t="s">
        <v>409</v>
      </c>
      <c r="E999" t="str">
        <f>VLOOKUP(Tableau1[[#This Row],[Code_Pays]],Table_Correspondance!$B$1:$F$40,2,FALSE)</f>
        <v>République de Moldavie</v>
      </c>
      <c r="F999" t="str">
        <f>RIGHT(Tableau1[[#This Row],[Categ]],LEN(Tableau1[[#This Row],[Categ]])-4)</f>
        <v>Haut</v>
      </c>
      <c r="G999" t="s">
        <v>52</v>
      </c>
      <c r="H999" t="str">
        <f>RIGHT(Tableau1[[#This Row],[Period]],4)</f>
        <v>2020</v>
      </c>
      <c r="I999" t="str">
        <f>LEFT(Tableau1[[#This Row],[Period]],FIND("-",Tableau1[[#This Row],[Period]])-1)</f>
        <v>M11</v>
      </c>
      <c r="J999" t="str">
        <f>RIGHT(Tableau1[[#This Row],[Gauche_Trouve]],LEN(Tableau1[[#This Row],[Gauche_Trouve]])-1)</f>
        <v>11</v>
      </c>
      <c r="K999" s="5">
        <f>DATE(Tableau1[[#This Row],[Annee]],Tableau1[[#This Row],[Mois]],1)</f>
        <v>44136</v>
      </c>
      <c r="L999" s="5" t="str">
        <f>"T" &amp; ROUNDUP(Tableau1[[#This Row],[Mois]]/3, 0)</f>
        <v>T4</v>
      </c>
      <c r="M999" t="s">
        <v>47</v>
      </c>
      <c r="N999" t="str">
        <f>CONCATENATE(Tableau1[[#This Row],[Annee]],"-",Tableau1[[#This Row],[Trimestre]])</f>
        <v>2020-T4</v>
      </c>
      <c r="O999" t="str">
        <f>VLOOKUP(Tableau1[[#This Row],[Product_Ref]],Table_Correspondance!H:J,2,FALSE)</f>
        <v>Sweatshirt</v>
      </c>
      <c r="P999" s="3">
        <f>VLOOKUP(Tableau1[[#This Row],[Product_Ref]],Table_Correspondance!H:N,6,FALSE)</f>
        <v>7.47</v>
      </c>
      <c r="Q999" s="3">
        <f>VLOOKUP(Tableau1[[#This Row],[Product_Ref]],Table_Correspondance!H:N,7,FALSE)</f>
        <v>9</v>
      </c>
      <c r="R999" s="3">
        <v>2000.81</v>
      </c>
      <c r="S999" t="str">
        <f>CONCATENATE(Tableau1[[#This Row],[Sub_Region_Cod]],Tableau1[[#This Row],[Country_Cod]],Tableau1[[#This Row],[Categ]],Tableau1[[#This Row],[Period]],Tableau1[[#This Row],[Product_Ref]],Tableau1[[#This Row],[Sales]])</f>
        <v>EUEMDACAT_HautM11-2020P384742000,81</v>
      </c>
      <c r="T999" s="5">
        <f>VLOOKUP(Tableau1[[#This Row],[Product_Ref]],Table_Correspondance!H:L,5,FALSE)</f>
        <v>43344</v>
      </c>
      <c r="U999">
        <f>_xlfn.DAYS(Tableau1[[#This Row],[Date]],Tableau1[[#This Row],[Date_creation]])</f>
        <v>792</v>
      </c>
    </row>
    <row r="1000" spans="1:21" x14ac:dyDescent="0.35">
      <c r="A1000" t="s">
        <v>8</v>
      </c>
      <c r="B1000" t="s">
        <v>418</v>
      </c>
      <c r="C1000" t="str">
        <f>TRIM(Tableau1[[#This Row],[Country_Cod]])</f>
        <v>BGR</v>
      </c>
      <c r="D1000" t="s">
        <v>408</v>
      </c>
      <c r="E1000" t="str">
        <f>VLOOKUP(Tableau1[[#This Row],[Code_Pays]],Table_Correspondance!$B$1:$F$40,2,FALSE)</f>
        <v>Bulgarie</v>
      </c>
      <c r="F1000" t="str">
        <f>RIGHT(Tableau1[[#This Row],[Categ]],LEN(Tableau1[[#This Row],[Categ]])-4)</f>
        <v>Haut-Et-Bas</v>
      </c>
      <c r="G1000" t="s">
        <v>63</v>
      </c>
      <c r="H1000" t="str">
        <f>RIGHT(Tableau1[[#This Row],[Period]],4)</f>
        <v>2019</v>
      </c>
      <c r="I1000" t="str">
        <f>LEFT(Tableau1[[#This Row],[Period]],FIND("-",Tableau1[[#This Row],[Period]])-1)</f>
        <v>M7</v>
      </c>
      <c r="J1000" t="str">
        <f>RIGHT(Tableau1[[#This Row],[Gauche_Trouve]],LEN(Tableau1[[#This Row],[Gauche_Trouve]])-1)</f>
        <v>7</v>
      </c>
      <c r="K1000" s="5">
        <f>DATE(Tableau1[[#This Row],[Annee]],Tableau1[[#This Row],[Mois]],1)</f>
        <v>43647</v>
      </c>
      <c r="L1000" s="5" t="str">
        <f>"T" &amp; ROUNDUP(Tableau1[[#This Row],[Mois]]/3, 0)</f>
        <v>T3</v>
      </c>
      <c r="M1000" t="s">
        <v>185</v>
      </c>
      <c r="N1000" t="str">
        <f>CONCATENATE(Tableau1[[#This Row],[Annee]],"-",Tableau1[[#This Row],[Trimestre]])</f>
        <v>2019-T3</v>
      </c>
      <c r="O1000" t="str">
        <f>VLOOKUP(Tableau1[[#This Row],[Product_Ref]],Table_Correspondance!H:J,2,FALSE)</f>
        <v>Robe</v>
      </c>
      <c r="P1000" s="3">
        <f>VLOOKUP(Tableau1[[#This Row],[Product_Ref]],Table_Correspondance!H:N,6,FALSE)</f>
        <v>6.39</v>
      </c>
      <c r="Q1000" s="3">
        <f>VLOOKUP(Tableau1[[#This Row],[Product_Ref]],Table_Correspondance!H:N,7,FALSE)</f>
        <v>9</v>
      </c>
      <c r="R1000" s="3">
        <v>1539.65</v>
      </c>
      <c r="S1000" t="str">
        <f>CONCATENATE(Tableau1[[#This Row],[Sub_Region_Cod]],Tableau1[[#This Row],[Country_Cod]],Tableau1[[#This Row],[Categ]],Tableau1[[#This Row],[Period]],Tableau1[[#This Row],[Product_Ref]],Tableau1[[#This Row],[Sales]])</f>
        <v>EUEBGRCAT_Haut-Et-BasM7-2019P492271539,65</v>
      </c>
      <c r="T1000" s="5">
        <f>VLOOKUP(Tableau1[[#This Row],[Product_Ref]],Table_Correspondance!H:L,5,FALSE)</f>
        <v>42767</v>
      </c>
      <c r="U1000">
        <f>_xlfn.DAYS(Tableau1[[#This Row],[Date]],Tableau1[[#This Row],[Date_creation]])</f>
        <v>880</v>
      </c>
    </row>
    <row r="1001" spans="1:21" x14ac:dyDescent="0.35">
      <c r="A1001" t="s">
        <v>8</v>
      </c>
      <c r="B1001" t="s">
        <v>415</v>
      </c>
      <c r="C1001" t="str">
        <f>TRIM(Tableau1[[#This Row],[Country_Cod]])</f>
        <v>RUS</v>
      </c>
      <c r="D1001" t="s">
        <v>410</v>
      </c>
      <c r="E1001" t="str">
        <f>VLOOKUP(Tableau1[[#This Row],[Code_Pays]],Table_Correspondance!$B$1:$F$40,2,FALSE)</f>
        <v>Fédération de Russie</v>
      </c>
      <c r="F1001" t="str">
        <f>RIGHT(Tableau1[[#This Row],[Categ]],LEN(Tableau1[[#This Row],[Categ]])-4)</f>
        <v>Bas</v>
      </c>
      <c r="G1001" t="s">
        <v>25</v>
      </c>
      <c r="H1001" t="str">
        <f>RIGHT(Tableau1[[#This Row],[Period]],4)</f>
        <v>2019</v>
      </c>
      <c r="I1001" t="str">
        <f>LEFT(Tableau1[[#This Row],[Period]],FIND("-",Tableau1[[#This Row],[Period]])-1)</f>
        <v>M12</v>
      </c>
      <c r="J1001" t="str">
        <f>RIGHT(Tableau1[[#This Row],[Gauche_Trouve]],LEN(Tableau1[[#This Row],[Gauche_Trouve]])-1)</f>
        <v>12</v>
      </c>
      <c r="K1001" s="5">
        <f>DATE(Tableau1[[#This Row],[Annee]],Tableau1[[#This Row],[Mois]],1)</f>
        <v>43800</v>
      </c>
      <c r="L1001" s="5" t="str">
        <f>"T" &amp; ROUNDUP(Tableau1[[#This Row],[Mois]]/3, 0)</f>
        <v>T4</v>
      </c>
      <c r="M1001" t="s">
        <v>353</v>
      </c>
      <c r="N1001" t="str">
        <f>CONCATENATE(Tableau1[[#This Row],[Annee]],"-",Tableau1[[#This Row],[Trimestre]])</f>
        <v>2019-T4</v>
      </c>
      <c r="O1001" t="str">
        <f>VLOOKUP(Tableau1[[#This Row],[Product_Ref]],Table_Correspondance!H:J,2,FALSE)</f>
        <v>Culotte</v>
      </c>
      <c r="P1001" s="3">
        <f>VLOOKUP(Tableau1[[#This Row],[Product_Ref]],Table_Correspondance!H:N,6,FALSE)</f>
        <v>7.56</v>
      </c>
      <c r="Q1001" s="3">
        <f>VLOOKUP(Tableau1[[#This Row],[Product_Ref]],Table_Correspondance!H:N,7,FALSE)</f>
        <v>9</v>
      </c>
      <c r="R1001" s="3">
        <v>9406.4500000000007</v>
      </c>
      <c r="S1001" t="str">
        <f>CONCATENATE(Tableau1[[#This Row],[Sub_Region_Cod]],Tableau1[[#This Row],[Country_Cod]],Tableau1[[#This Row],[Categ]],Tableau1[[#This Row],[Period]],Tableau1[[#This Row],[Product_Ref]],Tableau1[[#This Row],[Sales]])</f>
        <v>EUERUSCAT_BasM12-2019P160419406,45</v>
      </c>
      <c r="T1001" s="5">
        <f>VLOOKUP(Tableau1[[#This Row],[Product_Ref]],Table_Correspondance!H:L,5,FALSE)</f>
        <v>43221</v>
      </c>
      <c r="U1001">
        <f>_xlfn.DAYS(Tableau1[[#This Row],[Date]],Tableau1[[#This Row],[Date_creation]])</f>
        <v>579</v>
      </c>
    </row>
    <row r="1002" spans="1:21" x14ac:dyDescent="0.35">
      <c r="A1002" t="s">
        <v>8</v>
      </c>
      <c r="B1002" t="s">
        <v>415</v>
      </c>
      <c r="C1002" t="str">
        <f>TRIM(Tableau1[[#This Row],[Country_Cod]])</f>
        <v>RUS</v>
      </c>
      <c r="D1002" t="s">
        <v>409</v>
      </c>
      <c r="E1002" t="str">
        <f>VLOOKUP(Tableau1[[#This Row],[Code_Pays]],Table_Correspondance!$B$1:$F$40,2,FALSE)</f>
        <v>Fédération de Russie</v>
      </c>
      <c r="F1002" t="str">
        <f>RIGHT(Tableau1[[#This Row],[Categ]],LEN(Tableau1[[#This Row],[Categ]])-4)</f>
        <v>Haut</v>
      </c>
      <c r="G1002" t="s">
        <v>23</v>
      </c>
      <c r="H1002" t="str">
        <f>RIGHT(Tableau1[[#This Row],[Period]],4)</f>
        <v>2019</v>
      </c>
      <c r="I1002" t="str">
        <f>LEFT(Tableau1[[#This Row],[Period]],FIND("-",Tableau1[[#This Row],[Period]])-1)</f>
        <v>M10</v>
      </c>
      <c r="J1002" t="str">
        <f>RIGHT(Tableau1[[#This Row],[Gauche_Trouve]],LEN(Tableau1[[#This Row],[Gauche_Trouve]])-1)</f>
        <v>10</v>
      </c>
      <c r="K1002" s="5">
        <f>DATE(Tableau1[[#This Row],[Annee]],Tableau1[[#This Row],[Mois]],1)</f>
        <v>43739</v>
      </c>
      <c r="L1002" s="5" t="str">
        <f>"T" &amp; ROUNDUP(Tableau1[[#This Row],[Mois]]/3, 0)</f>
        <v>T4</v>
      </c>
      <c r="M1002" t="s">
        <v>308</v>
      </c>
      <c r="N1002" t="str">
        <f>CONCATENATE(Tableau1[[#This Row],[Annee]],"-",Tableau1[[#This Row],[Trimestre]])</f>
        <v>2019-T4</v>
      </c>
      <c r="O1002" t="str">
        <f>VLOOKUP(Tableau1[[#This Row],[Product_Ref]],Table_Correspondance!H:J,2,FALSE)</f>
        <v>Débardeur</v>
      </c>
      <c r="P1002" s="3">
        <f>VLOOKUP(Tableau1[[#This Row],[Product_Ref]],Table_Correspondance!H:N,6,FALSE)</f>
        <v>4.55</v>
      </c>
      <c r="Q1002" s="3">
        <f>VLOOKUP(Tableau1[[#This Row],[Product_Ref]],Table_Correspondance!H:N,7,FALSE)</f>
        <v>5</v>
      </c>
      <c r="R1002" s="3">
        <v>3890.83</v>
      </c>
      <c r="S1002" t="str">
        <f>CONCATENATE(Tableau1[[#This Row],[Sub_Region_Cod]],Tableau1[[#This Row],[Country_Cod]],Tableau1[[#This Row],[Categ]],Tableau1[[#This Row],[Period]],Tableau1[[#This Row],[Product_Ref]],Tableau1[[#This Row],[Sales]])</f>
        <v>EUERUSCAT_HautM10-2019P102073890,83</v>
      </c>
      <c r="T1002" s="5">
        <f>VLOOKUP(Tableau1[[#This Row],[Product_Ref]],Table_Correspondance!H:L,5,FALSE)</f>
        <v>43252</v>
      </c>
      <c r="U1002">
        <f>_xlfn.DAYS(Tableau1[[#This Row],[Date]],Tableau1[[#This Row],[Date_creation]])</f>
        <v>487</v>
      </c>
    </row>
    <row r="1003" spans="1:21" x14ac:dyDescent="0.35">
      <c r="A1003" t="s">
        <v>8</v>
      </c>
      <c r="B1003" t="s">
        <v>423</v>
      </c>
      <c r="C1003" t="str">
        <f>TRIM(Tableau1[[#This Row],[Country_Cod]])</f>
        <v>UKR</v>
      </c>
      <c r="D1003" t="s">
        <v>409</v>
      </c>
      <c r="E1003" t="str">
        <f>VLOOKUP(Tableau1[[#This Row],[Code_Pays]],Table_Correspondance!$B$1:$F$40,2,FALSE)</f>
        <v>Ukraine</v>
      </c>
      <c r="F1003" t="str">
        <f>RIGHT(Tableau1[[#This Row],[Categ]],LEN(Tableau1[[#This Row],[Categ]])-4)</f>
        <v>Haut</v>
      </c>
      <c r="G1003" t="s">
        <v>42</v>
      </c>
      <c r="H1003" t="str">
        <f>RIGHT(Tableau1[[#This Row],[Period]],4)</f>
        <v>2019</v>
      </c>
      <c r="I1003" t="str">
        <f>LEFT(Tableau1[[#This Row],[Period]],FIND("-",Tableau1[[#This Row],[Period]])-1)</f>
        <v>M6</v>
      </c>
      <c r="J1003" t="str">
        <f>RIGHT(Tableau1[[#This Row],[Gauche_Trouve]],LEN(Tableau1[[#This Row],[Gauche_Trouve]])-1)</f>
        <v>6</v>
      </c>
      <c r="K1003" s="5">
        <f>DATE(Tableau1[[#This Row],[Annee]],Tableau1[[#This Row],[Mois]],1)</f>
        <v>43617</v>
      </c>
      <c r="L1003" s="5" t="str">
        <f>"T" &amp; ROUNDUP(Tableau1[[#This Row],[Mois]]/3, 0)</f>
        <v>T2</v>
      </c>
      <c r="M1003" t="s">
        <v>143</v>
      </c>
      <c r="N1003" t="str">
        <f>CONCATENATE(Tableau1[[#This Row],[Annee]],"-",Tableau1[[#This Row],[Trimestre]])</f>
        <v>2019-T2</v>
      </c>
      <c r="O1003" t="str">
        <f>VLOOKUP(Tableau1[[#This Row],[Product_Ref]],Table_Correspondance!H:J,2,FALSE)</f>
        <v>Chemise</v>
      </c>
      <c r="P1003" s="3">
        <f>VLOOKUP(Tableau1[[#This Row],[Product_Ref]],Table_Correspondance!H:N,6,FALSE)</f>
        <v>9.24</v>
      </c>
      <c r="Q1003" s="3">
        <f>VLOOKUP(Tableau1[[#This Row],[Product_Ref]],Table_Correspondance!H:N,7,FALSE)</f>
        <v>12</v>
      </c>
      <c r="R1003" s="3">
        <v>1356.52</v>
      </c>
      <c r="S1003" t="str">
        <f>CONCATENATE(Tableau1[[#This Row],[Sub_Region_Cod]],Tableau1[[#This Row],[Country_Cod]],Tableau1[[#This Row],[Categ]],Tableau1[[#This Row],[Period]],Tableau1[[#This Row],[Product_Ref]],Tableau1[[#This Row],[Sales]])</f>
        <v>EUEUKRCAT_HautM6-2019P217261356,52</v>
      </c>
      <c r="T1003" s="5">
        <f>VLOOKUP(Tableau1[[#This Row],[Product_Ref]],Table_Correspondance!H:L,5,FALSE)</f>
        <v>43101</v>
      </c>
      <c r="U1003">
        <f>_xlfn.DAYS(Tableau1[[#This Row],[Date]],Tableau1[[#This Row],[Date_creation]])</f>
        <v>516</v>
      </c>
    </row>
    <row r="1004" spans="1:21" x14ac:dyDescent="0.35">
      <c r="A1004" t="s">
        <v>8</v>
      </c>
      <c r="B1004" t="s">
        <v>418</v>
      </c>
      <c r="C1004" t="str">
        <f>TRIM(Tableau1[[#This Row],[Country_Cod]])</f>
        <v>BGR</v>
      </c>
      <c r="D1004" t="s">
        <v>410</v>
      </c>
      <c r="E1004" t="str">
        <f>VLOOKUP(Tableau1[[#This Row],[Code_Pays]],Table_Correspondance!$B$1:$F$40,2,FALSE)</f>
        <v>Bulgarie</v>
      </c>
      <c r="F1004" t="str">
        <f>RIGHT(Tableau1[[#This Row],[Categ]],LEN(Tableau1[[#This Row],[Categ]])-4)</f>
        <v>Bas</v>
      </c>
      <c r="G1004" t="s">
        <v>42</v>
      </c>
      <c r="H1004" t="str">
        <f>RIGHT(Tableau1[[#This Row],[Period]],4)</f>
        <v>2019</v>
      </c>
      <c r="I1004" t="str">
        <f>LEFT(Tableau1[[#This Row],[Period]],FIND("-",Tableau1[[#This Row],[Period]])-1)</f>
        <v>M6</v>
      </c>
      <c r="J1004" t="str">
        <f>RIGHT(Tableau1[[#This Row],[Gauche_Trouve]],LEN(Tableau1[[#This Row],[Gauche_Trouve]])-1)</f>
        <v>6</v>
      </c>
      <c r="K1004" s="5">
        <f>DATE(Tableau1[[#This Row],[Annee]],Tableau1[[#This Row],[Mois]],1)</f>
        <v>43617</v>
      </c>
      <c r="L1004" s="5" t="str">
        <f>"T" &amp; ROUNDUP(Tableau1[[#This Row],[Mois]]/3, 0)</f>
        <v>T2</v>
      </c>
      <c r="M1004" t="s">
        <v>71</v>
      </c>
      <c r="N1004" t="str">
        <f>CONCATENATE(Tableau1[[#This Row],[Annee]],"-",Tableau1[[#This Row],[Trimestre]])</f>
        <v>2019-T2</v>
      </c>
      <c r="O1004" t="str">
        <f>VLOOKUP(Tableau1[[#This Row],[Product_Ref]],Table_Correspondance!H:J,2,FALSE)</f>
        <v>Pantalon</v>
      </c>
      <c r="P1004" s="3">
        <f>VLOOKUP(Tableau1[[#This Row],[Product_Ref]],Table_Correspondance!H:N,6,FALSE)</f>
        <v>13.8</v>
      </c>
      <c r="Q1004" s="3">
        <f>VLOOKUP(Tableau1[[#This Row],[Product_Ref]],Table_Correspondance!H:N,7,FALSE)</f>
        <v>15</v>
      </c>
      <c r="R1004" s="3">
        <v>3510.71</v>
      </c>
      <c r="S1004" t="str">
        <f>CONCATENATE(Tableau1[[#This Row],[Sub_Region_Cod]],Tableau1[[#This Row],[Country_Cod]],Tableau1[[#This Row],[Categ]],Tableau1[[#This Row],[Period]],Tableau1[[#This Row],[Product_Ref]],Tableau1[[#This Row],[Sales]])</f>
        <v>EUEBGRCAT_BasM6-2019P250763510,71</v>
      </c>
      <c r="T1004" s="5">
        <f>VLOOKUP(Tableau1[[#This Row],[Product_Ref]],Table_Correspondance!H:L,5,FALSE)</f>
        <v>42736</v>
      </c>
      <c r="U1004">
        <f>_xlfn.DAYS(Tableau1[[#This Row],[Date]],Tableau1[[#This Row],[Date_creation]])</f>
        <v>881</v>
      </c>
    </row>
    <row r="1005" spans="1:21" x14ac:dyDescent="0.35">
      <c r="A1005" t="s">
        <v>8</v>
      </c>
      <c r="B1005" t="s">
        <v>418</v>
      </c>
      <c r="C1005" t="str">
        <f>TRIM(Tableau1[[#This Row],[Country_Cod]])</f>
        <v>BGR</v>
      </c>
      <c r="D1005" t="s">
        <v>410</v>
      </c>
      <c r="E1005" t="str">
        <f>VLOOKUP(Tableau1[[#This Row],[Code_Pays]],Table_Correspondance!$B$1:$F$40,2,FALSE)</f>
        <v>Bulgarie</v>
      </c>
      <c r="F1005" t="str">
        <f>RIGHT(Tableau1[[#This Row],[Categ]],LEN(Tableau1[[#This Row],[Categ]])-4)</f>
        <v>Bas</v>
      </c>
      <c r="G1005" t="s">
        <v>11</v>
      </c>
      <c r="H1005" t="str">
        <f>RIGHT(Tableau1[[#This Row],[Period]],4)</f>
        <v>2020</v>
      </c>
      <c r="I1005" t="str">
        <f>LEFT(Tableau1[[#This Row],[Period]],FIND("-",Tableau1[[#This Row],[Period]])-1)</f>
        <v>M7</v>
      </c>
      <c r="J1005" t="str">
        <f>RIGHT(Tableau1[[#This Row],[Gauche_Trouve]],LEN(Tableau1[[#This Row],[Gauche_Trouve]])-1)</f>
        <v>7</v>
      </c>
      <c r="K1005" s="5">
        <f>DATE(Tableau1[[#This Row],[Annee]],Tableau1[[#This Row],[Mois]],1)</f>
        <v>44013</v>
      </c>
      <c r="L1005" s="5" t="str">
        <f>"T" &amp; ROUNDUP(Tableau1[[#This Row],[Mois]]/3, 0)</f>
        <v>T3</v>
      </c>
      <c r="M1005" t="s">
        <v>135</v>
      </c>
      <c r="N1005" t="str">
        <f>CONCATENATE(Tableau1[[#This Row],[Annee]],"-",Tableau1[[#This Row],[Trimestre]])</f>
        <v>2020-T3</v>
      </c>
      <c r="O1005" t="str">
        <f>VLOOKUP(Tableau1[[#This Row],[Product_Ref]],Table_Correspondance!H:J,2,FALSE)</f>
        <v>Chaussette</v>
      </c>
      <c r="P1005" s="3">
        <f>VLOOKUP(Tableau1[[#This Row],[Product_Ref]],Table_Correspondance!H:N,6,FALSE)</f>
        <v>3.65</v>
      </c>
      <c r="Q1005" s="3">
        <f>VLOOKUP(Tableau1[[#This Row],[Product_Ref]],Table_Correspondance!H:N,7,FALSE)</f>
        <v>5</v>
      </c>
      <c r="R1005" s="3">
        <v>639.67999999999995</v>
      </c>
      <c r="S1005" t="str">
        <f>CONCATENATE(Tableau1[[#This Row],[Sub_Region_Cod]],Tableau1[[#This Row],[Country_Cod]],Tableau1[[#This Row],[Categ]],Tableau1[[#This Row],[Period]],Tableau1[[#This Row],[Product_Ref]],Tableau1[[#This Row],[Sales]])</f>
        <v>EUEBGRCAT_BasM7-2020P41564639,68</v>
      </c>
      <c r="T1005" s="5">
        <f>VLOOKUP(Tableau1[[#This Row],[Product_Ref]],Table_Correspondance!H:L,5,FALSE)</f>
        <v>42826</v>
      </c>
      <c r="U1005">
        <f>_xlfn.DAYS(Tableau1[[#This Row],[Date]],Tableau1[[#This Row],[Date_creation]])</f>
        <v>1187</v>
      </c>
    </row>
    <row r="1006" spans="1:21" x14ac:dyDescent="0.35">
      <c r="A1006" t="s">
        <v>8</v>
      </c>
      <c r="B1006" t="s">
        <v>416</v>
      </c>
      <c r="C1006" t="str">
        <f>TRIM(Tableau1[[#This Row],[Country_Cod]])</f>
        <v>ROU</v>
      </c>
      <c r="D1006" t="s">
        <v>409</v>
      </c>
      <c r="E1006" t="str">
        <f>VLOOKUP(Tableau1[[#This Row],[Code_Pays]],Table_Correspondance!$B$1:$F$40,2,FALSE)</f>
        <v>Roumanie</v>
      </c>
      <c r="F1006" t="str">
        <f>RIGHT(Tableau1[[#This Row],[Categ]],LEN(Tableau1[[#This Row],[Categ]])-4)</f>
        <v>Haut</v>
      </c>
      <c r="G1006" t="s">
        <v>65</v>
      </c>
      <c r="H1006" t="str">
        <f>RIGHT(Tableau1[[#This Row],[Period]],4)</f>
        <v>2019</v>
      </c>
      <c r="I1006" t="str">
        <f>LEFT(Tableau1[[#This Row],[Period]],FIND("-",Tableau1[[#This Row],[Period]])-1)</f>
        <v>M9</v>
      </c>
      <c r="J1006" t="str">
        <f>RIGHT(Tableau1[[#This Row],[Gauche_Trouve]],LEN(Tableau1[[#This Row],[Gauche_Trouve]])-1)</f>
        <v>9</v>
      </c>
      <c r="K1006" s="5">
        <f>DATE(Tableau1[[#This Row],[Annee]],Tableau1[[#This Row],[Mois]],1)</f>
        <v>43709</v>
      </c>
      <c r="L1006" s="5" t="str">
        <f>"T" &amp; ROUNDUP(Tableau1[[#This Row],[Mois]]/3, 0)</f>
        <v>T3</v>
      </c>
      <c r="M1006" t="s">
        <v>264</v>
      </c>
      <c r="N1006" t="str">
        <f>CONCATENATE(Tableau1[[#This Row],[Annee]],"-",Tableau1[[#This Row],[Trimestre]])</f>
        <v>2019-T3</v>
      </c>
      <c r="O1006" t="str">
        <f>VLOOKUP(Tableau1[[#This Row],[Product_Ref]],Table_Correspondance!H:J,2,FALSE)</f>
        <v>T-shirt</v>
      </c>
      <c r="P1006" s="3">
        <f>VLOOKUP(Tableau1[[#This Row],[Product_Ref]],Table_Correspondance!H:N,6,FALSE)</f>
        <v>4.5</v>
      </c>
      <c r="Q1006" s="3">
        <f>VLOOKUP(Tableau1[[#This Row],[Product_Ref]],Table_Correspondance!H:N,7,FALSE)</f>
        <v>6</v>
      </c>
      <c r="R1006" s="3">
        <v>4505.9799999999996</v>
      </c>
      <c r="S1006" t="str">
        <f>CONCATENATE(Tableau1[[#This Row],[Sub_Region_Cod]],Tableau1[[#This Row],[Country_Cod]],Tableau1[[#This Row],[Categ]],Tableau1[[#This Row],[Period]],Tableau1[[#This Row],[Product_Ref]],Tableau1[[#This Row],[Sales]])</f>
        <v>EUEROUCAT_HautM9-2019P006324505,98</v>
      </c>
      <c r="T1006" s="5">
        <f>VLOOKUP(Tableau1[[#This Row],[Product_Ref]],Table_Correspondance!H:L,5,FALSE)</f>
        <v>43252</v>
      </c>
      <c r="U1006">
        <f>_xlfn.DAYS(Tableau1[[#This Row],[Date]],Tableau1[[#This Row],[Date_creation]])</f>
        <v>457</v>
      </c>
    </row>
    <row r="1007" spans="1:21" x14ac:dyDescent="0.35">
      <c r="A1007" t="s">
        <v>8</v>
      </c>
      <c r="B1007" t="s">
        <v>422</v>
      </c>
      <c r="C1007" t="str">
        <f>TRIM(Tableau1[[#This Row],[Country_Cod]])</f>
        <v>BLR</v>
      </c>
      <c r="D1007" t="s">
        <v>409</v>
      </c>
      <c r="E1007" t="str">
        <f>VLOOKUP(Tableau1[[#This Row],[Code_Pays]],Table_Correspondance!$B$1:$F$40,2,FALSE)</f>
        <v>Bélarus</v>
      </c>
      <c r="F1007" t="str">
        <f>RIGHT(Tableau1[[#This Row],[Categ]],LEN(Tableau1[[#This Row],[Categ]])-4)</f>
        <v>Haut</v>
      </c>
      <c r="G1007" t="s">
        <v>52</v>
      </c>
      <c r="H1007" t="str">
        <f>RIGHT(Tableau1[[#This Row],[Period]],4)</f>
        <v>2020</v>
      </c>
      <c r="I1007" t="str">
        <f>LEFT(Tableau1[[#This Row],[Period]],FIND("-",Tableau1[[#This Row],[Period]])-1)</f>
        <v>M11</v>
      </c>
      <c r="J1007" t="str">
        <f>RIGHT(Tableau1[[#This Row],[Gauche_Trouve]],LEN(Tableau1[[#This Row],[Gauche_Trouve]])-1)</f>
        <v>11</v>
      </c>
      <c r="K1007" s="5">
        <f>DATE(Tableau1[[#This Row],[Annee]],Tableau1[[#This Row],[Mois]],1)</f>
        <v>44136</v>
      </c>
      <c r="L1007" s="5" t="str">
        <f>"T" &amp; ROUNDUP(Tableau1[[#This Row],[Mois]]/3, 0)</f>
        <v>T4</v>
      </c>
      <c r="M1007" t="s">
        <v>341</v>
      </c>
      <c r="N1007" t="str">
        <f>CONCATENATE(Tableau1[[#This Row],[Annee]],"-",Tableau1[[#This Row],[Trimestre]])</f>
        <v>2020-T4</v>
      </c>
      <c r="O1007" t="str">
        <f>VLOOKUP(Tableau1[[#This Row],[Product_Ref]],Table_Correspondance!H:J,2,FALSE)</f>
        <v>Sweatshirt</v>
      </c>
      <c r="P1007" s="3">
        <f>VLOOKUP(Tableau1[[#This Row],[Product_Ref]],Table_Correspondance!H:N,6,FALSE)</f>
        <v>9.24</v>
      </c>
      <c r="Q1007" s="3">
        <f>VLOOKUP(Tableau1[[#This Row],[Product_Ref]],Table_Correspondance!H:N,7,FALSE)</f>
        <v>11</v>
      </c>
      <c r="R1007" s="3">
        <v>1005.98</v>
      </c>
      <c r="S1007" t="str">
        <f>CONCATENATE(Tableau1[[#This Row],[Sub_Region_Cod]],Tableau1[[#This Row],[Country_Cod]],Tableau1[[#This Row],[Categ]],Tableau1[[#This Row],[Period]],Tableau1[[#This Row],[Product_Ref]],Tableau1[[#This Row],[Sales]])</f>
        <v>EUEBLRCAT_HautM11-2020P065581005,98</v>
      </c>
      <c r="T1007" s="5">
        <f>VLOOKUP(Tableau1[[#This Row],[Product_Ref]],Table_Correspondance!H:L,5,FALSE)</f>
        <v>42736</v>
      </c>
      <c r="U1007">
        <f>_xlfn.DAYS(Tableau1[[#This Row],[Date]],Tableau1[[#This Row],[Date_creation]])</f>
        <v>1400</v>
      </c>
    </row>
    <row r="1008" spans="1:21" x14ac:dyDescent="0.35">
      <c r="A1008" t="s">
        <v>8</v>
      </c>
      <c r="B1008" t="s">
        <v>419</v>
      </c>
      <c r="C1008" t="str">
        <f>TRIM(Tableau1[[#This Row],[Country_Cod]])</f>
        <v>HUN</v>
      </c>
      <c r="D1008" t="s">
        <v>409</v>
      </c>
      <c r="E1008" t="str">
        <f>VLOOKUP(Tableau1[[#This Row],[Code_Pays]],Table_Correspondance!$B$1:$F$40,2,FALSE)</f>
        <v>Hongrie</v>
      </c>
      <c r="F1008" t="str">
        <f>RIGHT(Tableau1[[#This Row],[Categ]],LEN(Tableau1[[#This Row],[Categ]])-4)</f>
        <v>Haut</v>
      </c>
      <c r="G1008" t="s">
        <v>9</v>
      </c>
      <c r="H1008" t="str">
        <f>RIGHT(Tableau1[[#This Row],[Period]],4)</f>
        <v>2021</v>
      </c>
      <c r="I1008" t="str">
        <f>LEFT(Tableau1[[#This Row],[Period]],FIND("-",Tableau1[[#This Row],[Period]])-1)</f>
        <v>M2</v>
      </c>
      <c r="J1008" t="str">
        <f>RIGHT(Tableau1[[#This Row],[Gauche_Trouve]],LEN(Tableau1[[#This Row],[Gauche_Trouve]])-1)</f>
        <v>2</v>
      </c>
      <c r="K1008" s="5">
        <f>DATE(Tableau1[[#This Row],[Annee]],Tableau1[[#This Row],[Mois]],1)</f>
        <v>44228</v>
      </c>
      <c r="L1008" s="5" t="str">
        <f>"T" &amp; ROUNDUP(Tableau1[[#This Row],[Mois]]/3, 0)</f>
        <v>T1</v>
      </c>
      <c r="M1008" t="s">
        <v>53</v>
      </c>
      <c r="N1008" t="str">
        <f>CONCATENATE(Tableau1[[#This Row],[Annee]],"-",Tableau1[[#This Row],[Trimestre]])</f>
        <v>2021-T1</v>
      </c>
      <c r="O1008" t="str">
        <f>VLOOKUP(Tableau1[[#This Row],[Product_Ref]],Table_Correspondance!H:J,2,FALSE)</f>
        <v>Chemise</v>
      </c>
      <c r="P1008" s="3">
        <f>VLOOKUP(Tableau1[[#This Row],[Product_Ref]],Table_Correspondance!H:N,6,FALSE)</f>
        <v>9</v>
      </c>
      <c r="Q1008" s="3">
        <f>VLOOKUP(Tableau1[[#This Row],[Product_Ref]],Table_Correspondance!H:N,7,FALSE)</f>
        <v>10</v>
      </c>
      <c r="R1008" s="3">
        <v>6901.85</v>
      </c>
      <c r="S1008" t="str">
        <f>CONCATENATE(Tableau1[[#This Row],[Sub_Region_Cod]],Tableau1[[#This Row],[Country_Cod]],Tableau1[[#This Row],[Categ]],Tableau1[[#This Row],[Period]],Tableau1[[#This Row],[Product_Ref]],Tableau1[[#This Row],[Sales]])</f>
        <v>EUEHUNCAT_HautM2-2021P367406901,85</v>
      </c>
      <c r="T1008" s="5">
        <f>VLOOKUP(Tableau1[[#This Row],[Product_Ref]],Table_Correspondance!H:L,5,FALSE)</f>
        <v>43070</v>
      </c>
      <c r="U1008">
        <f>_xlfn.DAYS(Tableau1[[#This Row],[Date]],Tableau1[[#This Row],[Date_creation]])</f>
        <v>1158</v>
      </c>
    </row>
    <row r="1009" spans="1:21" x14ac:dyDescent="0.35">
      <c r="A1009" t="s">
        <v>8</v>
      </c>
      <c r="B1009" t="s">
        <v>419</v>
      </c>
      <c r="C1009" t="str">
        <f>TRIM(Tableau1[[#This Row],[Country_Cod]])</f>
        <v>HUN</v>
      </c>
      <c r="D1009" t="s">
        <v>409</v>
      </c>
      <c r="E1009" t="str">
        <f>VLOOKUP(Tableau1[[#This Row],[Code_Pays]],Table_Correspondance!$B$1:$F$40,2,FALSE)</f>
        <v>Hongrie</v>
      </c>
      <c r="F1009" t="str">
        <f>RIGHT(Tableau1[[#This Row],[Categ]],LEN(Tableau1[[#This Row],[Categ]])-4)</f>
        <v>Haut</v>
      </c>
      <c r="G1009" t="s">
        <v>9</v>
      </c>
      <c r="H1009" t="str">
        <f>RIGHT(Tableau1[[#This Row],[Period]],4)</f>
        <v>2021</v>
      </c>
      <c r="I1009" t="str">
        <f>LEFT(Tableau1[[#This Row],[Period]],FIND("-",Tableau1[[#This Row],[Period]])-1)</f>
        <v>M2</v>
      </c>
      <c r="J1009" t="str">
        <f>RIGHT(Tableau1[[#This Row],[Gauche_Trouve]],LEN(Tableau1[[#This Row],[Gauche_Trouve]])-1)</f>
        <v>2</v>
      </c>
      <c r="K1009" s="5">
        <f>DATE(Tableau1[[#This Row],[Annee]],Tableau1[[#This Row],[Mois]],1)</f>
        <v>44228</v>
      </c>
      <c r="L1009" s="5" t="str">
        <f>"T" &amp; ROUNDUP(Tableau1[[#This Row],[Mois]]/3, 0)</f>
        <v>T1</v>
      </c>
      <c r="M1009" t="s">
        <v>285</v>
      </c>
      <c r="N1009" t="str">
        <f>CONCATENATE(Tableau1[[#This Row],[Annee]],"-",Tableau1[[#This Row],[Trimestre]])</f>
        <v>2021-T1</v>
      </c>
      <c r="O1009" t="str">
        <f>VLOOKUP(Tableau1[[#This Row],[Product_Ref]],Table_Correspondance!H:J,2,FALSE)</f>
        <v>Débardeur</v>
      </c>
      <c r="P1009" s="3">
        <f>VLOOKUP(Tableau1[[#This Row],[Product_Ref]],Table_Correspondance!H:N,6,FALSE)</f>
        <v>8.3000000000000007</v>
      </c>
      <c r="Q1009" s="3">
        <f>VLOOKUP(Tableau1[[#This Row],[Product_Ref]],Table_Correspondance!H:N,7,FALSE)</f>
        <v>10</v>
      </c>
      <c r="R1009" s="3">
        <v>397.69</v>
      </c>
      <c r="S1009" t="str">
        <f>CONCATENATE(Tableau1[[#This Row],[Sub_Region_Cod]],Tableau1[[#This Row],[Country_Cod]],Tableau1[[#This Row],[Categ]],Tableau1[[#This Row],[Period]],Tableau1[[#This Row],[Product_Ref]],Tableau1[[#This Row],[Sales]])</f>
        <v>EUEHUNCAT_HautM2-2021P45132397,69</v>
      </c>
      <c r="T1009" s="5">
        <f>VLOOKUP(Tableau1[[#This Row],[Product_Ref]],Table_Correspondance!H:L,5,FALSE)</f>
        <v>42767</v>
      </c>
      <c r="U1009">
        <f>_xlfn.DAYS(Tableau1[[#This Row],[Date]],Tableau1[[#This Row],[Date_creation]])</f>
        <v>1461</v>
      </c>
    </row>
    <row r="1010" spans="1:21" x14ac:dyDescent="0.35">
      <c r="A1010" t="s">
        <v>8</v>
      </c>
      <c r="B1010" t="s">
        <v>423</v>
      </c>
      <c r="C1010" t="str">
        <f>TRIM(Tableau1[[#This Row],[Country_Cod]])</f>
        <v>UKR</v>
      </c>
      <c r="D1010" t="s">
        <v>409</v>
      </c>
      <c r="E1010" t="str">
        <f>VLOOKUP(Tableau1[[#This Row],[Code_Pays]],Table_Correspondance!$B$1:$F$40,2,FALSE)</f>
        <v>Ukraine</v>
      </c>
      <c r="F1010" t="str">
        <f>RIGHT(Tableau1[[#This Row],[Categ]],LEN(Tableau1[[#This Row],[Categ]])-4)</f>
        <v>Haut</v>
      </c>
      <c r="G1010" t="s">
        <v>20</v>
      </c>
      <c r="H1010" t="str">
        <f>RIGHT(Tableau1[[#This Row],[Period]],4)</f>
        <v>2020</v>
      </c>
      <c r="I1010" t="str">
        <f>LEFT(Tableau1[[#This Row],[Period]],FIND("-",Tableau1[[#This Row],[Period]])-1)</f>
        <v>M4</v>
      </c>
      <c r="J1010" t="str">
        <f>RIGHT(Tableau1[[#This Row],[Gauche_Trouve]],LEN(Tableau1[[#This Row],[Gauche_Trouve]])-1)</f>
        <v>4</v>
      </c>
      <c r="K1010" s="5">
        <f>DATE(Tableau1[[#This Row],[Annee]],Tableau1[[#This Row],[Mois]],1)</f>
        <v>43922</v>
      </c>
      <c r="L1010" s="5" t="str">
        <f>"T" &amp; ROUNDUP(Tableau1[[#This Row],[Mois]]/3, 0)</f>
        <v>T2</v>
      </c>
      <c r="M1010" t="s">
        <v>215</v>
      </c>
      <c r="N1010" t="str">
        <f>CONCATENATE(Tableau1[[#This Row],[Annee]],"-",Tableau1[[#This Row],[Trimestre]])</f>
        <v>2020-T2</v>
      </c>
      <c r="O1010" t="str">
        <f>VLOOKUP(Tableau1[[#This Row],[Product_Ref]],Table_Correspondance!H:J,2,FALSE)</f>
        <v>Sweatshirt</v>
      </c>
      <c r="P1010" s="3">
        <f>VLOOKUP(Tableau1[[#This Row],[Product_Ref]],Table_Correspondance!H:N,6,FALSE)</f>
        <v>7.65</v>
      </c>
      <c r="Q1010" s="3">
        <f>VLOOKUP(Tableau1[[#This Row],[Product_Ref]],Table_Correspondance!H:N,7,FALSE)</f>
        <v>9</v>
      </c>
      <c r="R1010" s="3">
        <v>7945.58</v>
      </c>
      <c r="S1010" t="str">
        <f>CONCATENATE(Tableau1[[#This Row],[Sub_Region_Cod]],Tableau1[[#This Row],[Country_Cod]],Tableau1[[#This Row],[Categ]],Tableau1[[#This Row],[Period]],Tableau1[[#This Row],[Product_Ref]],Tableau1[[#This Row],[Sales]])</f>
        <v>EUEUKRCAT_HautM4-2020P126837945,58</v>
      </c>
      <c r="T1010" s="5">
        <f>VLOOKUP(Tableau1[[#This Row],[Product_Ref]],Table_Correspondance!H:L,5,FALSE)</f>
        <v>43374</v>
      </c>
      <c r="U1010">
        <f>_xlfn.DAYS(Tableau1[[#This Row],[Date]],Tableau1[[#This Row],[Date_creation]])</f>
        <v>548</v>
      </c>
    </row>
    <row r="1011" spans="1:21" x14ac:dyDescent="0.35">
      <c r="A1011" t="s">
        <v>8</v>
      </c>
      <c r="B1011" t="s">
        <v>420</v>
      </c>
      <c r="C1011" t="str">
        <f>TRIM(Tableau1[[#This Row],[Country_Cod]])</f>
        <v>POL</v>
      </c>
      <c r="D1011" t="s">
        <v>408</v>
      </c>
      <c r="E1011" t="str">
        <f>VLOOKUP(Tableau1[[#This Row],[Code_Pays]],Table_Correspondance!$B$1:$F$40,2,FALSE)</f>
        <v>Pologne</v>
      </c>
      <c r="F1011" t="str">
        <f>RIGHT(Tableau1[[#This Row],[Categ]],LEN(Tableau1[[#This Row],[Categ]])-4)</f>
        <v>Haut-Et-Bas</v>
      </c>
      <c r="G1011" t="s">
        <v>73</v>
      </c>
      <c r="H1011" t="str">
        <f>RIGHT(Tableau1[[#This Row],[Period]],4)</f>
        <v>2020</v>
      </c>
      <c r="I1011" t="str">
        <f>LEFT(Tableau1[[#This Row],[Period]],FIND("-",Tableau1[[#This Row],[Period]])-1)</f>
        <v>M8</v>
      </c>
      <c r="J1011" t="str">
        <f>RIGHT(Tableau1[[#This Row],[Gauche_Trouve]],LEN(Tableau1[[#This Row],[Gauche_Trouve]])-1)</f>
        <v>8</v>
      </c>
      <c r="K1011" s="5">
        <f>DATE(Tableau1[[#This Row],[Annee]],Tableau1[[#This Row],[Mois]],1)</f>
        <v>44044</v>
      </c>
      <c r="L1011" s="5" t="str">
        <f>"T" &amp; ROUNDUP(Tableau1[[#This Row],[Mois]]/3, 0)</f>
        <v>T3</v>
      </c>
      <c r="M1011" t="s">
        <v>365</v>
      </c>
      <c r="N1011" t="str">
        <f>CONCATENATE(Tableau1[[#This Row],[Annee]],"-",Tableau1[[#This Row],[Trimestre]])</f>
        <v>2020-T3</v>
      </c>
      <c r="O1011" t="str">
        <f>VLOOKUP(Tableau1[[#This Row],[Product_Ref]],Table_Correspondance!H:J,2,FALSE)</f>
        <v>Pyjama</v>
      </c>
      <c r="P1011" s="3">
        <f>VLOOKUP(Tableau1[[#This Row],[Product_Ref]],Table_Correspondance!H:N,6,FALSE)</f>
        <v>4.55</v>
      </c>
      <c r="Q1011" s="3">
        <f>VLOOKUP(Tableau1[[#This Row],[Product_Ref]],Table_Correspondance!H:N,7,FALSE)</f>
        <v>5</v>
      </c>
      <c r="R1011" s="3">
        <v>6539.7</v>
      </c>
      <c r="S1011" t="str">
        <f>CONCATENATE(Tableau1[[#This Row],[Sub_Region_Cod]],Tableau1[[#This Row],[Country_Cod]],Tableau1[[#This Row],[Categ]],Tableau1[[#This Row],[Period]],Tableau1[[#This Row],[Product_Ref]],Tableau1[[#This Row],[Sales]])</f>
        <v>EUEPOLCAT_Haut-Et-BasM8-2020P214116539,7</v>
      </c>
      <c r="T1011" s="5">
        <f>VLOOKUP(Tableau1[[#This Row],[Product_Ref]],Table_Correspondance!H:L,5,FALSE)</f>
        <v>43040</v>
      </c>
      <c r="U1011">
        <f>_xlfn.DAYS(Tableau1[[#This Row],[Date]],Tableau1[[#This Row],[Date_creation]])</f>
        <v>1004</v>
      </c>
    </row>
    <row r="1012" spans="1:21" x14ac:dyDescent="0.35">
      <c r="A1012" t="s">
        <v>8</v>
      </c>
      <c r="B1012" t="s">
        <v>419</v>
      </c>
      <c r="C1012" t="str">
        <f>TRIM(Tableau1[[#This Row],[Country_Cod]])</f>
        <v>HUN</v>
      </c>
      <c r="D1012" t="s">
        <v>410</v>
      </c>
      <c r="E1012" t="str">
        <f>VLOOKUP(Tableau1[[#This Row],[Code_Pays]],Table_Correspondance!$B$1:$F$40,2,FALSE)</f>
        <v>Hongrie</v>
      </c>
      <c r="F1012" t="str">
        <f>RIGHT(Tableau1[[#This Row],[Categ]],LEN(Tableau1[[#This Row],[Categ]])-4)</f>
        <v>Bas</v>
      </c>
      <c r="G1012" t="s">
        <v>25</v>
      </c>
      <c r="H1012" t="str">
        <f>RIGHT(Tableau1[[#This Row],[Period]],4)</f>
        <v>2019</v>
      </c>
      <c r="I1012" t="str">
        <f>LEFT(Tableau1[[#This Row],[Period]],FIND("-",Tableau1[[#This Row],[Period]])-1)</f>
        <v>M12</v>
      </c>
      <c r="J1012" t="str">
        <f>RIGHT(Tableau1[[#This Row],[Gauche_Trouve]],LEN(Tableau1[[#This Row],[Gauche_Trouve]])-1)</f>
        <v>12</v>
      </c>
      <c r="K1012" s="5">
        <f>DATE(Tableau1[[#This Row],[Annee]],Tableau1[[#This Row],[Mois]],1)</f>
        <v>43800</v>
      </c>
      <c r="L1012" s="5" t="str">
        <f>"T" &amp; ROUNDUP(Tableau1[[#This Row],[Mois]]/3, 0)</f>
        <v>T4</v>
      </c>
      <c r="M1012" t="s">
        <v>395</v>
      </c>
      <c r="N1012" t="str">
        <f>CONCATENATE(Tableau1[[#This Row],[Annee]],"-",Tableau1[[#This Row],[Trimestre]])</f>
        <v>2019-T4</v>
      </c>
      <c r="O1012" t="str">
        <f>VLOOKUP(Tableau1[[#This Row],[Product_Ref]],Table_Correspondance!H:J,2,FALSE)</f>
        <v>Collant</v>
      </c>
      <c r="P1012" s="3">
        <f>VLOOKUP(Tableau1[[#This Row],[Product_Ref]],Table_Correspondance!H:N,6,FALSE)</f>
        <v>6.37</v>
      </c>
      <c r="Q1012" s="3">
        <f>VLOOKUP(Tableau1[[#This Row],[Product_Ref]],Table_Correspondance!H:N,7,FALSE)</f>
        <v>7</v>
      </c>
      <c r="R1012" s="3">
        <v>7052.87</v>
      </c>
      <c r="S1012" t="str">
        <f>CONCATENATE(Tableau1[[#This Row],[Sub_Region_Cod]],Tableau1[[#This Row],[Country_Cod]],Tableau1[[#This Row],[Categ]],Tableau1[[#This Row],[Period]],Tableau1[[#This Row],[Product_Ref]],Tableau1[[#This Row],[Sales]])</f>
        <v>EUEHUNCAT_BasM12-2019P015967052,87</v>
      </c>
      <c r="T1012" s="5">
        <f>VLOOKUP(Tableau1[[#This Row],[Product_Ref]],Table_Correspondance!H:L,5,FALSE)</f>
        <v>43313</v>
      </c>
      <c r="U1012">
        <f>_xlfn.DAYS(Tableau1[[#This Row],[Date]],Tableau1[[#This Row],[Date_creation]])</f>
        <v>487</v>
      </c>
    </row>
    <row r="1013" spans="1:21" x14ac:dyDescent="0.35">
      <c r="A1013" t="s">
        <v>8</v>
      </c>
      <c r="B1013" t="s">
        <v>419</v>
      </c>
      <c r="C1013" t="str">
        <f>TRIM(Tableau1[[#This Row],[Country_Cod]])</f>
        <v>HUN</v>
      </c>
      <c r="D1013" t="s">
        <v>410</v>
      </c>
      <c r="E1013" t="str">
        <f>VLOOKUP(Tableau1[[#This Row],[Code_Pays]],Table_Correspondance!$B$1:$F$40,2,FALSE)</f>
        <v>Hongrie</v>
      </c>
      <c r="F1013" t="str">
        <f>RIGHT(Tableau1[[#This Row],[Categ]],LEN(Tableau1[[#This Row],[Categ]])-4)</f>
        <v>Bas</v>
      </c>
      <c r="G1013" t="s">
        <v>15</v>
      </c>
      <c r="H1013" t="str">
        <f>RIGHT(Tableau1[[#This Row],[Period]],4)</f>
        <v>2019</v>
      </c>
      <c r="I1013" t="str">
        <f>LEFT(Tableau1[[#This Row],[Period]],FIND("-",Tableau1[[#This Row],[Period]])-1)</f>
        <v>M8</v>
      </c>
      <c r="J1013" t="str">
        <f>RIGHT(Tableau1[[#This Row],[Gauche_Trouve]],LEN(Tableau1[[#This Row],[Gauche_Trouve]])-1)</f>
        <v>8</v>
      </c>
      <c r="K1013" s="5">
        <f>DATE(Tableau1[[#This Row],[Annee]],Tableau1[[#This Row],[Mois]],1)</f>
        <v>43678</v>
      </c>
      <c r="L1013" s="5" t="str">
        <f>"T" &amp; ROUNDUP(Tableau1[[#This Row],[Mois]]/3, 0)</f>
        <v>T3</v>
      </c>
      <c r="M1013" t="s">
        <v>176</v>
      </c>
      <c r="N1013" t="str">
        <f>CONCATENATE(Tableau1[[#This Row],[Annee]],"-",Tableau1[[#This Row],[Trimestre]])</f>
        <v>2019-T3</v>
      </c>
      <c r="O1013" t="str">
        <f>VLOOKUP(Tableau1[[#This Row],[Product_Ref]],Table_Correspondance!H:J,2,FALSE)</f>
        <v>Culotte</v>
      </c>
      <c r="P1013" s="3">
        <f>VLOOKUP(Tableau1[[#This Row],[Product_Ref]],Table_Correspondance!H:N,6,FALSE)</f>
        <v>4.9000000000000004</v>
      </c>
      <c r="Q1013" s="3">
        <f>VLOOKUP(Tableau1[[#This Row],[Product_Ref]],Table_Correspondance!H:N,7,FALSE)</f>
        <v>7</v>
      </c>
      <c r="R1013" s="3">
        <v>6739.17</v>
      </c>
      <c r="S1013" t="str">
        <f>CONCATENATE(Tableau1[[#This Row],[Sub_Region_Cod]],Tableau1[[#This Row],[Country_Cod]],Tableau1[[#This Row],[Categ]],Tableau1[[#This Row],[Period]],Tableau1[[#This Row],[Product_Ref]],Tableau1[[#This Row],[Sales]])</f>
        <v>EUEHUNCAT_BasM8-2019P271826739,17</v>
      </c>
      <c r="T1013" s="5">
        <f>VLOOKUP(Tableau1[[#This Row],[Product_Ref]],Table_Correspondance!H:L,5,FALSE)</f>
        <v>43282</v>
      </c>
      <c r="U1013">
        <f>_xlfn.DAYS(Tableau1[[#This Row],[Date]],Tableau1[[#This Row],[Date_creation]])</f>
        <v>396</v>
      </c>
    </row>
    <row r="1014" spans="1:21" x14ac:dyDescent="0.35">
      <c r="A1014" t="s">
        <v>8</v>
      </c>
      <c r="B1014" t="s">
        <v>417</v>
      </c>
      <c r="C1014" t="str">
        <f>TRIM(Tableau1[[#This Row],[Country_Cod]])</f>
        <v>MDA</v>
      </c>
      <c r="D1014" t="s">
        <v>409</v>
      </c>
      <c r="E1014" t="str">
        <f>VLOOKUP(Tableau1[[#This Row],[Code_Pays]],Table_Correspondance!$B$1:$F$40,2,FALSE)</f>
        <v>République de Moldavie</v>
      </c>
      <c r="F1014" t="str">
        <f>RIGHT(Tableau1[[#This Row],[Categ]],LEN(Tableau1[[#This Row],[Categ]])-4)</f>
        <v>Haut</v>
      </c>
      <c r="G1014" t="s">
        <v>4</v>
      </c>
      <c r="H1014" t="str">
        <f>RIGHT(Tableau1[[#This Row],[Period]],4)</f>
        <v>2021</v>
      </c>
      <c r="I1014" t="str">
        <f>LEFT(Tableau1[[#This Row],[Period]],FIND("-",Tableau1[[#This Row],[Period]])-1)</f>
        <v>M3</v>
      </c>
      <c r="J1014" t="str">
        <f>RIGHT(Tableau1[[#This Row],[Gauche_Trouve]],LEN(Tableau1[[#This Row],[Gauche_Trouve]])-1)</f>
        <v>3</v>
      </c>
      <c r="K1014" s="5">
        <f>DATE(Tableau1[[#This Row],[Annee]],Tableau1[[#This Row],[Mois]],1)</f>
        <v>44256</v>
      </c>
      <c r="L1014" s="5" t="str">
        <f>"T" &amp; ROUNDUP(Tableau1[[#This Row],[Mois]]/3, 0)</f>
        <v>T1</v>
      </c>
      <c r="M1014" t="s">
        <v>206</v>
      </c>
      <c r="N1014" t="str">
        <f>CONCATENATE(Tableau1[[#This Row],[Annee]],"-",Tableau1[[#This Row],[Trimestre]])</f>
        <v>2021-T1</v>
      </c>
      <c r="O1014" t="str">
        <f>VLOOKUP(Tableau1[[#This Row],[Product_Ref]],Table_Correspondance!H:J,2,FALSE)</f>
        <v>Sweatshirt</v>
      </c>
      <c r="P1014" s="3">
        <f>VLOOKUP(Tableau1[[#This Row],[Product_Ref]],Table_Correspondance!H:N,6,FALSE)</f>
        <v>8.6</v>
      </c>
      <c r="Q1014" s="3">
        <f>VLOOKUP(Tableau1[[#This Row],[Product_Ref]],Table_Correspondance!H:N,7,FALSE)</f>
        <v>10</v>
      </c>
      <c r="R1014" s="3">
        <v>2889.62</v>
      </c>
      <c r="S1014" t="str">
        <f>CONCATENATE(Tableau1[[#This Row],[Sub_Region_Cod]],Tableau1[[#This Row],[Country_Cod]],Tableau1[[#This Row],[Categ]],Tableau1[[#This Row],[Period]],Tableau1[[#This Row],[Product_Ref]],Tableau1[[#This Row],[Sales]])</f>
        <v>EUEMDACAT_HautM3-2021P451682889,62</v>
      </c>
      <c r="T1014" s="5">
        <f>VLOOKUP(Tableau1[[#This Row],[Product_Ref]],Table_Correspondance!H:L,5,FALSE)</f>
        <v>42736</v>
      </c>
      <c r="U1014">
        <f>_xlfn.DAYS(Tableau1[[#This Row],[Date]],Tableau1[[#This Row],[Date_creation]])</f>
        <v>1520</v>
      </c>
    </row>
    <row r="1015" spans="1:21" x14ac:dyDescent="0.35">
      <c r="A1015" t="s">
        <v>8</v>
      </c>
      <c r="B1015" t="s">
        <v>423</v>
      </c>
      <c r="C1015" t="str">
        <f>TRIM(Tableau1[[#This Row],[Country_Cod]])</f>
        <v>UKR</v>
      </c>
      <c r="D1015" t="s">
        <v>409</v>
      </c>
      <c r="E1015" t="str">
        <f>VLOOKUP(Tableau1[[#This Row],[Code_Pays]],Table_Correspondance!$B$1:$F$40,2,FALSE)</f>
        <v>Ukraine</v>
      </c>
      <c r="F1015" t="str">
        <f>RIGHT(Tableau1[[#This Row],[Categ]],LEN(Tableau1[[#This Row],[Categ]])-4)</f>
        <v>Haut</v>
      </c>
      <c r="G1015" t="s">
        <v>20</v>
      </c>
      <c r="H1015" t="str">
        <f>RIGHT(Tableau1[[#This Row],[Period]],4)</f>
        <v>2020</v>
      </c>
      <c r="I1015" t="str">
        <f>LEFT(Tableau1[[#This Row],[Period]],FIND("-",Tableau1[[#This Row],[Period]])-1)</f>
        <v>M4</v>
      </c>
      <c r="J1015" t="str">
        <f>RIGHT(Tableau1[[#This Row],[Gauche_Trouve]],LEN(Tableau1[[#This Row],[Gauche_Trouve]])-1)</f>
        <v>4</v>
      </c>
      <c r="K1015" s="5">
        <f>DATE(Tableau1[[#This Row],[Annee]],Tableau1[[#This Row],[Mois]],1)</f>
        <v>43922</v>
      </c>
      <c r="L1015" s="5" t="str">
        <f>"T" &amp; ROUNDUP(Tableau1[[#This Row],[Mois]]/3, 0)</f>
        <v>T2</v>
      </c>
      <c r="M1015" t="s">
        <v>265</v>
      </c>
      <c r="N1015" t="str">
        <f>CONCATENATE(Tableau1[[#This Row],[Annee]],"-",Tableau1[[#This Row],[Trimestre]])</f>
        <v>2020-T2</v>
      </c>
      <c r="O1015" t="str">
        <f>VLOOKUP(Tableau1[[#This Row],[Product_Ref]],Table_Correspondance!H:J,2,FALSE)</f>
        <v>Soutien gorge</v>
      </c>
      <c r="P1015" s="3">
        <f>VLOOKUP(Tableau1[[#This Row],[Product_Ref]],Table_Correspondance!H:N,6,FALSE)</f>
        <v>9</v>
      </c>
      <c r="Q1015" s="3">
        <f>VLOOKUP(Tableau1[[#This Row],[Product_Ref]],Table_Correspondance!H:N,7,FALSE)</f>
        <v>10</v>
      </c>
      <c r="R1015" s="3">
        <v>2888.97</v>
      </c>
      <c r="S1015" t="str">
        <f>CONCATENATE(Tableau1[[#This Row],[Sub_Region_Cod]],Tableau1[[#This Row],[Country_Cod]],Tableau1[[#This Row],[Categ]],Tableau1[[#This Row],[Period]],Tableau1[[#This Row],[Product_Ref]],Tableau1[[#This Row],[Sales]])</f>
        <v>EUEUKRCAT_HautM4-2020P192232888,97</v>
      </c>
      <c r="T1015" s="5">
        <f>VLOOKUP(Tableau1[[#This Row],[Product_Ref]],Table_Correspondance!H:L,5,FALSE)</f>
        <v>42917</v>
      </c>
      <c r="U1015">
        <f>_xlfn.DAYS(Tableau1[[#This Row],[Date]],Tableau1[[#This Row],[Date_creation]])</f>
        <v>1005</v>
      </c>
    </row>
    <row r="1016" spans="1:21" x14ac:dyDescent="0.35">
      <c r="A1016" t="s">
        <v>8</v>
      </c>
      <c r="B1016" t="s">
        <v>421</v>
      </c>
      <c r="C1016" t="str">
        <f>TRIM(Tableau1[[#This Row],[Country_Cod]])</f>
        <v>SVK</v>
      </c>
      <c r="D1016" t="s">
        <v>408</v>
      </c>
      <c r="E1016" t="str">
        <f>VLOOKUP(Tableau1[[#This Row],[Code_Pays]],Table_Correspondance!$B$1:$F$40,2,FALSE)</f>
        <v>Slovaquie</v>
      </c>
      <c r="F1016" t="str">
        <f>RIGHT(Tableau1[[#This Row],[Categ]],LEN(Tableau1[[#This Row],[Categ]])-4)</f>
        <v>Haut-Et-Bas</v>
      </c>
      <c r="G1016" t="s">
        <v>9</v>
      </c>
      <c r="H1016" t="str">
        <f>RIGHT(Tableau1[[#This Row],[Period]],4)</f>
        <v>2021</v>
      </c>
      <c r="I1016" t="str">
        <f>LEFT(Tableau1[[#This Row],[Period]],FIND("-",Tableau1[[#This Row],[Period]])-1)</f>
        <v>M2</v>
      </c>
      <c r="J1016" t="str">
        <f>RIGHT(Tableau1[[#This Row],[Gauche_Trouve]],LEN(Tableau1[[#This Row],[Gauche_Trouve]])-1)</f>
        <v>2</v>
      </c>
      <c r="K1016" s="5">
        <f>DATE(Tableau1[[#This Row],[Annee]],Tableau1[[#This Row],[Mois]],1)</f>
        <v>44228</v>
      </c>
      <c r="L1016" s="5" t="str">
        <f>"T" &amp; ROUNDUP(Tableau1[[#This Row],[Mois]]/3, 0)</f>
        <v>T1</v>
      </c>
      <c r="M1016" t="s">
        <v>257</v>
      </c>
      <c r="N1016" t="str">
        <f>CONCATENATE(Tableau1[[#This Row],[Annee]],"-",Tableau1[[#This Row],[Trimestre]])</f>
        <v>2021-T1</v>
      </c>
      <c r="O1016" t="str">
        <f>VLOOKUP(Tableau1[[#This Row],[Product_Ref]],Table_Correspondance!H:J,2,FALSE)</f>
        <v>Robe</v>
      </c>
      <c r="P1016" s="3">
        <f>VLOOKUP(Tableau1[[#This Row],[Product_Ref]],Table_Correspondance!H:N,6,FALSE)</f>
        <v>14.25</v>
      </c>
      <c r="Q1016" s="3">
        <f>VLOOKUP(Tableau1[[#This Row],[Product_Ref]],Table_Correspondance!H:N,7,FALSE)</f>
        <v>15</v>
      </c>
      <c r="R1016" s="3">
        <v>7170.72</v>
      </c>
      <c r="S1016" t="str">
        <f>CONCATENATE(Tableau1[[#This Row],[Sub_Region_Cod]],Tableau1[[#This Row],[Country_Cod]],Tableau1[[#This Row],[Categ]],Tableau1[[#This Row],[Period]],Tableau1[[#This Row],[Product_Ref]],Tableau1[[#This Row],[Sales]])</f>
        <v>EUESVKCAT_Haut-Et-BasM2-2021P006267170,72</v>
      </c>
      <c r="T1016" s="5">
        <f>VLOOKUP(Tableau1[[#This Row],[Product_Ref]],Table_Correspondance!H:L,5,FALSE)</f>
        <v>43191</v>
      </c>
      <c r="U1016">
        <f>_xlfn.DAYS(Tableau1[[#This Row],[Date]],Tableau1[[#This Row],[Date_creation]])</f>
        <v>1037</v>
      </c>
    </row>
    <row r="1017" spans="1:21" x14ac:dyDescent="0.35">
      <c r="A1017" t="s">
        <v>8</v>
      </c>
      <c r="B1017" t="s">
        <v>419</v>
      </c>
      <c r="C1017" t="str">
        <f>TRIM(Tableau1[[#This Row],[Country_Cod]])</f>
        <v>HUN</v>
      </c>
      <c r="D1017" t="s">
        <v>409</v>
      </c>
      <c r="E1017" t="str">
        <f>VLOOKUP(Tableau1[[#This Row],[Code_Pays]],Table_Correspondance!$B$1:$F$40,2,FALSE)</f>
        <v>Hongrie</v>
      </c>
      <c r="F1017" t="str">
        <f>RIGHT(Tableau1[[#This Row],[Categ]],LEN(Tableau1[[#This Row],[Categ]])-4)</f>
        <v>Haut</v>
      </c>
      <c r="G1017" t="s">
        <v>25</v>
      </c>
      <c r="H1017" t="str">
        <f>RIGHT(Tableau1[[#This Row],[Period]],4)</f>
        <v>2019</v>
      </c>
      <c r="I1017" t="str">
        <f>LEFT(Tableau1[[#This Row],[Period]],FIND("-",Tableau1[[#This Row],[Period]])-1)</f>
        <v>M12</v>
      </c>
      <c r="J1017" t="str">
        <f>RIGHT(Tableau1[[#This Row],[Gauche_Trouve]],LEN(Tableau1[[#This Row],[Gauche_Trouve]])-1)</f>
        <v>12</v>
      </c>
      <c r="K1017" s="5">
        <f>DATE(Tableau1[[#This Row],[Annee]],Tableau1[[#This Row],[Mois]],1)</f>
        <v>43800</v>
      </c>
      <c r="L1017" s="5" t="str">
        <f>"T" &amp; ROUNDUP(Tableau1[[#This Row],[Mois]]/3, 0)</f>
        <v>T4</v>
      </c>
      <c r="M1017" t="s">
        <v>81</v>
      </c>
      <c r="N1017" t="str">
        <f>CONCATENATE(Tableau1[[#This Row],[Annee]],"-",Tableau1[[#This Row],[Trimestre]])</f>
        <v>2019-T4</v>
      </c>
      <c r="O1017" t="str">
        <f>VLOOKUP(Tableau1[[#This Row],[Product_Ref]],Table_Correspondance!H:J,2,FALSE)</f>
        <v>Sweatshirt</v>
      </c>
      <c r="P1017" s="3">
        <f>VLOOKUP(Tableau1[[#This Row],[Product_Ref]],Table_Correspondance!H:N,6,FALSE)</f>
        <v>9.1999999999999993</v>
      </c>
      <c r="Q1017" s="3">
        <f>VLOOKUP(Tableau1[[#This Row],[Product_Ref]],Table_Correspondance!H:N,7,FALSE)</f>
        <v>10</v>
      </c>
      <c r="R1017" s="3">
        <v>1263.22</v>
      </c>
      <c r="S1017" t="str">
        <f>CONCATENATE(Tableau1[[#This Row],[Sub_Region_Cod]],Tableau1[[#This Row],[Country_Cod]],Tableau1[[#This Row],[Categ]],Tableau1[[#This Row],[Period]],Tableau1[[#This Row],[Product_Ref]],Tableau1[[#This Row],[Sales]])</f>
        <v>EUEHUNCAT_HautM12-2019P242271263,22</v>
      </c>
      <c r="T1017" s="5">
        <f>VLOOKUP(Tableau1[[#This Row],[Product_Ref]],Table_Correspondance!H:L,5,FALSE)</f>
        <v>42887</v>
      </c>
      <c r="U1017">
        <f>_xlfn.DAYS(Tableau1[[#This Row],[Date]],Tableau1[[#This Row],[Date_creation]])</f>
        <v>913</v>
      </c>
    </row>
    <row r="1018" spans="1:21" x14ac:dyDescent="0.35">
      <c r="A1018" t="s">
        <v>8</v>
      </c>
      <c r="B1018" t="s">
        <v>423</v>
      </c>
      <c r="C1018" t="str">
        <f>TRIM(Tableau1[[#This Row],[Country_Cod]])</f>
        <v>UKR</v>
      </c>
      <c r="D1018" t="s">
        <v>410</v>
      </c>
      <c r="E1018" t="str">
        <f>VLOOKUP(Tableau1[[#This Row],[Code_Pays]],Table_Correspondance!$B$1:$F$40,2,FALSE)</f>
        <v>Ukraine</v>
      </c>
      <c r="F1018" t="str">
        <f>RIGHT(Tableau1[[#This Row],[Categ]],LEN(Tableau1[[#This Row],[Categ]])-4)</f>
        <v>Bas</v>
      </c>
      <c r="G1018" t="s">
        <v>44</v>
      </c>
      <c r="H1018" t="str">
        <f>RIGHT(Tableau1[[#This Row],[Period]],4)</f>
        <v>2019</v>
      </c>
      <c r="I1018" t="str">
        <f>LEFT(Tableau1[[#This Row],[Period]],FIND("-",Tableau1[[#This Row],[Period]])-1)</f>
        <v>M11</v>
      </c>
      <c r="J1018" t="str">
        <f>RIGHT(Tableau1[[#This Row],[Gauche_Trouve]],LEN(Tableau1[[#This Row],[Gauche_Trouve]])-1)</f>
        <v>11</v>
      </c>
      <c r="K1018" s="5">
        <f>DATE(Tableau1[[#This Row],[Annee]],Tableau1[[#This Row],[Mois]],1)</f>
        <v>43770</v>
      </c>
      <c r="L1018" s="5" t="str">
        <f>"T" &amp; ROUNDUP(Tableau1[[#This Row],[Mois]]/3, 0)</f>
        <v>T4</v>
      </c>
      <c r="M1018" t="s">
        <v>91</v>
      </c>
      <c r="N1018" t="str">
        <f>CONCATENATE(Tableau1[[#This Row],[Annee]],"-",Tableau1[[#This Row],[Trimestre]])</f>
        <v>2019-T4</v>
      </c>
      <c r="O1018" t="str">
        <f>VLOOKUP(Tableau1[[#This Row],[Product_Ref]],Table_Correspondance!H:J,2,FALSE)</f>
        <v>Pantacourt</v>
      </c>
      <c r="P1018" s="3">
        <f>VLOOKUP(Tableau1[[#This Row],[Product_Ref]],Table_Correspondance!H:N,6,FALSE)</f>
        <v>7</v>
      </c>
      <c r="Q1018" s="3">
        <f>VLOOKUP(Tableau1[[#This Row],[Product_Ref]],Table_Correspondance!H:N,7,FALSE)</f>
        <v>10</v>
      </c>
      <c r="R1018" s="3">
        <v>6931.83</v>
      </c>
      <c r="S1018" t="str">
        <f>CONCATENATE(Tableau1[[#This Row],[Sub_Region_Cod]],Tableau1[[#This Row],[Country_Cod]],Tableau1[[#This Row],[Categ]],Tableau1[[#This Row],[Period]],Tableau1[[#This Row],[Product_Ref]],Tableau1[[#This Row],[Sales]])</f>
        <v>EUEUKRCAT_BasM11-2019P073766931,83</v>
      </c>
      <c r="T1018" s="5">
        <f>VLOOKUP(Tableau1[[#This Row],[Product_Ref]],Table_Correspondance!H:L,5,FALSE)</f>
        <v>42856</v>
      </c>
      <c r="U1018">
        <f>_xlfn.DAYS(Tableau1[[#This Row],[Date]],Tableau1[[#This Row],[Date_creation]])</f>
        <v>914</v>
      </c>
    </row>
    <row r="1019" spans="1:21" x14ac:dyDescent="0.35">
      <c r="A1019" t="s">
        <v>8</v>
      </c>
      <c r="B1019" t="s">
        <v>417</v>
      </c>
      <c r="C1019" t="str">
        <f>TRIM(Tableau1[[#This Row],[Country_Cod]])</f>
        <v>MDA</v>
      </c>
      <c r="D1019" t="s">
        <v>409</v>
      </c>
      <c r="E1019" t="str">
        <f>VLOOKUP(Tableau1[[#This Row],[Code_Pays]],Table_Correspondance!$B$1:$F$40,2,FALSE)</f>
        <v>République de Moldavie</v>
      </c>
      <c r="F1019" t="str">
        <f>RIGHT(Tableau1[[#This Row],[Categ]],LEN(Tableau1[[#This Row],[Categ]])-4)</f>
        <v>Haut</v>
      </c>
      <c r="G1019" t="s">
        <v>6</v>
      </c>
      <c r="H1019" t="str">
        <f>RIGHT(Tableau1[[#This Row],[Period]],4)</f>
        <v>2021</v>
      </c>
      <c r="I1019" t="str">
        <f>LEFT(Tableau1[[#This Row],[Period]],FIND("-",Tableau1[[#This Row],[Period]])-1)</f>
        <v>M1</v>
      </c>
      <c r="J1019" t="str">
        <f>RIGHT(Tableau1[[#This Row],[Gauche_Trouve]],LEN(Tableau1[[#This Row],[Gauche_Trouve]])-1)</f>
        <v>1</v>
      </c>
      <c r="K1019" s="5">
        <f>DATE(Tableau1[[#This Row],[Annee]],Tableau1[[#This Row],[Mois]],1)</f>
        <v>44197</v>
      </c>
      <c r="L1019" s="5" t="str">
        <f>"T" &amp; ROUNDUP(Tableau1[[#This Row],[Mois]]/3, 0)</f>
        <v>T1</v>
      </c>
      <c r="M1019" t="s">
        <v>252</v>
      </c>
      <c r="N1019" t="str">
        <f>CONCATENATE(Tableau1[[#This Row],[Annee]],"-",Tableau1[[#This Row],[Trimestre]])</f>
        <v>2021-T1</v>
      </c>
      <c r="O1019" t="str">
        <f>VLOOKUP(Tableau1[[#This Row],[Product_Ref]],Table_Correspondance!H:J,2,FALSE)</f>
        <v>Débardeur</v>
      </c>
      <c r="P1019" s="3">
        <f>VLOOKUP(Tableau1[[#This Row],[Product_Ref]],Table_Correspondance!H:N,6,FALSE)</f>
        <v>12.04</v>
      </c>
      <c r="Q1019" s="3">
        <f>VLOOKUP(Tableau1[[#This Row],[Product_Ref]],Table_Correspondance!H:N,7,FALSE)</f>
        <v>14</v>
      </c>
      <c r="R1019" s="3">
        <v>681.9</v>
      </c>
      <c r="S1019" t="str">
        <f>CONCATENATE(Tableau1[[#This Row],[Sub_Region_Cod]],Tableau1[[#This Row],[Country_Cod]],Tableau1[[#This Row],[Categ]],Tableau1[[#This Row],[Period]],Tableau1[[#This Row],[Product_Ref]],Tableau1[[#This Row],[Sales]])</f>
        <v>EUEMDACAT_HautM1-2021P37285681,9</v>
      </c>
      <c r="T1019" s="5">
        <f>VLOOKUP(Tableau1[[#This Row],[Product_Ref]],Table_Correspondance!H:L,5,FALSE)</f>
        <v>42917</v>
      </c>
      <c r="U1019">
        <f>_xlfn.DAYS(Tableau1[[#This Row],[Date]],Tableau1[[#This Row],[Date_creation]])</f>
        <v>1280</v>
      </c>
    </row>
    <row r="1020" spans="1:21" x14ac:dyDescent="0.35">
      <c r="A1020" t="s">
        <v>8</v>
      </c>
      <c r="B1020" t="s">
        <v>415</v>
      </c>
      <c r="C1020" t="str">
        <f>TRIM(Tableau1[[#This Row],[Country_Cod]])</f>
        <v>RUS</v>
      </c>
      <c r="D1020" t="s">
        <v>409</v>
      </c>
      <c r="E1020" t="str">
        <f>VLOOKUP(Tableau1[[#This Row],[Code_Pays]],Table_Correspondance!$B$1:$F$40,2,FALSE)</f>
        <v>Fédération de Russie</v>
      </c>
      <c r="F1020" t="str">
        <f>RIGHT(Tableau1[[#This Row],[Categ]],LEN(Tableau1[[#This Row],[Categ]])-4)</f>
        <v>Haut</v>
      </c>
      <c r="G1020" t="s">
        <v>54</v>
      </c>
      <c r="H1020" t="str">
        <f>RIGHT(Tableau1[[#This Row],[Period]],4)</f>
        <v>2020</v>
      </c>
      <c r="I1020" t="str">
        <f>LEFT(Tableau1[[#This Row],[Period]],FIND("-",Tableau1[[#This Row],[Period]])-1)</f>
        <v>M5</v>
      </c>
      <c r="J1020" t="str">
        <f>RIGHT(Tableau1[[#This Row],[Gauche_Trouve]],LEN(Tableau1[[#This Row],[Gauche_Trouve]])-1)</f>
        <v>5</v>
      </c>
      <c r="K1020" s="5">
        <f>DATE(Tableau1[[#This Row],[Annee]],Tableau1[[#This Row],[Mois]],1)</f>
        <v>43952</v>
      </c>
      <c r="L1020" s="5" t="str">
        <f>"T" &amp; ROUNDUP(Tableau1[[#This Row],[Mois]]/3, 0)</f>
        <v>T2</v>
      </c>
      <c r="M1020" t="s">
        <v>198</v>
      </c>
      <c r="N1020" t="str">
        <f>CONCATENATE(Tableau1[[#This Row],[Annee]],"-",Tableau1[[#This Row],[Trimestre]])</f>
        <v>2020-T2</v>
      </c>
      <c r="O1020" t="str">
        <f>VLOOKUP(Tableau1[[#This Row],[Product_Ref]],Table_Correspondance!H:J,2,FALSE)</f>
        <v>Sweatshirt</v>
      </c>
      <c r="P1020" s="3">
        <f>VLOOKUP(Tableau1[[#This Row],[Product_Ref]],Table_Correspondance!H:N,6,FALSE)</f>
        <v>4.8600000000000003</v>
      </c>
      <c r="Q1020" s="3">
        <f>VLOOKUP(Tableau1[[#This Row],[Product_Ref]],Table_Correspondance!H:N,7,FALSE)</f>
        <v>6</v>
      </c>
      <c r="R1020" s="3">
        <v>476.67</v>
      </c>
      <c r="S1020" t="str">
        <f>CONCATENATE(Tableau1[[#This Row],[Sub_Region_Cod]],Tableau1[[#This Row],[Country_Cod]],Tableau1[[#This Row],[Categ]],Tableau1[[#This Row],[Period]],Tableau1[[#This Row],[Product_Ref]],Tableau1[[#This Row],[Sales]])</f>
        <v>EUERUSCAT_HautM5-2020P49048476,67</v>
      </c>
      <c r="T1020" s="5">
        <f>VLOOKUP(Tableau1[[#This Row],[Product_Ref]],Table_Correspondance!H:L,5,FALSE)</f>
        <v>42917</v>
      </c>
      <c r="U1020">
        <f>_xlfn.DAYS(Tableau1[[#This Row],[Date]],Tableau1[[#This Row],[Date_creation]])</f>
        <v>1035</v>
      </c>
    </row>
    <row r="1021" spans="1:21" x14ac:dyDescent="0.35">
      <c r="A1021" t="s">
        <v>8</v>
      </c>
      <c r="B1021" t="s">
        <v>416</v>
      </c>
      <c r="C1021" t="str">
        <f>TRIM(Tableau1[[#This Row],[Country_Cod]])</f>
        <v>ROU</v>
      </c>
      <c r="D1021" t="s">
        <v>408</v>
      </c>
      <c r="E1021" t="str">
        <f>VLOOKUP(Tableau1[[#This Row],[Code_Pays]],Table_Correspondance!$B$1:$F$40,2,FALSE)</f>
        <v>Roumanie</v>
      </c>
      <c r="F1021" t="str">
        <f>RIGHT(Tableau1[[#This Row],[Categ]],LEN(Tableau1[[#This Row],[Categ]])-4)</f>
        <v>Haut-Et-Bas</v>
      </c>
      <c r="G1021" t="s">
        <v>9</v>
      </c>
      <c r="H1021" t="str">
        <f>RIGHT(Tableau1[[#This Row],[Period]],4)</f>
        <v>2021</v>
      </c>
      <c r="I1021" t="str">
        <f>LEFT(Tableau1[[#This Row],[Period]],FIND("-",Tableau1[[#This Row],[Period]])-1)</f>
        <v>M2</v>
      </c>
      <c r="J1021" t="str">
        <f>RIGHT(Tableau1[[#This Row],[Gauche_Trouve]],LEN(Tableau1[[#This Row],[Gauche_Trouve]])-1)</f>
        <v>2</v>
      </c>
      <c r="K1021" s="5">
        <f>DATE(Tableau1[[#This Row],[Annee]],Tableau1[[#This Row],[Mois]],1)</f>
        <v>44228</v>
      </c>
      <c r="L1021" s="5" t="str">
        <f>"T" &amp; ROUNDUP(Tableau1[[#This Row],[Mois]]/3, 0)</f>
        <v>T1</v>
      </c>
      <c r="M1021" t="s">
        <v>85</v>
      </c>
      <c r="N1021" t="str">
        <f>CONCATENATE(Tableau1[[#This Row],[Annee]],"-",Tableau1[[#This Row],[Trimestre]])</f>
        <v>2021-T1</v>
      </c>
      <c r="O1021" t="str">
        <f>VLOOKUP(Tableau1[[#This Row],[Product_Ref]],Table_Correspondance!H:J,2,FALSE)</f>
        <v>Pyjama</v>
      </c>
      <c r="P1021" s="3">
        <f>VLOOKUP(Tableau1[[#This Row],[Product_Ref]],Table_Correspondance!H:N,6,FALSE)</f>
        <v>12.3</v>
      </c>
      <c r="Q1021" s="3">
        <f>VLOOKUP(Tableau1[[#This Row],[Product_Ref]],Table_Correspondance!H:N,7,FALSE)</f>
        <v>15</v>
      </c>
      <c r="R1021" s="3">
        <v>2439.81</v>
      </c>
      <c r="S1021" t="str">
        <f>CONCATENATE(Tableau1[[#This Row],[Sub_Region_Cod]],Tableau1[[#This Row],[Country_Cod]],Tableau1[[#This Row],[Categ]],Tableau1[[#This Row],[Period]],Tableau1[[#This Row],[Product_Ref]],Tableau1[[#This Row],[Sales]])</f>
        <v>EUEROUCAT_Haut-Et-BasM2-2021P260932439,81</v>
      </c>
      <c r="T1021" s="5">
        <f>VLOOKUP(Tableau1[[#This Row],[Product_Ref]],Table_Correspondance!H:L,5,FALSE)</f>
        <v>42826</v>
      </c>
      <c r="U1021">
        <f>_xlfn.DAYS(Tableau1[[#This Row],[Date]],Tableau1[[#This Row],[Date_creation]])</f>
        <v>1402</v>
      </c>
    </row>
    <row r="1022" spans="1:21" x14ac:dyDescent="0.35">
      <c r="A1022" t="s">
        <v>8</v>
      </c>
      <c r="B1022" t="s">
        <v>424</v>
      </c>
      <c r="C1022" t="str">
        <f>TRIM(Tableau1[[#This Row],[Country_Cod]])</f>
        <v>CZE</v>
      </c>
      <c r="D1022" t="s">
        <v>409</v>
      </c>
      <c r="E1022" t="str">
        <f>VLOOKUP(Tableau1[[#This Row],[Code_Pays]],Table_Correspondance!$B$1:$F$40,2,FALSE)</f>
        <v>République Tchèque</v>
      </c>
      <c r="F1022" t="str">
        <f>RIGHT(Tableau1[[#This Row],[Categ]],LEN(Tableau1[[#This Row],[Categ]])-4)</f>
        <v>Haut</v>
      </c>
      <c r="G1022" t="s">
        <v>73</v>
      </c>
      <c r="H1022" t="str">
        <f>RIGHT(Tableau1[[#This Row],[Period]],4)</f>
        <v>2020</v>
      </c>
      <c r="I1022" t="str">
        <f>LEFT(Tableau1[[#This Row],[Period]],FIND("-",Tableau1[[#This Row],[Period]])-1)</f>
        <v>M8</v>
      </c>
      <c r="J1022" t="str">
        <f>RIGHT(Tableau1[[#This Row],[Gauche_Trouve]],LEN(Tableau1[[#This Row],[Gauche_Trouve]])-1)</f>
        <v>8</v>
      </c>
      <c r="K1022" s="5">
        <f>DATE(Tableau1[[#This Row],[Annee]],Tableau1[[#This Row],[Mois]],1)</f>
        <v>44044</v>
      </c>
      <c r="L1022" s="5" t="str">
        <f>"T" &amp; ROUNDUP(Tableau1[[#This Row],[Mois]]/3, 0)</f>
        <v>T3</v>
      </c>
      <c r="M1022" t="s">
        <v>155</v>
      </c>
      <c r="N1022" t="str">
        <f>CONCATENATE(Tableau1[[#This Row],[Annee]],"-",Tableau1[[#This Row],[Trimestre]])</f>
        <v>2020-T3</v>
      </c>
      <c r="O1022" t="str">
        <f>VLOOKUP(Tableau1[[#This Row],[Product_Ref]],Table_Correspondance!H:J,2,FALSE)</f>
        <v>Pull</v>
      </c>
      <c r="P1022" s="3">
        <f>VLOOKUP(Tableau1[[#This Row],[Product_Ref]],Table_Correspondance!H:N,6,FALSE)</f>
        <v>5.0999999999999996</v>
      </c>
      <c r="Q1022" s="3">
        <f>VLOOKUP(Tableau1[[#This Row],[Product_Ref]],Table_Correspondance!H:N,7,FALSE)</f>
        <v>6</v>
      </c>
      <c r="R1022" s="3">
        <v>5696.23</v>
      </c>
      <c r="S1022" t="str">
        <f>CONCATENATE(Tableau1[[#This Row],[Sub_Region_Cod]],Tableau1[[#This Row],[Country_Cod]],Tableau1[[#This Row],[Categ]],Tableau1[[#This Row],[Period]],Tableau1[[#This Row],[Product_Ref]],Tableau1[[#This Row],[Sales]])</f>
        <v>EUECZECAT_HautM8-2020P069485696,23</v>
      </c>
      <c r="T1022" s="5">
        <f>VLOOKUP(Tableau1[[#This Row],[Product_Ref]],Table_Correspondance!H:L,5,FALSE)</f>
        <v>43252</v>
      </c>
      <c r="U1022">
        <f>_xlfn.DAYS(Tableau1[[#This Row],[Date]],Tableau1[[#This Row],[Date_creation]])</f>
        <v>792</v>
      </c>
    </row>
    <row r="1023" spans="1:21" x14ac:dyDescent="0.35">
      <c r="A1023" t="s">
        <v>8</v>
      </c>
      <c r="B1023" t="s">
        <v>420</v>
      </c>
      <c r="C1023" t="str">
        <f>TRIM(Tableau1[[#This Row],[Country_Cod]])</f>
        <v>POL</v>
      </c>
      <c r="D1023" t="s">
        <v>410</v>
      </c>
      <c r="E1023" t="str">
        <f>VLOOKUP(Tableau1[[#This Row],[Code_Pays]],Table_Correspondance!$B$1:$F$40,2,FALSE)</f>
        <v>Pologne</v>
      </c>
      <c r="F1023" t="str">
        <f>RIGHT(Tableau1[[#This Row],[Categ]],LEN(Tableau1[[#This Row],[Categ]])-4)</f>
        <v>Bas</v>
      </c>
      <c r="G1023" t="s">
        <v>40</v>
      </c>
      <c r="H1023" t="str">
        <f>RIGHT(Tableau1[[#This Row],[Period]],4)</f>
        <v>2020</v>
      </c>
      <c r="I1023" t="str">
        <f>LEFT(Tableau1[[#This Row],[Period]],FIND("-",Tableau1[[#This Row],[Period]])-1)</f>
        <v>M10</v>
      </c>
      <c r="J1023" t="str">
        <f>RIGHT(Tableau1[[#This Row],[Gauche_Trouve]],LEN(Tableau1[[#This Row],[Gauche_Trouve]])-1)</f>
        <v>10</v>
      </c>
      <c r="K1023" s="5">
        <f>DATE(Tableau1[[#This Row],[Annee]],Tableau1[[#This Row],[Mois]],1)</f>
        <v>44105</v>
      </c>
      <c r="L1023" s="5" t="str">
        <f>"T" &amp; ROUNDUP(Tableau1[[#This Row],[Mois]]/3, 0)</f>
        <v>T4</v>
      </c>
      <c r="M1023" t="s">
        <v>379</v>
      </c>
      <c r="N1023" t="str">
        <f>CONCATENATE(Tableau1[[#This Row],[Annee]],"-",Tableau1[[#This Row],[Trimestre]])</f>
        <v>2020-T4</v>
      </c>
      <c r="O1023" t="str">
        <f>VLOOKUP(Tableau1[[#This Row],[Product_Ref]],Table_Correspondance!H:J,2,FALSE)</f>
        <v>Jupe</v>
      </c>
      <c r="P1023" s="3">
        <f>VLOOKUP(Tableau1[[#This Row],[Product_Ref]],Table_Correspondance!H:N,6,FALSE)</f>
        <v>9.02</v>
      </c>
      <c r="Q1023" s="3">
        <f>VLOOKUP(Tableau1[[#This Row],[Product_Ref]],Table_Correspondance!H:N,7,FALSE)</f>
        <v>11</v>
      </c>
      <c r="R1023" s="3">
        <v>8657.81</v>
      </c>
      <c r="S1023" t="str">
        <f>CONCATENATE(Tableau1[[#This Row],[Sub_Region_Cod]],Tableau1[[#This Row],[Country_Cod]],Tableau1[[#This Row],[Categ]],Tableau1[[#This Row],[Period]],Tableau1[[#This Row],[Product_Ref]],Tableau1[[#This Row],[Sales]])</f>
        <v>EUEPOLCAT_BasM10-2020P374658657,81</v>
      </c>
      <c r="T1023" s="5">
        <f>VLOOKUP(Tableau1[[#This Row],[Product_Ref]],Table_Correspondance!H:L,5,FALSE)</f>
        <v>43435</v>
      </c>
      <c r="U1023">
        <f>_xlfn.DAYS(Tableau1[[#This Row],[Date]],Tableau1[[#This Row],[Date_creation]])</f>
        <v>670</v>
      </c>
    </row>
    <row r="1024" spans="1:21" x14ac:dyDescent="0.35">
      <c r="A1024" t="s">
        <v>8</v>
      </c>
      <c r="B1024" t="s">
        <v>420</v>
      </c>
      <c r="C1024" t="str">
        <f>TRIM(Tableau1[[#This Row],[Country_Cod]])</f>
        <v>POL</v>
      </c>
      <c r="D1024" t="s">
        <v>410</v>
      </c>
      <c r="E1024" t="str">
        <f>VLOOKUP(Tableau1[[#This Row],[Code_Pays]],Table_Correspondance!$B$1:$F$40,2,FALSE)</f>
        <v>Pologne</v>
      </c>
      <c r="F1024" t="str">
        <f>RIGHT(Tableau1[[#This Row],[Categ]],LEN(Tableau1[[#This Row],[Categ]])-4)</f>
        <v>Bas</v>
      </c>
      <c r="G1024" t="s">
        <v>13</v>
      </c>
      <c r="H1024" t="str">
        <f>RIGHT(Tableau1[[#This Row],[Period]],4)</f>
        <v>2020</v>
      </c>
      <c r="I1024" t="str">
        <f>LEFT(Tableau1[[#This Row],[Period]],FIND("-",Tableau1[[#This Row],[Period]])-1)</f>
        <v>M2</v>
      </c>
      <c r="J1024" t="str">
        <f>RIGHT(Tableau1[[#This Row],[Gauche_Trouve]],LEN(Tableau1[[#This Row],[Gauche_Trouve]])-1)</f>
        <v>2</v>
      </c>
      <c r="K1024" s="5">
        <f>DATE(Tableau1[[#This Row],[Annee]],Tableau1[[#This Row],[Mois]],1)</f>
        <v>43862</v>
      </c>
      <c r="L1024" s="5" t="str">
        <f>"T" &amp; ROUNDUP(Tableau1[[#This Row],[Mois]]/3, 0)</f>
        <v>T1</v>
      </c>
      <c r="M1024" t="s">
        <v>138</v>
      </c>
      <c r="N1024" t="str">
        <f>CONCATENATE(Tableau1[[#This Row],[Annee]],"-",Tableau1[[#This Row],[Trimestre]])</f>
        <v>2020-T1</v>
      </c>
      <c r="O1024" t="str">
        <f>VLOOKUP(Tableau1[[#This Row],[Product_Ref]],Table_Correspondance!H:J,2,FALSE)</f>
        <v>Chaussette</v>
      </c>
      <c r="P1024" s="3">
        <f>VLOOKUP(Tableau1[[#This Row],[Product_Ref]],Table_Correspondance!H:N,6,FALSE)</f>
        <v>13.8</v>
      </c>
      <c r="Q1024" s="3">
        <f>VLOOKUP(Tableau1[[#This Row],[Product_Ref]],Table_Correspondance!H:N,7,FALSE)</f>
        <v>15</v>
      </c>
      <c r="R1024" s="3">
        <v>4498.8100000000004</v>
      </c>
      <c r="S1024" t="str">
        <f>CONCATENATE(Tableau1[[#This Row],[Sub_Region_Cod]],Tableau1[[#This Row],[Country_Cod]],Tableau1[[#This Row],[Categ]],Tableau1[[#This Row],[Period]],Tableau1[[#This Row],[Product_Ref]],Tableau1[[#This Row],[Sales]])</f>
        <v>EUEPOLCAT_BasM2-2020P015484498,81</v>
      </c>
      <c r="T1024" s="5">
        <f>VLOOKUP(Tableau1[[#This Row],[Product_Ref]],Table_Correspondance!H:L,5,FALSE)</f>
        <v>43435</v>
      </c>
      <c r="U1024">
        <f>_xlfn.DAYS(Tableau1[[#This Row],[Date]],Tableau1[[#This Row],[Date_creation]])</f>
        <v>427</v>
      </c>
    </row>
    <row r="1025" spans="1:21" x14ac:dyDescent="0.35">
      <c r="A1025" t="s">
        <v>8</v>
      </c>
      <c r="B1025" t="s">
        <v>422</v>
      </c>
      <c r="C1025" t="str">
        <f>TRIM(Tableau1[[#This Row],[Country_Cod]])</f>
        <v>BLR</v>
      </c>
      <c r="D1025" t="s">
        <v>409</v>
      </c>
      <c r="E1025" t="str">
        <f>VLOOKUP(Tableau1[[#This Row],[Code_Pays]],Table_Correspondance!$B$1:$F$40,2,FALSE)</f>
        <v>Bélarus</v>
      </c>
      <c r="F1025" t="str">
        <f>RIGHT(Tableau1[[#This Row],[Categ]],LEN(Tableau1[[#This Row],[Categ]])-4)</f>
        <v>Haut</v>
      </c>
      <c r="G1025" t="s">
        <v>25</v>
      </c>
      <c r="H1025" t="str">
        <f>RIGHT(Tableau1[[#This Row],[Period]],4)</f>
        <v>2019</v>
      </c>
      <c r="I1025" t="str">
        <f>LEFT(Tableau1[[#This Row],[Period]],FIND("-",Tableau1[[#This Row],[Period]])-1)</f>
        <v>M12</v>
      </c>
      <c r="J1025" t="str">
        <f>RIGHT(Tableau1[[#This Row],[Gauche_Trouve]],LEN(Tableau1[[#This Row],[Gauche_Trouve]])-1)</f>
        <v>12</v>
      </c>
      <c r="K1025" s="5">
        <f>DATE(Tableau1[[#This Row],[Annee]],Tableau1[[#This Row],[Mois]],1)</f>
        <v>43800</v>
      </c>
      <c r="L1025" s="5" t="str">
        <f>"T" &amp; ROUNDUP(Tableau1[[#This Row],[Mois]]/3, 0)</f>
        <v>T4</v>
      </c>
      <c r="M1025" t="s">
        <v>163</v>
      </c>
      <c r="N1025" t="str">
        <f>CONCATENATE(Tableau1[[#This Row],[Annee]],"-",Tableau1[[#This Row],[Trimestre]])</f>
        <v>2019-T4</v>
      </c>
      <c r="O1025" t="str">
        <f>VLOOKUP(Tableau1[[#This Row],[Product_Ref]],Table_Correspondance!H:J,2,FALSE)</f>
        <v>T-shirt</v>
      </c>
      <c r="P1025" s="3">
        <f>VLOOKUP(Tableau1[[#This Row],[Product_Ref]],Table_Correspondance!H:N,6,FALSE)</f>
        <v>6.3</v>
      </c>
      <c r="Q1025" s="3">
        <f>VLOOKUP(Tableau1[[#This Row],[Product_Ref]],Table_Correspondance!H:N,7,FALSE)</f>
        <v>7</v>
      </c>
      <c r="R1025" s="3">
        <v>2465.11</v>
      </c>
      <c r="S1025" t="str">
        <f>CONCATENATE(Tableau1[[#This Row],[Sub_Region_Cod]],Tableau1[[#This Row],[Country_Cod]],Tableau1[[#This Row],[Categ]],Tableau1[[#This Row],[Period]],Tableau1[[#This Row],[Product_Ref]],Tableau1[[#This Row],[Sales]])</f>
        <v>EUEBLRCAT_HautM12-2019P398032465,11</v>
      </c>
      <c r="T1025" s="5">
        <f>VLOOKUP(Tableau1[[#This Row],[Product_Ref]],Table_Correspondance!H:L,5,FALSE)</f>
        <v>43313</v>
      </c>
      <c r="U1025">
        <f>_xlfn.DAYS(Tableau1[[#This Row],[Date]],Tableau1[[#This Row],[Date_creation]])</f>
        <v>487</v>
      </c>
    </row>
    <row r="1026" spans="1:21" x14ac:dyDescent="0.35">
      <c r="A1026" t="s">
        <v>8</v>
      </c>
      <c r="B1026" t="s">
        <v>417</v>
      </c>
      <c r="C1026" t="str">
        <f>TRIM(Tableau1[[#This Row],[Country_Cod]])</f>
        <v>MDA</v>
      </c>
      <c r="D1026" t="s">
        <v>409</v>
      </c>
      <c r="E1026" t="str">
        <f>VLOOKUP(Tableau1[[#This Row],[Code_Pays]],Table_Correspondance!$B$1:$F$40,2,FALSE)</f>
        <v>République de Moldavie</v>
      </c>
      <c r="F1026" t="str">
        <f>RIGHT(Tableau1[[#This Row],[Categ]],LEN(Tableau1[[#This Row],[Categ]])-4)</f>
        <v>Haut</v>
      </c>
      <c r="G1026" t="s">
        <v>75</v>
      </c>
      <c r="H1026" t="str">
        <f>RIGHT(Tableau1[[#This Row],[Period]],4)</f>
        <v>2021</v>
      </c>
      <c r="I1026" t="str">
        <f>LEFT(Tableau1[[#This Row],[Period]],FIND("-",Tableau1[[#This Row],[Period]])-1)</f>
        <v>M4</v>
      </c>
      <c r="J1026" t="str">
        <f>RIGHT(Tableau1[[#This Row],[Gauche_Trouve]],LEN(Tableau1[[#This Row],[Gauche_Trouve]])-1)</f>
        <v>4</v>
      </c>
      <c r="K1026" s="5">
        <f>DATE(Tableau1[[#This Row],[Annee]],Tableau1[[#This Row],[Mois]],1)</f>
        <v>44287</v>
      </c>
      <c r="L1026" s="5" t="str">
        <f>"T" &amp; ROUNDUP(Tableau1[[#This Row],[Mois]]/3, 0)</f>
        <v>T2</v>
      </c>
      <c r="M1026" t="s">
        <v>404</v>
      </c>
      <c r="N1026" t="str">
        <f>CONCATENATE(Tableau1[[#This Row],[Annee]],"-",Tableau1[[#This Row],[Trimestre]])</f>
        <v>2021-T2</v>
      </c>
      <c r="O1026" t="str">
        <f>VLOOKUP(Tableau1[[#This Row],[Product_Ref]],Table_Correspondance!H:J,2,FALSE)</f>
        <v>Débardeur</v>
      </c>
      <c r="P1026" s="3">
        <f>VLOOKUP(Tableau1[[#This Row],[Product_Ref]],Table_Correspondance!H:N,6,FALSE)</f>
        <v>12.3</v>
      </c>
      <c r="Q1026" s="3">
        <f>VLOOKUP(Tableau1[[#This Row],[Product_Ref]],Table_Correspondance!H:N,7,FALSE)</f>
        <v>15</v>
      </c>
      <c r="R1026" s="3">
        <v>8831.43</v>
      </c>
      <c r="S1026" t="str">
        <f>CONCATENATE(Tableau1[[#This Row],[Sub_Region_Cod]],Tableau1[[#This Row],[Country_Cod]],Tableau1[[#This Row],[Categ]],Tableau1[[#This Row],[Period]],Tableau1[[#This Row],[Product_Ref]],Tableau1[[#This Row],[Sales]])</f>
        <v>EUEMDACAT_HautM4-2021P353228831,43</v>
      </c>
      <c r="T1026" s="5">
        <f>VLOOKUP(Tableau1[[#This Row],[Product_Ref]],Table_Correspondance!H:L,5,FALSE)</f>
        <v>42795</v>
      </c>
      <c r="U1026">
        <f>_xlfn.DAYS(Tableau1[[#This Row],[Date]],Tableau1[[#This Row],[Date_creation]])</f>
        <v>1492</v>
      </c>
    </row>
    <row r="1027" spans="1:21" x14ac:dyDescent="0.35">
      <c r="A1027" t="s">
        <v>8</v>
      </c>
      <c r="B1027" t="s">
        <v>424</v>
      </c>
      <c r="C1027" t="str">
        <f>TRIM(Tableau1[[#This Row],[Country_Cod]])</f>
        <v>CZE</v>
      </c>
      <c r="D1027" t="s">
        <v>409</v>
      </c>
      <c r="E1027" t="str">
        <f>VLOOKUP(Tableau1[[#This Row],[Code_Pays]],Table_Correspondance!$B$1:$F$40,2,FALSE)</f>
        <v>République Tchèque</v>
      </c>
      <c r="F1027" t="str">
        <f>RIGHT(Tableau1[[#This Row],[Categ]],LEN(Tableau1[[#This Row],[Categ]])-4)</f>
        <v>Haut</v>
      </c>
      <c r="G1027" t="s">
        <v>63</v>
      </c>
      <c r="H1027" t="str">
        <f>RIGHT(Tableau1[[#This Row],[Period]],4)</f>
        <v>2019</v>
      </c>
      <c r="I1027" t="str">
        <f>LEFT(Tableau1[[#This Row],[Period]],FIND("-",Tableau1[[#This Row],[Period]])-1)</f>
        <v>M7</v>
      </c>
      <c r="J1027" t="str">
        <f>RIGHT(Tableau1[[#This Row],[Gauche_Trouve]],LEN(Tableau1[[#This Row],[Gauche_Trouve]])-1)</f>
        <v>7</v>
      </c>
      <c r="K1027" s="5">
        <f>DATE(Tableau1[[#This Row],[Annee]],Tableau1[[#This Row],[Mois]],1)</f>
        <v>43647</v>
      </c>
      <c r="L1027" s="5" t="str">
        <f>"T" &amp; ROUNDUP(Tableau1[[#This Row],[Mois]]/3, 0)</f>
        <v>T3</v>
      </c>
      <c r="M1027" t="s">
        <v>101</v>
      </c>
      <c r="N1027" t="str">
        <f>CONCATENATE(Tableau1[[#This Row],[Annee]],"-",Tableau1[[#This Row],[Trimestre]])</f>
        <v>2019-T3</v>
      </c>
      <c r="O1027" t="str">
        <f>VLOOKUP(Tableau1[[#This Row],[Product_Ref]],Table_Correspondance!H:J,2,FALSE)</f>
        <v>Sweatshirt</v>
      </c>
      <c r="P1027" s="3">
        <f>VLOOKUP(Tableau1[[#This Row],[Product_Ref]],Table_Correspondance!H:N,6,FALSE)</f>
        <v>4.4400000000000004</v>
      </c>
      <c r="Q1027" s="3">
        <f>VLOOKUP(Tableau1[[#This Row],[Product_Ref]],Table_Correspondance!H:N,7,FALSE)</f>
        <v>6</v>
      </c>
      <c r="R1027" s="3">
        <v>7085.82</v>
      </c>
      <c r="S1027" t="str">
        <f>CONCATENATE(Tableau1[[#This Row],[Sub_Region_Cod]],Tableau1[[#This Row],[Country_Cod]],Tableau1[[#This Row],[Categ]],Tableau1[[#This Row],[Period]],Tableau1[[#This Row],[Product_Ref]],Tableau1[[#This Row],[Sales]])</f>
        <v>EUECZECAT_HautM7-2019P489787085,82</v>
      </c>
      <c r="T1027" s="5">
        <f>VLOOKUP(Tableau1[[#This Row],[Product_Ref]],Table_Correspondance!H:L,5,FALSE)</f>
        <v>42736</v>
      </c>
      <c r="U1027">
        <f>_xlfn.DAYS(Tableau1[[#This Row],[Date]],Tableau1[[#This Row],[Date_creation]])</f>
        <v>911</v>
      </c>
    </row>
    <row r="1028" spans="1:21" x14ac:dyDescent="0.35">
      <c r="A1028" t="s">
        <v>8</v>
      </c>
      <c r="B1028" t="s">
        <v>418</v>
      </c>
      <c r="C1028" t="str">
        <f>TRIM(Tableau1[[#This Row],[Country_Cod]])</f>
        <v>BGR</v>
      </c>
      <c r="D1028" t="s">
        <v>410</v>
      </c>
      <c r="E1028" t="str">
        <f>VLOOKUP(Tableau1[[#This Row],[Code_Pays]],Table_Correspondance!$B$1:$F$40,2,FALSE)</f>
        <v>Bulgarie</v>
      </c>
      <c r="F1028" t="str">
        <f>RIGHT(Tableau1[[#This Row],[Categ]],LEN(Tableau1[[#This Row],[Categ]])-4)</f>
        <v>Bas</v>
      </c>
      <c r="G1028" t="s">
        <v>52</v>
      </c>
      <c r="H1028" t="str">
        <f>RIGHT(Tableau1[[#This Row],[Period]],4)</f>
        <v>2020</v>
      </c>
      <c r="I1028" t="str">
        <f>LEFT(Tableau1[[#This Row],[Period]],FIND("-",Tableau1[[#This Row],[Period]])-1)</f>
        <v>M11</v>
      </c>
      <c r="J1028" t="str">
        <f>RIGHT(Tableau1[[#This Row],[Gauche_Trouve]],LEN(Tableau1[[#This Row],[Gauche_Trouve]])-1)</f>
        <v>11</v>
      </c>
      <c r="K1028" s="5">
        <f>DATE(Tableau1[[#This Row],[Annee]],Tableau1[[#This Row],[Mois]],1)</f>
        <v>44136</v>
      </c>
      <c r="L1028" s="5" t="str">
        <f>"T" &amp; ROUNDUP(Tableau1[[#This Row],[Mois]]/3, 0)</f>
        <v>T4</v>
      </c>
      <c r="M1028" t="s">
        <v>22</v>
      </c>
      <c r="N1028" t="str">
        <f>CONCATENATE(Tableau1[[#This Row],[Annee]],"-",Tableau1[[#This Row],[Trimestre]])</f>
        <v>2020-T4</v>
      </c>
      <c r="O1028" t="str">
        <f>VLOOKUP(Tableau1[[#This Row],[Product_Ref]],Table_Correspondance!H:J,2,FALSE)</f>
        <v>Jupe</v>
      </c>
      <c r="P1028" s="3">
        <f>VLOOKUP(Tableau1[[#This Row],[Product_Ref]],Table_Correspondance!H:N,6,FALSE)</f>
        <v>9.23</v>
      </c>
      <c r="Q1028" s="3">
        <f>VLOOKUP(Tableau1[[#This Row],[Product_Ref]],Table_Correspondance!H:N,7,FALSE)</f>
        <v>13</v>
      </c>
      <c r="R1028" s="3">
        <v>4222.51</v>
      </c>
      <c r="S1028" t="str">
        <f>CONCATENATE(Tableau1[[#This Row],[Sub_Region_Cod]],Tableau1[[#This Row],[Country_Cod]],Tableau1[[#This Row],[Categ]],Tableau1[[#This Row],[Period]],Tableau1[[#This Row],[Product_Ref]],Tableau1[[#This Row],[Sales]])</f>
        <v>EUEBGRCAT_BasM11-2020P352474222,51</v>
      </c>
      <c r="T1028" s="5">
        <f>VLOOKUP(Tableau1[[#This Row],[Product_Ref]],Table_Correspondance!H:L,5,FALSE)</f>
        <v>43070</v>
      </c>
      <c r="U1028">
        <f>_xlfn.DAYS(Tableau1[[#This Row],[Date]],Tableau1[[#This Row],[Date_creation]])</f>
        <v>1066</v>
      </c>
    </row>
    <row r="1029" spans="1:21" x14ac:dyDescent="0.35">
      <c r="A1029" t="s">
        <v>8</v>
      </c>
      <c r="B1029" t="s">
        <v>422</v>
      </c>
      <c r="C1029" t="str">
        <f>TRIM(Tableau1[[#This Row],[Country_Cod]])</f>
        <v>BLR</v>
      </c>
      <c r="D1029" t="s">
        <v>409</v>
      </c>
      <c r="E1029" t="str">
        <f>VLOOKUP(Tableau1[[#This Row],[Code_Pays]],Table_Correspondance!$B$1:$F$40,2,FALSE)</f>
        <v>Bélarus</v>
      </c>
      <c r="F1029" t="str">
        <f>RIGHT(Tableau1[[#This Row],[Categ]],LEN(Tableau1[[#This Row],[Categ]])-4)</f>
        <v>Haut</v>
      </c>
      <c r="G1029" t="s">
        <v>38</v>
      </c>
      <c r="H1029" t="str">
        <f>RIGHT(Tableau1[[#This Row],[Period]],4)</f>
        <v>2019</v>
      </c>
      <c r="I1029" t="str">
        <f>LEFT(Tableau1[[#This Row],[Period]],FIND("-",Tableau1[[#This Row],[Period]])-1)</f>
        <v>M5</v>
      </c>
      <c r="J1029" t="str">
        <f>RIGHT(Tableau1[[#This Row],[Gauche_Trouve]],LEN(Tableau1[[#This Row],[Gauche_Trouve]])-1)</f>
        <v>5</v>
      </c>
      <c r="K1029" s="5">
        <f>DATE(Tableau1[[#This Row],[Annee]],Tableau1[[#This Row],[Mois]],1)</f>
        <v>43586</v>
      </c>
      <c r="L1029" s="5" t="str">
        <f>"T" &amp; ROUNDUP(Tableau1[[#This Row],[Mois]]/3, 0)</f>
        <v>T2</v>
      </c>
      <c r="M1029" t="s">
        <v>271</v>
      </c>
      <c r="N1029" t="str">
        <f>CONCATENATE(Tableau1[[#This Row],[Annee]],"-",Tableau1[[#This Row],[Trimestre]])</f>
        <v>2019-T2</v>
      </c>
      <c r="O1029" t="str">
        <f>VLOOKUP(Tableau1[[#This Row],[Product_Ref]],Table_Correspondance!H:J,2,FALSE)</f>
        <v>Débardeur</v>
      </c>
      <c r="P1029" s="3">
        <f>VLOOKUP(Tableau1[[#This Row],[Product_Ref]],Table_Correspondance!H:N,6,FALSE)</f>
        <v>5.28</v>
      </c>
      <c r="Q1029" s="3">
        <f>VLOOKUP(Tableau1[[#This Row],[Product_Ref]],Table_Correspondance!H:N,7,FALSE)</f>
        <v>6</v>
      </c>
      <c r="R1029" s="3">
        <v>2630.35</v>
      </c>
      <c r="S1029" t="str">
        <f>CONCATENATE(Tableau1[[#This Row],[Sub_Region_Cod]],Tableau1[[#This Row],[Country_Cod]],Tableau1[[#This Row],[Categ]],Tableau1[[#This Row],[Period]],Tableau1[[#This Row],[Product_Ref]],Tableau1[[#This Row],[Sales]])</f>
        <v>EUEBLRCAT_HautM5-2019P072352630,35</v>
      </c>
      <c r="T1029" s="5">
        <f>VLOOKUP(Tableau1[[#This Row],[Product_Ref]],Table_Correspondance!H:L,5,FALSE)</f>
        <v>43160</v>
      </c>
      <c r="U1029">
        <f>_xlfn.DAYS(Tableau1[[#This Row],[Date]],Tableau1[[#This Row],[Date_creation]])</f>
        <v>426</v>
      </c>
    </row>
    <row r="1030" spans="1:21" x14ac:dyDescent="0.35">
      <c r="A1030" t="s">
        <v>8</v>
      </c>
      <c r="B1030" t="s">
        <v>418</v>
      </c>
      <c r="C1030" t="str">
        <f>TRIM(Tableau1[[#This Row],[Country_Cod]])</f>
        <v>BGR</v>
      </c>
      <c r="D1030" t="s">
        <v>410</v>
      </c>
      <c r="E1030" t="str">
        <f>VLOOKUP(Tableau1[[#This Row],[Code_Pays]],Table_Correspondance!$B$1:$F$40,2,FALSE)</f>
        <v>Bulgarie</v>
      </c>
      <c r="F1030" t="str">
        <f>RIGHT(Tableau1[[#This Row],[Categ]],LEN(Tableau1[[#This Row],[Categ]])-4)</f>
        <v>Bas</v>
      </c>
      <c r="G1030" t="s">
        <v>56</v>
      </c>
      <c r="H1030" t="str">
        <f>RIGHT(Tableau1[[#This Row],[Period]],4)</f>
        <v>2020</v>
      </c>
      <c r="I1030" t="str">
        <f>LEFT(Tableau1[[#This Row],[Period]],FIND("-",Tableau1[[#This Row],[Period]])-1)</f>
        <v>M3</v>
      </c>
      <c r="J1030" t="str">
        <f>RIGHT(Tableau1[[#This Row],[Gauche_Trouve]],LEN(Tableau1[[#This Row],[Gauche_Trouve]])-1)</f>
        <v>3</v>
      </c>
      <c r="K1030" s="5">
        <f>DATE(Tableau1[[#This Row],[Annee]],Tableau1[[#This Row],[Mois]],1)</f>
        <v>43891</v>
      </c>
      <c r="L1030" s="5" t="str">
        <f>"T" &amp; ROUNDUP(Tableau1[[#This Row],[Mois]]/3, 0)</f>
        <v>T1</v>
      </c>
      <c r="M1030" t="s">
        <v>176</v>
      </c>
      <c r="N1030" t="str">
        <f>CONCATENATE(Tableau1[[#This Row],[Annee]],"-",Tableau1[[#This Row],[Trimestre]])</f>
        <v>2020-T1</v>
      </c>
      <c r="O1030" t="str">
        <f>VLOOKUP(Tableau1[[#This Row],[Product_Ref]],Table_Correspondance!H:J,2,FALSE)</f>
        <v>Culotte</v>
      </c>
      <c r="P1030" s="3">
        <f>VLOOKUP(Tableau1[[#This Row],[Product_Ref]],Table_Correspondance!H:N,6,FALSE)</f>
        <v>4.9000000000000004</v>
      </c>
      <c r="Q1030" s="3">
        <f>VLOOKUP(Tableau1[[#This Row],[Product_Ref]],Table_Correspondance!H:N,7,FALSE)</f>
        <v>7</v>
      </c>
      <c r="R1030" s="3">
        <v>7025.77</v>
      </c>
      <c r="S1030" t="str">
        <f>CONCATENATE(Tableau1[[#This Row],[Sub_Region_Cod]],Tableau1[[#This Row],[Country_Cod]],Tableau1[[#This Row],[Categ]],Tableau1[[#This Row],[Period]],Tableau1[[#This Row],[Product_Ref]],Tableau1[[#This Row],[Sales]])</f>
        <v>EUEBGRCAT_BasM3-2020P271827025,77</v>
      </c>
      <c r="T1030" s="5">
        <f>VLOOKUP(Tableau1[[#This Row],[Product_Ref]],Table_Correspondance!H:L,5,FALSE)</f>
        <v>43282</v>
      </c>
      <c r="U1030">
        <f>_xlfn.DAYS(Tableau1[[#This Row],[Date]],Tableau1[[#This Row],[Date_creation]])</f>
        <v>609</v>
      </c>
    </row>
    <row r="1031" spans="1:21" x14ac:dyDescent="0.35">
      <c r="A1031" t="s">
        <v>8</v>
      </c>
      <c r="B1031" t="s">
        <v>415</v>
      </c>
      <c r="C1031" t="str">
        <f>TRIM(Tableau1[[#This Row],[Country_Cod]])</f>
        <v>RUS</v>
      </c>
      <c r="D1031" t="s">
        <v>410</v>
      </c>
      <c r="E1031" t="str">
        <f>VLOOKUP(Tableau1[[#This Row],[Code_Pays]],Table_Correspondance!$B$1:$F$40,2,FALSE)</f>
        <v>Fédération de Russie</v>
      </c>
      <c r="F1031" t="str">
        <f>RIGHT(Tableau1[[#This Row],[Categ]],LEN(Tableau1[[#This Row],[Categ]])-4)</f>
        <v>Bas</v>
      </c>
      <c r="G1031" t="s">
        <v>15</v>
      </c>
      <c r="H1031" t="str">
        <f>RIGHT(Tableau1[[#This Row],[Period]],4)</f>
        <v>2019</v>
      </c>
      <c r="I1031" t="str">
        <f>LEFT(Tableau1[[#This Row],[Period]],FIND("-",Tableau1[[#This Row],[Period]])-1)</f>
        <v>M8</v>
      </c>
      <c r="J1031" t="str">
        <f>RIGHT(Tableau1[[#This Row],[Gauche_Trouve]],LEN(Tableau1[[#This Row],[Gauche_Trouve]])-1)</f>
        <v>8</v>
      </c>
      <c r="K1031" s="5">
        <f>DATE(Tableau1[[#This Row],[Annee]],Tableau1[[#This Row],[Mois]],1)</f>
        <v>43678</v>
      </c>
      <c r="L1031" s="5" t="str">
        <f>"T" &amp; ROUNDUP(Tableau1[[#This Row],[Mois]]/3, 0)</f>
        <v>T3</v>
      </c>
      <c r="M1031" t="s">
        <v>338</v>
      </c>
      <c r="N1031" t="str">
        <f>CONCATENATE(Tableau1[[#This Row],[Annee]],"-",Tableau1[[#This Row],[Trimestre]])</f>
        <v>2019-T3</v>
      </c>
      <c r="O1031" t="str">
        <f>VLOOKUP(Tableau1[[#This Row],[Product_Ref]],Table_Correspondance!H:J,2,FALSE)</f>
        <v>Chaussette</v>
      </c>
      <c r="P1031" s="3">
        <f>VLOOKUP(Tableau1[[#This Row],[Product_Ref]],Table_Correspondance!H:N,6,FALSE)</f>
        <v>7.81</v>
      </c>
      <c r="Q1031" s="3">
        <f>VLOOKUP(Tableau1[[#This Row],[Product_Ref]],Table_Correspondance!H:N,7,FALSE)</f>
        <v>11</v>
      </c>
      <c r="R1031" s="3">
        <v>1796.34</v>
      </c>
      <c r="S1031" t="str">
        <f>CONCATENATE(Tableau1[[#This Row],[Sub_Region_Cod]],Tableau1[[#This Row],[Country_Cod]],Tableau1[[#This Row],[Categ]],Tableau1[[#This Row],[Period]],Tableau1[[#This Row],[Product_Ref]],Tableau1[[#This Row],[Sales]])</f>
        <v>EUERUSCAT_BasM8-2019P122771796,34</v>
      </c>
      <c r="T1031" s="5">
        <f>VLOOKUP(Tableau1[[#This Row],[Product_Ref]],Table_Correspondance!H:L,5,FALSE)</f>
        <v>42856</v>
      </c>
      <c r="U1031">
        <f>_xlfn.DAYS(Tableau1[[#This Row],[Date]],Tableau1[[#This Row],[Date_creation]])</f>
        <v>822</v>
      </c>
    </row>
    <row r="1032" spans="1:21" x14ac:dyDescent="0.35">
      <c r="A1032" t="s">
        <v>8</v>
      </c>
      <c r="B1032" t="s">
        <v>423</v>
      </c>
      <c r="C1032" t="str">
        <f>TRIM(Tableau1[[#This Row],[Country_Cod]])</f>
        <v>UKR</v>
      </c>
      <c r="D1032" t="s">
        <v>409</v>
      </c>
      <c r="E1032" t="str">
        <f>VLOOKUP(Tableau1[[#This Row],[Code_Pays]],Table_Correspondance!$B$1:$F$40,2,FALSE)</f>
        <v>Ukraine</v>
      </c>
      <c r="F1032" t="str">
        <f>RIGHT(Tableau1[[#This Row],[Categ]],LEN(Tableau1[[#This Row],[Categ]])-4)</f>
        <v>Haut</v>
      </c>
      <c r="G1032" t="s">
        <v>23</v>
      </c>
      <c r="H1032" t="str">
        <f>RIGHT(Tableau1[[#This Row],[Period]],4)</f>
        <v>2019</v>
      </c>
      <c r="I1032" t="str">
        <f>LEFT(Tableau1[[#This Row],[Period]],FIND("-",Tableau1[[#This Row],[Period]])-1)</f>
        <v>M10</v>
      </c>
      <c r="J1032" t="str">
        <f>RIGHT(Tableau1[[#This Row],[Gauche_Trouve]],LEN(Tableau1[[#This Row],[Gauche_Trouve]])-1)</f>
        <v>10</v>
      </c>
      <c r="K1032" s="5">
        <f>DATE(Tableau1[[#This Row],[Annee]],Tableau1[[#This Row],[Mois]],1)</f>
        <v>43739</v>
      </c>
      <c r="L1032" s="5" t="str">
        <f>"T" &amp; ROUNDUP(Tableau1[[#This Row],[Mois]]/3, 0)</f>
        <v>T4</v>
      </c>
      <c r="M1032" t="s">
        <v>93</v>
      </c>
      <c r="N1032" t="str">
        <f>CONCATENATE(Tableau1[[#This Row],[Annee]],"-",Tableau1[[#This Row],[Trimestre]])</f>
        <v>2019-T4</v>
      </c>
      <c r="O1032" t="str">
        <f>VLOOKUP(Tableau1[[#This Row],[Product_Ref]],Table_Correspondance!H:J,2,FALSE)</f>
        <v>Débardeur</v>
      </c>
      <c r="P1032" s="3">
        <f>VLOOKUP(Tableau1[[#This Row],[Product_Ref]],Table_Correspondance!H:N,6,FALSE)</f>
        <v>9.84</v>
      </c>
      <c r="Q1032" s="3">
        <f>VLOOKUP(Tableau1[[#This Row],[Product_Ref]],Table_Correspondance!H:N,7,FALSE)</f>
        <v>12</v>
      </c>
      <c r="R1032" s="3">
        <v>8160.53</v>
      </c>
      <c r="S1032" t="str">
        <f>CONCATENATE(Tableau1[[#This Row],[Sub_Region_Cod]],Tableau1[[#This Row],[Country_Cod]],Tableau1[[#This Row],[Categ]],Tableau1[[#This Row],[Period]],Tableau1[[#This Row],[Product_Ref]],Tableau1[[#This Row],[Sales]])</f>
        <v>EUEUKRCAT_HautM10-2019P213398160,53</v>
      </c>
      <c r="T1032" s="5">
        <f>VLOOKUP(Tableau1[[#This Row],[Product_Ref]],Table_Correspondance!H:L,5,FALSE)</f>
        <v>43070</v>
      </c>
      <c r="U1032">
        <f>_xlfn.DAYS(Tableau1[[#This Row],[Date]],Tableau1[[#This Row],[Date_creation]])</f>
        <v>669</v>
      </c>
    </row>
    <row r="1033" spans="1:21" x14ac:dyDescent="0.35">
      <c r="A1033" t="s">
        <v>8</v>
      </c>
      <c r="B1033" t="s">
        <v>416</v>
      </c>
      <c r="C1033" t="str">
        <f>TRIM(Tableau1[[#This Row],[Country_Cod]])</f>
        <v>ROU</v>
      </c>
      <c r="D1033" t="s">
        <v>409</v>
      </c>
      <c r="E1033" t="str">
        <f>VLOOKUP(Tableau1[[#This Row],[Code_Pays]],Table_Correspondance!$B$1:$F$40,2,FALSE)</f>
        <v>Roumanie</v>
      </c>
      <c r="F1033" t="str">
        <f>RIGHT(Tableau1[[#This Row],[Categ]],LEN(Tableau1[[#This Row],[Categ]])-4)</f>
        <v>Haut</v>
      </c>
      <c r="G1033" t="s">
        <v>25</v>
      </c>
      <c r="H1033" t="str">
        <f>RIGHT(Tableau1[[#This Row],[Period]],4)</f>
        <v>2019</v>
      </c>
      <c r="I1033" t="str">
        <f>LEFT(Tableau1[[#This Row],[Period]],FIND("-",Tableau1[[#This Row],[Period]])-1)</f>
        <v>M12</v>
      </c>
      <c r="J1033" t="str">
        <f>RIGHT(Tableau1[[#This Row],[Gauche_Trouve]],LEN(Tableau1[[#This Row],[Gauche_Trouve]])-1)</f>
        <v>12</v>
      </c>
      <c r="K1033" s="5">
        <f>DATE(Tableau1[[#This Row],[Annee]],Tableau1[[#This Row],[Mois]],1)</f>
        <v>43800</v>
      </c>
      <c r="L1033" s="5" t="str">
        <f>"T" &amp; ROUNDUP(Tableau1[[#This Row],[Mois]]/3, 0)</f>
        <v>T4</v>
      </c>
      <c r="M1033" t="s">
        <v>245</v>
      </c>
      <c r="N1033" t="str">
        <f>CONCATENATE(Tableau1[[#This Row],[Annee]],"-",Tableau1[[#This Row],[Trimestre]])</f>
        <v>2019-T4</v>
      </c>
      <c r="O1033" t="str">
        <f>VLOOKUP(Tableau1[[#This Row],[Product_Ref]],Table_Correspondance!H:J,2,FALSE)</f>
        <v>Sweatshirt</v>
      </c>
      <c r="P1033" s="3">
        <f>VLOOKUP(Tableau1[[#This Row],[Product_Ref]],Table_Correspondance!H:N,6,FALSE)</f>
        <v>5.4</v>
      </c>
      <c r="Q1033" s="3">
        <f>VLOOKUP(Tableau1[[#This Row],[Product_Ref]],Table_Correspondance!H:N,7,FALSE)</f>
        <v>6</v>
      </c>
      <c r="R1033" s="3">
        <v>9974.25</v>
      </c>
      <c r="S1033" t="str">
        <f>CONCATENATE(Tableau1[[#This Row],[Sub_Region_Cod]],Tableau1[[#This Row],[Country_Cod]],Tableau1[[#This Row],[Categ]],Tableau1[[#This Row],[Period]],Tableau1[[#This Row],[Product_Ref]],Tableau1[[#This Row],[Sales]])</f>
        <v>EUEROUCAT_HautM12-2019P343489974,25</v>
      </c>
      <c r="T1033" s="5">
        <f>VLOOKUP(Tableau1[[#This Row],[Product_Ref]],Table_Correspondance!H:L,5,FALSE)</f>
        <v>43313</v>
      </c>
      <c r="U1033">
        <f>_xlfn.DAYS(Tableau1[[#This Row],[Date]],Tableau1[[#This Row],[Date_creation]])</f>
        <v>487</v>
      </c>
    </row>
    <row r="1034" spans="1:21" x14ac:dyDescent="0.35">
      <c r="A1034" t="s">
        <v>8</v>
      </c>
      <c r="B1034" t="s">
        <v>416</v>
      </c>
      <c r="C1034" t="str">
        <f>TRIM(Tableau1[[#This Row],[Country_Cod]])</f>
        <v>ROU</v>
      </c>
      <c r="D1034" t="s">
        <v>409</v>
      </c>
      <c r="E1034" t="str">
        <f>VLOOKUP(Tableau1[[#This Row],[Code_Pays]],Table_Correspondance!$B$1:$F$40,2,FALSE)</f>
        <v>Roumanie</v>
      </c>
      <c r="F1034" t="str">
        <f>RIGHT(Tableau1[[#This Row],[Categ]],LEN(Tableau1[[#This Row],[Categ]])-4)</f>
        <v>Haut</v>
      </c>
      <c r="G1034" t="s">
        <v>52</v>
      </c>
      <c r="H1034" t="str">
        <f>RIGHT(Tableau1[[#This Row],[Period]],4)</f>
        <v>2020</v>
      </c>
      <c r="I1034" t="str">
        <f>LEFT(Tableau1[[#This Row],[Period]],FIND("-",Tableau1[[#This Row],[Period]])-1)</f>
        <v>M11</v>
      </c>
      <c r="J1034" t="str">
        <f>RIGHT(Tableau1[[#This Row],[Gauche_Trouve]],LEN(Tableau1[[#This Row],[Gauche_Trouve]])-1)</f>
        <v>11</v>
      </c>
      <c r="K1034" s="5">
        <f>DATE(Tableau1[[#This Row],[Annee]],Tableau1[[#This Row],[Mois]],1)</f>
        <v>44136</v>
      </c>
      <c r="L1034" s="5" t="str">
        <f>"T" &amp; ROUNDUP(Tableau1[[#This Row],[Mois]]/3, 0)</f>
        <v>T4</v>
      </c>
      <c r="M1034" t="s">
        <v>77</v>
      </c>
      <c r="N1034" t="str">
        <f>CONCATENATE(Tableau1[[#This Row],[Annee]],"-",Tableau1[[#This Row],[Trimestre]])</f>
        <v>2020-T4</v>
      </c>
      <c r="O1034" t="str">
        <f>VLOOKUP(Tableau1[[#This Row],[Product_Ref]],Table_Correspondance!H:J,2,FALSE)</f>
        <v>T-shirt</v>
      </c>
      <c r="P1034" s="3">
        <f>VLOOKUP(Tableau1[[#This Row],[Product_Ref]],Table_Correspondance!H:N,6,FALSE)</f>
        <v>10.45</v>
      </c>
      <c r="Q1034" s="3">
        <f>VLOOKUP(Tableau1[[#This Row],[Product_Ref]],Table_Correspondance!H:N,7,FALSE)</f>
        <v>11</v>
      </c>
      <c r="R1034" s="3">
        <v>3610.38</v>
      </c>
      <c r="S1034" t="str">
        <f>CONCATENATE(Tableau1[[#This Row],[Sub_Region_Cod]],Tableau1[[#This Row],[Country_Cod]],Tableau1[[#This Row],[Categ]],Tableau1[[#This Row],[Period]],Tableau1[[#This Row],[Product_Ref]],Tableau1[[#This Row],[Sales]])</f>
        <v>EUEROUCAT_HautM11-2020P277733610,38</v>
      </c>
      <c r="T1034" s="5">
        <f>VLOOKUP(Tableau1[[#This Row],[Product_Ref]],Table_Correspondance!H:L,5,FALSE)</f>
        <v>43040</v>
      </c>
      <c r="U1034">
        <f>_xlfn.DAYS(Tableau1[[#This Row],[Date]],Tableau1[[#This Row],[Date_creation]])</f>
        <v>1096</v>
      </c>
    </row>
    <row r="1035" spans="1:21" x14ac:dyDescent="0.35">
      <c r="A1035" t="s">
        <v>8</v>
      </c>
      <c r="B1035" t="s">
        <v>422</v>
      </c>
      <c r="C1035" t="str">
        <f>TRIM(Tableau1[[#This Row],[Country_Cod]])</f>
        <v>BLR</v>
      </c>
      <c r="D1035" t="s">
        <v>409</v>
      </c>
      <c r="E1035" t="str">
        <f>VLOOKUP(Tableau1[[#This Row],[Code_Pays]],Table_Correspondance!$B$1:$F$40,2,FALSE)</f>
        <v>Bélarus</v>
      </c>
      <c r="F1035" t="str">
        <f>RIGHT(Tableau1[[#This Row],[Categ]],LEN(Tableau1[[#This Row],[Categ]])-4)</f>
        <v>Haut</v>
      </c>
      <c r="G1035" t="s">
        <v>42</v>
      </c>
      <c r="H1035" t="str">
        <f>RIGHT(Tableau1[[#This Row],[Period]],4)</f>
        <v>2019</v>
      </c>
      <c r="I1035" t="str">
        <f>LEFT(Tableau1[[#This Row],[Period]],FIND("-",Tableau1[[#This Row],[Period]])-1)</f>
        <v>M6</v>
      </c>
      <c r="J1035" t="str">
        <f>RIGHT(Tableau1[[#This Row],[Gauche_Trouve]],LEN(Tableau1[[#This Row],[Gauche_Trouve]])-1)</f>
        <v>6</v>
      </c>
      <c r="K1035" s="5">
        <f>DATE(Tableau1[[#This Row],[Annee]],Tableau1[[#This Row],[Mois]],1)</f>
        <v>43617</v>
      </c>
      <c r="L1035" s="5" t="str">
        <f>"T" &amp; ROUNDUP(Tableau1[[#This Row],[Mois]]/3, 0)</f>
        <v>T2</v>
      </c>
      <c r="M1035" t="s">
        <v>238</v>
      </c>
      <c r="N1035" t="str">
        <f>CONCATENATE(Tableau1[[#This Row],[Annee]],"-",Tableau1[[#This Row],[Trimestre]])</f>
        <v>2019-T2</v>
      </c>
      <c r="O1035" t="str">
        <f>VLOOKUP(Tableau1[[#This Row],[Product_Ref]],Table_Correspondance!H:J,2,FALSE)</f>
        <v>Soutien gorge</v>
      </c>
      <c r="P1035" s="3">
        <f>VLOOKUP(Tableau1[[#This Row],[Product_Ref]],Table_Correspondance!H:N,6,FALSE)</f>
        <v>10.14</v>
      </c>
      <c r="Q1035" s="3">
        <f>VLOOKUP(Tableau1[[#This Row],[Product_Ref]],Table_Correspondance!H:N,7,FALSE)</f>
        <v>13</v>
      </c>
      <c r="R1035" s="3">
        <v>6124.15</v>
      </c>
      <c r="S1035" t="str">
        <f>CONCATENATE(Tableau1[[#This Row],[Sub_Region_Cod]],Tableau1[[#This Row],[Country_Cod]],Tableau1[[#This Row],[Categ]],Tableau1[[#This Row],[Period]],Tableau1[[#This Row],[Product_Ref]],Tableau1[[#This Row],[Sales]])</f>
        <v>EUEBLRCAT_HautM6-2019P202746124,15</v>
      </c>
      <c r="T1035" s="5">
        <f>VLOOKUP(Tableau1[[#This Row],[Product_Ref]],Table_Correspondance!H:L,5,FALSE)</f>
        <v>43101</v>
      </c>
      <c r="U1035">
        <f>_xlfn.DAYS(Tableau1[[#This Row],[Date]],Tableau1[[#This Row],[Date_creation]])</f>
        <v>516</v>
      </c>
    </row>
    <row r="1036" spans="1:21" x14ac:dyDescent="0.35">
      <c r="A1036" t="s">
        <v>8</v>
      </c>
      <c r="B1036" t="s">
        <v>416</v>
      </c>
      <c r="C1036" t="str">
        <f>TRIM(Tableau1[[#This Row],[Country_Cod]])</f>
        <v>ROU</v>
      </c>
      <c r="D1036" t="s">
        <v>409</v>
      </c>
      <c r="E1036" t="str">
        <f>VLOOKUP(Tableau1[[#This Row],[Code_Pays]],Table_Correspondance!$B$1:$F$40,2,FALSE)</f>
        <v>Roumanie</v>
      </c>
      <c r="F1036" t="str">
        <f>RIGHT(Tableau1[[#This Row],[Categ]],LEN(Tableau1[[#This Row],[Categ]])-4)</f>
        <v>Haut</v>
      </c>
      <c r="G1036" t="s">
        <v>75</v>
      </c>
      <c r="H1036" t="str">
        <f>RIGHT(Tableau1[[#This Row],[Period]],4)</f>
        <v>2021</v>
      </c>
      <c r="I1036" t="str">
        <f>LEFT(Tableau1[[#This Row],[Period]],FIND("-",Tableau1[[#This Row],[Period]])-1)</f>
        <v>M4</v>
      </c>
      <c r="J1036" t="str">
        <f>RIGHT(Tableau1[[#This Row],[Gauche_Trouve]],LEN(Tableau1[[#This Row],[Gauche_Trouve]])-1)</f>
        <v>4</v>
      </c>
      <c r="K1036" s="5">
        <f>DATE(Tableau1[[#This Row],[Annee]],Tableau1[[#This Row],[Mois]],1)</f>
        <v>44287</v>
      </c>
      <c r="L1036" s="5" t="str">
        <f>"T" &amp; ROUNDUP(Tableau1[[#This Row],[Mois]]/3, 0)</f>
        <v>T2</v>
      </c>
      <c r="M1036" t="s">
        <v>163</v>
      </c>
      <c r="N1036" t="str">
        <f>CONCATENATE(Tableau1[[#This Row],[Annee]],"-",Tableau1[[#This Row],[Trimestre]])</f>
        <v>2021-T2</v>
      </c>
      <c r="O1036" t="str">
        <f>VLOOKUP(Tableau1[[#This Row],[Product_Ref]],Table_Correspondance!H:J,2,FALSE)</f>
        <v>T-shirt</v>
      </c>
      <c r="P1036" s="3">
        <f>VLOOKUP(Tableau1[[#This Row],[Product_Ref]],Table_Correspondance!H:N,6,FALSE)</f>
        <v>6.3</v>
      </c>
      <c r="Q1036" s="3">
        <f>VLOOKUP(Tableau1[[#This Row],[Product_Ref]],Table_Correspondance!H:N,7,FALSE)</f>
        <v>7</v>
      </c>
      <c r="R1036" s="3">
        <v>3045.82</v>
      </c>
      <c r="S1036" t="str">
        <f>CONCATENATE(Tableau1[[#This Row],[Sub_Region_Cod]],Tableau1[[#This Row],[Country_Cod]],Tableau1[[#This Row],[Categ]],Tableau1[[#This Row],[Period]],Tableau1[[#This Row],[Product_Ref]],Tableau1[[#This Row],[Sales]])</f>
        <v>EUEROUCAT_HautM4-2021P398033045,82</v>
      </c>
      <c r="T1036" s="5">
        <f>VLOOKUP(Tableau1[[#This Row],[Product_Ref]],Table_Correspondance!H:L,5,FALSE)</f>
        <v>43313</v>
      </c>
      <c r="U1036">
        <f>_xlfn.DAYS(Tableau1[[#This Row],[Date]],Tableau1[[#This Row],[Date_creation]])</f>
        <v>974</v>
      </c>
    </row>
    <row r="1037" spans="1:21" x14ac:dyDescent="0.35">
      <c r="A1037" t="s">
        <v>8</v>
      </c>
      <c r="B1037" t="s">
        <v>420</v>
      </c>
      <c r="C1037" t="str">
        <f>TRIM(Tableau1[[#This Row],[Country_Cod]])</f>
        <v>POL</v>
      </c>
      <c r="D1037" t="s">
        <v>409</v>
      </c>
      <c r="E1037" t="str">
        <f>VLOOKUP(Tableau1[[#This Row],[Code_Pays]],Table_Correspondance!$B$1:$F$40,2,FALSE)</f>
        <v>Pologne</v>
      </c>
      <c r="F1037" t="str">
        <f>RIGHT(Tableau1[[#This Row],[Categ]],LEN(Tableau1[[#This Row],[Categ]])-4)</f>
        <v>Haut</v>
      </c>
      <c r="G1037" t="s">
        <v>25</v>
      </c>
      <c r="H1037" t="str">
        <f>RIGHT(Tableau1[[#This Row],[Period]],4)</f>
        <v>2019</v>
      </c>
      <c r="I1037" t="str">
        <f>LEFT(Tableau1[[#This Row],[Period]],FIND("-",Tableau1[[#This Row],[Period]])-1)</f>
        <v>M12</v>
      </c>
      <c r="J1037" t="str">
        <f>RIGHT(Tableau1[[#This Row],[Gauche_Trouve]],LEN(Tableau1[[#This Row],[Gauche_Trouve]])-1)</f>
        <v>12</v>
      </c>
      <c r="K1037" s="5">
        <f>DATE(Tableau1[[#This Row],[Annee]],Tableau1[[#This Row],[Mois]],1)</f>
        <v>43800</v>
      </c>
      <c r="L1037" s="5" t="str">
        <f>"T" &amp; ROUNDUP(Tableau1[[#This Row],[Mois]]/3, 0)</f>
        <v>T4</v>
      </c>
      <c r="M1037" t="s">
        <v>243</v>
      </c>
      <c r="N1037" t="str">
        <f>CONCATENATE(Tableau1[[#This Row],[Annee]],"-",Tableau1[[#This Row],[Trimestre]])</f>
        <v>2019-T4</v>
      </c>
      <c r="O1037" t="str">
        <f>VLOOKUP(Tableau1[[#This Row],[Product_Ref]],Table_Correspondance!H:J,2,FALSE)</f>
        <v>Chemise</v>
      </c>
      <c r="P1037" s="3">
        <f>VLOOKUP(Tableau1[[#This Row],[Product_Ref]],Table_Correspondance!H:N,6,FALSE)</f>
        <v>7.9</v>
      </c>
      <c r="Q1037" s="3">
        <f>VLOOKUP(Tableau1[[#This Row],[Product_Ref]],Table_Correspondance!H:N,7,FALSE)</f>
        <v>10</v>
      </c>
      <c r="R1037" s="3">
        <v>3732.3</v>
      </c>
      <c r="S1037" t="str">
        <f>CONCATENATE(Tableau1[[#This Row],[Sub_Region_Cod]],Tableau1[[#This Row],[Country_Cod]],Tableau1[[#This Row],[Categ]],Tableau1[[#This Row],[Period]],Tableau1[[#This Row],[Product_Ref]],Tableau1[[#This Row],[Sales]])</f>
        <v>EUEPOLCAT_HautM12-2019P335333732,3</v>
      </c>
      <c r="T1037" s="5">
        <f>VLOOKUP(Tableau1[[#This Row],[Product_Ref]],Table_Correspondance!H:L,5,FALSE)</f>
        <v>42767</v>
      </c>
      <c r="U1037">
        <f>_xlfn.DAYS(Tableau1[[#This Row],[Date]],Tableau1[[#This Row],[Date_creation]])</f>
        <v>1033</v>
      </c>
    </row>
    <row r="1038" spans="1:21" x14ac:dyDescent="0.35">
      <c r="A1038" t="s">
        <v>8</v>
      </c>
      <c r="B1038" t="s">
        <v>416</v>
      </c>
      <c r="C1038" t="str">
        <f>TRIM(Tableau1[[#This Row],[Country_Cod]])</f>
        <v>ROU</v>
      </c>
      <c r="D1038" t="s">
        <v>410</v>
      </c>
      <c r="E1038" t="str">
        <f>VLOOKUP(Tableau1[[#This Row],[Code_Pays]],Table_Correspondance!$B$1:$F$40,2,FALSE)</f>
        <v>Roumanie</v>
      </c>
      <c r="F1038" t="str">
        <f>RIGHT(Tableau1[[#This Row],[Categ]],LEN(Tableau1[[#This Row],[Categ]])-4)</f>
        <v>Bas</v>
      </c>
      <c r="G1038" t="s">
        <v>27</v>
      </c>
      <c r="H1038" t="str">
        <f>RIGHT(Tableau1[[#This Row],[Period]],4)</f>
        <v>2020</v>
      </c>
      <c r="I1038" t="str">
        <f>LEFT(Tableau1[[#This Row],[Period]],FIND("-",Tableau1[[#This Row],[Period]])-1)</f>
        <v>M6</v>
      </c>
      <c r="J1038" t="str">
        <f>RIGHT(Tableau1[[#This Row],[Gauche_Trouve]],LEN(Tableau1[[#This Row],[Gauche_Trouve]])-1)</f>
        <v>6</v>
      </c>
      <c r="K1038" s="5">
        <f>DATE(Tableau1[[#This Row],[Annee]],Tableau1[[#This Row],[Mois]],1)</f>
        <v>43983</v>
      </c>
      <c r="L1038" s="5" t="str">
        <f>"T" &amp; ROUNDUP(Tableau1[[#This Row],[Mois]]/3, 0)</f>
        <v>T2</v>
      </c>
      <c r="M1038" t="s">
        <v>186</v>
      </c>
      <c r="N1038" t="str">
        <f>CONCATENATE(Tableau1[[#This Row],[Annee]],"-",Tableau1[[#This Row],[Trimestre]])</f>
        <v>2020-T2</v>
      </c>
      <c r="O1038" t="str">
        <f>VLOOKUP(Tableau1[[#This Row],[Product_Ref]],Table_Correspondance!H:J,2,FALSE)</f>
        <v>Culotte</v>
      </c>
      <c r="P1038" s="3">
        <f>VLOOKUP(Tableau1[[#This Row],[Product_Ref]],Table_Correspondance!H:N,6,FALSE)</f>
        <v>6.56</v>
      </c>
      <c r="Q1038" s="3">
        <f>VLOOKUP(Tableau1[[#This Row],[Product_Ref]],Table_Correspondance!H:N,7,FALSE)</f>
        <v>8</v>
      </c>
      <c r="R1038" s="3">
        <v>3545.73</v>
      </c>
      <c r="S1038" t="str">
        <f>CONCATENATE(Tableau1[[#This Row],[Sub_Region_Cod]],Tableau1[[#This Row],[Country_Cod]],Tableau1[[#This Row],[Categ]],Tableau1[[#This Row],[Period]],Tableau1[[#This Row],[Product_Ref]],Tableau1[[#This Row],[Sales]])</f>
        <v>EUEROUCAT_BasM6-2020P020433545,73</v>
      </c>
      <c r="T1038" s="5">
        <f>VLOOKUP(Tableau1[[#This Row],[Product_Ref]],Table_Correspondance!H:L,5,FALSE)</f>
        <v>43221</v>
      </c>
      <c r="U1038">
        <f>_xlfn.DAYS(Tableau1[[#This Row],[Date]],Tableau1[[#This Row],[Date_creation]])</f>
        <v>762</v>
      </c>
    </row>
    <row r="1039" spans="1:21" x14ac:dyDescent="0.35">
      <c r="A1039" t="s">
        <v>8</v>
      </c>
      <c r="B1039" t="s">
        <v>424</v>
      </c>
      <c r="C1039" t="str">
        <f>TRIM(Tableau1[[#This Row],[Country_Cod]])</f>
        <v>CZE</v>
      </c>
      <c r="D1039" t="s">
        <v>409</v>
      </c>
      <c r="E1039" t="str">
        <f>VLOOKUP(Tableau1[[#This Row],[Code_Pays]],Table_Correspondance!$B$1:$F$40,2,FALSE)</f>
        <v>République Tchèque</v>
      </c>
      <c r="F1039" t="str">
        <f>RIGHT(Tableau1[[#This Row],[Categ]],LEN(Tableau1[[#This Row],[Categ]])-4)</f>
        <v>Haut</v>
      </c>
      <c r="G1039" t="s">
        <v>23</v>
      </c>
      <c r="H1039" t="str">
        <f>RIGHT(Tableau1[[#This Row],[Period]],4)</f>
        <v>2019</v>
      </c>
      <c r="I1039" t="str">
        <f>LEFT(Tableau1[[#This Row],[Period]],FIND("-",Tableau1[[#This Row],[Period]])-1)</f>
        <v>M10</v>
      </c>
      <c r="J1039" t="str">
        <f>RIGHT(Tableau1[[#This Row],[Gauche_Trouve]],LEN(Tableau1[[#This Row],[Gauche_Trouve]])-1)</f>
        <v>10</v>
      </c>
      <c r="K1039" s="5">
        <f>DATE(Tableau1[[#This Row],[Annee]],Tableau1[[#This Row],[Mois]],1)</f>
        <v>43739</v>
      </c>
      <c r="L1039" s="5" t="str">
        <f>"T" &amp; ROUNDUP(Tableau1[[#This Row],[Mois]]/3, 0)</f>
        <v>T4</v>
      </c>
      <c r="M1039" t="s">
        <v>225</v>
      </c>
      <c r="N1039" t="str">
        <f>CONCATENATE(Tableau1[[#This Row],[Annee]],"-",Tableau1[[#This Row],[Trimestre]])</f>
        <v>2019-T4</v>
      </c>
      <c r="O1039" t="str">
        <f>VLOOKUP(Tableau1[[#This Row],[Product_Ref]],Table_Correspondance!H:J,2,FALSE)</f>
        <v>T-shirt</v>
      </c>
      <c r="P1039" s="3">
        <f>VLOOKUP(Tableau1[[#This Row],[Product_Ref]],Table_Correspondance!H:N,6,FALSE)</f>
        <v>8.6999999999999993</v>
      </c>
      <c r="Q1039" s="3">
        <f>VLOOKUP(Tableau1[[#This Row],[Product_Ref]],Table_Correspondance!H:N,7,FALSE)</f>
        <v>10</v>
      </c>
      <c r="R1039" s="3">
        <v>4209.79</v>
      </c>
      <c r="S1039" t="str">
        <f>CONCATENATE(Tableau1[[#This Row],[Sub_Region_Cod]],Tableau1[[#This Row],[Country_Cod]],Tableau1[[#This Row],[Categ]],Tableau1[[#This Row],[Period]],Tableau1[[#This Row],[Product_Ref]],Tableau1[[#This Row],[Sales]])</f>
        <v>EUECZECAT_HautM10-2019P377684209,79</v>
      </c>
      <c r="T1039" s="5">
        <f>VLOOKUP(Tableau1[[#This Row],[Product_Ref]],Table_Correspondance!H:L,5,FALSE)</f>
        <v>43252</v>
      </c>
      <c r="U1039">
        <f>_xlfn.DAYS(Tableau1[[#This Row],[Date]],Tableau1[[#This Row],[Date_creation]])</f>
        <v>487</v>
      </c>
    </row>
    <row r="1040" spans="1:21" x14ac:dyDescent="0.35">
      <c r="A1040" t="s">
        <v>8</v>
      </c>
      <c r="B1040" t="s">
        <v>419</v>
      </c>
      <c r="C1040" t="str">
        <f>TRIM(Tableau1[[#This Row],[Country_Cod]])</f>
        <v>HUN</v>
      </c>
      <c r="D1040" t="s">
        <v>410</v>
      </c>
      <c r="E1040" t="str">
        <f>VLOOKUP(Tableau1[[#This Row],[Code_Pays]],Table_Correspondance!$B$1:$F$40,2,FALSE)</f>
        <v>Hongrie</v>
      </c>
      <c r="F1040" t="str">
        <f>RIGHT(Tableau1[[#This Row],[Categ]],LEN(Tableau1[[#This Row],[Categ]])-4)</f>
        <v>Bas</v>
      </c>
      <c r="G1040" t="s">
        <v>4</v>
      </c>
      <c r="H1040" t="str">
        <f>RIGHT(Tableau1[[#This Row],[Period]],4)</f>
        <v>2021</v>
      </c>
      <c r="I1040" t="str">
        <f>LEFT(Tableau1[[#This Row],[Period]],FIND("-",Tableau1[[#This Row],[Period]])-1)</f>
        <v>M3</v>
      </c>
      <c r="J1040" t="str">
        <f>RIGHT(Tableau1[[#This Row],[Gauche_Trouve]],LEN(Tableau1[[#This Row],[Gauche_Trouve]])-1)</f>
        <v>3</v>
      </c>
      <c r="K1040" s="5">
        <f>DATE(Tableau1[[#This Row],[Annee]],Tableau1[[#This Row],[Mois]],1)</f>
        <v>44256</v>
      </c>
      <c r="L1040" s="5" t="str">
        <f>"T" &amp; ROUNDUP(Tableau1[[#This Row],[Mois]]/3, 0)</f>
        <v>T1</v>
      </c>
      <c r="M1040" t="s">
        <v>385</v>
      </c>
      <c r="N1040" t="str">
        <f>CONCATENATE(Tableau1[[#This Row],[Annee]],"-",Tableau1[[#This Row],[Trimestre]])</f>
        <v>2021-T1</v>
      </c>
      <c r="O1040" t="str">
        <f>VLOOKUP(Tableau1[[#This Row],[Product_Ref]],Table_Correspondance!H:J,2,FALSE)</f>
        <v>Collant</v>
      </c>
      <c r="P1040" s="3">
        <f>VLOOKUP(Tableau1[[#This Row],[Product_Ref]],Table_Correspondance!H:N,6,FALSE)</f>
        <v>6.96</v>
      </c>
      <c r="Q1040" s="3">
        <f>VLOOKUP(Tableau1[[#This Row],[Product_Ref]],Table_Correspondance!H:N,7,FALSE)</f>
        <v>8</v>
      </c>
      <c r="R1040" s="3">
        <v>1792.74</v>
      </c>
      <c r="S1040" t="str">
        <f>CONCATENATE(Tableau1[[#This Row],[Sub_Region_Cod]],Tableau1[[#This Row],[Country_Cod]],Tableau1[[#This Row],[Categ]],Tableau1[[#This Row],[Period]],Tableau1[[#This Row],[Product_Ref]],Tableau1[[#This Row],[Sales]])</f>
        <v>EUEHUNCAT_BasM3-2021P481991792,74</v>
      </c>
      <c r="T1040" s="5">
        <f>VLOOKUP(Tableau1[[#This Row],[Product_Ref]],Table_Correspondance!H:L,5,FALSE)</f>
        <v>43221</v>
      </c>
      <c r="U1040">
        <f>_xlfn.DAYS(Tableau1[[#This Row],[Date]],Tableau1[[#This Row],[Date_creation]])</f>
        <v>1035</v>
      </c>
    </row>
    <row r="1041" spans="1:21" x14ac:dyDescent="0.35">
      <c r="A1041" t="s">
        <v>8</v>
      </c>
      <c r="B1041" t="s">
        <v>424</v>
      </c>
      <c r="C1041" t="str">
        <f>TRIM(Tableau1[[#This Row],[Country_Cod]])</f>
        <v>CZE</v>
      </c>
      <c r="D1041" t="s">
        <v>409</v>
      </c>
      <c r="E1041" t="str">
        <f>VLOOKUP(Tableau1[[#This Row],[Code_Pays]],Table_Correspondance!$B$1:$F$40,2,FALSE)</f>
        <v>République Tchèque</v>
      </c>
      <c r="F1041" t="str">
        <f>RIGHT(Tableau1[[#This Row],[Categ]],LEN(Tableau1[[#This Row],[Categ]])-4)</f>
        <v>Haut</v>
      </c>
      <c r="G1041" t="s">
        <v>52</v>
      </c>
      <c r="H1041" t="str">
        <f>RIGHT(Tableau1[[#This Row],[Period]],4)</f>
        <v>2020</v>
      </c>
      <c r="I1041" t="str">
        <f>LEFT(Tableau1[[#This Row],[Period]],FIND("-",Tableau1[[#This Row],[Period]])-1)</f>
        <v>M11</v>
      </c>
      <c r="J1041" t="str">
        <f>RIGHT(Tableau1[[#This Row],[Gauche_Trouve]],LEN(Tableau1[[#This Row],[Gauche_Trouve]])-1)</f>
        <v>11</v>
      </c>
      <c r="K1041" s="5">
        <f>DATE(Tableau1[[#This Row],[Annee]],Tableau1[[#This Row],[Mois]],1)</f>
        <v>44136</v>
      </c>
      <c r="L1041" s="5" t="str">
        <f>"T" &amp; ROUNDUP(Tableau1[[#This Row],[Mois]]/3, 0)</f>
        <v>T4</v>
      </c>
      <c r="M1041" t="s">
        <v>108</v>
      </c>
      <c r="N1041" t="str">
        <f>CONCATENATE(Tableau1[[#This Row],[Annee]],"-",Tableau1[[#This Row],[Trimestre]])</f>
        <v>2020-T4</v>
      </c>
      <c r="O1041" t="str">
        <f>VLOOKUP(Tableau1[[#This Row],[Product_Ref]],Table_Correspondance!H:J,2,FALSE)</f>
        <v>Chemisier</v>
      </c>
      <c r="P1041" s="3">
        <f>VLOOKUP(Tableau1[[#This Row],[Product_Ref]],Table_Correspondance!H:N,6,FALSE)</f>
        <v>9.35</v>
      </c>
      <c r="Q1041" s="3">
        <f>VLOOKUP(Tableau1[[#This Row],[Product_Ref]],Table_Correspondance!H:N,7,FALSE)</f>
        <v>11</v>
      </c>
      <c r="R1041" s="3">
        <v>7393.65</v>
      </c>
      <c r="S1041" t="str">
        <f>CONCATENATE(Tableau1[[#This Row],[Sub_Region_Cod]],Tableau1[[#This Row],[Country_Cod]],Tableau1[[#This Row],[Categ]],Tableau1[[#This Row],[Period]],Tableau1[[#This Row],[Product_Ref]],Tableau1[[#This Row],[Sales]])</f>
        <v>EUECZECAT_HautM11-2020P395037393,65</v>
      </c>
      <c r="T1041" s="5">
        <f>VLOOKUP(Tableau1[[#This Row],[Product_Ref]],Table_Correspondance!H:L,5,FALSE)</f>
        <v>42979</v>
      </c>
      <c r="U1041">
        <f>_xlfn.DAYS(Tableau1[[#This Row],[Date]],Tableau1[[#This Row],[Date_creation]])</f>
        <v>1157</v>
      </c>
    </row>
    <row r="1042" spans="1:21" x14ac:dyDescent="0.35">
      <c r="A1042" t="s">
        <v>8</v>
      </c>
      <c r="B1042" t="s">
        <v>423</v>
      </c>
      <c r="C1042" t="str">
        <f>TRIM(Tableau1[[#This Row],[Country_Cod]])</f>
        <v>UKR</v>
      </c>
      <c r="D1042" t="s">
        <v>408</v>
      </c>
      <c r="E1042" t="str">
        <f>VLOOKUP(Tableau1[[#This Row],[Code_Pays]],Table_Correspondance!$B$1:$F$40,2,FALSE)</f>
        <v>Ukraine</v>
      </c>
      <c r="F1042" t="str">
        <f>RIGHT(Tableau1[[#This Row],[Categ]],LEN(Tableau1[[#This Row],[Categ]])-4)</f>
        <v>Haut-Et-Bas</v>
      </c>
      <c r="G1042" t="s">
        <v>48</v>
      </c>
      <c r="H1042" t="str">
        <f>RIGHT(Tableau1[[#This Row],[Period]],4)</f>
        <v>2020</v>
      </c>
      <c r="I1042" t="str">
        <f>LEFT(Tableau1[[#This Row],[Period]],FIND("-",Tableau1[[#This Row],[Period]])-1)</f>
        <v>M1</v>
      </c>
      <c r="J1042" t="str">
        <f>RIGHT(Tableau1[[#This Row],[Gauche_Trouve]],LEN(Tableau1[[#This Row],[Gauche_Trouve]])-1)</f>
        <v>1</v>
      </c>
      <c r="K1042" s="5">
        <f>DATE(Tableau1[[#This Row],[Annee]],Tableau1[[#This Row],[Mois]],1)</f>
        <v>43831</v>
      </c>
      <c r="L1042" s="5" t="str">
        <f>"T" &amp; ROUNDUP(Tableau1[[#This Row],[Mois]]/3, 0)</f>
        <v>T1</v>
      </c>
      <c r="M1042" t="s">
        <v>369</v>
      </c>
      <c r="N1042" t="str">
        <f>CONCATENATE(Tableau1[[#This Row],[Annee]],"-",Tableau1[[#This Row],[Trimestre]])</f>
        <v>2020-T1</v>
      </c>
      <c r="O1042" t="str">
        <f>VLOOKUP(Tableau1[[#This Row],[Product_Ref]],Table_Correspondance!H:J,2,FALSE)</f>
        <v>Robe</v>
      </c>
      <c r="P1042" s="3">
        <f>VLOOKUP(Tableau1[[#This Row],[Product_Ref]],Table_Correspondance!H:N,6,FALSE)</f>
        <v>7.6</v>
      </c>
      <c r="Q1042" s="3">
        <f>VLOOKUP(Tableau1[[#This Row],[Product_Ref]],Table_Correspondance!H:N,7,FALSE)</f>
        <v>8</v>
      </c>
      <c r="R1042" s="3">
        <v>7207.98</v>
      </c>
      <c r="S1042" t="str">
        <f>CONCATENATE(Tableau1[[#This Row],[Sub_Region_Cod]],Tableau1[[#This Row],[Country_Cod]],Tableau1[[#This Row],[Categ]],Tableau1[[#This Row],[Period]],Tableau1[[#This Row],[Product_Ref]],Tableau1[[#This Row],[Sales]])</f>
        <v>EUEUKRCAT_Haut-Et-BasM1-2020P290367207,98</v>
      </c>
      <c r="T1042" s="5">
        <f>VLOOKUP(Tableau1[[#This Row],[Product_Ref]],Table_Correspondance!H:L,5,FALSE)</f>
        <v>43009</v>
      </c>
      <c r="U1042">
        <f>_xlfn.DAYS(Tableau1[[#This Row],[Date]],Tableau1[[#This Row],[Date_creation]])</f>
        <v>822</v>
      </c>
    </row>
    <row r="1043" spans="1:21" x14ac:dyDescent="0.35">
      <c r="A1043" t="s">
        <v>8</v>
      </c>
      <c r="B1043" t="s">
        <v>418</v>
      </c>
      <c r="C1043" t="str">
        <f>TRIM(Tableau1[[#This Row],[Country_Cod]])</f>
        <v>BGR</v>
      </c>
      <c r="D1043" t="s">
        <v>410</v>
      </c>
      <c r="E1043" t="str">
        <f>VLOOKUP(Tableau1[[#This Row],[Code_Pays]],Table_Correspondance!$B$1:$F$40,2,FALSE)</f>
        <v>Bulgarie</v>
      </c>
      <c r="F1043" t="str">
        <f>RIGHT(Tableau1[[#This Row],[Categ]],LEN(Tableau1[[#This Row],[Categ]])-4)</f>
        <v>Bas</v>
      </c>
      <c r="G1043" t="s">
        <v>40</v>
      </c>
      <c r="H1043" t="str">
        <f>RIGHT(Tableau1[[#This Row],[Period]],4)</f>
        <v>2020</v>
      </c>
      <c r="I1043" t="str">
        <f>LEFT(Tableau1[[#This Row],[Period]],FIND("-",Tableau1[[#This Row],[Period]])-1)</f>
        <v>M10</v>
      </c>
      <c r="J1043" t="str">
        <f>RIGHT(Tableau1[[#This Row],[Gauche_Trouve]],LEN(Tableau1[[#This Row],[Gauche_Trouve]])-1)</f>
        <v>10</v>
      </c>
      <c r="K1043" s="5">
        <f>DATE(Tableau1[[#This Row],[Annee]],Tableau1[[#This Row],[Mois]],1)</f>
        <v>44105</v>
      </c>
      <c r="L1043" s="5" t="str">
        <f>"T" &amp; ROUNDUP(Tableau1[[#This Row],[Mois]]/3, 0)</f>
        <v>T4</v>
      </c>
      <c r="M1043" t="s">
        <v>14</v>
      </c>
      <c r="N1043" t="str">
        <f>CONCATENATE(Tableau1[[#This Row],[Annee]],"-",Tableau1[[#This Row],[Trimestre]])</f>
        <v>2020-T4</v>
      </c>
      <c r="O1043" t="str">
        <f>VLOOKUP(Tableau1[[#This Row],[Product_Ref]],Table_Correspondance!H:J,2,FALSE)</f>
        <v>Chaussette</v>
      </c>
      <c r="P1043" s="3">
        <f>VLOOKUP(Tableau1[[#This Row],[Product_Ref]],Table_Correspondance!H:N,6,FALSE)</f>
        <v>8</v>
      </c>
      <c r="Q1043" s="3">
        <f>VLOOKUP(Tableau1[[#This Row],[Product_Ref]],Table_Correspondance!H:N,7,FALSE)</f>
        <v>10</v>
      </c>
      <c r="R1043" s="3">
        <v>2430.15</v>
      </c>
      <c r="S1043" t="str">
        <f>CONCATENATE(Tableau1[[#This Row],[Sub_Region_Cod]],Tableau1[[#This Row],[Country_Cod]],Tableau1[[#This Row],[Categ]],Tableau1[[#This Row],[Period]],Tableau1[[#This Row],[Product_Ref]],Tableau1[[#This Row],[Sales]])</f>
        <v>EUEBGRCAT_BasM10-2020P450992430,15</v>
      </c>
      <c r="T1043" s="5">
        <f>VLOOKUP(Tableau1[[#This Row],[Product_Ref]],Table_Correspondance!H:L,5,FALSE)</f>
        <v>42795</v>
      </c>
      <c r="U1043">
        <f>_xlfn.DAYS(Tableau1[[#This Row],[Date]],Tableau1[[#This Row],[Date_creation]])</f>
        <v>1310</v>
      </c>
    </row>
    <row r="1044" spans="1:21" x14ac:dyDescent="0.35">
      <c r="A1044" t="s">
        <v>8</v>
      </c>
      <c r="B1044" t="s">
        <v>425</v>
      </c>
      <c r="C1044" t="str">
        <f>TRIM(Tableau1[[#This Row],[Country_Cod]])</f>
        <v>ARM</v>
      </c>
      <c r="D1044" t="s">
        <v>410</v>
      </c>
      <c r="E1044" t="str">
        <f>VLOOKUP(Tableau1[[#This Row],[Code_Pays]],Table_Correspondance!$B$1:$F$40,2,FALSE)</f>
        <v>Arménie</v>
      </c>
      <c r="F1044" t="str">
        <f>RIGHT(Tableau1[[#This Row],[Categ]],LEN(Tableau1[[#This Row],[Categ]])-4)</f>
        <v>Bas</v>
      </c>
      <c r="G1044" t="s">
        <v>30</v>
      </c>
      <c r="H1044" t="str">
        <f>RIGHT(Tableau1[[#This Row],[Period]],4)</f>
        <v>2020</v>
      </c>
      <c r="I1044" t="str">
        <f>LEFT(Tableau1[[#This Row],[Period]],FIND("-",Tableau1[[#This Row],[Period]])-1)</f>
        <v>M9</v>
      </c>
      <c r="J1044" t="str">
        <f>RIGHT(Tableau1[[#This Row],[Gauche_Trouve]],LEN(Tableau1[[#This Row],[Gauche_Trouve]])-1)</f>
        <v>9</v>
      </c>
      <c r="K1044" s="5">
        <f>DATE(Tableau1[[#This Row],[Annee]],Tableau1[[#This Row],[Mois]],1)</f>
        <v>44075</v>
      </c>
      <c r="L1044" s="5" t="str">
        <f>"T" &amp; ROUNDUP(Tableau1[[#This Row],[Mois]]/3, 0)</f>
        <v>T3</v>
      </c>
      <c r="M1044" t="s">
        <v>18</v>
      </c>
      <c r="N1044" t="str">
        <f>CONCATENATE(Tableau1[[#This Row],[Annee]],"-",Tableau1[[#This Row],[Trimestre]])</f>
        <v>2020-T3</v>
      </c>
      <c r="O1044" t="str">
        <f>VLOOKUP(Tableau1[[#This Row],[Product_Ref]],Table_Correspondance!H:J,2,FALSE)</f>
        <v>Chaussette</v>
      </c>
      <c r="P1044" s="3">
        <f>VLOOKUP(Tableau1[[#This Row],[Product_Ref]],Table_Correspondance!H:N,6,FALSE)</f>
        <v>11.05</v>
      </c>
      <c r="Q1044" s="3">
        <f>VLOOKUP(Tableau1[[#This Row],[Product_Ref]],Table_Correspondance!H:N,7,FALSE)</f>
        <v>13</v>
      </c>
      <c r="R1044" s="3">
        <v>9948.51</v>
      </c>
      <c r="S1044" t="str">
        <f>CONCATENATE(Tableau1[[#This Row],[Sub_Region_Cod]],Tableau1[[#This Row],[Country_Cod]],Tableau1[[#This Row],[Categ]],Tableau1[[#This Row],[Period]],Tableau1[[#This Row],[Product_Ref]],Tableau1[[#This Row],[Sales]])</f>
        <v>EUEARMCAT_BasM9-2020P093019948,51</v>
      </c>
      <c r="T1044" s="5">
        <f>VLOOKUP(Tableau1[[#This Row],[Product_Ref]],Table_Correspondance!H:L,5,FALSE)</f>
        <v>42767</v>
      </c>
      <c r="U1044">
        <f>_xlfn.DAYS(Tableau1[[#This Row],[Date]],Tableau1[[#This Row],[Date_creation]])</f>
        <v>1308</v>
      </c>
    </row>
    <row r="1045" spans="1:21" x14ac:dyDescent="0.35">
      <c r="A1045" t="s">
        <v>8</v>
      </c>
      <c r="B1045" t="s">
        <v>425</v>
      </c>
      <c r="C1045" t="str">
        <f>TRIM(Tableau1[[#This Row],[Country_Cod]])</f>
        <v>ARM</v>
      </c>
      <c r="D1045" t="s">
        <v>410</v>
      </c>
      <c r="E1045" t="str">
        <f>VLOOKUP(Tableau1[[#This Row],[Code_Pays]],Table_Correspondance!$B$1:$F$40,2,FALSE)</f>
        <v>Arménie</v>
      </c>
      <c r="F1045" t="str">
        <f>RIGHT(Tableau1[[#This Row],[Categ]],LEN(Tableau1[[#This Row],[Categ]])-4)</f>
        <v>Bas</v>
      </c>
      <c r="G1045" t="s">
        <v>20</v>
      </c>
      <c r="H1045" t="str">
        <f>RIGHT(Tableau1[[#This Row],[Period]],4)</f>
        <v>2020</v>
      </c>
      <c r="I1045" t="str">
        <f>LEFT(Tableau1[[#This Row],[Period]],FIND("-",Tableau1[[#This Row],[Period]])-1)</f>
        <v>M4</v>
      </c>
      <c r="J1045" t="str">
        <f>RIGHT(Tableau1[[#This Row],[Gauche_Trouve]],LEN(Tableau1[[#This Row],[Gauche_Trouve]])-1)</f>
        <v>4</v>
      </c>
      <c r="K1045" s="5">
        <f>DATE(Tableau1[[#This Row],[Annee]],Tableau1[[#This Row],[Mois]],1)</f>
        <v>43922</v>
      </c>
      <c r="L1045" s="5" t="str">
        <f>"T" &amp; ROUNDUP(Tableau1[[#This Row],[Mois]]/3, 0)</f>
        <v>T2</v>
      </c>
      <c r="M1045" t="s">
        <v>376</v>
      </c>
      <c r="N1045" t="str">
        <f>CONCATENATE(Tableau1[[#This Row],[Annee]],"-",Tableau1[[#This Row],[Trimestre]])</f>
        <v>2020-T2</v>
      </c>
      <c r="O1045" t="str">
        <f>VLOOKUP(Tableau1[[#This Row],[Product_Ref]],Table_Correspondance!H:J,2,FALSE)</f>
        <v>Pantacourt</v>
      </c>
      <c r="P1045" s="3">
        <f>VLOOKUP(Tableau1[[#This Row],[Product_Ref]],Table_Correspondance!H:N,6,FALSE)</f>
        <v>11.85</v>
      </c>
      <c r="Q1045" s="3">
        <f>VLOOKUP(Tableau1[[#This Row],[Product_Ref]],Table_Correspondance!H:N,7,FALSE)</f>
        <v>15</v>
      </c>
      <c r="R1045" s="3">
        <v>4145.7700000000004</v>
      </c>
      <c r="S1045" t="str">
        <f>CONCATENATE(Tableau1[[#This Row],[Sub_Region_Cod]],Tableau1[[#This Row],[Country_Cod]],Tableau1[[#This Row],[Categ]],Tableau1[[#This Row],[Period]],Tableau1[[#This Row],[Product_Ref]],Tableau1[[#This Row],[Sales]])</f>
        <v>EUEARMCAT_BasM4-2020P288114145,77</v>
      </c>
      <c r="T1045" s="5">
        <f>VLOOKUP(Tableau1[[#This Row],[Product_Ref]],Table_Correspondance!H:L,5,FALSE)</f>
        <v>42917</v>
      </c>
      <c r="U1045">
        <f>_xlfn.DAYS(Tableau1[[#This Row],[Date]],Tableau1[[#This Row],[Date_creation]])</f>
        <v>1005</v>
      </c>
    </row>
    <row r="1046" spans="1:21" x14ac:dyDescent="0.35">
      <c r="A1046" t="s">
        <v>8</v>
      </c>
      <c r="B1046" t="s">
        <v>425</v>
      </c>
      <c r="C1046" t="str">
        <f>TRIM(Tableau1[[#This Row],[Country_Cod]])</f>
        <v>ARM</v>
      </c>
      <c r="D1046" t="s">
        <v>408</v>
      </c>
      <c r="E1046" t="str">
        <f>VLOOKUP(Tableau1[[#This Row],[Code_Pays]],Table_Correspondance!$B$1:$F$40,2,FALSE)</f>
        <v>Arménie</v>
      </c>
      <c r="F1046" t="str">
        <f>RIGHT(Tableau1[[#This Row],[Categ]],LEN(Tableau1[[#This Row],[Categ]])-4)</f>
        <v>Haut-Et-Bas</v>
      </c>
      <c r="G1046" t="s">
        <v>42</v>
      </c>
      <c r="H1046" t="str">
        <f>RIGHT(Tableau1[[#This Row],[Period]],4)</f>
        <v>2019</v>
      </c>
      <c r="I1046" t="str">
        <f>LEFT(Tableau1[[#This Row],[Period]],FIND("-",Tableau1[[#This Row],[Period]])-1)</f>
        <v>M6</v>
      </c>
      <c r="J1046" t="str">
        <f>RIGHT(Tableau1[[#This Row],[Gauche_Trouve]],LEN(Tableau1[[#This Row],[Gauche_Trouve]])-1)</f>
        <v>6</v>
      </c>
      <c r="K1046" s="5">
        <f>DATE(Tableau1[[#This Row],[Annee]],Tableau1[[#This Row],[Mois]],1)</f>
        <v>43617</v>
      </c>
      <c r="L1046" s="5" t="str">
        <f>"T" &amp; ROUNDUP(Tableau1[[#This Row],[Mois]]/3, 0)</f>
        <v>T2</v>
      </c>
      <c r="M1046" t="s">
        <v>173</v>
      </c>
      <c r="N1046" t="str">
        <f>CONCATENATE(Tableau1[[#This Row],[Annee]],"-",Tableau1[[#This Row],[Trimestre]])</f>
        <v>2019-T2</v>
      </c>
      <c r="O1046" t="str">
        <f>VLOOKUP(Tableau1[[#This Row],[Product_Ref]],Table_Correspondance!H:J,2,FALSE)</f>
        <v>Robe</v>
      </c>
      <c r="P1046" s="3">
        <f>VLOOKUP(Tableau1[[#This Row],[Product_Ref]],Table_Correspondance!H:N,6,FALSE)</f>
        <v>6.84</v>
      </c>
      <c r="Q1046" s="3">
        <f>VLOOKUP(Tableau1[[#This Row],[Product_Ref]],Table_Correspondance!H:N,7,FALSE)</f>
        <v>9</v>
      </c>
      <c r="R1046" s="3">
        <v>1225.3900000000001</v>
      </c>
      <c r="S1046" t="str">
        <f>CONCATENATE(Tableau1[[#This Row],[Sub_Region_Cod]],Tableau1[[#This Row],[Country_Cod]],Tableau1[[#This Row],[Categ]],Tableau1[[#This Row],[Period]],Tableau1[[#This Row],[Product_Ref]],Tableau1[[#This Row],[Sales]])</f>
        <v>EUEARMCAT_Haut-Et-BasM6-2019P368421225,39</v>
      </c>
      <c r="T1046" s="5">
        <f>VLOOKUP(Tableau1[[#This Row],[Product_Ref]],Table_Correspondance!H:L,5,FALSE)</f>
        <v>42917</v>
      </c>
      <c r="U1046">
        <f>_xlfn.DAYS(Tableau1[[#This Row],[Date]],Tableau1[[#This Row],[Date_creation]])</f>
        <v>700</v>
      </c>
    </row>
    <row r="1047" spans="1:21" x14ac:dyDescent="0.35">
      <c r="A1047" t="s">
        <v>8</v>
      </c>
      <c r="B1047" t="s">
        <v>423</v>
      </c>
      <c r="C1047" t="str">
        <f>TRIM(Tableau1[[#This Row],[Country_Cod]])</f>
        <v>UKR</v>
      </c>
      <c r="D1047" t="s">
        <v>410</v>
      </c>
      <c r="E1047" t="str">
        <f>VLOOKUP(Tableau1[[#This Row],[Code_Pays]],Table_Correspondance!$B$1:$F$40,2,FALSE)</f>
        <v>Ukraine</v>
      </c>
      <c r="F1047" t="str">
        <f>RIGHT(Tableau1[[#This Row],[Categ]],LEN(Tableau1[[#This Row],[Categ]])-4)</f>
        <v>Bas</v>
      </c>
      <c r="G1047" t="s">
        <v>54</v>
      </c>
      <c r="H1047" t="str">
        <f>RIGHT(Tableau1[[#This Row],[Period]],4)</f>
        <v>2020</v>
      </c>
      <c r="I1047" t="str">
        <f>LEFT(Tableau1[[#This Row],[Period]],FIND("-",Tableau1[[#This Row],[Period]])-1)</f>
        <v>M5</v>
      </c>
      <c r="J1047" t="str">
        <f>RIGHT(Tableau1[[#This Row],[Gauche_Trouve]],LEN(Tableau1[[#This Row],[Gauche_Trouve]])-1)</f>
        <v>5</v>
      </c>
      <c r="K1047" s="5">
        <f>DATE(Tableau1[[#This Row],[Annee]],Tableau1[[#This Row],[Mois]],1)</f>
        <v>43952</v>
      </c>
      <c r="L1047" s="5" t="str">
        <f>"T" &amp; ROUNDUP(Tableau1[[#This Row],[Mois]]/3, 0)</f>
        <v>T2</v>
      </c>
      <c r="M1047" t="s">
        <v>41</v>
      </c>
      <c r="N1047" t="str">
        <f>CONCATENATE(Tableau1[[#This Row],[Annee]],"-",Tableau1[[#This Row],[Trimestre]])</f>
        <v>2020-T2</v>
      </c>
      <c r="O1047" t="str">
        <f>VLOOKUP(Tableau1[[#This Row],[Product_Ref]],Table_Correspondance!H:J,2,FALSE)</f>
        <v>Collant</v>
      </c>
      <c r="P1047" s="3">
        <f>VLOOKUP(Tableau1[[#This Row],[Product_Ref]],Table_Correspondance!H:N,6,FALSE)</f>
        <v>11.62</v>
      </c>
      <c r="Q1047" s="3">
        <f>VLOOKUP(Tableau1[[#This Row],[Product_Ref]],Table_Correspondance!H:N,7,FALSE)</f>
        <v>14</v>
      </c>
      <c r="R1047" s="3">
        <v>3292.53</v>
      </c>
      <c r="S1047" t="str">
        <f>CONCATENATE(Tableau1[[#This Row],[Sub_Region_Cod]],Tableau1[[#This Row],[Country_Cod]],Tableau1[[#This Row],[Categ]],Tableau1[[#This Row],[Period]],Tableau1[[#This Row],[Product_Ref]],Tableau1[[#This Row],[Sales]])</f>
        <v>EUEUKRCAT_BasM5-2020P325943292,53</v>
      </c>
      <c r="T1047" s="5">
        <f>VLOOKUP(Tableau1[[#This Row],[Product_Ref]],Table_Correspondance!H:L,5,FALSE)</f>
        <v>43132</v>
      </c>
      <c r="U1047">
        <f>_xlfn.DAYS(Tableau1[[#This Row],[Date]],Tableau1[[#This Row],[Date_creation]])</f>
        <v>820</v>
      </c>
    </row>
    <row r="1048" spans="1:21" x14ac:dyDescent="0.35">
      <c r="A1048" t="s">
        <v>8</v>
      </c>
      <c r="B1048" t="s">
        <v>416</v>
      </c>
      <c r="C1048" t="str">
        <f>TRIM(Tableau1[[#This Row],[Country_Cod]])</f>
        <v>ROU</v>
      </c>
      <c r="D1048" t="s">
        <v>409</v>
      </c>
      <c r="E1048" t="str">
        <f>VLOOKUP(Tableau1[[#This Row],[Code_Pays]],Table_Correspondance!$B$1:$F$40,2,FALSE)</f>
        <v>Roumanie</v>
      </c>
      <c r="F1048" t="str">
        <f>RIGHT(Tableau1[[#This Row],[Categ]],LEN(Tableau1[[#This Row],[Categ]])-4)</f>
        <v>Haut</v>
      </c>
      <c r="G1048" t="s">
        <v>48</v>
      </c>
      <c r="H1048" t="str">
        <f>RIGHT(Tableau1[[#This Row],[Period]],4)</f>
        <v>2020</v>
      </c>
      <c r="I1048" t="str">
        <f>LEFT(Tableau1[[#This Row],[Period]],FIND("-",Tableau1[[#This Row],[Period]])-1)</f>
        <v>M1</v>
      </c>
      <c r="J1048" t="str">
        <f>RIGHT(Tableau1[[#This Row],[Gauche_Trouve]],LEN(Tableau1[[#This Row],[Gauche_Trouve]])-1)</f>
        <v>1</v>
      </c>
      <c r="K1048" s="5">
        <f>DATE(Tableau1[[#This Row],[Annee]],Tableau1[[#This Row],[Mois]],1)</f>
        <v>43831</v>
      </c>
      <c r="L1048" s="5" t="str">
        <f>"T" &amp; ROUNDUP(Tableau1[[#This Row],[Mois]]/3, 0)</f>
        <v>T1</v>
      </c>
      <c r="M1048" t="s">
        <v>298</v>
      </c>
      <c r="N1048" t="str">
        <f>CONCATENATE(Tableau1[[#This Row],[Annee]],"-",Tableau1[[#This Row],[Trimestre]])</f>
        <v>2020-T1</v>
      </c>
      <c r="O1048" t="str">
        <f>VLOOKUP(Tableau1[[#This Row],[Product_Ref]],Table_Correspondance!H:J,2,FALSE)</f>
        <v>Chemise</v>
      </c>
      <c r="P1048" s="3">
        <f>VLOOKUP(Tableau1[[#This Row],[Product_Ref]],Table_Correspondance!H:N,6,FALSE)</f>
        <v>6.3</v>
      </c>
      <c r="Q1048" s="3">
        <f>VLOOKUP(Tableau1[[#This Row],[Product_Ref]],Table_Correspondance!H:N,7,FALSE)</f>
        <v>7</v>
      </c>
      <c r="R1048" s="3">
        <v>4088.81</v>
      </c>
      <c r="S1048" t="str">
        <f>CONCATENATE(Tableau1[[#This Row],[Sub_Region_Cod]],Tableau1[[#This Row],[Country_Cod]],Tableau1[[#This Row],[Categ]],Tableau1[[#This Row],[Period]],Tableau1[[#This Row],[Product_Ref]],Tableau1[[#This Row],[Sales]])</f>
        <v>EUEROUCAT_HautM1-2020P122324088,81</v>
      </c>
      <c r="T1048" s="5">
        <f>VLOOKUP(Tableau1[[#This Row],[Product_Ref]],Table_Correspondance!H:L,5,FALSE)</f>
        <v>42917</v>
      </c>
      <c r="U1048">
        <f>_xlfn.DAYS(Tableau1[[#This Row],[Date]],Tableau1[[#This Row],[Date_creation]])</f>
        <v>914</v>
      </c>
    </row>
    <row r="1049" spans="1:21" x14ac:dyDescent="0.35">
      <c r="A1049" t="s">
        <v>8</v>
      </c>
      <c r="B1049" t="s">
        <v>425</v>
      </c>
      <c r="C1049" t="str">
        <f>TRIM(Tableau1[[#This Row],[Country_Cod]])</f>
        <v>ARM</v>
      </c>
      <c r="D1049" t="s">
        <v>409</v>
      </c>
      <c r="E1049" t="str">
        <f>VLOOKUP(Tableau1[[#This Row],[Code_Pays]],Table_Correspondance!$B$1:$F$40,2,FALSE)</f>
        <v>Arménie</v>
      </c>
      <c r="F1049" t="str">
        <f>RIGHT(Tableau1[[#This Row],[Categ]],LEN(Tableau1[[#This Row],[Categ]])-4)</f>
        <v>Haut</v>
      </c>
      <c r="G1049" t="s">
        <v>17</v>
      </c>
      <c r="H1049" t="str">
        <f>RIGHT(Tableau1[[#This Row],[Period]],4)</f>
        <v>2020</v>
      </c>
      <c r="I1049" t="str">
        <f>LEFT(Tableau1[[#This Row],[Period]],FIND("-",Tableau1[[#This Row],[Period]])-1)</f>
        <v>M12</v>
      </c>
      <c r="J1049" t="str">
        <f>RIGHT(Tableau1[[#This Row],[Gauche_Trouve]],LEN(Tableau1[[#This Row],[Gauche_Trouve]])-1)</f>
        <v>12</v>
      </c>
      <c r="K1049" s="5">
        <f>DATE(Tableau1[[#This Row],[Annee]],Tableau1[[#This Row],[Mois]],1)</f>
        <v>44166</v>
      </c>
      <c r="L1049" s="5" t="str">
        <f>"T" &amp; ROUNDUP(Tableau1[[#This Row],[Mois]]/3, 0)</f>
        <v>T4</v>
      </c>
      <c r="M1049" t="s">
        <v>96</v>
      </c>
      <c r="N1049" t="str">
        <f>CONCATENATE(Tableau1[[#This Row],[Annee]],"-",Tableau1[[#This Row],[Trimestre]])</f>
        <v>2020-T4</v>
      </c>
      <c r="O1049" t="str">
        <f>VLOOKUP(Tableau1[[#This Row],[Product_Ref]],Table_Correspondance!H:J,2,FALSE)</f>
        <v>Soutien gorge</v>
      </c>
      <c r="P1049" s="3">
        <f>VLOOKUP(Tableau1[[#This Row],[Product_Ref]],Table_Correspondance!H:N,6,FALSE)</f>
        <v>6.88</v>
      </c>
      <c r="Q1049" s="3">
        <f>VLOOKUP(Tableau1[[#This Row],[Product_Ref]],Table_Correspondance!H:N,7,FALSE)</f>
        <v>8</v>
      </c>
      <c r="R1049" s="3">
        <v>6064.63</v>
      </c>
      <c r="S1049" t="str">
        <f>CONCATENATE(Tableau1[[#This Row],[Sub_Region_Cod]],Tableau1[[#This Row],[Country_Cod]],Tableau1[[#This Row],[Categ]],Tableau1[[#This Row],[Period]],Tableau1[[#This Row],[Product_Ref]],Tableau1[[#This Row],[Sales]])</f>
        <v>EUEARMCAT_HautM12-2020P105076064,63</v>
      </c>
      <c r="T1049" s="5">
        <f>VLOOKUP(Tableau1[[#This Row],[Product_Ref]],Table_Correspondance!H:L,5,FALSE)</f>
        <v>43009</v>
      </c>
      <c r="U1049">
        <f>_xlfn.DAYS(Tableau1[[#This Row],[Date]],Tableau1[[#This Row],[Date_creation]])</f>
        <v>1157</v>
      </c>
    </row>
    <row r="1050" spans="1:21" x14ac:dyDescent="0.35">
      <c r="A1050" t="s">
        <v>8</v>
      </c>
      <c r="B1050" t="s">
        <v>418</v>
      </c>
      <c r="C1050" t="str">
        <f>TRIM(Tableau1[[#This Row],[Country_Cod]])</f>
        <v>BGR</v>
      </c>
      <c r="D1050" t="s">
        <v>410</v>
      </c>
      <c r="E1050" t="str">
        <f>VLOOKUP(Tableau1[[#This Row],[Code_Pays]],Table_Correspondance!$B$1:$F$40,2,FALSE)</f>
        <v>Bulgarie</v>
      </c>
      <c r="F1050" t="str">
        <f>RIGHT(Tableau1[[#This Row],[Categ]],LEN(Tableau1[[#This Row],[Categ]])-4)</f>
        <v>Bas</v>
      </c>
      <c r="G1050" t="s">
        <v>54</v>
      </c>
      <c r="H1050" t="str">
        <f>RIGHT(Tableau1[[#This Row],[Period]],4)</f>
        <v>2020</v>
      </c>
      <c r="I1050" t="str">
        <f>LEFT(Tableau1[[#This Row],[Period]],FIND("-",Tableau1[[#This Row],[Period]])-1)</f>
        <v>M5</v>
      </c>
      <c r="J1050" t="str">
        <f>RIGHT(Tableau1[[#This Row],[Gauche_Trouve]],LEN(Tableau1[[#This Row],[Gauche_Trouve]])-1)</f>
        <v>5</v>
      </c>
      <c r="K1050" s="5">
        <f>DATE(Tableau1[[#This Row],[Annee]],Tableau1[[#This Row],[Mois]],1)</f>
        <v>43952</v>
      </c>
      <c r="L1050" s="5" t="str">
        <f>"T" &amp; ROUNDUP(Tableau1[[#This Row],[Mois]]/3, 0)</f>
        <v>T2</v>
      </c>
      <c r="M1050" t="s">
        <v>135</v>
      </c>
      <c r="N1050" t="str">
        <f>CONCATENATE(Tableau1[[#This Row],[Annee]],"-",Tableau1[[#This Row],[Trimestre]])</f>
        <v>2020-T2</v>
      </c>
      <c r="O1050" t="str">
        <f>VLOOKUP(Tableau1[[#This Row],[Product_Ref]],Table_Correspondance!H:J,2,FALSE)</f>
        <v>Chaussette</v>
      </c>
      <c r="P1050" s="3">
        <f>VLOOKUP(Tableau1[[#This Row],[Product_Ref]],Table_Correspondance!H:N,6,FALSE)</f>
        <v>3.65</v>
      </c>
      <c r="Q1050" s="3">
        <f>VLOOKUP(Tableau1[[#This Row],[Product_Ref]],Table_Correspondance!H:N,7,FALSE)</f>
        <v>5</v>
      </c>
      <c r="R1050" s="3">
        <v>7406.44</v>
      </c>
      <c r="S1050" t="str">
        <f>CONCATENATE(Tableau1[[#This Row],[Sub_Region_Cod]],Tableau1[[#This Row],[Country_Cod]],Tableau1[[#This Row],[Categ]],Tableau1[[#This Row],[Period]],Tableau1[[#This Row],[Product_Ref]],Tableau1[[#This Row],[Sales]])</f>
        <v>EUEBGRCAT_BasM5-2020P415647406,44</v>
      </c>
      <c r="T1050" s="5">
        <f>VLOOKUP(Tableau1[[#This Row],[Product_Ref]],Table_Correspondance!H:L,5,FALSE)</f>
        <v>42826</v>
      </c>
      <c r="U1050">
        <f>_xlfn.DAYS(Tableau1[[#This Row],[Date]],Tableau1[[#This Row],[Date_creation]])</f>
        <v>1126</v>
      </c>
    </row>
    <row r="1051" spans="1:21" x14ac:dyDescent="0.35">
      <c r="A1051" t="s">
        <v>8</v>
      </c>
      <c r="B1051" t="s">
        <v>419</v>
      </c>
      <c r="C1051" t="str">
        <f>TRIM(Tableau1[[#This Row],[Country_Cod]])</f>
        <v>HUN</v>
      </c>
      <c r="D1051" t="s">
        <v>409</v>
      </c>
      <c r="E1051" t="str">
        <f>VLOOKUP(Tableau1[[#This Row],[Code_Pays]],Table_Correspondance!$B$1:$F$40,2,FALSE)</f>
        <v>Hongrie</v>
      </c>
      <c r="F1051" t="str">
        <f>RIGHT(Tableau1[[#This Row],[Categ]],LEN(Tableau1[[#This Row],[Categ]])-4)</f>
        <v>Haut</v>
      </c>
      <c r="G1051" t="s">
        <v>6</v>
      </c>
      <c r="H1051" t="str">
        <f>RIGHT(Tableau1[[#This Row],[Period]],4)</f>
        <v>2021</v>
      </c>
      <c r="I1051" t="str">
        <f>LEFT(Tableau1[[#This Row],[Period]],FIND("-",Tableau1[[#This Row],[Period]])-1)</f>
        <v>M1</v>
      </c>
      <c r="J1051" t="str">
        <f>RIGHT(Tableau1[[#This Row],[Gauche_Trouve]],LEN(Tableau1[[#This Row],[Gauche_Trouve]])-1)</f>
        <v>1</v>
      </c>
      <c r="K1051" s="5">
        <f>DATE(Tableau1[[#This Row],[Annee]],Tableau1[[#This Row],[Mois]],1)</f>
        <v>44197</v>
      </c>
      <c r="L1051" s="5" t="str">
        <f>"T" &amp; ROUNDUP(Tableau1[[#This Row],[Mois]]/3, 0)</f>
        <v>T1</v>
      </c>
      <c r="M1051" t="s">
        <v>110</v>
      </c>
      <c r="N1051" t="str">
        <f>CONCATENATE(Tableau1[[#This Row],[Annee]],"-",Tableau1[[#This Row],[Trimestre]])</f>
        <v>2021-T1</v>
      </c>
      <c r="O1051" t="str">
        <f>VLOOKUP(Tableau1[[#This Row],[Product_Ref]],Table_Correspondance!H:J,2,FALSE)</f>
        <v>Sweatshirt</v>
      </c>
      <c r="P1051" s="3">
        <f>VLOOKUP(Tableau1[[#This Row],[Product_Ref]],Table_Correspondance!H:N,6,FALSE)</f>
        <v>8.9</v>
      </c>
      <c r="Q1051" s="3">
        <f>VLOOKUP(Tableau1[[#This Row],[Product_Ref]],Table_Correspondance!H:N,7,FALSE)</f>
        <v>10</v>
      </c>
      <c r="R1051" s="3">
        <v>7671.49</v>
      </c>
      <c r="S1051" t="str">
        <f>CONCATENATE(Tableau1[[#This Row],[Sub_Region_Cod]],Tableau1[[#This Row],[Country_Cod]],Tableau1[[#This Row],[Categ]],Tableau1[[#This Row],[Period]],Tableau1[[#This Row],[Product_Ref]],Tableau1[[#This Row],[Sales]])</f>
        <v>EUEHUNCAT_HautM1-2021P354237671,49</v>
      </c>
      <c r="T1051" s="5">
        <f>VLOOKUP(Tableau1[[#This Row],[Product_Ref]],Table_Correspondance!H:L,5,FALSE)</f>
        <v>43070</v>
      </c>
      <c r="U1051">
        <f>_xlfn.DAYS(Tableau1[[#This Row],[Date]],Tableau1[[#This Row],[Date_creation]])</f>
        <v>1127</v>
      </c>
    </row>
    <row r="1052" spans="1:21" x14ac:dyDescent="0.35">
      <c r="A1052" t="s">
        <v>8</v>
      </c>
      <c r="B1052" t="s">
        <v>417</v>
      </c>
      <c r="C1052" t="str">
        <f>TRIM(Tableau1[[#This Row],[Country_Cod]])</f>
        <v>MDA</v>
      </c>
      <c r="D1052" t="s">
        <v>410</v>
      </c>
      <c r="E1052" t="str">
        <f>VLOOKUP(Tableau1[[#This Row],[Code_Pays]],Table_Correspondance!$B$1:$F$40,2,FALSE)</f>
        <v>République de Moldavie</v>
      </c>
      <c r="F1052" t="str">
        <f>RIGHT(Tableau1[[#This Row],[Categ]],LEN(Tableau1[[#This Row],[Categ]])-4)</f>
        <v>Bas</v>
      </c>
      <c r="G1052" t="s">
        <v>15</v>
      </c>
      <c r="H1052" t="str">
        <f>RIGHT(Tableau1[[#This Row],[Period]],4)</f>
        <v>2019</v>
      </c>
      <c r="I1052" t="str">
        <f>LEFT(Tableau1[[#This Row],[Period]],FIND("-",Tableau1[[#This Row],[Period]])-1)</f>
        <v>M8</v>
      </c>
      <c r="J1052" t="str">
        <f>RIGHT(Tableau1[[#This Row],[Gauche_Trouve]],LEN(Tableau1[[#This Row],[Gauche_Trouve]])-1)</f>
        <v>8</v>
      </c>
      <c r="K1052" s="5">
        <f>DATE(Tableau1[[#This Row],[Annee]],Tableau1[[#This Row],[Mois]],1)</f>
        <v>43678</v>
      </c>
      <c r="L1052" s="5" t="str">
        <f>"T" &amp; ROUNDUP(Tableau1[[#This Row],[Mois]]/3, 0)</f>
        <v>T3</v>
      </c>
      <c r="M1052" t="s">
        <v>316</v>
      </c>
      <c r="N1052" t="str">
        <f>CONCATENATE(Tableau1[[#This Row],[Annee]],"-",Tableau1[[#This Row],[Trimestre]])</f>
        <v>2019-T3</v>
      </c>
      <c r="O1052" t="str">
        <f>VLOOKUP(Tableau1[[#This Row],[Product_Ref]],Table_Correspondance!H:J,2,FALSE)</f>
        <v>Collant</v>
      </c>
      <c r="P1052" s="3">
        <f>VLOOKUP(Tableau1[[#This Row],[Product_Ref]],Table_Correspondance!H:N,6,FALSE)</f>
        <v>9.75</v>
      </c>
      <c r="Q1052" s="3">
        <f>VLOOKUP(Tableau1[[#This Row],[Product_Ref]],Table_Correspondance!H:N,7,FALSE)</f>
        <v>13</v>
      </c>
      <c r="R1052" s="3">
        <v>5042.78</v>
      </c>
      <c r="S1052" t="str">
        <f>CONCATENATE(Tableau1[[#This Row],[Sub_Region_Cod]],Tableau1[[#This Row],[Country_Cod]],Tableau1[[#This Row],[Categ]],Tableau1[[#This Row],[Period]],Tableau1[[#This Row],[Product_Ref]],Tableau1[[#This Row],[Sales]])</f>
        <v>EUEMDACAT_BasM8-2019P346875042,78</v>
      </c>
      <c r="T1052" s="5">
        <f>VLOOKUP(Tableau1[[#This Row],[Product_Ref]],Table_Correspondance!H:L,5,FALSE)</f>
        <v>43435</v>
      </c>
      <c r="U1052">
        <f>_xlfn.DAYS(Tableau1[[#This Row],[Date]],Tableau1[[#This Row],[Date_creation]])</f>
        <v>243</v>
      </c>
    </row>
    <row r="1053" spans="1:21" x14ac:dyDescent="0.35">
      <c r="A1053" t="s">
        <v>8</v>
      </c>
      <c r="B1053" t="s">
        <v>423</v>
      </c>
      <c r="C1053" t="str">
        <f>TRIM(Tableau1[[#This Row],[Country_Cod]])</f>
        <v>UKR</v>
      </c>
      <c r="D1053" t="s">
        <v>410</v>
      </c>
      <c r="E1053" t="str">
        <f>VLOOKUP(Tableau1[[#This Row],[Code_Pays]],Table_Correspondance!$B$1:$F$40,2,FALSE)</f>
        <v>Ukraine</v>
      </c>
      <c r="F1053" t="str">
        <f>RIGHT(Tableau1[[#This Row],[Categ]],LEN(Tableau1[[#This Row],[Categ]])-4)</f>
        <v>Bas</v>
      </c>
      <c r="G1053" t="s">
        <v>23</v>
      </c>
      <c r="H1053" t="str">
        <f>RIGHT(Tableau1[[#This Row],[Period]],4)</f>
        <v>2019</v>
      </c>
      <c r="I1053" t="str">
        <f>LEFT(Tableau1[[#This Row],[Period]],FIND("-",Tableau1[[#This Row],[Period]])-1)</f>
        <v>M10</v>
      </c>
      <c r="J1053" t="str">
        <f>RIGHT(Tableau1[[#This Row],[Gauche_Trouve]],LEN(Tableau1[[#This Row],[Gauche_Trouve]])-1)</f>
        <v>10</v>
      </c>
      <c r="K1053" s="5">
        <f>DATE(Tableau1[[#This Row],[Annee]],Tableau1[[#This Row],[Mois]],1)</f>
        <v>43739</v>
      </c>
      <c r="L1053" s="5" t="str">
        <f>"T" &amp; ROUNDUP(Tableau1[[#This Row],[Mois]]/3, 0)</f>
        <v>T4</v>
      </c>
      <c r="M1053" t="s">
        <v>288</v>
      </c>
      <c r="N1053" t="str">
        <f>CONCATENATE(Tableau1[[#This Row],[Annee]],"-",Tableau1[[#This Row],[Trimestre]])</f>
        <v>2019-T4</v>
      </c>
      <c r="O1053" t="str">
        <f>VLOOKUP(Tableau1[[#This Row],[Product_Ref]],Table_Correspondance!H:J,2,FALSE)</f>
        <v>Pantalon</v>
      </c>
      <c r="P1053" s="3">
        <f>VLOOKUP(Tableau1[[#This Row],[Product_Ref]],Table_Correspondance!H:N,6,FALSE)</f>
        <v>3.5</v>
      </c>
      <c r="Q1053" s="3">
        <f>VLOOKUP(Tableau1[[#This Row],[Product_Ref]],Table_Correspondance!H:N,7,FALSE)</f>
        <v>5</v>
      </c>
      <c r="R1053" s="3">
        <v>3640.81</v>
      </c>
      <c r="S1053" t="str">
        <f>CONCATENATE(Tableau1[[#This Row],[Sub_Region_Cod]],Tableau1[[#This Row],[Country_Cod]],Tableau1[[#This Row],[Categ]],Tableau1[[#This Row],[Period]],Tableau1[[#This Row],[Product_Ref]],Tableau1[[#This Row],[Sales]])</f>
        <v>EUEUKRCAT_BasM10-2019P071683640,81</v>
      </c>
      <c r="T1053" s="5">
        <f>VLOOKUP(Tableau1[[#This Row],[Product_Ref]],Table_Correspondance!H:L,5,FALSE)</f>
        <v>43132</v>
      </c>
      <c r="U1053">
        <f>_xlfn.DAYS(Tableau1[[#This Row],[Date]],Tableau1[[#This Row],[Date_creation]])</f>
        <v>607</v>
      </c>
    </row>
    <row r="1054" spans="1:21" x14ac:dyDescent="0.35">
      <c r="A1054" t="s">
        <v>8</v>
      </c>
      <c r="B1054" t="s">
        <v>419</v>
      </c>
      <c r="C1054" t="str">
        <f>TRIM(Tableau1[[#This Row],[Country_Cod]])</f>
        <v>HUN</v>
      </c>
      <c r="D1054" t="s">
        <v>409</v>
      </c>
      <c r="E1054" t="str">
        <f>VLOOKUP(Tableau1[[#This Row],[Code_Pays]],Table_Correspondance!$B$1:$F$40,2,FALSE)</f>
        <v>Hongrie</v>
      </c>
      <c r="F1054" t="str">
        <f>RIGHT(Tableau1[[#This Row],[Categ]],LEN(Tableau1[[#This Row],[Categ]])-4)</f>
        <v>Haut</v>
      </c>
      <c r="G1054" t="s">
        <v>17</v>
      </c>
      <c r="H1054" t="str">
        <f>RIGHT(Tableau1[[#This Row],[Period]],4)</f>
        <v>2020</v>
      </c>
      <c r="I1054" t="str">
        <f>LEFT(Tableau1[[#This Row],[Period]],FIND("-",Tableau1[[#This Row],[Period]])-1)</f>
        <v>M12</v>
      </c>
      <c r="J1054" t="str">
        <f>RIGHT(Tableau1[[#This Row],[Gauche_Trouve]],LEN(Tableau1[[#This Row],[Gauche_Trouve]])-1)</f>
        <v>12</v>
      </c>
      <c r="K1054" s="5">
        <f>DATE(Tableau1[[#This Row],[Annee]],Tableau1[[#This Row],[Mois]],1)</f>
        <v>44166</v>
      </c>
      <c r="L1054" s="5" t="str">
        <f>"T" &amp; ROUNDUP(Tableau1[[#This Row],[Mois]]/3, 0)</f>
        <v>T4</v>
      </c>
      <c r="M1054" t="s">
        <v>100</v>
      </c>
      <c r="N1054" t="str">
        <f>CONCATENATE(Tableau1[[#This Row],[Annee]],"-",Tableau1[[#This Row],[Trimestre]])</f>
        <v>2020-T4</v>
      </c>
      <c r="O1054" t="str">
        <f>VLOOKUP(Tableau1[[#This Row],[Product_Ref]],Table_Correspondance!H:J,2,FALSE)</f>
        <v>Chemise</v>
      </c>
      <c r="P1054" s="3">
        <f>VLOOKUP(Tableau1[[#This Row],[Product_Ref]],Table_Correspondance!H:N,6,FALSE)</f>
        <v>10.34</v>
      </c>
      <c r="Q1054" s="3">
        <f>VLOOKUP(Tableau1[[#This Row],[Product_Ref]],Table_Correspondance!H:N,7,FALSE)</f>
        <v>11</v>
      </c>
      <c r="R1054" s="3">
        <v>8325.34</v>
      </c>
      <c r="S1054" t="str">
        <f>CONCATENATE(Tableau1[[#This Row],[Sub_Region_Cod]],Tableau1[[#This Row],[Country_Cod]],Tableau1[[#This Row],[Categ]],Tableau1[[#This Row],[Period]],Tableau1[[#This Row],[Product_Ref]],Tableau1[[#This Row],[Sales]])</f>
        <v>EUEHUNCAT_HautM12-2020P297468325,34</v>
      </c>
      <c r="T1054" s="5">
        <f>VLOOKUP(Tableau1[[#This Row],[Product_Ref]],Table_Correspondance!H:L,5,FALSE)</f>
        <v>43313</v>
      </c>
      <c r="U1054">
        <f>_xlfn.DAYS(Tableau1[[#This Row],[Date]],Tableau1[[#This Row],[Date_creation]])</f>
        <v>853</v>
      </c>
    </row>
    <row r="1055" spans="1:21" x14ac:dyDescent="0.35">
      <c r="A1055" t="s">
        <v>8</v>
      </c>
      <c r="B1055" t="s">
        <v>423</v>
      </c>
      <c r="C1055" t="str">
        <f>TRIM(Tableau1[[#This Row],[Country_Cod]])</f>
        <v>UKR</v>
      </c>
      <c r="D1055" t="s">
        <v>410</v>
      </c>
      <c r="E1055" t="str">
        <f>VLOOKUP(Tableau1[[#This Row],[Code_Pays]],Table_Correspondance!$B$1:$F$40,2,FALSE)</f>
        <v>Ukraine</v>
      </c>
      <c r="F1055" t="str">
        <f>RIGHT(Tableau1[[#This Row],[Categ]],LEN(Tableau1[[#This Row],[Categ]])-4)</f>
        <v>Bas</v>
      </c>
      <c r="G1055" t="s">
        <v>25</v>
      </c>
      <c r="H1055" t="str">
        <f>RIGHT(Tableau1[[#This Row],[Period]],4)</f>
        <v>2019</v>
      </c>
      <c r="I1055" t="str">
        <f>LEFT(Tableau1[[#This Row],[Period]],FIND("-",Tableau1[[#This Row],[Period]])-1)</f>
        <v>M12</v>
      </c>
      <c r="J1055" t="str">
        <f>RIGHT(Tableau1[[#This Row],[Gauche_Trouve]],LEN(Tableau1[[#This Row],[Gauche_Trouve]])-1)</f>
        <v>12</v>
      </c>
      <c r="K1055" s="5">
        <f>DATE(Tableau1[[#This Row],[Annee]],Tableau1[[#This Row],[Mois]],1)</f>
        <v>43800</v>
      </c>
      <c r="L1055" s="5" t="str">
        <f>"T" &amp; ROUNDUP(Tableau1[[#This Row],[Mois]]/3, 0)</f>
        <v>T4</v>
      </c>
      <c r="M1055" t="s">
        <v>319</v>
      </c>
      <c r="N1055" t="str">
        <f>CONCATENATE(Tableau1[[#This Row],[Annee]],"-",Tableau1[[#This Row],[Trimestre]])</f>
        <v>2019-T4</v>
      </c>
      <c r="O1055" t="str">
        <f>VLOOKUP(Tableau1[[#This Row],[Product_Ref]],Table_Correspondance!H:J,2,FALSE)</f>
        <v>Pantacourt</v>
      </c>
      <c r="P1055" s="3">
        <f>VLOOKUP(Tableau1[[#This Row],[Product_Ref]],Table_Correspondance!H:N,6,FALSE)</f>
        <v>8.64</v>
      </c>
      <c r="Q1055" s="3">
        <f>VLOOKUP(Tableau1[[#This Row],[Product_Ref]],Table_Correspondance!H:N,7,FALSE)</f>
        <v>12</v>
      </c>
      <c r="R1055" s="3">
        <v>3244.76</v>
      </c>
      <c r="S1055" t="str">
        <f>CONCATENATE(Tableau1[[#This Row],[Sub_Region_Cod]],Tableau1[[#This Row],[Country_Cod]],Tableau1[[#This Row],[Categ]],Tableau1[[#This Row],[Period]],Tableau1[[#This Row],[Product_Ref]],Tableau1[[#This Row],[Sales]])</f>
        <v>EUEUKRCAT_BasM12-2019P271203244,76</v>
      </c>
      <c r="T1055" s="5">
        <f>VLOOKUP(Tableau1[[#This Row],[Product_Ref]],Table_Correspondance!H:L,5,FALSE)</f>
        <v>43435</v>
      </c>
      <c r="U1055">
        <f>_xlfn.DAYS(Tableau1[[#This Row],[Date]],Tableau1[[#This Row],[Date_creation]])</f>
        <v>365</v>
      </c>
    </row>
    <row r="1056" spans="1:21" x14ac:dyDescent="0.35">
      <c r="A1056" t="s">
        <v>8</v>
      </c>
      <c r="B1056" t="s">
        <v>417</v>
      </c>
      <c r="C1056" t="str">
        <f>TRIM(Tableau1[[#This Row],[Country_Cod]])</f>
        <v>MDA</v>
      </c>
      <c r="D1056" t="s">
        <v>410</v>
      </c>
      <c r="E1056" t="str">
        <f>VLOOKUP(Tableau1[[#This Row],[Code_Pays]],Table_Correspondance!$B$1:$F$40,2,FALSE)</f>
        <v>République de Moldavie</v>
      </c>
      <c r="F1056" t="str">
        <f>RIGHT(Tableau1[[#This Row],[Categ]],LEN(Tableau1[[#This Row],[Categ]])-4)</f>
        <v>Bas</v>
      </c>
      <c r="G1056" t="s">
        <v>11</v>
      </c>
      <c r="H1056" t="str">
        <f>RIGHT(Tableau1[[#This Row],[Period]],4)</f>
        <v>2020</v>
      </c>
      <c r="I1056" t="str">
        <f>LEFT(Tableau1[[#This Row],[Period]],FIND("-",Tableau1[[#This Row],[Period]])-1)</f>
        <v>M7</v>
      </c>
      <c r="J1056" t="str">
        <f>RIGHT(Tableau1[[#This Row],[Gauche_Trouve]],LEN(Tableau1[[#This Row],[Gauche_Trouve]])-1)</f>
        <v>7</v>
      </c>
      <c r="K1056" s="5">
        <f>DATE(Tableau1[[#This Row],[Annee]],Tableau1[[#This Row],[Mois]],1)</f>
        <v>44013</v>
      </c>
      <c r="L1056" s="5" t="str">
        <f>"T" &amp; ROUNDUP(Tableau1[[#This Row],[Mois]]/3, 0)</f>
        <v>T3</v>
      </c>
      <c r="M1056" t="s">
        <v>57</v>
      </c>
      <c r="N1056" t="str">
        <f>CONCATENATE(Tableau1[[#This Row],[Annee]],"-",Tableau1[[#This Row],[Trimestre]])</f>
        <v>2020-T3</v>
      </c>
      <c r="O1056" t="str">
        <f>VLOOKUP(Tableau1[[#This Row],[Product_Ref]],Table_Correspondance!H:J,2,FALSE)</f>
        <v>Pantacourt</v>
      </c>
      <c r="P1056" s="3">
        <f>VLOOKUP(Tableau1[[#This Row],[Product_Ref]],Table_Correspondance!H:N,6,FALSE)</f>
        <v>4.32</v>
      </c>
      <c r="Q1056" s="3">
        <f>VLOOKUP(Tableau1[[#This Row],[Product_Ref]],Table_Correspondance!H:N,7,FALSE)</f>
        <v>6</v>
      </c>
      <c r="R1056" s="3">
        <v>7250.3</v>
      </c>
      <c r="S1056" t="str">
        <f>CONCATENATE(Tableau1[[#This Row],[Sub_Region_Cod]],Tableau1[[#This Row],[Country_Cod]],Tableau1[[#This Row],[Categ]],Tableau1[[#This Row],[Period]],Tableau1[[#This Row],[Product_Ref]],Tableau1[[#This Row],[Sales]])</f>
        <v>EUEMDACAT_BasM7-2020P187327250,3</v>
      </c>
      <c r="T1056" s="5">
        <f>VLOOKUP(Tableau1[[#This Row],[Product_Ref]],Table_Correspondance!H:L,5,FALSE)</f>
        <v>42736</v>
      </c>
      <c r="U1056">
        <f>_xlfn.DAYS(Tableau1[[#This Row],[Date]],Tableau1[[#This Row],[Date_creation]])</f>
        <v>1277</v>
      </c>
    </row>
    <row r="1057" spans="1:21" x14ac:dyDescent="0.35">
      <c r="A1057" t="s">
        <v>8</v>
      </c>
      <c r="B1057" t="s">
        <v>417</v>
      </c>
      <c r="C1057" t="str">
        <f>TRIM(Tableau1[[#This Row],[Country_Cod]])</f>
        <v>MDA</v>
      </c>
      <c r="D1057" t="s">
        <v>408</v>
      </c>
      <c r="E1057" t="str">
        <f>VLOOKUP(Tableau1[[#This Row],[Code_Pays]],Table_Correspondance!$B$1:$F$40,2,FALSE)</f>
        <v>République de Moldavie</v>
      </c>
      <c r="F1057" t="str">
        <f>RIGHT(Tableau1[[#This Row],[Categ]],LEN(Tableau1[[#This Row],[Categ]])-4)</f>
        <v>Haut-Et-Bas</v>
      </c>
      <c r="G1057" t="s">
        <v>42</v>
      </c>
      <c r="H1057" t="str">
        <f>RIGHT(Tableau1[[#This Row],[Period]],4)</f>
        <v>2019</v>
      </c>
      <c r="I1057" t="str">
        <f>LEFT(Tableau1[[#This Row],[Period]],FIND("-",Tableau1[[#This Row],[Period]])-1)</f>
        <v>M6</v>
      </c>
      <c r="J1057" t="str">
        <f>RIGHT(Tableau1[[#This Row],[Gauche_Trouve]],LEN(Tableau1[[#This Row],[Gauche_Trouve]])-1)</f>
        <v>6</v>
      </c>
      <c r="K1057" s="5">
        <f>DATE(Tableau1[[#This Row],[Annee]],Tableau1[[#This Row],[Mois]],1)</f>
        <v>43617</v>
      </c>
      <c r="L1057" s="5" t="str">
        <f>"T" &amp; ROUNDUP(Tableau1[[#This Row],[Mois]]/3, 0)</f>
        <v>T2</v>
      </c>
      <c r="M1057" t="s">
        <v>237</v>
      </c>
      <c r="N1057" t="str">
        <f>CONCATENATE(Tableau1[[#This Row],[Annee]],"-",Tableau1[[#This Row],[Trimestre]])</f>
        <v>2019-T2</v>
      </c>
      <c r="O1057" t="str">
        <f>VLOOKUP(Tableau1[[#This Row],[Product_Ref]],Table_Correspondance!H:J,2,FALSE)</f>
        <v>Robe</v>
      </c>
      <c r="P1057" s="3">
        <f>VLOOKUP(Tableau1[[#This Row],[Product_Ref]],Table_Correspondance!H:N,6,FALSE)</f>
        <v>8.69</v>
      </c>
      <c r="Q1057" s="3">
        <f>VLOOKUP(Tableau1[[#This Row],[Product_Ref]],Table_Correspondance!H:N,7,FALSE)</f>
        <v>11</v>
      </c>
      <c r="R1057" s="3">
        <v>8608.75</v>
      </c>
      <c r="S1057" t="str">
        <f>CONCATENATE(Tableau1[[#This Row],[Sub_Region_Cod]],Tableau1[[#This Row],[Country_Cod]],Tableau1[[#This Row],[Categ]],Tableau1[[#This Row],[Period]],Tableau1[[#This Row],[Product_Ref]],Tableau1[[#This Row],[Sales]])</f>
        <v>EUEMDACAT_Haut-Et-BasM6-2019P293238608,75</v>
      </c>
      <c r="T1057" s="5">
        <f>VLOOKUP(Tableau1[[#This Row],[Product_Ref]],Table_Correspondance!H:L,5,FALSE)</f>
        <v>42887</v>
      </c>
      <c r="U1057">
        <f>_xlfn.DAYS(Tableau1[[#This Row],[Date]],Tableau1[[#This Row],[Date_creation]])</f>
        <v>730</v>
      </c>
    </row>
    <row r="1058" spans="1:21" x14ac:dyDescent="0.35">
      <c r="A1058" t="s">
        <v>8</v>
      </c>
      <c r="B1058" t="s">
        <v>417</v>
      </c>
      <c r="C1058" t="str">
        <f>TRIM(Tableau1[[#This Row],[Country_Cod]])</f>
        <v>MDA</v>
      </c>
      <c r="D1058" t="s">
        <v>409</v>
      </c>
      <c r="E1058" t="str">
        <f>VLOOKUP(Tableau1[[#This Row],[Code_Pays]],Table_Correspondance!$B$1:$F$40,2,FALSE)</f>
        <v>République de Moldavie</v>
      </c>
      <c r="F1058" t="str">
        <f>RIGHT(Tableau1[[#This Row],[Categ]],LEN(Tableau1[[#This Row],[Categ]])-4)</f>
        <v>Haut</v>
      </c>
      <c r="G1058" t="s">
        <v>42</v>
      </c>
      <c r="H1058" t="str">
        <f>RIGHT(Tableau1[[#This Row],[Period]],4)</f>
        <v>2019</v>
      </c>
      <c r="I1058" t="str">
        <f>LEFT(Tableau1[[#This Row],[Period]],FIND("-",Tableau1[[#This Row],[Period]])-1)</f>
        <v>M6</v>
      </c>
      <c r="J1058" t="str">
        <f>RIGHT(Tableau1[[#This Row],[Gauche_Trouve]],LEN(Tableau1[[#This Row],[Gauche_Trouve]])-1)</f>
        <v>6</v>
      </c>
      <c r="K1058" s="5">
        <f>DATE(Tableau1[[#This Row],[Annee]],Tableau1[[#This Row],[Mois]],1)</f>
        <v>43617</v>
      </c>
      <c r="L1058" s="5" t="str">
        <f>"T" &amp; ROUNDUP(Tableau1[[#This Row],[Mois]]/3, 0)</f>
        <v>T2</v>
      </c>
      <c r="M1058" t="s">
        <v>239</v>
      </c>
      <c r="N1058" t="str">
        <f>CONCATENATE(Tableau1[[#This Row],[Annee]],"-",Tableau1[[#This Row],[Trimestre]])</f>
        <v>2019-T2</v>
      </c>
      <c r="O1058" t="str">
        <f>VLOOKUP(Tableau1[[#This Row],[Product_Ref]],Table_Correspondance!H:J,2,FALSE)</f>
        <v>Chemise</v>
      </c>
      <c r="P1058" s="3">
        <f>VLOOKUP(Tableau1[[#This Row],[Product_Ref]],Table_Correspondance!H:N,6,FALSE)</f>
        <v>9.36</v>
      </c>
      <c r="Q1058" s="3">
        <f>VLOOKUP(Tableau1[[#This Row],[Product_Ref]],Table_Correspondance!H:N,7,FALSE)</f>
        <v>13</v>
      </c>
      <c r="R1058" s="3">
        <v>3838.76</v>
      </c>
      <c r="S1058" t="str">
        <f>CONCATENATE(Tableau1[[#This Row],[Sub_Region_Cod]],Tableau1[[#This Row],[Country_Cod]],Tableau1[[#This Row],[Categ]],Tableau1[[#This Row],[Period]],Tableau1[[#This Row],[Product_Ref]],Tableau1[[#This Row],[Sales]])</f>
        <v>EUEMDACAT_HautM6-2019P019713838,76</v>
      </c>
      <c r="T1058" s="5">
        <f>VLOOKUP(Tableau1[[#This Row],[Product_Ref]],Table_Correspondance!H:L,5,FALSE)</f>
        <v>43252</v>
      </c>
      <c r="U1058">
        <f>_xlfn.DAYS(Tableau1[[#This Row],[Date]],Tableau1[[#This Row],[Date_creation]])</f>
        <v>365</v>
      </c>
    </row>
    <row r="1059" spans="1:21" x14ac:dyDescent="0.35">
      <c r="A1059" t="s">
        <v>8</v>
      </c>
      <c r="B1059" t="s">
        <v>425</v>
      </c>
      <c r="C1059" t="str">
        <f>TRIM(Tableau1[[#This Row],[Country_Cod]])</f>
        <v>ARM</v>
      </c>
      <c r="D1059" t="s">
        <v>409</v>
      </c>
      <c r="E1059" t="str">
        <f>VLOOKUP(Tableau1[[#This Row],[Code_Pays]],Table_Correspondance!$B$1:$F$40,2,FALSE)</f>
        <v>Arménie</v>
      </c>
      <c r="F1059" t="str">
        <f>RIGHT(Tableau1[[#This Row],[Categ]],LEN(Tableau1[[#This Row],[Categ]])-4)</f>
        <v>Haut</v>
      </c>
      <c r="G1059" t="s">
        <v>4</v>
      </c>
      <c r="H1059" t="str">
        <f>RIGHT(Tableau1[[#This Row],[Period]],4)</f>
        <v>2021</v>
      </c>
      <c r="I1059" t="str">
        <f>LEFT(Tableau1[[#This Row],[Period]],FIND("-",Tableau1[[#This Row],[Period]])-1)</f>
        <v>M3</v>
      </c>
      <c r="J1059" t="str">
        <f>RIGHT(Tableau1[[#This Row],[Gauche_Trouve]],LEN(Tableau1[[#This Row],[Gauche_Trouve]])-1)</f>
        <v>3</v>
      </c>
      <c r="K1059" s="5">
        <f>DATE(Tableau1[[#This Row],[Annee]],Tableau1[[#This Row],[Mois]],1)</f>
        <v>44256</v>
      </c>
      <c r="L1059" s="5" t="str">
        <f>"T" &amp; ROUNDUP(Tableau1[[#This Row],[Mois]]/3, 0)</f>
        <v>T1</v>
      </c>
      <c r="M1059" t="s">
        <v>117</v>
      </c>
      <c r="N1059" t="str">
        <f>CONCATENATE(Tableau1[[#This Row],[Annee]],"-",Tableau1[[#This Row],[Trimestre]])</f>
        <v>2021-T1</v>
      </c>
      <c r="O1059" t="str">
        <f>VLOOKUP(Tableau1[[#This Row],[Product_Ref]],Table_Correspondance!H:J,2,FALSE)</f>
        <v>Soutien gorge</v>
      </c>
      <c r="P1059" s="3">
        <f>VLOOKUP(Tableau1[[#This Row],[Product_Ref]],Table_Correspondance!H:N,6,FALSE)</f>
        <v>4.6500000000000004</v>
      </c>
      <c r="Q1059" s="3">
        <f>VLOOKUP(Tableau1[[#This Row],[Product_Ref]],Table_Correspondance!H:N,7,FALSE)</f>
        <v>5</v>
      </c>
      <c r="R1059" s="3">
        <v>2572.23</v>
      </c>
      <c r="S1059" t="str">
        <f>CONCATENATE(Tableau1[[#This Row],[Sub_Region_Cod]],Tableau1[[#This Row],[Country_Cod]],Tableau1[[#This Row],[Categ]],Tableau1[[#This Row],[Period]],Tableau1[[#This Row],[Product_Ref]],Tableau1[[#This Row],[Sales]])</f>
        <v>EUEARMCAT_HautM3-2021P019802572,23</v>
      </c>
      <c r="T1059" s="5">
        <f>VLOOKUP(Tableau1[[#This Row],[Product_Ref]],Table_Correspondance!H:L,5,FALSE)</f>
        <v>42767</v>
      </c>
      <c r="U1059">
        <f>_xlfn.DAYS(Tableau1[[#This Row],[Date]],Tableau1[[#This Row],[Date_creation]])</f>
        <v>1489</v>
      </c>
    </row>
    <row r="1060" spans="1:21" x14ac:dyDescent="0.35">
      <c r="A1060" t="s">
        <v>8</v>
      </c>
      <c r="B1060" t="s">
        <v>416</v>
      </c>
      <c r="C1060" t="str">
        <f>TRIM(Tableau1[[#This Row],[Country_Cod]])</f>
        <v>ROU</v>
      </c>
      <c r="D1060" t="s">
        <v>409</v>
      </c>
      <c r="E1060" t="str">
        <f>VLOOKUP(Tableau1[[#This Row],[Code_Pays]],Table_Correspondance!$B$1:$F$40,2,FALSE)</f>
        <v>Roumanie</v>
      </c>
      <c r="F1060" t="str">
        <f>RIGHT(Tableau1[[#This Row],[Categ]],LEN(Tableau1[[#This Row],[Categ]])-4)</f>
        <v>Haut</v>
      </c>
      <c r="G1060" t="s">
        <v>56</v>
      </c>
      <c r="H1060" t="str">
        <f>RIGHT(Tableau1[[#This Row],[Period]],4)</f>
        <v>2020</v>
      </c>
      <c r="I1060" t="str">
        <f>LEFT(Tableau1[[#This Row],[Period]],FIND("-",Tableau1[[#This Row],[Period]])-1)</f>
        <v>M3</v>
      </c>
      <c r="J1060" t="str">
        <f>RIGHT(Tableau1[[#This Row],[Gauche_Trouve]],LEN(Tableau1[[#This Row],[Gauche_Trouve]])-1)</f>
        <v>3</v>
      </c>
      <c r="K1060" s="5">
        <f>DATE(Tableau1[[#This Row],[Annee]],Tableau1[[#This Row],[Mois]],1)</f>
        <v>43891</v>
      </c>
      <c r="L1060" s="5" t="str">
        <f>"T" &amp; ROUNDUP(Tableau1[[#This Row],[Mois]]/3, 0)</f>
        <v>T1</v>
      </c>
      <c r="M1060" t="s">
        <v>178</v>
      </c>
      <c r="N1060" t="str">
        <f>CONCATENATE(Tableau1[[#This Row],[Annee]],"-",Tableau1[[#This Row],[Trimestre]])</f>
        <v>2020-T1</v>
      </c>
      <c r="O1060" t="str">
        <f>VLOOKUP(Tableau1[[#This Row],[Product_Ref]],Table_Correspondance!H:J,2,FALSE)</f>
        <v>Pull</v>
      </c>
      <c r="P1060" s="3">
        <f>VLOOKUP(Tableau1[[#This Row],[Product_Ref]],Table_Correspondance!H:N,6,FALSE)</f>
        <v>10.92</v>
      </c>
      <c r="Q1060" s="3">
        <f>VLOOKUP(Tableau1[[#This Row],[Product_Ref]],Table_Correspondance!H:N,7,FALSE)</f>
        <v>12</v>
      </c>
      <c r="R1060" s="3">
        <v>6229.96</v>
      </c>
      <c r="S1060" t="str">
        <f>CONCATENATE(Tableau1[[#This Row],[Sub_Region_Cod]],Tableau1[[#This Row],[Country_Cod]],Tableau1[[#This Row],[Categ]],Tableau1[[#This Row],[Period]],Tableau1[[#This Row],[Product_Ref]],Tableau1[[#This Row],[Sales]])</f>
        <v>EUEROUCAT_HautM3-2020P270376229,96</v>
      </c>
      <c r="T1060" s="5">
        <f>VLOOKUP(Tableau1[[#This Row],[Product_Ref]],Table_Correspondance!H:L,5,FALSE)</f>
        <v>42826</v>
      </c>
      <c r="U1060">
        <f>_xlfn.DAYS(Tableau1[[#This Row],[Date]],Tableau1[[#This Row],[Date_creation]])</f>
        <v>1065</v>
      </c>
    </row>
    <row r="1061" spans="1:21" x14ac:dyDescent="0.35">
      <c r="A1061" t="s">
        <v>8</v>
      </c>
      <c r="B1061" t="s">
        <v>424</v>
      </c>
      <c r="C1061" t="str">
        <f>TRIM(Tableau1[[#This Row],[Country_Cod]])</f>
        <v>CZE</v>
      </c>
      <c r="D1061" t="s">
        <v>409</v>
      </c>
      <c r="E1061" t="str">
        <f>VLOOKUP(Tableau1[[#This Row],[Code_Pays]],Table_Correspondance!$B$1:$F$40,2,FALSE)</f>
        <v>République Tchèque</v>
      </c>
      <c r="F1061" t="str">
        <f>RIGHT(Tableau1[[#This Row],[Categ]],LEN(Tableau1[[#This Row],[Categ]])-4)</f>
        <v>Haut</v>
      </c>
      <c r="G1061" t="s">
        <v>27</v>
      </c>
      <c r="H1061" t="str">
        <f>RIGHT(Tableau1[[#This Row],[Period]],4)</f>
        <v>2020</v>
      </c>
      <c r="I1061" t="str">
        <f>LEFT(Tableau1[[#This Row],[Period]],FIND("-",Tableau1[[#This Row],[Period]])-1)</f>
        <v>M6</v>
      </c>
      <c r="J1061" t="str">
        <f>RIGHT(Tableau1[[#This Row],[Gauche_Trouve]],LEN(Tableau1[[#This Row],[Gauche_Trouve]])-1)</f>
        <v>6</v>
      </c>
      <c r="K1061" s="5">
        <f>DATE(Tableau1[[#This Row],[Annee]],Tableau1[[#This Row],[Mois]],1)</f>
        <v>43983</v>
      </c>
      <c r="L1061" s="5" t="str">
        <f>"T" &amp; ROUNDUP(Tableau1[[#This Row],[Mois]]/3, 0)</f>
        <v>T2</v>
      </c>
      <c r="M1061" t="s">
        <v>397</v>
      </c>
      <c r="N1061" t="str">
        <f>CONCATENATE(Tableau1[[#This Row],[Annee]],"-",Tableau1[[#This Row],[Trimestre]])</f>
        <v>2020-T2</v>
      </c>
      <c r="O1061" t="str">
        <f>VLOOKUP(Tableau1[[#This Row],[Product_Ref]],Table_Correspondance!H:J,2,FALSE)</f>
        <v>Soutien gorge</v>
      </c>
      <c r="P1061" s="3">
        <f>VLOOKUP(Tableau1[[#This Row],[Product_Ref]],Table_Correspondance!H:N,6,FALSE)</f>
        <v>6.37</v>
      </c>
      <c r="Q1061" s="3">
        <f>VLOOKUP(Tableau1[[#This Row],[Product_Ref]],Table_Correspondance!H:N,7,FALSE)</f>
        <v>7</v>
      </c>
      <c r="R1061" s="3">
        <v>7122.48</v>
      </c>
      <c r="S1061" t="str">
        <f>CONCATENATE(Tableau1[[#This Row],[Sub_Region_Cod]],Tableau1[[#This Row],[Country_Cod]],Tableau1[[#This Row],[Categ]],Tableau1[[#This Row],[Period]],Tableau1[[#This Row],[Product_Ref]],Tableau1[[#This Row],[Sales]])</f>
        <v>EUECZECAT_HautM6-2020P158567122,48</v>
      </c>
      <c r="T1061" s="5">
        <f>VLOOKUP(Tableau1[[#This Row],[Product_Ref]],Table_Correspondance!H:L,5,FALSE)</f>
        <v>42826</v>
      </c>
      <c r="U1061">
        <f>_xlfn.DAYS(Tableau1[[#This Row],[Date]],Tableau1[[#This Row],[Date_creation]])</f>
        <v>1157</v>
      </c>
    </row>
    <row r="1062" spans="1:21" x14ac:dyDescent="0.35">
      <c r="A1062" t="s">
        <v>8</v>
      </c>
      <c r="B1062" t="s">
        <v>416</v>
      </c>
      <c r="C1062" t="str">
        <f>TRIM(Tableau1[[#This Row],[Country_Cod]])</f>
        <v>ROU</v>
      </c>
      <c r="D1062" t="s">
        <v>410</v>
      </c>
      <c r="E1062" t="str">
        <f>VLOOKUP(Tableau1[[#This Row],[Code_Pays]],Table_Correspondance!$B$1:$F$40,2,FALSE)</f>
        <v>Roumanie</v>
      </c>
      <c r="F1062" t="str">
        <f>RIGHT(Tableau1[[#This Row],[Categ]],LEN(Tableau1[[#This Row],[Categ]])-4)</f>
        <v>Bas</v>
      </c>
      <c r="G1062" t="s">
        <v>11</v>
      </c>
      <c r="H1062" t="str">
        <f>RIGHT(Tableau1[[#This Row],[Period]],4)</f>
        <v>2020</v>
      </c>
      <c r="I1062" t="str">
        <f>LEFT(Tableau1[[#This Row],[Period]],FIND("-",Tableau1[[#This Row],[Period]])-1)</f>
        <v>M7</v>
      </c>
      <c r="J1062" t="str">
        <f>RIGHT(Tableau1[[#This Row],[Gauche_Trouve]],LEN(Tableau1[[#This Row],[Gauche_Trouve]])-1)</f>
        <v>7</v>
      </c>
      <c r="K1062" s="5">
        <f>DATE(Tableau1[[#This Row],[Annee]],Tableau1[[#This Row],[Mois]],1)</f>
        <v>44013</v>
      </c>
      <c r="L1062" s="5" t="str">
        <f>"T" &amp; ROUNDUP(Tableau1[[#This Row],[Mois]]/3, 0)</f>
        <v>T3</v>
      </c>
      <c r="M1062" t="s">
        <v>234</v>
      </c>
      <c r="N1062" t="str">
        <f>CONCATENATE(Tableau1[[#This Row],[Annee]],"-",Tableau1[[#This Row],[Trimestre]])</f>
        <v>2020-T3</v>
      </c>
      <c r="O1062" t="str">
        <f>VLOOKUP(Tableau1[[#This Row],[Product_Ref]],Table_Correspondance!H:J,2,FALSE)</f>
        <v>Pantacourt</v>
      </c>
      <c r="P1062" s="3">
        <f>VLOOKUP(Tableau1[[#This Row],[Product_Ref]],Table_Correspondance!H:N,6,FALSE)</f>
        <v>4.62</v>
      </c>
      <c r="Q1062" s="3">
        <f>VLOOKUP(Tableau1[[#This Row],[Product_Ref]],Table_Correspondance!H:N,7,FALSE)</f>
        <v>6</v>
      </c>
      <c r="R1062" s="3">
        <v>216.26</v>
      </c>
      <c r="S1062" t="str">
        <f>CONCATENATE(Tableau1[[#This Row],[Sub_Region_Cod]],Tableau1[[#This Row],[Country_Cod]],Tableau1[[#This Row],[Categ]],Tableau1[[#This Row],[Period]],Tableau1[[#This Row],[Product_Ref]],Tableau1[[#This Row],[Sales]])</f>
        <v>EUEROUCAT_BasM7-2020P09915216,26</v>
      </c>
      <c r="T1062" s="5">
        <f>VLOOKUP(Tableau1[[#This Row],[Product_Ref]],Table_Correspondance!H:L,5,FALSE)</f>
        <v>42736</v>
      </c>
      <c r="U1062">
        <f>_xlfn.DAYS(Tableau1[[#This Row],[Date]],Tableau1[[#This Row],[Date_creation]])</f>
        <v>1277</v>
      </c>
    </row>
    <row r="1063" spans="1:21" x14ac:dyDescent="0.35">
      <c r="A1063" t="s">
        <v>8</v>
      </c>
      <c r="B1063" t="s">
        <v>424</v>
      </c>
      <c r="C1063" t="str">
        <f>TRIM(Tableau1[[#This Row],[Country_Cod]])</f>
        <v>CZE</v>
      </c>
      <c r="D1063" t="s">
        <v>409</v>
      </c>
      <c r="E1063" t="str">
        <f>VLOOKUP(Tableau1[[#This Row],[Code_Pays]],Table_Correspondance!$B$1:$F$40,2,FALSE)</f>
        <v>République Tchèque</v>
      </c>
      <c r="F1063" t="str">
        <f>RIGHT(Tableau1[[#This Row],[Categ]],LEN(Tableau1[[#This Row],[Categ]])-4)</f>
        <v>Haut</v>
      </c>
      <c r="G1063" t="s">
        <v>65</v>
      </c>
      <c r="H1063" t="str">
        <f>RIGHT(Tableau1[[#This Row],[Period]],4)</f>
        <v>2019</v>
      </c>
      <c r="I1063" t="str">
        <f>LEFT(Tableau1[[#This Row],[Period]],FIND("-",Tableau1[[#This Row],[Period]])-1)</f>
        <v>M9</v>
      </c>
      <c r="J1063" t="str">
        <f>RIGHT(Tableau1[[#This Row],[Gauche_Trouve]],LEN(Tableau1[[#This Row],[Gauche_Trouve]])-1)</f>
        <v>9</v>
      </c>
      <c r="K1063" s="5">
        <f>DATE(Tableau1[[#This Row],[Annee]],Tableau1[[#This Row],[Mois]],1)</f>
        <v>43709</v>
      </c>
      <c r="L1063" s="5" t="str">
        <f>"T" &amp; ROUNDUP(Tableau1[[#This Row],[Mois]]/3, 0)</f>
        <v>T3</v>
      </c>
      <c r="M1063" t="s">
        <v>55</v>
      </c>
      <c r="N1063" t="str">
        <f>CONCATENATE(Tableau1[[#This Row],[Annee]],"-",Tableau1[[#This Row],[Trimestre]])</f>
        <v>2019-T3</v>
      </c>
      <c r="O1063" t="str">
        <f>VLOOKUP(Tableau1[[#This Row],[Product_Ref]],Table_Correspondance!H:J,2,FALSE)</f>
        <v>Débardeur</v>
      </c>
      <c r="P1063" s="3">
        <f>VLOOKUP(Tableau1[[#This Row],[Product_Ref]],Table_Correspondance!H:N,6,FALSE)</f>
        <v>7.2</v>
      </c>
      <c r="Q1063" s="3">
        <f>VLOOKUP(Tableau1[[#This Row],[Product_Ref]],Table_Correspondance!H:N,7,FALSE)</f>
        <v>10</v>
      </c>
      <c r="R1063" s="3">
        <v>3098.93</v>
      </c>
      <c r="S1063" t="str">
        <f>CONCATENATE(Tableau1[[#This Row],[Sub_Region_Cod]],Tableau1[[#This Row],[Country_Cod]],Tableau1[[#This Row],[Categ]],Tableau1[[#This Row],[Period]],Tableau1[[#This Row],[Product_Ref]],Tableau1[[#This Row],[Sales]])</f>
        <v>EUECZECAT_HautM9-2019P421403098,93</v>
      </c>
      <c r="T1063" s="5">
        <f>VLOOKUP(Tableau1[[#This Row],[Product_Ref]],Table_Correspondance!H:L,5,FALSE)</f>
        <v>43435</v>
      </c>
      <c r="U1063">
        <f>_xlfn.DAYS(Tableau1[[#This Row],[Date]],Tableau1[[#This Row],[Date_creation]])</f>
        <v>274</v>
      </c>
    </row>
    <row r="1064" spans="1:21" x14ac:dyDescent="0.35">
      <c r="A1064" t="s">
        <v>8</v>
      </c>
      <c r="B1064" t="s">
        <v>422</v>
      </c>
      <c r="C1064" t="str">
        <f>TRIM(Tableau1[[#This Row],[Country_Cod]])</f>
        <v>BLR</v>
      </c>
      <c r="D1064" t="s">
        <v>410</v>
      </c>
      <c r="E1064" t="str">
        <f>VLOOKUP(Tableau1[[#This Row],[Code_Pays]],Table_Correspondance!$B$1:$F$40,2,FALSE)</f>
        <v>Bélarus</v>
      </c>
      <c r="F1064" t="str">
        <f>RIGHT(Tableau1[[#This Row],[Categ]],LEN(Tableau1[[#This Row],[Categ]])-4)</f>
        <v>Bas</v>
      </c>
      <c r="G1064" t="s">
        <v>73</v>
      </c>
      <c r="H1064" t="str">
        <f>RIGHT(Tableau1[[#This Row],[Period]],4)</f>
        <v>2020</v>
      </c>
      <c r="I1064" t="str">
        <f>LEFT(Tableau1[[#This Row],[Period]],FIND("-",Tableau1[[#This Row],[Period]])-1)</f>
        <v>M8</v>
      </c>
      <c r="J1064" t="str">
        <f>RIGHT(Tableau1[[#This Row],[Gauche_Trouve]],LEN(Tableau1[[#This Row],[Gauche_Trouve]])-1)</f>
        <v>8</v>
      </c>
      <c r="K1064" s="5">
        <f>DATE(Tableau1[[#This Row],[Annee]],Tableau1[[#This Row],[Mois]],1)</f>
        <v>44044</v>
      </c>
      <c r="L1064" s="5" t="str">
        <f>"T" &amp; ROUNDUP(Tableau1[[#This Row],[Mois]]/3, 0)</f>
        <v>T3</v>
      </c>
      <c r="M1064" t="s">
        <v>50</v>
      </c>
      <c r="N1064" t="str">
        <f>CONCATENATE(Tableau1[[#This Row],[Annee]],"-",Tableau1[[#This Row],[Trimestre]])</f>
        <v>2020-T3</v>
      </c>
      <c r="O1064" t="str">
        <f>VLOOKUP(Tableau1[[#This Row],[Product_Ref]],Table_Correspondance!H:J,2,FALSE)</f>
        <v>Chaussette</v>
      </c>
      <c r="P1064" s="3">
        <f>VLOOKUP(Tableau1[[#This Row],[Product_Ref]],Table_Correspondance!H:N,6,FALSE)</f>
        <v>13.2</v>
      </c>
      <c r="Q1064" s="3">
        <f>VLOOKUP(Tableau1[[#This Row],[Product_Ref]],Table_Correspondance!H:N,7,FALSE)</f>
        <v>15</v>
      </c>
      <c r="R1064" s="3">
        <v>9887.2199999999993</v>
      </c>
      <c r="S1064" t="str">
        <f>CONCATENATE(Tableau1[[#This Row],[Sub_Region_Cod]],Tableau1[[#This Row],[Country_Cod]],Tableau1[[#This Row],[Categ]],Tableau1[[#This Row],[Period]],Tableau1[[#This Row],[Product_Ref]],Tableau1[[#This Row],[Sales]])</f>
        <v>EUEBLRCAT_BasM8-2020P308489887,22</v>
      </c>
      <c r="T1064" s="5">
        <f>VLOOKUP(Tableau1[[#This Row],[Product_Ref]],Table_Correspondance!H:L,5,FALSE)</f>
        <v>42736</v>
      </c>
      <c r="U1064">
        <f>_xlfn.DAYS(Tableau1[[#This Row],[Date]],Tableau1[[#This Row],[Date_creation]])</f>
        <v>1308</v>
      </c>
    </row>
    <row r="1065" spans="1:21" x14ac:dyDescent="0.35">
      <c r="A1065" t="s">
        <v>8</v>
      </c>
      <c r="B1065" t="s">
        <v>419</v>
      </c>
      <c r="C1065" t="str">
        <f>TRIM(Tableau1[[#This Row],[Country_Cod]])</f>
        <v>HUN</v>
      </c>
      <c r="D1065" t="s">
        <v>409</v>
      </c>
      <c r="E1065" t="str">
        <f>VLOOKUP(Tableau1[[#This Row],[Code_Pays]],Table_Correspondance!$B$1:$F$40,2,FALSE)</f>
        <v>Hongrie</v>
      </c>
      <c r="F1065" t="str">
        <f>RIGHT(Tableau1[[#This Row],[Categ]],LEN(Tableau1[[#This Row],[Categ]])-4)</f>
        <v>Haut</v>
      </c>
      <c r="G1065" t="s">
        <v>17</v>
      </c>
      <c r="H1065" t="str">
        <f>RIGHT(Tableau1[[#This Row],[Period]],4)</f>
        <v>2020</v>
      </c>
      <c r="I1065" t="str">
        <f>LEFT(Tableau1[[#This Row],[Period]],FIND("-",Tableau1[[#This Row],[Period]])-1)</f>
        <v>M12</v>
      </c>
      <c r="J1065" t="str">
        <f>RIGHT(Tableau1[[#This Row],[Gauche_Trouve]],LEN(Tableau1[[#This Row],[Gauche_Trouve]])-1)</f>
        <v>12</v>
      </c>
      <c r="K1065" s="5">
        <f>DATE(Tableau1[[#This Row],[Annee]],Tableau1[[#This Row],[Mois]],1)</f>
        <v>44166</v>
      </c>
      <c r="L1065" s="5" t="str">
        <f>"T" &amp; ROUNDUP(Tableau1[[#This Row],[Mois]]/3, 0)</f>
        <v>T4</v>
      </c>
      <c r="M1065" t="s">
        <v>39</v>
      </c>
      <c r="N1065" t="str">
        <f>CONCATENATE(Tableau1[[#This Row],[Annee]],"-",Tableau1[[#This Row],[Trimestre]])</f>
        <v>2020-T4</v>
      </c>
      <c r="O1065" t="str">
        <f>VLOOKUP(Tableau1[[#This Row],[Product_Ref]],Table_Correspondance!H:J,2,FALSE)</f>
        <v>Débardeur</v>
      </c>
      <c r="P1065" s="3">
        <f>VLOOKUP(Tableau1[[#This Row],[Product_Ref]],Table_Correspondance!H:N,6,FALSE)</f>
        <v>3.6</v>
      </c>
      <c r="Q1065" s="3">
        <f>VLOOKUP(Tableau1[[#This Row],[Product_Ref]],Table_Correspondance!H:N,7,FALSE)</f>
        <v>5</v>
      </c>
      <c r="R1065" s="3">
        <v>5955.2</v>
      </c>
      <c r="S1065" t="str">
        <f>CONCATENATE(Tableau1[[#This Row],[Sub_Region_Cod]],Tableau1[[#This Row],[Country_Cod]],Tableau1[[#This Row],[Categ]],Tableau1[[#This Row],[Period]],Tableau1[[#This Row],[Product_Ref]],Tableau1[[#This Row],[Sales]])</f>
        <v>EUEHUNCAT_HautM12-2020P370695955,2</v>
      </c>
      <c r="T1065" s="5">
        <f>VLOOKUP(Tableau1[[#This Row],[Product_Ref]],Table_Correspondance!H:L,5,FALSE)</f>
        <v>43405</v>
      </c>
      <c r="U1065">
        <f>_xlfn.DAYS(Tableau1[[#This Row],[Date]],Tableau1[[#This Row],[Date_creation]])</f>
        <v>761</v>
      </c>
    </row>
    <row r="1066" spans="1:21" x14ac:dyDescent="0.35">
      <c r="A1066" t="s">
        <v>8</v>
      </c>
      <c r="B1066" t="s">
        <v>417</v>
      </c>
      <c r="C1066" t="str">
        <f>TRIM(Tableau1[[#This Row],[Country_Cod]])</f>
        <v>MDA</v>
      </c>
      <c r="D1066" t="s">
        <v>410</v>
      </c>
      <c r="E1066" t="str">
        <f>VLOOKUP(Tableau1[[#This Row],[Code_Pays]],Table_Correspondance!$B$1:$F$40,2,FALSE)</f>
        <v>République de Moldavie</v>
      </c>
      <c r="F1066" t="str">
        <f>RIGHT(Tableau1[[#This Row],[Categ]],LEN(Tableau1[[#This Row],[Categ]])-4)</f>
        <v>Bas</v>
      </c>
      <c r="G1066" t="s">
        <v>75</v>
      </c>
      <c r="H1066" t="str">
        <f>RIGHT(Tableau1[[#This Row],[Period]],4)</f>
        <v>2021</v>
      </c>
      <c r="I1066" t="str">
        <f>LEFT(Tableau1[[#This Row],[Period]],FIND("-",Tableau1[[#This Row],[Period]])-1)</f>
        <v>M4</v>
      </c>
      <c r="J1066" t="str">
        <f>RIGHT(Tableau1[[#This Row],[Gauche_Trouve]],LEN(Tableau1[[#This Row],[Gauche_Trouve]])-1)</f>
        <v>4</v>
      </c>
      <c r="K1066" s="5">
        <f>DATE(Tableau1[[#This Row],[Annee]],Tableau1[[#This Row],[Mois]],1)</f>
        <v>44287</v>
      </c>
      <c r="L1066" s="5" t="str">
        <f>"T" &amp; ROUNDUP(Tableau1[[#This Row],[Mois]]/3, 0)</f>
        <v>T2</v>
      </c>
      <c r="M1066" t="s">
        <v>355</v>
      </c>
      <c r="N1066" t="str">
        <f>CONCATENATE(Tableau1[[#This Row],[Annee]],"-",Tableau1[[#This Row],[Trimestre]])</f>
        <v>2021-T2</v>
      </c>
      <c r="O1066" t="str">
        <f>VLOOKUP(Tableau1[[#This Row],[Product_Ref]],Table_Correspondance!H:J,2,FALSE)</f>
        <v>Pantacourt</v>
      </c>
      <c r="P1066" s="3">
        <f>VLOOKUP(Tableau1[[#This Row],[Product_Ref]],Table_Correspondance!H:N,6,FALSE)</f>
        <v>8.91</v>
      </c>
      <c r="Q1066" s="3">
        <f>VLOOKUP(Tableau1[[#This Row],[Product_Ref]],Table_Correspondance!H:N,7,FALSE)</f>
        <v>11</v>
      </c>
      <c r="R1066" s="3">
        <v>2396.15</v>
      </c>
      <c r="S1066" t="str">
        <f>CONCATENATE(Tableau1[[#This Row],[Sub_Region_Cod]],Tableau1[[#This Row],[Country_Cod]],Tableau1[[#This Row],[Categ]],Tableau1[[#This Row],[Period]],Tableau1[[#This Row],[Product_Ref]],Tableau1[[#This Row],[Sales]])</f>
        <v>EUEMDACAT_BasM4-2021P329942396,15</v>
      </c>
      <c r="T1066" s="5">
        <f>VLOOKUP(Tableau1[[#This Row],[Product_Ref]],Table_Correspondance!H:L,5,FALSE)</f>
        <v>43070</v>
      </c>
      <c r="U1066">
        <f>_xlfn.DAYS(Tableau1[[#This Row],[Date]],Tableau1[[#This Row],[Date_creation]])</f>
        <v>1217</v>
      </c>
    </row>
    <row r="1067" spans="1:21" x14ac:dyDescent="0.35">
      <c r="A1067" t="s">
        <v>8</v>
      </c>
      <c r="B1067" t="s">
        <v>421</v>
      </c>
      <c r="C1067" t="str">
        <f>TRIM(Tableau1[[#This Row],[Country_Cod]])</f>
        <v>SVK</v>
      </c>
      <c r="D1067" t="s">
        <v>410</v>
      </c>
      <c r="E1067" t="str">
        <f>VLOOKUP(Tableau1[[#This Row],[Code_Pays]],Table_Correspondance!$B$1:$F$40,2,FALSE)</f>
        <v>Slovaquie</v>
      </c>
      <c r="F1067" t="str">
        <f>RIGHT(Tableau1[[#This Row],[Categ]],LEN(Tableau1[[#This Row],[Categ]])-4)</f>
        <v>Bas</v>
      </c>
      <c r="G1067" t="s">
        <v>23</v>
      </c>
      <c r="H1067" t="str">
        <f>RIGHT(Tableau1[[#This Row],[Period]],4)</f>
        <v>2019</v>
      </c>
      <c r="I1067" t="str">
        <f>LEFT(Tableau1[[#This Row],[Period]],FIND("-",Tableau1[[#This Row],[Period]])-1)</f>
        <v>M10</v>
      </c>
      <c r="J1067" t="str">
        <f>RIGHT(Tableau1[[#This Row],[Gauche_Trouve]],LEN(Tableau1[[#This Row],[Gauche_Trouve]])-1)</f>
        <v>10</v>
      </c>
      <c r="K1067" s="5">
        <f>DATE(Tableau1[[#This Row],[Annee]],Tableau1[[#This Row],[Mois]],1)</f>
        <v>43739</v>
      </c>
      <c r="L1067" s="5" t="str">
        <f>"T" &amp; ROUNDUP(Tableau1[[#This Row],[Mois]]/3, 0)</f>
        <v>T4</v>
      </c>
      <c r="M1067" t="s">
        <v>154</v>
      </c>
      <c r="N1067" t="str">
        <f>CONCATENATE(Tableau1[[#This Row],[Annee]],"-",Tableau1[[#This Row],[Trimestre]])</f>
        <v>2019-T4</v>
      </c>
      <c r="O1067" t="str">
        <f>VLOOKUP(Tableau1[[#This Row],[Product_Ref]],Table_Correspondance!H:J,2,FALSE)</f>
        <v>Culotte</v>
      </c>
      <c r="P1067" s="3">
        <f>VLOOKUP(Tableau1[[#This Row],[Product_Ref]],Table_Correspondance!H:N,6,FALSE)</f>
        <v>13.05</v>
      </c>
      <c r="Q1067" s="3">
        <f>VLOOKUP(Tableau1[[#This Row],[Product_Ref]],Table_Correspondance!H:N,7,FALSE)</f>
        <v>15</v>
      </c>
      <c r="R1067" s="3">
        <v>3983.38</v>
      </c>
      <c r="S1067" t="str">
        <f>CONCATENATE(Tableau1[[#This Row],[Sub_Region_Cod]],Tableau1[[#This Row],[Country_Cod]],Tableau1[[#This Row],[Categ]],Tableau1[[#This Row],[Period]],Tableau1[[#This Row],[Product_Ref]],Tableau1[[#This Row],[Sales]])</f>
        <v>EUESVKCAT_BasM10-2019P393153983,38</v>
      </c>
      <c r="T1067" s="5">
        <f>VLOOKUP(Tableau1[[#This Row],[Product_Ref]],Table_Correspondance!H:L,5,FALSE)</f>
        <v>43160</v>
      </c>
      <c r="U1067">
        <f>_xlfn.DAYS(Tableau1[[#This Row],[Date]],Tableau1[[#This Row],[Date_creation]])</f>
        <v>579</v>
      </c>
    </row>
    <row r="1068" spans="1:21" x14ac:dyDescent="0.35">
      <c r="A1068" t="s">
        <v>8</v>
      </c>
      <c r="B1068" t="s">
        <v>421</v>
      </c>
      <c r="C1068" t="str">
        <f>TRIM(Tableau1[[#This Row],[Country_Cod]])</f>
        <v>SVK</v>
      </c>
      <c r="D1068" t="s">
        <v>408</v>
      </c>
      <c r="E1068" t="str">
        <f>VLOOKUP(Tableau1[[#This Row],[Code_Pays]],Table_Correspondance!$B$1:$F$40,2,FALSE)</f>
        <v>Slovaquie</v>
      </c>
      <c r="F1068" t="str">
        <f>RIGHT(Tableau1[[#This Row],[Categ]],LEN(Tableau1[[#This Row],[Categ]])-4)</f>
        <v>Haut-Et-Bas</v>
      </c>
      <c r="G1068" t="s">
        <v>48</v>
      </c>
      <c r="H1068" t="str">
        <f>RIGHT(Tableau1[[#This Row],[Period]],4)</f>
        <v>2020</v>
      </c>
      <c r="I1068" t="str">
        <f>LEFT(Tableau1[[#This Row],[Period]],FIND("-",Tableau1[[#This Row],[Period]])-1)</f>
        <v>M1</v>
      </c>
      <c r="J1068" t="str">
        <f>RIGHT(Tableau1[[#This Row],[Gauche_Trouve]],LEN(Tableau1[[#This Row],[Gauche_Trouve]])-1)</f>
        <v>1</v>
      </c>
      <c r="K1068" s="5">
        <f>DATE(Tableau1[[#This Row],[Annee]],Tableau1[[#This Row],[Mois]],1)</f>
        <v>43831</v>
      </c>
      <c r="L1068" s="5" t="str">
        <f>"T" &amp; ROUNDUP(Tableau1[[#This Row],[Mois]]/3, 0)</f>
        <v>T1</v>
      </c>
      <c r="M1068" t="s">
        <v>257</v>
      </c>
      <c r="N1068" t="str">
        <f>CONCATENATE(Tableau1[[#This Row],[Annee]],"-",Tableau1[[#This Row],[Trimestre]])</f>
        <v>2020-T1</v>
      </c>
      <c r="O1068" t="str">
        <f>VLOOKUP(Tableau1[[#This Row],[Product_Ref]],Table_Correspondance!H:J,2,FALSE)</f>
        <v>Robe</v>
      </c>
      <c r="P1068" s="3">
        <f>VLOOKUP(Tableau1[[#This Row],[Product_Ref]],Table_Correspondance!H:N,6,FALSE)</f>
        <v>14.25</v>
      </c>
      <c r="Q1068" s="3">
        <f>VLOOKUP(Tableau1[[#This Row],[Product_Ref]],Table_Correspondance!H:N,7,FALSE)</f>
        <v>15</v>
      </c>
      <c r="R1068" s="3">
        <v>1360.1</v>
      </c>
      <c r="S1068" t="str">
        <f>CONCATENATE(Tableau1[[#This Row],[Sub_Region_Cod]],Tableau1[[#This Row],[Country_Cod]],Tableau1[[#This Row],[Categ]],Tableau1[[#This Row],[Period]],Tableau1[[#This Row],[Product_Ref]],Tableau1[[#This Row],[Sales]])</f>
        <v>EUESVKCAT_Haut-Et-BasM1-2020P006261360,1</v>
      </c>
      <c r="T1068" s="5">
        <f>VLOOKUP(Tableau1[[#This Row],[Product_Ref]],Table_Correspondance!H:L,5,FALSE)</f>
        <v>43191</v>
      </c>
      <c r="U1068">
        <f>_xlfn.DAYS(Tableau1[[#This Row],[Date]],Tableau1[[#This Row],[Date_creation]])</f>
        <v>640</v>
      </c>
    </row>
    <row r="1069" spans="1:21" x14ac:dyDescent="0.35">
      <c r="A1069" t="s">
        <v>8</v>
      </c>
      <c r="B1069" t="s">
        <v>415</v>
      </c>
      <c r="C1069" t="str">
        <f>TRIM(Tableau1[[#This Row],[Country_Cod]])</f>
        <v>RUS</v>
      </c>
      <c r="D1069" t="s">
        <v>408</v>
      </c>
      <c r="E1069" t="str">
        <f>VLOOKUP(Tableau1[[#This Row],[Code_Pays]],Table_Correspondance!$B$1:$F$40,2,FALSE)</f>
        <v>Fédération de Russie</v>
      </c>
      <c r="F1069" t="str">
        <f>RIGHT(Tableau1[[#This Row],[Categ]],LEN(Tableau1[[#This Row],[Categ]])-4)</f>
        <v>Haut-Et-Bas</v>
      </c>
      <c r="G1069" t="s">
        <v>9</v>
      </c>
      <c r="H1069" t="str">
        <f>RIGHT(Tableau1[[#This Row],[Period]],4)</f>
        <v>2021</v>
      </c>
      <c r="I1069" t="str">
        <f>LEFT(Tableau1[[#This Row],[Period]],FIND("-",Tableau1[[#This Row],[Period]])-1)</f>
        <v>M2</v>
      </c>
      <c r="J1069" t="str">
        <f>RIGHT(Tableau1[[#This Row],[Gauche_Trouve]],LEN(Tableau1[[#This Row],[Gauche_Trouve]])-1)</f>
        <v>2</v>
      </c>
      <c r="K1069" s="5">
        <f>DATE(Tableau1[[#This Row],[Annee]],Tableau1[[#This Row],[Mois]],1)</f>
        <v>44228</v>
      </c>
      <c r="L1069" s="5" t="str">
        <f>"T" &amp; ROUNDUP(Tableau1[[#This Row],[Mois]]/3, 0)</f>
        <v>T1</v>
      </c>
      <c r="M1069" t="s">
        <v>180</v>
      </c>
      <c r="N1069" t="str">
        <f>CONCATENATE(Tableau1[[#This Row],[Annee]],"-",Tableau1[[#This Row],[Trimestre]])</f>
        <v>2021-T1</v>
      </c>
      <c r="O1069" t="str">
        <f>VLOOKUP(Tableau1[[#This Row],[Product_Ref]],Table_Correspondance!H:J,2,FALSE)</f>
        <v>Pyjama</v>
      </c>
      <c r="P1069" s="3">
        <f>VLOOKUP(Tableau1[[#This Row],[Product_Ref]],Table_Correspondance!H:N,6,FALSE)</f>
        <v>5.32</v>
      </c>
      <c r="Q1069" s="3">
        <f>VLOOKUP(Tableau1[[#This Row],[Product_Ref]],Table_Correspondance!H:N,7,FALSE)</f>
        <v>7</v>
      </c>
      <c r="R1069" s="3">
        <v>3431.28</v>
      </c>
      <c r="S1069" t="str">
        <f>CONCATENATE(Tableau1[[#This Row],[Sub_Region_Cod]],Tableau1[[#This Row],[Country_Cod]],Tableau1[[#This Row],[Categ]],Tableau1[[#This Row],[Period]],Tableau1[[#This Row],[Product_Ref]],Tableau1[[#This Row],[Sales]])</f>
        <v>EUERUSCAT_Haut-Et-BasM2-2021P005753431,28</v>
      </c>
      <c r="T1069" s="5">
        <f>VLOOKUP(Tableau1[[#This Row],[Product_Ref]],Table_Correspondance!H:L,5,FALSE)</f>
        <v>43435</v>
      </c>
      <c r="U1069">
        <f>_xlfn.DAYS(Tableau1[[#This Row],[Date]],Tableau1[[#This Row],[Date_creation]])</f>
        <v>793</v>
      </c>
    </row>
    <row r="1070" spans="1:21" x14ac:dyDescent="0.35">
      <c r="A1070" t="s">
        <v>8</v>
      </c>
      <c r="B1070" t="s">
        <v>418</v>
      </c>
      <c r="C1070" t="str">
        <f>TRIM(Tableau1[[#This Row],[Country_Cod]])</f>
        <v>BGR</v>
      </c>
      <c r="D1070" t="s">
        <v>410</v>
      </c>
      <c r="E1070" t="str">
        <f>VLOOKUP(Tableau1[[#This Row],[Code_Pays]],Table_Correspondance!$B$1:$F$40,2,FALSE)</f>
        <v>Bulgarie</v>
      </c>
      <c r="F1070" t="str">
        <f>RIGHT(Tableau1[[#This Row],[Categ]],LEN(Tableau1[[#This Row],[Categ]])-4)</f>
        <v>Bas</v>
      </c>
      <c r="G1070" t="s">
        <v>48</v>
      </c>
      <c r="H1070" t="str">
        <f>RIGHT(Tableau1[[#This Row],[Period]],4)</f>
        <v>2020</v>
      </c>
      <c r="I1070" t="str">
        <f>LEFT(Tableau1[[#This Row],[Period]],FIND("-",Tableau1[[#This Row],[Period]])-1)</f>
        <v>M1</v>
      </c>
      <c r="J1070" t="str">
        <f>RIGHT(Tableau1[[#This Row],[Gauche_Trouve]],LEN(Tableau1[[#This Row],[Gauche_Trouve]])-1)</f>
        <v>1</v>
      </c>
      <c r="K1070" s="5">
        <f>DATE(Tableau1[[#This Row],[Annee]],Tableau1[[#This Row],[Mois]],1)</f>
        <v>43831</v>
      </c>
      <c r="L1070" s="5" t="str">
        <f>"T" &amp; ROUNDUP(Tableau1[[#This Row],[Mois]]/3, 0)</f>
        <v>T1</v>
      </c>
      <c r="M1070" t="s">
        <v>112</v>
      </c>
      <c r="N1070" t="str">
        <f>CONCATENATE(Tableau1[[#This Row],[Annee]],"-",Tableau1[[#This Row],[Trimestre]])</f>
        <v>2020-T1</v>
      </c>
      <c r="O1070" t="str">
        <f>VLOOKUP(Tableau1[[#This Row],[Product_Ref]],Table_Correspondance!H:J,2,FALSE)</f>
        <v>Jupe</v>
      </c>
      <c r="P1070" s="3">
        <f>VLOOKUP(Tableau1[[#This Row],[Product_Ref]],Table_Correspondance!H:N,6,FALSE)</f>
        <v>5.52</v>
      </c>
      <c r="Q1070" s="3">
        <f>VLOOKUP(Tableau1[[#This Row],[Product_Ref]],Table_Correspondance!H:N,7,FALSE)</f>
        <v>6</v>
      </c>
      <c r="R1070" s="3">
        <v>6366.91</v>
      </c>
      <c r="S1070" t="str">
        <f>CONCATENATE(Tableau1[[#This Row],[Sub_Region_Cod]],Tableau1[[#This Row],[Country_Cod]],Tableau1[[#This Row],[Categ]],Tableau1[[#This Row],[Period]],Tableau1[[#This Row],[Product_Ref]],Tableau1[[#This Row],[Sales]])</f>
        <v>EUEBGRCAT_BasM1-2020P492256366,91</v>
      </c>
      <c r="T1070" s="5">
        <f>VLOOKUP(Tableau1[[#This Row],[Product_Ref]],Table_Correspondance!H:L,5,FALSE)</f>
        <v>43221</v>
      </c>
      <c r="U1070">
        <f>_xlfn.DAYS(Tableau1[[#This Row],[Date]],Tableau1[[#This Row],[Date_creation]])</f>
        <v>610</v>
      </c>
    </row>
    <row r="1071" spans="1:21" x14ac:dyDescent="0.35">
      <c r="A1071" t="s">
        <v>8</v>
      </c>
      <c r="B1071" t="s">
        <v>424</v>
      </c>
      <c r="C1071" t="str">
        <f>TRIM(Tableau1[[#This Row],[Country_Cod]])</f>
        <v>CZE</v>
      </c>
      <c r="D1071" t="s">
        <v>408</v>
      </c>
      <c r="E1071" t="str">
        <f>VLOOKUP(Tableau1[[#This Row],[Code_Pays]],Table_Correspondance!$B$1:$F$40,2,FALSE)</f>
        <v>République Tchèque</v>
      </c>
      <c r="F1071" t="str">
        <f>RIGHT(Tableau1[[#This Row],[Categ]],LEN(Tableau1[[#This Row],[Categ]])-4)</f>
        <v>Haut-Et-Bas</v>
      </c>
      <c r="G1071" t="s">
        <v>17</v>
      </c>
      <c r="H1071" t="str">
        <f>RIGHT(Tableau1[[#This Row],[Period]],4)</f>
        <v>2020</v>
      </c>
      <c r="I1071" t="str">
        <f>LEFT(Tableau1[[#This Row],[Period]],FIND("-",Tableau1[[#This Row],[Period]])-1)</f>
        <v>M12</v>
      </c>
      <c r="J1071" t="str">
        <f>RIGHT(Tableau1[[#This Row],[Gauche_Trouve]],LEN(Tableau1[[#This Row],[Gauche_Trouve]])-1)</f>
        <v>12</v>
      </c>
      <c r="K1071" s="5">
        <f>DATE(Tableau1[[#This Row],[Annee]],Tableau1[[#This Row],[Mois]],1)</f>
        <v>44166</v>
      </c>
      <c r="L1071" s="5" t="str">
        <f>"T" &amp; ROUNDUP(Tableau1[[#This Row],[Mois]]/3, 0)</f>
        <v>T4</v>
      </c>
      <c r="M1071" t="s">
        <v>5</v>
      </c>
      <c r="N1071" t="str">
        <f>CONCATENATE(Tableau1[[#This Row],[Annee]],"-",Tableau1[[#This Row],[Trimestre]])</f>
        <v>2020-T4</v>
      </c>
      <c r="O1071" t="str">
        <f>VLOOKUP(Tableau1[[#This Row],[Product_Ref]],Table_Correspondance!H:J,2,FALSE)</f>
        <v>Robe</v>
      </c>
      <c r="P1071" s="3">
        <f>VLOOKUP(Tableau1[[#This Row],[Product_Ref]],Table_Correspondance!H:N,6,FALSE)</f>
        <v>11.04</v>
      </c>
      <c r="Q1071" s="3">
        <f>VLOOKUP(Tableau1[[#This Row],[Product_Ref]],Table_Correspondance!H:N,7,FALSE)</f>
        <v>12</v>
      </c>
      <c r="R1071" s="3">
        <v>2703.99</v>
      </c>
      <c r="S1071" t="str">
        <f>CONCATENATE(Tableau1[[#This Row],[Sub_Region_Cod]],Tableau1[[#This Row],[Country_Cod]],Tableau1[[#This Row],[Categ]],Tableau1[[#This Row],[Period]],Tableau1[[#This Row],[Product_Ref]],Tableau1[[#This Row],[Sales]])</f>
        <v>EUECZECAT_Haut-Et-BasM12-2020P221662703,99</v>
      </c>
      <c r="T1071" s="5">
        <f>VLOOKUP(Tableau1[[#This Row],[Product_Ref]],Table_Correspondance!H:L,5,FALSE)</f>
        <v>43221</v>
      </c>
      <c r="U1071">
        <f>_xlfn.DAYS(Tableau1[[#This Row],[Date]],Tableau1[[#This Row],[Date_creation]])</f>
        <v>945</v>
      </c>
    </row>
    <row r="1072" spans="1:21" x14ac:dyDescent="0.35">
      <c r="A1072" t="s">
        <v>8</v>
      </c>
      <c r="B1072" t="s">
        <v>420</v>
      </c>
      <c r="C1072" t="str">
        <f>TRIM(Tableau1[[#This Row],[Country_Cod]])</f>
        <v>POL</v>
      </c>
      <c r="D1072" t="s">
        <v>409</v>
      </c>
      <c r="E1072" t="str">
        <f>VLOOKUP(Tableau1[[#This Row],[Code_Pays]],Table_Correspondance!$B$1:$F$40,2,FALSE)</f>
        <v>Pologne</v>
      </c>
      <c r="F1072" t="str">
        <f>RIGHT(Tableau1[[#This Row],[Categ]],LEN(Tableau1[[#This Row],[Categ]])-4)</f>
        <v>Haut</v>
      </c>
      <c r="G1072" t="s">
        <v>6</v>
      </c>
      <c r="H1072" t="str">
        <f>RIGHT(Tableau1[[#This Row],[Period]],4)</f>
        <v>2021</v>
      </c>
      <c r="I1072" t="str">
        <f>LEFT(Tableau1[[#This Row],[Period]],FIND("-",Tableau1[[#This Row],[Period]])-1)</f>
        <v>M1</v>
      </c>
      <c r="J1072" t="str">
        <f>RIGHT(Tableau1[[#This Row],[Gauche_Trouve]],LEN(Tableau1[[#This Row],[Gauche_Trouve]])-1)</f>
        <v>1</v>
      </c>
      <c r="K1072" s="5">
        <f>DATE(Tableau1[[#This Row],[Annee]],Tableau1[[#This Row],[Mois]],1)</f>
        <v>44197</v>
      </c>
      <c r="L1072" s="5" t="str">
        <f>"T" &amp; ROUNDUP(Tableau1[[#This Row],[Mois]]/3, 0)</f>
        <v>T1</v>
      </c>
      <c r="M1072" t="s">
        <v>206</v>
      </c>
      <c r="N1072" t="str">
        <f>CONCATENATE(Tableau1[[#This Row],[Annee]],"-",Tableau1[[#This Row],[Trimestre]])</f>
        <v>2021-T1</v>
      </c>
      <c r="O1072" t="str">
        <f>VLOOKUP(Tableau1[[#This Row],[Product_Ref]],Table_Correspondance!H:J,2,FALSE)</f>
        <v>Sweatshirt</v>
      </c>
      <c r="P1072" s="3">
        <f>VLOOKUP(Tableau1[[#This Row],[Product_Ref]],Table_Correspondance!H:N,6,FALSE)</f>
        <v>8.6</v>
      </c>
      <c r="Q1072" s="3">
        <f>VLOOKUP(Tableau1[[#This Row],[Product_Ref]],Table_Correspondance!H:N,7,FALSE)</f>
        <v>10</v>
      </c>
      <c r="R1072" s="3">
        <v>9708.92</v>
      </c>
      <c r="S1072" t="str">
        <f>CONCATENATE(Tableau1[[#This Row],[Sub_Region_Cod]],Tableau1[[#This Row],[Country_Cod]],Tableau1[[#This Row],[Categ]],Tableau1[[#This Row],[Period]],Tableau1[[#This Row],[Product_Ref]],Tableau1[[#This Row],[Sales]])</f>
        <v>EUEPOLCAT_HautM1-2021P451689708,92</v>
      </c>
      <c r="T1072" s="5">
        <f>VLOOKUP(Tableau1[[#This Row],[Product_Ref]],Table_Correspondance!H:L,5,FALSE)</f>
        <v>42736</v>
      </c>
      <c r="U1072">
        <f>_xlfn.DAYS(Tableau1[[#This Row],[Date]],Tableau1[[#This Row],[Date_creation]])</f>
        <v>1461</v>
      </c>
    </row>
    <row r="1073" spans="1:21" x14ac:dyDescent="0.35">
      <c r="A1073" t="s">
        <v>8</v>
      </c>
      <c r="B1073" t="s">
        <v>423</v>
      </c>
      <c r="C1073" t="str">
        <f>TRIM(Tableau1[[#This Row],[Country_Cod]])</f>
        <v>UKR</v>
      </c>
      <c r="D1073" t="s">
        <v>410</v>
      </c>
      <c r="E1073" t="str">
        <f>VLOOKUP(Tableau1[[#This Row],[Code_Pays]],Table_Correspondance!$B$1:$F$40,2,FALSE)</f>
        <v>Ukraine</v>
      </c>
      <c r="F1073" t="str">
        <f>RIGHT(Tableau1[[#This Row],[Categ]],LEN(Tableau1[[#This Row],[Categ]])-4)</f>
        <v>Bas</v>
      </c>
      <c r="G1073" t="s">
        <v>13</v>
      </c>
      <c r="H1073" t="str">
        <f>RIGHT(Tableau1[[#This Row],[Period]],4)</f>
        <v>2020</v>
      </c>
      <c r="I1073" t="str">
        <f>LEFT(Tableau1[[#This Row],[Period]],FIND("-",Tableau1[[#This Row],[Period]])-1)</f>
        <v>M2</v>
      </c>
      <c r="J1073" t="str">
        <f>RIGHT(Tableau1[[#This Row],[Gauche_Trouve]],LEN(Tableau1[[#This Row],[Gauche_Trouve]])-1)</f>
        <v>2</v>
      </c>
      <c r="K1073" s="5">
        <f>DATE(Tableau1[[#This Row],[Annee]],Tableau1[[#This Row],[Mois]],1)</f>
        <v>43862</v>
      </c>
      <c r="L1073" s="5" t="str">
        <f>"T" &amp; ROUNDUP(Tableau1[[#This Row],[Mois]]/3, 0)</f>
        <v>T1</v>
      </c>
      <c r="M1073" t="s">
        <v>395</v>
      </c>
      <c r="N1073" t="str">
        <f>CONCATENATE(Tableau1[[#This Row],[Annee]],"-",Tableau1[[#This Row],[Trimestre]])</f>
        <v>2020-T1</v>
      </c>
      <c r="O1073" t="str">
        <f>VLOOKUP(Tableau1[[#This Row],[Product_Ref]],Table_Correspondance!H:J,2,FALSE)</f>
        <v>Collant</v>
      </c>
      <c r="P1073" s="3">
        <f>VLOOKUP(Tableau1[[#This Row],[Product_Ref]],Table_Correspondance!H:N,6,FALSE)</f>
        <v>6.37</v>
      </c>
      <c r="Q1073" s="3">
        <f>VLOOKUP(Tableau1[[#This Row],[Product_Ref]],Table_Correspondance!H:N,7,FALSE)</f>
        <v>7</v>
      </c>
      <c r="R1073" s="3">
        <v>6308.14</v>
      </c>
      <c r="S1073" t="str">
        <f>CONCATENATE(Tableau1[[#This Row],[Sub_Region_Cod]],Tableau1[[#This Row],[Country_Cod]],Tableau1[[#This Row],[Categ]],Tableau1[[#This Row],[Period]],Tableau1[[#This Row],[Product_Ref]],Tableau1[[#This Row],[Sales]])</f>
        <v>EUEUKRCAT_BasM2-2020P015966308,14</v>
      </c>
      <c r="T1073" s="5">
        <f>VLOOKUP(Tableau1[[#This Row],[Product_Ref]],Table_Correspondance!H:L,5,FALSE)</f>
        <v>43313</v>
      </c>
      <c r="U1073">
        <f>_xlfn.DAYS(Tableau1[[#This Row],[Date]],Tableau1[[#This Row],[Date_creation]])</f>
        <v>549</v>
      </c>
    </row>
    <row r="1074" spans="1:21" x14ac:dyDescent="0.35">
      <c r="A1074" t="s">
        <v>8</v>
      </c>
      <c r="B1074" t="s">
        <v>418</v>
      </c>
      <c r="C1074" t="str">
        <f>TRIM(Tableau1[[#This Row],[Country_Cod]])</f>
        <v>BGR</v>
      </c>
      <c r="D1074" t="s">
        <v>410</v>
      </c>
      <c r="E1074" t="str">
        <f>VLOOKUP(Tableau1[[#This Row],[Code_Pays]],Table_Correspondance!$B$1:$F$40,2,FALSE)</f>
        <v>Bulgarie</v>
      </c>
      <c r="F1074" t="str">
        <f>RIGHT(Tableau1[[#This Row],[Categ]],LEN(Tableau1[[#This Row],[Categ]])-4)</f>
        <v>Bas</v>
      </c>
      <c r="G1074" t="s">
        <v>40</v>
      </c>
      <c r="H1074" t="str">
        <f>RIGHT(Tableau1[[#This Row],[Period]],4)</f>
        <v>2020</v>
      </c>
      <c r="I1074" t="str">
        <f>LEFT(Tableau1[[#This Row],[Period]],FIND("-",Tableau1[[#This Row],[Period]])-1)</f>
        <v>M10</v>
      </c>
      <c r="J1074" t="str">
        <f>RIGHT(Tableau1[[#This Row],[Gauche_Trouve]],LEN(Tableau1[[#This Row],[Gauche_Trouve]])-1)</f>
        <v>10</v>
      </c>
      <c r="K1074" s="5">
        <f>DATE(Tableau1[[#This Row],[Annee]],Tableau1[[#This Row],[Mois]],1)</f>
        <v>44105</v>
      </c>
      <c r="L1074" s="5" t="str">
        <f>"T" &amp; ROUNDUP(Tableau1[[#This Row],[Mois]]/3, 0)</f>
        <v>T4</v>
      </c>
      <c r="M1074" t="s">
        <v>197</v>
      </c>
      <c r="N1074" t="str">
        <f>CONCATENATE(Tableau1[[#This Row],[Annee]],"-",Tableau1[[#This Row],[Trimestre]])</f>
        <v>2020-T4</v>
      </c>
      <c r="O1074" t="str">
        <f>VLOOKUP(Tableau1[[#This Row],[Product_Ref]],Table_Correspondance!H:J,2,FALSE)</f>
        <v>Jupe</v>
      </c>
      <c r="P1074" s="3">
        <f>VLOOKUP(Tableau1[[#This Row],[Product_Ref]],Table_Correspondance!H:N,6,FALSE)</f>
        <v>9.24</v>
      </c>
      <c r="Q1074" s="3">
        <f>VLOOKUP(Tableau1[[#This Row],[Product_Ref]],Table_Correspondance!H:N,7,FALSE)</f>
        <v>12</v>
      </c>
      <c r="R1074" s="3">
        <v>9848.65</v>
      </c>
      <c r="S1074" t="str">
        <f>CONCATENATE(Tableau1[[#This Row],[Sub_Region_Cod]],Tableau1[[#This Row],[Country_Cod]],Tableau1[[#This Row],[Categ]],Tableau1[[#This Row],[Period]],Tableau1[[#This Row],[Product_Ref]],Tableau1[[#This Row],[Sales]])</f>
        <v>EUEBGRCAT_BasM10-2020P178869848,65</v>
      </c>
      <c r="T1074" s="5">
        <f>VLOOKUP(Tableau1[[#This Row],[Product_Ref]],Table_Correspondance!H:L,5,FALSE)</f>
        <v>43132</v>
      </c>
      <c r="U1074">
        <f>_xlfn.DAYS(Tableau1[[#This Row],[Date]],Tableau1[[#This Row],[Date_creation]])</f>
        <v>973</v>
      </c>
    </row>
    <row r="1075" spans="1:21" x14ac:dyDescent="0.35">
      <c r="A1075" t="s">
        <v>8</v>
      </c>
      <c r="B1075" t="s">
        <v>415</v>
      </c>
      <c r="C1075" t="str">
        <f>TRIM(Tableau1[[#This Row],[Country_Cod]])</f>
        <v>RUS</v>
      </c>
      <c r="D1075" t="s">
        <v>409</v>
      </c>
      <c r="E1075" t="str">
        <f>VLOOKUP(Tableau1[[#This Row],[Code_Pays]],Table_Correspondance!$B$1:$F$40,2,FALSE)</f>
        <v>Fédération de Russie</v>
      </c>
      <c r="F1075" t="str">
        <f>RIGHT(Tableau1[[#This Row],[Categ]],LEN(Tableau1[[#This Row],[Categ]])-4)</f>
        <v>Haut</v>
      </c>
      <c r="G1075" t="s">
        <v>40</v>
      </c>
      <c r="H1075" t="str">
        <f>RIGHT(Tableau1[[#This Row],[Period]],4)</f>
        <v>2020</v>
      </c>
      <c r="I1075" t="str">
        <f>LEFT(Tableau1[[#This Row],[Period]],FIND("-",Tableau1[[#This Row],[Period]])-1)</f>
        <v>M10</v>
      </c>
      <c r="J1075" t="str">
        <f>RIGHT(Tableau1[[#This Row],[Gauche_Trouve]],LEN(Tableau1[[#This Row],[Gauche_Trouve]])-1)</f>
        <v>10</v>
      </c>
      <c r="K1075" s="5">
        <f>DATE(Tableau1[[#This Row],[Annee]],Tableau1[[#This Row],[Mois]],1)</f>
        <v>44105</v>
      </c>
      <c r="L1075" s="5" t="str">
        <f>"T" &amp; ROUNDUP(Tableau1[[#This Row],[Mois]]/3, 0)</f>
        <v>T4</v>
      </c>
      <c r="M1075" t="s">
        <v>271</v>
      </c>
      <c r="N1075" t="str">
        <f>CONCATENATE(Tableau1[[#This Row],[Annee]],"-",Tableau1[[#This Row],[Trimestre]])</f>
        <v>2020-T4</v>
      </c>
      <c r="O1075" t="str">
        <f>VLOOKUP(Tableau1[[#This Row],[Product_Ref]],Table_Correspondance!H:J,2,FALSE)</f>
        <v>Débardeur</v>
      </c>
      <c r="P1075" s="3">
        <f>VLOOKUP(Tableau1[[#This Row],[Product_Ref]],Table_Correspondance!H:N,6,FALSE)</f>
        <v>5.28</v>
      </c>
      <c r="Q1075" s="3">
        <f>VLOOKUP(Tableau1[[#This Row],[Product_Ref]],Table_Correspondance!H:N,7,FALSE)</f>
        <v>6</v>
      </c>
      <c r="R1075" s="3">
        <v>170.88</v>
      </c>
      <c r="S1075" t="str">
        <f>CONCATENATE(Tableau1[[#This Row],[Sub_Region_Cod]],Tableau1[[#This Row],[Country_Cod]],Tableau1[[#This Row],[Categ]],Tableau1[[#This Row],[Period]],Tableau1[[#This Row],[Product_Ref]],Tableau1[[#This Row],[Sales]])</f>
        <v>EUERUSCAT_HautM10-2020P07235170,88</v>
      </c>
      <c r="T1075" s="5">
        <f>VLOOKUP(Tableau1[[#This Row],[Product_Ref]],Table_Correspondance!H:L,5,FALSE)</f>
        <v>43160</v>
      </c>
      <c r="U1075">
        <f>_xlfn.DAYS(Tableau1[[#This Row],[Date]],Tableau1[[#This Row],[Date_creation]])</f>
        <v>945</v>
      </c>
    </row>
    <row r="1076" spans="1:21" x14ac:dyDescent="0.35">
      <c r="A1076" t="s">
        <v>8</v>
      </c>
      <c r="B1076" t="s">
        <v>425</v>
      </c>
      <c r="C1076" t="str">
        <f>TRIM(Tableau1[[#This Row],[Country_Cod]])</f>
        <v>ARM</v>
      </c>
      <c r="D1076" t="s">
        <v>409</v>
      </c>
      <c r="E1076" t="str">
        <f>VLOOKUP(Tableau1[[#This Row],[Code_Pays]],Table_Correspondance!$B$1:$F$40,2,FALSE)</f>
        <v>Arménie</v>
      </c>
      <c r="F1076" t="str">
        <f>RIGHT(Tableau1[[#This Row],[Categ]],LEN(Tableau1[[#This Row],[Categ]])-4)</f>
        <v>Haut</v>
      </c>
      <c r="G1076" t="s">
        <v>27</v>
      </c>
      <c r="H1076" t="str">
        <f>RIGHT(Tableau1[[#This Row],[Period]],4)</f>
        <v>2020</v>
      </c>
      <c r="I1076" t="str">
        <f>LEFT(Tableau1[[#This Row],[Period]],FIND("-",Tableau1[[#This Row],[Period]])-1)</f>
        <v>M6</v>
      </c>
      <c r="J1076" t="str">
        <f>RIGHT(Tableau1[[#This Row],[Gauche_Trouve]],LEN(Tableau1[[#This Row],[Gauche_Trouve]])-1)</f>
        <v>6</v>
      </c>
      <c r="K1076" s="5">
        <f>DATE(Tableau1[[#This Row],[Annee]],Tableau1[[#This Row],[Mois]],1)</f>
        <v>43983</v>
      </c>
      <c r="L1076" s="5" t="str">
        <f>"T" &amp; ROUNDUP(Tableau1[[#This Row],[Mois]]/3, 0)</f>
        <v>T2</v>
      </c>
      <c r="M1076" t="s">
        <v>98</v>
      </c>
      <c r="N1076" t="str">
        <f>CONCATENATE(Tableau1[[#This Row],[Annee]],"-",Tableau1[[#This Row],[Trimestre]])</f>
        <v>2020-T2</v>
      </c>
      <c r="O1076" t="str">
        <f>VLOOKUP(Tableau1[[#This Row],[Product_Ref]],Table_Correspondance!H:J,2,FALSE)</f>
        <v>T-shirt</v>
      </c>
      <c r="P1076" s="3">
        <f>VLOOKUP(Tableau1[[#This Row],[Product_Ref]],Table_Correspondance!H:N,6,FALSE)</f>
        <v>10.78</v>
      </c>
      <c r="Q1076" s="3">
        <f>VLOOKUP(Tableau1[[#This Row],[Product_Ref]],Table_Correspondance!H:N,7,FALSE)</f>
        <v>14</v>
      </c>
      <c r="R1076" s="3">
        <v>8545.1200000000008</v>
      </c>
      <c r="S1076" t="str">
        <f>CONCATENATE(Tableau1[[#This Row],[Sub_Region_Cod]],Tableau1[[#This Row],[Country_Cod]],Tableau1[[#This Row],[Categ]],Tableau1[[#This Row],[Period]],Tableau1[[#This Row],[Product_Ref]],Tableau1[[#This Row],[Sales]])</f>
        <v>EUEARMCAT_HautM6-2020P422968545,12</v>
      </c>
      <c r="T1076" s="5">
        <f>VLOOKUP(Tableau1[[#This Row],[Product_Ref]],Table_Correspondance!H:L,5,FALSE)</f>
        <v>42979</v>
      </c>
      <c r="U1076">
        <f>_xlfn.DAYS(Tableau1[[#This Row],[Date]],Tableau1[[#This Row],[Date_creation]])</f>
        <v>1004</v>
      </c>
    </row>
    <row r="1077" spans="1:21" x14ac:dyDescent="0.35">
      <c r="A1077" t="s">
        <v>8</v>
      </c>
      <c r="B1077" t="s">
        <v>420</v>
      </c>
      <c r="C1077" t="str">
        <f>TRIM(Tableau1[[#This Row],[Country_Cod]])</f>
        <v>POL</v>
      </c>
      <c r="D1077" t="s">
        <v>410</v>
      </c>
      <c r="E1077" t="str">
        <f>VLOOKUP(Tableau1[[#This Row],[Code_Pays]],Table_Correspondance!$B$1:$F$40,2,FALSE)</f>
        <v>Pologne</v>
      </c>
      <c r="F1077" t="str">
        <f>RIGHT(Tableau1[[#This Row],[Categ]],LEN(Tableau1[[#This Row],[Categ]])-4)</f>
        <v>Bas</v>
      </c>
      <c r="G1077" t="s">
        <v>38</v>
      </c>
      <c r="H1077" t="str">
        <f>RIGHT(Tableau1[[#This Row],[Period]],4)</f>
        <v>2019</v>
      </c>
      <c r="I1077" t="str">
        <f>LEFT(Tableau1[[#This Row],[Period]],FIND("-",Tableau1[[#This Row],[Period]])-1)</f>
        <v>M5</v>
      </c>
      <c r="J1077" t="str">
        <f>RIGHT(Tableau1[[#This Row],[Gauche_Trouve]],LEN(Tableau1[[#This Row],[Gauche_Trouve]])-1)</f>
        <v>5</v>
      </c>
      <c r="K1077" s="5">
        <f>DATE(Tableau1[[#This Row],[Annee]],Tableau1[[#This Row],[Mois]],1)</f>
        <v>43586</v>
      </c>
      <c r="L1077" s="5" t="str">
        <f>"T" &amp; ROUNDUP(Tableau1[[#This Row],[Mois]]/3, 0)</f>
        <v>T2</v>
      </c>
      <c r="M1077" t="s">
        <v>354</v>
      </c>
      <c r="N1077" t="str">
        <f>CONCATENATE(Tableau1[[#This Row],[Annee]],"-",Tableau1[[#This Row],[Trimestre]])</f>
        <v>2019-T2</v>
      </c>
      <c r="O1077" t="str">
        <f>VLOOKUP(Tableau1[[#This Row],[Product_Ref]],Table_Correspondance!H:J,2,FALSE)</f>
        <v>Jupe</v>
      </c>
      <c r="P1077" s="3">
        <f>VLOOKUP(Tableau1[[#This Row],[Product_Ref]],Table_Correspondance!H:N,6,FALSE)</f>
        <v>7.02</v>
      </c>
      <c r="Q1077" s="3">
        <f>VLOOKUP(Tableau1[[#This Row],[Product_Ref]],Table_Correspondance!H:N,7,FALSE)</f>
        <v>9</v>
      </c>
      <c r="R1077" s="3">
        <v>4792.1099999999997</v>
      </c>
      <c r="S1077" t="str">
        <f>CONCATENATE(Tableau1[[#This Row],[Sub_Region_Cod]],Tableau1[[#This Row],[Country_Cod]],Tableau1[[#This Row],[Categ]],Tableau1[[#This Row],[Period]],Tableau1[[#This Row],[Product_Ref]],Tableau1[[#This Row],[Sales]])</f>
        <v>EUEPOLCAT_BasM5-2019P187384792,11</v>
      </c>
      <c r="T1077" s="5">
        <f>VLOOKUP(Tableau1[[#This Row],[Product_Ref]],Table_Correspondance!H:L,5,FALSE)</f>
        <v>42795</v>
      </c>
      <c r="U1077">
        <f>_xlfn.DAYS(Tableau1[[#This Row],[Date]],Tableau1[[#This Row],[Date_creation]])</f>
        <v>791</v>
      </c>
    </row>
    <row r="1078" spans="1:21" x14ac:dyDescent="0.35">
      <c r="A1078" t="s">
        <v>8</v>
      </c>
      <c r="B1078" t="s">
        <v>420</v>
      </c>
      <c r="C1078" t="str">
        <f>TRIM(Tableau1[[#This Row],[Country_Cod]])</f>
        <v>POL</v>
      </c>
      <c r="D1078" t="s">
        <v>409</v>
      </c>
      <c r="E1078" t="str">
        <f>VLOOKUP(Tableau1[[#This Row],[Code_Pays]],Table_Correspondance!$B$1:$F$40,2,FALSE)</f>
        <v>Pologne</v>
      </c>
      <c r="F1078" t="str">
        <f>RIGHT(Tableau1[[#This Row],[Categ]],LEN(Tableau1[[#This Row],[Categ]])-4)</f>
        <v>Haut</v>
      </c>
      <c r="G1078" t="s">
        <v>15</v>
      </c>
      <c r="H1078" t="str">
        <f>RIGHT(Tableau1[[#This Row],[Period]],4)</f>
        <v>2019</v>
      </c>
      <c r="I1078" t="str">
        <f>LEFT(Tableau1[[#This Row],[Period]],FIND("-",Tableau1[[#This Row],[Period]])-1)</f>
        <v>M8</v>
      </c>
      <c r="J1078" t="str">
        <f>RIGHT(Tableau1[[#This Row],[Gauche_Trouve]],LEN(Tableau1[[#This Row],[Gauche_Trouve]])-1)</f>
        <v>8</v>
      </c>
      <c r="K1078" s="5">
        <f>DATE(Tableau1[[#This Row],[Annee]],Tableau1[[#This Row],[Mois]],1)</f>
        <v>43678</v>
      </c>
      <c r="L1078" s="5" t="str">
        <f>"T" &amp; ROUNDUP(Tableau1[[#This Row],[Mois]]/3, 0)</f>
        <v>T3</v>
      </c>
      <c r="M1078" t="s">
        <v>100</v>
      </c>
      <c r="N1078" t="str">
        <f>CONCATENATE(Tableau1[[#This Row],[Annee]],"-",Tableau1[[#This Row],[Trimestre]])</f>
        <v>2019-T3</v>
      </c>
      <c r="O1078" t="str">
        <f>VLOOKUP(Tableau1[[#This Row],[Product_Ref]],Table_Correspondance!H:J,2,FALSE)</f>
        <v>Chemise</v>
      </c>
      <c r="P1078" s="3">
        <f>VLOOKUP(Tableau1[[#This Row],[Product_Ref]],Table_Correspondance!H:N,6,FALSE)</f>
        <v>10.34</v>
      </c>
      <c r="Q1078" s="3">
        <f>VLOOKUP(Tableau1[[#This Row],[Product_Ref]],Table_Correspondance!H:N,7,FALSE)</f>
        <v>11</v>
      </c>
      <c r="R1078" s="3">
        <v>4667.51</v>
      </c>
      <c r="S1078" t="str">
        <f>CONCATENATE(Tableau1[[#This Row],[Sub_Region_Cod]],Tableau1[[#This Row],[Country_Cod]],Tableau1[[#This Row],[Categ]],Tableau1[[#This Row],[Period]],Tableau1[[#This Row],[Product_Ref]],Tableau1[[#This Row],[Sales]])</f>
        <v>EUEPOLCAT_HautM8-2019P297464667,51</v>
      </c>
      <c r="T1078" s="5">
        <f>VLOOKUP(Tableau1[[#This Row],[Product_Ref]],Table_Correspondance!H:L,5,FALSE)</f>
        <v>43313</v>
      </c>
      <c r="U1078">
        <f>_xlfn.DAYS(Tableau1[[#This Row],[Date]],Tableau1[[#This Row],[Date_creation]])</f>
        <v>365</v>
      </c>
    </row>
    <row r="1079" spans="1:21" x14ac:dyDescent="0.35">
      <c r="A1079" t="s">
        <v>8</v>
      </c>
      <c r="B1079" t="s">
        <v>415</v>
      </c>
      <c r="C1079" t="str">
        <f>TRIM(Tableau1[[#This Row],[Country_Cod]])</f>
        <v>RUS</v>
      </c>
      <c r="D1079" t="s">
        <v>410</v>
      </c>
      <c r="E1079" t="str">
        <f>VLOOKUP(Tableau1[[#This Row],[Code_Pays]],Table_Correspondance!$B$1:$F$40,2,FALSE)</f>
        <v>Fédération de Russie</v>
      </c>
      <c r="F1079" t="str">
        <f>RIGHT(Tableau1[[#This Row],[Categ]],LEN(Tableau1[[#This Row],[Categ]])-4)</f>
        <v>Bas</v>
      </c>
      <c r="G1079" t="s">
        <v>42</v>
      </c>
      <c r="H1079" t="str">
        <f>RIGHT(Tableau1[[#This Row],[Period]],4)</f>
        <v>2019</v>
      </c>
      <c r="I1079" t="str">
        <f>LEFT(Tableau1[[#This Row],[Period]],FIND("-",Tableau1[[#This Row],[Period]])-1)</f>
        <v>M6</v>
      </c>
      <c r="J1079" t="str">
        <f>RIGHT(Tableau1[[#This Row],[Gauche_Trouve]],LEN(Tableau1[[#This Row],[Gauche_Trouve]])-1)</f>
        <v>6</v>
      </c>
      <c r="K1079" s="5">
        <f>DATE(Tableau1[[#This Row],[Annee]],Tableau1[[#This Row],[Mois]],1)</f>
        <v>43617</v>
      </c>
      <c r="L1079" s="5" t="str">
        <f>"T" &amp; ROUNDUP(Tableau1[[#This Row],[Mois]]/3, 0)</f>
        <v>T2</v>
      </c>
      <c r="M1079" t="s">
        <v>72</v>
      </c>
      <c r="N1079" t="str">
        <f>CONCATENATE(Tableau1[[#This Row],[Annee]],"-",Tableau1[[#This Row],[Trimestre]])</f>
        <v>2019-T2</v>
      </c>
      <c r="O1079" t="str">
        <f>VLOOKUP(Tableau1[[#This Row],[Product_Ref]],Table_Correspondance!H:J,2,FALSE)</f>
        <v>Pantalon</v>
      </c>
      <c r="P1079" s="3">
        <f>VLOOKUP(Tableau1[[#This Row],[Product_Ref]],Table_Correspondance!H:N,6,FALSE)</f>
        <v>9.6199999999999992</v>
      </c>
      <c r="Q1079" s="3">
        <f>VLOOKUP(Tableau1[[#This Row],[Product_Ref]],Table_Correspondance!H:N,7,FALSE)</f>
        <v>13</v>
      </c>
      <c r="R1079" s="3">
        <v>9041.1</v>
      </c>
      <c r="S1079" t="str">
        <f>CONCATENATE(Tableau1[[#This Row],[Sub_Region_Cod]],Tableau1[[#This Row],[Country_Cod]],Tableau1[[#This Row],[Categ]],Tableau1[[#This Row],[Period]],Tableau1[[#This Row],[Product_Ref]],Tableau1[[#This Row],[Sales]])</f>
        <v>EUERUSCAT_BasM6-2019P043069041,1</v>
      </c>
      <c r="T1079" s="5">
        <f>VLOOKUP(Tableau1[[#This Row],[Product_Ref]],Table_Correspondance!H:L,5,FALSE)</f>
        <v>43313</v>
      </c>
      <c r="U1079">
        <f>_xlfn.DAYS(Tableau1[[#This Row],[Date]],Tableau1[[#This Row],[Date_creation]])</f>
        <v>304</v>
      </c>
    </row>
    <row r="1080" spans="1:21" x14ac:dyDescent="0.35">
      <c r="A1080" t="s">
        <v>8</v>
      </c>
      <c r="B1080" t="s">
        <v>421</v>
      </c>
      <c r="C1080" t="str">
        <f>TRIM(Tableau1[[#This Row],[Country_Cod]])</f>
        <v>SVK</v>
      </c>
      <c r="D1080" t="s">
        <v>408</v>
      </c>
      <c r="E1080" t="str">
        <f>VLOOKUP(Tableau1[[#This Row],[Code_Pays]],Table_Correspondance!$B$1:$F$40,2,FALSE)</f>
        <v>Slovaquie</v>
      </c>
      <c r="F1080" t="str">
        <f>RIGHT(Tableau1[[#This Row],[Categ]],LEN(Tableau1[[#This Row],[Categ]])-4)</f>
        <v>Haut-Et-Bas</v>
      </c>
      <c r="G1080" t="s">
        <v>30</v>
      </c>
      <c r="H1080" t="str">
        <f>RIGHT(Tableau1[[#This Row],[Period]],4)</f>
        <v>2020</v>
      </c>
      <c r="I1080" t="str">
        <f>LEFT(Tableau1[[#This Row],[Period]],FIND("-",Tableau1[[#This Row],[Period]])-1)</f>
        <v>M9</v>
      </c>
      <c r="J1080" t="str">
        <f>RIGHT(Tableau1[[#This Row],[Gauche_Trouve]],LEN(Tableau1[[#This Row],[Gauche_Trouve]])-1)</f>
        <v>9</v>
      </c>
      <c r="K1080" s="5">
        <f>DATE(Tableau1[[#This Row],[Annee]],Tableau1[[#This Row],[Mois]],1)</f>
        <v>44075</v>
      </c>
      <c r="L1080" s="5" t="str">
        <f>"T" &amp; ROUNDUP(Tableau1[[#This Row],[Mois]]/3, 0)</f>
        <v>T3</v>
      </c>
      <c r="M1080" t="s">
        <v>272</v>
      </c>
      <c r="N1080" t="str">
        <f>CONCATENATE(Tableau1[[#This Row],[Annee]],"-",Tableau1[[#This Row],[Trimestre]])</f>
        <v>2020-T3</v>
      </c>
      <c r="O1080" t="str">
        <f>VLOOKUP(Tableau1[[#This Row],[Product_Ref]],Table_Correspondance!H:J,2,FALSE)</f>
        <v>Pyjama</v>
      </c>
      <c r="P1080" s="3">
        <f>VLOOKUP(Tableau1[[#This Row],[Product_Ref]],Table_Correspondance!H:N,6,FALSE)</f>
        <v>9.1199999999999992</v>
      </c>
      <c r="Q1080" s="3">
        <f>VLOOKUP(Tableau1[[#This Row],[Product_Ref]],Table_Correspondance!H:N,7,FALSE)</f>
        <v>12</v>
      </c>
      <c r="R1080" s="3">
        <v>6738.14</v>
      </c>
      <c r="S1080" t="str">
        <f>CONCATENATE(Tableau1[[#This Row],[Sub_Region_Cod]],Tableau1[[#This Row],[Country_Cod]],Tableau1[[#This Row],[Categ]],Tableau1[[#This Row],[Period]],Tableau1[[#This Row],[Product_Ref]],Tableau1[[#This Row],[Sales]])</f>
        <v>EUESVKCAT_Haut-Et-BasM9-2020P256106738,14</v>
      </c>
      <c r="T1080" s="5">
        <f>VLOOKUP(Tableau1[[#This Row],[Product_Ref]],Table_Correspondance!H:L,5,FALSE)</f>
        <v>43221</v>
      </c>
      <c r="U1080">
        <f>_xlfn.DAYS(Tableau1[[#This Row],[Date]],Tableau1[[#This Row],[Date_creation]])</f>
        <v>854</v>
      </c>
    </row>
    <row r="1081" spans="1:21" x14ac:dyDescent="0.35">
      <c r="A1081" t="s">
        <v>8</v>
      </c>
      <c r="B1081" t="s">
        <v>418</v>
      </c>
      <c r="C1081" t="str">
        <f>TRIM(Tableau1[[#This Row],[Country_Cod]])</f>
        <v>BGR</v>
      </c>
      <c r="D1081" t="s">
        <v>409</v>
      </c>
      <c r="E1081" t="str">
        <f>VLOOKUP(Tableau1[[#This Row],[Code_Pays]],Table_Correspondance!$B$1:$F$40,2,FALSE)</f>
        <v>Bulgarie</v>
      </c>
      <c r="F1081" t="str">
        <f>RIGHT(Tableau1[[#This Row],[Categ]],LEN(Tableau1[[#This Row],[Categ]])-4)</f>
        <v>Haut</v>
      </c>
      <c r="G1081" t="s">
        <v>30</v>
      </c>
      <c r="H1081" t="str">
        <f>RIGHT(Tableau1[[#This Row],[Period]],4)</f>
        <v>2020</v>
      </c>
      <c r="I1081" t="str">
        <f>LEFT(Tableau1[[#This Row],[Period]],FIND("-",Tableau1[[#This Row],[Period]])-1)</f>
        <v>M9</v>
      </c>
      <c r="J1081" t="str">
        <f>RIGHT(Tableau1[[#This Row],[Gauche_Trouve]],LEN(Tableau1[[#This Row],[Gauche_Trouve]])-1)</f>
        <v>9</v>
      </c>
      <c r="K1081" s="5">
        <f>DATE(Tableau1[[#This Row],[Annee]],Tableau1[[#This Row],[Mois]],1)</f>
        <v>44075</v>
      </c>
      <c r="L1081" s="5" t="str">
        <f>"T" &amp; ROUNDUP(Tableau1[[#This Row],[Mois]]/3, 0)</f>
        <v>T3</v>
      </c>
      <c r="M1081" t="s">
        <v>233</v>
      </c>
      <c r="N1081" t="str">
        <f>CONCATENATE(Tableau1[[#This Row],[Annee]],"-",Tableau1[[#This Row],[Trimestre]])</f>
        <v>2020-T3</v>
      </c>
      <c r="O1081" t="str">
        <f>VLOOKUP(Tableau1[[#This Row],[Product_Ref]],Table_Correspondance!H:J,2,FALSE)</f>
        <v>Chemisier</v>
      </c>
      <c r="P1081" s="3">
        <f>VLOOKUP(Tableau1[[#This Row],[Product_Ref]],Table_Correspondance!H:N,6,FALSE)</f>
        <v>3.85</v>
      </c>
      <c r="Q1081" s="3">
        <f>VLOOKUP(Tableau1[[#This Row],[Product_Ref]],Table_Correspondance!H:N,7,FALSE)</f>
        <v>5</v>
      </c>
      <c r="R1081" s="3">
        <v>7941.14</v>
      </c>
      <c r="S1081" t="str">
        <f>CONCATENATE(Tableau1[[#This Row],[Sub_Region_Cod]],Tableau1[[#This Row],[Country_Cod]],Tableau1[[#This Row],[Categ]],Tableau1[[#This Row],[Period]],Tableau1[[#This Row],[Product_Ref]],Tableau1[[#This Row],[Sales]])</f>
        <v>EUEBGRCAT_HautM9-2020P083197941,14</v>
      </c>
      <c r="T1081" s="5">
        <f>VLOOKUP(Tableau1[[#This Row],[Product_Ref]],Table_Correspondance!H:L,5,FALSE)</f>
        <v>43132</v>
      </c>
      <c r="U1081">
        <f>_xlfn.DAYS(Tableau1[[#This Row],[Date]],Tableau1[[#This Row],[Date_creation]])</f>
        <v>943</v>
      </c>
    </row>
    <row r="1082" spans="1:21" x14ac:dyDescent="0.35">
      <c r="A1082" t="s">
        <v>8</v>
      </c>
      <c r="B1082" t="s">
        <v>417</v>
      </c>
      <c r="C1082" t="str">
        <f>TRIM(Tableau1[[#This Row],[Country_Cod]])</f>
        <v>MDA</v>
      </c>
      <c r="D1082" t="s">
        <v>408</v>
      </c>
      <c r="E1082" t="str">
        <f>VLOOKUP(Tableau1[[#This Row],[Code_Pays]],Table_Correspondance!$B$1:$F$40,2,FALSE)</f>
        <v>République de Moldavie</v>
      </c>
      <c r="F1082" t="str">
        <f>RIGHT(Tableau1[[#This Row],[Categ]],LEN(Tableau1[[#This Row],[Categ]])-4)</f>
        <v>Haut-Et-Bas</v>
      </c>
      <c r="G1082" t="s">
        <v>40</v>
      </c>
      <c r="H1082" t="str">
        <f>RIGHT(Tableau1[[#This Row],[Period]],4)</f>
        <v>2020</v>
      </c>
      <c r="I1082" t="str">
        <f>LEFT(Tableau1[[#This Row],[Period]],FIND("-",Tableau1[[#This Row],[Period]])-1)</f>
        <v>M10</v>
      </c>
      <c r="J1082" t="str">
        <f>RIGHT(Tableau1[[#This Row],[Gauche_Trouve]],LEN(Tableau1[[#This Row],[Gauche_Trouve]])-1)</f>
        <v>10</v>
      </c>
      <c r="K1082" s="5">
        <f>DATE(Tableau1[[#This Row],[Annee]],Tableau1[[#This Row],[Mois]],1)</f>
        <v>44105</v>
      </c>
      <c r="L1082" s="5" t="str">
        <f>"T" &amp; ROUNDUP(Tableau1[[#This Row],[Mois]]/3, 0)</f>
        <v>T4</v>
      </c>
      <c r="M1082" t="s">
        <v>334</v>
      </c>
      <c r="N1082" t="str">
        <f>CONCATENATE(Tableau1[[#This Row],[Annee]],"-",Tableau1[[#This Row],[Trimestre]])</f>
        <v>2020-T4</v>
      </c>
      <c r="O1082" t="str">
        <f>VLOOKUP(Tableau1[[#This Row],[Product_Ref]],Table_Correspondance!H:J,2,FALSE)</f>
        <v>Robe</v>
      </c>
      <c r="P1082" s="3">
        <f>VLOOKUP(Tableau1[[#This Row],[Product_Ref]],Table_Correspondance!H:N,6,FALSE)</f>
        <v>5.53</v>
      </c>
      <c r="Q1082" s="3">
        <f>VLOOKUP(Tableau1[[#This Row],[Product_Ref]],Table_Correspondance!H:N,7,FALSE)</f>
        <v>7</v>
      </c>
      <c r="R1082" s="3">
        <v>2207.9499999999998</v>
      </c>
      <c r="S1082" t="str">
        <f>CONCATENATE(Tableau1[[#This Row],[Sub_Region_Cod]],Tableau1[[#This Row],[Country_Cod]],Tableau1[[#This Row],[Categ]],Tableau1[[#This Row],[Period]],Tableau1[[#This Row],[Product_Ref]],Tableau1[[#This Row],[Sales]])</f>
        <v>EUEMDACAT_Haut-Et-BasM10-2020P250812207,95</v>
      </c>
      <c r="T1082" s="5">
        <f>VLOOKUP(Tableau1[[#This Row],[Product_Ref]],Table_Correspondance!H:L,5,FALSE)</f>
        <v>43009</v>
      </c>
      <c r="U1082">
        <f>_xlfn.DAYS(Tableau1[[#This Row],[Date]],Tableau1[[#This Row],[Date_creation]])</f>
        <v>1096</v>
      </c>
    </row>
    <row r="1083" spans="1:21" x14ac:dyDescent="0.35">
      <c r="A1083" t="s">
        <v>8</v>
      </c>
      <c r="B1083" t="s">
        <v>417</v>
      </c>
      <c r="C1083" t="str">
        <f>TRIM(Tableau1[[#This Row],[Country_Cod]])</f>
        <v>MDA</v>
      </c>
      <c r="D1083" t="s">
        <v>410</v>
      </c>
      <c r="E1083" t="str">
        <f>VLOOKUP(Tableau1[[#This Row],[Code_Pays]],Table_Correspondance!$B$1:$F$40,2,FALSE)</f>
        <v>République de Moldavie</v>
      </c>
      <c r="F1083" t="str">
        <f>RIGHT(Tableau1[[#This Row],[Categ]],LEN(Tableau1[[#This Row],[Categ]])-4)</f>
        <v>Bas</v>
      </c>
      <c r="G1083" t="s">
        <v>75</v>
      </c>
      <c r="H1083" t="str">
        <f>RIGHT(Tableau1[[#This Row],[Period]],4)</f>
        <v>2021</v>
      </c>
      <c r="I1083" t="str">
        <f>LEFT(Tableau1[[#This Row],[Period]],FIND("-",Tableau1[[#This Row],[Period]])-1)</f>
        <v>M4</v>
      </c>
      <c r="J1083" t="str">
        <f>RIGHT(Tableau1[[#This Row],[Gauche_Trouve]],LEN(Tableau1[[#This Row],[Gauche_Trouve]])-1)</f>
        <v>4</v>
      </c>
      <c r="K1083" s="5">
        <f>DATE(Tableau1[[#This Row],[Annee]],Tableau1[[#This Row],[Mois]],1)</f>
        <v>44287</v>
      </c>
      <c r="L1083" s="5" t="str">
        <f>"T" &amp; ROUNDUP(Tableau1[[#This Row],[Mois]]/3, 0)</f>
        <v>T2</v>
      </c>
      <c r="M1083" t="s">
        <v>194</v>
      </c>
      <c r="N1083" t="str">
        <f>CONCATENATE(Tableau1[[#This Row],[Annee]],"-",Tableau1[[#This Row],[Trimestre]])</f>
        <v>2021-T2</v>
      </c>
      <c r="O1083" t="str">
        <f>VLOOKUP(Tableau1[[#This Row],[Product_Ref]],Table_Correspondance!H:J,2,FALSE)</f>
        <v>Pantacourt</v>
      </c>
      <c r="P1083" s="3">
        <f>VLOOKUP(Tableau1[[#This Row],[Product_Ref]],Table_Correspondance!H:N,6,FALSE)</f>
        <v>8.4700000000000006</v>
      </c>
      <c r="Q1083" s="3">
        <f>VLOOKUP(Tableau1[[#This Row],[Product_Ref]],Table_Correspondance!H:N,7,FALSE)</f>
        <v>11</v>
      </c>
      <c r="R1083" s="3">
        <v>9376.15</v>
      </c>
      <c r="S1083" t="str">
        <f>CONCATENATE(Tableau1[[#This Row],[Sub_Region_Cod]],Tableau1[[#This Row],[Country_Cod]],Tableau1[[#This Row],[Categ]],Tableau1[[#This Row],[Period]],Tableau1[[#This Row],[Product_Ref]],Tableau1[[#This Row],[Sales]])</f>
        <v>EUEMDACAT_BasM4-2021P114979376,15</v>
      </c>
      <c r="T1083" s="5">
        <f>VLOOKUP(Tableau1[[#This Row],[Product_Ref]],Table_Correspondance!H:L,5,FALSE)</f>
        <v>43313</v>
      </c>
      <c r="U1083">
        <f>_xlfn.DAYS(Tableau1[[#This Row],[Date]],Tableau1[[#This Row],[Date_creation]])</f>
        <v>974</v>
      </c>
    </row>
    <row r="1084" spans="1:21" x14ac:dyDescent="0.35">
      <c r="A1084" t="s">
        <v>8</v>
      </c>
      <c r="B1084" t="s">
        <v>419</v>
      </c>
      <c r="C1084" t="str">
        <f>TRIM(Tableau1[[#This Row],[Country_Cod]])</f>
        <v>HUN</v>
      </c>
      <c r="D1084" t="s">
        <v>410</v>
      </c>
      <c r="E1084" t="str">
        <f>VLOOKUP(Tableau1[[#This Row],[Code_Pays]],Table_Correspondance!$B$1:$F$40,2,FALSE)</f>
        <v>Hongrie</v>
      </c>
      <c r="F1084" t="str">
        <f>RIGHT(Tableau1[[#This Row],[Categ]],LEN(Tableau1[[#This Row],[Categ]])-4)</f>
        <v>Bas</v>
      </c>
      <c r="G1084" t="s">
        <v>63</v>
      </c>
      <c r="H1084" t="str">
        <f>RIGHT(Tableau1[[#This Row],[Period]],4)</f>
        <v>2019</v>
      </c>
      <c r="I1084" t="str">
        <f>LEFT(Tableau1[[#This Row],[Period]],FIND("-",Tableau1[[#This Row],[Period]])-1)</f>
        <v>M7</v>
      </c>
      <c r="J1084" t="str">
        <f>RIGHT(Tableau1[[#This Row],[Gauche_Trouve]],LEN(Tableau1[[#This Row],[Gauche_Trouve]])-1)</f>
        <v>7</v>
      </c>
      <c r="K1084" s="5">
        <f>DATE(Tableau1[[#This Row],[Annee]],Tableau1[[#This Row],[Mois]],1)</f>
        <v>43647</v>
      </c>
      <c r="L1084" s="5" t="str">
        <f>"T" &amp; ROUNDUP(Tableau1[[#This Row],[Mois]]/3, 0)</f>
        <v>T3</v>
      </c>
      <c r="M1084" t="s">
        <v>194</v>
      </c>
      <c r="N1084" t="str">
        <f>CONCATENATE(Tableau1[[#This Row],[Annee]],"-",Tableau1[[#This Row],[Trimestre]])</f>
        <v>2019-T3</v>
      </c>
      <c r="O1084" t="str">
        <f>VLOOKUP(Tableau1[[#This Row],[Product_Ref]],Table_Correspondance!H:J,2,FALSE)</f>
        <v>Pantacourt</v>
      </c>
      <c r="P1084" s="3">
        <f>VLOOKUP(Tableau1[[#This Row],[Product_Ref]],Table_Correspondance!H:N,6,FALSE)</f>
        <v>8.4700000000000006</v>
      </c>
      <c r="Q1084" s="3">
        <f>VLOOKUP(Tableau1[[#This Row],[Product_Ref]],Table_Correspondance!H:N,7,FALSE)</f>
        <v>11</v>
      </c>
      <c r="R1084" s="3">
        <v>9259.51</v>
      </c>
      <c r="S1084" t="str">
        <f>CONCATENATE(Tableau1[[#This Row],[Sub_Region_Cod]],Tableau1[[#This Row],[Country_Cod]],Tableau1[[#This Row],[Categ]],Tableau1[[#This Row],[Period]],Tableau1[[#This Row],[Product_Ref]],Tableau1[[#This Row],[Sales]])</f>
        <v>EUEHUNCAT_BasM7-2019P114979259,51</v>
      </c>
      <c r="T1084" s="5">
        <f>VLOOKUP(Tableau1[[#This Row],[Product_Ref]],Table_Correspondance!H:L,5,FALSE)</f>
        <v>43313</v>
      </c>
      <c r="U1084">
        <f>_xlfn.DAYS(Tableau1[[#This Row],[Date]],Tableau1[[#This Row],[Date_creation]])</f>
        <v>334</v>
      </c>
    </row>
    <row r="1085" spans="1:21" x14ac:dyDescent="0.35">
      <c r="A1085" t="s">
        <v>8</v>
      </c>
      <c r="B1085" t="s">
        <v>422</v>
      </c>
      <c r="C1085" t="str">
        <f>TRIM(Tableau1[[#This Row],[Country_Cod]])</f>
        <v>BLR</v>
      </c>
      <c r="D1085" t="s">
        <v>410</v>
      </c>
      <c r="E1085" t="str">
        <f>VLOOKUP(Tableau1[[#This Row],[Code_Pays]],Table_Correspondance!$B$1:$F$40,2,FALSE)</f>
        <v>Bélarus</v>
      </c>
      <c r="F1085" t="str">
        <f>RIGHT(Tableau1[[#This Row],[Categ]],LEN(Tableau1[[#This Row],[Categ]])-4)</f>
        <v>Bas</v>
      </c>
      <c r="G1085" t="s">
        <v>15</v>
      </c>
      <c r="H1085" t="str">
        <f>RIGHT(Tableau1[[#This Row],[Period]],4)</f>
        <v>2019</v>
      </c>
      <c r="I1085" t="str">
        <f>LEFT(Tableau1[[#This Row],[Period]],FIND("-",Tableau1[[#This Row],[Period]])-1)</f>
        <v>M8</v>
      </c>
      <c r="J1085" t="str">
        <f>RIGHT(Tableau1[[#This Row],[Gauche_Trouve]],LEN(Tableau1[[#This Row],[Gauche_Trouve]])-1)</f>
        <v>8</v>
      </c>
      <c r="K1085" s="5">
        <f>DATE(Tableau1[[#This Row],[Annee]],Tableau1[[#This Row],[Mois]],1)</f>
        <v>43678</v>
      </c>
      <c r="L1085" s="5" t="str">
        <f>"T" &amp; ROUNDUP(Tableau1[[#This Row],[Mois]]/3, 0)</f>
        <v>T3</v>
      </c>
      <c r="M1085" t="s">
        <v>406</v>
      </c>
      <c r="N1085" t="str">
        <f>CONCATENATE(Tableau1[[#This Row],[Annee]],"-",Tableau1[[#This Row],[Trimestre]])</f>
        <v>2019-T3</v>
      </c>
      <c r="O1085" t="str">
        <f>VLOOKUP(Tableau1[[#This Row],[Product_Ref]],Table_Correspondance!H:J,2,FALSE)</f>
        <v>Culotte</v>
      </c>
      <c r="P1085" s="3">
        <f>VLOOKUP(Tableau1[[#This Row],[Product_Ref]],Table_Correspondance!H:N,6,FALSE)</f>
        <v>5.46</v>
      </c>
      <c r="Q1085" s="3">
        <f>VLOOKUP(Tableau1[[#This Row],[Product_Ref]],Table_Correspondance!H:N,7,FALSE)</f>
        <v>7</v>
      </c>
      <c r="R1085" s="3">
        <v>7602.38</v>
      </c>
      <c r="S1085" t="str">
        <f>CONCATENATE(Tableau1[[#This Row],[Sub_Region_Cod]],Tableau1[[#This Row],[Country_Cod]],Tableau1[[#This Row],[Categ]],Tableau1[[#This Row],[Period]],Tableau1[[#This Row],[Product_Ref]],Tableau1[[#This Row],[Sales]])</f>
        <v>EUEBLRCAT_BasM8-2019P181917602,38</v>
      </c>
      <c r="T1085" s="5">
        <f>VLOOKUP(Tableau1[[#This Row],[Product_Ref]],Table_Correspondance!H:L,5,FALSE)</f>
        <v>43221</v>
      </c>
      <c r="U1085">
        <f>_xlfn.DAYS(Tableau1[[#This Row],[Date]],Tableau1[[#This Row],[Date_creation]])</f>
        <v>457</v>
      </c>
    </row>
    <row r="1086" spans="1:21" x14ac:dyDescent="0.35">
      <c r="A1086" t="s">
        <v>8</v>
      </c>
      <c r="B1086" t="s">
        <v>422</v>
      </c>
      <c r="C1086" t="str">
        <f>TRIM(Tableau1[[#This Row],[Country_Cod]])</f>
        <v>BLR</v>
      </c>
      <c r="D1086" t="s">
        <v>410</v>
      </c>
      <c r="E1086" t="str">
        <f>VLOOKUP(Tableau1[[#This Row],[Code_Pays]],Table_Correspondance!$B$1:$F$40,2,FALSE)</f>
        <v>Bélarus</v>
      </c>
      <c r="F1086" t="str">
        <f>RIGHT(Tableau1[[#This Row],[Categ]],LEN(Tableau1[[#This Row],[Categ]])-4)</f>
        <v>Bas</v>
      </c>
      <c r="G1086" t="s">
        <v>63</v>
      </c>
      <c r="H1086" t="str">
        <f>RIGHT(Tableau1[[#This Row],[Period]],4)</f>
        <v>2019</v>
      </c>
      <c r="I1086" t="str">
        <f>LEFT(Tableau1[[#This Row],[Period]],FIND("-",Tableau1[[#This Row],[Period]])-1)</f>
        <v>M7</v>
      </c>
      <c r="J1086" t="str">
        <f>RIGHT(Tableau1[[#This Row],[Gauche_Trouve]],LEN(Tableau1[[#This Row],[Gauche_Trouve]])-1)</f>
        <v>7</v>
      </c>
      <c r="K1086" s="5">
        <f>DATE(Tableau1[[#This Row],[Annee]],Tableau1[[#This Row],[Mois]],1)</f>
        <v>43647</v>
      </c>
      <c r="L1086" s="5" t="str">
        <f>"T" &amp; ROUNDUP(Tableau1[[#This Row],[Mois]]/3, 0)</f>
        <v>T3</v>
      </c>
      <c r="M1086" t="s">
        <v>128</v>
      </c>
      <c r="N1086" t="str">
        <f>CONCATENATE(Tableau1[[#This Row],[Annee]],"-",Tableau1[[#This Row],[Trimestre]])</f>
        <v>2019-T3</v>
      </c>
      <c r="O1086" t="str">
        <f>VLOOKUP(Tableau1[[#This Row],[Product_Ref]],Table_Correspondance!H:J,2,FALSE)</f>
        <v>Jupe</v>
      </c>
      <c r="P1086" s="3">
        <f>VLOOKUP(Tableau1[[#This Row],[Product_Ref]],Table_Correspondance!H:N,6,FALSE)</f>
        <v>6.16</v>
      </c>
      <c r="Q1086" s="3">
        <f>VLOOKUP(Tableau1[[#This Row],[Product_Ref]],Table_Correspondance!H:N,7,FALSE)</f>
        <v>8</v>
      </c>
      <c r="R1086" s="3">
        <v>6339.77</v>
      </c>
      <c r="S1086" t="str">
        <f>CONCATENATE(Tableau1[[#This Row],[Sub_Region_Cod]],Tableau1[[#This Row],[Country_Cod]],Tableau1[[#This Row],[Categ]],Tableau1[[#This Row],[Period]],Tableau1[[#This Row],[Product_Ref]],Tableau1[[#This Row],[Sales]])</f>
        <v>EUEBLRCAT_BasM7-2019P355626339,77</v>
      </c>
      <c r="T1086" s="5">
        <f>VLOOKUP(Tableau1[[#This Row],[Product_Ref]],Table_Correspondance!H:L,5,FALSE)</f>
        <v>43101</v>
      </c>
      <c r="U1086">
        <f>_xlfn.DAYS(Tableau1[[#This Row],[Date]],Tableau1[[#This Row],[Date_creation]])</f>
        <v>546</v>
      </c>
    </row>
    <row r="1087" spans="1:21" x14ac:dyDescent="0.35">
      <c r="A1087" t="s">
        <v>8</v>
      </c>
      <c r="B1087" t="s">
        <v>418</v>
      </c>
      <c r="C1087" t="str">
        <f>TRIM(Tableau1[[#This Row],[Country_Cod]])</f>
        <v>BGR</v>
      </c>
      <c r="D1087" t="s">
        <v>410</v>
      </c>
      <c r="E1087" t="str">
        <f>VLOOKUP(Tableau1[[#This Row],[Code_Pays]],Table_Correspondance!$B$1:$F$40,2,FALSE)</f>
        <v>Bulgarie</v>
      </c>
      <c r="F1087" t="str">
        <f>RIGHT(Tableau1[[#This Row],[Categ]],LEN(Tableau1[[#This Row],[Categ]])-4)</f>
        <v>Bas</v>
      </c>
      <c r="G1087" t="s">
        <v>15</v>
      </c>
      <c r="H1087" t="str">
        <f>RIGHT(Tableau1[[#This Row],[Period]],4)</f>
        <v>2019</v>
      </c>
      <c r="I1087" t="str">
        <f>LEFT(Tableau1[[#This Row],[Period]],FIND("-",Tableau1[[#This Row],[Period]])-1)</f>
        <v>M8</v>
      </c>
      <c r="J1087" t="str">
        <f>RIGHT(Tableau1[[#This Row],[Gauche_Trouve]],LEN(Tableau1[[#This Row],[Gauche_Trouve]])-1)</f>
        <v>8</v>
      </c>
      <c r="K1087" s="5">
        <f>DATE(Tableau1[[#This Row],[Annee]],Tableau1[[#This Row],[Mois]],1)</f>
        <v>43678</v>
      </c>
      <c r="L1087" s="5" t="str">
        <f>"T" &amp; ROUNDUP(Tableau1[[#This Row],[Mois]]/3, 0)</f>
        <v>T3</v>
      </c>
      <c r="M1087" t="s">
        <v>67</v>
      </c>
      <c r="N1087" t="str">
        <f>CONCATENATE(Tableau1[[#This Row],[Annee]],"-",Tableau1[[#This Row],[Trimestre]])</f>
        <v>2019-T3</v>
      </c>
      <c r="O1087" t="str">
        <f>VLOOKUP(Tableau1[[#This Row],[Product_Ref]],Table_Correspondance!H:J,2,FALSE)</f>
        <v>Culotte</v>
      </c>
      <c r="P1087" s="3">
        <f>VLOOKUP(Tableau1[[#This Row],[Product_Ref]],Table_Correspondance!H:N,6,FALSE)</f>
        <v>6.09</v>
      </c>
      <c r="Q1087" s="3">
        <f>VLOOKUP(Tableau1[[#This Row],[Product_Ref]],Table_Correspondance!H:N,7,FALSE)</f>
        <v>7</v>
      </c>
      <c r="R1087" s="3">
        <v>8074.73</v>
      </c>
      <c r="S1087" t="str">
        <f>CONCATENATE(Tableau1[[#This Row],[Sub_Region_Cod]],Tableau1[[#This Row],[Country_Cod]],Tableau1[[#This Row],[Categ]],Tableau1[[#This Row],[Period]],Tableau1[[#This Row],[Product_Ref]],Tableau1[[#This Row],[Sales]])</f>
        <v>EUEBGRCAT_BasM8-2019P205098074,73</v>
      </c>
      <c r="T1087" s="5">
        <f>VLOOKUP(Tableau1[[#This Row],[Product_Ref]],Table_Correspondance!H:L,5,FALSE)</f>
        <v>43374</v>
      </c>
      <c r="U1087">
        <f>_xlfn.DAYS(Tableau1[[#This Row],[Date]],Tableau1[[#This Row],[Date_creation]])</f>
        <v>304</v>
      </c>
    </row>
    <row r="1088" spans="1:21" x14ac:dyDescent="0.35">
      <c r="A1088" t="s">
        <v>8</v>
      </c>
      <c r="B1088" t="s">
        <v>422</v>
      </c>
      <c r="C1088" t="str">
        <f>TRIM(Tableau1[[#This Row],[Country_Cod]])</f>
        <v>BLR</v>
      </c>
      <c r="D1088" t="s">
        <v>409</v>
      </c>
      <c r="E1088" t="str">
        <f>VLOOKUP(Tableau1[[#This Row],[Code_Pays]],Table_Correspondance!$B$1:$F$40,2,FALSE)</f>
        <v>Bélarus</v>
      </c>
      <c r="F1088" t="str">
        <f>RIGHT(Tableau1[[#This Row],[Categ]],LEN(Tableau1[[#This Row],[Categ]])-4)</f>
        <v>Haut</v>
      </c>
      <c r="G1088" t="s">
        <v>25</v>
      </c>
      <c r="H1088" t="str">
        <f>RIGHT(Tableau1[[#This Row],[Period]],4)</f>
        <v>2019</v>
      </c>
      <c r="I1088" t="str">
        <f>LEFT(Tableau1[[#This Row],[Period]],FIND("-",Tableau1[[#This Row],[Period]])-1)</f>
        <v>M12</v>
      </c>
      <c r="J1088" t="str">
        <f>RIGHT(Tableau1[[#This Row],[Gauche_Trouve]],LEN(Tableau1[[#This Row],[Gauche_Trouve]])-1)</f>
        <v>12</v>
      </c>
      <c r="K1088" s="5">
        <f>DATE(Tableau1[[#This Row],[Annee]],Tableau1[[#This Row],[Mois]],1)</f>
        <v>43800</v>
      </c>
      <c r="L1088" s="5" t="str">
        <f>"T" &amp; ROUNDUP(Tableau1[[#This Row],[Mois]]/3, 0)</f>
        <v>T4</v>
      </c>
      <c r="M1088" t="s">
        <v>290</v>
      </c>
      <c r="N1088" t="str">
        <f>CONCATENATE(Tableau1[[#This Row],[Annee]],"-",Tableau1[[#This Row],[Trimestre]])</f>
        <v>2019-T4</v>
      </c>
      <c r="O1088" t="str">
        <f>VLOOKUP(Tableau1[[#This Row],[Product_Ref]],Table_Correspondance!H:J,2,FALSE)</f>
        <v>T-shirt</v>
      </c>
      <c r="P1088" s="3">
        <f>VLOOKUP(Tableau1[[#This Row],[Product_Ref]],Table_Correspondance!H:N,6,FALSE)</f>
        <v>3.7</v>
      </c>
      <c r="Q1088" s="3">
        <f>VLOOKUP(Tableau1[[#This Row],[Product_Ref]],Table_Correspondance!H:N,7,FALSE)</f>
        <v>5</v>
      </c>
      <c r="R1088" s="3">
        <v>2791.22</v>
      </c>
      <c r="S1088" t="str">
        <f>CONCATENATE(Tableau1[[#This Row],[Sub_Region_Cod]],Tableau1[[#This Row],[Country_Cod]],Tableau1[[#This Row],[Categ]],Tableau1[[#This Row],[Period]],Tableau1[[#This Row],[Product_Ref]],Tableau1[[#This Row],[Sales]])</f>
        <v>EUEBLRCAT_HautM12-2019P124672791,22</v>
      </c>
      <c r="T1088" s="5">
        <f>VLOOKUP(Tableau1[[#This Row],[Product_Ref]],Table_Correspondance!H:L,5,FALSE)</f>
        <v>43191</v>
      </c>
      <c r="U1088">
        <f>_xlfn.DAYS(Tableau1[[#This Row],[Date]],Tableau1[[#This Row],[Date_creation]])</f>
        <v>609</v>
      </c>
    </row>
    <row r="1089" spans="1:21" x14ac:dyDescent="0.35">
      <c r="A1089" t="s">
        <v>8</v>
      </c>
      <c r="B1089" t="s">
        <v>424</v>
      </c>
      <c r="C1089" t="str">
        <f>TRIM(Tableau1[[#This Row],[Country_Cod]])</f>
        <v>CZE</v>
      </c>
      <c r="D1089" t="s">
        <v>410</v>
      </c>
      <c r="E1089" t="str">
        <f>VLOOKUP(Tableau1[[#This Row],[Code_Pays]],Table_Correspondance!$B$1:$F$40,2,FALSE)</f>
        <v>République Tchèque</v>
      </c>
      <c r="F1089" t="str">
        <f>RIGHT(Tableau1[[#This Row],[Categ]],LEN(Tableau1[[#This Row],[Categ]])-4)</f>
        <v>Bas</v>
      </c>
      <c r="G1089" t="s">
        <v>9</v>
      </c>
      <c r="H1089" t="str">
        <f>RIGHT(Tableau1[[#This Row],[Period]],4)</f>
        <v>2021</v>
      </c>
      <c r="I1089" t="str">
        <f>LEFT(Tableau1[[#This Row],[Period]],FIND("-",Tableau1[[#This Row],[Period]])-1)</f>
        <v>M2</v>
      </c>
      <c r="J1089" t="str">
        <f>RIGHT(Tableau1[[#This Row],[Gauche_Trouve]],LEN(Tableau1[[#This Row],[Gauche_Trouve]])-1)</f>
        <v>2</v>
      </c>
      <c r="K1089" s="5">
        <f>DATE(Tableau1[[#This Row],[Annee]],Tableau1[[#This Row],[Mois]],1)</f>
        <v>44228</v>
      </c>
      <c r="L1089" s="5" t="str">
        <f>"T" &amp; ROUNDUP(Tableau1[[#This Row],[Mois]]/3, 0)</f>
        <v>T1</v>
      </c>
      <c r="M1089" t="s">
        <v>209</v>
      </c>
      <c r="N1089" t="str">
        <f>CONCATENATE(Tableau1[[#This Row],[Annee]],"-",Tableau1[[#This Row],[Trimestre]])</f>
        <v>2021-T1</v>
      </c>
      <c r="O1089" t="str">
        <f>VLOOKUP(Tableau1[[#This Row],[Product_Ref]],Table_Correspondance!H:J,2,FALSE)</f>
        <v>Culotte</v>
      </c>
      <c r="P1089" s="3">
        <f>VLOOKUP(Tableau1[[#This Row],[Product_Ref]],Table_Correspondance!H:N,6,FALSE)</f>
        <v>9.5</v>
      </c>
      <c r="Q1089" s="3">
        <f>VLOOKUP(Tableau1[[#This Row],[Product_Ref]],Table_Correspondance!H:N,7,FALSE)</f>
        <v>10</v>
      </c>
      <c r="R1089" s="3">
        <v>880.59</v>
      </c>
      <c r="S1089" t="str">
        <f>CONCATENATE(Tableau1[[#This Row],[Sub_Region_Cod]],Tableau1[[#This Row],[Country_Cod]],Tableau1[[#This Row],[Categ]],Tableau1[[#This Row],[Period]],Tableau1[[#This Row],[Product_Ref]],Tableau1[[#This Row],[Sales]])</f>
        <v>EUECZECAT_BasM2-2021P06146880,59</v>
      </c>
      <c r="T1089" s="5">
        <f>VLOOKUP(Tableau1[[#This Row],[Product_Ref]],Table_Correspondance!H:L,5,FALSE)</f>
        <v>42736</v>
      </c>
      <c r="U1089">
        <f>_xlfn.DAYS(Tableau1[[#This Row],[Date]],Tableau1[[#This Row],[Date_creation]])</f>
        <v>1492</v>
      </c>
    </row>
    <row r="1090" spans="1:21" x14ac:dyDescent="0.35">
      <c r="A1090" t="s">
        <v>8</v>
      </c>
      <c r="B1090" t="s">
        <v>415</v>
      </c>
      <c r="C1090" t="str">
        <f>TRIM(Tableau1[[#This Row],[Country_Cod]])</f>
        <v>RUS</v>
      </c>
      <c r="D1090" t="s">
        <v>410</v>
      </c>
      <c r="E1090" t="str">
        <f>VLOOKUP(Tableau1[[#This Row],[Code_Pays]],Table_Correspondance!$B$1:$F$40,2,FALSE)</f>
        <v>Fédération de Russie</v>
      </c>
      <c r="F1090" t="str">
        <f>RIGHT(Tableau1[[#This Row],[Categ]],LEN(Tableau1[[#This Row],[Categ]])-4)</f>
        <v>Bas</v>
      </c>
      <c r="G1090" t="s">
        <v>15</v>
      </c>
      <c r="H1090" t="str">
        <f>RIGHT(Tableau1[[#This Row],[Period]],4)</f>
        <v>2019</v>
      </c>
      <c r="I1090" t="str">
        <f>LEFT(Tableau1[[#This Row],[Period]],FIND("-",Tableau1[[#This Row],[Period]])-1)</f>
        <v>M8</v>
      </c>
      <c r="J1090" t="str">
        <f>RIGHT(Tableau1[[#This Row],[Gauche_Trouve]],LEN(Tableau1[[#This Row],[Gauche_Trouve]])-1)</f>
        <v>8</v>
      </c>
      <c r="K1090" s="5">
        <f>DATE(Tableau1[[#This Row],[Annee]],Tableau1[[#This Row],[Mois]],1)</f>
        <v>43678</v>
      </c>
      <c r="L1090" s="5" t="str">
        <f>"T" &amp; ROUNDUP(Tableau1[[#This Row],[Mois]]/3, 0)</f>
        <v>T3</v>
      </c>
      <c r="M1090" t="s">
        <v>363</v>
      </c>
      <c r="N1090" t="str">
        <f>CONCATENATE(Tableau1[[#This Row],[Annee]],"-",Tableau1[[#This Row],[Trimestre]])</f>
        <v>2019-T3</v>
      </c>
      <c r="O1090" t="str">
        <f>VLOOKUP(Tableau1[[#This Row],[Product_Ref]],Table_Correspondance!H:J,2,FALSE)</f>
        <v>Culotte</v>
      </c>
      <c r="P1090" s="3">
        <f>VLOOKUP(Tableau1[[#This Row],[Product_Ref]],Table_Correspondance!H:N,6,FALSE)</f>
        <v>9.1999999999999993</v>
      </c>
      <c r="Q1090" s="3">
        <f>VLOOKUP(Tableau1[[#This Row],[Product_Ref]],Table_Correspondance!H:N,7,FALSE)</f>
        <v>10</v>
      </c>
      <c r="R1090" s="3">
        <v>7010.63</v>
      </c>
      <c r="S1090" t="str">
        <f>CONCATENATE(Tableau1[[#This Row],[Sub_Region_Cod]],Tableau1[[#This Row],[Country_Cod]],Tableau1[[#This Row],[Categ]],Tableau1[[#This Row],[Period]],Tableau1[[#This Row],[Product_Ref]],Tableau1[[#This Row],[Sales]])</f>
        <v>EUERUSCAT_BasM8-2019P423097010,63</v>
      </c>
      <c r="T1090" s="5">
        <f>VLOOKUP(Tableau1[[#This Row],[Product_Ref]],Table_Correspondance!H:L,5,FALSE)</f>
        <v>42736</v>
      </c>
      <c r="U1090">
        <f>_xlfn.DAYS(Tableau1[[#This Row],[Date]],Tableau1[[#This Row],[Date_creation]])</f>
        <v>942</v>
      </c>
    </row>
    <row r="1091" spans="1:21" x14ac:dyDescent="0.35">
      <c r="A1091" t="s">
        <v>8</v>
      </c>
      <c r="B1091" t="s">
        <v>424</v>
      </c>
      <c r="C1091" t="str">
        <f>TRIM(Tableau1[[#This Row],[Country_Cod]])</f>
        <v>CZE</v>
      </c>
      <c r="D1091" t="s">
        <v>409</v>
      </c>
      <c r="E1091" t="str">
        <f>VLOOKUP(Tableau1[[#This Row],[Code_Pays]],Table_Correspondance!$B$1:$F$40,2,FALSE)</f>
        <v>République Tchèque</v>
      </c>
      <c r="F1091" t="str">
        <f>RIGHT(Tableau1[[#This Row],[Categ]],LEN(Tableau1[[#This Row],[Categ]])-4)</f>
        <v>Haut</v>
      </c>
      <c r="G1091" t="s">
        <v>20</v>
      </c>
      <c r="H1091" t="str">
        <f>RIGHT(Tableau1[[#This Row],[Period]],4)</f>
        <v>2020</v>
      </c>
      <c r="I1091" t="str">
        <f>LEFT(Tableau1[[#This Row],[Period]],FIND("-",Tableau1[[#This Row],[Period]])-1)</f>
        <v>M4</v>
      </c>
      <c r="J1091" t="str">
        <f>RIGHT(Tableau1[[#This Row],[Gauche_Trouve]],LEN(Tableau1[[#This Row],[Gauche_Trouve]])-1)</f>
        <v>4</v>
      </c>
      <c r="K1091" s="5">
        <f>DATE(Tableau1[[#This Row],[Annee]],Tableau1[[#This Row],[Mois]],1)</f>
        <v>43922</v>
      </c>
      <c r="L1091" s="5" t="str">
        <f>"T" &amp; ROUNDUP(Tableau1[[#This Row],[Mois]]/3, 0)</f>
        <v>T2</v>
      </c>
      <c r="M1091" t="s">
        <v>125</v>
      </c>
      <c r="N1091" t="str">
        <f>CONCATENATE(Tableau1[[#This Row],[Annee]],"-",Tableau1[[#This Row],[Trimestre]])</f>
        <v>2020-T2</v>
      </c>
      <c r="O1091" t="str">
        <f>VLOOKUP(Tableau1[[#This Row],[Product_Ref]],Table_Correspondance!H:J,2,FALSE)</f>
        <v>Chemise</v>
      </c>
      <c r="P1091" s="3">
        <f>VLOOKUP(Tableau1[[#This Row],[Product_Ref]],Table_Correspondance!H:N,6,FALSE)</f>
        <v>10.8</v>
      </c>
      <c r="Q1091" s="3">
        <f>VLOOKUP(Tableau1[[#This Row],[Product_Ref]],Table_Correspondance!H:N,7,FALSE)</f>
        <v>12</v>
      </c>
      <c r="R1091" s="3">
        <v>8222.5400000000009</v>
      </c>
      <c r="S1091" t="str">
        <f>CONCATENATE(Tableau1[[#This Row],[Sub_Region_Cod]],Tableau1[[#This Row],[Country_Cod]],Tableau1[[#This Row],[Categ]],Tableau1[[#This Row],[Period]],Tableau1[[#This Row],[Product_Ref]],Tableau1[[#This Row],[Sales]])</f>
        <v>EUECZECAT_HautM4-2020P491878222,54</v>
      </c>
      <c r="T1091" s="5">
        <f>VLOOKUP(Tableau1[[#This Row],[Product_Ref]],Table_Correspondance!H:L,5,FALSE)</f>
        <v>43282</v>
      </c>
      <c r="U1091">
        <f>_xlfn.DAYS(Tableau1[[#This Row],[Date]],Tableau1[[#This Row],[Date_creation]])</f>
        <v>640</v>
      </c>
    </row>
    <row r="1092" spans="1:21" x14ac:dyDescent="0.35">
      <c r="A1092" t="s">
        <v>8</v>
      </c>
      <c r="B1092" t="s">
        <v>425</v>
      </c>
      <c r="C1092" t="str">
        <f>TRIM(Tableau1[[#This Row],[Country_Cod]])</f>
        <v>ARM</v>
      </c>
      <c r="D1092" t="s">
        <v>410</v>
      </c>
      <c r="E1092" t="str">
        <f>VLOOKUP(Tableau1[[#This Row],[Code_Pays]],Table_Correspondance!$B$1:$F$40,2,FALSE)</f>
        <v>Arménie</v>
      </c>
      <c r="F1092" t="str">
        <f>RIGHT(Tableau1[[#This Row],[Categ]],LEN(Tableau1[[#This Row],[Categ]])-4)</f>
        <v>Bas</v>
      </c>
      <c r="G1092" t="s">
        <v>56</v>
      </c>
      <c r="H1092" t="str">
        <f>RIGHT(Tableau1[[#This Row],[Period]],4)</f>
        <v>2020</v>
      </c>
      <c r="I1092" t="str">
        <f>LEFT(Tableau1[[#This Row],[Period]],FIND("-",Tableau1[[#This Row],[Period]])-1)</f>
        <v>M3</v>
      </c>
      <c r="J1092" t="str">
        <f>RIGHT(Tableau1[[#This Row],[Gauche_Trouve]],LEN(Tableau1[[#This Row],[Gauche_Trouve]])-1)</f>
        <v>3</v>
      </c>
      <c r="K1092" s="5">
        <f>DATE(Tableau1[[#This Row],[Annee]],Tableau1[[#This Row],[Mois]],1)</f>
        <v>43891</v>
      </c>
      <c r="L1092" s="5" t="str">
        <f>"T" &amp; ROUNDUP(Tableau1[[#This Row],[Mois]]/3, 0)</f>
        <v>T1</v>
      </c>
      <c r="M1092" t="s">
        <v>253</v>
      </c>
      <c r="N1092" t="str">
        <f>CONCATENATE(Tableau1[[#This Row],[Annee]],"-",Tableau1[[#This Row],[Trimestre]])</f>
        <v>2020-T1</v>
      </c>
      <c r="O1092" t="str">
        <f>VLOOKUP(Tableau1[[#This Row],[Product_Ref]],Table_Correspondance!H:J,2,FALSE)</f>
        <v>Collant</v>
      </c>
      <c r="P1092" s="3">
        <f>VLOOKUP(Tableau1[[#This Row],[Product_Ref]],Table_Correspondance!H:N,6,FALSE)</f>
        <v>6.48</v>
      </c>
      <c r="Q1092" s="3">
        <f>VLOOKUP(Tableau1[[#This Row],[Product_Ref]],Table_Correspondance!H:N,7,FALSE)</f>
        <v>8</v>
      </c>
      <c r="R1092" s="3">
        <v>9630.4599999999991</v>
      </c>
      <c r="S1092" t="str">
        <f>CONCATENATE(Tableau1[[#This Row],[Sub_Region_Cod]],Tableau1[[#This Row],[Country_Cod]],Tableau1[[#This Row],[Categ]],Tableau1[[#This Row],[Period]],Tableau1[[#This Row],[Product_Ref]],Tableau1[[#This Row],[Sales]])</f>
        <v>EUEARMCAT_BasM3-2020P200639630,46</v>
      </c>
      <c r="T1092" s="5">
        <f>VLOOKUP(Tableau1[[#This Row],[Product_Ref]],Table_Correspondance!H:L,5,FALSE)</f>
        <v>42736</v>
      </c>
      <c r="U1092">
        <f>_xlfn.DAYS(Tableau1[[#This Row],[Date]],Tableau1[[#This Row],[Date_creation]])</f>
        <v>1155</v>
      </c>
    </row>
    <row r="1093" spans="1:21" x14ac:dyDescent="0.35">
      <c r="A1093" t="s">
        <v>8</v>
      </c>
      <c r="B1093" t="s">
        <v>420</v>
      </c>
      <c r="C1093" t="str">
        <f>TRIM(Tableau1[[#This Row],[Country_Cod]])</f>
        <v>POL</v>
      </c>
      <c r="D1093" t="s">
        <v>410</v>
      </c>
      <c r="E1093" t="str">
        <f>VLOOKUP(Tableau1[[#This Row],[Code_Pays]],Table_Correspondance!$B$1:$F$40,2,FALSE)</f>
        <v>Pologne</v>
      </c>
      <c r="F1093" t="str">
        <f>RIGHT(Tableau1[[#This Row],[Categ]],LEN(Tableau1[[#This Row],[Categ]])-4)</f>
        <v>Bas</v>
      </c>
      <c r="G1093" t="s">
        <v>13</v>
      </c>
      <c r="H1093" t="str">
        <f>RIGHT(Tableau1[[#This Row],[Period]],4)</f>
        <v>2020</v>
      </c>
      <c r="I1093" t="str">
        <f>LEFT(Tableau1[[#This Row],[Period]],FIND("-",Tableau1[[#This Row],[Period]])-1)</f>
        <v>M2</v>
      </c>
      <c r="J1093" t="str">
        <f>RIGHT(Tableau1[[#This Row],[Gauche_Trouve]],LEN(Tableau1[[#This Row],[Gauche_Trouve]])-1)</f>
        <v>2</v>
      </c>
      <c r="K1093" s="5">
        <f>DATE(Tableau1[[#This Row],[Annee]],Tableau1[[#This Row],[Mois]],1)</f>
        <v>43862</v>
      </c>
      <c r="L1093" s="5" t="str">
        <f>"T" &amp; ROUNDUP(Tableau1[[#This Row],[Mois]]/3, 0)</f>
        <v>T1</v>
      </c>
      <c r="M1093" t="s">
        <v>294</v>
      </c>
      <c r="N1093" t="str">
        <f>CONCATENATE(Tableau1[[#This Row],[Annee]],"-",Tableau1[[#This Row],[Trimestre]])</f>
        <v>2020-T1</v>
      </c>
      <c r="O1093" t="str">
        <f>VLOOKUP(Tableau1[[#This Row],[Product_Ref]],Table_Correspondance!H:J,2,FALSE)</f>
        <v>Culotte</v>
      </c>
      <c r="P1093" s="3">
        <f>VLOOKUP(Tableau1[[#This Row],[Product_Ref]],Table_Correspondance!H:N,6,FALSE)</f>
        <v>4.5999999999999996</v>
      </c>
      <c r="Q1093" s="3">
        <f>VLOOKUP(Tableau1[[#This Row],[Product_Ref]],Table_Correspondance!H:N,7,FALSE)</f>
        <v>5</v>
      </c>
      <c r="R1093" s="3">
        <v>7881.42</v>
      </c>
      <c r="S1093" t="str">
        <f>CONCATENATE(Tableau1[[#This Row],[Sub_Region_Cod]],Tableau1[[#This Row],[Country_Cod]],Tableau1[[#This Row],[Categ]],Tableau1[[#This Row],[Period]],Tableau1[[#This Row],[Product_Ref]],Tableau1[[#This Row],[Sales]])</f>
        <v>EUEPOLCAT_BasM2-2020P019127881,42</v>
      </c>
      <c r="T1093" s="5">
        <f>VLOOKUP(Tableau1[[#This Row],[Product_Ref]],Table_Correspondance!H:L,5,FALSE)</f>
        <v>42826</v>
      </c>
      <c r="U1093">
        <f>_xlfn.DAYS(Tableau1[[#This Row],[Date]],Tableau1[[#This Row],[Date_creation]])</f>
        <v>1036</v>
      </c>
    </row>
    <row r="1094" spans="1:21" x14ac:dyDescent="0.35">
      <c r="A1094" t="s">
        <v>8</v>
      </c>
      <c r="B1094" t="s">
        <v>415</v>
      </c>
      <c r="C1094" t="str">
        <f>TRIM(Tableau1[[#This Row],[Country_Cod]])</f>
        <v>RUS</v>
      </c>
      <c r="D1094" t="s">
        <v>410</v>
      </c>
      <c r="E1094" t="str">
        <f>VLOOKUP(Tableau1[[#This Row],[Code_Pays]],Table_Correspondance!$B$1:$F$40,2,FALSE)</f>
        <v>Fédération de Russie</v>
      </c>
      <c r="F1094" t="str">
        <f>RIGHT(Tableau1[[#This Row],[Categ]],LEN(Tableau1[[#This Row],[Categ]])-4)</f>
        <v>Bas</v>
      </c>
      <c r="G1094" t="s">
        <v>38</v>
      </c>
      <c r="H1094" t="str">
        <f>RIGHT(Tableau1[[#This Row],[Period]],4)</f>
        <v>2019</v>
      </c>
      <c r="I1094" t="str">
        <f>LEFT(Tableau1[[#This Row],[Period]],FIND("-",Tableau1[[#This Row],[Period]])-1)</f>
        <v>M5</v>
      </c>
      <c r="J1094" t="str">
        <f>RIGHT(Tableau1[[#This Row],[Gauche_Trouve]],LEN(Tableau1[[#This Row],[Gauche_Trouve]])-1)</f>
        <v>5</v>
      </c>
      <c r="K1094" s="5">
        <f>DATE(Tableau1[[#This Row],[Annee]],Tableau1[[#This Row],[Mois]],1)</f>
        <v>43586</v>
      </c>
      <c r="L1094" s="5" t="str">
        <f>"T" &amp; ROUNDUP(Tableau1[[#This Row],[Mois]]/3, 0)</f>
        <v>T2</v>
      </c>
      <c r="M1094" t="s">
        <v>186</v>
      </c>
      <c r="N1094" t="str">
        <f>CONCATENATE(Tableau1[[#This Row],[Annee]],"-",Tableau1[[#This Row],[Trimestre]])</f>
        <v>2019-T2</v>
      </c>
      <c r="O1094" t="str">
        <f>VLOOKUP(Tableau1[[#This Row],[Product_Ref]],Table_Correspondance!H:J,2,FALSE)</f>
        <v>Culotte</v>
      </c>
      <c r="P1094" s="3">
        <f>VLOOKUP(Tableau1[[#This Row],[Product_Ref]],Table_Correspondance!H:N,6,FALSE)</f>
        <v>6.56</v>
      </c>
      <c r="Q1094" s="3">
        <f>VLOOKUP(Tableau1[[#This Row],[Product_Ref]],Table_Correspondance!H:N,7,FALSE)</f>
        <v>8</v>
      </c>
      <c r="R1094" s="3">
        <v>1553.85</v>
      </c>
      <c r="S1094" t="str">
        <f>CONCATENATE(Tableau1[[#This Row],[Sub_Region_Cod]],Tableau1[[#This Row],[Country_Cod]],Tableau1[[#This Row],[Categ]],Tableau1[[#This Row],[Period]],Tableau1[[#This Row],[Product_Ref]],Tableau1[[#This Row],[Sales]])</f>
        <v>EUERUSCAT_BasM5-2019P020431553,85</v>
      </c>
      <c r="T1094" s="5">
        <f>VLOOKUP(Tableau1[[#This Row],[Product_Ref]],Table_Correspondance!H:L,5,FALSE)</f>
        <v>43221</v>
      </c>
      <c r="U1094">
        <f>_xlfn.DAYS(Tableau1[[#This Row],[Date]],Tableau1[[#This Row],[Date_creation]])</f>
        <v>365</v>
      </c>
    </row>
    <row r="1095" spans="1:21" x14ac:dyDescent="0.35">
      <c r="A1095" t="s">
        <v>8</v>
      </c>
      <c r="B1095" t="s">
        <v>424</v>
      </c>
      <c r="C1095" t="str">
        <f>TRIM(Tableau1[[#This Row],[Country_Cod]])</f>
        <v>CZE</v>
      </c>
      <c r="D1095" t="s">
        <v>409</v>
      </c>
      <c r="E1095" t="str">
        <f>VLOOKUP(Tableau1[[#This Row],[Code_Pays]],Table_Correspondance!$B$1:$F$40,2,FALSE)</f>
        <v>République Tchèque</v>
      </c>
      <c r="F1095" t="str">
        <f>RIGHT(Tableau1[[#This Row],[Categ]],LEN(Tableau1[[#This Row],[Categ]])-4)</f>
        <v>Haut</v>
      </c>
      <c r="G1095" t="s">
        <v>56</v>
      </c>
      <c r="H1095" t="str">
        <f>RIGHT(Tableau1[[#This Row],[Period]],4)</f>
        <v>2020</v>
      </c>
      <c r="I1095" t="str">
        <f>LEFT(Tableau1[[#This Row],[Period]],FIND("-",Tableau1[[#This Row],[Period]])-1)</f>
        <v>M3</v>
      </c>
      <c r="J1095" t="str">
        <f>RIGHT(Tableau1[[#This Row],[Gauche_Trouve]],LEN(Tableau1[[#This Row],[Gauche_Trouve]])-1)</f>
        <v>3</v>
      </c>
      <c r="K1095" s="5">
        <f>DATE(Tableau1[[#This Row],[Annee]],Tableau1[[#This Row],[Mois]],1)</f>
        <v>43891</v>
      </c>
      <c r="L1095" s="5" t="str">
        <f>"T" &amp; ROUNDUP(Tableau1[[#This Row],[Mois]]/3, 0)</f>
        <v>T1</v>
      </c>
      <c r="M1095" t="s">
        <v>217</v>
      </c>
      <c r="N1095" t="str">
        <f>CONCATENATE(Tableau1[[#This Row],[Annee]],"-",Tableau1[[#This Row],[Trimestre]])</f>
        <v>2020-T1</v>
      </c>
      <c r="O1095" t="str">
        <f>VLOOKUP(Tableau1[[#This Row],[Product_Ref]],Table_Correspondance!H:J,2,FALSE)</f>
        <v>Débardeur</v>
      </c>
      <c r="P1095" s="3">
        <f>VLOOKUP(Tableau1[[#This Row],[Product_Ref]],Table_Correspondance!H:N,6,FALSE)</f>
        <v>7.11</v>
      </c>
      <c r="Q1095" s="3">
        <f>VLOOKUP(Tableau1[[#This Row],[Product_Ref]],Table_Correspondance!H:N,7,FALSE)</f>
        <v>9</v>
      </c>
      <c r="R1095" s="3">
        <v>9187.4699999999993</v>
      </c>
      <c r="S1095" t="str">
        <f>CONCATENATE(Tableau1[[#This Row],[Sub_Region_Cod]],Tableau1[[#This Row],[Country_Cod]],Tableau1[[#This Row],[Categ]],Tableau1[[#This Row],[Period]],Tableau1[[#This Row],[Product_Ref]],Tableau1[[#This Row],[Sales]])</f>
        <v>EUECZECAT_HautM3-2020P407329187,47</v>
      </c>
      <c r="T1095" s="5">
        <f>VLOOKUP(Tableau1[[#This Row],[Product_Ref]],Table_Correspondance!H:L,5,FALSE)</f>
        <v>43040</v>
      </c>
      <c r="U1095">
        <f>_xlfn.DAYS(Tableau1[[#This Row],[Date]],Tableau1[[#This Row],[Date_creation]])</f>
        <v>851</v>
      </c>
    </row>
    <row r="1096" spans="1:21" x14ac:dyDescent="0.35">
      <c r="A1096" t="s">
        <v>8</v>
      </c>
      <c r="B1096" t="s">
        <v>420</v>
      </c>
      <c r="C1096" t="str">
        <f>TRIM(Tableau1[[#This Row],[Country_Cod]])</f>
        <v>POL</v>
      </c>
      <c r="D1096" t="s">
        <v>409</v>
      </c>
      <c r="E1096" t="str">
        <f>VLOOKUP(Tableau1[[#This Row],[Code_Pays]],Table_Correspondance!$B$1:$F$40,2,FALSE)</f>
        <v>Pologne</v>
      </c>
      <c r="F1096" t="str">
        <f>RIGHT(Tableau1[[#This Row],[Categ]],LEN(Tableau1[[#This Row],[Categ]])-4)</f>
        <v>Haut</v>
      </c>
      <c r="G1096" t="s">
        <v>6</v>
      </c>
      <c r="H1096" t="str">
        <f>RIGHT(Tableau1[[#This Row],[Period]],4)</f>
        <v>2021</v>
      </c>
      <c r="I1096" t="str">
        <f>LEFT(Tableau1[[#This Row],[Period]],FIND("-",Tableau1[[#This Row],[Period]])-1)</f>
        <v>M1</v>
      </c>
      <c r="J1096" t="str">
        <f>RIGHT(Tableau1[[#This Row],[Gauche_Trouve]],LEN(Tableau1[[#This Row],[Gauche_Trouve]])-1)</f>
        <v>1</v>
      </c>
      <c r="K1096" s="5">
        <f>DATE(Tableau1[[#This Row],[Annee]],Tableau1[[#This Row],[Mois]],1)</f>
        <v>44197</v>
      </c>
      <c r="L1096" s="5" t="str">
        <f>"T" &amp; ROUNDUP(Tableau1[[#This Row],[Mois]]/3, 0)</f>
        <v>T1</v>
      </c>
      <c r="M1096" t="s">
        <v>364</v>
      </c>
      <c r="N1096" t="str">
        <f>CONCATENATE(Tableau1[[#This Row],[Annee]],"-",Tableau1[[#This Row],[Trimestre]])</f>
        <v>2021-T1</v>
      </c>
      <c r="O1096" t="str">
        <f>VLOOKUP(Tableau1[[#This Row],[Product_Ref]],Table_Correspondance!H:J,2,FALSE)</f>
        <v>T-shirt</v>
      </c>
      <c r="P1096" s="3">
        <f>VLOOKUP(Tableau1[[#This Row],[Product_Ref]],Table_Correspondance!H:N,6,FALSE)</f>
        <v>4</v>
      </c>
      <c r="Q1096" s="3">
        <f>VLOOKUP(Tableau1[[#This Row],[Product_Ref]],Table_Correspondance!H:N,7,FALSE)</f>
        <v>5</v>
      </c>
      <c r="R1096" s="3">
        <v>490.37</v>
      </c>
      <c r="S1096" t="str">
        <f>CONCATENATE(Tableau1[[#This Row],[Sub_Region_Cod]],Tableau1[[#This Row],[Country_Cod]],Tableau1[[#This Row],[Categ]],Tableau1[[#This Row],[Period]],Tableau1[[#This Row],[Product_Ref]],Tableau1[[#This Row],[Sales]])</f>
        <v>EUEPOLCAT_HautM1-2021P10927490,37</v>
      </c>
      <c r="T1096" s="5">
        <f>VLOOKUP(Tableau1[[#This Row],[Product_Ref]],Table_Correspondance!H:L,5,FALSE)</f>
        <v>43405</v>
      </c>
      <c r="U1096">
        <f>_xlfn.DAYS(Tableau1[[#This Row],[Date]],Tableau1[[#This Row],[Date_creation]])</f>
        <v>792</v>
      </c>
    </row>
    <row r="1097" spans="1:21" x14ac:dyDescent="0.35">
      <c r="A1097" t="s">
        <v>8</v>
      </c>
      <c r="B1097" t="s">
        <v>424</v>
      </c>
      <c r="C1097" t="str">
        <f>TRIM(Tableau1[[#This Row],[Country_Cod]])</f>
        <v>CZE</v>
      </c>
      <c r="D1097" t="s">
        <v>410</v>
      </c>
      <c r="E1097" t="str">
        <f>VLOOKUP(Tableau1[[#This Row],[Code_Pays]],Table_Correspondance!$B$1:$F$40,2,FALSE)</f>
        <v>République Tchèque</v>
      </c>
      <c r="F1097" t="str">
        <f>RIGHT(Tableau1[[#This Row],[Categ]],LEN(Tableau1[[#This Row],[Categ]])-4)</f>
        <v>Bas</v>
      </c>
      <c r="G1097" t="s">
        <v>20</v>
      </c>
      <c r="H1097" t="str">
        <f>RIGHT(Tableau1[[#This Row],[Period]],4)</f>
        <v>2020</v>
      </c>
      <c r="I1097" t="str">
        <f>LEFT(Tableau1[[#This Row],[Period]],FIND("-",Tableau1[[#This Row],[Period]])-1)</f>
        <v>M4</v>
      </c>
      <c r="J1097" t="str">
        <f>RIGHT(Tableau1[[#This Row],[Gauche_Trouve]],LEN(Tableau1[[#This Row],[Gauche_Trouve]])-1)</f>
        <v>4</v>
      </c>
      <c r="K1097" s="5">
        <f>DATE(Tableau1[[#This Row],[Annee]],Tableau1[[#This Row],[Mois]],1)</f>
        <v>43922</v>
      </c>
      <c r="L1097" s="5" t="str">
        <f>"T" &amp; ROUNDUP(Tableau1[[#This Row],[Mois]]/3, 0)</f>
        <v>T2</v>
      </c>
      <c r="M1097" t="s">
        <v>392</v>
      </c>
      <c r="N1097" t="str">
        <f>CONCATENATE(Tableau1[[#This Row],[Annee]],"-",Tableau1[[#This Row],[Trimestre]])</f>
        <v>2020-T2</v>
      </c>
      <c r="O1097" t="str">
        <f>VLOOKUP(Tableau1[[#This Row],[Product_Ref]],Table_Correspondance!H:J,2,FALSE)</f>
        <v>Jupe</v>
      </c>
      <c r="P1097" s="3">
        <f>VLOOKUP(Tableau1[[#This Row],[Product_Ref]],Table_Correspondance!H:N,6,FALSE)</f>
        <v>5.88</v>
      </c>
      <c r="Q1097" s="3">
        <f>VLOOKUP(Tableau1[[#This Row],[Product_Ref]],Table_Correspondance!H:N,7,FALSE)</f>
        <v>7</v>
      </c>
      <c r="R1097" s="3">
        <v>6690.3</v>
      </c>
      <c r="S1097" t="str">
        <f>CONCATENATE(Tableau1[[#This Row],[Sub_Region_Cod]],Tableau1[[#This Row],[Country_Cod]],Tableau1[[#This Row],[Categ]],Tableau1[[#This Row],[Period]],Tableau1[[#This Row],[Product_Ref]],Tableau1[[#This Row],[Sales]])</f>
        <v>EUECZECAT_BasM4-2020P429386690,3</v>
      </c>
      <c r="T1097" s="5">
        <f>VLOOKUP(Tableau1[[#This Row],[Product_Ref]],Table_Correspondance!H:L,5,FALSE)</f>
        <v>43221</v>
      </c>
      <c r="U1097">
        <f>_xlfn.DAYS(Tableau1[[#This Row],[Date]],Tableau1[[#This Row],[Date_creation]])</f>
        <v>701</v>
      </c>
    </row>
    <row r="1098" spans="1:21" x14ac:dyDescent="0.35">
      <c r="A1098" t="s">
        <v>8</v>
      </c>
      <c r="B1098" t="s">
        <v>416</v>
      </c>
      <c r="C1098" t="str">
        <f>TRIM(Tableau1[[#This Row],[Country_Cod]])</f>
        <v>ROU</v>
      </c>
      <c r="D1098" t="s">
        <v>409</v>
      </c>
      <c r="E1098" t="str">
        <f>VLOOKUP(Tableau1[[#This Row],[Code_Pays]],Table_Correspondance!$B$1:$F$40,2,FALSE)</f>
        <v>Roumanie</v>
      </c>
      <c r="F1098" t="str">
        <f>RIGHT(Tableau1[[#This Row],[Categ]],LEN(Tableau1[[#This Row],[Categ]])-4)</f>
        <v>Haut</v>
      </c>
      <c r="G1098" t="s">
        <v>42</v>
      </c>
      <c r="H1098" t="str">
        <f>RIGHT(Tableau1[[#This Row],[Period]],4)</f>
        <v>2019</v>
      </c>
      <c r="I1098" t="str">
        <f>LEFT(Tableau1[[#This Row],[Period]],FIND("-",Tableau1[[#This Row],[Period]])-1)</f>
        <v>M6</v>
      </c>
      <c r="J1098" t="str">
        <f>RIGHT(Tableau1[[#This Row],[Gauche_Trouve]],LEN(Tableau1[[#This Row],[Gauche_Trouve]])-1)</f>
        <v>6</v>
      </c>
      <c r="K1098" s="5">
        <f>DATE(Tableau1[[#This Row],[Annee]],Tableau1[[#This Row],[Mois]],1)</f>
        <v>43617</v>
      </c>
      <c r="L1098" s="5" t="str">
        <f>"T" &amp; ROUNDUP(Tableau1[[#This Row],[Mois]]/3, 0)</f>
        <v>T2</v>
      </c>
      <c r="M1098" t="s">
        <v>398</v>
      </c>
      <c r="N1098" t="str">
        <f>CONCATENATE(Tableau1[[#This Row],[Annee]],"-",Tableau1[[#This Row],[Trimestre]])</f>
        <v>2019-T2</v>
      </c>
      <c r="O1098" t="str">
        <f>VLOOKUP(Tableau1[[#This Row],[Product_Ref]],Table_Correspondance!H:J,2,FALSE)</f>
        <v>Soutien gorge</v>
      </c>
      <c r="P1098" s="3">
        <f>VLOOKUP(Tableau1[[#This Row],[Product_Ref]],Table_Correspondance!H:N,6,FALSE)</f>
        <v>10.92</v>
      </c>
      <c r="Q1098" s="3">
        <f>VLOOKUP(Tableau1[[#This Row],[Product_Ref]],Table_Correspondance!H:N,7,FALSE)</f>
        <v>13</v>
      </c>
      <c r="R1098" s="3">
        <v>4596.38</v>
      </c>
      <c r="S1098" t="str">
        <f>CONCATENATE(Tableau1[[#This Row],[Sub_Region_Cod]],Tableau1[[#This Row],[Country_Cod]],Tableau1[[#This Row],[Categ]],Tableau1[[#This Row],[Period]],Tableau1[[#This Row],[Product_Ref]],Tableau1[[#This Row],[Sales]])</f>
        <v>EUEROUCAT_HautM6-2019P040324596,38</v>
      </c>
      <c r="T1098" s="5">
        <f>VLOOKUP(Tableau1[[#This Row],[Product_Ref]],Table_Correspondance!H:L,5,FALSE)</f>
        <v>43252</v>
      </c>
      <c r="U1098">
        <f>_xlfn.DAYS(Tableau1[[#This Row],[Date]],Tableau1[[#This Row],[Date_creation]])</f>
        <v>365</v>
      </c>
    </row>
    <row r="1099" spans="1:21" x14ac:dyDescent="0.35">
      <c r="A1099" t="s">
        <v>8</v>
      </c>
      <c r="B1099" t="s">
        <v>424</v>
      </c>
      <c r="C1099" t="str">
        <f>TRIM(Tableau1[[#This Row],[Country_Cod]])</f>
        <v>CZE</v>
      </c>
      <c r="D1099" t="s">
        <v>410</v>
      </c>
      <c r="E1099" t="str">
        <f>VLOOKUP(Tableau1[[#This Row],[Code_Pays]],Table_Correspondance!$B$1:$F$40,2,FALSE)</f>
        <v>République Tchèque</v>
      </c>
      <c r="F1099" t="str">
        <f>RIGHT(Tableau1[[#This Row],[Categ]],LEN(Tableau1[[#This Row],[Categ]])-4)</f>
        <v>Bas</v>
      </c>
      <c r="G1099" t="s">
        <v>48</v>
      </c>
      <c r="H1099" t="str">
        <f>RIGHT(Tableau1[[#This Row],[Period]],4)</f>
        <v>2020</v>
      </c>
      <c r="I1099" t="str">
        <f>LEFT(Tableau1[[#This Row],[Period]],FIND("-",Tableau1[[#This Row],[Period]])-1)</f>
        <v>M1</v>
      </c>
      <c r="J1099" t="str">
        <f>RIGHT(Tableau1[[#This Row],[Gauche_Trouve]],LEN(Tableau1[[#This Row],[Gauche_Trouve]])-1)</f>
        <v>1</v>
      </c>
      <c r="K1099" s="5">
        <f>DATE(Tableau1[[#This Row],[Annee]],Tableau1[[#This Row],[Mois]],1)</f>
        <v>43831</v>
      </c>
      <c r="L1099" s="5" t="str">
        <f>"T" &amp; ROUNDUP(Tableau1[[#This Row],[Mois]]/3, 0)</f>
        <v>T1</v>
      </c>
      <c r="M1099" t="s">
        <v>330</v>
      </c>
      <c r="N1099" t="str">
        <f>CONCATENATE(Tableau1[[#This Row],[Annee]],"-",Tableau1[[#This Row],[Trimestre]])</f>
        <v>2020-T1</v>
      </c>
      <c r="O1099" t="str">
        <f>VLOOKUP(Tableau1[[#This Row],[Product_Ref]],Table_Correspondance!H:J,2,FALSE)</f>
        <v>Pantacourt</v>
      </c>
      <c r="P1099" s="3">
        <f>VLOOKUP(Tableau1[[#This Row],[Product_Ref]],Table_Correspondance!H:N,6,FALSE)</f>
        <v>13.2</v>
      </c>
      <c r="Q1099" s="3">
        <f>VLOOKUP(Tableau1[[#This Row],[Product_Ref]],Table_Correspondance!H:N,7,FALSE)</f>
        <v>15</v>
      </c>
      <c r="R1099" s="3">
        <v>6575.2</v>
      </c>
      <c r="S1099" t="str">
        <f>CONCATENATE(Tableau1[[#This Row],[Sub_Region_Cod]],Tableau1[[#This Row],[Country_Cod]],Tableau1[[#This Row],[Categ]],Tableau1[[#This Row],[Period]],Tableau1[[#This Row],[Product_Ref]],Tableau1[[#This Row],[Sales]])</f>
        <v>EUECZECAT_BasM1-2020P165356575,2</v>
      </c>
      <c r="T1099" s="5">
        <f>VLOOKUP(Tableau1[[#This Row],[Product_Ref]],Table_Correspondance!H:L,5,FALSE)</f>
        <v>43132</v>
      </c>
      <c r="U1099">
        <f>_xlfn.DAYS(Tableau1[[#This Row],[Date]],Tableau1[[#This Row],[Date_creation]])</f>
        <v>699</v>
      </c>
    </row>
    <row r="1100" spans="1:21" x14ac:dyDescent="0.35">
      <c r="A1100" t="s">
        <v>8</v>
      </c>
      <c r="B1100" t="s">
        <v>420</v>
      </c>
      <c r="C1100" t="str">
        <f>TRIM(Tableau1[[#This Row],[Country_Cod]])</f>
        <v>POL</v>
      </c>
      <c r="D1100" t="s">
        <v>409</v>
      </c>
      <c r="E1100" t="str">
        <f>VLOOKUP(Tableau1[[#This Row],[Code_Pays]],Table_Correspondance!$B$1:$F$40,2,FALSE)</f>
        <v>Pologne</v>
      </c>
      <c r="F1100" t="str">
        <f>RIGHT(Tableau1[[#This Row],[Categ]],LEN(Tableau1[[#This Row],[Categ]])-4)</f>
        <v>Haut</v>
      </c>
      <c r="G1100" t="s">
        <v>25</v>
      </c>
      <c r="H1100" t="str">
        <f>RIGHT(Tableau1[[#This Row],[Period]],4)</f>
        <v>2019</v>
      </c>
      <c r="I1100" t="str">
        <f>LEFT(Tableau1[[#This Row],[Period]],FIND("-",Tableau1[[#This Row],[Period]])-1)</f>
        <v>M12</v>
      </c>
      <c r="J1100" t="str">
        <f>RIGHT(Tableau1[[#This Row],[Gauche_Trouve]],LEN(Tableau1[[#This Row],[Gauche_Trouve]])-1)</f>
        <v>12</v>
      </c>
      <c r="K1100" s="5">
        <f>DATE(Tableau1[[#This Row],[Annee]],Tableau1[[#This Row],[Mois]],1)</f>
        <v>43800</v>
      </c>
      <c r="L1100" s="5" t="str">
        <f>"T" &amp; ROUNDUP(Tableau1[[#This Row],[Mois]]/3, 0)</f>
        <v>T4</v>
      </c>
      <c r="M1100" t="s">
        <v>404</v>
      </c>
      <c r="N1100" t="str">
        <f>CONCATENATE(Tableau1[[#This Row],[Annee]],"-",Tableau1[[#This Row],[Trimestre]])</f>
        <v>2019-T4</v>
      </c>
      <c r="O1100" t="str">
        <f>VLOOKUP(Tableau1[[#This Row],[Product_Ref]],Table_Correspondance!H:J,2,FALSE)</f>
        <v>Débardeur</v>
      </c>
      <c r="P1100" s="3">
        <f>VLOOKUP(Tableau1[[#This Row],[Product_Ref]],Table_Correspondance!H:N,6,FALSE)</f>
        <v>12.3</v>
      </c>
      <c r="Q1100" s="3">
        <f>VLOOKUP(Tableau1[[#This Row],[Product_Ref]],Table_Correspondance!H:N,7,FALSE)</f>
        <v>15</v>
      </c>
      <c r="R1100" s="3">
        <v>1606.8</v>
      </c>
      <c r="S1100" t="str">
        <f>CONCATENATE(Tableau1[[#This Row],[Sub_Region_Cod]],Tableau1[[#This Row],[Country_Cod]],Tableau1[[#This Row],[Categ]],Tableau1[[#This Row],[Period]],Tableau1[[#This Row],[Product_Ref]],Tableau1[[#This Row],[Sales]])</f>
        <v>EUEPOLCAT_HautM12-2019P353221606,8</v>
      </c>
      <c r="T1100" s="5">
        <f>VLOOKUP(Tableau1[[#This Row],[Product_Ref]],Table_Correspondance!H:L,5,FALSE)</f>
        <v>42795</v>
      </c>
      <c r="U1100">
        <f>_xlfn.DAYS(Tableau1[[#This Row],[Date]],Tableau1[[#This Row],[Date_creation]])</f>
        <v>1005</v>
      </c>
    </row>
    <row r="1101" spans="1:21" x14ac:dyDescent="0.35">
      <c r="A1101" t="s">
        <v>8</v>
      </c>
      <c r="B1101" t="s">
        <v>422</v>
      </c>
      <c r="C1101" t="str">
        <f>TRIM(Tableau1[[#This Row],[Country_Cod]])</f>
        <v>BLR</v>
      </c>
      <c r="D1101" t="s">
        <v>410</v>
      </c>
      <c r="E1101" t="str">
        <f>VLOOKUP(Tableau1[[#This Row],[Code_Pays]],Table_Correspondance!$B$1:$F$40,2,FALSE)</f>
        <v>Bélarus</v>
      </c>
      <c r="F1101" t="str">
        <f>RIGHT(Tableau1[[#This Row],[Categ]],LEN(Tableau1[[#This Row],[Categ]])-4)</f>
        <v>Bas</v>
      </c>
      <c r="G1101" t="s">
        <v>13</v>
      </c>
      <c r="H1101" t="str">
        <f>RIGHT(Tableau1[[#This Row],[Period]],4)</f>
        <v>2020</v>
      </c>
      <c r="I1101" t="str">
        <f>LEFT(Tableau1[[#This Row],[Period]],FIND("-",Tableau1[[#This Row],[Period]])-1)</f>
        <v>M2</v>
      </c>
      <c r="J1101" t="str">
        <f>RIGHT(Tableau1[[#This Row],[Gauche_Trouve]],LEN(Tableau1[[#This Row],[Gauche_Trouve]])-1)</f>
        <v>2</v>
      </c>
      <c r="K1101" s="5">
        <f>DATE(Tableau1[[#This Row],[Annee]],Tableau1[[#This Row],[Mois]],1)</f>
        <v>43862</v>
      </c>
      <c r="L1101" s="5" t="str">
        <f>"T" &amp; ROUNDUP(Tableau1[[#This Row],[Mois]]/3, 0)</f>
        <v>T1</v>
      </c>
      <c r="M1101" t="s">
        <v>193</v>
      </c>
      <c r="N1101" t="str">
        <f>CONCATENATE(Tableau1[[#This Row],[Annee]],"-",Tableau1[[#This Row],[Trimestre]])</f>
        <v>2020-T1</v>
      </c>
      <c r="O1101" t="str">
        <f>VLOOKUP(Tableau1[[#This Row],[Product_Ref]],Table_Correspondance!H:J,2,FALSE)</f>
        <v>Chaussette</v>
      </c>
      <c r="P1101" s="3">
        <f>VLOOKUP(Tableau1[[#This Row],[Product_Ref]],Table_Correspondance!H:N,6,FALSE)</f>
        <v>9.36</v>
      </c>
      <c r="Q1101" s="3">
        <f>VLOOKUP(Tableau1[[#This Row],[Product_Ref]],Table_Correspondance!H:N,7,FALSE)</f>
        <v>13</v>
      </c>
      <c r="R1101" s="3">
        <v>6161.84</v>
      </c>
      <c r="S1101" t="str">
        <f>CONCATENATE(Tableau1[[#This Row],[Sub_Region_Cod]],Tableau1[[#This Row],[Country_Cod]],Tableau1[[#This Row],[Categ]],Tableau1[[#This Row],[Period]],Tableau1[[#This Row],[Product_Ref]],Tableau1[[#This Row],[Sales]])</f>
        <v>EUEBLRCAT_BasM2-2020P434466161,84</v>
      </c>
      <c r="T1101" s="5">
        <f>VLOOKUP(Tableau1[[#This Row],[Product_Ref]],Table_Correspondance!H:L,5,FALSE)</f>
        <v>43374</v>
      </c>
      <c r="U1101">
        <f>_xlfn.DAYS(Tableau1[[#This Row],[Date]],Tableau1[[#This Row],[Date_creation]])</f>
        <v>488</v>
      </c>
    </row>
    <row r="1102" spans="1:21" x14ac:dyDescent="0.35">
      <c r="A1102" t="s">
        <v>8</v>
      </c>
      <c r="B1102" t="s">
        <v>419</v>
      </c>
      <c r="C1102" t="str">
        <f>TRIM(Tableau1[[#This Row],[Country_Cod]])</f>
        <v>HUN</v>
      </c>
      <c r="D1102" t="s">
        <v>409</v>
      </c>
      <c r="E1102" t="str">
        <f>VLOOKUP(Tableau1[[#This Row],[Code_Pays]],Table_Correspondance!$B$1:$F$40,2,FALSE)</f>
        <v>Hongrie</v>
      </c>
      <c r="F1102" t="str">
        <f>RIGHT(Tableau1[[#This Row],[Categ]],LEN(Tableau1[[#This Row],[Categ]])-4)</f>
        <v>Haut</v>
      </c>
      <c r="G1102" t="s">
        <v>73</v>
      </c>
      <c r="H1102" t="str">
        <f>RIGHT(Tableau1[[#This Row],[Period]],4)</f>
        <v>2020</v>
      </c>
      <c r="I1102" t="str">
        <f>LEFT(Tableau1[[#This Row],[Period]],FIND("-",Tableau1[[#This Row],[Period]])-1)</f>
        <v>M8</v>
      </c>
      <c r="J1102" t="str">
        <f>RIGHT(Tableau1[[#This Row],[Gauche_Trouve]],LEN(Tableau1[[#This Row],[Gauche_Trouve]])-1)</f>
        <v>8</v>
      </c>
      <c r="K1102" s="5">
        <f>DATE(Tableau1[[#This Row],[Annee]],Tableau1[[#This Row],[Mois]],1)</f>
        <v>44044</v>
      </c>
      <c r="L1102" s="5" t="str">
        <f>"T" &amp; ROUNDUP(Tableau1[[#This Row],[Mois]]/3, 0)</f>
        <v>T3</v>
      </c>
      <c r="M1102" t="s">
        <v>198</v>
      </c>
      <c r="N1102" t="str">
        <f>CONCATENATE(Tableau1[[#This Row],[Annee]],"-",Tableau1[[#This Row],[Trimestre]])</f>
        <v>2020-T3</v>
      </c>
      <c r="O1102" t="str">
        <f>VLOOKUP(Tableau1[[#This Row],[Product_Ref]],Table_Correspondance!H:J,2,FALSE)</f>
        <v>Sweatshirt</v>
      </c>
      <c r="P1102" s="3">
        <f>VLOOKUP(Tableau1[[#This Row],[Product_Ref]],Table_Correspondance!H:N,6,FALSE)</f>
        <v>4.8600000000000003</v>
      </c>
      <c r="Q1102" s="3">
        <f>VLOOKUP(Tableau1[[#This Row],[Product_Ref]],Table_Correspondance!H:N,7,FALSE)</f>
        <v>6</v>
      </c>
      <c r="R1102" s="3">
        <v>5505.74</v>
      </c>
      <c r="S1102" t="str">
        <f>CONCATENATE(Tableau1[[#This Row],[Sub_Region_Cod]],Tableau1[[#This Row],[Country_Cod]],Tableau1[[#This Row],[Categ]],Tableau1[[#This Row],[Period]],Tableau1[[#This Row],[Product_Ref]],Tableau1[[#This Row],[Sales]])</f>
        <v>EUEHUNCAT_HautM8-2020P490485505,74</v>
      </c>
      <c r="T1102" s="5">
        <f>VLOOKUP(Tableau1[[#This Row],[Product_Ref]],Table_Correspondance!H:L,5,FALSE)</f>
        <v>42917</v>
      </c>
      <c r="U1102">
        <f>_xlfn.DAYS(Tableau1[[#This Row],[Date]],Tableau1[[#This Row],[Date_creation]])</f>
        <v>1127</v>
      </c>
    </row>
    <row r="1103" spans="1:21" x14ac:dyDescent="0.35">
      <c r="A1103" t="s">
        <v>8</v>
      </c>
      <c r="B1103" t="s">
        <v>421</v>
      </c>
      <c r="C1103" t="str">
        <f>TRIM(Tableau1[[#This Row],[Country_Cod]])</f>
        <v>SVK</v>
      </c>
      <c r="D1103" t="s">
        <v>410</v>
      </c>
      <c r="E1103" t="str">
        <f>VLOOKUP(Tableau1[[#This Row],[Code_Pays]],Table_Correspondance!$B$1:$F$40,2,FALSE)</f>
        <v>Slovaquie</v>
      </c>
      <c r="F1103" t="str">
        <f>RIGHT(Tableau1[[#This Row],[Categ]],LEN(Tableau1[[#This Row],[Categ]])-4)</f>
        <v>Bas</v>
      </c>
      <c r="G1103" t="s">
        <v>13</v>
      </c>
      <c r="H1103" t="str">
        <f>RIGHT(Tableau1[[#This Row],[Period]],4)</f>
        <v>2020</v>
      </c>
      <c r="I1103" t="str">
        <f>LEFT(Tableau1[[#This Row],[Period]],FIND("-",Tableau1[[#This Row],[Period]])-1)</f>
        <v>M2</v>
      </c>
      <c r="J1103" t="str">
        <f>RIGHT(Tableau1[[#This Row],[Gauche_Trouve]],LEN(Tableau1[[#This Row],[Gauche_Trouve]])-1)</f>
        <v>2</v>
      </c>
      <c r="K1103" s="5">
        <f>DATE(Tableau1[[#This Row],[Annee]],Tableau1[[#This Row],[Mois]],1)</f>
        <v>43862</v>
      </c>
      <c r="L1103" s="5" t="str">
        <f>"T" &amp; ROUNDUP(Tableau1[[#This Row],[Mois]]/3, 0)</f>
        <v>T1</v>
      </c>
      <c r="M1103" t="s">
        <v>41</v>
      </c>
      <c r="N1103" t="str">
        <f>CONCATENATE(Tableau1[[#This Row],[Annee]],"-",Tableau1[[#This Row],[Trimestre]])</f>
        <v>2020-T1</v>
      </c>
      <c r="O1103" t="str">
        <f>VLOOKUP(Tableau1[[#This Row],[Product_Ref]],Table_Correspondance!H:J,2,FALSE)</f>
        <v>Collant</v>
      </c>
      <c r="P1103" s="3">
        <f>VLOOKUP(Tableau1[[#This Row],[Product_Ref]],Table_Correspondance!H:N,6,FALSE)</f>
        <v>11.62</v>
      </c>
      <c r="Q1103" s="3">
        <f>VLOOKUP(Tableau1[[#This Row],[Product_Ref]],Table_Correspondance!H:N,7,FALSE)</f>
        <v>14</v>
      </c>
      <c r="R1103" s="3">
        <v>8296.3700000000008</v>
      </c>
      <c r="S1103" t="str">
        <f>CONCATENATE(Tableau1[[#This Row],[Sub_Region_Cod]],Tableau1[[#This Row],[Country_Cod]],Tableau1[[#This Row],[Categ]],Tableau1[[#This Row],[Period]],Tableau1[[#This Row],[Product_Ref]],Tableau1[[#This Row],[Sales]])</f>
        <v>EUESVKCAT_BasM2-2020P325948296,37</v>
      </c>
      <c r="T1103" s="5">
        <f>VLOOKUP(Tableau1[[#This Row],[Product_Ref]],Table_Correspondance!H:L,5,FALSE)</f>
        <v>43132</v>
      </c>
      <c r="U1103">
        <f>_xlfn.DAYS(Tableau1[[#This Row],[Date]],Tableau1[[#This Row],[Date_creation]])</f>
        <v>730</v>
      </c>
    </row>
    <row r="1104" spans="1:21" x14ac:dyDescent="0.35">
      <c r="A1104" t="s">
        <v>8</v>
      </c>
      <c r="B1104" t="s">
        <v>421</v>
      </c>
      <c r="C1104" t="str">
        <f>TRIM(Tableau1[[#This Row],[Country_Cod]])</f>
        <v>SVK</v>
      </c>
      <c r="D1104" t="s">
        <v>408</v>
      </c>
      <c r="E1104" t="str">
        <f>VLOOKUP(Tableau1[[#This Row],[Code_Pays]],Table_Correspondance!$B$1:$F$40,2,FALSE)</f>
        <v>Slovaquie</v>
      </c>
      <c r="F1104" t="str">
        <f>RIGHT(Tableau1[[#This Row],[Categ]],LEN(Tableau1[[#This Row],[Categ]])-4)</f>
        <v>Haut-Et-Bas</v>
      </c>
      <c r="G1104" t="s">
        <v>56</v>
      </c>
      <c r="H1104" t="str">
        <f>RIGHT(Tableau1[[#This Row],[Period]],4)</f>
        <v>2020</v>
      </c>
      <c r="I1104" t="str">
        <f>LEFT(Tableau1[[#This Row],[Period]],FIND("-",Tableau1[[#This Row],[Period]])-1)</f>
        <v>M3</v>
      </c>
      <c r="J1104" t="str">
        <f>RIGHT(Tableau1[[#This Row],[Gauche_Trouve]],LEN(Tableau1[[#This Row],[Gauche_Trouve]])-1)</f>
        <v>3</v>
      </c>
      <c r="K1104" s="5">
        <f>DATE(Tableau1[[#This Row],[Annee]],Tableau1[[#This Row],[Mois]],1)</f>
        <v>43891</v>
      </c>
      <c r="L1104" s="5" t="str">
        <f>"T" &amp; ROUNDUP(Tableau1[[#This Row],[Mois]]/3, 0)</f>
        <v>T1</v>
      </c>
      <c r="M1104" t="s">
        <v>159</v>
      </c>
      <c r="N1104" t="str">
        <f>CONCATENATE(Tableau1[[#This Row],[Annee]],"-",Tableau1[[#This Row],[Trimestre]])</f>
        <v>2020-T1</v>
      </c>
      <c r="O1104" t="str">
        <f>VLOOKUP(Tableau1[[#This Row],[Product_Ref]],Table_Correspondance!H:J,2,FALSE)</f>
        <v>Robe</v>
      </c>
      <c r="P1104" s="3">
        <f>VLOOKUP(Tableau1[[#This Row],[Product_Ref]],Table_Correspondance!H:N,6,FALSE)</f>
        <v>4.62</v>
      </c>
      <c r="Q1104" s="3">
        <f>VLOOKUP(Tableau1[[#This Row],[Product_Ref]],Table_Correspondance!H:N,7,FALSE)</f>
        <v>6</v>
      </c>
      <c r="R1104" s="3">
        <v>380.5</v>
      </c>
      <c r="S1104" t="str">
        <f>CONCATENATE(Tableau1[[#This Row],[Sub_Region_Cod]],Tableau1[[#This Row],[Country_Cod]],Tableau1[[#This Row],[Categ]],Tableau1[[#This Row],[Period]],Tableau1[[#This Row],[Product_Ref]],Tableau1[[#This Row],[Sales]])</f>
        <v>EUESVKCAT_Haut-Et-BasM3-2020P14251380,5</v>
      </c>
      <c r="T1104" s="5">
        <f>VLOOKUP(Tableau1[[#This Row],[Product_Ref]],Table_Correspondance!H:L,5,FALSE)</f>
        <v>43313</v>
      </c>
      <c r="U1104">
        <f>_xlfn.DAYS(Tableau1[[#This Row],[Date]],Tableau1[[#This Row],[Date_creation]])</f>
        <v>578</v>
      </c>
    </row>
    <row r="1105" spans="1:21" x14ac:dyDescent="0.35">
      <c r="A1105" t="s">
        <v>8</v>
      </c>
      <c r="B1105" t="s">
        <v>425</v>
      </c>
      <c r="C1105" t="str">
        <f>TRIM(Tableau1[[#This Row],[Country_Cod]])</f>
        <v>ARM</v>
      </c>
      <c r="D1105" t="s">
        <v>410</v>
      </c>
      <c r="E1105" t="str">
        <f>VLOOKUP(Tableau1[[#This Row],[Code_Pays]],Table_Correspondance!$B$1:$F$40,2,FALSE)</f>
        <v>Arménie</v>
      </c>
      <c r="F1105" t="str">
        <f>RIGHT(Tableau1[[#This Row],[Categ]],LEN(Tableau1[[#This Row],[Categ]])-4)</f>
        <v>Bas</v>
      </c>
      <c r="G1105" t="s">
        <v>63</v>
      </c>
      <c r="H1105" t="str">
        <f>RIGHT(Tableau1[[#This Row],[Period]],4)</f>
        <v>2019</v>
      </c>
      <c r="I1105" t="str">
        <f>LEFT(Tableau1[[#This Row],[Period]],FIND("-",Tableau1[[#This Row],[Period]])-1)</f>
        <v>M7</v>
      </c>
      <c r="J1105" t="str">
        <f>RIGHT(Tableau1[[#This Row],[Gauche_Trouve]],LEN(Tableau1[[#This Row],[Gauche_Trouve]])-1)</f>
        <v>7</v>
      </c>
      <c r="K1105" s="5">
        <f>DATE(Tableau1[[#This Row],[Annee]],Tableau1[[#This Row],[Mois]],1)</f>
        <v>43647</v>
      </c>
      <c r="L1105" s="5" t="str">
        <f>"T" &amp; ROUNDUP(Tableau1[[#This Row],[Mois]]/3, 0)</f>
        <v>T3</v>
      </c>
      <c r="M1105" t="s">
        <v>141</v>
      </c>
      <c r="N1105" t="str">
        <f>CONCATENATE(Tableau1[[#This Row],[Annee]],"-",Tableau1[[#This Row],[Trimestre]])</f>
        <v>2019-T3</v>
      </c>
      <c r="O1105" t="str">
        <f>VLOOKUP(Tableau1[[#This Row],[Product_Ref]],Table_Correspondance!H:J,2,FALSE)</f>
        <v>Pantacourt</v>
      </c>
      <c r="P1105" s="3">
        <f>VLOOKUP(Tableau1[[#This Row],[Product_Ref]],Table_Correspondance!H:N,6,FALSE)</f>
        <v>10.45</v>
      </c>
      <c r="Q1105" s="3">
        <f>VLOOKUP(Tableau1[[#This Row],[Product_Ref]],Table_Correspondance!H:N,7,FALSE)</f>
        <v>11</v>
      </c>
      <c r="R1105" s="3">
        <v>7720.39</v>
      </c>
      <c r="S1105" t="str">
        <f>CONCATENATE(Tableau1[[#This Row],[Sub_Region_Cod]],Tableau1[[#This Row],[Country_Cod]],Tableau1[[#This Row],[Categ]],Tableau1[[#This Row],[Period]],Tableau1[[#This Row],[Product_Ref]],Tableau1[[#This Row],[Sales]])</f>
        <v>EUEARMCAT_BasM7-2019P304797720,39</v>
      </c>
      <c r="T1105" s="5">
        <f>VLOOKUP(Tableau1[[#This Row],[Product_Ref]],Table_Correspondance!H:L,5,FALSE)</f>
        <v>43252</v>
      </c>
      <c r="U1105">
        <f>_xlfn.DAYS(Tableau1[[#This Row],[Date]],Tableau1[[#This Row],[Date_creation]])</f>
        <v>395</v>
      </c>
    </row>
    <row r="1106" spans="1:21" x14ac:dyDescent="0.35">
      <c r="A1106" t="s">
        <v>8</v>
      </c>
      <c r="B1106" t="s">
        <v>416</v>
      </c>
      <c r="C1106" t="str">
        <f>TRIM(Tableau1[[#This Row],[Country_Cod]])</f>
        <v>ROU</v>
      </c>
      <c r="D1106" t="s">
        <v>410</v>
      </c>
      <c r="E1106" t="str">
        <f>VLOOKUP(Tableau1[[#This Row],[Code_Pays]],Table_Correspondance!$B$1:$F$40,2,FALSE)</f>
        <v>Roumanie</v>
      </c>
      <c r="F1106" t="str">
        <f>RIGHT(Tableau1[[#This Row],[Categ]],LEN(Tableau1[[#This Row],[Categ]])-4)</f>
        <v>Bas</v>
      </c>
      <c r="G1106" t="s">
        <v>42</v>
      </c>
      <c r="H1106" t="str">
        <f>RIGHT(Tableau1[[#This Row],[Period]],4)</f>
        <v>2019</v>
      </c>
      <c r="I1106" t="str">
        <f>LEFT(Tableau1[[#This Row],[Period]],FIND("-",Tableau1[[#This Row],[Period]])-1)</f>
        <v>M6</v>
      </c>
      <c r="J1106" t="str">
        <f>RIGHT(Tableau1[[#This Row],[Gauche_Trouve]],LEN(Tableau1[[#This Row],[Gauche_Trouve]])-1)</f>
        <v>6</v>
      </c>
      <c r="K1106" s="5">
        <f>DATE(Tableau1[[#This Row],[Annee]],Tableau1[[#This Row],[Mois]],1)</f>
        <v>43617</v>
      </c>
      <c r="L1106" s="5" t="str">
        <f>"T" &amp; ROUNDUP(Tableau1[[#This Row],[Mois]]/3, 0)</f>
        <v>T2</v>
      </c>
      <c r="M1106" t="s">
        <v>104</v>
      </c>
      <c r="N1106" t="str">
        <f>CONCATENATE(Tableau1[[#This Row],[Annee]],"-",Tableau1[[#This Row],[Trimestre]])</f>
        <v>2019-T2</v>
      </c>
      <c r="O1106" t="str">
        <f>VLOOKUP(Tableau1[[#This Row],[Product_Ref]],Table_Correspondance!H:J,2,FALSE)</f>
        <v>Pantacourt</v>
      </c>
      <c r="P1106" s="3">
        <f>VLOOKUP(Tableau1[[#This Row],[Product_Ref]],Table_Correspondance!H:N,6,FALSE)</f>
        <v>4.32</v>
      </c>
      <c r="Q1106" s="3">
        <f>VLOOKUP(Tableau1[[#This Row],[Product_Ref]],Table_Correspondance!H:N,7,FALSE)</f>
        <v>6</v>
      </c>
      <c r="R1106" s="3">
        <v>4277.34</v>
      </c>
      <c r="S1106" t="str">
        <f>CONCATENATE(Tableau1[[#This Row],[Sub_Region_Cod]],Tableau1[[#This Row],[Country_Cod]],Tableau1[[#This Row],[Categ]],Tableau1[[#This Row],[Period]],Tableau1[[#This Row],[Product_Ref]],Tableau1[[#This Row],[Sales]])</f>
        <v>EUEROUCAT_BasM6-2019P315984277,34</v>
      </c>
      <c r="T1106" s="5">
        <f>VLOOKUP(Tableau1[[#This Row],[Product_Ref]],Table_Correspondance!H:L,5,FALSE)</f>
        <v>43344</v>
      </c>
      <c r="U1106">
        <f>_xlfn.DAYS(Tableau1[[#This Row],[Date]],Tableau1[[#This Row],[Date_creation]])</f>
        <v>273</v>
      </c>
    </row>
    <row r="1107" spans="1:21" x14ac:dyDescent="0.35">
      <c r="A1107" t="s">
        <v>8</v>
      </c>
      <c r="B1107" t="s">
        <v>419</v>
      </c>
      <c r="C1107" t="str">
        <f>TRIM(Tableau1[[#This Row],[Country_Cod]])</f>
        <v>HUN</v>
      </c>
      <c r="D1107" t="s">
        <v>409</v>
      </c>
      <c r="E1107" t="str">
        <f>VLOOKUP(Tableau1[[#This Row],[Code_Pays]],Table_Correspondance!$B$1:$F$40,2,FALSE)</f>
        <v>Hongrie</v>
      </c>
      <c r="F1107" t="str">
        <f>RIGHT(Tableau1[[#This Row],[Categ]],LEN(Tableau1[[#This Row],[Categ]])-4)</f>
        <v>Haut</v>
      </c>
      <c r="G1107" t="s">
        <v>44</v>
      </c>
      <c r="H1107" t="str">
        <f>RIGHT(Tableau1[[#This Row],[Period]],4)</f>
        <v>2019</v>
      </c>
      <c r="I1107" t="str">
        <f>LEFT(Tableau1[[#This Row],[Period]],FIND("-",Tableau1[[#This Row],[Period]])-1)</f>
        <v>M11</v>
      </c>
      <c r="J1107" t="str">
        <f>RIGHT(Tableau1[[#This Row],[Gauche_Trouve]],LEN(Tableau1[[#This Row],[Gauche_Trouve]])-1)</f>
        <v>11</v>
      </c>
      <c r="K1107" s="5">
        <f>DATE(Tableau1[[#This Row],[Annee]],Tableau1[[#This Row],[Mois]],1)</f>
        <v>43770</v>
      </c>
      <c r="L1107" s="5" t="str">
        <f>"T" &amp; ROUNDUP(Tableau1[[#This Row],[Mois]]/3, 0)</f>
        <v>T4</v>
      </c>
      <c r="M1107" t="s">
        <v>188</v>
      </c>
      <c r="N1107" t="str">
        <f>CONCATENATE(Tableau1[[#This Row],[Annee]],"-",Tableau1[[#This Row],[Trimestre]])</f>
        <v>2019-T4</v>
      </c>
      <c r="O1107" t="str">
        <f>VLOOKUP(Tableau1[[#This Row],[Product_Ref]],Table_Correspondance!H:J,2,FALSE)</f>
        <v>Pull</v>
      </c>
      <c r="P1107" s="3">
        <f>VLOOKUP(Tableau1[[#This Row],[Product_Ref]],Table_Correspondance!H:N,6,FALSE)</f>
        <v>9.6</v>
      </c>
      <c r="Q1107" s="3">
        <f>VLOOKUP(Tableau1[[#This Row],[Product_Ref]],Table_Correspondance!H:N,7,FALSE)</f>
        <v>12</v>
      </c>
      <c r="R1107" s="3">
        <v>6177.75</v>
      </c>
      <c r="S1107" t="str">
        <f>CONCATENATE(Tableau1[[#This Row],[Sub_Region_Cod]],Tableau1[[#This Row],[Country_Cod]],Tableau1[[#This Row],[Categ]],Tableau1[[#This Row],[Period]],Tableau1[[#This Row],[Product_Ref]],Tableau1[[#This Row],[Sales]])</f>
        <v>EUEHUNCAT_HautM11-2019P031466177,75</v>
      </c>
      <c r="T1107" s="5">
        <f>VLOOKUP(Tableau1[[#This Row],[Product_Ref]],Table_Correspondance!H:L,5,FALSE)</f>
        <v>43221</v>
      </c>
      <c r="U1107">
        <f>_xlfn.DAYS(Tableau1[[#This Row],[Date]],Tableau1[[#This Row],[Date_creation]])</f>
        <v>549</v>
      </c>
    </row>
    <row r="1108" spans="1:21" x14ac:dyDescent="0.35">
      <c r="A1108" t="s">
        <v>8</v>
      </c>
      <c r="B1108" t="s">
        <v>422</v>
      </c>
      <c r="C1108" t="str">
        <f>TRIM(Tableau1[[#This Row],[Country_Cod]])</f>
        <v>BLR</v>
      </c>
      <c r="D1108" t="s">
        <v>409</v>
      </c>
      <c r="E1108" t="str">
        <f>VLOOKUP(Tableau1[[#This Row],[Code_Pays]],Table_Correspondance!$B$1:$F$40,2,FALSE)</f>
        <v>Bélarus</v>
      </c>
      <c r="F1108" t="str">
        <f>RIGHT(Tableau1[[#This Row],[Categ]],LEN(Tableau1[[#This Row],[Categ]])-4)</f>
        <v>Haut</v>
      </c>
      <c r="G1108" t="s">
        <v>20</v>
      </c>
      <c r="H1108" t="str">
        <f>RIGHT(Tableau1[[#This Row],[Period]],4)</f>
        <v>2020</v>
      </c>
      <c r="I1108" t="str">
        <f>LEFT(Tableau1[[#This Row],[Period]],FIND("-",Tableau1[[#This Row],[Period]])-1)</f>
        <v>M4</v>
      </c>
      <c r="J1108" t="str">
        <f>RIGHT(Tableau1[[#This Row],[Gauche_Trouve]],LEN(Tableau1[[#This Row],[Gauche_Trouve]])-1)</f>
        <v>4</v>
      </c>
      <c r="K1108" s="5">
        <f>DATE(Tableau1[[#This Row],[Annee]],Tableau1[[#This Row],[Mois]],1)</f>
        <v>43922</v>
      </c>
      <c r="L1108" s="5" t="str">
        <f>"T" &amp; ROUNDUP(Tableau1[[#This Row],[Mois]]/3, 0)</f>
        <v>T2</v>
      </c>
      <c r="M1108" t="s">
        <v>303</v>
      </c>
      <c r="N1108" t="str">
        <f>CONCATENATE(Tableau1[[#This Row],[Annee]],"-",Tableau1[[#This Row],[Trimestre]])</f>
        <v>2020-T2</v>
      </c>
      <c r="O1108" t="str">
        <f>VLOOKUP(Tableau1[[#This Row],[Product_Ref]],Table_Correspondance!H:J,2,FALSE)</f>
        <v>Sweatshirt</v>
      </c>
      <c r="P1108" s="3">
        <f>VLOOKUP(Tableau1[[#This Row],[Product_Ref]],Table_Correspondance!H:N,6,FALSE)</f>
        <v>4.2</v>
      </c>
      <c r="Q1108" s="3">
        <f>VLOOKUP(Tableau1[[#This Row],[Product_Ref]],Table_Correspondance!H:N,7,FALSE)</f>
        <v>6</v>
      </c>
      <c r="R1108" s="3">
        <v>5099.47</v>
      </c>
      <c r="S1108" t="str">
        <f>CONCATENATE(Tableau1[[#This Row],[Sub_Region_Cod]],Tableau1[[#This Row],[Country_Cod]],Tableau1[[#This Row],[Categ]],Tableau1[[#This Row],[Period]],Tableau1[[#This Row],[Product_Ref]],Tableau1[[#This Row],[Sales]])</f>
        <v>EUEBLRCAT_HautM4-2020P313595099,47</v>
      </c>
      <c r="T1108" s="5">
        <f>VLOOKUP(Tableau1[[#This Row],[Product_Ref]],Table_Correspondance!H:L,5,FALSE)</f>
        <v>42736</v>
      </c>
      <c r="U1108">
        <f>_xlfn.DAYS(Tableau1[[#This Row],[Date]],Tableau1[[#This Row],[Date_creation]])</f>
        <v>1186</v>
      </c>
    </row>
    <row r="1109" spans="1:21" x14ac:dyDescent="0.35">
      <c r="A1109" t="s">
        <v>8</v>
      </c>
      <c r="B1109" t="s">
        <v>424</v>
      </c>
      <c r="C1109" t="str">
        <f>TRIM(Tableau1[[#This Row],[Country_Cod]])</f>
        <v>CZE</v>
      </c>
      <c r="D1109" t="s">
        <v>409</v>
      </c>
      <c r="E1109" t="str">
        <f>VLOOKUP(Tableau1[[#This Row],[Code_Pays]],Table_Correspondance!$B$1:$F$40,2,FALSE)</f>
        <v>République Tchèque</v>
      </c>
      <c r="F1109" t="str">
        <f>RIGHT(Tableau1[[#This Row],[Categ]],LEN(Tableau1[[#This Row],[Categ]])-4)</f>
        <v>Haut</v>
      </c>
      <c r="G1109" t="s">
        <v>65</v>
      </c>
      <c r="H1109" t="str">
        <f>RIGHT(Tableau1[[#This Row],[Period]],4)</f>
        <v>2019</v>
      </c>
      <c r="I1109" t="str">
        <f>LEFT(Tableau1[[#This Row],[Period]],FIND("-",Tableau1[[#This Row],[Period]])-1)</f>
        <v>M9</v>
      </c>
      <c r="J1109" t="str">
        <f>RIGHT(Tableau1[[#This Row],[Gauche_Trouve]],LEN(Tableau1[[#This Row],[Gauche_Trouve]])-1)</f>
        <v>9</v>
      </c>
      <c r="K1109" s="5">
        <f>DATE(Tableau1[[#This Row],[Annee]],Tableau1[[#This Row],[Mois]],1)</f>
        <v>43709</v>
      </c>
      <c r="L1109" s="5" t="str">
        <f>"T" &amp; ROUNDUP(Tableau1[[#This Row],[Mois]]/3, 0)</f>
        <v>T3</v>
      </c>
      <c r="M1109" t="s">
        <v>217</v>
      </c>
      <c r="N1109" t="str">
        <f>CONCATENATE(Tableau1[[#This Row],[Annee]],"-",Tableau1[[#This Row],[Trimestre]])</f>
        <v>2019-T3</v>
      </c>
      <c r="O1109" t="str">
        <f>VLOOKUP(Tableau1[[#This Row],[Product_Ref]],Table_Correspondance!H:J,2,FALSE)</f>
        <v>Débardeur</v>
      </c>
      <c r="P1109" s="3">
        <f>VLOOKUP(Tableau1[[#This Row],[Product_Ref]],Table_Correspondance!H:N,6,FALSE)</f>
        <v>7.11</v>
      </c>
      <c r="Q1109" s="3">
        <f>VLOOKUP(Tableau1[[#This Row],[Product_Ref]],Table_Correspondance!H:N,7,FALSE)</f>
        <v>9</v>
      </c>
      <c r="R1109" s="3">
        <v>5941.32</v>
      </c>
      <c r="S1109" t="str">
        <f>CONCATENATE(Tableau1[[#This Row],[Sub_Region_Cod]],Tableau1[[#This Row],[Country_Cod]],Tableau1[[#This Row],[Categ]],Tableau1[[#This Row],[Period]],Tableau1[[#This Row],[Product_Ref]],Tableau1[[#This Row],[Sales]])</f>
        <v>EUECZECAT_HautM9-2019P407325941,32</v>
      </c>
      <c r="T1109" s="5">
        <f>VLOOKUP(Tableau1[[#This Row],[Product_Ref]],Table_Correspondance!H:L,5,FALSE)</f>
        <v>43040</v>
      </c>
      <c r="U1109">
        <f>_xlfn.DAYS(Tableau1[[#This Row],[Date]],Tableau1[[#This Row],[Date_creation]])</f>
        <v>669</v>
      </c>
    </row>
    <row r="1110" spans="1:21" x14ac:dyDescent="0.35">
      <c r="A1110" t="s">
        <v>8</v>
      </c>
      <c r="B1110" t="s">
        <v>415</v>
      </c>
      <c r="C1110" t="str">
        <f>TRIM(Tableau1[[#This Row],[Country_Cod]])</f>
        <v>RUS</v>
      </c>
      <c r="D1110" t="s">
        <v>408</v>
      </c>
      <c r="E1110" t="str">
        <f>VLOOKUP(Tableau1[[#This Row],[Code_Pays]],Table_Correspondance!$B$1:$F$40,2,FALSE)</f>
        <v>Fédération de Russie</v>
      </c>
      <c r="F1110" t="str">
        <f>RIGHT(Tableau1[[#This Row],[Categ]],LEN(Tableau1[[#This Row],[Categ]])-4)</f>
        <v>Haut-Et-Bas</v>
      </c>
      <c r="G1110" t="s">
        <v>27</v>
      </c>
      <c r="H1110" t="str">
        <f>RIGHT(Tableau1[[#This Row],[Period]],4)</f>
        <v>2020</v>
      </c>
      <c r="I1110" t="str">
        <f>LEFT(Tableau1[[#This Row],[Period]],FIND("-",Tableau1[[#This Row],[Period]])-1)</f>
        <v>M6</v>
      </c>
      <c r="J1110" t="str">
        <f>RIGHT(Tableau1[[#This Row],[Gauche_Trouve]],LEN(Tableau1[[#This Row],[Gauche_Trouve]])-1)</f>
        <v>6</v>
      </c>
      <c r="K1110" s="5">
        <f>DATE(Tableau1[[#This Row],[Annee]],Tableau1[[#This Row],[Mois]],1)</f>
        <v>43983</v>
      </c>
      <c r="L1110" s="5" t="str">
        <f>"T" &amp; ROUNDUP(Tableau1[[#This Row],[Mois]]/3, 0)</f>
        <v>T2</v>
      </c>
      <c r="M1110" t="s">
        <v>335</v>
      </c>
      <c r="N1110" t="str">
        <f>CONCATENATE(Tableau1[[#This Row],[Annee]],"-",Tableau1[[#This Row],[Trimestre]])</f>
        <v>2020-T2</v>
      </c>
      <c r="O1110" t="str">
        <f>VLOOKUP(Tableau1[[#This Row],[Product_Ref]],Table_Correspondance!H:J,2,FALSE)</f>
        <v>Pyjama</v>
      </c>
      <c r="P1110" s="3">
        <f>VLOOKUP(Tableau1[[#This Row],[Product_Ref]],Table_Correspondance!H:N,6,FALSE)</f>
        <v>7.83</v>
      </c>
      <c r="Q1110" s="3">
        <f>VLOOKUP(Tableau1[[#This Row],[Product_Ref]],Table_Correspondance!H:N,7,FALSE)</f>
        <v>9</v>
      </c>
      <c r="R1110" s="3">
        <v>977.98</v>
      </c>
      <c r="S1110" t="str">
        <f>CONCATENATE(Tableau1[[#This Row],[Sub_Region_Cod]],Tableau1[[#This Row],[Country_Cod]],Tableau1[[#This Row],[Categ]],Tableau1[[#This Row],[Period]],Tableau1[[#This Row],[Product_Ref]],Tableau1[[#This Row],[Sales]])</f>
        <v>EUERUSCAT_Haut-Et-BasM6-2020P43987977,98</v>
      </c>
      <c r="T1110" s="5">
        <f>VLOOKUP(Tableau1[[#This Row],[Product_Ref]],Table_Correspondance!H:L,5,FALSE)</f>
        <v>42887</v>
      </c>
      <c r="U1110">
        <f>_xlfn.DAYS(Tableau1[[#This Row],[Date]],Tableau1[[#This Row],[Date_creation]])</f>
        <v>1096</v>
      </c>
    </row>
    <row r="1111" spans="1:21" x14ac:dyDescent="0.35">
      <c r="A1111" t="s">
        <v>8</v>
      </c>
      <c r="B1111" t="s">
        <v>418</v>
      </c>
      <c r="C1111" t="str">
        <f>TRIM(Tableau1[[#This Row],[Country_Cod]])</f>
        <v>BGR</v>
      </c>
      <c r="D1111" t="s">
        <v>408</v>
      </c>
      <c r="E1111" t="str">
        <f>VLOOKUP(Tableau1[[#This Row],[Code_Pays]],Table_Correspondance!$B$1:$F$40,2,FALSE)</f>
        <v>Bulgarie</v>
      </c>
      <c r="F1111" t="str">
        <f>RIGHT(Tableau1[[#This Row],[Categ]],LEN(Tableau1[[#This Row],[Categ]])-4)</f>
        <v>Haut-Et-Bas</v>
      </c>
      <c r="G1111" t="s">
        <v>13</v>
      </c>
      <c r="H1111" t="str">
        <f>RIGHT(Tableau1[[#This Row],[Period]],4)</f>
        <v>2020</v>
      </c>
      <c r="I1111" t="str">
        <f>LEFT(Tableau1[[#This Row],[Period]],FIND("-",Tableau1[[#This Row],[Period]])-1)</f>
        <v>M2</v>
      </c>
      <c r="J1111" t="str">
        <f>RIGHT(Tableau1[[#This Row],[Gauche_Trouve]],LEN(Tableau1[[#This Row],[Gauche_Trouve]])-1)</f>
        <v>2</v>
      </c>
      <c r="K1111" s="5">
        <f>DATE(Tableau1[[#This Row],[Annee]],Tableau1[[#This Row],[Mois]],1)</f>
        <v>43862</v>
      </c>
      <c r="L1111" s="5" t="str">
        <f>"T" &amp; ROUNDUP(Tableau1[[#This Row],[Mois]]/3, 0)</f>
        <v>T1</v>
      </c>
      <c r="M1111" t="s">
        <v>111</v>
      </c>
      <c r="N1111" t="str">
        <f>CONCATENATE(Tableau1[[#This Row],[Annee]],"-",Tableau1[[#This Row],[Trimestre]])</f>
        <v>2020-T1</v>
      </c>
      <c r="O1111" t="str">
        <f>VLOOKUP(Tableau1[[#This Row],[Product_Ref]],Table_Correspondance!H:J,2,FALSE)</f>
        <v>Robe</v>
      </c>
      <c r="P1111" s="3">
        <f>VLOOKUP(Tableau1[[#This Row],[Product_Ref]],Table_Correspondance!H:N,6,FALSE)</f>
        <v>6.58</v>
      </c>
      <c r="Q1111" s="3">
        <f>VLOOKUP(Tableau1[[#This Row],[Product_Ref]],Table_Correspondance!H:N,7,FALSE)</f>
        <v>7</v>
      </c>
      <c r="R1111" s="3">
        <v>2388.8000000000002</v>
      </c>
      <c r="S1111" t="str">
        <f>CONCATENATE(Tableau1[[#This Row],[Sub_Region_Cod]],Tableau1[[#This Row],[Country_Cod]],Tableau1[[#This Row],[Categ]],Tableau1[[#This Row],[Period]],Tableau1[[#This Row],[Product_Ref]],Tableau1[[#This Row],[Sales]])</f>
        <v>EUEBGRCAT_Haut-Et-BasM2-2020P398802388,8</v>
      </c>
      <c r="T1111" s="5">
        <f>VLOOKUP(Tableau1[[#This Row],[Product_Ref]],Table_Correspondance!H:L,5,FALSE)</f>
        <v>43435</v>
      </c>
      <c r="U1111">
        <f>_xlfn.DAYS(Tableau1[[#This Row],[Date]],Tableau1[[#This Row],[Date_creation]])</f>
        <v>427</v>
      </c>
    </row>
    <row r="1112" spans="1:21" x14ac:dyDescent="0.35">
      <c r="A1112" t="s">
        <v>8</v>
      </c>
      <c r="B1112" t="s">
        <v>422</v>
      </c>
      <c r="C1112" t="str">
        <f>TRIM(Tableau1[[#This Row],[Country_Cod]])</f>
        <v>BLR</v>
      </c>
      <c r="D1112" t="s">
        <v>408</v>
      </c>
      <c r="E1112" t="str">
        <f>VLOOKUP(Tableau1[[#This Row],[Code_Pays]],Table_Correspondance!$B$1:$F$40,2,FALSE)</f>
        <v>Bélarus</v>
      </c>
      <c r="F1112" t="str">
        <f>RIGHT(Tableau1[[#This Row],[Categ]],LEN(Tableau1[[#This Row],[Categ]])-4)</f>
        <v>Haut-Et-Bas</v>
      </c>
      <c r="G1112" t="s">
        <v>9</v>
      </c>
      <c r="H1112" t="str">
        <f>RIGHT(Tableau1[[#This Row],[Period]],4)</f>
        <v>2021</v>
      </c>
      <c r="I1112" t="str">
        <f>LEFT(Tableau1[[#This Row],[Period]],FIND("-",Tableau1[[#This Row],[Period]])-1)</f>
        <v>M2</v>
      </c>
      <c r="J1112" t="str">
        <f>RIGHT(Tableau1[[#This Row],[Gauche_Trouve]],LEN(Tableau1[[#This Row],[Gauche_Trouve]])-1)</f>
        <v>2</v>
      </c>
      <c r="K1112" s="5">
        <f>DATE(Tableau1[[#This Row],[Annee]],Tableau1[[#This Row],[Mois]],1)</f>
        <v>44228</v>
      </c>
      <c r="L1112" s="5" t="str">
        <f>"T" &amp; ROUNDUP(Tableau1[[#This Row],[Mois]]/3, 0)</f>
        <v>T1</v>
      </c>
      <c r="M1112" t="s">
        <v>232</v>
      </c>
      <c r="N1112" t="str">
        <f>CONCATENATE(Tableau1[[#This Row],[Annee]],"-",Tableau1[[#This Row],[Trimestre]])</f>
        <v>2021-T1</v>
      </c>
      <c r="O1112" t="str">
        <f>VLOOKUP(Tableau1[[#This Row],[Product_Ref]],Table_Correspondance!H:J,2,FALSE)</f>
        <v>Robe</v>
      </c>
      <c r="P1112" s="3">
        <f>VLOOKUP(Tableau1[[#This Row],[Product_Ref]],Table_Correspondance!H:N,6,FALSE)</f>
        <v>5.92</v>
      </c>
      <c r="Q1112" s="3">
        <f>VLOOKUP(Tableau1[[#This Row],[Product_Ref]],Table_Correspondance!H:N,7,FALSE)</f>
        <v>8</v>
      </c>
      <c r="R1112" s="3">
        <v>9043.65</v>
      </c>
      <c r="S1112" t="str">
        <f>CONCATENATE(Tableau1[[#This Row],[Sub_Region_Cod]],Tableau1[[#This Row],[Country_Cod]],Tableau1[[#This Row],[Categ]],Tableau1[[#This Row],[Period]],Tableau1[[#This Row],[Product_Ref]],Tableau1[[#This Row],[Sales]])</f>
        <v>EUEBLRCAT_Haut-Et-BasM2-2021P472189043,65</v>
      </c>
      <c r="T1112" s="5">
        <f>VLOOKUP(Tableau1[[#This Row],[Product_Ref]],Table_Correspondance!H:L,5,FALSE)</f>
        <v>43009</v>
      </c>
      <c r="U1112">
        <f>_xlfn.DAYS(Tableau1[[#This Row],[Date]],Tableau1[[#This Row],[Date_creation]])</f>
        <v>1219</v>
      </c>
    </row>
    <row r="1113" spans="1:21" x14ac:dyDescent="0.35">
      <c r="A1113" t="s">
        <v>8</v>
      </c>
      <c r="B1113" t="s">
        <v>425</v>
      </c>
      <c r="C1113" t="str">
        <f>TRIM(Tableau1[[#This Row],[Country_Cod]])</f>
        <v>ARM</v>
      </c>
      <c r="D1113" t="s">
        <v>409</v>
      </c>
      <c r="E1113" t="str">
        <f>VLOOKUP(Tableau1[[#This Row],[Code_Pays]],Table_Correspondance!$B$1:$F$40,2,FALSE)</f>
        <v>Arménie</v>
      </c>
      <c r="F1113" t="str">
        <f>RIGHT(Tableau1[[#This Row],[Categ]],LEN(Tableau1[[#This Row],[Categ]])-4)</f>
        <v>Haut</v>
      </c>
      <c r="G1113" t="s">
        <v>6</v>
      </c>
      <c r="H1113" t="str">
        <f>RIGHT(Tableau1[[#This Row],[Period]],4)</f>
        <v>2021</v>
      </c>
      <c r="I1113" t="str">
        <f>LEFT(Tableau1[[#This Row],[Period]],FIND("-",Tableau1[[#This Row],[Period]])-1)</f>
        <v>M1</v>
      </c>
      <c r="J1113" t="str">
        <f>RIGHT(Tableau1[[#This Row],[Gauche_Trouve]],LEN(Tableau1[[#This Row],[Gauche_Trouve]])-1)</f>
        <v>1</v>
      </c>
      <c r="K1113" s="5">
        <f>DATE(Tableau1[[#This Row],[Annee]],Tableau1[[#This Row],[Mois]],1)</f>
        <v>44197</v>
      </c>
      <c r="L1113" s="5" t="str">
        <f>"T" &amp; ROUNDUP(Tableau1[[#This Row],[Mois]]/3, 0)</f>
        <v>T1</v>
      </c>
      <c r="M1113" t="s">
        <v>332</v>
      </c>
      <c r="N1113" t="str">
        <f>CONCATENATE(Tableau1[[#This Row],[Annee]],"-",Tableau1[[#This Row],[Trimestre]])</f>
        <v>2021-T1</v>
      </c>
      <c r="O1113" t="str">
        <f>VLOOKUP(Tableau1[[#This Row],[Product_Ref]],Table_Correspondance!H:J,2,FALSE)</f>
        <v>Sweatshirt</v>
      </c>
      <c r="P1113" s="3">
        <f>VLOOKUP(Tableau1[[#This Row],[Product_Ref]],Table_Correspondance!H:N,6,FALSE)</f>
        <v>9.48</v>
      </c>
      <c r="Q1113" s="3">
        <f>VLOOKUP(Tableau1[[#This Row],[Product_Ref]],Table_Correspondance!H:N,7,FALSE)</f>
        <v>12</v>
      </c>
      <c r="R1113" s="3">
        <v>6450.55</v>
      </c>
      <c r="S1113" t="str">
        <f>CONCATENATE(Tableau1[[#This Row],[Sub_Region_Cod]],Tableau1[[#This Row],[Country_Cod]],Tableau1[[#This Row],[Categ]],Tableau1[[#This Row],[Period]],Tableau1[[#This Row],[Product_Ref]],Tableau1[[#This Row],[Sales]])</f>
        <v>EUEARMCAT_HautM1-2021P224196450,55</v>
      </c>
      <c r="T1113" s="5">
        <f>VLOOKUP(Tableau1[[#This Row],[Product_Ref]],Table_Correspondance!H:L,5,FALSE)</f>
        <v>43132</v>
      </c>
      <c r="U1113">
        <f>_xlfn.DAYS(Tableau1[[#This Row],[Date]],Tableau1[[#This Row],[Date_creation]])</f>
        <v>1065</v>
      </c>
    </row>
    <row r="1114" spans="1:21" x14ac:dyDescent="0.35">
      <c r="A1114" t="s">
        <v>8</v>
      </c>
      <c r="B1114" t="s">
        <v>422</v>
      </c>
      <c r="C1114" t="str">
        <f>TRIM(Tableau1[[#This Row],[Country_Cod]])</f>
        <v>BLR</v>
      </c>
      <c r="D1114" t="s">
        <v>409</v>
      </c>
      <c r="E1114" t="str">
        <f>VLOOKUP(Tableau1[[#This Row],[Code_Pays]],Table_Correspondance!$B$1:$F$40,2,FALSE)</f>
        <v>Bélarus</v>
      </c>
      <c r="F1114" t="str">
        <f>RIGHT(Tableau1[[#This Row],[Categ]],LEN(Tableau1[[#This Row],[Categ]])-4)</f>
        <v>Haut</v>
      </c>
      <c r="G1114" t="s">
        <v>6</v>
      </c>
      <c r="H1114" t="str">
        <f>RIGHT(Tableau1[[#This Row],[Period]],4)</f>
        <v>2021</v>
      </c>
      <c r="I1114" t="str">
        <f>LEFT(Tableau1[[#This Row],[Period]],FIND("-",Tableau1[[#This Row],[Period]])-1)</f>
        <v>M1</v>
      </c>
      <c r="J1114" t="str">
        <f>RIGHT(Tableau1[[#This Row],[Gauche_Trouve]],LEN(Tableau1[[#This Row],[Gauche_Trouve]])-1)</f>
        <v>1</v>
      </c>
      <c r="K1114" s="5">
        <f>DATE(Tableau1[[#This Row],[Annee]],Tableau1[[#This Row],[Mois]],1)</f>
        <v>44197</v>
      </c>
      <c r="L1114" s="5" t="str">
        <f>"T" &amp; ROUNDUP(Tableau1[[#This Row],[Mois]]/3, 0)</f>
        <v>T1</v>
      </c>
      <c r="M1114" t="s">
        <v>267</v>
      </c>
      <c r="N1114" t="str">
        <f>CONCATENATE(Tableau1[[#This Row],[Annee]],"-",Tableau1[[#This Row],[Trimestre]])</f>
        <v>2021-T1</v>
      </c>
      <c r="O1114" t="str">
        <f>VLOOKUP(Tableau1[[#This Row],[Product_Ref]],Table_Correspondance!H:J,2,FALSE)</f>
        <v>Débardeur</v>
      </c>
      <c r="P1114" s="3">
        <f>VLOOKUP(Tableau1[[#This Row],[Product_Ref]],Table_Correspondance!H:N,6,FALSE)</f>
        <v>10.23</v>
      </c>
      <c r="Q1114" s="3">
        <f>VLOOKUP(Tableau1[[#This Row],[Product_Ref]],Table_Correspondance!H:N,7,FALSE)</f>
        <v>11</v>
      </c>
      <c r="R1114" s="3">
        <v>7187.45</v>
      </c>
      <c r="S1114" t="str">
        <f>CONCATENATE(Tableau1[[#This Row],[Sub_Region_Cod]],Tableau1[[#This Row],[Country_Cod]],Tableau1[[#This Row],[Categ]],Tableau1[[#This Row],[Period]],Tableau1[[#This Row],[Product_Ref]],Tableau1[[#This Row],[Sales]])</f>
        <v>EUEBLRCAT_HautM1-2021P263717187,45</v>
      </c>
      <c r="T1114" s="5">
        <f>VLOOKUP(Tableau1[[#This Row],[Product_Ref]],Table_Correspondance!H:L,5,FALSE)</f>
        <v>42948</v>
      </c>
      <c r="U1114">
        <f>_xlfn.DAYS(Tableau1[[#This Row],[Date]],Tableau1[[#This Row],[Date_creation]])</f>
        <v>1249</v>
      </c>
    </row>
    <row r="1115" spans="1:21" x14ac:dyDescent="0.35">
      <c r="A1115" t="s">
        <v>8</v>
      </c>
      <c r="B1115" t="s">
        <v>419</v>
      </c>
      <c r="C1115" t="str">
        <f>TRIM(Tableau1[[#This Row],[Country_Cod]])</f>
        <v>HUN</v>
      </c>
      <c r="D1115" t="s">
        <v>410</v>
      </c>
      <c r="E1115" t="str">
        <f>VLOOKUP(Tableau1[[#This Row],[Code_Pays]],Table_Correspondance!$B$1:$F$40,2,FALSE)</f>
        <v>Hongrie</v>
      </c>
      <c r="F1115" t="str">
        <f>RIGHT(Tableau1[[#This Row],[Categ]],LEN(Tableau1[[#This Row],[Categ]])-4)</f>
        <v>Bas</v>
      </c>
      <c r="G1115" t="s">
        <v>52</v>
      </c>
      <c r="H1115" t="str">
        <f>RIGHT(Tableau1[[#This Row],[Period]],4)</f>
        <v>2020</v>
      </c>
      <c r="I1115" t="str">
        <f>LEFT(Tableau1[[#This Row],[Period]],FIND("-",Tableau1[[#This Row],[Period]])-1)</f>
        <v>M11</v>
      </c>
      <c r="J1115" t="str">
        <f>RIGHT(Tableau1[[#This Row],[Gauche_Trouve]],LEN(Tableau1[[#This Row],[Gauche_Trouve]])-1)</f>
        <v>11</v>
      </c>
      <c r="K1115" s="5">
        <f>DATE(Tableau1[[#This Row],[Annee]],Tableau1[[#This Row],[Mois]],1)</f>
        <v>44136</v>
      </c>
      <c r="L1115" s="5" t="str">
        <f>"T" &amp; ROUNDUP(Tableau1[[#This Row],[Mois]]/3, 0)</f>
        <v>T4</v>
      </c>
      <c r="M1115" t="s">
        <v>109</v>
      </c>
      <c r="N1115" t="str">
        <f>CONCATENATE(Tableau1[[#This Row],[Annee]],"-",Tableau1[[#This Row],[Trimestre]])</f>
        <v>2020-T4</v>
      </c>
      <c r="O1115" t="str">
        <f>VLOOKUP(Tableau1[[#This Row],[Product_Ref]],Table_Correspondance!H:J,2,FALSE)</f>
        <v>Pantalon</v>
      </c>
      <c r="P1115" s="3">
        <f>VLOOKUP(Tableau1[[#This Row],[Product_Ref]],Table_Correspondance!H:N,6,FALSE)</f>
        <v>9.6</v>
      </c>
      <c r="Q1115" s="3">
        <f>VLOOKUP(Tableau1[[#This Row],[Product_Ref]],Table_Correspondance!H:N,7,FALSE)</f>
        <v>12</v>
      </c>
      <c r="R1115" s="3">
        <v>9970.65</v>
      </c>
      <c r="S1115" t="str">
        <f>CONCATENATE(Tableau1[[#This Row],[Sub_Region_Cod]],Tableau1[[#This Row],[Country_Cod]],Tableau1[[#This Row],[Categ]],Tableau1[[#This Row],[Period]],Tableau1[[#This Row],[Product_Ref]],Tableau1[[#This Row],[Sales]])</f>
        <v>EUEHUNCAT_BasM11-2020P229239970,65</v>
      </c>
      <c r="T1115" s="5">
        <f>VLOOKUP(Tableau1[[#This Row],[Product_Ref]],Table_Correspondance!H:L,5,FALSE)</f>
        <v>42948</v>
      </c>
      <c r="U1115">
        <f>_xlfn.DAYS(Tableau1[[#This Row],[Date]],Tableau1[[#This Row],[Date_creation]])</f>
        <v>1188</v>
      </c>
    </row>
    <row r="1116" spans="1:21" x14ac:dyDescent="0.35">
      <c r="A1116" t="s">
        <v>8</v>
      </c>
      <c r="B1116" t="s">
        <v>420</v>
      </c>
      <c r="C1116" t="str">
        <f>TRIM(Tableau1[[#This Row],[Country_Cod]])</f>
        <v>POL</v>
      </c>
      <c r="D1116" t="s">
        <v>408</v>
      </c>
      <c r="E1116" t="str">
        <f>VLOOKUP(Tableau1[[#This Row],[Code_Pays]],Table_Correspondance!$B$1:$F$40,2,FALSE)</f>
        <v>Pologne</v>
      </c>
      <c r="F1116" t="str">
        <f>RIGHT(Tableau1[[#This Row],[Categ]],LEN(Tableau1[[#This Row],[Categ]])-4)</f>
        <v>Haut-Et-Bas</v>
      </c>
      <c r="G1116" t="s">
        <v>11</v>
      </c>
      <c r="H1116" t="str">
        <f>RIGHT(Tableau1[[#This Row],[Period]],4)</f>
        <v>2020</v>
      </c>
      <c r="I1116" t="str">
        <f>LEFT(Tableau1[[#This Row],[Period]],FIND("-",Tableau1[[#This Row],[Period]])-1)</f>
        <v>M7</v>
      </c>
      <c r="J1116" t="str">
        <f>RIGHT(Tableau1[[#This Row],[Gauche_Trouve]],LEN(Tableau1[[#This Row],[Gauche_Trouve]])-1)</f>
        <v>7</v>
      </c>
      <c r="K1116" s="5">
        <f>DATE(Tableau1[[#This Row],[Annee]],Tableau1[[#This Row],[Mois]],1)</f>
        <v>44013</v>
      </c>
      <c r="L1116" s="5" t="str">
        <f>"T" &amp; ROUNDUP(Tableau1[[#This Row],[Mois]]/3, 0)</f>
        <v>T3</v>
      </c>
      <c r="M1116" t="s">
        <v>142</v>
      </c>
      <c r="N1116" t="str">
        <f>CONCATENATE(Tableau1[[#This Row],[Annee]],"-",Tableau1[[#This Row],[Trimestre]])</f>
        <v>2020-T3</v>
      </c>
      <c r="O1116" t="str">
        <f>VLOOKUP(Tableau1[[#This Row],[Product_Ref]],Table_Correspondance!H:J,2,FALSE)</f>
        <v>Robe</v>
      </c>
      <c r="P1116" s="3">
        <f>VLOOKUP(Tableau1[[#This Row],[Product_Ref]],Table_Correspondance!H:N,6,FALSE)</f>
        <v>11.1</v>
      </c>
      <c r="Q1116" s="3">
        <f>VLOOKUP(Tableau1[[#This Row],[Product_Ref]],Table_Correspondance!H:N,7,FALSE)</f>
        <v>15</v>
      </c>
      <c r="R1116" s="3">
        <v>7098.83</v>
      </c>
      <c r="S1116" t="str">
        <f>CONCATENATE(Tableau1[[#This Row],[Sub_Region_Cod]],Tableau1[[#This Row],[Country_Cod]],Tableau1[[#This Row],[Categ]],Tableau1[[#This Row],[Period]],Tableau1[[#This Row],[Product_Ref]],Tableau1[[#This Row],[Sales]])</f>
        <v>EUEPOLCAT_Haut-Et-BasM7-2020P257247098,83</v>
      </c>
      <c r="T1116" s="5">
        <f>VLOOKUP(Tableau1[[#This Row],[Product_Ref]],Table_Correspondance!H:L,5,FALSE)</f>
        <v>43282</v>
      </c>
      <c r="U1116">
        <f>_xlfn.DAYS(Tableau1[[#This Row],[Date]],Tableau1[[#This Row],[Date_creation]])</f>
        <v>731</v>
      </c>
    </row>
  </sheetData>
  <phoneticPr fontId="2" type="noConversion"/>
  <conditionalFormatting sqref="S1">
    <cfRule type="duplicateValues" dxfId="3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2F786-48B9-4B00-8F32-7D2D764B0557}">
  <sheetPr>
    <tabColor theme="5"/>
    <pageSetUpPr fitToPage="1"/>
  </sheetPr>
  <dimension ref="B1:O809"/>
  <sheetViews>
    <sheetView zoomScaleNormal="100" workbookViewId="0">
      <pane ySplit="1" topLeftCell="A33" activePane="bottomLeft" state="frozen"/>
      <selection pane="bottomLeft" activeCell="M11" sqref="M11"/>
    </sheetView>
  </sheetViews>
  <sheetFormatPr baseColWidth="10" defaultColWidth="11.453125" defaultRowHeight="14.5" x14ac:dyDescent="0.35"/>
  <cols>
    <col min="1" max="1" width="11.453125" style="6"/>
    <col min="2" max="2" width="9.453125" style="6" bestFit="1" customWidth="1"/>
    <col min="3" max="3" width="23" style="6" bestFit="1" customWidth="1"/>
    <col min="4" max="4" width="7.26953125" style="6" bestFit="1" customWidth="1"/>
    <col min="5" max="5" width="16.81640625" style="6" bestFit="1" customWidth="1"/>
    <col min="6" max="6" width="11" style="6" customWidth="1"/>
    <col min="7" max="7" width="11.453125" style="6"/>
    <col min="8" max="8" width="14.1796875" style="6" bestFit="1" customWidth="1"/>
    <col min="9" max="9" width="13.26953125" style="6" bestFit="1" customWidth="1"/>
    <col min="10" max="10" width="11.81640625" style="6" customWidth="1"/>
    <col min="11" max="11" width="10.26953125" style="6" bestFit="1" customWidth="1"/>
    <col min="12" max="12" width="10.7265625" style="8" bestFit="1" customWidth="1"/>
    <col min="13" max="13" width="13.54296875" style="6" bestFit="1" customWidth="1"/>
    <col min="14" max="14" width="15" style="6" bestFit="1" customWidth="1"/>
    <col min="15" max="16384" width="11.453125" style="6"/>
  </cols>
  <sheetData>
    <row r="1" spans="2:15" ht="29.25" customHeight="1" x14ac:dyDescent="0.35">
      <c r="B1" s="12" t="s">
        <v>564</v>
      </c>
      <c r="C1" s="12" t="s">
        <v>430</v>
      </c>
      <c r="D1" s="12" t="s">
        <v>563</v>
      </c>
      <c r="E1" s="12" t="s">
        <v>562</v>
      </c>
      <c r="F1" s="12" t="s">
        <v>561</v>
      </c>
      <c r="H1" s="10" t="s">
        <v>2</v>
      </c>
      <c r="I1" s="10" t="s">
        <v>560</v>
      </c>
      <c r="J1" s="10" t="s">
        <v>559</v>
      </c>
      <c r="K1" s="10" t="s">
        <v>558</v>
      </c>
      <c r="L1" s="11" t="s">
        <v>557</v>
      </c>
      <c r="M1" s="10" t="s">
        <v>556</v>
      </c>
      <c r="N1" s="10" t="s">
        <v>555</v>
      </c>
    </row>
    <row r="2" spans="2:15" x14ac:dyDescent="0.35">
      <c r="B2" s="6" t="s">
        <v>418</v>
      </c>
      <c r="C2" s="6" t="s">
        <v>554</v>
      </c>
      <c r="D2" s="6" t="s">
        <v>479</v>
      </c>
      <c r="E2" s="6" t="s">
        <v>542</v>
      </c>
      <c r="F2" s="6" t="s">
        <v>8</v>
      </c>
      <c r="H2" s="6" t="s">
        <v>553</v>
      </c>
      <c r="I2" s="6" t="s">
        <v>446</v>
      </c>
      <c r="J2" s="6" t="s">
        <v>445</v>
      </c>
      <c r="K2" s="6" t="s">
        <v>434</v>
      </c>
      <c r="L2" s="8">
        <v>43101</v>
      </c>
      <c r="M2" s="9">
        <v>7.2</v>
      </c>
      <c r="N2" s="9">
        <v>9</v>
      </c>
      <c r="O2" s="8"/>
    </row>
    <row r="3" spans="2:15" x14ac:dyDescent="0.35">
      <c r="B3" s="6" t="s">
        <v>424</v>
      </c>
      <c r="C3" s="6" t="s">
        <v>552</v>
      </c>
      <c r="D3" s="6" t="s">
        <v>479</v>
      </c>
      <c r="E3" s="6" t="s">
        <v>542</v>
      </c>
      <c r="F3" s="6" t="s">
        <v>8</v>
      </c>
      <c r="H3" s="6" t="s">
        <v>183</v>
      </c>
      <c r="I3" s="6" t="s">
        <v>436</v>
      </c>
      <c r="J3" s="6" t="s">
        <v>432</v>
      </c>
      <c r="K3" s="6" t="s">
        <v>437</v>
      </c>
      <c r="L3" s="8">
        <v>43252</v>
      </c>
      <c r="M3" s="9">
        <v>11.34</v>
      </c>
      <c r="N3" s="7">
        <v>14</v>
      </c>
      <c r="O3" s="8"/>
    </row>
    <row r="4" spans="2:15" x14ac:dyDescent="0.35">
      <c r="B4" s="6" t="s">
        <v>419</v>
      </c>
      <c r="C4" s="6" t="s">
        <v>551</v>
      </c>
      <c r="D4" s="6" t="s">
        <v>479</v>
      </c>
      <c r="E4" s="6" t="s">
        <v>542</v>
      </c>
      <c r="F4" s="6" t="s">
        <v>8</v>
      </c>
      <c r="H4" s="6" t="s">
        <v>348</v>
      </c>
      <c r="I4" s="6" t="s">
        <v>446</v>
      </c>
      <c r="J4" s="6" t="s">
        <v>445</v>
      </c>
      <c r="K4" s="6" t="s">
        <v>452</v>
      </c>
      <c r="L4" s="8">
        <v>42856</v>
      </c>
      <c r="M4" s="9">
        <v>13.05</v>
      </c>
      <c r="N4" s="7">
        <v>15</v>
      </c>
      <c r="O4" s="8"/>
    </row>
    <row r="5" spans="2:15" x14ac:dyDescent="0.35">
      <c r="B5" s="6" t="s">
        <v>417</v>
      </c>
      <c r="C5" s="6" t="s">
        <v>550</v>
      </c>
      <c r="D5" s="6" t="s">
        <v>479</v>
      </c>
      <c r="E5" s="6" t="s">
        <v>542</v>
      </c>
      <c r="F5" s="6" t="s">
        <v>8</v>
      </c>
      <c r="H5" s="6" t="s">
        <v>180</v>
      </c>
      <c r="I5" s="6" t="s">
        <v>460</v>
      </c>
      <c r="J5" s="6" t="s">
        <v>445</v>
      </c>
      <c r="K5" s="6" t="s">
        <v>437</v>
      </c>
      <c r="L5" s="8">
        <v>43435</v>
      </c>
      <c r="M5" s="9">
        <v>5.32</v>
      </c>
      <c r="N5" s="7">
        <v>7</v>
      </c>
      <c r="O5" s="8"/>
    </row>
    <row r="6" spans="2:15" x14ac:dyDescent="0.35">
      <c r="B6" s="6" t="s">
        <v>420</v>
      </c>
      <c r="C6" s="6" t="s">
        <v>549</v>
      </c>
      <c r="D6" s="6" t="s">
        <v>479</v>
      </c>
      <c r="E6" s="6" t="s">
        <v>542</v>
      </c>
      <c r="F6" s="6" t="s">
        <v>8</v>
      </c>
      <c r="H6" s="6" t="s">
        <v>257</v>
      </c>
      <c r="I6" s="6" t="s">
        <v>446</v>
      </c>
      <c r="J6" s="6" t="s">
        <v>445</v>
      </c>
      <c r="K6" s="6" t="s">
        <v>437</v>
      </c>
      <c r="L6" s="8">
        <v>43191</v>
      </c>
      <c r="M6" s="9">
        <v>14.25</v>
      </c>
      <c r="N6" s="7">
        <v>15</v>
      </c>
      <c r="O6" s="8"/>
    </row>
    <row r="7" spans="2:15" x14ac:dyDescent="0.35">
      <c r="B7" s="6" t="s">
        <v>416</v>
      </c>
      <c r="C7" s="6" t="s">
        <v>548</v>
      </c>
      <c r="D7" s="6" t="s">
        <v>479</v>
      </c>
      <c r="E7" s="6" t="s">
        <v>542</v>
      </c>
      <c r="F7" s="6" t="s">
        <v>8</v>
      </c>
      <c r="H7" s="6" t="s">
        <v>264</v>
      </c>
      <c r="I7" s="6" t="s">
        <v>454</v>
      </c>
      <c r="J7" s="6" t="s">
        <v>432</v>
      </c>
      <c r="K7" s="6" t="s">
        <v>431</v>
      </c>
      <c r="L7" s="8">
        <v>43252</v>
      </c>
      <c r="M7" s="9">
        <v>4.5</v>
      </c>
      <c r="N7" s="7">
        <v>6</v>
      </c>
      <c r="O7" s="8"/>
    </row>
    <row r="8" spans="2:15" x14ac:dyDescent="0.35">
      <c r="B8" s="6" t="s">
        <v>415</v>
      </c>
      <c r="C8" s="6" t="s">
        <v>547</v>
      </c>
      <c r="D8" s="6" t="s">
        <v>479</v>
      </c>
      <c r="E8" s="6" t="s">
        <v>542</v>
      </c>
      <c r="F8" s="6" t="s">
        <v>8</v>
      </c>
      <c r="H8" s="6" t="s">
        <v>149</v>
      </c>
      <c r="I8" s="6" t="s">
        <v>457</v>
      </c>
      <c r="J8" s="6" t="s">
        <v>432</v>
      </c>
      <c r="K8" s="6" t="s">
        <v>450</v>
      </c>
      <c r="L8" s="8">
        <v>43344</v>
      </c>
      <c r="M8" s="9">
        <v>6.93</v>
      </c>
      <c r="N8" s="7">
        <v>9</v>
      </c>
      <c r="O8" s="8"/>
    </row>
    <row r="9" spans="2:15" x14ac:dyDescent="0.35">
      <c r="B9" s="6" t="s">
        <v>421</v>
      </c>
      <c r="C9" s="6" t="s">
        <v>546</v>
      </c>
      <c r="D9" s="6" t="s">
        <v>479</v>
      </c>
      <c r="E9" s="6" t="s">
        <v>542</v>
      </c>
      <c r="F9" s="6" t="s">
        <v>8</v>
      </c>
      <c r="H9" s="6" t="s">
        <v>90</v>
      </c>
      <c r="I9" s="6" t="s">
        <v>447</v>
      </c>
      <c r="J9" s="6" t="s">
        <v>441</v>
      </c>
      <c r="K9" s="6" t="s">
        <v>437</v>
      </c>
      <c r="L9" s="8">
        <v>43191</v>
      </c>
      <c r="M9" s="9">
        <v>6.32</v>
      </c>
      <c r="N9" s="7">
        <v>8</v>
      </c>
      <c r="O9" s="8"/>
    </row>
    <row r="10" spans="2:15" x14ac:dyDescent="0.35">
      <c r="B10" s="6" t="s">
        <v>423</v>
      </c>
      <c r="C10" s="6" t="s">
        <v>545</v>
      </c>
      <c r="D10" s="6" t="s">
        <v>479</v>
      </c>
      <c r="E10" s="6" t="s">
        <v>542</v>
      </c>
      <c r="F10" s="6" t="s">
        <v>8</v>
      </c>
      <c r="H10" s="6" t="s">
        <v>230</v>
      </c>
      <c r="I10" s="6" t="s">
        <v>458</v>
      </c>
      <c r="J10" s="6" t="s">
        <v>441</v>
      </c>
      <c r="K10" s="6" t="s">
        <v>440</v>
      </c>
      <c r="L10" s="8">
        <v>43221</v>
      </c>
      <c r="M10" s="9">
        <v>13.65</v>
      </c>
      <c r="N10" s="7">
        <v>15</v>
      </c>
      <c r="O10" s="8"/>
    </row>
    <row r="11" spans="2:15" x14ac:dyDescent="0.35">
      <c r="B11" s="6" t="s">
        <v>425</v>
      </c>
      <c r="C11" s="6" t="s">
        <v>544</v>
      </c>
      <c r="D11" s="6" t="s">
        <v>479</v>
      </c>
      <c r="E11" s="6" t="s">
        <v>542</v>
      </c>
      <c r="F11" s="6" t="s">
        <v>8</v>
      </c>
      <c r="H11" s="6" t="s">
        <v>74</v>
      </c>
      <c r="I11" s="6" t="s">
        <v>442</v>
      </c>
      <c r="J11" s="6" t="s">
        <v>441</v>
      </c>
      <c r="K11" s="6" t="s">
        <v>452</v>
      </c>
      <c r="L11" s="8">
        <v>43344</v>
      </c>
      <c r="M11" s="9">
        <v>12.88</v>
      </c>
      <c r="N11" s="7">
        <v>14</v>
      </c>
      <c r="O11" s="8"/>
    </row>
    <row r="12" spans="2:15" x14ac:dyDescent="0.35">
      <c r="B12" s="6" t="s">
        <v>422</v>
      </c>
      <c r="C12" s="6" t="s">
        <v>543</v>
      </c>
      <c r="D12" s="6" t="s">
        <v>479</v>
      </c>
      <c r="E12" s="6" t="s">
        <v>542</v>
      </c>
      <c r="F12" s="6" t="s">
        <v>8</v>
      </c>
      <c r="H12" s="6" t="s">
        <v>297</v>
      </c>
      <c r="I12" s="6" t="s">
        <v>460</v>
      </c>
      <c r="J12" s="6" t="s">
        <v>445</v>
      </c>
      <c r="K12" s="6" t="s">
        <v>437</v>
      </c>
      <c r="L12" s="8">
        <v>43132</v>
      </c>
      <c r="M12" s="9">
        <v>6.02</v>
      </c>
      <c r="N12" s="7">
        <v>7</v>
      </c>
      <c r="O12" s="8"/>
    </row>
    <row r="13" spans="2:15" x14ac:dyDescent="0.35">
      <c r="B13" s="6" t="s">
        <v>541</v>
      </c>
      <c r="C13" s="6" t="s">
        <v>540</v>
      </c>
      <c r="D13" s="6" t="s">
        <v>479</v>
      </c>
      <c r="E13" s="6" t="s">
        <v>521</v>
      </c>
      <c r="F13" s="6" t="s">
        <v>520</v>
      </c>
      <c r="H13" s="6" t="s">
        <v>138</v>
      </c>
      <c r="I13" s="6" t="s">
        <v>458</v>
      </c>
      <c r="J13" s="6" t="s">
        <v>441</v>
      </c>
      <c r="K13" s="6" t="s">
        <v>448</v>
      </c>
      <c r="L13" s="8">
        <v>43435</v>
      </c>
      <c r="M13" s="9">
        <v>13.8</v>
      </c>
      <c r="N13" s="7">
        <v>15</v>
      </c>
      <c r="O13" s="8"/>
    </row>
    <row r="14" spans="2:15" x14ac:dyDescent="0.35">
      <c r="B14" s="6" t="s">
        <v>539</v>
      </c>
      <c r="C14" s="6" t="s">
        <v>538</v>
      </c>
      <c r="D14" s="6" t="s">
        <v>479</v>
      </c>
      <c r="E14" s="6" t="s">
        <v>521</v>
      </c>
      <c r="F14" s="6" t="s">
        <v>520</v>
      </c>
      <c r="H14" s="6" t="s">
        <v>395</v>
      </c>
      <c r="I14" s="6" t="s">
        <v>444</v>
      </c>
      <c r="J14" s="6" t="s">
        <v>441</v>
      </c>
      <c r="K14" s="6" t="s">
        <v>434</v>
      </c>
      <c r="L14" s="8">
        <v>43313</v>
      </c>
      <c r="M14" s="9">
        <v>6.37</v>
      </c>
      <c r="N14" s="7">
        <v>7</v>
      </c>
      <c r="O14" s="8"/>
    </row>
    <row r="15" spans="2:15" x14ac:dyDescent="0.35">
      <c r="B15" s="6" t="s">
        <v>537</v>
      </c>
      <c r="C15" s="6" t="s">
        <v>536</v>
      </c>
      <c r="D15" s="6" t="s">
        <v>479</v>
      </c>
      <c r="E15" s="6" t="s">
        <v>521</v>
      </c>
      <c r="F15" s="6" t="s">
        <v>520</v>
      </c>
      <c r="H15" s="6" t="s">
        <v>302</v>
      </c>
      <c r="I15" s="6" t="s">
        <v>456</v>
      </c>
      <c r="J15" s="6" t="s">
        <v>441</v>
      </c>
      <c r="K15" s="6" t="s">
        <v>437</v>
      </c>
      <c r="L15" s="8">
        <v>43132</v>
      </c>
      <c r="M15" s="9">
        <v>7.7</v>
      </c>
      <c r="N15" s="7">
        <v>11</v>
      </c>
      <c r="O15" s="8"/>
    </row>
    <row r="16" spans="2:15" x14ac:dyDescent="0.35">
      <c r="B16" s="6" t="s">
        <v>535</v>
      </c>
      <c r="C16" s="6" t="s">
        <v>534</v>
      </c>
      <c r="D16" s="6" t="s">
        <v>479</v>
      </c>
      <c r="E16" s="6" t="s">
        <v>521</v>
      </c>
      <c r="F16" s="6" t="s">
        <v>520</v>
      </c>
      <c r="H16" s="6" t="s">
        <v>231</v>
      </c>
      <c r="I16" s="6" t="s">
        <v>438</v>
      </c>
      <c r="J16" s="6" t="s">
        <v>432</v>
      </c>
      <c r="K16" s="6" t="s">
        <v>440</v>
      </c>
      <c r="L16" s="8">
        <v>43252</v>
      </c>
      <c r="M16" s="9">
        <v>6.8</v>
      </c>
      <c r="N16" s="7">
        <v>8</v>
      </c>
      <c r="O16" s="8"/>
    </row>
    <row r="17" spans="2:15" x14ac:dyDescent="0.35">
      <c r="B17" s="6" t="s">
        <v>533</v>
      </c>
      <c r="C17" s="6" t="s">
        <v>532</v>
      </c>
      <c r="D17" s="6" t="s">
        <v>479</v>
      </c>
      <c r="E17" s="6" t="s">
        <v>521</v>
      </c>
      <c r="F17" s="6" t="s">
        <v>520</v>
      </c>
      <c r="H17" s="6" t="s">
        <v>168</v>
      </c>
      <c r="I17" s="6" t="s">
        <v>446</v>
      </c>
      <c r="J17" s="6" t="s">
        <v>445</v>
      </c>
      <c r="K17" s="6" t="s">
        <v>437</v>
      </c>
      <c r="L17" s="8">
        <v>43070</v>
      </c>
      <c r="M17" s="9">
        <v>13.3</v>
      </c>
      <c r="N17" s="7">
        <v>14</v>
      </c>
      <c r="O17" s="8"/>
    </row>
    <row r="18" spans="2:15" x14ac:dyDescent="0.35">
      <c r="B18" s="6" t="s">
        <v>531</v>
      </c>
      <c r="C18" s="6" t="s">
        <v>530</v>
      </c>
      <c r="D18" s="6" t="s">
        <v>479</v>
      </c>
      <c r="E18" s="6" t="s">
        <v>521</v>
      </c>
      <c r="F18" s="6" t="s">
        <v>520</v>
      </c>
      <c r="H18" s="6" t="s">
        <v>294</v>
      </c>
      <c r="I18" s="6" t="s">
        <v>442</v>
      </c>
      <c r="J18" s="6" t="s">
        <v>441</v>
      </c>
      <c r="K18" s="6" t="s">
        <v>443</v>
      </c>
      <c r="L18" s="8">
        <v>42826</v>
      </c>
      <c r="M18" s="9">
        <v>4.5999999999999996</v>
      </c>
      <c r="N18" s="7">
        <v>5</v>
      </c>
      <c r="O18" s="8"/>
    </row>
    <row r="19" spans="2:15" x14ac:dyDescent="0.35">
      <c r="B19" s="6" t="s">
        <v>529</v>
      </c>
      <c r="C19" s="6" t="s">
        <v>528</v>
      </c>
      <c r="D19" s="6" t="s">
        <v>479</v>
      </c>
      <c r="E19" s="6" t="s">
        <v>521</v>
      </c>
      <c r="F19" s="6" t="s">
        <v>520</v>
      </c>
      <c r="H19" s="6" t="s">
        <v>219</v>
      </c>
      <c r="I19" s="6" t="s">
        <v>438</v>
      </c>
      <c r="J19" s="6" t="s">
        <v>432</v>
      </c>
      <c r="K19" s="6" t="s">
        <v>434</v>
      </c>
      <c r="L19" s="8">
        <v>42948</v>
      </c>
      <c r="M19" s="9">
        <v>6.48</v>
      </c>
      <c r="N19" s="7">
        <v>9</v>
      </c>
      <c r="O19" s="8"/>
    </row>
    <row r="20" spans="2:15" x14ac:dyDescent="0.35">
      <c r="B20" s="6" t="s">
        <v>527</v>
      </c>
      <c r="C20" s="6" t="s">
        <v>526</v>
      </c>
      <c r="D20" s="6" t="s">
        <v>479</v>
      </c>
      <c r="E20" s="6" t="s">
        <v>521</v>
      </c>
      <c r="F20" s="6" t="s">
        <v>520</v>
      </c>
      <c r="H20" s="6" t="s">
        <v>239</v>
      </c>
      <c r="I20" s="6" t="s">
        <v>436</v>
      </c>
      <c r="J20" s="6" t="s">
        <v>432</v>
      </c>
      <c r="K20" s="6" t="s">
        <v>435</v>
      </c>
      <c r="L20" s="8">
        <v>43252</v>
      </c>
      <c r="M20" s="9">
        <v>9.36</v>
      </c>
      <c r="N20" s="7">
        <v>13</v>
      </c>
      <c r="O20" s="8"/>
    </row>
    <row r="21" spans="2:15" x14ac:dyDescent="0.35">
      <c r="B21" s="6" t="s">
        <v>525</v>
      </c>
      <c r="C21" s="6" t="s">
        <v>524</v>
      </c>
      <c r="D21" s="6" t="s">
        <v>479</v>
      </c>
      <c r="E21" s="6" t="s">
        <v>521</v>
      </c>
      <c r="F21" s="6" t="s">
        <v>520</v>
      </c>
      <c r="H21" s="6" t="s">
        <v>117</v>
      </c>
      <c r="I21" s="6" t="s">
        <v>438</v>
      </c>
      <c r="J21" s="6" t="s">
        <v>432</v>
      </c>
      <c r="K21" s="6" t="s">
        <v>448</v>
      </c>
      <c r="L21" s="8">
        <v>42767</v>
      </c>
      <c r="M21" s="9">
        <v>4.6500000000000004</v>
      </c>
      <c r="N21" s="7">
        <v>5</v>
      </c>
      <c r="O21" s="8"/>
    </row>
    <row r="22" spans="2:15" x14ac:dyDescent="0.35">
      <c r="B22" s="6" t="s">
        <v>523</v>
      </c>
      <c r="C22" s="6" t="s">
        <v>522</v>
      </c>
      <c r="D22" s="6" t="s">
        <v>479</v>
      </c>
      <c r="E22" s="6" t="s">
        <v>521</v>
      </c>
      <c r="F22" s="6" t="s">
        <v>520</v>
      </c>
      <c r="H22" s="6" t="s">
        <v>186</v>
      </c>
      <c r="I22" s="6" t="s">
        <v>442</v>
      </c>
      <c r="J22" s="6" t="s">
        <v>441</v>
      </c>
      <c r="K22" s="6" t="s">
        <v>450</v>
      </c>
      <c r="L22" s="8">
        <v>43221</v>
      </c>
      <c r="M22" s="9">
        <v>6.56</v>
      </c>
      <c r="N22" s="7">
        <v>8</v>
      </c>
      <c r="O22" s="8"/>
    </row>
    <row r="23" spans="2:15" x14ac:dyDescent="0.35">
      <c r="B23" s="6" t="s">
        <v>519</v>
      </c>
      <c r="C23" s="6" t="s">
        <v>518</v>
      </c>
      <c r="D23" s="6" t="s">
        <v>479</v>
      </c>
      <c r="E23" s="6" t="s">
        <v>499</v>
      </c>
      <c r="F23" s="6" t="s">
        <v>498</v>
      </c>
      <c r="H23" s="6" t="s">
        <v>282</v>
      </c>
      <c r="I23" s="6" t="s">
        <v>438</v>
      </c>
      <c r="J23" s="6" t="s">
        <v>432</v>
      </c>
      <c r="K23" s="6" t="s">
        <v>443</v>
      </c>
      <c r="L23" s="8">
        <v>42856</v>
      </c>
      <c r="M23" s="9">
        <v>12.45</v>
      </c>
      <c r="N23" s="7">
        <v>15</v>
      </c>
      <c r="O23" s="8"/>
    </row>
    <row r="24" spans="2:15" x14ac:dyDescent="0.35">
      <c r="B24" s="6" t="s">
        <v>517</v>
      </c>
      <c r="C24" s="6" t="s">
        <v>516</v>
      </c>
      <c r="D24" s="6" t="s">
        <v>479</v>
      </c>
      <c r="E24" s="6" t="s">
        <v>499</v>
      </c>
      <c r="F24" s="6" t="s">
        <v>498</v>
      </c>
      <c r="H24" s="6" t="s">
        <v>381</v>
      </c>
      <c r="I24" s="6" t="s">
        <v>458</v>
      </c>
      <c r="J24" s="6" t="s">
        <v>441</v>
      </c>
      <c r="K24" s="6" t="s">
        <v>452</v>
      </c>
      <c r="L24" s="8">
        <v>43101</v>
      </c>
      <c r="M24" s="9">
        <v>3.55</v>
      </c>
      <c r="N24" s="7">
        <v>5</v>
      </c>
      <c r="O24" s="8"/>
    </row>
    <row r="25" spans="2:15" x14ac:dyDescent="0.35">
      <c r="B25" s="6" t="s">
        <v>515</v>
      </c>
      <c r="C25" s="6" t="s">
        <v>514</v>
      </c>
      <c r="D25" s="6" t="s">
        <v>479</v>
      </c>
      <c r="E25" s="6" t="s">
        <v>499</v>
      </c>
      <c r="F25" s="6" t="s">
        <v>498</v>
      </c>
      <c r="H25" s="6" t="s">
        <v>123</v>
      </c>
      <c r="I25" s="6" t="s">
        <v>457</v>
      </c>
      <c r="J25" s="6" t="s">
        <v>432</v>
      </c>
      <c r="K25" s="6" t="s">
        <v>431</v>
      </c>
      <c r="L25" s="8">
        <v>43282</v>
      </c>
      <c r="M25" s="9">
        <v>12.6</v>
      </c>
      <c r="N25" s="7">
        <v>14</v>
      </c>
      <c r="O25" s="8"/>
    </row>
    <row r="26" spans="2:15" x14ac:dyDescent="0.35">
      <c r="B26" s="6" t="s">
        <v>513</v>
      </c>
      <c r="C26" s="6" t="s">
        <v>512</v>
      </c>
      <c r="D26" s="6" t="s">
        <v>479</v>
      </c>
      <c r="E26" s="6" t="s">
        <v>499</v>
      </c>
      <c r="F26" s="6" t="s">
        <v>498</v>
      </c>
      <c r="H26" s="6" t="s">
        <v>139</v>
      </c>
      <c r="I26" s="6" t="s">
        <v>457</v>
      </c>
      <c r="J26" s="6" t="s">
        <v>432</v>
      </c>
      <c r="K26" s="6" t="s">
        <v>437</v>
      </c>
      <c r="L26" s="8">
        <v>42856</v>
      </c>
      <c r="M26" s="9">
        <v>7.11</v>
      </c>
      <c r="N26" s="7">
        <v>9</v>
      </c>
    </row>
    <row r="27" spans="2:15" x14ac:dyDescent="0.35">
      <c r="B27" s="6" t="s">
        <v>511</v>
      </c>
      <c r="C27" s="6" t="s">
        <v>510</v>
      </c>
      <c r="D27" s="6" t="s">
        <v>479</v>
      </c>
      <c r="E27" s="6" t="s">
        <v>499</v>
      </c>
      <c r="F27" s="6" t="s">
        <v>498</v>
      </c>
      <c r="H27" s="6" t="s">
        <v>188</v>
      </c>
      <c r="I27" s="6" t="s">
        <v>433</v>
      </c>
      <c r="J27" s="6" t="s">
        <v>432</v>
      </c>
      <c r="K27" s="6" t="s">
        <v>435</v>
      </c>
      <c r="L27" s="8">
        <v>43221</v>
      </c>
      <c r="M27" s="9">
        <v>9.6</v>
      </c>
      <c r="N27" s="7">
        <v>12</v>
      </c>
    </row>
    <row r="28" spans="2:15" x14ac:dyDescent="0.35">
      <c r="B28" s="6" t="s">
        <v>509</v>
      </c>
      <c r="C28" s="6" t="s">
        <v>508</v>
      </c>
      <c r="D28" s="6" t="s">
        <v>479</v>
      </c>
      <c r="E28" s="6" t="s">
        <v>499</v>
      </c>
      <c r="F28" s="6" t="s">
        <v>498</v>
      </c>
      <c r="H28" s="6" t="s">
        <v>152</v>
      </c>
      <c r="I28" s="6" t="s">
        <v>457</v>
      </c>
      <c r="J28" s="6" t="s">
        <v>432</v>
      </c>
      <c r="K28" s="6" t="s">
        <v>448</v>
      </c>
      <c r="L28" s="8">
        <v>43374</v>
      </c>
      <c r="M28" s="9">
        <v>8.1</v>
      </c>
      <c r="N28" s="7">
        <v>10</v>
      </c>
    </row>
    <row r="29" spans="2:15" x14ac:dyDescent="0.35">
      <c r="B29" s="6" t="s">
        <v>507</v>
      </c>
      <c r="C29" s="6" t="s">
        <v>506</v>
      </c>
      <c r="D29" s="6" t="s">
        <v>479</v>
      </c>
      <c r="E29" s="6" t="s">
        <v>499</v>
      </c>
      <c r="F29" s="6" t="s">
        <v>498</v>
      </c>
      <c r="H29" s="6" t="s">
        <v>373</v>
      </c>
      <c r="I29" s="6" t="s">
        <v>446</v>
      </c>
      <c r="J29" s="6" t="s">
        <v>445</v>
      </c>
      <c r="K29" s="6" t="s">
        <v>434</v>
      </c>
      <c r="L29" s="8">
        <v>43009</v>
      </c>
      <c r="M29" s="9">
        <v>8.3699999999999992</v>
      </c>
      <c r="N29" s="7">
        <v>9</v>
      </c>
    </row>
    <row r="30" spans="2:15" x14ac:dyDescent="0.35">
      <c r="B30" s="6" t="s">
        <v>505</v>
      </c>
      <c r="C30" s="6" t="s">
        <v>504</v>
      </c>
      <c r="D30" s="6" t="s">
        <v>479</v>
      </c>
      <c r="E30" s="6" t="s">
        <v>499</v>
      </c>
      <c r="F30" s="6" t="s">
        <v>498</v>
      </c>
      <c r="H30" s="6" t="s">
        <v>212</v>
      </c>
      <c r="I30" s="6" t="s">
        <v>436</v>
      </c>
      <c r="J30" s="6" t="s">
        <v>432</v>
      </c>
      <c r="K30" s="6" t="s">
        <v>450</v>
      </c>
      <c r="L30" s="8">
        <v>42736</v>
      </c>
      <c r="M30" s="9">
        <v>5.1100000000000003</v>
      </c>
      <c r="N30" s="7">
        <v>7</v>
      </c>
    </row>
    <row r="31" spans="2:15" x14ac:dyDescent="0.35">
      <c r="B31" s="6" t="s">
        <v>503</v>
      </c>
      <c r="C31" s="6" t="s">
        <v>502</v>
      </c>
      <c r="D31" s="6" t="s">
        <v>479</v>
      </c>
      <c r="E31" s="6" t="s">
        <v>499</v>
      </c>
      <c r="F31" s="6" t="s">
        <v>498</v>
      </c>
      <c r="H31" s="6" t="s">
        <v>118</v>
      </c>
      <c r="I31" s="6" t="s">
        <v>433</v>
      </c>
      <c r="J31" s="6" t="s">
        <v>432</v>
      </c>
      <c r="K31" s="6" t="s">
        <v>435</v>
      </c>
      <c r="L31" s="8">
        <v>43405</v>
      </c>
      <c r="M31" s="9">
        <v>8.6</v>
      </c>
      <c r="N31" s="7">
        <v>10</v>
      </c>
    </row>
    <row r="32" spans="2:15" x14ac:dyDescent="0.35">
      <c r="B32" s="6" t="s">
        <v>501</v>
      </c>
      <c r="C32" s="6" t="s">
        <v>500</v>
      </c>
      <c r="D32" s="6" t="s">
        <v>479</v>
      </c>
      <c r="E32" s="6" t="s">
        <v>499</v>
      </c>
      <c r="F32" s="6" t="s">
        <v>498</v>
      </c>
      <c r="H32" s="6" t="s">
        <v>497</v>
      </c>
      <c r="I32" s="6" t="s">
        <v>454</v>
      </c>
      <c r="J32" s="6" t="s">
        <v>432</v>
      </c>
      <c r="K32" s="6" t="s">
        <v>443</v>
      </c>
      <c r="L32" s="8">
        <v>43132</v>
      </c>
      <c r="M32" s="9">
        <v>7.65</v>
      </c>
      <c r="N32" s="7">
        <v>9</v>
      </c>
    </row>
    <row r="33" spans="2:14" x14ac:dyDescent="0.35">
      <c r="B33" s="6" t="s">
        <v>496</v>
      </c>
      <c r="C33" s="6" t="s">
        <v>495</v>
      </c>
      <c r="D33" s="6" t="s">
        <v>479</v>
      </c>
      <c r="E33" s="6" t="s">
        <v>478</v>
      </c>
      <c r="F33" s="6" t="s">
        <v>477</v>
      </c>
      <c r="H33" s="6" t="s">
        <v>398</v>
      </c>
      <c r="I33" s="6" t="s">
        <v>438</v>
      </c>
      <c r="J33" s="6" t="s">
        <v>432</v>
      </c>
      <c r="K33" s="6" t="s">
        <v>440</v>
      </c>
      <c r="L33" s="8">
        <v>43252</v>
      </c>
      <c r="M33" s="9">
        <v>10.92</v>
      </c>
      <c r="N33" s="7">
        <v>13</v>
      </c>
    </row>
    <row r="34" spans="2:14" x14ac:dyDescent="0.35">
      <c r="B34" s="6" t="s">
        <v>494</v>
      </c>
      <c r="C34" s="6" t="s">
        <v>493</v>
      </c>
      <c r="D34" s="6" t="s">
        <v>479</v>
      </c>
      <c r="E34" s="6" t="s">
        <v>478</v>
      </c>
      <c r="F34" s="6" t="s">
        <v>477</v>
      </c>
      <c r="H34" s="6" t="s">
        <v>291</v>
      </c>
      <c r="I34" s="6" t="s">
        <v>460</v>
      </c>
      <c r="J34" s="6" t="s">
        <v>445</v>
      </c>
      <c r="K34" s="6" t="s">
        <v>452</v>
      </c>
      <c r="L34" s="8">
        <v>42917</v>
      </c>
      <c r="M34" s="9">
        <v>5.22</v>
      </c>
      <c r="N34" s="7">
        <v>6</v>
      </c>
    </row>
    <row r="35" spans="2:14" x14ac:dyDescent="0.35">
      <c r="B35" s="6" t="s">
        <v>492</v>
      </c>
      <c r="C35" s="6" t="s">
        <v>491</v>
      </c>
      <c r="D35" s="6" t="s">
        <v>479</v>
      </c>
      <c r="E35" s="6" t="s">
        <v>478</v>
      </c>
      <c r="F35" s="6" t="s">
        <v>477</v>
      </c>
      <c r="H35" s="6" t="s">
        <v>360</v>
      </c>
      <c r="I35" s="6" t="s">
        <v>457</v>
      </c>
      <c r="J35" s="6" t="s">
        <v>432</v>
      </c>
      <c r="K35" s="6" t="s">
        <v>431</v>
      </c>
      <c r="L35" s="8">
        <v>42887</v>
      </c>
      <c r="M35" s="9">
        <v>10.79</v>
      </c>
      <c r="N35" s="7">
        <v>13</v>
      </c>
    </row>
    <row r="36" spans="2:14" x14ac:dyDescent="0.35">
      <c r="B36" s="6" t="s">
        <v>490</v>
      </c>
      <c r="C36" s="6" t="s">
        <v>489</v>
      </c>
      <c r="D36" s="6" t="s">
        <v>479</v>
      </c>
      <c r="E36" s="6" t="s">
        <v>478</v>
      </c>
      <c r="F36" s="6" t="s">
        <v>477</v>
      </c>
      <c r="H36" s="6" t="s">
        <v>169</v>
      </c>
      <c r="I36" s="6" t="s">
        <v>433</v>
      </c>
      <c r="J36" s="6" t="s">
        <v>432</v>
      </c>
      <c r="K36" s="6" t="s">
        <v>437</v>
      </c>
      <c r="L36" s="8">
        <v>43070</v>
      </c>
      <c r="M36" s="9">
        <v>9.36</v>
      </c>
      <c r="N36" s="7">
        <v>12</v>
      </c>
    </row>
    <row r="37" spans="2:14" x14ac:dyDescent="0.35">
      <c r="B37" s="6" t="s">
        <v>488</v>
      </c>
      <c r="C37" s="6" t="s">
        <v>487</v>
      </c>
      <c r="D37" s="6" t="s">
        <v>479</v>
      </c>
      <c r="E37" s="6" t="s">
        <v>478</v>
      </c>
      <c r="F37" s="6" t="s">
        <v>477</v>
      </c>
      <c r="H37" s="6" t="s">
        <v>72</v>
      </c>
      <c r="I37" s="6" t="s">
        <v>453</v>
      </c>
      <c r="J37" s="6" t="s">
        <v>441</v>
      </c>
      <c r="K37" s="6" t="s">
        <v>452</v>
      </c>
      <c r="L37" s="8">
        <v>43313</v>
      </c>
      <c r="M37" s="9">
        <v>9.6199999999999992</v>
      </c>
      <c r="N37" s="7">
        <v>13</v>
      </c>
    </row>
    <row r="38" spans="2:14" x14ac:dyDescent="0.35">
      <c r="B38" s="6" t="s">
        <v>486</v>
      </c>
      <c r="C38" s="6" t="s">
        <v>485</v>
      </c>
      <c r="D38" s="6" t="s">
        <v>479</v>
      </c>
      <c r="E38" s="6" t="s">
        <v>478</v>
      </c>
      <c r="F38" s="6" t="s">
        <v>477</v>
      </c>
      <c r="H38" s="6" t="s">
        <v>113</v>
      </c>
      <c r="I38" s="6" t="s">
        <v>460</v>
      </c>
      <c r="J38" s="6" t="s">
        <v>445</v>
      </c>
      <c r="K38" s="6" t="s">
        <v>450</v>
      </c>
      <c r="L38" s="8">
        <v>43132</v>
      </c>
      <c r="M38" s="9">
        <v>5.04</v>
      </c>
      <c r="N38" s="7">
        <v>7</v>
      </c>
    </row>
    <row r="39" spans="2:14" x14ac:dyDescent="0.35">
      <c r="B39" s="6" t="s">
        <v>484</v>
      </c>
      <c r="C39" s="6" t="s">
        <v>483</v>
      </c>
      <c r="D39" s="6" t="s">
        <v>479</v>
      </c>
      <c r="E39" s="6" t="s">
        <v>478</v>
      </c>
      <c r="F39" s="6" t="s">
        <v>477</v>
      </c>
      <c r="H39" s="6" t="s">
        <v>482</v>
      </c>
      <c r="I39" s="6" t="s">
        <v>460</v>
      </c>
      <c r="J39" s="6" t="s">
        <v>445</v>
      </c>
      <c r="K39" s="6" t="s">
        <v>448</v>
      </c>
      <c r="L39" s="8">
        <v>43191</v>
      </c>
      <c r="M39" s="9">
        <v>7.7</v>
      </c>
      <c r="N39" s="7">
        <v>10</v>
      </c>
    </row>
    <row r="40" spans="2:14" x14ac:dyDescent="0.35">
      <c r="B40" s="6" t="s">
        <v>481</v>
      </c>
      <c r="C40" s="6" t="s">
        <v>480</v>
      </c>
      <c r="D40" s="6" t="s">
        <v>479</v>
      </c>
      <c r="E40" s="6" t="s">
        <v>478</v>
      </c>
      <c r="F40" s="6" t="s">
        <v>477</v>
      </c>
      <c r="H40" s="6" t="s">
        <v>284</v>
      </c>
      <c r="I40" s="6" t="s">
        <v>444</v>
      </c>
      <c r="J40" s="6" t="s">
        <v>441</v>
      </c>
      <c r="K40" s="6" t="s">
        <v>452</v>
      </c>
      <c r="L40" s="8">
        <v>42736</v>
      </c>
      <c r="M40" s="9">
        <v>9.57</v>
      </c>
      <c r="N40" s="7">
        <v>11</v>
      </c>
    </row>
    <row r="41" spans="2:14" x14ac:dyDescent="0.35">
      <c r="H41" s="6" t="s">
        <v>258</v>
      </c>
      <c r="I41" s="6" t="s">
        <v>458</v>
      </c>
      <c r="J41" s="6" t="s">
        <v>441</v>
      </c>
      <c r="K41" s="6" t="s">
        <v>431</v>
      </c>
      <c r="L41" s="8">
        <v>43313</v>
      </c>
      <c r="M41" s="9">
        <v>6.08</v>
      </c>
      <c r="N41" s="7">
        <v>8</v>
      </c>
    </row>
    <row r="42" spans="2:14" x14ac:dyDescent="0.35">
      <c r="H42" s="6" t="s">
        <v>99</v>
      </c>
      <c r="I42" s="6" t="s">
        <v>433</v>
      </c>
      <c r="J42" s="6" t="s">
        <v>432</v>
      </c>
      <c r="K42" s="6" t="s">
        <v>437</v>
      </c>
      <c r="L42" s="8">
        <v>43101</v>
      </c>
      <c r="M42" s="9">
        <v>7.1</v>
      </c>
      <c r="N42" s="7">
        <v>10</v>
      </c>
    </row>
    <row r="43" spans="2:14" x14ac:dyDescent="0.35">
      <c r="H43" s="6" t="s">
        <v>350</v>
      </c>
      <c r="I43" s="6" t="s">
        <v>449</v>
      </c>
      <c r="J43" s="6" t="s">
        <v>432</v>
      </c>
      <c r="K43" s="6" t="s">
        <v>450</v>
      </c>
      <c r="L43" s="8">
        <v>43374</v>
      </c>
      <c r="M43" s="9">
        <v>6.84</v>
      </c>
      <c r="N43" s="7">
        <v>9</v>
      </c>
    </row>
    <row r="44" spans="2:14" x14ac:dyDescent="0.35">
      <c r="H44" s="6" t="s">
        <v>162</v>
      </c>
      <c r="I44" s="6" t="s">
        <v>457</v>
      </c>
      <c r="J44" s="6" t="s">
        <v>432</v>
      </c>
      <c r="K44" s="6" t="s">
        <v>435</v>
      </c>
      <c r="L44" s="8">
        <v>43374</v>
      </c>
      <c r="M44" s="9">
        <v>4.97</v>
      </c>
      <c r="N44" s="7">
        <v>7</v>
      </c>
    </row>
    <row r="45" spans="2:14" x14ac:dyDescent="0.35">
      <c r="H45" s="6" t="s">
        <v>209</v>
      </c>
      <c r="I45" s="6" t="s">
        <v>442</v>
      </c>
      <c r="J45" s="6" t="s">
        <v>441</v>
      </c>
      <c r="K45" s="6" t="s">
        <v>443</v>
      </c>
      <c r="L45" s="8">
        <v>42736</v>
      </c>
      <c r="M45" s="9">
        <v>9.5</v>
      </c>
      <c r="N45" s="7">
        <v>10</v>
      </c>
    </row>
    <row r="46" spans="2:14" x14ac:dyDescent="0.35">
      <c r="H46" s="6" t="s">
        <v>476</v>
      </c>
      <c r="I46" s="6" t="s">
        <v>433</v>
      </c>
      <c r="J46" s="6" t="s">
        <v>432</v>
      </c>
      <c r="K46" s="6" t="s">
        <v>434</v>
      </c>
      <c r="L46" s="8">
        <v>43160</v>
      </c>
      <c r="M46" s="9">
        <v>10.78</v>
      </c>
      <c r="N46" s="7">
        <v>14</v>
      </c>
    </row>
    <row r="47" spans="2:14" x14ac:dyDescent="0.35">
      <c r="H47" s="6" t="s">
        <v>160</v>
      </c>
      <c r="I47" s="6" t="s">
        <v>438</v>
      </c>
      <c r="J47" s="6" t="s">
        <v>432</v>
      </c>
      <c r="K47" s="6" t="s">
        <v>431</v>
      </c>
      <c r="L47" s="8">
        <v>42948</v>
      </c>
      <c r="M47" s="9">
        <v>7.65</v>
      </c>
      <c r="N47" s="7">
        <v>9</v>
      </c>
    </row>
    <row r="48" spans="2:14" x14ac:dyDescent="0.35">
      <c r="H48" s="6" t="s">
        <v>341</v>
      </c>
      <c r="I48" s="6" t="s">
        <v>449</v>
      </c>
      <c r="J48" s="6" t="s">
        <v>432</v>
      </c>
      <c r="K48" s="6" t="s">
        <v>443</v>
      </c>
      <c r="L48" s="8">
        <v>42736</v>
      </c>
      <c r="M48" s="9">
        <v>9.24</v>
      </c>
      <c r="N48" s="7">
        <v>11</v>
      </c>
    </row>
    <row r="49" spans="8:14" x14ac:dyDescent="0.35">
      <c r="H49" s="6" t="s">
        <v>153</v>
      </c>
      <c r="I49" s="6" t="s">
        <v>454</v>
      </c>
      <c r="J49" s="6" t="s">
        <v>432</v>
      </c>
      <c r="K49" s="6" t="s">
        <v>437</v>
      </c>
      <c r="L49" s="8">
        <v>42917</v>
      </c>
      <c r="M49" s="9">
        <v>5.76</v>
      </c>
      <c r="N49" s="7">
        <v>8</v>
      </c>
    </row>
    <row r="50" spans="8:14" x14ac:dyDescent="0.35">
      <c r="H50" s="6" t="s">
        <v>119</v>
      </c>
      <c r="I50" s="6" t="s">
        <v>436</v>
      </c>
      <c r="J50" s="6" t="s">
        <v>432</v>
      </c>
      <c r="K50" s="6" t="s">
        <v>435</v>
      </c>
      <c r="L50" s="8">
        <v>42856</v>
      </c>
      <c r="M50" s="9">
        <v>4.4400000000000004</v>
      </c>
      <c r="N50" s="7">
        <v>6</v>
      </c>
    </row>
    <row r="51" spans="8:14" x14ac:dyDescent="0.35">
      <c r="H51" s="6" t="s">
        <v>45</v>
      </c>
      <c r="I51" s="6" t="s">
        <v>446</v>
      </c>
      <c r="J51" s="6" t="s">
        <v>445</v>
      </c>
      <c r="K51" s="6" t="s">
        <v>431</v>
      </c>
      <c r="L51" s="8">
        <v>43344</v>
      </c>
      <c r="M51" s="9">
        <v>8.3699999999999992</v>
      </c>
      <c r="N51" s="7">
        <v>9</v>
      </c>
    </row>
    <row r="52" spans="8:14" x14ac:dyDescent="0.35">
      <c r="H52" s="6" t="s">
        <v>374</v>
      </c>
      <c r="I52" s="6" t="s">
        <v>446</v>
      </c>
      <c r="J52" s="6" t="s">
        <v>445</v>
      </c>
      <c r="K52" s="6" t="s">
        <v>437</v>
      </c>
      <c r="L52" s="8">
        <v>42856</v>
      </c>
      <c r="M52" s="9">
        <v>11.55</v>
      </c>
      <c r="N52" s="7">
        <v>15</v>
      </c>
    </row>
    <row r="53" spans="8:14" x14ac:dyDescent="0.35">
      <c r="H53" s="6" t="s">
        <v>155</v>
      </c>
      <c r="I53" s="6" t="s">
        <v>433</v>
      </c>
      <c r="J53" s="6" t="s">
        <v>432</v>
      </c>
      <c r="K53" s="6" t="s">
        <v>434</v>
      </c>
      <c r="L53" s="8">
        <v>43252</v>
      </c>
      <c r="M53" s="9">
        <v>5.0999999999999996</v>
      </c>
      <c r="N53" s="7">
        <v>6</v>
      </c>
    </row>
    <row r="54" spans="8:14" x14ac:dyDescent="0.35">
      <c r="H54" s="6" t="s">
        <v>114</v>
      </c>
      <c r="I54" s="6" t="s">
        <v>454</v>
      </c>
      <c r="J54" s="6" t="s">
        <v>432</v>
      </c>
      <c r="K54" s="6" t="s">
        <v>434</v>
      </c>
      <c r="L54" s="8">
        <v>43313</v>
      </c>
      <c r="M54" s="9">
        <v>10.44</v>
      </c>
      <c r="N54" s="7">
        <v>12</v>
      </c>
    </row>
    <row r="55" spans="8:14" x14ac:dyDescent="0.35">
      <c r="H55" s="6" t="s">
        <v>288</v>
      </c>
      <c r="I55" s="6" t="s">
        <v>453</v>
      </c>
      <c r="J55" s="6" t="s">
        <v>441</v>
      </c>
      <c r="K55" s="6" t="s">
        <v>443</v>
      </c>
      <c r="L55" s="8">
        <v>43132</v>
      </c>
      <c r="M55" s="9">
        <v>3.5</v>
      </c>
      <c r="N55" s="7">
        <v>5</v>
      </c>
    </row>
    <row r="56" spans="8:14" x14ac:dyDescent="0.35">
      <c r="H56" s="6" t="s">
        <v>156</v>
      </c>
      <c r="I56" s="6" t="s">
        <v>449</v>
      </c>
      <c r="J56" s="6" t="s">
        <v>432</v>
      </c>
      <c r="K56" s="6" t="s">
        <v>443</v>
      </c>
      <c r="L56" s="8">
        <v>43282</v>
      </c>
      <c r="M56" s="9">
        <v>9.35</v>
      </c>
      <c r="N56" s="7">
        <v>11</v>
      </c>
    </row>
    <row r="57" spans="8:14" x14ac:dyDescent="0.35">
      <c r="H57" s="6" t="s">
        <v>269</v>
      </c>
      <c r="I57" s="6" t="s">
        <v>446</v>
      </c>
      <c r="J57" s="6" t="s">
        <v>445</v>
      </c>
      <c r="K57" s="6" t="s">
        <v>440</v>
      </c>
      <c r="L57" s="8">
        <v>43040</v>
      </c>
      <c r="M57" s="9">
        <v>8.3699999999999992</v>
      </c>
      <c r="N57" s="7">
        <v>9</v>
      </c>
    </row>
    <row r="58" spans="8:14" x14ac:dyDescent="0.35">
      <c r="H58" s="6" t="s">
        <v>271</v>
      </c>
      <c r="I58" s="6" t="s">
        <v>457</v>
      </c>
      <c r="J58" s="6" t="s">
        <v>432</v>
      </c>
      <c r="K58" s="6" t="s">
        <v>443</v>
      </c>
      <c r="L58" s="8">
        <v>43160</v>
      </c>
      <c r="M58" s="9">
        <v>5.28</v>
      </c>
      <c r="N58" s="7">
        <v>6</v>
      </c>
    </row>
    <row r="59" spans="8:14" x14ac:dyDescent="0.35">
      <c r="H59" s="6" t="s">
        <v>405</v>
      </c>
      <c r="I59" s="6" t="s">
        <v>458</v>
      </c>
      <c r="J59" s="6" t="s">
        <v>441</v>
      </c>
      <c r="K59" s="6" t="s">
        <v>431</v>
      </c>
      <c r="L59" s="8">
        <v>43313</v>
      </c>
      <c r="M59" s="9">
        <v>8.6999999999999993</v>
      </c>
      <c r="N59" s="7">
        <v>10</v>
      </c>
    </row>
    <row r="60" spans="8:14" x14ac:dyDescent="0.35">
      <c r="H60" s="6" t="s">
        <v>91</v>
      </c>
      <c r="I60" s="6" t="s">
        <v>456</v>
      </c>
      <c r="J60" s="6" t="s">
        <v>441</v>
      </c>
      <c r="K60" s="6" t="s">
        <v>440</v>
      </c>
      <c r="L60" s="8">
        <v>42856</v>
      </c>
      <c r="M60" s="9">
        <v>7</v>
      </c>
      <c r="N60" s="7">
        <v>10</v>
      </c>
    </row>
    <row r="61" spans="8:14" x14ac:dyDescent="0.35">
      <c r="H61" s="6" t="s">
        <v>130</v>
      </c>
      <c r="I61" s="6" t="s">
        <v>444</v>
      </c>
      <c r="J61" s="6" t="s">
        <v>441</v>
      </c>
      <c r="K61" s="6" t="s">
        <v>437</v>
      </c>
      <c r="L61" s="8">
        <v>43313</v>
      </c>
      <c r="M61" s="9">
        <v>8.3000000000000007</v>
      </c>
      <c r="N61" s="7">
        <v>10</v>
      </c>
    </row>
    <row r="62" spans="8:14" x14ac:dyDescent="0.35">
      <c r="H62" s="6" t="s">
        <v>475</v>
      </c>
      <c r="I62" s="6" t="s">
        <v>447</v>
      </c>
      <c r="J62" s="6" t="s">
        <v>441</v>
      </c>
      <c r="K62" s="6" t="s">
        <v>435</v>
      </c>
      <c r="L62" s="8">
        <v>42887</v>
      </c>
      <c r="M62" s="9">
        <v>10.92</v>
      </c>
      <c r="N62" s="7">
        <v>12</v>
      </c>
    </row>
    <row r="63" spans="8:14" x14ac:dyDescent="0.35">
      <c r="H63" s="6" t="s">
        <v>233</v>
      </c>
      <c r="I63" s="6" t="s">
        <v>451</v>
      </c>
      <c r="J63" s="6" t="s">
        <v>432</v>
      </c>
      <c r="K63" s="6" t="s">
        <v>435</v>
      </c>
      <c r="L63" s="8">
        <v>43132</v>
      </c>
      <c r="M63" s="9">
        <v>3.85</v>
      </c>
      <c r="N63" s="7">
        <v>5</v>
      </c>
    </row>
    <row r="64" spans="8:14" x14ac:dyDescent="0.35">
      <c r="H64" s="6" t="s">
        <v>181</v>
      </c>
      <c r="I64" s="6" t="s">
        <v>449</v>
      </c>
      <c r="J64" s="6" t="s">
        <v>432</v>
      </c>
      <c r="K64" s="6" t="s">
        <v>450</v>
      </c>
      <c r="L64" s="8">
        <v>42767</v>
      </c>
      <c r="M64" s="9">
        <v>5.25</v>
      </c>
      <c r="N64" s="7">
        <v>7</v>
      </c>
    </row>
    <row r="65" spans="8:14" x14ac:dyDescent="0.35">
      <c r="H65" s="6" t="s">
        <v>224</v>
      </c>
      <c r="I65" s="6" t="s">
        <v>458</v>
      </c>
      <c r="J65" s="6" t="s">
        <v>441</v>
      </c>
      <c r="K65" s="6" t="s">
        <v>437</v>
      </c>
      <c r="L65" s="8">
        <v>42979</v>
      </c>
      <c r="M65" s="9">
        <v>5.7</v>
      </c>
      <c r="N65" s="7">
        <v>6</v>
      </c>
    </row>
    <row r="66" spans="8:14" x14ac:dyDescent="0.35">
      <c r="H66" s="6" t="s">
        <v>344</v>
      </c>
      <c r="I66" s="6" t="s">
        <v>446</v>
      </c>
      <c r="J66" s="6" t="s">
        <v>445</v>
      </c>
      <c r="K66" s="6" t="s">
        <v>437</v>
      </c>
      <c r="L66" s="8">
        <v>43132</v>
      </c>
      <c r="M66" s="9">
        <v>8.91</v>
      </c>
      <c r="N66" s="7">
        <v>11</v>
      </c>
    </row>
    <row r="67" spans="8:14" x14ac:dyDescent="0.35">
      <c r="H67" s="6" t="s">
        <v>146</v>
      </c>
      <c r="I67" s="6" t="s">
        <v>453</v>
      </c>
      <c r="J67" s="6" t="s">
        <v>441</v>
      </c>
      <c r="K67" s="6" t="s">
        <v>437</v>
      </c>
      <c r="L67" s="8">
        <v>42887</v>
      </c>
      <c r="M67" s="9">
        <v>7.2</v>
      </c>
      <c r="N67" s="7">
        <v>9</v>
      </c>
    </row>
    <row r="68" spans="8:14" x14ac:dyDescent="0.35">
      <c r="H68" s="6" t="s">
        <v>165</v>
      </c>
      <c r="I68" s="6" t="s">
        <v>436</v>
      </c>
      <c r="J68" s="6" t="s">
        <v>432</v>
      </c>
      <c r="K68" s="6" t="s">
        <v>450</v>
      </c>
      <c r="L68" s="8">
        <v>43070</v>
      </c>
      <c r="M68" s="9">
        <v>5.46</v>
      </c>
      <c r="N68" s="7">
        <v>6</v>
      </c>
    </row>
    <row r="69" spans="8:14" x14ac:dyDescent="0.35">
      <c r="H69" s="6" t="s">
        <v>18</v>
      </c>
      <c r="I69" s="6" t="s">
        <v>458</v>
      </c>
      <c r="J69" s="6" t="s">
        <v>441</v>
      </c>
      <c r="K69" s="6" t="s">
        <v>440</v>
      </c>
      <c r="L69" s="8">
        <v>42767</v>
      </c>
      <c r="M69" s="9">
        <v>11.05</v>
      </c>
      <c r="N69" s="7">
        <v>13</v>
      </c>
    </row>
    <row r="70" spans="8:14" x14ac:dyDescent="0.35">
      <c r="H70" s="6" t="s">
        <v>390</v>
      </c>
      <c r="I70" s="6" t="s">
        <v>446</v>
      </c>
      <c r="J70" s="6" t="s">
        <v>445</v>
      </c>
      <c r="K70" s="6" t="s">
        <v>440</v>
      </c>
      <c r="L70" s="8">
        <v>42767</v>
      </c>
      <c r="M70" s="9">
        <v>5.6</v>
      </c>
      <c r="N70" s="7">
        <v>7</v>
      </c>
    </row>
    <row r="71" spans="8:14" x14ac:dyDescent="0.35">
      <c r="H71" s="6" t="s">
        <v>218</v>
      </c>
      <c r="I71" s="6" t="s">
        <v>451</v>
      </c>
      <c r="J71" s="6" t="s">
        <v>432</v>
      </c>
      <c r="K71" s="6" t="s">
        <v>450</v>
      </c>
      <c r="L71" s="8">
        <v>43405</v>
      </c>
      <c r="M71" s="9">
        <v>9.4</v>
      </c>
      <c r="N71" s="7">
        <v>10</v>
      </c>
    </row>
    <row r="72" spans="8:14" x14ac:dyDescent="0.35">
      <c r="H72" s="6" t="s">
        <v>187</v>
      </c>
      <c r="I72" s="6" t="s">
        <v>438</v>
      </c>
      <c r="J72" s="6" t="s">
        <v>432</v>
      </c>
      <c r="K72" s="6" t="s">
        <v>452</v>
      </c>
      <c r="L72" s="8">
        <v>43344</v>
      </c>
      <c r="M72" s="9">
        <v>8.19</v>
      </c>
      <c r="N72" s="7">
        <v>9</v>
      </c>
    </row>
    <row r="73" spans="8:14" x14ac:dyDescent="0.35">
      <c r="H73" s="6" t="s">
        <v>317</v>
      </c>
      <c r="I73" s="6" t="s">
        <v>433</v>
      </c>
      <c r="J73" s="6" t="s">
        <v>432</v>
      </c>
      <c r="K73" s="6" t="s">
        <v>434</v>
      </c>
      <c r="L73" s="8">
        <v>42767</v>
      </c>
      <c r="M73" s="9">
        <v>5.68</v>
      </c>
      <c r="N73" s="7">
        <v>8</v>
      </c>
    </row>
    <row r="74" spans="8:14" x14ac:dyDescent="0.35">
      <c r="H74" s="6" t="s">
        <v>234</v>
      </c>
      <c r="I74" s="6" t="s">
        <v>456</v>
      </c>
      <c r="J74" s="6" t="s">
        <v>441</v>
      </c>
      <c r="K74" s="6" t="s">
        <v>450</v>
      </c>
      <c r="L74" s="8">
        <v>42736</v>
      </c>
      <c r="M74" s="9">
        <v>4.62</v>
      </c>
      <c r="N74" s="7">
        <v>6</v>
      </c>
    </row>
    <row r="75" spans="8:14" x14ac:dyDescent="0.35">
      <c r="H75" s="6" t="s">
        <v>325</v>
      </c>
      <c r="I75" s="6" t="s">
        <v>447</v>
      </c>
      <c r="J75" s="6" t="s">
        <v>441</v>
      </c>
      <c r="K75" s="6" t="s">
        <v>450</v>
      </c>
      <c r="L75" s="8">
        <v>42736</v>
      </c>
      <c r="M75" s="9">
        <v>10.14</v>
      </c>
      <c r="N75" s="7">
        <v>13</v>
      </c>
    </row>
    <row r="76" spans="8:14" x14ac:dyDescent="0.35">
      <c r="H76" s="6" t="s">
        <v>120</v>
      </c>
      <c r="I76" s="6" t="s">
        <v>438</v>
      </c>
      <c r="J76" s="6" t="s">
        <v>432</v>
      </c>
      <c r="K76" s="6" t="s">
        <v>448</v>
      </c>
      <c r="L76" s="8">
        <v>43252</v>
      </c>
      <c r="M76" s="9">
        <v>11.55</v>
      </c>
      <c r="N76" s="7">
        <v>15</v>
      </c>
    </row>
    <row r="77" spans="8:14" x14ac:dyDescent="0.35">
      <c r="H77" s="6" t="s">
        <v>97</v>
      </c>
      <c r="I77" s="6" t="s">
        <v>449</v>
      </c>
      <c r="J77" s="6" t="s">
        <v>432</v>
      </c>
      <c r="K77" s="6" t="s">
        <v>440</v>
      </c>
      <c r="L77" s="8">
        <v>43221</v>
      </c>
      <c r="M77" s="9">
        <v>12.09</v>
      </c>
      <c r="N77" s="7">
        <v>13</v>
      </c>
    </row>
    <row r="78" spans="8:14" x14ac:dyDescent="0.35">
      <c r="H78" s="6" t="s">
        <v>308</v>
      </c>
      <c r="I78" s="6" t="s">
        <v>457</v>
      </c>
      <c r="J78" s="6" t="s">
        <v>432</v>
      </c>
      <c r="K78" s="6" t="s">
        <v>452</v>
      </c>
      <c r="L78" s="8">
        <v>43252</v>
      </c>
      <c r="M78" s="9">
        <v>4.55</v>
      </c>
      <c r="N78" s="7">
        <v>5</v>
      </c>
    </row>
    <row r="79" spans="8:14" x14ac:dyDescent="0.35">
      <c r="H79" s="6" t="s">
        <v>299</v>
      </c>
      <c r="I79" s="6" t="s">
        <v>442</v>
      </c>
      <c r="J79" s="6" t="s">
        <v>441</v>
      </c>
      <c r="K79" s="6" t="s">
        <v>431</v>
      </c>
      <c r="L79" s="8">
        <v>43252</v>
      </c>
      <c r="M79" s="9">
        <v>12.15</v>
      </c>
      <c r="N79" s="7">
        <v>15</v>
      </c>
    </row>
    <row r="80" spans="8:14" x14ac:dyDescent="0.35">
      <c r="H80" s="6" t="s">
        <v>96</v>
      </c>
      <c r="I80" s="6" t="s">
        <v>438</v>
      </c>
      <c r="J80" s="6" t="s">
        <v>432</v>
      </c>
      <c r="K80" s="6" t="s">
        <v>448</v>
      </c>
      <c r="L80" s="8">
        <v>43009</v>
      </c>
      <c r="M80" s="9">
        <v>6.88</v>
      </c>
      <c r="N80" s="7">
        <v>8</v>
      </c>
    </row>
    <row r="81" spans="8:14" x14ac:dyDescent="0.35">
      <c r="H81" s="6" t="s">
        <v>320</v>
      </c>
      <c r="I81" s="6" t="s">
        <v>446</v>
      </c>
      <c r="J81" s="6" t="s">
        <v>445</v>
      </c>
      <c r="K81" s="6" t="s">
        <v>450</v>
      </c>
      <c r="L81" s="8">
        <v>42826</v>
      </c>
      <c r="M81" s="9">
        <v>13.5</v>
      </c>
      <c r="N81" s="7">
        <v>15</v>
      </c>
    </row>
    <row r="82" spans="8:14" x14ac:dyDescent="0.35">
      <c r="H82" s="6" t="s">
        <v>364</v>
      </c>
      <c r="I82" s="6" t="s">
        <v>454</v>
      </c>
      <c r="J82" s="6" t="s">
        <v>432</v>
      </c>
      <c r="K82" s="6" t="s">
        <v>452</v>
      </c>
      <c r="L82" s="8">
        <v>43405</v>
      </c>
      <c r="M82" s="9">
        <v>4</v>
      </c>
      <c r="N82" s="7">
        <v>5</v>
      </c>
    </row>
    <row r="83" spans="8:14" x14ac:dyDescent="0.35">
      <c r="H83" s="6" t="s">
        <v>474</v>
      </c>
      <c r="I83" s="6" t="s">
        <v>456</v>
      </c>
      <c r="J83" s="6" t="s">
        <v>441</v>
      </c>
      <c r="K83" s="6" t="s">
        <v>443</v>
      </c>
      <c r="L83" s="8">
        <v>43252</v>
      </c>
      <c r="M83" s="9">
        <v>4.32</v>
      </c>
      <c r="N83" s="7">
        <v>6</v>
      </c>
    </row>
    <row r="84" spans="8:14" x14ac:dyDescent="0.35">
      <c r="H84" s="6" t="s">
        <v>304</v>
      </c>
      <c r="I84" s="6" t="s">
        <v>436</v>
      </c>
      <c r="J84" s="6" t="s">
        <v>432</v>
      </c>
      <c r="K84" s="6" t="s">
        <v>448</v>
      </c>
      <c r="L84" s="8">
        <v>42795</v>
      </c>
      <c r="M84" s="9">
        <v>11.4</v>
      </c>
      <c r="N84" s="7">
        <v>15</v>
      </c>
    </row>
    <row r="85" spans="8:14" x14ac:dyDescent="0.35">
      <c r="H85" s="6" t="s">
        <v>223</v>
      </c>
      <c r="I85" s="6" t="s">
        <v>456</v>
      </c>
      <c r="J85" s="6" t="s">
        <v>441</v>
      </c>
      <c r="K85" s="6" t="s">
        <v>448</v>
      </c>
      <c r="L85" s="8">
        <v>42856</v>
      </c>
      <c r="M85" s="9">
        <v>5.64</v>
      </c>
      <c r="N85" s="7">
        <v>6</v>
      </c>
    </row>
    <row r="86" spans="8:14" x14ac:dyDescent="0.35">
      <c r="H86" s="6" t="s">
        <v>194</v>
      </c>
      <c r="I86" s="6" t="s">
        <v>456</v>
      </c>
      <c r="J86" s="6" t="s">
        <v>441</v>
      </c>
      <c r="K86" s="6" t="s">
        <v>435</v>
      </c>
      <c r="L86" s="8">
        <v>43313</v>
      </c>
      <c r="M86" s="9">
        <v>8.4700000000000006</v>
      </c>
      <c r="N86" s="7">
        <v>11</v>
      </c>
    </row>
    <row r="87" spans="8:14" x14ac:dyDescent="0.35">
      <c r="H87" s="6" t="s">
        <v>161</v>
      </c>
      <c r="I87" s="6" t="s">
        <v>453</v>
      </c>
      <c r="J87" s="6" t="s">
        <v>441</v>
      </c>
      <c r="K87" s="6" t="s">
        <v>440</v>
      </c>
      <c r="L87" s="8">
        <v>43344</v>
      </c>
      <c r="M87" s="9">
        <v>8.25</v>
      </c>
      <c r="N87" s="7">
        <v>11</v>
      </c>
    </row>
    <row r="88" spans="8:14" x14ac:dyDescent="0.35">
      <c r="H88" s="6" t="s">
        <v>192</v>
      </c>
      <c r="I88" s="6" t="s">
        <v>451</v>
      </c>
      <c r="J88" s="6" t="s">
        <v>432</v>
      </c>
      <c r="K88" s="6" t="s">
        <v>443</v>
      </c>
      <c r="L88" s="8">
        <v>43344</v>
      </c>
      <c r="M88" s="9">
        <v>7.2</v>
      </c>
      <c r="N88" s="7">
        <v>10</v>
      </c>
    </row>
    <row r="89" spans="8:14" x14ac:dyDescent="0.35">
      <c r="H89" s="6" t="s">
        <v>270</v>
      </c>
      <c r="I89" s="6" t="s">
        <v>442</v>
      </c>
      <c r="J89" s="6" t="s">
        <v>441</v>
      </c>
      <c r="K89" s="6" t="s">
        <v>448</v>
      </c>
      <c r="L89" s="8">
        <v>43040</v>
      </c>
      <c r="M89" s="9">
        <v>11.4</v>
      </c>
      <c r="N89" s="7">
        <v>15</v>
      </c>
    </row>
    <row r="90" spans="8:14" x14ac:dyDescent="0.35">
      <c r="H90" s="6" t="s">
        <v>298</v>
      </c>
      <c r="I90" s="6" t="s">
        <v>436</v>
      </c>
      <c r="J90" s="6" t="s">
        <v>432</v>
      </c>
      <c r="K90" s="6" t="s">
        <v>443</v>
      </c>
      <c r="L90" s="8">
        <v>42917</v>
      </c>
      <c r="M90" s="9">
        <v>6.3</v>
      </c>
      <c r="N90" s="7">
        <v>7</v>
      </c>
    </row>
    <row r="91" spans="8:14" x14ac:dyDescent="0.35">
      <c r="H91" s="6" t="s">
        <v>338</v>
      </c>
      <c r="I91" s="6" t="s">
        <v>458</v>
      </c>
      <c r="J91" s="6" t="s">
        <v>441</v>
      </c>
      <c r="K91" s="6" t="s">
        <v>443</v>
      </c>
      <c r="L91" s="8">
        <v>42856</v>
      </c>
      <c r="M91" s="9">
        <v>7.81</v>
      </c>
      <c r="N91" s="7">
        <v>11</v>
      </c>
    </row>
    <row r="92" spans="8:14" x14ac:dyDescent="0.35">
      <c r="H92" s="6" t="s">
        <v>150</v>
      </c>
      <c r="I92" s="6" t="s">
        <v>453</v>
      </c>
      <c r="J92" s="6" t="s">
        <v>441</v>
      </c>
      <c r="K92" s="6" t="s">
        <v>440</v>
      </c>
      <c r="L92" s="8">
        <v>43160</v>
      </c>
      <c r="M92" s="9">
        <v>11.96</v>
      </c>
      <c r="N92" s="7">
        <v>13</v>
      </c>
    </row>
    <row r="93" spans="8:14" x14ac:dyDescent="0.35">
      <c r="H93" s="6" t="s">
        <v>290</v>
      </c>
      <c r="I93" s="6" t="s">
        <v>454</v>
      </c>
      <c r="J93" s="6" t="s">
        <v>432</v>
      </c>
      <c r="K93" s="6" t="s">
        <v>434</v>
      </c>
      <c r="L93" s="8">
        <v>43191</v>
      </c>
      <c r="M93" s="9">
        <v>3.7</v>
      </c>
      <c r="N93" s="7">
        <v>5</v>
      </c>
    </row>
    <row r="94" spans="8:14" x14ac:dyDescent="0.35">
      <c r="H94" s="6" t="s">
        <v>314</v>
      </c>
      <c r="I94" s="6" t="s">
        <v>436</v>
      </c>
      <c r="J94" s="6" t="s">
        <v>432</v>
      </c>
      <c r="K94" s="6" t="s">
        <v>440</v>
      </c>
      <c r="L94" s="8">
        <v>43313</v>
      </c>
      <c r="M94" s="9">
        <v>7.5</v>
      </c>
      <c r="N94" s="7">
        <v>10</v>
      </c>
    </row>
    <row r="95" spans="8:14" x14ac:dyDescent="0.35">
      <c r="H95" s="6" t="s">
        <v>215</v>
      </c>
      <c r="I95" s="6" t="s">
        <v>449</v>
      </c>
      <c r="J95" s="6" t="s">
        <v>432</v>
      </c>
      <c r="K95" s="6" t="s">
        <v>434</v>
      </c>
      <c r="L95" s="8">
        <v>43374</v>
      </c>
      <c r="M95" s="9">
        <v>7.65</v>
      </c>
      <c r="N95" s="7">
        <v>9</v>
      </c>
    </row>
    <row r="96" spans="8:14" x14ac:dyDescent="0.35">
      <c r="H96" s="6" t="s">
        <v>263</v>
      </c>
      <c r="I96" s="6" t="s">
        <v>447</v>
      </c>
      <c r="J96" s="6" t="s">
        <v>441</v>
      </c>
      <c r="K96" s="6" t="s">
        <v>440</v>
      </c>
      <c r="L96" s="8">
        <v>42979</v>
      </c>
      <c r="M96" s="9">
        <v>6.16</v>
      </c>
      <c r="N96" s="7">
        <v>8</v>
      </c>
    </row>
    <row r="97" spans="8:14" x14ac:dyDescent="0.35">
      <c r="H97" s="6" t="s">
        <v>240</v>
      </c>
      <c r="I97" s="6" t="s">
        <v>446</v>
      </c>
      <c r="J97" s="6" t="s">
        <v>445</v>
      </c>
      <c r="K97" s="6" t="s">
        <v>450</v>
      </c>
      <c r="L97" s="8">
        <v>43313</v>
      </c>
      <c r="M97" s="9">
        <v>4.75</v>
      </c>
      <c r="N97" s="7">
        <v>5</v>
      </c>
    </row>
    <row r="98" spans="8:14" x14ac:dyDescent="0.35">
      <c r="H98" s="6" t="s">
        <v>216</v>
      </c>
      <c r="I98" s="6" t="s">
        <v>436</v>
      </c>
      <c r="J98" s="6" t="s">
        <v>432</v>
      </c>
      <c r="K98" s="6" t="s">
        <v>440</v>
      </c>
      <c r="L98" s="8">
        <v>43040</v>
      </c>
      <c r="M98" s="9">
        <v>9.8000000000000007</v>
      </c>
      <c r="N98" s="7">
        <v>14</v>
      </c>
    </row>
    <row r="99" spans="8:14" x14ac:dyDescent="0.35">
      <c r="H99" s="6" t="s">
        <v>473</v>
      </c>
      <c r="I99" s="6" t="s">
        <v>456</v>
      </c>
      <c r="J99" s="6" t="s">
        <v>441</v>
      </c>
      <c r="K99" s="6" t="s">
        <v>443</v>
      </c>
      <c r="L99" s="8">
        <v>43344</v>
      </c>
      <c r="M99" s="9">
        <v>4.68</v>
      </c>
      <c r="N99" s="7">
        <v>6</v>
      </c>
    </row>
    <row r="100" spans="8:14" x14ac:dyDescent="0.35">
      <c r="H100" s="6" t="s">
        <v>328</v>
      </c>
      <c r="I100" s="6" t="s">
        <v>438</v>
      </c>
      <c r="J100" s="6" t="s">
        <v>432</v>
      </c>
      <c r="K100" s="6" t="s">
        <v>448</v>
      </c>
      <c r="L100" s="8">
        <v>43221</v>
      </c>
      <c r="M100" s="9">
        <v>13.05</v>
      </c>
      <c r="N100" s="7">
        <v>15</v>
      </c>
    </row>
    <row r="101" spans="8:14" x14ac:dyDescent="0.35">
      <c r="H101" s="6" t="s">
        <v>357</v>
      </c>
      <c r="I101" s="6" t="s">
        <v>460</v>
      </c>
      <c r="J101" s="6" t="s">
        <v>445</v>
      </c>
      <c r="K101" s="6" t="s">
        <v>431</v>
      </c>
      <c r="L101" s="8">
        <v>43374</v>
      </c>
      <c r="M101" s="9">
        <v>7.3</v>
      </c>
      <c r="N101" s="7">
        <v>10</v>
      </c>
    </row>
    <row r="102" spans="8:14" x14ac:dyDescent="0.35">
      <c r="H102" s="6" t="s">
        <v>329</v>
      </c>
      <c r="I102" s="6" t="s">
        <v>438</v>
      </c>
      <c r="J102" s="6" t="s">
        <v>432</v>
      </c>
      <c r="K102" s="6" t="s">
        <v>450</v>
      </c>
      <c r="L102" s="8">
        <v>42767</v>
      </c>
      <c r="M102" s="9">
        <v>10.32</v>
      </c>
      <c r="N102" s="7">
        <v>12</v>
      </c>
    </row>
    <row r="103" spans="8:14" x14ac:dyDescent="0.35">
      <c r="H103" s="6" t="s">
        <v>399</v>
      </c>
      <c r="I103" s="6" t="s">
        <v>458</v>
      </c>
      <c r="J103" s="6" t="s">
        <v>441</v>
      </c>
      <c r="K103" s="6" t="s">
        <v>437</v>
      </c>
      <c r="L103" s="8">
        <v>42948</v>
      </c>
      <c r="M103" s="9">
        <v>6.02</v>
      </c>
      <c r="N103" s="7">
        <v>7</v>
      </c>
    </row>
    <row r="104" spans="8:14" x14ac:dyDescent="0.35">
      <c r="H104" s="6" t="s">
        <v>107</v>
      </c>
      <c r="I104" s="6" t="s">
        <v>458</v>
      </c>
      <c r="J104" s="6" t="s">
        <v>441</v>
      </c>
      <c r="K104" s="6" t="s">
        <v>435</v>
      </c>
      <c r="L104" s="8">
        <v>43282</v>
      </c>
      <c r="M104" s="9">
        <v>11.1</v>
      </c>
      <c r="N104" s="7">
        <v>15</v>
      </c>
    </row>
    <row r="105" spans="8:14" x14ac:dyDescent="0.35">
      <c r="H105" s="6" t="s">
        <v>140</v>
      </c>
      <c r="I105" s="6" t="s">
        <v>446</v>
      </c>
      <c r="J105" s="6" t="s">
        <v>445</v>
      </c>
      <c r="K105" s="6" t="s">
        <v>452</v>
      </c>
      <c r="L105" s="8">
        <v>43160</v>
      </c>
      <c r="M105" s="9">
        <v>4.7</v>
      </c>
      <c r="N105" s="7">
        <v>5</v>
      </c>
    </row>
    <row r="106" spans="8:14" x14ac:dyDescent="0.35">
      <c r="H106" s="6" t="s">
        <v>380</v>
      </c>
      <c r="I106" s="6" t="s">
        <v>449</v>
      </c>
      <c r="J106" s="6" t="s">
        <v>432</v>
      </c>
      <c r="K106" s="6" t="s">
        <v>437</v>
      </c>
      <c r="L106" s="8">
        <v>43282</v>
      </c>
      <c r="M106" s="9">
        <v>8.0299999999999994</v>
      </c>
      <c r="N106" s="7">
        <v>11</v>
      </c>
    </row>
    <row r="107" spans="8:14" x14ac:dyDescent="0.35">
      <c r="H107" s="6" t="s">
        <v>159</v>
      </c>
      <c r="I107" s="6" t="s">
        <v>446</v>
      </c>
      <c r="J107" s="6" t="s">
        <v>445</v>
      </c>
      <c r="K107" s="6" t="s">
        <v>450</v>
      </c>
      <c r="L107" s="8">
        <v>43313</v>
      </c>
      <c r="M107" s="9">
        <v>4.62</v>
      </c>
      <c r="N107" s="7">
        <v>6</v>
      </c>
    </row>
    <row r="108" spans="8:14" x14ac:dyDescent="0.35">
      <c r="H108" s="6" t="s">
        <v>190</v>
      </c>
      <c r="I108" s="6" t="s">
        <v>458</v>
      </c>
      <c r="J108" s="6" t="s">
        <v>441</v>
      </c>
      <c r="K108" s="6" t="s">
        <v>443</v>
      </c>
      <c r="L108" s="8">
        <v>43070</v>
      </c>
      <c r="M108" s="9">
        <v>9.24</v>
      </c>
      <c r="N108" s="7">
        <v>12</v>
      </c>
    </row>
    <row r="109" spans="8:14" x14ac:dyDescent="0.35">
      <c r="H109" s="6" t="s">
        <v>322</v>
      </c>
      <c r="I109" s="6" t="s">
        <v>456</v>
      </c>
      <c r="J109" s="6" t="s">
        <v>441</v>
      </c>
      <c r="K109" s="6" t="s">
        <v>450</v>
      </c>
      <c r="L109" s="8">
        <v>43040</v>
      </c>
      <c r="M109" s="9">
        <v>8.3000000000000007</v>
      </c>
      <c r="N109" s="7">
        <v>10</v>
      </c>
    </row>
    <row r="110" spans="8:14" x14ac:dyDescent="0.35">
      <c r="H110" s="6" t="s">
        <v>394</v>
      </c>
      <c r="I110" s="6" t="s">
        <v>453</v>
      </c>
      <c r="J110" s="6" t="s">
        <v>441</v>
      </c>
      <c r="K110" s="6" t="s">
        <v>443</v>
      </c>
      <c r="L110" s="8">
        <v>42736</v>
      </c>
      <c r="M110" s="9">
        <v>12</v>
      </c>
      <c r="N110" s="7">
        <v>15</v>
      </c>
    </row>
    <row r="111" spans="8:14" x14ac:dyDescent="0.35">
      <c r="H111" s="6" t="s">
        <v>472</v>
      </c>
      <c r="I111" s="6" t="s">
        <v>447</v>
      </c>
      <c r="J111" s="6" t="s">
        <v>441</v>
      </c>
      <c r="K111" s="6" t="s">
        <v>440</v>
      </c>
      <c r="L111" s="8">
        <v>43160</v>
      </c>
      <c r="M111" s="9">
        <v>9.1300000000000008</v>
      </c>
      <c r="N111" s="7">
        <v>11</v>
      </c>
    </row>
    <row r="112" spans="8:14" x14ac:dyDescent="0.35">
      <c r="H112" s="6" t="s">
        <v>157</v>
      </c>
      <c r="I112" s="6" t="s">
        <v>444</v>
      </c>
      <c r="J112" s="6" t="s">
        <v>441</v>
      </c>
      <c r="K112" s="6" t="s">
        <v>452</v>
      </c>
      <c r="L112" s="8">
        <v>42948</v>
      </c>
      <c r="M112" s="9">
        <v>8.4600000000000009</v>
      </c>
      <c r="N112" s="7">
        <v>9</v>
      </c>
    </row>
    <row r="113" spans="8:14" x14ac:dyDescent="0.35">
      <c r="H113" s="6" t="s">
        <v>471</v>
      </c>
      <c r="I113" s="6" t="s">
        <v>447</v>
      </c>
      <c r="J113" s="6" t="s">
        <v>441</v>
      </c>
      <c r="K113" s="6" t="s">
        <v>431</v>
      </c>
      <c r="L113" s="8">
        <v>43313</v>
      </c>
      <c r="M113" s="9">
        <v>11.62</v>
      </c>
      <c r="N113" s="7">
        <v>14</v>
      </c>
    </row>
    <row r="114" spans="8:14" x14ac:dyDescent="0.35">
      <c r="H114" s="6" t="s">
        <v>368</v>
      </c>
      <c r="I114" s="6" t="s">
        <v>451</v>
      </c>
      <c r="J114" s="6" t="s">
        <v>432</v>
      </c>
      <c r="K114" s="6" t="s">
        <v>443</v>
      </c>
      <c r="L114" s="8">
        <v>42979</v>
      </c>
      <c r="M114" s="9">
        <v>7.6</v>
      </c>
      <c r="N114" s="7">
        <v>10</v>
      </c>
    </row>
    <row r="115" spans="8:14" x14ac:dyDescent="0.35">
      <c r="H115" s="6" t="s">
        <v>397</v>
      </c>
      <c r="I115" s="6" t="s">
        <v>438</v>
      </c>
      <c r="J115" s="6" t="s">
        <v>432</v>
      </c>
      <c r="K115" s="6" t="s">
        <v>434</v>
      </c>
      <c r="L115" s="8">
        <v>42826</v>
      </c>
      <c r="M115" s="9">
        <v>6.37</v>
      </c>
      <c r="N115" s="7">
        <v>7</v>
      </c>
    </row>
    <row r="116" spans="8:14" x14ac:dyDescent="0.35">
      <c r="H116" s="6" t="s">
        <v>353</v>
      </c>
      <c r="I116" s="6" t="s">
        <v>442</v>
      </c>
      <c r="J116" s="6" t="s">
        <v>441</v>
      </c>
      <c r="K116" s="6" t="s">
        <v>434</v>
      </c>
      <c r="L116" s="8">
        <v>43221</v>
      </c>
      <c r="M116" s="9">
        <v>7.56</v>
      </c>
      <c r="N116" s="7">
        <v>9</v>
      </c>
    </row>
    <row r="117" spans="8:14" x14ac:dyDescent="0.35">
      <c r="H117" s="6" t="s">
        <v>372</v>
      </c>
      <c r="I117" s="6" t="s">
        <v>457</v>
      </c>
      <c r="J117" s="6" t="s">
        <v>432</v>
      </c>
      <c r="K117" s="6" t="s">
        <v>450</v>
      </c>
      <c r="L117" s="8">
        <v>42826</v>
      </c>
      <c r="M117" s="9">
        <v>11.83</v>
      </c>
      <c r="N117" s="7">
        <v>13</v>
      </c>
    </row>
    <row r="118" spans="8:14" x14ac:dyDescent="0.35">
      <c r="H118" s="6" t="s">
        <v>92</v>
      </c>
      <c r="I118" s="6" t="s">
        <v>442</v>
      </c>
      <c r="J118" s="6" t="s">
        <v>441</v>
      </c>
      <c r="K118" s="6" t="s">
        <v>434</v>
      </c>
      <c r="L118" s="8">
        <v>42948</v>
      </c>
      <c r="M118" s="9">
        <v>11.05</v>
      </c>
      <c r="N118" s="7">
        <v>13</v>
      </c>
    </row>
    <row r="119" spans="8:14" x14ac:dyDescent="0.35">
      <c r="H119" s="6" t="s">
        <v>330</v>
      </c>
      <c r="I119" s="6" t="s">
        <v>456</v>
      </c>
      <c r="J119" s="6" t="s">
        <v>441</v>
      </c>
      <c r="K119" s="6" t="s">
        <v>434</v>
      </c>
      <c r="L119" s="8">
        <v>43132</v>
      </c>
      <c r="M119" s="9">
        <v>13.2</v>
      </c>
      <c r="N119" s="7">
        <v>15</v>
      </c>
    </row>
    <row r="120" spans="8:14" x14ac:dyDescent="0.35">
      <c r="H120" s="6" t="s">
        <v>200</v>
      </c>
      <c r="I120" s="6" t="s">
        <v>446</v>
      </c>
      <c r="J120" s="6" t="s">
        <v>445</v>
      </c>
      <c r="K120" s="6" t="s">
        <v>448</v>
      </c>
      <c r="L120" s="8">
        <v>43132</v>
      </c>
      <c r="M120" s="9">
        <v>11.34</v>
      </c>
      <c r="N120" s="7">
        <v>14</v>
      </c>
    </row>
    <row r="121" spans="8:14" x14ac:dyDescent="0.35">
      <c r="H121" s="6" t="s">
        <v>21</v>
      </c>
      <c r="I121" s="6" t="s">
        <v>433</v>
      </c>
      <c r="J121" s="6" t="s">
        <v>432</v>
      </c>
      <c r="K121" s="6" t="s">
        <v>452</v>
      </c>
      <c r="L121" s="8">
        <v>42917</v>
      </c>
      <c r="M121" s="9">
        <v>11.16</v>
      </c>
      <c r="N121" s="7">
        <v>12</v>
      </c>
    </row>
    <row r="122" spans="8:14" x14ac:dyDescent="0.35">
      <c r="H122" s="6" t="s">
        <v>76</v>
      </c>
      <c r="I122" s="6" t="s">
        <v>444</v>
      </c>
      <c r="J122" s="6" t="s">
        <v>441</v>
      </c>
      <c r="K122" s="6" t="s">
        <v>450</v>
      </c>
      <c r="L122" s="8">
        <v>42826</v>
      </c>
      <c r="M122" s="9">
        <v>3.9</v>
      </c>
      <c r="N122" s="7">
        <v>5</v>
      </c>
    </row>
    <row r="123" spans="8:14" x14ac:dyDescent="0.35">
      <c r="H123" s="6" t="s">
        <v>321</v>
      </c>
      <c r="I123" s="6" t="s">
        <v>447</v>
      </c>
      <c r="J123" s="6" t="s">
        <v>441</v>
      </c>
      <c r="K123" s="6" t="s">
        <v>431</v>
      </c>
      <c r="L123" s="8">
        <v>43009</v>
      </c>
      <c r="M123" s="9">
        <v>4.38</v>
      </c>
      <c r="N123" s="7">
        <v>6</v>
      </c>
    </row>
    <row r="124" spans="8:14" x14ac:dyDescent="0.35">
      <c r="H124" s="6" t="s">
        <v>133</v>
      </c>
      <c r="I124" s="6" t="s">
        <v>438</v>
      </c>
      <c r="J124" s="6" t="s">
        <v>432</v>
      </c>
      <c r="K124" s="6" t="s">
        <v>434</v>
      </c>
      <c r="L124" s="8">
        <v>42826</v>
      </c>
      <c r="M124" s="9">
        <v>5.92</v>
      </c>
      <c r="N124" s="7">
        <v>8</v>
      </c>
    </row>
    <row r="125" spans="8:14" x14ac:dyDescent="0.35">
      <c r="H125" s="6" t="s">
        <v>106</v>
      </c>
      <c r="I125" s="6" t="s">
        <v>447</v>
      </c>
      <c r="J125" s="6" t="s">
        <v>441</v>
      </c>
      <c r="K125" s="6" t="s">
        <v>452</v>
      </c>
      <c r="L125" s="8">
        <v>43132</v>
      </c>
      <c r="M125" s="9">
        <v>10.53</v>
      </c>
      <c r="N125" s="7">
        <v>13</v>
      </c>
    </row>
    <row r="126" spans="8:14" x14ac:dyDescent="0.35">
      <c r="H126" s="6" t="s">
        <v>7</v>
      </c>
      <c r="I126" s="6" t="s">
        <v>453</v>
      </c>
      <c r="J126" s="6" t="s">
        <v>441</v>
      </c>
      <c r="K126" s="6" t="s">
        <v>437</v>
      </c>
      <c r="L126" s="8">
        <v>43344</v>
      </c>
      <c r="M126" s="9">
        <v>6.8</v>
      </c>
      <c r="N126" s="7">
        <v>8</v>
      </c>
    </row>
    <row r="127" spans="8:14" x14ac:dyDescent="0.35">
      <c r="H127" s="6" t="s">
        <v>259</v>
      </c>
      <c r="I127" s="6" t="s">
        <v>458</v>
      </c>
      <c r="J127" s="6" t="s">
        <v>441</v>
      </c>
      <c r="K127" s="6" t="s">
        <v>437</v>
      </c>
      <c r="L127" s="8">
        <v>43435</v>
      </c>
      <c r="M127" s="9">
        <v>10.4</v>
      </c>
      <c r="N127" s="7">
        <v>13</v>
      </c>
    </row>
    <row r="128" spans="8:14" x14ac:dyDescent="0.35">
      <c r="H128" s="6" t="s">
        <v>62</v>
      </c>
      <c r="I128" s="6" t="s">
        <v>446</v>
      </c>
      <c r="J128" s="6" t="s">
        <v>445</v>
      </c>
      <c r="K128" s="6" t="s">
        <v>440</v>
      </c>
      <c r="L128" s="8">
        <v>42826</v>
      </c>
      <c r="M128" s="9">
        <v>5.28</v>
      </c>
      <c r="N128" s="7">
        <v>6</v>
      </c>
    </row>
    <row r="129" spans="8:14" x14ac:dyDescent="0.35">
      <c r="H129" s="6" t="s">
        <v>351</v>
      </c>
      <c r="I129" s="6" t="s">
        <v>444</v>
      </c>
      <c r="J129" s="6" t="s">
        <v>441</v>
      </c>
      <c r="K129" s="6" t="s">
        <v>443</v>
      </c>
      <c r="L129" s="8">
        <v>43344</v>
      </c>
      <c r="M129" s="9">
        <v>10.27</v>
      </c>
      <c r="N129" s="7">
        <v>13</v>
      </c>
    </row>
    <row r="130" spans="8:14" x14ac:dyDescent="0.35">
      <c r="H130" s="6" t="s">
        <v>197</v>
      </c>
      <c r="I130" s="6" t="s">
        <v>447</v>
      </c>
      <c r="J130" s="6" t="s">
        <v>441</v>
      </c>
      <c r="K130" s="6" t="s">
        <v>431</v>
      </c>
      <c r="L130" s="8">
        <v>43132</v>
      </c>
      <c r="M130" s="9">
        <v>9.24</v>
      </c>
      <c r="N130" s="7">
        <v>12</v>
      </c>
    </row>
    <row r="131" spans="8:14" x14ac:dyDescent="0.35">
      <c r="H131" s="6" t="s">
        <v>136</v>
      </c>
      <c r="I131" s="6" t="s">
        <v>449</v>
      </c>
      <c r="J131" s="6" t="s">
        <v>432</v>
      </c>
      <c r="K131" s="6" t="s">
        <v>435</v>
      </c>
      <c r="L131" s="8">
        <v>42948</v>
      </c>
      <c r="M131" s="9">
        <v>3.5</v>
      </c>
      <c r="N131" s="7">
        <v>5</v>
      </c>
    </row>
    <row r="132" spans="8:14" x14ac:dyDescent="0.35">
      <c r="H132" s="6" t="s">
        <v>248</v>
      </c>
      <c r="I132" s="6" t="s">
        <v>454</v>
      </c>
      <c r="J132" s="6" t="s">
        <v>432</v>
      </c>
      <c r="K132" s="6" t="s">
        <v>443</v>
      </c>
      <c r="L132" s="8">
        <v>43009</v>
      </c>
      <c r="M132" s="9">
        <v>4.62</v>
      </c>
      <c r="N132" s="7">
        <v>6</v>
      </c>
    </row>
    <row r="133" spans="8:14" x14ac:dyDescent="0.35">
      <c r="H133" s="6" t="s">
        <v>406</v>
      </c>
      <c r="I133" s="6" t="s">
        <v>442</v>
      </c>
      <c r="J133" s="6" t="s">
        <v>441</v>
      </c>
      <c r="K133" s="6" t="s">
        <v>443</v>
      </c>
      <c r="L133" s="8">
        <v>43221</v>
      </c>
      <c r="M133" s="9">
        <v>5.46</v>
      </c>
      <c r="N133" s="7">
        <v>7</v>
      </c>
    </row>
    <row r="134" spans="8:14" x14ac:dyDescent="0.35">
      <c r="H134" s="6" t="s">
        <v>470</v>
      </c>
      <c r="I134" s="6" t="s">
        <v>460</v>
      </c>
      <c r="J134" s="6" t="s">
        <v>445</v>
      </c>
      <c r="K134" s="6" t="s">
        <v>448</v>
      </c>
      <c r="L134" s="8">
        <v>42979</v>
      </c>
      <c r="M134" s="9">
        <v>3.9</v>
      </c>
      <c r="N134" s="7">
        <v>5</v>
      </c>
    </row>
    <row r="135" spans="8:14" x14ac:dyDescent="0.35">
      <c r="H135" s="6" t="s">
        <v>211</v>
      </c>
      <c r="I135" s="6" t="s">
        <v>449</v>
      </c>
      <c r="J135" s="6" t="s">
        <v>432</v>
      </c>
      <c r="K135" s="6" t="s">
        <v>443</v>
      </c>
      <c r="L135" s="8">
        <v>42979</v>
      </c>
      <c r="M135" s="9">
        <v>6.58</v>
      </c>
      <c r="N135" s="7">
        <v>7</v>
      </c>
    </row>
    <row r="136" spans="8:14" x14ac:dyDescent="0.35">
      <c r="H136" s="6" t="s">
        <v>171</v>
      </c>
      <c r="I136" s="6" t="s">
        <v>436</v>
      </c>
      <c r="J136" s="6" t="s">
        <v>432</v>
      </c>
      <c r="K136" s="6" t="s">
        <v>450</v>
      </c>
      <c r="L136" s="8">
        <v>43191</v>
      </c>
      <c r="M136" s="9">
        <v>7.2</v>
      </c>
      <c r="N136" s="7">
        <v>9</v>
      </c>
    </row>
    <row r="137" spans="8:14" x14ac:dyDescent="0.35">
      <c r="H137" s="6" t="s">
        <v>57</v>
      </c>
      <c r="I137" s="6" t="s">
        <v>456</v>
      </c>
      <c r="J137" s="6" t="s">
        <v>441</v>
      </c>
      <c r="K137" s="6" t="s">
        <v>443</v>
      </c>
      <c r="L137" s="8">
        <v>42736</v>
      </c>
      <c r="M137" s="9">
        <v>4.32</v>
      </c>
      <c r="N137" s="7">
        <v>6</v>
      </c>
    </row>
    <row r="138" spans="8:14" x14ac:dyDescent="0.35">
      <c r="H138" s="6" t="s">
        <v>354</v>
      </c>
      <c r="I138" s="6" t="s">
        <v>447</v>
      </c>
      <c r="J138" s="6" t="s">
        <v>441</v>
      </c>
      <c r="K138" s="6" t="s">
        <v>448</v>
      </c>
      <c r="L138" s="8">
        <v>42795</v>
      </c>
      <c r="M138" s="9">
        <v>7.02</v>
      </c>
      <c r="N138" s="7">
        <v>9</v>
      </c>
    </row>
    <row r="139" spans="8:14" x14ac:dyDescent="0.35">
      <c r="H139" s="6" t="s">
        <v>261</v>
      </c>
      <c r="I139" s="6" t="s">
        <v>433</v>
      </c>
      <c r="J139" s="6" t="s">
        <v>432</v>
      </c>
      <c r="K139" s="6" t="s">
        <v>435</v>
      </c>
      <c r="L139" s="8">
        <v>43221</v>
      </c>
      <c r="M139" s="9">
        <v>7.9</v>
      </c>
      <c r="N139" s="7">
        <v>10</v>
      </c>
    </row>
    <row r="140" spans="8:14" x14ac:dyDescent="0.35">
      <c r="H140" s="6" t="s">
        <v>229</v>
      </c>
      <c r="I140" s="6" t="s">
        <v>458</v>
      </c>
      <c r="J140" s="6" t="s">
        <v>441</v>
      </c>
      <c r="K140" s="6" t="s">
        <v>443</v>
      </c>
      <c r="L140" s="8">
        <v>42979</v>
      </c>
      <c r="M140" s="9">
        <v>10.92</v>
      </c>
      <c r="N140" s="7">
        <v>13</v>
      </c>
    </row>
    <row r="141" spans="8:14" x14ac:dyDescent="0.35">
      <c r="H141" s="6" t="s">
        <v>60</v>
      </c>
      <c r="I141" s="6" t="s">
        <v>458</v>
      </c>
      <c r="J141" s="6" t="s">
        <v>441</v>
      </c>
      <c r="K141" s="6" t="s">
        <v>440</v>
      </c>
      <c r="L141" s="8">
        <v>43132</v>
      </c>
      <c r="M141" s="9">
        <v>8.4</v>
      </c>
      <c r="N141" s="7">
        <v>12</v>
      </c>
    </row>
    <row r="142" spans="8:14" x14ac:dyDescent="0.35">
      <c r="H142" s="6" t="s">
        <v>83</v>
      </c>
      <c r="I142" s="6" t="s">
        <v>453</v>
      </c>
      <c r="J142" s="6" t="s">
        <v>441</v>
      </c>
      <c r="K142" s="6" t="s">
        <v>431</v>
      </c>
      <c r="L142" s="8">
        <v>42856</v>
      </c>
      <c r="M142" s="9">
        <v>10.08</v>
      </c>
      <c r="N142" s="7">
        <v>12</v>
      </c>
    </row>
    <row r="143" spans="8:14" x14ac:dyDescent="0.35">
      <c r="H143" s="6" t="s">
        <v>265</v>
      </c>
      <c r="I143" s="6" t="s">
        <v>438</v>
      </c>
      <c r="J143" s="6" t="s">
        <v>432</v>
      </c>
      <c r="K143" s="6" t="s">
        <v>434</v>
      </c>
      <c r="L143" s="8">
        <v>42917</v>
      </c>
      <c r="M143" s="9">
        <v>9</v>
      </c>
      <c r="N143" s="7">
        <v>10</v>
      </c>
    </row>
    <row r="144" spans="8:14" x14ac:dyDescent="0.35">
      <c r="H144" s="6" t="s">
        <v>318</v>
      </c>
      <c r="I144" s="6" t="s">
        <v>453</v>
      </c>
      <c r="J144" s="6" t="s">
        <v>441</v>
      </c>
      <c r="K144" s="6" t="s">
        <v>440</v>
      </c>
      <c r="L144" s="8">
        <v>42979</v>
      </c>
      <c r="M144" s="9">
        <v>5.68</v>
      </c>
      <c r="N144" s="7">
        <v>8</v>
      </c>
    </row>
    <row r="145" spans="8:14" x14ac:dyDescent="0.35">
      <c r="H145" s="6" t="s">
        <v>184</v>
      </c>
      <c r="I145" s="6" t="s">
        <v>438</v>
      </c>
      <c r="J145" s="6" t="s">
        <v>432</v>
      </c>
      <c r="K145" s="6" t="s">
        <v>443</v>
      </c>
      <c r="L145" s="8">
        <v>42887</v>
      </c>
      <c r="M145" s="9">
        <v>6.88</v>
      </c>
      <c r="N145" s="7">
        <v>8</v>
      </c>
    </row>
    <row r="146" spans="8:14" x14ac:dyDescent="0.35">
      <c r="H146" s="6" t="s">
        <v>403</v>
      </c>
      <c r="I146" s="6" t="s">
        <v>451</v>
      </c>
      <c r="J146" s="6" t="s">
        <v>432</v>
      </c>
      <c r="K146" s="6" t="s">
        <v>435</v>
      </c>
      <c r="L146" s="8">
        <v>42979</v>
      </c>
      <c r="M146" s="9">
        <v>4.8</v>
      </c>
      <c r="N146" s="7">
        <v>6</v>
      </c>
    </row>
    <row r="147" spans="8:14" x14ac:dyDescent="0.35">
      <c r="H147" s="6" t="s">
        <v>33</v>
      </c>
      <c r="I147" s="6" t="s">
        <v>456</v>
      </c>
      <c r="J147" s="6" t="s">
        <v>441</v>
      </c>
      <c r="K147" s="6" t="s">
        <v>448</v>
      </c>
      <c r="L147" s="8">
        <v>42736</v>
      </c>
      <c r="M147" s="9">
        <v>13.35</v>
      </c>
      <c r="N147" s="7">
        <v>15</v>
      </c>
    </row>
    <row r="148" spans="8:14" x14ac:dyDescent="0.35">
      <c r="H148" s="6" t="s">
        <v>253</v>
      </c>
      <c r="I148" s="6" t="s">
        <v>444</v>
      </c>
      <c r="J148" s="6" t="s">
        <v>441</v>
      </c>
      <c r="K148" s="6" t="s">
        <v>431</v>
      </c>
      <c r="L148" s="8">
        <v>42736</v>
      </c>
      <c r="M148" s="9">
        <v>6.48</v>
      </c>
      <c r="N148" s="7">
        <v>8</v>
      </c>
    </row>
    <row r="149" spans="8:14" x14ac:dyDescent="0.35">
      <c r="H149" s="6" t="s">
        <v>36</v>
      </c>
      <c r="I149" s="6" t="s">
        <v>449</v>
      </c>
      <c r="J149" s="6" t="s">
        <v>432</v>
      </c>
      <c r="K149" s="6" t="s">
        <v>452</v>
      </c>
      <c r="L149" s="8">
        <v>43101</v>
      </c>
      <c r="M149" s="9">
        <v>8.36</v>
      </c>
      <c r="N149" s="7">
        <v>11</v>
      </c>
    </row>
    <row r="150" spans="8:14" x14ac:dyDescent="0.35">
      <c r="H150" s="6" t="s">
        <v>238</v>
      </c>
      <c r="I150" s="6" t="s">
        <v>438</v>
      </c>
      <c r="J150" s="6" t="s">
        <v>432</v>
      </c>
      <c r="K150" s="6" t="s">
        <v>435</v>
      </c>
      <c r="L150" s="8">
        <v>43101</v>
      </c>
      <c r="M150" s="9">
        <v>10.14</v>
      </c>
      <c r="N150" s="7">
        <v>13</v>
      </c>
    </row>
    <row r="151" spans="8:14" x14ac:dyDescent="0.35">
      <c r="H151" s="6" t="s">
        <v>236</v>
      </c>
      <c r="I151" s="6" t="s">
        <v>442</v>
      </c>
      <c r="J151" s="6" t="s">
        <v>441</v>
      </c>
      <c r="K151" s="6" t="s">
        <v>435</v>
      </c>
      <c r="L151" s="8">
        <v>43374</v>
      </c>
      <c r="M151" s="9">
        <v>8.64</v>
      </c>
      <c r="N151" s="7">
        <v>12</v>
      </c>
    </row>
    <row r="152" spans="8:14" x14ac:dyDescent="0.35">
      <c r="H152" s="6" t="s">
        <v>315</v>
      </c>
      <c r="I152" s="6" t="s">
        <v>444</v>
      </c>
      <c r="J152" s="6" t="s">
        <v>441</v>
      </c>
      <c r="K152" s="6" t="s">
        <v>435</v>
      </c>
      <c r="L152" s="8">
        <v>43191</v>
      </c>
      <c r="M152" s="9">
        <v>4.45</v>
      </c>
      <c r="N152" s="7">
        <v>5</v>
      </c>
    </row>
    <row r="153" spans="8:14" x14ac:dyDescent="0.35">
      <c r="H153" s="6" t="s">
        <v>67</v>
      </c>
      <c r="I153" s="6" t="s">
        <v>442</v>
      </c>
      <c r="J153" s="6" t="s">
        <v>441</v>
      </c>
      <c r="K153" s="6" t="s">
        <v>435</v>
      </c>
      <c r="L153" s="8">
        <v>43374</v>
      </c>
      <c r="M153" s="9">
        <v>6.09</v>
      </c>
      <c r="N153" s="7">
        <v>7</v>
      </c>
    </row>
    <row r="154" spans="8:14" x14ac:dyDescent="0.35">
      <c r="H154" s="6" t="s">
        <v>323</v>
      </c>
      <c r="I154" s="6" t="s">
        <v>449</v>
      </c>
      <c r="J154" s="6" t="s">
        <v>432</v>
      </c>
      <c r="K154" s="6" t="s">
        <v>434</v>
      </c>
      <c r="L154" s="8">
        <v>43252</v>
      </c>
      <c r="M154" s="9">
        <v>8.1999999999999993</v>
      </c>
      <c r="N154" s="7">
        <v>10</v>
      </c>
    </row>
    <row r="155" spans="8:14" x14ac:dyDescent="0.35">
      <c r="H155" s="6" t="s">
        <v>343</v>
      </c>
      <c r="I155" s="6" t="s">
        <v>453</v>
      </c>
      <c r="J155" s="6" t="s">
        <v>441</v>
      </c>
      <c r="K155" s="6" t="s">
        <v>440</v>
      </c>
      <c r="L155" s="8">
        <v>42736</v>
      </c>
      <c r="M155" s="9">
        <v>6.75</v>
      </c>
      <c r="N155" s="7">
        <v>9</v>
      </c>
    </row>
    <row r="156" spans="8:14" x14ac:dyDescent="0.35">
      <c r="H156" s="6" t="s">
        <v>295</v>
      </c>
      <c r="I156" s="6" t="s">
        <v>446</v>
      </c>
      <c r="J156" s="6" t="s">
        <v>445</v>
      </c>
      <c r="K156" s="6" t="s">
        <v>437</v>
      </c>
      <c r="L156" s="8">
        <v>42736</v>
      </c>
      <c r="M156" s="9">
        <v>3.5</v>
      </c>
      <c r="N156" s="7">
        <v>5</v>
      </c>
    </row>
    <row r="157" spans="8:14" x14ac:dyDescent="0.35">
      <c r="H157" s="6" t="s">
        <v>93</v>
      </c>
      <c r="I157" s="6" t="s">
        <v>457</v>
      </c>
      <c r="J157" s="6" t="s">
        <v>432</v>
      </c>
      <c r="K157" s="6" t="s">
        <v>448</v>
      </c>
      <c r="L157" s="8">
        <v>43070</v>
      </c>
      <c r="M157" s="9">
        <v>9.84</v>
      </c>
      <c r="N157" s="7">
        <v>12</v>
      </c>
    </row>
    <row r="158" spans="8:14" x14ac:dyDescent="0.35">
      <c r="H158" s="6" t="s">
        <v>365</v>
      </c>
      <c r="I158" s="6" t="s">
        <v>460</v>
      </c>
      <c r="J158" s="6" t="s">
        <v>445</v>
      </c>
      <c r="K158" s="6" t="s">
        <v>435</v>
      </c>
      <c r="L158" s="8">
        <v>43040</v>
      </c>
      <c r="M158" s="9">
        <v>4.55</v>
      </c>
      <c r="N158" s="7">
        <v>5</v>
      </c>
    </row>
    <row r="159" spans="8:14" x14ac:dyDescent="0.35">
      <c r="H159" s="6" t="s">
        <v>79</v>
      </c>
      <c r="I159" s="6" t="s">
        <v>449</v>
      </c>
      <c r="J159" s="6" t="s">
        <v>432</v>
      </c>
      <c r="K159" s="6" t="s">
        <v>431</v>
      </c>
      <c r="L159" s="8">
        <v>43374</v>
      </c>
      <c r="M159" s="9">
        <v>4.8</v>
      </c>
      <c r="N159" s="7">
        <v>6</v>
      </c>
    </row>
    <row r="160" spans="8:14" x14ac:dyDescent="0.35">
      <c r="H160" s="6" t="s">
        <v>127</v>
      </c>
      <c r="I160" s="6" t="s">
        <v>438</v>
      </c>
      <c r="J160" s="6" t="s">
        <v>432</v>
      </c>
      <c r="K160" s="6" t="s">
        <v>440</v>
      </c>
      <c r="L160" s="8">
        <v>42767</v>
      </c>
      <c r="M160" s="9">
        <v>12.32</v>
      </c>
      <c r="N160" s="7">
        <v>14</v>
      </c>
    </row>
    <row r="161" spans="8:14" x14ac:dyDescent="0.35">
      <c r="H161" s="6" t="s">
        <v>201</v>
      </c>
      <c r="I161" s="6" t="s">
        <v>447</v>
      </c>
      <c r="J161" s="6" t="s">
        <v>441</v>
      </c>
      <c r="K161" s="6" t="s">
        <v>434</v>
      </c>
      <c r="L161" s="8">
        <v>42979</v>
      </c>
      <c r="M161" s="9">
        <v>4.55</v>
      </c>
      <c r="N161" s="7">
        <v>5</v>
      </c>
    </row>
    <row r="162" spans="8:14" x14ac:dyDescent="0.35">
      <c r="H162" s="6" t="s">
        <v>247</v>
      </c>
      <c r="I162" s="6" t="s">
        <v>456</v>
      </c>
      <c r="J162" s="6" t="s">
        <v>441</v>
      </c>
      <c r="K162" s="6" t="s">
        <v>440</v>
      </c>
      <c r="L162" s="8">
        <v>43040</v>
      </c>
      <c r="M162" s="9">
        <v>4.0999999999999996</v>
      </c>
      <c r="N162" s="7">
        <v>5</v>
      </c>
    </row>
    <row r="163" spans="8:14" x14ac:dyDescent="0.35">
      <c r="H163" s="6" t="s">
        <v>95</v>
      </c>
      <c r="I163" s="6" t="s">
        <v>442</v>
      </c>
      <c r="J163" s="6" t="s">
        <v>441</v>
      </c>
      <c r="K163" s="6" t="s">
        <v>435</v>
      </c>
      <c r="L163" s="8">
        <v>42826</v>
      </c>
      <c r="M163" s="9">
        <v>5.81</v>
      </c>
      <c r="N163" s="7">
        <v>7</v>
      </c>
    </row>
    <row r="164" spans="8:14" x14ac:dyDescent="0.35">
      <c r="H164" s="6" t="s">
        <v>143</v>
      </c>
      <c r="I164" s="6" t="s">
        <v>436</v>
      </c>
      <c r="J164" s="6" t="s">
        <v>432</v>
      </c>
      <c r="K164" s="6" t="s">
        <v>448</v>
      </c>
      <c r="L164" s="8">
        <v>43101</v>
      </c>
      <c r="M164" s="9">
        <v>9.24</v>
      </c>
      <c r="N164" s="7">
        <v>12</v>
      </c>
    </row>
    <row r="165" spans="8:14" x14ac:dyDescent="0.35">
      <c r="H165" s="6" t="s">
        <v>70</v>
      </c>
      <c r="I165" s="6" t="s">
        <v>447</v>
      </c>
      <c r="J165" s="6" t="s">
        <v>441</v>
      </c>
      <c r="K165" s="6" t="s">
        <v>443</v>
      </c>
      <c r="L165" s="8">
        <v>43101</v>
      </c>
      <c r="M165" s="9">
        <v>11.76</v>
      </c>
      <c r="N165" s="7">
        <v>14</v>
      </c>
    </row>
    <row r="166" spans="8:14" x14ac:dyDescent="0.35">
      <c r="H166" s="6" t="s">
        <v>5</v>
      </c>
      <c r="I166" s="6" t="s">
        <v>446</v>
      </c>
      <c r="J166" s="6" t="s">
        <v>445</v>
      </c>
      <c r="K166" s="6" t="s">
        <v>450</v>
      </c>
      <c r="L166" s="8">
        <v>43221</v>
      </c>
      <c r="M166" s="9">
        <v>11.04</v>
      </c>
      <c r="N166" s="7">
        <v>12</v>
      </c>
    </row>
    <row r="167" spans="8:14" x14ac:dyDescent="0.35">
      <c r="H167" s="6" t="s">
        <v>277</v>
      </c>
      <c r="I167" s="6" t="s">
        <v>449</v>
      </c>
      <c r="J167" s="6" t="s">
        <v>432</v>
      </c>
      <c r="K167" s="6" t="s">
        <v>452</v>
      </c>
      <c r="L167" s="8">
        <v>43070</v>
      </c>
      <c r="M167" s="9">
        <v>9</v>
      </c>
      <c r="N167" s="7">
        <v>12</v>
      </c>
    </row>
    <row r="168" spans="8:14" x14ac:dyDescent="0.35">
      <c r="H168" s="6" t="s">
        <v>332</v>
      </c>
      <c r="I168" s="6" t="s">
        <v>449</v>
      </c>
      <c r="J168" s="6" t="s">
        <v>432</v>
      </c>
      <c r="K168" s="6" t="s">
        <v>443</v>
      </c>
      <c r="L168" s="8">
        <v>43132</v>
      </c>
      <c r="M168" s="9">
        <v>9.48</v>
      </c>
      <c r="N168" s="7">
        <v>12</v>
      </c>
    </row>
    <row r="169" spans="8:14" x14ac:dyDescent="0.35">
      <c r="H169" s="6" t="s">
        <v>371</v>
      </c>
      <c r="I169" s="6" t="s">
        <v>436</v>
      </c>
      <c r="J169" s="6" t="s">
        <v>432</v>
      </c>
      <c r="K169" s="6" t="s">
        <v>435</v>
      </c>
      <c r="L169" s="8">
        <v>42826</v>
      </c>
      <c r="M169" s="9">
        <v>11.4</v>
      </c>
      <c r="N169" s="7">
        <v>12</v>
      </c>
    </row>
    <row r="170" spans="8:14" x14ac:dyDescent="0.35">
      <c r="H170" s="6" t="s">
        <v>333</v>
      </c>
      <c r="I170" s="6" t="s">
        <v>449</v>
      </c>
      <c r="J170" s="6" t="s">
        <v>432</v>
      </c>
      <c r="K170" s="6" t="s">
        <v>434</v>
      </c>
      <c r="L170" s="8">
        <v>43313</v>
      </c>
      <c r="M170" s="9">
        <v>8</v>
      </c>
      <c r="N170" s="7">
        <v>10</v>
      </c>
    </row>
    <row r="171" spans="8:14" x14ac:dyDescent="0.35">
      <c r="H171" s="6" t="s">
        <v>227</v>
      </c>
      <c r="I171" s="6" t="s">
        <v>442</v>
      </c>
      <c r="J171" s="6" t="s">
        <v>441</v>
      </c>
      <c r="K171" s="6" t="s">
        <v>440</v>
      </c>
      <c r="L171" s="8">
        <v>43191</v>
      </c>
      <c r="M171" s="9">
        <v>13.05</v>
      </c>
      <c r="N171" s="7">
        <v>15</v>
      </c>
    </row>
    <row r="172" spans="8:14" x14ac:dyDescent="0.35">
      <c r="H172" s="6" t="s">
        <v>109</v>
      </c>
      <c r="I172" s="6" t="s">
        <v>453</v>
      </c>
      <c r="J172" s="6" t="s">
        <v>441</v>
      </c>
      <c r="K172" s="6" t="s">
        <v>452</v>
      </c>
      <c r="L172" s="8">
        <v>42948</v>
      </c>
      <c r="M172" s="9">
        <v>9.6</v>
      </c>
      <c r="N172" s="7">
        <v>12</v>
      </c>
    </row>
    <row r="173" spans="8:14" x14ac:dyDescent="0.35">
      <c r="H173" s="6" t="s">
        <v>366</v>
      </c>
      <c r="I173" s="6" t="s">
        <v>438</v>
      </c>
      <c r="J173" s="6" t="s">
        <v>432</v>
      </c>
      <c r="K173" s="6" t="s">
        <v>435</v>
      </c>
      <c r="L173" s="8">
        <v>42948</v>
      </c>
      <c r="M173" s="9">
        <v>11.04</v>
      </c>
      <c r="N173" s="7">
        <v>12</v>
      </c>
    </row>
    <row r="174" spans="8:14" x14ac:dyDescent="0.35">
      <c r="H174" s="6" t="s">
        <v>207</v>
      </c>
      <c r="I174" s="6" t="s">
        <v>438</v>
      </c>
      <c r="J174" s="6" t="s">
        <v>432</v>
      </c>
      <c r="K174" s="6" t="s">
        <v>443</v>
      </c>
      <c r="L174" s="8">
        <v>43313</v>
      </c>
      <c r="M174" s="9">
        <v>11.85</v>
      </c>
      <c r="N174" s="7">
        <v>15</v>
      </c>
    </row>
    <row r="175" spans="8:14" x14ac:dyDescent="0.35">
      <c r="H175" s="6" t="s">
        <v>121</v>
      </c>
      <c r="I175" s="6" t="s">
        <v>453</v>
      </c>
      <c r="J175" s="6" t="s">
        <v>441</v>
      </c>
      <c r="K175" s="6" t="s">
        <v>437</v>
      </c>
      <c r="L175" s="8">
        <v>43313</v>
      </c>
      <c r="M175" s="9">
        <v>6.48</v>
      </c>
      <c r="N175" s="7">
        <v>8</v>
      </c>
    </row>
    <row r="176" spans="8:14" x14ac:dyDescent="0.35">
      <c r="H176" s="6" t="s">
        <v>469</v>
      </c>
      <c r="I176" s="6" t="s">
        <v>449</v>
      </c>
      <c r="J176" s="6" t="s">
        <v>432</v>
      </c>
      <c r="K176" s="6" t="s">
        <v>443</v>
      </c>
      <c r="L176" s="8">
        <v>42917</v>
      </c>
      <c r="M176" s="9">
        <v>10.220000000000001</v>
      </c>
      <c r="N176" s="7">
        <v>14</v>
      </c>
    </row>
    <row r="177" spans="8:14" x14ac:dyDescent="0.35">
      <c r="H177" s="6" t="s">
        <v>468</v>
      </c>
      <c r="I177" s="6" t="s">
        <v>449</v>
      </c>
      <c r="J177" s="6" t="s">
        <v>432</v>
      </c>
      <c r="K177" s="6" t="s">
        <v>431</v>
      </c>
      <c r="L177" s="8">
        <v>42979</v>
      </c>
      <c r="M177" s="9">
        <v>3.65</v>
      </c>
      <c r="N177" s="7">
        <v>5</v>
      </c>
    </row>
    <row r="178" spans="8:14" x14ac:dyDescent="0.35">
      <c r="H178" s="6" t="s">
        <v>347</v>
      </c>
      <c r="I178" s="6" t="s">
        <v>456</v>
      </c>
      <c r="J178" s="6" t="s">
        <v>441</v>
      </c>
      <c r="K178" s="6" t="s">
        <v>437</v>
      </c>
      <c r="L178" s="8">
        <v>43040</v>
      </c>
      <c r="M178" s="9">
        <v>12.6</v>
      </c>
      <c r="N178" s="7">
        <v>15</v>
      </c>
    </row>
    <row r="179" spans="8:14" x14ac:dyDescent="0.35">
      <c r="H179" s="6" t="s">
        <v>81</v>
      </c>
      <c r="I179" s="6" t="s">
        <v>449</v>
      </c>
      <c r="J179" s="6" t="s">
        <v>432</v>
      </c>
      <c r="K179" s="6" t="s">
        <v>437</v>
      </c>
      <c r="L179" s="8">
        <v>42887</v>
      </c>
      <c r="M179" s="9">
        <v>9.1999999999999993</v>
      </c>
      <c r="N179" s="7">
        <v>10</v>
      </c>
    </row>
    <row r="180" spans="8:14" x14ac:dyDescent="0.35">
      <c r="H180" s="6" t="s">
        <v>202</v>
      </c>
      <c r="I180" s="6" t="s">
        <v>460</v>
      </c>
      <c r="J180" s="6" t="s">
        <v>445</v>
      </c>
      <c r="K180" s="6" t="s">
        <v>431</v>
      </c>
      <c r="L180" s="8">
        <v>43405</v>
      </c>
      <c r="M180" s="9">
        <v>9.1199999999999992</v>
      </c>
      <c r="N180" s="7">
        <v>12</v>
      </c>
    </row>
    <row r="181" spans="8:14" x14ac:dyDescent="0.35">
      <c r="H181" s="6" t="s">
        <v>213</v>
      </c>
      <c r="I181" s="6" t="s">
        <v>446</v>
      </c>
      <c r="J181" s="6" t="s">
        <v>445</v>
      </c>
      <c r="K181" s="6" t="s">
        <v>440</v>
      </c>
      <c r="L181" s="8">
        <v>42917</v>
      </c>
      <c r="M181" s="9">
        <v>12.32</v>
      </c>
      <c r="N181" s="7">
        <v>14</v>
      </c>
    </row>
    <row r="182" spans="8:14" x14ac:dyDescent="0.35">
      <c r="H182" s="6" t="s">
        <v>71</v>
      </c>
      <c r="I182" s="6" t="s">
        <v>453</v>
      </c>
      <c r="J182" s="6" t="s">
        <v>441</v>
      </c>
      <c r="K182" s="6" t="s">
        <v>452</v>
      </c>
      <c r="L182" s="8">
        <v>42736</v>
      </c>
      <c r="M182" s="9">
        <v>13.8</v>
      </c>
      <c r="N182" s="7">
        <v>15</v>
      </c>
    </row>
    <row r="183" spans="8:14" x14ac:dyDescent="0.35">
      <c r="H183" s="6" t="s">
        <v>334</v>
      </c>
      <c r="I183" s="6" t="s">
        <v>446</v>
      </c>
      <c r="J183" s="6" t="s">
        <v>445</v>
      </c>
      <c r="K183" s="6" t="s">
        <v>440</v>
      </c>
      <c r="L183" s="8">
        <v>43009</v>
      </c>
      <c r="M183" s="9">
        <v>5.53</v>
      </c>
      <c r="N183" s="7">
        <v>7</v>
      </c>
    </row>
    <row r="184" spans="8:14" x14ac:dyDescent="0.35">
      <c r="H184" s="6" t="s">
        <v>68</v>
      </c>
      <c r="I184" s="6" t="s">
        <v>453</v>
      </c>
      <c r="J184" s="6" t="s">
        <v>441</v>
      </c>
      <c r="K184" s="6" t="s">
        <v>435</v>
      </c>
      <c r="L184" s="8">
        <v>42795</v>
      </c>
      <c r="M184" s="9">
        <v>9.94</v>
      </c>
      <c r="N184" s="7">
        <v>14</v>
      </c>
    </row>
    <row r="185" spans="8:14" x14ac:dyDescent="0.35">
      <c r="H185" s="6" t="s">
        <v>272</v>
      </c>
      <c r="I185" s="6" t="s">
        <v>460</v>
      </c>
      <c r="J185" s="6" t="s">
        <v>445</v>
      </c>
      <c r="K185" s="6" t="s">
        <v>450</v>
      </c>
      <c r="L185" s="8">
        <v>43221</v>
      </c>
      <c r="M185" s="9">
        <v>9.1199999999999992</v>
      </c>
      <c r="N185" s="7">
        <v>12</v>
      </c>
    </row>
    <row r="186" spans="8:14" x14ac:dyDescent="0.35">
      <c r="H186" s="6" t="s">
        <v>467</v>
      </c>
      <c r="I186" s="6" t="s">
        <v>457</v>
      </c>
      <c r="J186" s="6" t="s">
        <v>432</v>
      </c>
      <c r="K186" s="6" t="s">
        <v>437</v>
      </c>
      <c r="L186" s="8">
        <v>42856</v>
      </c>
      <c r="M186" s="9">
        <v>7.2</v>
      </c>
      <c r="N186" s="7">
        <v>10</v>
      </c>
    </row>
    <row r="187" spans="8:14" x14ac:dyDescent="0.35">
      <c r="H187" s="6" t="s">
        <v>142</v>
      </c>
      <c r="I187" s="6" t="s">
        <v>446</v>
      </c>
      <c r="J187" s="6" t="s">
        <v>445</v>
      </c>
      <c r="K187" s="6" t="s">
        <v>450</v>
      </c>
      <c r="L187" s="8">
        <v>43282</v>
      </c>
      <c r="M187" s="9">
        <v>11.1</v>
      </c>
      <c r="N187" s="7">
        <v>15</v>
      </c>
    </row>
    <row r="188" spans="8:14" x14ac:dyDescent="0.35">
      <c r="H188" s="6" t="s">
        <v>144</v>
      </c>
      <c r="I188" s="6" t="s">
        <v>456</v>
      </c>
      <c r="J188" s="6" t="s">
        <v>441</v>
      </c>
      <c r="K188" s="6" t="s">
        <v>431</v>
      </c>
      <c r="L188" s="8">
        <v>42736</v>
      </c>
      <c r="M188" s="9">
        <v>10.8</v>
      </c>
      <c r="N188" s="7">
        <v>12</v>
      </c>
    </row>
    <row r="189" spans="8:14" x14ac:dyDescent="0.35">
      <c r="H189" s="6" t="s">
        <v>300</v>
      </c>
      <c r="I189" s="6" t="s">
        <v>460</v>
      </c>
      <c r="J189" s="6" t="s">
        <v>445</v>
      </c>
      <c r="K189" s="6" t="s">
        <v>452</v>
      </c>
      <c r="L189" s="8">
        <v>43160</v>
      </c>
      <c r="M189" s="9">
        <v>4.2</v>
      </c>
      <c r="N189" s="7">
        <v>6</v>
      </c>
    </row>
    <row r="190" spans="8:14" x14ac:dyDescent="0.35">
      <c r="H190" s="6" t="s">
        <v>145</v>
      </c>
      <c r="I190" s="6" t="s">
        <v>454</v>
      </c>
      <c r="J190" s="6" t="s">
        <v>432</v>
      </c>
      <c r="K190" s="6" t="s">
        <v>452</v>
      </c>
      <c r="L190" s="8">
        <v>42795</v>
      </c>
      <c r="M190" s="9">
        <v>10.45</v>
      </c>
      <c r="N190" s="7">
        <v>11</v>
      </c>
    </row>
    <row r="191" spans="8:14" x14ac:dyDescent="0.35">
      <c r="H191" s="6" t="s">
        <v>260</v>
      </c>
      <c r="I191" s="6" t="s">
        <v>458</v>
      </c>
      <c r="J191" s="6" t="s">
        <v>441</v>
      </c>
      <c r="K191" s="6" t="s">
        <v>450</v>
      </c>
      <c r="L191" s="8">
        <v>43313</v>
      </c>
      <c r="M191" s="9">
        <v>7.74</v>
      </c>
      <c r="N191" s="7">
        <v>9</v>
      </c>
    </row>
    <row r="192" spans="8:14" x14ac:dyDescent="0.35">
      <c r="H192" s="6" t="s">
        <v>359</v>
      </c>
      <c r="I192" s="6" t="s">
        <v>456</v>
      </c>
      <c r="J192" s="6" t="s">
        <v>441</v>
      </c>
      <c r="K192" s="6" t="s">
        <v>443</v>
      </c>
      <c r="L192" s="8">
        <v>43040</v>
      </c>
      <c r="M192" s="9">
        <v>13.35</v>
      </c>
      <c r="N192" s="7">
        <v>15</v>
      </c>
    </row>
    <row r="193" spans="8:14" x14ac:dyDescent="0.35">
      <c r="H193" s="6" t="s">
        <v>116</v>
      </c>
      <c r="I193" s="6" t="s">
        <v>444</v>
      </c>
      <c r="J193" s="6" t="s">
        <v>441</v>
      </c>
      <c r="K193" s="6" t="s">
        <v>431</v>
      </c>
      <c r="L193" s="8">
        <v>43132</v>
      </c>
      <c r="M193" s="9">
        <v>10.45</v>
      </c>
      <c r="N193" s="7">
        <v>11</v>
      </c>
    </row>
    <row r="194" spans="8:14" x14ac:dyDescent="0.35">
      <c r="H194" s="6" t="s">
        <v>85</v>
      </c>
      <c r="I194" s="6" t="s">
        <v>460</v>
      </c>
      <c r="J194" s="6" t="s">
        <v>445</v>
      </c>
      <c r="K194" s="6" t="s">
        <v>431</v>
      </c>
      <c r="L194" s="8">
        <v>42826</v>
      </c>
      <c r="M194" s="9">
        <v>12.3</v>
      </c>
      <c r="N194" s="7">
        <v>15</v>
      </c>
    </row>
    <row r="195" spans="8:14" x14ac:dyDescent="0.35">
      <c r="H195" s="6" t="s">
        <v>172</v>
      </c>
      <c r="I195" s="6" t="s">
        <v>449</v>
      </c>
      <c r="J195" s="6" t="s">
        <v>432</v>
      </c>
      <c r="K195" s="6" t="s">
        <v>450</v>
      </c>
      <c r="L195" s="8">
        <v>43070</v>
      </c>
      <c r="M195" s="9">
        <v>11.62</v>
      </c>
      <c r="N195" s="7">
        <v>14</v>
      </c>
    </row>
    <row r="196" spans="8:14" x14ac:dyDescent="0.35">
      <c r="H196" s="6" t="s">
        <v>151</v>
      </c>
      <c r="I196" s="6" t="s">
        <v>454</v>
      </c>
      <c r="J196" s="6" t="s">
        <v>432</v>
      </c>
      <c r="K196" s="6" t="s">
        <v>443</v>
      </c>
      <c r="L196" s="8">
        <v>43435</v>
      </c>
      <c r="M196" s="9">
        <v>8.4</v>
      </c>
      <c r="N196" s="7">
        <v>10</v>
      </c>
    </row>
    <row r="197" spans="8:14" x14ac:dyDescent="0.35">
      <c r="H197" s="6" t="s">
        <v>256</v>
      </c>
      <c r="I197" s="6" t="s">
        <v>442</v>
      </c>
      <c r="J197" s="6" t="s">
        <v>441</v>
      </c>
      <c r="K197" s="6" t="s">
        <v>443</v>
      </c>
      <c r="L197" s="8">
        <v>42917</v>
      </c>
      <c r="M197" s="9">
        <v>6.64</v>
      </c>
      <c r="N197" s="7">
        <v>8</v>
      </c>
    </row>
    <row r="198" spans="8:14" x14ac:dyDescent="0.35">
      <c r="H198" s="6" t="s">
        <v>35</v>
      </c>
      <c r="I198" s="6" t="s">
        <v>433</v>
      </c>
      <c r="J198" s="6" t="s">
        <v>432</v>
      </c>
      <c r="K198" s="6" t="s">
        <v>452</v>
      </c>
      <c r="L198" s="8">
        <v>42856</v>
      </c>
      <c r="M198" s="9">
        <v>9.35</v>
      </c>
      <c r="N198" s="7">
        <v>11</v>
      </c>
    </row>
    <row r="199" spans="8:14" x14ac:dyDescent="0.35">
      <c r="H199" s="6" t="s">
        <v>267</v>
      </c>
      <c r="I199" s="6" t="s">
        <v>457</v>
      </c>
      <c r="J199" s="6" t="s">
        <v>432</v>
      </c>
      <c r="K199" s="6" t="s">
        <v>450</v>
      </c>
      <c r="L199" s="8">
        <v>42948</v>
      </c>
      <c r="M199" s="9">
        <v>10.23</v>
      </c>
      <c r="N199" s="7">
        <v>11</v>
      </c>
    </row>
    <row r="200" spans="8:14" x14ac:dyDescent="0.35">
      <c r="H200" s="6" t="s">
        <v>132</v>
      </c>
      <c r="I200" s="6" t="s">
        <v>444</v>
      </c>
      <c r="J200" s="6" t="s">
        <v>441</v>
      </c>
      <c r="K200" s="6" t="s">
        <v>450</v>
      </c>
      <c r="L200" s="8">
        <v>43282</v>
      </c>
      <c r="M200" s="9">
        <v>12.9</v>
      </c>
      <c r="N200" s="7">
        <v>15</v>
      </c>
    </row>
    <row r="201" spans="8:14" x14ac:dyDescent="0.35">
      <c r="H201" s="6" t="s">
        <v>196</v>
      </c>
      <c r="I201" s="6" t="s">
        <v>442</v>
      </c>
      <c r="J201" s="6" t="s">
        <v>441</v>
      </c>
      <c r="K201" s="6" t="s">
        <v>435</v>
      </c>
      <c r="L201" s="8">
        <v>42856</v>
      </c>
      <c r="M201" s="9">
        <v>8.4700000000000006</v>
      </c>
      <c r="N201" s="7">
        <v>11</v>
      </c>
    </row>
    <row r="202" spans="8:14" x14ac:dyDescent="0.35">
      <c r="H202" s="6" t="s">
        <v>208</v>
      </c>
      <c r="I202" s="6" t="s">
        <v>446</v>
      </c>
      <c r="J202" s="6" t="s">
        <v>445</v>
      </c>
      <c r="K202" s="6" t="s">
        <v>431</v>
      </c>
      <c r="L202" s="8">
        <v>43435</v>
      </c>
      <c r="M202" s="9">
        <v>7.65</v>
      </c>
      <c r="N202" s="7">
        <v>9</v>
      </c>
    </row>
    <row r="203" spans="8:14" x14ac:dyDescent="0.35">
      <c r="H203" s="6" t="s">
        <v>242</v>
      </c>
      <c r="I203" s="6" t="s">
        <v>447</v>
      </c>
      <c r="J203" s="6" t="s">
        <v>441</v>
      </c>
      <c r="K203" s="6" t="s">
        <v>452</v>
      </c>
      <c r="L203" s="8">
        <v>42948</v>
      </c>
      <c r="M203" s="9">
        <v>10.92</v>
      </c>
      <c r="N203" s="7">
        <v>12</v>
      </c>
    </row>
    <row r="204" spans="8:14" x14ac:dyDescent="0.35">
      <c r="H204" s="6" t="s">
        <v>362</v>
      </c>
      <c r="I204" s="6" t="s">
        <v>456</v>
      </c>
      <c r="J204" s="6" t="s">
        <v>441</v>
      </c>
      <c r="K204" s="6" t="s">
        <v>435</v>
      </c>
      <c r="L204" s="8">
        <v>42917</v>
      </c>
      <c r="M204" s="9">
        <v>5.92</v>
      </c>
      <c r="N204" s="7">
        <v>8</v>
      </c>
    </row>
    <row r="205" spans="8:14" x14ac:dyDescent="0.35">
      <c r="H205" s="6" t="s">
        <v>222</v>
      </c>
      <c r="I205" s="6" t="s">
        <v>460</v>
      </c>
      <c r="J205" s="6" t="s">
        <v>445</v>
      </c>
      <c r="K205" s="6" t="s">
        <v>452</v>
      </c>
      <c r="L205" s="8">
        <v>43405</v>
      </c>
      <c r="M205" s="9">
        <v>7.8</v>
      </c>
      <c r="N205" s="7">
        <v>10</v>
      </c>
    </row>
    <row r="206" spans="8:14" x14ac:dyDescent="0.35">
      <c r="H206" s="6" t="s">
        <v>178</v>
      </c>
      <c r="I206" s="6" t="s">
        <v>433</v>
      </c>
      <c r="J206" s="6" t="s">
        <v>432</v>
      </c>
      <c r="K206" s="6" t="s">
        <v>431</v>
      </c>
      <c r="L206" s="8">
        <v>42826</v>
      </c>
      <c r="M206" s="9">
        <v>10.92</v>
      </c>
      <c r="N206" s="7">
        <v>12</v>
      </c>
    </row>
    <row r="207" spans="8:14" x14ac:dyDescent="0.35">
      <c r="H207" s="6" t="s">
        <v>319</v>
      </c>
      <c r="I207" s="6" t="s">
        <v>456</v>
      </c>
      <c r="J207" s="6" t="s">
        <v>441</v>
      </c>
      <c r="K207" s="6" t="s">
        <v>431</v>
      </c>
      <c r="L207" s="8">
        <v>43435</v>
      </c>
      <c r="M207" s="9">
        <v>8.64</v>
      </c>
      <c r="N207" s="7">
        <v>12</v>
      </c>
    </row>
    <row r="208" spans="8:14" x14ac:dyDescent="0.35">
      <c r="H208" s="6" t="s">
        <v>122</v>
      </c>
      <c r="I208" s="6" t="s">
        <v>446</v>
      </c>
      <c r="J208" s="6" t="s">
        <v>445</v>
      </c>
      <c r="K208" s="6" t="s">
        <v>450</v>
      </c>
      <c r="L208" s="8">
        <v>42887</v>
      </c>
      <c r="M208" s="9">
        <v>7.04</v>
      </c>
      <c r="N208" s="7">
        <v>8</v>
      </c>
    </row>
    <row r="209" spans="8:14" x14ac:dyDescent="0.35">
      <c r="H209" s="6" t="s">
        <v>176</v>
      </c>
      <c r="I209" s="6" t="s">
        <v>442</v>
      </c>
      <c r="J209" s="6" t="s">
        <v>441</v>
      </c>
      <c r="K209" s="6" t="s">
        <v>443</v>
      </c>
      <c r="L209" s="8">
        <v>43282</v>
      </c>
      <c r="M209" s="9">
        <v>4.9000000000000004</v>
      </c>
      <c r="N209" s="7">
        <v>7</v>
      </c>
    </row>
    <row r="210" spans="8:14" x14ac:dyDescent="0.35">
      <c r="H210" s="6" t="s">
        <v>77</v>
      </c>
      <c r="I210" s="6" t="s">
        <v>454</v>
      </c>
      <c r="J210" s="6" t="s">
        <v>432</v>
      </c>
      <c r="K210" s="6" t="s">
        <v>434</v>
      </c>
      <c r="L210" s="8">
        <v>43040</v>
      </c>
      <c r="M210" s="9">
        <v>10.45</v>
      </c>
      <c r="N210" s="7">
        <v>11</v>
      </c>
    </row>
    <row r="211" spans="8:14" x14ac:dyDescent="0.35">
      <c r="H211" s="6" t="s">
        <v>204</v>
      </c>
      <c r="I211" s="6" t="s">
        <v>457</v>
      </c>
      <c r="J211" s="6" t="s">
        <v>432</v>
      </c>
      <c r="K211" s="6" t="s">
        <v>452</v>
      </c>
      <c r="L211" s="8">
        <v>42948</v>
      </c>
      <c r="M211" s="9">
        <v>8</v>
      </c>
      <c r="N211" s="7">
        <v>10</v>
      </c>
    </row>
    <row r="212" spans="8:14" x14ac:dyDescent="0.35">
      <c r="H212" s="6" t="s">
        <v>124</v>
      </c>
      <c r="I212" s="6" t="s">
        <v>438</v>
      </c>
      <c r="J212" s="6" t="s">
        <v>432</v>
      </c>
      <c r="K212" s="6" t="s">
        <v>452</v>
      </c>
      <c r="L212" s="8">
        <v>43313</v>
      </c>
      <c r="M212" s="9">
        <v>7.29</v>
      </c>
      <c r="N212" s="7">
        <v>9</v>
      </c>
    </row>
    <row r="213" spans="8:14" x14ac:dyDescent="0.35">
      <c r="H213" s="6" t="s">
        <v>345</v>
      </c>
      <c r="I213" s="6" t="s">
        <v>438</v>
      </c>
      <c r="J213" s="6" t="s">
        <v>432</v>
      </c>
      <c r="K213" s="6" t="s">
        <v>443</v>
      </c>
      <c r="L213" s="8">
        <v>43374</v>
      </c>
      <c r="M213" s="9">
        <v>11.4</v>
      </c>
      <c r="N213" s="7">
        <v>15</v>
      </c>
    </row>
    <row r="214" spans="8:14" x14ac:dyDescent="0.35">
      <c r="H214" s="6" t="s">
        <v>147</v>
      </c>
      <c r="I214" s="6" t="s">
        <v>449</v>
      </c>
      <c r="J214" s="6" t="s">
        <v>432</v>
      </c>
      <c r="K214" s="6" t="s">
        <v>435</v>
      </c>
      <c r="L214" s="8">
        <v>43405</v>
      </c>
      <c r="M214" s="9">
        <v>10.199999999999999</v>
      </c>
      <c r="N214" s="7">
        <v>12</v>
      </c>
    </row>
    <row r="215" spans="8:14" x14ac:dyDescent="0.35">
      <c r="H215" s="6" t="s">
        <v>326</v>
      </c>
      <c r="I215" s="6" t="s">
        <v>436</v>
      </c>
      <c r="J215" s="6" t="s">
        <v>432</v>
      </c>
      <c r="K215" s="6" t="s">
        <v>435</v>
      </c>
      <c r="L215" s="8">
        <v>42736</v>
      </c>
      <c r="M215" s="9">
        <v>8.91</v>
      </c>
      <c r="N215" s="7">
        <v>11</v>
      </c>
    </row>
    <row r="216" spans="8:14" x14ac:dyDescent="0.35">
      <c r="H216" s="6" t="s">
        <v>401</v>
      </c>
      <c r="I216" s="6" t="s">
        <v>460</v>
      </c>
      <c r="J216" s="6" t="s">
        <v>445</v>
      </c>
      <c r="K216" s="6" t="s">
        <v>431</v>
      </c>
      <c r="L216" s="8">
        <v>42979</v>
      </c>
      <c r="M216" s="9">
        <v>7.12</v>
      </c>
      <c r="N216" s="7">
        <v>8</v>
      </c>
    </row>
    <row r="217" spans="8:14" x14ac:dyDescent="0.35">
      <c r="H217" s="6" t="s">
        <v>376</v>
      </c>
      <c r="I217" s="6" t="s">
        <v>456</v>
      </c>
      <c r="J217" s="6" t="s">
        <v>441</v>
      </c>
      <c r="K217" s="6" t="s">
        <v>440</v>
      </c>
      <c r="L217" s="8">
        <v>42917</v>
      </c>
      <c r="M217" s="9">
        <v>11.85</v>
      </c>
      <c r="N217" s="7">
        <v>15</v>
      </c>
    </row>
    <row r="218" spans="8:14" x14ac:dyDescent="0.35">
      <c r="H218" s="6" t="s">
        <v>24</v>
      </c>
      <c r="I218" s="6" t="s">
        <v>436</v>
      </c>
      <c r="J218" s="6" t="s">
        <v>432</v>
      </c>
      <c r="K218" s="6" t="s">
        <v>434</v>
      </c>
      <c r="L218" s="8">
        <v>42856</v>
      </c>
      <c r="M218" s="9">
        <v>12.04</v>
      </c>
      <c r="N218" s="7">
        <v>14</v>
      </c>
    </row>
    <row r="219" spans="8:14" x14ac:dyDescent="0.35">
      <c r="H219" s="6" t="s">
        <v>274</v>
      </c>
      <c r="I219" s="6" t="s">
        <v>444</v>
      </c>
      <c r="J219" s="6" t="s">
        <v>441</v>
      </c>
      <c r="K219" s="6" t="s">
        <v>437</v>
      </c>
      <c r="L219" s="8">
        <v>43435</v>
      </c>
      <c r="M219" s="9">
        <v>6</v>
      </c>
      <c r="N219" s="7">
        <v>8</v>
      </c>
    </row>
    <row r="220" spans="8:14" x14ac:dyDescent="0.35">
      <c r="H220" s="6" t="s">
        <v>369</v>
      </c>
      <c r="I220" s="6" t="s">
        <v>446</v>
      </c>
      <c r="J220" s="6" t="s">
        <v>445</v>
      </c>
      <c r="K220" s="6" t="s">
        <v>443</v>
      </c>
      <c r="L220" s="8">
        <v>43009</v>
      </c>
      <c r="M220" s="9">
        <v>7.6</v>
      </c>
      <c r="N220" s="7">
        <v>8</v>
      </c>
    </row>
    <row r="221" spans="8:14" x14ac:dyDescent="0.35">
      <c r="H221" s="6" t="s">
        <v>32</v>
      </c>
      <c r="I221" s="6" t="s">
        <v>444</v>
      </c>
      <c r="J221" s="6" t="s">
        <v>441</v>
      </c>
      <c r="K221" s="6" t="s">
        <v>452</v>
      </c>
      <c r="L221" s="8">
        <v>42767</v>
      </c>
      <c r="M221" s="9">
        <v>11.31</v>
      </c>
      <c r="N221" s="7">
        <v>13</v>
      </c>
    </row>
    <row r="222" spans="8:14" x14ac:dyDescent="0.35">
      <c r="H222" s="6" t="s">
        <v>339</v>
      </c>
      <c r="I222" s="6" t="s">
        <v>456</v>
      </c>
      <c r="J222" s="6" t="s">
        <v>441</v>
      </c>
      <c r="K222" s="6" t="s">
        <v>443</v>
      </c>
      <c r="L222" s="8">
        <v>43252</v>
      </c>
      <c r="M222" s="9">
        <v>8.6999999999999993</v>
      </c>
      <c r="N222" s="7">
        <v>10</v>
      </c>
    </row>
    <row r="223" spans="8:14" x14ac:dyDescent="0.35">
      <c r="H223" s="6" t="s">
        <v>237</v>
      </c>
      <c r="I223" s="6" t="s">
        <v>446</v>
      </c>
      <c r="J223" s="6" t="s">
        <v>445</v>
      </c>
      <c r="K223" s="6" t="s">
        <v>448</v>
      </c>
      <c r="L223" s="8">
        <v>42887</v>
      </c>
      <c r="M223" s="9">
        <v>8.69</v>
      </c>
      <c r="N223" s="7">
        <v>11</v>
      </c>
    </row>
    <row r="224" spans="8:14" x14ac:dyDescent="0.35">
      <c r="H224" s="6" t="s">
        <v>226</v>
      </c>
      <c r="I224" s="6" t="s">
        <v>438</v>
      </c>
      <c r="J224" s="6" t="s">
        <v>432</v>
      </c>
      <c r="K224" s="6" t="s">
        <v>435</v>
      </c>
      <c r="L224" s="8">
        <v>43405</v>
      </c>
      <c r="M224" s="9">
        <v>6.72</v>
      </c>
      <c r="N224" s="7">
        <v>8</v>
      </c>
    </row>
    <row r="225" spans="8:14" x14ac:dyDescent="0.35">
      <c r="H225" s="6" t="s">
        <v>286</v>
      </c>
      <c r="I225" s="6" t="s">
        <v>456</v>
      </c>
      <c r="J225" s="6" t="s">
        <v>441</v>
      </c>
      <c r="K225" s="6" t="s">
        <v>448</v>
      </c>
      <c r="L225" s="8">
        <v>43405</v>
      </c>
      <c r="M225" s="9">
        <v>7.7</v>
      </c>
      <c r="N225" s="7">
        <v>10</v>
      </c>
    </row>
    <row r="226" spans="8:14" x14ac:dyDescent="0.35">
      <c r="H226" s="6" t="s">
        <v>342</v>
      </c>
      <c r="I226" s="6" t="s">
        <v>454</v>
      </c>
      <c r="J226" s="6" t="s">
        <v>432</v>
      </c>
      <c r="K226" s="6" t="s">
        <v>437</v>
      </c>
      <c r="L226" s="8">
        <v>42736</v>
      </c>
      <c r="M226" s="9">
        <v>7.4</v>
      </c>
      <c r="N226" s="7">
        <v>10</v>
      </c>
    </row>
    <row r="227" spans="8:14" x14ac:dyDescent="0.35">
      <c r="H227" s="6" t="s">
        <v>100</v>
      </c>
      <c r="I227" s="6" t="s">
        <v>436</v>
      </c>
      <c r="J227" s="6" t="s">
        <v>432</v>
      </c>
      <c r="K227" s="6" t="s">
        <v>435</v>
      </c>
      <c r="L227" s="8">
        <v>43313</v>
      </c>
      <c r="M227" s="9">
        <v>10.34</v>
      </c>
      <c r="N227" s="7">
        <v>11</v>
      </c>
    </row>
    <row r="228" spans="8:14" x14ac:dyDescent="0.35">
      <c r="H228" s="6" t="s">
        <v>137</v>
      </c>
      <c r="I228" s="6" t="s">
        <v>458</v>
      </c>
      <c r="J228" s="6" t="s">
        <v>441</v>
      </c>
      <c r="K228" s="6" t="s">
        <v>440</v>
      </c>
      <c r="L228" s="8">
        <v>42979</v>
      </c>
      <c r="M228" s="9">
        <v>7.92</v>
      </c>
      <c r="N228" s="7">
        <v>9</v>
      </c>
    </row>
    <row r="229" spans="8:14" x14ac:dyDescent="0.35">
      <c r="H229" s="6" t="s">
        <v>214</v>
      </c>
      <c r="I229" s="6" t="s">
        <v>446</v>
      </c>
      <c r="J229" s="6" t="s">
        <v>445</v>
      </c>
      <c r="K229" s="6" t="s">
        <v>434</v>
      </c>
      <c r="L229" s="8">
        <v>42795</v>
      </c>
      <c r="M229" s="9">
        <v>7.65</v>
      </c>
      <c r="N229" s="7">
        <v>9</v>
      </c>
    </row>
    <row r="230" spans="8:14" x14ac:dyDescent="0.35">
      <c r="H230" s="6" t="s">
        <v>58</v>
      </c>
      <c r="I230" s="6" t="s">
        <v>454</v>
      </c>
      <c r="J230" s="6" t="s">
        <v>432</v>
      </c>
      <c r="K230" s="6" t="s">
        <v>434</v>
      </c>
      <c r="L230" s="8">
        <v>42917</v>
      </c>
      <c r="M230" s="9">
        <v>4.26</v>
      </c>
      <c r="N230" s="7">
        <v>6</v>
      </c>
    </row>
    <row r="231" spans="8:14" x14ac:dyDescent="0.35">
      <c r="H231" s="6" t="s">
        <v>251</v>
      </c>
      <c r="I231" s="6" t="s">
        <v>436</v>
      </c>
      <c r="J231" s="6" t="s">
        <v>432</v>
      </c>
      <c r="K231" s="6" t="s">
        <v>448</v>
      </c>
      <c r="L231" s="8">
        <v>43282</v>
      </c>
      <c r="M231" s="9">
        <v>10.78</v>
      </c>
      <c r="N231" s="7">
        <v>14</v>
      </c>
    </row>
    <row r="232" spans="8:14" x14ac:dyDescent="0.35">
      <c r="H232" s="6" t="s">
        <v>174</v>
      </c>
      <c r="I232" s="6" t="s">
        <v>456</v>
      </c>
      <c r="J232" s="6" t="s">
        <v>441</v>
      </c>
      <c r="K232" s="6" t="s">
        <v>434</v>
      </c>
      <c r="L232" s="8">
        <v>42795</v>
      </c>
      <c r="M232" s="9">
        <v>13.05</v>
      </c>
      <c r="N232" s="7">
        <v>15</v>
      </c>
    </row>
    <row r="233" spans="8:14" x14ac:dyDescent="0.35">
      <c r="H233" s="6" t="s">
        <v>115</v>
      </c>
      <c r="I233" s="6" t="s">
        <v>442</v>
      </c>
      <c r="J233" s="6" t="s">
        <v>441</v>
      </c>
      <c r="K233" s="6" t="s">
        <v>431</v>
      </c>
      <c r="L233" s="8">
        <v>43009</v>
      </c>
      <c r="M233" s="9">
        <v>12.35</v>
      </c>
      <c r="N233" s="7">
        <v>13</v>
      </c>
    </row>
    <row r="234" spans="8:14" x14ac:dyDescent="0.35">
      <c r="H234" s="6" t="s">
        <v>148</v>
      </c>
      <c r="I234" s="6" t="s">
        <v>442</v>
      </c>
      <c r="J234" s="6" t="s">
        <v>441</v>
      </c>
      <c r="K234" s="6" t="s">
        <v>431</v>
      </c>
      <c r="L234" s="8">
        <v>42948</v>
      </c>
      <c r="M234" s="9">
        <v>8.58</v>
      </c>
      <c r="N234" s="7">
        <v>11</v>
      </c>
    </row>
    <row r="235" spans="8:14" x14ac:dyDescent="0.35">
      <c r="H235" s="6" t="s">
        <v>94</v>
      </c>
      <c r="I235" s="6" t="s">
        <v>446</v>
      </c>
      <c r="J235" s="6" t="s">
        <v>445</v>
      </c>
      <c r="K235" s="6" t="s">
        <v>431</v>
      </c>
      <c r="L235" s="8">
        <v>42736</v>
      </c>
      <c r="M235" s="9">
        <v>11.05</v>
      </c>
      <c r="N235" s="7">
        <v>13</v>
      </c>
    </row>
    <row r="236" spans="8:14" x14ac:dyDescent="0.35">
      <c r="H236" s="6" t="s">
        <v>141</v>
      </c>
      <c r="I236" s="6" t="s">
        <v>456</v>
      </c>
      <c r="J236" s="6" t="s">
        <v>441</v>
      </c>
      <c r="K236" s="6" t="s">
        <v>440</v>
      </c>
      <c r="L236" s="8">
        <v>43252</v>
      </c>
      <c r="M236" s="9">
        <v>10.45</v>
      </c>
      <c r="N236" s="7">
        <v>11</v>
      </c>
    </row>
    <row r="237" spans="8:14" x14ac:dyDescent="0.35">
      <c r="H237" s="6" t="s">
        <v>367</v>
      </c>
      <c r="I237" s="6" t="s">
        <v>442</v>
      </c>
      <c r="J237" s="6" t="s">
        <v>441</v>
      </c>
      <c r="K237" s="6" t="s">
        <v>448</v>
      </c>
      <c r="L237" s="8">
        <v>43191</v>
      </c>
      <c r="M237" s="9">
        <v>4.4400000000000004</v>
      </c>
      <c r="N237" s="7">
        <v>6</v>
      </c>
    </row>
    <row r="238" spans="8:14" x14ac:dyDescent="0.35">
      <c r="H238" s="6" t="s">
        <v>103</v>
      </c>
      <c r="I238" s="6" t="s">
        <v>449</v>
      </c>
      <c r="J238" s="6" t="s">
        <v>432</v>
      </c>
      <c r="K238" s="6" t="s">
        <v>443</v>
      </c>
      <c r="L238" s="8">
        <v>43009</v>
      </c>
      <c r="M238" s="9">
        <v>8.6</v>
      </c>
      <c r="N238" s="7">
        <v>10</v>
      </c>
    </row>
    <row r="239" spans="8:14" x14ac:dyDescent="0.35">
      <c r="H239" s="6" t="s">
        <v>50</v>
      </c>
      <c r="I239" s="6" t="s">
        <v>458</v>
      </c>
      <c r="J239" s="6" t="s">
        <v>441</v>
      </c>
      <c r="K239" s="6" t="s">
        <v>435</v>
      </c>
      <c r="L239" s="8">
        <v>42736</v>
      </c>
      <c r="M239" s="9">
        <v>13.2</v>
      </c>
      <c r="N239" s="7">
        <v>15</v>
      </c>
    </row>
    <row r="240" spans="8:14" x14ac:dyDescent="0.35">
      <c r="H240" s="6" t="s">
        <v>466</v>
      </c>
      <c r="I240" s="6" t="s">
        <v>457</v>
      </c>
      <c r="J240" s="6" t="s">
        <v>432</v>
      </c>
      <c r="K240" s="6" t="s">
        <v>440</v>
      </c>
      <c r="L240" s="8">
        <v>43101</v>
      </c>
      <c r="M240" s="9">
        <v>6.66</v>
      </c>
      <c r="N240" s="7">
        <v>9</v>
      </c>
    </row>
    <row r="241" spans="8:14" x14ac:dyDescent="0.35">
      <c r="H241" s="6" t="s">
        <v>313</v>
      </c>
      <c r="I241" s="6" t="s">
        <v>460</v>
      </c>
      <c r="J241" s="6" t="s">
        <v>445</v>
      </c>
      <c r="K241" s="6" t="s">
        <v>440</v>
      </c>
      <c r="L241" s="8">
        <v>43313</v>
      </c>
      <c r="M241" s="9">
        <v>8.4</v>
      </c>
      <c r="N241" s="7">
        <v>12</v>
      </c>
    </row>
    <row r="242" spans="8:14" x14ac:dyDescent="0.35">
      <c r="H242" s="6" t="s">
        <v>262</v>
      </c>
      <c r="I242" s="6" t="s">
        <v>460</v>
      </c>
      <c r="J242" s="6" t="s">
        <v>445</v>
      </c>
      <c r="K242" s="6" t="s">
        <v>448</v>
      </c>
      <c r="L242" s="8">
        <v>43009</v>
      </c>
      <c r="M242" s="9">
        <v>6.84</v>
      </c>
      <c r="N242" s="7">
        <v>9</v>
      </c>
    </row>
    <row r="243" spans="8:14" x14ac:dyDescent="0.35">
      <c r="H243" s="6" t="s">
        <v>69</v>
      </c>
      <c r="I243" s="6" t="s">
        <v>458</v>
      </c>
      <c r="J243" s="6" t="s">
        <v>441</v>
      </c>
      <c r="K243" s="6" t="s">
        <v>452</v>
      </c>
      <c r="L243" s="8">
        <v>43221</v>
      </c>
      <c r="M243" s="9">
        <v>10.64</v>
      </c>
      <c r="N243" s="7">
        <v>14</v>
      </c>
    </row>
    <row r="244" spans="8:14" x14ac:dyDescent="0.35">
      <c r="H244" s="6" t="s">
        <v>303</v>
      </c>
      <c r="I244" s="6" t="s">
        <v>449</v>
      </c>
      <c r="J244" s="6" t="s">
        <v>432</v>
      </c>
      <c r="K244" s="6" t="s">
        <v>435</v>
      </c>
      <c r="L244" s="8">
        <v>42736</v>
      </c>
      <c r="M244" s="9">
        <v>4.2</v>
      </c>
      <c r="N244" s="7">
        <v>6</v>
      </c>
    </row>
    <row r="245" spans="8:14" x14ac:dyDescent="0.35">
      <c r="H245" s="6" t="s">
        <v>104</v>
      </c>
      <c r="I245" s="6" t="s">
        <v>456</v>
      </c>
      <c r="J245" s="6" t="s">
        <v>441</v>
      </c>
      <c r="K245" s="6" t="s">
        <v>437</v>
      </c>
      <c r="L245" s="8">
        <v>43344</v>
      </c>
      <c r="M245" s="9">
        <v>4.32</v>
      </c>
      <c r="N245" s="7">
        <v>6</v>
      </c>
    </row>
    <row r="246" spans="8:14" x14ac:dyDescent="0.35">
      <c r="H246" s="6" t="s">
        <v>346</v>
      </c>
      <c r="I246" s="6" t="s">
        <v>442</v>
      </c>
      <c r="J246" s="6" t="s">
        <v>441</v>
      </c>
      <c r="K246" s="6" t="s">
        <v>434</v>
      </c>
      <c r="L246" s="8">
        <v>43435</v>
      </c>
      <c r="M246" s="9">
        <v>6.39</v>
      </c>
      <c r="N246" s="7">
        <v>9</v>
      </c>
    </row>
    <row r="247" spans="8:14" x14ac:dyDescent="0.35">
      <c r="H247" s="6" t="s">
        <v>276</v>
      </c>
      <c r="I247" s="6" t="s">
        <v>456</v>
      </c>
      <c r="J247" s="6" t="s">
        <v>441</v>
      </c>
      <c r="K247" s="6" t="s">
        <v>448</v>
      </c>
      <c r="L247" s="8">
        <v>43070</v>
      </c>
      <c r="M247" s="9">
        <v>5.18</v>
      </c>
      <c r="N247" s="7">
        <v>7</v>
      </c>
    </row>
    <row r="248" spans="8:14" x14ac:dyDescent="0.35">
      <c r="H248" s="6" t="s">
        <v>210</v>
      </c>
      <c r="I248" s="6" t="s">
        <v>457</v>
      </c>
      <c r="J248" s="6" t="s">
        <v>432</v>
      </c>
      <c r="K248" s="6" t="s">
        <v>435</v>
      </c>
      <c r="L248" s="8">
        <v>42917</v>
      </c>
      <c r="M248" s="9">
        <v>4.25</v>
      </c>
      <c r="N248" s="7">
        <v>5</v>
      </c>
    </row>
    <row r="249" spans="8:14" x14ac:dyDescent="0.35">
      <c r="H249" s="6" t="s">
        <v>465</v>
      </c>
      <c r="I249" s="6" t="s">
        <v>449</v>
      </c>
      <c r="J249" s="6" t="s">
        <v>432</v>
      </c>
      <c r="K249" s="6" t="s">
        <v>437</v>
      </c>
      <c r="L249" s="8">
        <v>43435</v>
      </c>
      <c r="M249" s="9">
        <v>7</v>
      </c>
      <c r="N249" s="7">
        <v>10</v>
      </c>
    </row>
    <row r="250" spans="8:14" x14ac:dyDescent="0.35">
      <c r="H250" s="6" t="s">
        <v>84</v>
      </c>
      <c r="I250" s="6" t="s">
        <v>449</v>
      </c>
      <c r="J250" s="6" t="s">
        <v>432</v>
      </c>
      <c r="K250" s="6" t="s">
        <v>434</v>
      </c>
      <c r="L250" s="8">
        <v>42795</v>
      </c>
      <c r="M250" s="9">
        <v>5.1100000000000003</v>
      </c>
      <c r="N250" s="7">
        <v>7</v>
      </c>
    </row>
    <row r="251" spans="8:14" x14ac:dyDescent="0.35">
      <c r="H251" s="6" t="s">
        <v>396</v>
      </c>
      <c r="I251" s="6" t="s">
        <v>449</v>
      </c>
      <c r="J251" s="6" t="s">
        <v>432</v>
      </c>
      <c r="K251" s="6" t="s">
        <v>452</v>
      </c>
      <c r="L251" s="8">
        <v>42917</v>
      </c>
      <c r="M251" s="9">
        <v>4.7</v>
      </c>
      <c r="N251" s="7">
        <v>5</v>
      </c>
    </row>
    <row r="252" spans="8:14" x14ac:dyDescent="0.35">
      <c r="H252" s="6" t="s">
        <v>158</v>
      </c>
      <c r="I252" s="6" t="s">
        <v>458</v>
      </c>
      <c r="J252" s="6" t="s">
        <v>441</v>
      </c>
      <c r="K252" s="6" t="s">
        <v>435</v>
      </c>
      <c r="L252" s="8">
        <v>43435</v>
      </c>
      <c r="M252" s="9">
        <v>10.32</v>
      </c>
      <c r="N252" s="7">
        <v>12</v>
      </c>
    </row>
    <row r="253" spans="8:14" x14ac:dyDescent="0.35">
      <c r="H253" s="6" t="s">
        <v>41</v>
      </c>
      <c r="I253" s="6" t="s">
        <v>444</v>
      </c>
      <c r="J253" s="6" t="s">
        <v>441</v>
      </c>
      <c r="K253" s="6" t="s">
        <v>443</v>
      </c>
      <c r="L253" s="8">
        <v>43132</v>
      </c>
      <c r="M253" s="9">
        <v>11.62</v>
      </c>
      <c r="N253" s="7">
        <v>14</v>
      </c>
    </row>
    <row r="254" spans="8:14" x14ac:dyDescent="0.35">
      <c r="H254" s="6" t="s">
        <v>280</v>
      </c>
      <c r="I254" s="6" t="s">
        <v>442</v>
      </c>
      <c r="J254" s="6" t="s">
        <v>441</v>
      </c>
      <c r="K254" s="6" t="s">
        <v>452</v>
      </c>
      <c r="L254" s="8">
        <v>43070</v>
      </c>
      <c r="M254" s="9">
        <v>8.91</v>
      </c>
      <c r="N254" s="7">
        <v>11</v>
      </c>
    </row>
    <row r="255" spans="8:14" x14ac:dyDescent="0.35">
      <c r="H255" s="6" t="s">
        <v>66</v>
      </c>
      <c r="I255" s="6" t="s">
        <v>444</v>
      </c>
      <c r="J255" s="6" t="s">
        <v>441</v>
      </c>
      <c r="K255" s="6" t="s">
        <v>431</v>
      </c>
      <c r="L255" s="8">
        <v>43313</v>
      </c>
      <c r="M255" s="9">
        <v>10.32</v>
      </c>
      <c r="N255" s="7">
        <v>12</v>
      </c>
    </row>
    <row r="256" spans="8:14" x14ac:dyDescent="0.35">
      <c r="H256" s="6" t="s">
        <v>355</v>
      </c>
      <c r="I256" s="6" t="s">
        <v>456</v>
      </c>
      <c r="J256" s="6" t="s">
        <v>441</v>
      </c>
      <c r="K256" s="6" t="s">
        <v>437</v>
      </c>
      <c r="L256" s="8">
        <v>43070</v>
      </c>
      <c r="M256" s="9">
        <v>8.91</v>
      </c>
      <c r="N256" s="7">
        <v>11</v>
      </c>
    </row>
    <row r="257" spans="8:14" x14ac:dyDescent="0.35">
      <c r="H257" s="6" t="s">
        <v>268</v>
      </c>
      <c r="I257" s="6" t="s">
        <v>447</v>
      </c>
      <c r="J257" s="6" t="s">
        <v>441</v>
      </c>
      <c r="K257" s="6" t="s">
        <v>434</v>
      </c>
      <c r="L257" s="8">
        <v>43344</v>
      </c>
      <c r="M257" s="9">
        <v>3.75</v>
      </c>
      <c r="N257" s="7">
        <v>5</v>
      </c>
    </row>
    <row r="258" spans="8:14" x14ac:dyDescent="0.35">
      <c r="H258" s="6" t="s">
        <v>279</v>
      </c>
      <c r="I258" s="6" t="s">
        <v>436</v>
      </c>
      <c r="J258" s="6" t="s">
        <v>432</v>
      </c>
      <c r="K258" s="6" t="s">
        <v>450</v>
      </c>
      <c r="L258" s="8">
        <v>43435</v>
      </c>
      <c r="M258" s="9">
        <v>9.1</v>
      </c>
      <c r="N258" s="7">
        <v>13</v>
      </c>
    </row>
    <row r="259" spans="8:14" x14ac:dyDescent="0.35">
      <c r="H259" s="6" t="s">
        <v>228</v>
      </c>
      <c r="I259" s="6" t="s">
        <v>449</v>
      </c>
      <c r="J259" s="6" t="s">
        <v>432</v>
      </c>
      <c r="K259" s="6" t="s">
        <v>434</v>
      </c>
      <c r="L259" s="8">
        <v>43282</v>
      </c>
      <c r="M259" s="9">
        <v>3.6</v>
      </c>
      <c r="N259" s="7">
        <v>5</v>
      </c>
    </row>
    <row r="260" spans="8:14" x14ac:dyDescent="0.35">
      <c r="H260" s="6" t="s">
        <v>34</v>
      </c>
      <c r="I260" s="6" t="s">
        <v>454</v>
      </c>
      <c r="J260" s="6" t="s">
        <v>432</v>
      </c>
      <c r="K260" s="6" t="s">
        <v>435</v>
      </c>
      <c r="L260" s="8">
        <v>43160</v>
      </c>
      <c r="M260" s="9">
        <v>6.72</v>
      </c>
      <c r="N260" s="7">
        <v>8</v>
      </c>
    </row>
    <row r="261" spans="8:14" x14ac:dyDescent="0.35">
      <c r="H261" s="6" t="s">
        <v>191</v>
      </c>
      <c r="I261" s="6" t="s">
        <v>442</v>
      </c>
      <c r="J261" s="6" t="s">
        <v>441</v>
      </c>
      <c r="K261" s="6" t="s">
        <v>435</v>
      </c>
      <c r="L261" s="8">
        <v>43405</v>
      </c>
      <c r="M261" s="9">
        <v>5.46</v>
      </c>
      <c r="N261" s="7">
        <v>6</v>
      </c>
    </row>
    <row r="262" spans="8:14" x14ac:dyDescent="0.35">
      <c r="H262" s="6" t="s">
        <v>283</v>
      </c>
      <c r="I262" s="6" t="s">
        <v>446</v>
      </c>
      <c r="J262" s="6" t="s">
        <v>445</v>
      </c>
      <c r="K262" s="6" t="s">
        <v>431</v>
      </c>
      <c r="L262" s="8">
        <v>43191</v>
      </c>
      <c r="M262" s="9">
        <v>10.01</v>
      </c>
      <c r="N262" s="7">
        <v>13</v>
      </c>
    </row>
    <row r="263" spans="8:14" x14ac:dyDescent="0.35">
      <c r="H263" s="6" t="s">
        <v>464</v>
      </c>
      <c r="I263" s="6" t="s">
        <v>454</v>
      </c>
      <c r="J263" s="6" t="s">
        <v>432</v>
      </c>
      <c r="K263" s="6" t="s">
        <v>431</v>
      </c>
      <c r="L263" s="8">
        <v>43009</v>
      </c>
      <c r="M263" s="9">
        <v>4.75</v>
      </c>
      <c r="N263" s="7">
        <v>5</v>
      </c>
    </row>
    <row r="264" spans="8:14" x14ac:dyDescent="0.35">
      <c r="H264" s="6" t="s">
        <v>243</v>
      </c>
      <c r="I264" s="6" t="s">
        <v>436</v>
      </c>
      <c r="J264" s="6" t="s">
        <v>432</v>
      </c>
      <c r="K264" s="6" t="s">
        <v>435</v>
      </c>
      <c r="L264" s="8">
        <v>42767</v>
      </c>
      <c r="M264" s="9">
        <v>7.9</v>
      </c>
      <c r="N264" s="7">
        <v>10</v>
      </c>
    </row>
    <row r="265" spans="8:14" x14ac:dyDescent="0.35">
      <c r="H265" s="6" t="s">
        <v>64</v>
      </c>
      <c r="I265" s="6" t="s">
        <v>442</v>
      </c>
      <c r="J265" s="6" t="s">
        <v>441</v>
      </c>
      <c r="K265" s="6" t="s">
        <v>448</v>
      </c>
      <c r="L265" s="8">
        <v>42826</v>
      </c>
      <c r="M265" s="9">
        <v>5.16</v>
      </c>
      <c r="N265" s="7">
        <v>6</v>
      </c>
    </row>
    <row r="266" spans="8:14" x14ac:dyDescent="0.35">
      <c r="H266" s="6" t="s">
        <v>37</v>
      </c>
      <c r="I266" s="6" t="s">
        <v>454</v>
      </c>
      <c r="J266" s="6" t="s">
        <v>432</v>
      </c>
      <c r="K266" s="6" t="s">
        <v>450</v>
      </c>
      <c r="L266" s="8">
        <v>43405</v>
      </c>
      <c r="M266" s="9">
        <v>9</v>
      </c>
      <c r="N266" s="7">
        <v>10</v>
      </c>
    </row>
    <row r="267" spans="8:14" x14ac:dyDescent="0.35">
      <c r="H267" s="6" t="s">
        <v>43</v>
      </c>
      <c r="I267" s="6" t="s">
        <v>457</v>
      </c>
      <c r="J267" s="6" t="s">
        <v>432</v>
      </c>
      <c r="K267" s="6" t="s">
        <v>440</v>
      </c>
      <c r="L267" s="8">
        <v>43191</v>
      </c>
      <c r="M267" s="9">
        <v>6.3</v>
      </c>
      <c r="N267" s="7">
        <v>9</v>
      </c>
    </row>
    <row r="268" spans="8:14" x14ac:dyDescent="0.35">
      <c r="H268" s="6" t="s">
        <v>296</v>
      </c>
      <c r="I268" s="6" t="s">
        <v>457</v>
      </c>
      <c r="J268" s="6" t="s">
        <v>432</v>
      </c>
      <c r="K268" s="6" t="s">
        <v>450</v>
      </c>
      <c r="L268" s="8">
        <v>43282</v>
      </c>
      <c r="M268" s="9">
        <v>12.09</v>
      </c>
      <c r="N268" s="7">
        <v>13</v>
      </c>
    </row>
    <row r="269" spans="8:14" x14ac:dyDescent="0.35">
      <c r="H269" s="6" t="s">
        <v>179</v>
      </c>
      <c r="I269" s="6" t="s">
        <v>449</v>
      </c>
      <c r="J269" s="6" t="s">
        <v>432</v>
      </c>
      <c r="K269" s="6" t="s">
        <v>435</v>
      </c>
      <c r="L269" s="8">
        <v>43101</v>
      </c>
      <c r="M269" s="9">
        <v>5.7</v>
      </c>
      <c r="N269" s="7">
        <v>6</v>
      </c>
    </row>
    <row r="270" spans="8:14" x14ac:dyDescent="0.35">
      <c r="H270" s="6" t="s">
        <v>245</v>
      </c>
      <c r="I270" s="6" t="s">
        <v>449</v>
      </c>
      <c r="J270" s="6" t="s">
        <v>432</v>
      </c>
      <c r="K270" s="6" t="s">
        <v>443</v>
      </c>
      <c r="L270" s="8">
        <v>43313</v>
      </c>
      <c r="M270" s="9">
        <v>5.4</v>
      </c>
      <c r="N270" s="7">
        <v>6</v>
      </c>
    </row>
    <row r="271" spans="8:14" x14ac:dyDescent="0.35">
      <c r="H271" s="6" t="s">
        <v>126</v>
      </c>
      <c r="I271" s="6" t="s">
        <v>433</v>
      </c>
      <c r="J271" s="6" t="s">
        <v>432</v>
      </c>
      <c r="K271" s="6" t="s">
        <v>435</v>
      </c>
      <c r="L271" s="8">
        <v>43374</v>
      </c>
      <c r="M271" s="9">
        <v>11.96</v>
      </c>
      <c r="N271" s="7">
        <v>13</v>
      </c>
    </row>
    <row r="272" spans="8:14" x14ac:dyDescent="0.35">
      <c r="H272" s="6" t="s">
        <v>463</v>
      </c>
      <c r="I272" s="6" t="s">
        <v>438</v>
      </c>
      <c r="J272" s="6" t="s">
        <v>432</v>
      </c>
      <c r="K272" s="6" t="s">
        <v>448</v>
      </c>
      <c r="L272" s="8">
        <v>42767</v>
      </c>
      <c r="M272" s="9">
        <v>5.4</v>
      </c>
      <c r="N272" s="7">
        <v>6</v>
      </c>
    </row>
    <row r="273" spans="8:14" x14ac:dyDescent="0.35">
      <c r="H273" s="6" t="s">
        <v>59</v>
      </c>
      <c r="I273" s="6" t="s">
        <v>442</v>
      </c>
      <c r="J273" s="6" t="s">
        <v>441</v>
      </c>
      <c r="K273" s="6" t="s">
        <v>448</v>
      </c>
      <c r="L273" s="8">
        <v>42795</v>
      </c>
      <c r="M273" s="9">
        <v>11.4</v>
      </c>
      <c r="N273" s="7">
        <v>12</v>
      </c>
    </row>
    <row r="274" spans="8:14" x14ac:dyDescent="0.35">
      <c r="H274" s="6" t="s">
        <v>331</v>
      </c>
      <c r="I274" s="6" t="s">
        <v>438</v>
      </c>
      <c r="J274" s="6" t="s">
        <v>432</v>
      </c>
      <c r="K274" s="6" t="s">
        <v>435</v>
      </c>
      <c r="L274" s="8">
        <v>43252</v>
      </c>
      <c r="M274" s="9">
        <v>6.93</v>
      </c>
      <c r="N274" s="7">
        <v>9</v>
      </c>
    </row>
    <row r="275" spans="8:14" x14ac:dyDescent="0.35">
      <c r="H275" s="6" t="s">
        <v>28</v>
      </c>
      <c r="I275" s="6" t="s">
        <v>456</v>
      </c>
      <c r="J275" s="6" t="s">
        <v>441</v>
      </c>
      <c r="K275" s="6" t="s">
        <v>440</v>
      </c>
      <c r="L275" s="8">
        <v>43160</v>
      </c>
      <c r="M275" s="9">
        <v>7.44</v>
      </c>
      <c r="N275" s="7">
        <v>8</v>
      </c>
    </row>
    <row r="276" spans="8:14" x14ac:dyDescent="0.35">
      <c r="H276" s="6" t="s">
        <v>316</v>
      </c>
      <c r="I276" s="6" t="s">
        <v>444</v>
      </c>
      <c r="J276" s="6" t="s">
        <v>441</v>
      </c>
      <c r="K276" s="6" t="s">
        <v>443</v>
      </c>
      <c r="L276" s="8">
        <v>43435</v>
      </c>
      <c r="M276" s="9">
        <v>9.75</v>
      </c>
      <c r="N276" s="7">
        <v>13</v>
      </c>
    </row>
    <row r="277" spans="8:14" x14ac:dyDescent="0.35">
      <c r="H277" s="6" t="s">
        <v>195</v>
      </c>
      <c r="I277" s="6" t="s">
        <v>446</v>
      </c>
      <c r="J277" s="6" t="s">
        <v>445</v>
      </c>
      <c r="K277" s="6" t="s">
        <v>431</v>
      </c>
      <c r="L277" s="8">
        <v>43070</v>
      </c>
      <c r="M277" s="9">
        <v>8</v>
      </c>
      <c r="N277" s="7">
        <v>10</v>
      </c>
    </row>
    <row r="278" spans="8:14" x14ac:dyDescent="0.35">
      <c r="H278" s="6" t="s">
        <v>22</v>
      </c>
      <c r="I278" s="6" t="s">
        <v>447</v>
      </c>
      <c r="J278" s="6" t="s">
        <v>441</v>
      </c>
      <c r="K278" s="6" t="s">
        <v>452</v>
      </c>
      <c r="L278" s="8">
        <v>43070</v>
      </c>
      <c r="M278" s="9">
        <v>9.23</v>
      </c>
      <c r="N278" s="7">
        <v>13</v>
      </c>
    </row>
    <row r="279" spans="8:14" x14ac:dyDescent="0.35">
      <c r="H279" s="6" t="s">
        <v>404</v>
      </c>
      <c r="I279" s="6" t="s">
        <v>457</v>
      </c>
      <c r="J279" s="6" t="s">
        <v>432</v>
      </c>
      <c r="K279" s="6" t="s">
        <v>440</v>
      </c>
      <c r="L279" s="8">
        <v>42795</v>
      </c>
      <c r="M279" s="9">
        <v>12.3</v>
      </c>
      <c r="N279" s="7">
        <v>15</v>
      </c>
    </row>
    <row r="280" spans="8:14" x14ac:dyDescent="0.35">
      <c r="H280" s="6" t="s">
        <v>110</v>
      </c>
      <c r="I280" s="6" t="s">
        <v>449</v>
      </c>
      <c r="J280" s="6" t="s">
        <v>432</v>
      </c>
      <c r="K280" s="6" t="s">
        <v>434</v>
      </c>
      <c r="L280" s="8">
        <v>43070</v>
      </c>
      <c r="M280" s="9">
        <v>8.9</v>
      </c>
      <c r="N280" s="7">
        <v>10</v>
      </c>
    </row>
    <row r="281" spans="8:14" x14ac:dyDescent="0.35">
      <c r="H281" s="6" t="s">
        <v>388</v>
      </c>
      <c r="I281" s="6" t="s">
        <v>442</v>
      </c>
      <c r="J281" s="6" t="s">
        <v>441</v>
      </c>
      <c r="K281" s="6" t="s">
        <v>434</v>
      </c>
      <c r="L281" s="8">
        <v>42948</v>
      </c>
      <c r="M281" s="9">
        <v>7.38</v>
      </c>
      <c r="N281" s="7">
        <v>9</v>
      </c>
    </row>
    <row r="282" spans="8:14" x14ac:dyDescent="0.35">
      <c r="H282" s="6" t="s">
        <v>128</v>
      </c>
      <c r="I282" s="6" t="s">
        <v>447</v>
      </c>
      <c r="J282" s="6" t="s">
        <v>441</v>
      </c>
      <c r="K282" s="6" t="s">
        <v>434</v>
      </c>
      <c r="L282" s="8">
        <v>43101</v>
      </c>
      <c r="M282" s="9">
        <v>6.16</v>
      </c>
      <c r="N282" s="7">
        <v>8</v>
      </c>
    </row>
    <row r="283" spans="8:14" x14ac:dyDescent="0.35">
      <c r="H283" s="6" t="s">
        <v>80</v>
      </c>
      <c r="I283" s="6" t="s">
        <v>447</v>
      </c>
      <c r="J283" s="6" t="s">
        <v>441</v>
      </c>
      <c r="K283" s="6" t="s">
        <v>440</v>
      </c>
      <c r="L283" s="8">
        <v>43435</v>
      </c>
      <c r="M283" s="9">
        <v>9.8000000000000007</v>
      </c>
      <c r="N283" s="7">
        <v>14</v>
      </c>
    </row>
    <row r="284" spans="8:14" x14ac:dyDescent="0.35">
      <c r="H284" s="6" t="s">
        <v>254</v>
      </c>
      <c r="I284" s="6" t="s">
        <v>460</v>
      </c>
      <c r="J284" s="6" t="s">
        <v>445</v>
      </c>
      <c r="K284" s="6" t="s">
        <v>435</v>
      </c>
      <c r="L284" s="8">
        <v>42887</v>
      </c>
      <c r="M284" s="9">
        <v>5.46</v>
      </c>
      <c r="N284" s="7">
        <v>7</v>
      </c>
    </row>
    <row r="285" spans="8:14" x14ac:dyDescent="0.35">
      <c r="H285" s="6" t="s">
        <v>221</v>
      </c>
      <c r="I285" s="6" t="s">
        <v>447</v>
      </c>
      <c r="J285" s="6" t="s">
        <v>441</v>
      </c>
      <c r="K285" s="6" t="s">
        <v>434</v>
      </c>
      <c r="L285" s="8">
        <v>43191</v>
      </c>
      <c r="M285" s="9">
        <v>6.24</v>
      </c>
      <c r="N285" s="7">
        <v>8</v>
      </c>
    </row>
    <row r="286" spans="8:14" x14ac:dyDescent="0.35">
      <c r="H286" s="6" t="s">
        <v>289</v>
      </c>
      <c r="I286" s="6" t="s">
        <v>454</v>
      </c>
      <c r="J286" s="6" t="s">
        <v>432</v>
      </c>
      <c r="K286" s="6" t="s">
        <v>450</v>
      </c>
      <c r="L286" s="8">
        <v>43132</v>
      </c>
      <c r="M286" s="9">
        <v>4.4400000000000004</v>
      </c>
      <c r="N286" s="7">
        <v>6</v>
      </c>
    </row>
    <row r="287" spans="8:14" x14ac:dyDescent="0.35">
      <c r="H287" s="6" t="s">
        <v>402</v>
      </c>
      <c r="I287" s="6" t="s">
        <v>436</v>
      </c>
      <c r="J287" s="6" t="s">
        <v>432</v>
      </c>
      <c r="K287" s="6" t="s">
        <v>437</v>
      </c>
      <c r="L287" s="8">
        <v>43009</v>
      </c>
      <c r="M287" s="9">
        <v>4.8600000000000003</v>
      </c>
      <c r="N287" s="7">
        <v>6</v>
      </c>
    </row>
    <row r="288" spans="8:14" x14ac:dyDescent="0.35">
      <c r="H288" s="6" t="s">
        <v>167</v>
      </c>
      <c r="I288" s="6" t="s">
        <v>442</v>
      </c>
      <c r="J288" s="6" t="s">
        <v>441</v>
      </c>
      <c r="K288" s="6" t="s">
        <v>450</v>
      </c>
      <c r="L288" s="8">
        <v>43344</v>
      </c>
      <c r="M288" s="9">
        <v>8.6999999999999993</v>
      </c>
      <c r="N288" s="7">
        <v>10</v>
      </c>
    </row>
    <row r="289" spans="8:14" x14ac:dyDescent="0.35">
      <c r="H289" s="6" t="s">
        <v>53</v>
      </c>
      <c r="I289" s="6" t="s">
        <v>436</v>
      </c>
      <c r="J289" s="6" t="s">
        <v>432</v>
      </c>
      <c r="K289" s="6" t="s">
        <v>434</v>
      </c>
      <c r="L289" s="8">
        <v>43070</v>
      </c>
      <c r="M289" s="9">
        <v>9</v>
      </c>
      <c r="N289" s="7">
        <v>10</v>
      </c>
    </row>
    <row r="290" spans="8:14" x14ac:dyDescent="0.35">
      <c r="H290" s="6" t="s">
        <v>173</v>
      </c>
      <c r="I290" s="6" t="s">
        <v>446</v>
      </c>
      <c r="J290" s="6" t="s">
        <v>445</v>
      </c>
      <c r="K290" s="6" t="s">
        <v>434</v>
      </c>
      <c r="L290" s="8">
        <v>42917</v>
      </c>
      <c r="M290" s="9">
        <v>6.84</v>
      </c>
      <c r="N290" s="7">
        <v>9</v>
      </c>
    </row>
    <row r="291" spans="8:14" x14ac:dyDescent="0.35">
      <c r="H291" s="6" t="s">
        <v>462</v>
      </c>
      <c r="I291" s="6" t="s">
        <v>456</v>
      </c>
      <c r="J291" s="6" t="s">
        <v>441</v>
      </c>
      <c r="K291" s="6" t="s">
        <v>440</v>
      </c>
      <c r="L291" s="8">
        <v>43160</v>
      </c>
      <c r="M291" s="9">
        <v>9.3000000000000007</v>
      </c>
      <c r="N291" s="7">
        <v>10</v>
      </c>
    </row>
    <row r="292" spans="8:14" x14ac:dyDescent="0.35">
      <c r="H292" s="6" t="s">
        <v>39</v>
      </c>
      <c r="I292" s="6" t="s">
        <v>457</v>
      </c>
      <c r="J292" s="6" t="s">
        <v>432</v>
      </c>
      <c r="K292" s="6" t="s">
        <v>448</v>
      </c>
      <c r="L292" s="8">
        <v>43405</v>
      </c>
      <c r="M292" s="9">
        <v>3.6</v>
      </c>
      <c r="N292" s="7">
        <v>5</v>
      </c>
    </row>
    <row r="293" spans="8:14" x14ac:dyDescent="0.35">
      <c r="H293" s="6" t="s">
        <v>86</v>
      </c>
      <c r="I293" s="6" t="s">
        <v>454</v>
      </c>
      <c r="J293" s="6" t="s">
        <v>432</v>
      </c>
      <c r="K293" s="6" t="s">
        <v>448</v>
      </c>
      <c r="L293" s="8">
        <v>43132</v>
      </c>
      <c r="M293" s="9">
        <v>7.9</v>
      </c>
      <c r="N293" s="7">
        <v>10</v>
      </c>
    </row>
    <row r="294" spans="8:14" x14ac:dyDescent="0.35">
      <c r="H294" s="6" t="s">
        <v>19</v>
      </c>
      <c r="I294" s="6" t="s">
        <v>436</v>
      </c>
      <c r="J294" s="6" t="s">
        <v>432</v>
      </c>
      <c r="K294" s="6" t="s">
        <v>452</v>
      </c>
      <c r="L294" s="8">
        <v>43374</v>
      </c>
      <c r="M294" s="9">
        <v>9.75</v>
      </c>
      <c r="N294" s="7">
        <v>13</v>
      </c>
    </row>
    <row r="295" spans="8:14" x14ac:dyDescent="0.35">
      <c r="H295" s="6" t="s">
        <v>252</v>
      </c>
      <c r="I295" s="6" t="s">
        <v>457</v>
      </c>
      <c r="J295" s="6" t="s">
        <v>432</v>
      </c>
      <c r="K295" s="6" t="s">
        <v>440</v>
      </c>
      <c r="L295" s="8">
        <v>42917</v>
      </c>
      <c r="M295" s="9">
        <v>12.04</v>
      </c>
      <c r="N295" s="7">
        <v>14</v>
      </c>
    </row>
    <row r="296" spans="8:14" x14ac:dyDescent="0.35">
      <c r="H296" s="6" t="s">
        <v>379</v>
      </c>
      <c r="I296" s="6" t="s">
        <v>447</v>
      </c>
      <c r="J296" s="6" t="s">
        <v>441</v>
      </c>
      <c r="K296" s="6" t="s">
        <v>437</v>
      </c>
      <c r="L296" s="8">
        <v>43435</v>
      </c>
      <c r="M296" s="9">
        <v>9.02</v>
      </c>
      <c r="N296" s="7">
        <v>11</v>
      </c>
    </row>
    <row r="297" spans="8:14" x14ac:dyDescent="0.35">
      <c r="H297" s="6" t="s">
        <v>301</v>
      </c>
      <c r="I297" s="6" t="s">
        <v>453</v>
      </c>
      <c r="J297" s="6" t="s">
        <v>441</v>
      </c>
      <c r="K297" s="6" t="s">
        <v>450</v>
      </c>
      <c r="L297" s="8">
        <v>43191</v>
      </c>
      <c r="M297" s="9">
        <v>9.6199999999999992</v>
      </c>
      <c r="N297" s="7">
        <v>13</v>
      </c>
    </row>
    <row r="298" spans="8:14" x14ac:dyDescent="0.35">
      <c r="H298" s="6" t="s">
        <v>82</v>
      </c>
      <c r="I298" s="6" t="s">
        <v>433</v>
      </c>
      <c r="J298" s="6" t="s">
        <v>432</v>
      </c>
      <c r="K298" s="6" t="s">
        <v>437</v>
      </c>
      <c r="L298" s="8">
        <v>43221</v>
      </c>
      <c r="M298" s="9">
        <v>8.36</v>
      </c>
      <c r="N298" s="7">
        <v>11</v>
      </c>
    </row>
    <row r="299" spans="8:14" x14ac:dyDescent="0.35">
      <c r="H299" s="6" t="s">
        <v>336</v>
      </c>
      <c r="I299" s="6" t="s">
        <v>457</v>
      </c>
      <c r="J299" s="6" t="s">
        <v>432</v>
      </c>
      <c r="K299" s="6" t="s">
        <v>437</v>
      </c>
      <c r="L299" s="8">
        <v>42917</v>
      </c>
      <c r="M299" s="9">
        <v>4.26</v>
      </c>
      <c r="N299" s="7">
        <v>6</v>
      </c>
    </row>
    <row r="300" spans="8:14" x14ac:dyDescent="0.35">
      <c r="H300" s="6" t="s">
        <v>387</v>
      </c>
      <c r="I300" s="6" t="s">
        <v>460</v>
      </c>
      <c r="J300" s="6" t="s">
        <v>445</v>
      </c>
      <c r="K300" s="6" t="s">
        <v>440</v>
      </c>
      <c r="L300" s="8">
        <v>42887</v>
      </c>
      <c r="M300" s="9">
        <v>4.38</v>
      </c>
      <c r="N300" s="7">
        <v>6</v>
      </c>
    </row>
    <row r="301" spans="8:14" x14ac:dyDescent="0.35">
      <c r="H301" s="6" t="s">
        <v>205</v>
      </c>
      <c r="I301" s="6" t="s">
        <v>436</v>
      </c>
      <c r="J301" s="6" t="s">
        <v>432</v>
      </c>
      <c r="K301" s="6" t="s">
        <v>452</v>
      </c>
      <c r="L301" s="8">
        <v>42736</v>
      </c>
      <c r="M301" s="9">
        <v>7.65</v>
      </c>
      <c r="N301" s="7">
        <v>9</v>
      </c>
    </row>
    <row r="302" spans="8:14" x14ac:dyDescent="0.35">
      <c r="H302" s="6" t="s">
        <v>225</v>
      </c>
      <c r="I302" s="6" t="s">
        <v>454</v>
      </c>
      <c r="J302" s="6" t="s">
        <v>432</v>
      </c>
      <c r="K302" s="6" t="s">
        <v>443</v>
      </c>
      <c r="L302" s="8">
        <v>43252</v>
      </c>
      <c r="M302" s="9">
        <v>8.6999999999999993</v>
      </c>
      <c r="N302" s="7">
        <v>10</v>
      </c>
    </row>
    <row r="303" spans="8:14" x14ac:dyDescent="0.35">
      <c r="H303" s="6" t="s">
        <v>306</v>
      </c>
      <c r="I303" s="6" t="s">
        <v>433</v>
      </c>
      <c r="J303" s="6" t="s">
        <v>432</v>
      </c>
      <c r="K303" s="6" t="s">
        <v>431</v>
      </c>
      <c r="L303" s="8">
        <v>43405</v>
      </c>
      <c r="M303" s="9">
        <v>9.57</v>
      </c>
      <c r="N303" s="7">
        <v>11</v>
      </c>
    </row>
    <row r="304" spans="8:14" x14ac:dyDescent="0.35">
      <c r="H304" s="6" t="s">
        <v>87</v>
      </c>
      <c r="I304" s="6" t="s">
        <v>438</v>
      </c>
      <c r="J304" s="6" t="s">
        <v>432</v>
      </c>
      <c r="K304" s="6" t="s">
        <v>435</v>
      </c>
      <c r="L304" s="8">
        <v>43070</v>
      </c>
      <c r="M304" s="9">
        <v>7</v>
      </c>
      <c r="N304" s="7">
        <v>10</v>
      </c>
    </row>
    <row r="305" spans="8:14" x14ac:dyDescent="0.35">
      <c r="H305" s="6" t="s">
        <v>131</v>
      </c>
      <c r="I305" s="6" t="s">
        <v>456</v>
      </c>
      <c r="J305" s="6" t="s">
        <v>441</v>
      </c>
      <c r="K305" s="6" t="s">
        <v>434</v>
      </c>
      <c r="L305" s="8">
        <v>42795</v>
      </c>
      <c r="M305" s="9">
        <v>10.92</v>
      </c>
      <c r="N305" s="7">
        <v>14</v>
      </c>
    </row>
    <row r="306" spans="8:14" x14ac:dyDescent="0.35">
      <c r="H306" s="6" t="s">
        <v>47</v>
      </c>
      <c r="I306" s="6" t="s">
        <v>449</v>
      </c>
      <c r="J306" s="6" t="s">
        <v>432</v>
      </c>
      <c r="K306" s="6" t="s">
        <v>434</v>
      </c>
      <c r="L306" s="8">
        <v>43344</v>
      </c>
      <c r="M306" s="9">
        <v>7.47</v>
      </c>
      <c r="N306" s="7">
        <v>9</v>
      </c>
    </row>
    <row r="307" spans="8:14" x14ac:dyDescent="0.35">
      <c r="H307" s="6" t="s">
        <v>51</v>
      </c>
      <c r="I307" s="6" t="s">
        <v>446</v>
      </c>
      <c r="J307" s="6" t="s">
        <v>445</v>
      </c>
      <c r="K307" s="6" t="s">
        <v>431</v>
      </c>
      <c r="L307" s="8">
        <v>43101</v>
      </c>
      <c r="M307" s="9">
        <v>4.2</v>
      </c>
      <c r="N307" s="7">
        <v>6</v>
      </c>
    </row>
    <row r="308" spans="8:14" x14ac:dyDescent="0.35">
      <c r="H308" s="6" t="s">
        <v>278</v>
      </c>
      <c r="I308" s="6" t="s">
        <v>449</v>
      </c>
      <c r="J308" s="6" t="s">
        <v>432</v>
      </c>
      <c r="K308" s="6" t="s">
        <v>434</v>
      </c>
      <c r="L308" s="8">
        <v>43070</v>
      </c>
      <c r="M308" s="9">
        <v>7.7</v>
      </c>
      <c r="N308" s="7">
        <v>10</v>
      </c>
    </row>
    <row r="309" spans="8:14" x14ac:dyDescent="0.35">
      <c r="H309" s="6" t="s">
        <v>389</v>
      </c>
      <c r="I309" s="6" t="s">
        <v>460</v>
      </c>
      <c r="J309" s="6" t="s">
        <v>445</v>
      </c>
      <c r="K309" s="6" t="s">
        <v>434</v>
      </c>
      <c r="L309" s="8">
        <v>43070</v>
      </c>
      <c r="M309" s="9">
        <v>6.58</v>
      </c>
      <c r="N309" s="7">
        <v>7</v>
      </c>
    </row>
    <row r="310" spans="8:14" x14ac:dyDescent="0.35">
      <c r="H310" s="6" t="s">
        <v>383</v>
      </c>
      <c r="I310" s="6" t="s">
        <v>457</v>
      </c>
      <c r="J310" s="6" t="s">
        <v>432</v>
      </c>
      <c r="K310" s="6" t="s">
        <v>437</v>
      </c>
      <c r="L310" s="8">
        <v>42795</v>
      </c>
      <c r="M310" s="9">
        <v>4.3499999999999996</v>
      </c>
      <c r="N310" s="7">
        <v>5</v>
      </c>
    </row>
    <row r="311" spans="8:14" x14ac:dyDescent="0.35">
      <c r="H311" s="6" t="s">
        <v>281</v>
      </c>
      <c r="I311" s="6" t="s">
        <v>456</v>
      </c>
      <c r="J311" s="6" t="s">
        <v>441</v>
      </c>
      <c r="K311" s="6" t="s">
        <v>448</v>
      </c>
      <c r="L311" s="8">
        <v>43009</v>
      </c>
      <c r="M311" s="9">
        <v>10.01</v>
      </c>
      <c r="N311" s="7">
        <v>13</v>
      </c>
    </row>
    <row r="312" spans="8:14" x14ac:dyDescent="0.35">
      <c r="H312" s="6" t="s">
        <v>170</v>
      </c>
      <c r="I312" s="6" t="s">
        <v>456</v>
      </c>
      <c r="J312" s="6" t="s">
        <v>441</v>
      </c>
      <c r="K312" s="6" t="s">
        <v>431</v>
      </c>
      <c r="L312" s="8">
        <v>43009</v>
      </c>
      <c r="M312" s="9">
        <v>3.85</v>
      </c>
      <c r="N312" s="7">
        <v>5</v>
      </c>
    </row>
    <row r="313" spans="8:14" x14ac:dyDescent="0.35">
      <c r="H313" s="6" t="s">
        <v>154</v>
      </c>
      <c r="I313" s="6" t="s">
        <v>442</v>
      </c>
      <c r="J313" s="6" t="s">
        <v>441</v>
      </c>
      <c r="K313" s="6" t="s">
        <v>452</v>
      </c>
      <c r="L313" s="8">
        <v>43160</v>
      </c>
      <c r="M313" s="9">
        <v>13.05</v>
      </c>
      <c r="N313" s="7">
        <v>15</v>
      </c>
    </row>
    <row r="314" spans="8:14" x14ac:dyDescent="0.35">
      <c r="H314" s="6" t="s">
        <v>29</v>
      </c>
      <c r="I314" s="6" t="s">
        <v>454</v>
      </c>
      <c r="J314" s="6" t="s">
        <v>432</v>
      </c>
      <c r="K314" s="6" t="s">
        <v>440</v>
      </c>
      <c r="L314" s="8">
        <v>43405</v>
      </c>
      <c r="M314" s="9">
        <v>13.5</v>
      </c>
      <c r="N314" s="7">
        <v>15</v>
      </c>
    </row>
    <row r="315" spans="8:14" x14ac:dyDescent="0.35">
      <c r="H315" s="6" t="s">
        <v>182</v>
      </c>
      <c r="I315" s="6" t="s">
        <v>449</v>
      </c>
      <c r="J315" s="6" t="s">
        <v>432</v>
      </c>
      <c r="K315" s="6" t="s">
        <v>434</v>
      </c>
      <c r="L315" s="8">
        <v>43070</v>
      </c>
      <c r="M315" s="9">
        <v>9.1300000000000008</v>
      </c>
      <c r="N315" s="7">
        <v>11</v>
      </c>
    </row>
    <row r="316" spans="8:14" x14ac:dyDescent="0.35">
      <c r="H316" s="6" t="s">
        <v>108</v>
      </c>
      <c r="I316" s="6" t="s">
        <v>451</v>
      </c>
      <c r="J316" s="6" t="s">
        <v>432</v>
      </c>
      <c r="K316" s="6" t="s">
        <v>452</v>
      </c>
      <c r="L316" s="8">
        <v>42979</v>
      </c>
      <c r="M316" s="9">
        <v>9.35</v>
      </c>
      <c r="N316" s="7">
        <v>11</v>
      </c>
    </row>
    <row r="317" spans="8:14" x14ac:dyDescent="0.35">
      <c r="H317" s="6" t="s">
        <v>287</v>
      </c>
      <c r="I317" s="6" t="s">
        <v>436</v>
      </c>
      <c r="J317" s="6" t="s">
        <v>432</v>
      </c>
      <c r="K317" s="6" t="s">
        <v>443</v>
      </c>
      <c r="L317" s="8">
        <v>43344</v>
      </c>
      <c r="M317" s="9">
        <v>9.8000000000000007</v>
      </c>
      <c r="N317" s="7">
        <v>14</v>
      </c>
    </row>
    <row r="318" spans="8:14" x14ac:dyDescent="0.35">
      <c r="H318" s="6" t="s">
        <v>370</v>
      </c>
      <c r="I318" s="6" t="s">
        <v>449</v>
      </c>
      <c r="J318" s="6" t="s">
        <v>432</v>
      </c>
      <c r="K318" s="6" t="s">
        <v>434</v>
      </c>
      <c r="L318" s="8">
        <v>42795</v>
      </c>
      <c r="M318" s="9">
        <v>11.4</v>
      </c>
      <c r="N318" s="7">
        <v>15</v>
      </c>
    </row>
    <row r="319" spans="8:14" x14ac:dyDescent="0.35">
      <c r="H319" s="6" t="s">
        <v>273</v>
      </c>
      <c r="I319" s="6" t="s">
        <v>449</v>
      </c>
      <c r="J319" s="6" t="s">
        <v>432</v>
      </c>
      <c r="K319" s="6" t="s">
        <v>435</v>
      </c>
      <c r="L319" s="8">
        <v>42795</v>
      </c>
      <c r="M319" s="9">
        <v>11.83</v>
      </c>
      <c r="N319" s="7">
        <v>13</v>
      </c>
    </row>
    <row r="320" spans="8:14" x14ac:dyDescent="0.35">
      <c r="H320" s="6" t="s">
        <v>163</v>
      </c>
      <c r="I320" s="6" t="s">
        <v>454</v>
      </c>
      <c r="J320" s="6" t="s">
        <v>432</v>
      </c>
      <c r="K320" s="6" t="s">
        <v>440</v>
      </c>
      <c r="L320" s="8">
        <v>43313</v>
      </c>
      <c r="M320" s="9">
        <v>6.3</v>
      </c>
      <c r="N320" s="7">
        <v>7</v>
      </c>
    </row>
    <row r="321" spans="8:14" x14ac:dyDescent="0.35">
      <c r="H321" s="6" t="s">
        <v>111</v>
      </c>
      <c r="I321" s="6" t="s">
        <v>446</v>
      </c>
      <c r="J321" s="6" t="s">
        <v>445</v>
      </c>
      <c r="K321" s="6" t="s">
        <v>431</v>
      </c>
      <c r="L321" s="8">
        <v>43435</v>
      </c>
      <c r="M321" s="9">
        <v>6.58</v>
      </c>
      <c r="N321" s="7">
        <v>7</v>
      </c>
    </row>
    <row r="322" spans="8:14" x14ac:dyDescent="0.35">
      <c r="H322" s="6" t="s">
        <v>307</v>
      </c>
      <c r="I322" s="6" t="s">
        <v>446</v>
      </c>
      <c r="J322" s="6" t="s">
        <v>445</v>
      </c>
      <c r="K322" s="6" t="s">
        <v>440</v>
      </c>
      <c r="L322" s="8">
        <v>43070</v>
      </c>
      <c r="M322" s="9">
        <v>7.38</v>
      </c>
      <c r="N322" s="7">
        <v>9</v>
      </c>
    </row>
    <row r="323" spans="8:14" x14ac:dyDescent="0.35">
      <c r="H323" s="6" t="s">
        <v>78</v>
      </c>
      <c r="I323" s="6" t="s">
        <v>453</v>
      </c>
      <c r="J323" s="6" t="s">
        <v>441</v>
      </c>
      <c r="K323" s="6" t="s">
        <v>448</v>
      </c>
      <c r="L323" s="8">
        <v>42917</v>
      </c>
      <c r="M323" s="9">
        <v>8.3000000000000007</v>
      </c>
      <c r="N323" s="7">
        <v>10</v>
      </c>
    </row>
    <row r="324" spans="8:14" x14ac:dyDescent="0.35">
      <c r="H324" s="6" t="s">
        <v>134</v>
      </c>
      <c r="I324" s="6" t="s">
        <v>438</v>
      </c>
      <c r="J324" s="6" t="s">
        <v>432</v>
      </c>
      <c r="K324" s="6" t="s">
        <v>450</v>
      </c>
      <c r="L324" s="8">
        <v>43374</v>
      </c>
      <c r="M324" s="9">
        <v>7.02</v>
      </c>
      <c r="N324" s="7">
        <v>9</v>
      </c>
    </row>
    <row r="325" spans="8:14" x14ac:dyDescent="0.35">
      <c r="H325" s="6" t="s">
        <v>203</v>
      </c>
      <c r="I325" s="6" t="s">
        <v>449</v>
      </c>
      <c r="J325" s="6" t="s">
        <v>432</v>
      </c>
      <c r="K325" s="6" t="s">
        <v>431</v>
      </c>
      <c r="L325" s="8">
        <v>43070</v>
      </c>
      <c r="M325" s="9">
        <v>4.3</v>
      </c>
      <c r="N325" s="7">
        <v>5</v>
      </c>
    </row>
    <row r="326" spans="8:14" x14ac:dyDescent="0.35">
      <c r="H326" s="6" t="s">
        <v>49</v>
      </c>
      <c r="I326" s="6" t="s">
        <v>456</v>
      </c>
      <c r="J326" s="6" t="s">
        <v>441</v>
      </c>
      <c r="K326" s="6" t="s">
        <v>434</v>
      </c>
      <c r="L326" s="8">
        <v>42767</v>
      </c>
      <c r="M326" s="9">
        <v>8.4700000000000006</v>
      </c>
      <c r="N326" s="7">
        <v>11</v>
      </c>
    </row>
    <row r="327" spans="8:14" x14ac:dyDescent="0.35">
      <c r="H327" s="6" t="s">
        <v>275</v>
      </c>
      <c r="I327" s="6" t="s">
        <v>453</v>
      </c>
      <c r="J327" s="6" t="s">
        <v>441</v>
      </c>
      <c r="K327" s="6" t="s">
        <v>440</v>
      </c>
      <c r="L327" s="8">
        <v>43313</v>
      </c>
      <c r="M327" s="9">
        <v>11.2</v>
      </c>
      <c r="N327" s="7">
        <v>14</v>
      </c>
    </row>
    <row r="328" spans="8:14" x14ac:dyDescent="0.35">
      <c r="H328" s="6" t="s">
        <v>12</v>
      </c>
      <c r="I328" s="6" t="s">
        <v>449</v>
      </c>
      <c r="J328" s="6" t="s">
        <v>432</v>
      </c>
      <c r="K328" s="6" t="s">
        <v>440</v>
      </c>
      <c r="L328" s="8">
        <v>43191</v>
      </c>
      <c r="M328" s="9">
        <v>5.81</v>
      </c>
      <c r="N328" s="7">
        <v>7</v>
      </c>
    </row>
    <row r="329" spans="8:14" x14ac:dyDescent="0.35">
      <c r="H329" s="6" t="s">
        <v>217</v>
      </c>
      <c r="I329" s="6" t="s">
        <v>457</v>
      </c>
      <c r="J329" s="6" t="s">
        <v>432</v>
      </c>
      <c r="K329" s="6" t="s">
        <v>450</v>
      </c>
      <c r="L329" s="8">
        <v>43040</v>
      </c>
      <c r="M329" s="9">
        <v>7.11</v>
      </c>
      <c r="N329" s="7">
        <v>9</v>
      </c>
    </row>
    <row r="330" spans="8:14" x14ac:dyDescent="0.35">
      <c r="H330" s="6" t="s">
        <v>129</v>
      </c>
      <c r="I330" s="6" t="s">
        <v>438</v>
      </c>
      <c r="J330" s="6" t="s">
        <v>432</v>
      </c>
      <c r="K330" s="6" t="s">
        <v>448</v>
      </c>
      <c r="L330" s="8">
        <v>43405</v>
      </c>
      <c r="M330" s="9">
        <v>10.44</v>
      </c>
      <c r="N330" s="7">
        <v>12</v>
      </c>
    </row>
    <row r="331" spans="8:14" x14ac:dyDescent="0.35">
      <c r="H331" s="6" t="s">
        <v>244</v>
      </c>
      <c r="I331" s="6" t="s">
        <v>457</v>
      </c>
      <c r="J331" s="6" t="s">
        <v>432</v>
      </c>
      <c r="K331" s="6" t="s">
        <v>452</v>
      </c>
      <c r="L331" s="8">
        <v>42856</v>
      </c>
      <c r="M331" s="9">
        <v>11.4</v>
      </c>
      <c r="N331" s="7">
        <v>12</v>
      </c>
    </row>
    <row r="332" spans="8:14" x14ac:dyDescent="0.35">
      <c r="H332" s="6" t="s">
        <v>246</v>
      </c>
      <c r="I332" s="6" t="s">
        <v>449</v>
      </c>
      <c r="J332" s="6" t="s">
        <v>432</v>
      </c>
      <c r="K332" s="6" t="s">
        <v>437</v>
      </c>
      <c r="L332" s="8">
        <v>43009</v>
      </c>
      <c r="M332" s="9">
        <v>12.45</v>
      </c>
      <c r="N332" s="7">
        <v>15</v>
      </c>
    </row>
    <row r="333" spans="8:14" x14ac:dyDescent="0.35">
      <c r="H333" s="6" t="s">
        <v>135</v>
      </c>
      <c r="I333" s="6" t="s">
        <v>458</v>
      </c>
      <c r="J333" s="6" t="s">
        <v>441</v>
      </c>
      <c r="K333" s="6" t="s">
        <v>448</v>
      </c>
      <c r="L333" s="8">
        <v>42826</v>
      </c>
      <c r="M333" s="9">
        <v>3.65</v>
      </c>
      <c r="N333" s="7">
        <v>5</v>
      </c>
    </row>
    <row r="334" spans="8:14" x14ac:dyDescent="0.35">
      <c r="H334" s="6" t="s">
        <v>292</v>
      </c>
      <c r="I334" s="6" t="s">
        <v>451</v>
      </c>
      <c r="J334" s="6" t="s">
        <v>432</v>
      </c>
      <c r="K334" s="6" t="s">
        <v>437</v>
      </c>
      <c r="L334" s="8">
        <v>43252</v>
      </c>
      <c r="M334" s="9">
        <v>4.5999999999999996</v>
      </c>
      <c r="N334" s="7">
        <v>5</v>
      </c>
    </row>
    <row r="335" spans="8:14" x14ac:dyDescent="0.35">
      <c r="H335" s="6" t="s">
        <v>461</v>
      </c>
      <c r="I335" s="6" t="s">
        <v>447</v>
      </c>
      <c r="J335" s="6" t="s">
        <v>441</v>
      </c>
      <c r="K335" s="6" t="s">
        <v>437</v>
      </c>
      <c r="L335" s="8">
        <v>43160</v>
      </c>
      <c r="M335" s="9">
        <v>6.84</v>
      </c>
      <c r="N335" s="7">
        <v>9</v>
      </c>
    </row>
    <row r="336" spans="8:14" x14ac:dyDescent="0.35">
      <c r="H336" s="6" t="s">
        <v>324</v>
      </c>
      <c r="I336" s="6" t="s">
        <v>449</v>
      </c>
      <c r="J336" s="6" t="s">
        <v>432</v>
      </c>
      <c r="K336" s="6" t="s">
        <v>443</v>
      </c>
      <c r="L336" s="8">
        <v>42856</v>
      </c>
      <c r="M336" s="9">
        <v>3.6</v>
      </c>
      <c r="N336" s="7">
        <v>5</v>
      </c>
    </row>
    <row r="337" spans="8:14" x14ac:dyDescent="0.35">
      <c r="H337" s="6" t="s">
        <v>375</v>
      </c>
      <c r="I337" s="6" t="s">
        <v>458</v>
      </c>
      <c r="J337" s="6" t="s">
        <v>441</v>
      </c>
      <c r="K337" s="6" t="s">
        <v>437</v>
      </c>
      <c r="L337" s="8">
        <v>43252</v>
      </c>
      <c r="M337" s="9">
        <v>7.2</v>
      </c>
      <c r="N337" s="7">
        <v>10</v>
      </c>
    </row>
    <row r="338" spans="8:14" x14ac:dyDescent="0.35">
      <c r="H338" s="6" t="s">
        <v>337</v>
      </c>
      <c r="I338" s="6" t="s">
        <v>446</v>
      </c>
      <c r="J338" s="6" t="s">
        <v>445</v>
      </c>
      <c r="K338" s="6" t="s">
        <v>434</v>
      </c>
      <c r="L338" s="8">
        <v>42767</v>
      </c>
      <c r="M338" s="9">
        <v>10.01</v>
      </c>
      <c r="N338" s="7">
        <v>13</v>
      </c>
    </row>
    <row r="339" spans="8:14" x14ac:dyDescent="0.35">
      <c r="H339" s="6" t="s">
        <v>349</v>
      </c>
      <c r="I339" s="6" t="s">
        <v>438</v>
      </c>
      <c r="J339" s="6" t="s">
        <v>432</v>
      </c>
      <c r="K339" s="6" t="s">
        <v>452</v>
      </c>
      <c r="L339" s="8">
        <v>42736</v>
      </c>
      <c r="M339" s="9">
        <v>6.24</v>
      </c>
      <c r="N339" s="7">
        <v>8</v>
      </c>
    </row>
    <row r="340" spans="8:14" x14ac:dyDescent="0.35">
      <c r="H340" s="6" t="s">
        <v>55</v>
      </c>
      <c r="I340" s="6" t="s">
        <v>457</v>
      </c>
      <c r="J340" s="6" t="s">
        <v>432</v>
      </c>
      <c r="K340" s="6" t="s">
        <v>452</v>
      </c>
      <c r="L340" s="8">
        <v>43435</v>
      </c>
      <c r="M340" s="9">
        <v>7.2</v>
      </c>
      <c r="N340" s="7">
        <v>10</v>
      </c>
    </row>
    <row r="341" spans="8:14" x14ac:dyDescent="0.35">
      <c r="H341" s="6" t="s">
        <v>31</v>
      </c>
      <c r="I341" s="6" t="s">
        <v>438</v>
      </c>
      <c r="J341" s="6" t="s">
        <v>432</v>
      </c>
      <c r="K341" s="6" t="s">
        <v>440</v>
      </c>
      <c r="L341" s="8">
        <v>42979</v>
      </c>
      <c r="M341" s="9">
        <v>10.44</v>
      </c>
      <c r="N341" s="7">
        <v>12</v>
      </c>
    </row>
    <row r="342" spans="8:14" x14ac:dyDescent="0.35">
      <c r="H342" s="6" t="s">
        <v>105</v>
      </c>
      <c r="I342" s="6" t="s">
        <v>438</v>
      </c>
      <c r="J342" s="6" t="s">
        <v>432</v>
      </c>
      <c r="K342" s="6" t="s">
        <v>435</v>
      </c>
      <c r="L342" s="8">
        <v>43101</v>
      </c>
      <c r="M342" s="9">
        <v>7.4</v>
      </c>
      <c r="N342" s="7">
        <v>10</v>
      </c>
    </row>
    <row r="343" spans="8:14" x14ac:dyDescent="0.35">
      <c r="H343" s="6" t="s">
        <v>98</v>
      </c>
      <c r="I343" s="6" t="s">
        <v>454</v>
      </c>
      <c r="J343" s="6" t="s">
        <v>432</v>
      </c>
      <c r="K343" s="6" t="s">
        <v>437</v>
      </c>
      <c r="L343" s="8">
        <v>42979</v>
      </c>
      <c r="M343" s="9">
        <v>10.78</v>
      </c>
      <c r="N343" s="7">
        <v>14</v>
      </c>
    </row>
    <row r="344" spans="8:14" x14ac:dyDescent="0.35">
      <c r="H344" s="6" t="s">
        <v>363</v>
      </c>
      <c r="I344" s="6" t="s">
        <v>442</v>
      </c>
      <c r="J344" s="6" t="s">
        <v>441</v>
      </c>
      <c r="K344" s="6" t="s">
        <v>443</v>
      </c>
      <c r="L344" s="8">
        <v>42736</v>
      </c>
      <c r="M344" s="9">
        <v>9.1999999999999993</v>
      </c>
      <c r="N344" s="7">
        <v>10</v>
      </c>
    </row>
    <row r="345" spans="8:14" x14ac:dyDescent="0.35">
      <c r="H345" s="6" t="s">
        <v>327</v>
      </c>
      <c r="I345" s="6" t="s">
        <v>457</v>
      </c>
      <c r="J345" s="6" t="s">
        <v>432</v>
      </c>
      <c r="K345" s="6" t="s">
        <v>437</v>
      </c>
      <c r="L345" s="8">
        <v>42826</v>
      </c>
      <c r="M345" s="9">
        <v>4.3499999999999996</v>
      </c>
      <c r="N345" s="7">
        <v>5</v>
      </c>
    </row>
    <row r="346" spans="8:14" x14ac:dyDescent="0.35">
      <c r="H346" s="6" t="s">
        <v>378</v>
      </c>
      <c r="I346" s="6" t="s">
        <v>458</v>
      </c>
      <c r="J346" s="6" t="s">
        <v>441</v>
      </c>
      <c r="K346" s="6" t="s">
        <v>431</v>
      </c>
      <c r="L346" s="8">
        <v>43405</v>
      </c>
      <c r="M346" s="9">
        <v>9.1300000000000008</v>
      </c>
      <c r="N346" s="7">
        <v>11</v>
      </c>
    </row>
    <row r="347" spans="8:14" x14ac:dyDescent="0.35">
      <c r="H347" s="6" t="s">
        <v>311</v>
      </c>
      <c r="I347" s="6" t="s">
        <v>449</v>
      </c>
      <c r="J347" s="6" t="s">
        <v>432</v>
      </c>
      <c r="K347" s="6" t="s">
        <v>440</v>
      </c>
      <c r="L347" s="8">
        <v>43221</v>
      </c>
      <c r="M347" s="9">
        <v>3.95</v>
      </c>
      <c r="N347" s="7">
        <v>5</v>
      </c>
    </row>
    <row r="348" spans="8:14" x14ac:dyDescent="0.35">
      <c r="H348" s="6" t="s">
        <v>10</v>
      </c>
      <c r="I348" s="6" t="s">
        <v>446</v>
      </c>
      <c r="J348" s="6" t="s">
        <v>445</v>
      </c>
      <c r="K348" s="6" t="s">
        <v>434</v>
      </c>
      <c r="L348" s="8">
        <v>43405</v>
      </c>
      <c r="M348" s="9">
        <v>13.05</v>
      </c>
      <c r="N348" s="7">
        <v>15</v>
      </c>
    </row>
    <row r="349" spans="8:14" x14ac:dyDescent="0.35">
      <c r="H349" s="6" t="s">
        <v>312</v>
      </c>
      <c r="I349" s="6" t="s">
        <v>453</v>
      </c>
      <c r="J349" s="6" t="s">
        <v>441</v>
      </c>
      <c r="K349" s="6" t="s">
        <v>452</v>
      </c>
      <c r="L349" s="8">
        <v>42736</v>
      </c>
      <c r="M349" s="9">
        <v>11.57</v>
      </c>
      <c r="N349" s="7">
        <v>13</v>
      </c>
    </row>
    <row r="350" spans="8:14" x14ac:dyDescent="0.35">
      <c r="H350" s="6" t="s">
        <v>392</v>
      </c>
      <c r="I350" s="6" t="s">
        <v>447</v>
      </c>
      <c r="J350" s="6" t="s">
        <v>441</v>
      </c>
      <c r="K350" s="6" t="s">
        <v>431</v>
      </c>
      <c r="L350" s="8">
        <v>43221</v>
      </c>
      <c r="M350" s="9">
        <v>5.88</v>
      </c>
      <c r="N350" s="7">
        <v>7</v>
      </c>
    </row>
    <row r="351" spans="8:14" x14ac:dyDescent="0.35">
      <c r="H351" s="6" t="s">
        <v>164</v>
      </c>
      <c r="I351" s="6" t="s">
        <v>456</v>
      </c>
      <c r="J351" s="6" t="s">
        <v>441</v>
      </c>
      <c r="K351" s="6" t="s">
        <v>437</v>
      </c>
      <c r="L351" s="8">
        <v>42856</v>
      </c>
      <c r="M351" s="9">
        <v>10.36</v>
      </c>
      <c r="N351" s="7">
        <v>14</v>
      </c>
    </row>
    <row r="352" spans="8:14" x14ac:dyDescent="0.35">
      <c r="H352" s="6" t="s">
        <v>293</v>
      </c>
      <c r="I352" s="6" t="s">
        <v>447</v>
      </c>
      <c r="J352" s="6" t="s">
        <v>441</v>
      </c>
      <c r="K352" s="6" t="s">
        <v>452</v>
      </c>
      <c r="L352" s="8">
        <v>43160</v>
      </c>
      <c r="M352" s="9">
        <v>13.2</v>
      </c>
      <c r="N352" s="7">
        <v>15</v>
      </c>
    </row>
    <row r="353" spans="8:14" x14ac:dyDescent="0.35">
      <c r="H353" s="6" t="s">
        <v>305</v>
      </c>
      <c r="I353" s="6" t="s">
        <v>454</v>
      </c>
      <c r="J353" s="6" t="s">
        <v>432</v>
      </c>
      <c r="K353" s="6" t="s">
        <v>450</v>
      </c>
      <c r="L353" s="8">
        <v>42736</v>
      </c>
      <c r="M353" s="9">
        <v>5.25</v>
      </c>
      <c r="N353" s="7">
        <v>7</v>
      </c>
    </row>
    <row r="354" spans="8:14" x14ac:dyDescent="0.35">
      <c r="H354" s="6" t="s">
        <v>193</v>
      </c>
      <c r="I354" s="6" t="s">
        <v>458</v>
      </c>
      <c r="J354" s="6" t="s">
        <v>441</v>
      </c>
      <c r="K354" s="6" t="s">
        <v>440</v>
      </c>
      <c r="L354" s="8">
        <v>43374</v>
      </c>
      <c r="M354" s="9">
        <v>9.36</v>
      </c>
      <c r="N354" s="7">
        <v>13</v>
      </c>
    </row>
    <row r="355" spans="8:14" x14ac:dyDescent="0.35">
      <c r="H355" s="6" t="s">
        <v>391</v>
      </c>
      <c r="I355" s="6" t="s">
        <v>453</v>
      </c>
      <c r="J355" s="6" t="s">
        <v>441</v>
      </c>
      <c r="K355" s="6" t="s">
        <v>435</v>
      </c>
      <c r="L355" s="8">
        <v>43070</v>
      </c>
      <c r="M355" s="9">
        <v>6.16</v>
      </c>
      <c r="N355" s="7">
        <v>7</v>
      </c>
    </row>
    <row r="356" spans="8:14" x14ac:dyDescent="0.35">
      <c r="H356" s="6" t="s">
        <v>386</v>
      </c>
      <c r="I356" s="6" t="s">
        <v>460</v>
      </c>
      <c r="J356" s="6" t="s">
        <v>445</v>
      </c>
      <c r="K356" s="6" t="s">
        <v>450</v>
      </c>
      <c r="L356" s="8">
        <v>43252</v>
      </c>
      <c r="M356" s="9">
        <v>8.19</v>
      </c>
      <c r="N356" s="7">
        <v>9</v>
      </c>
    </row>
    <row r="357" spans="8:14" x14ac:dyDescent="0.35">
      <c r="H357" s="6" t="s">
        <v>175</v>
      </c>
      <c r="I357" s="6" t="s">
        <v>457</v>
      </c>
      <c r="J357" s="6" t="s">
        <v>432</v>
      </c>
      <c r="K357" s="6" t="s">
        <v>437</v>
      </c>
      <c r="L357" s="8">
        <v>42856</v>
      </c>
      <c r="M357" s="9">
        <v>7.2</v>
      </c>
      <c r="N357" s="7">
        <v>9</v>
      </c>
    </row>
    <row r="358" spans="8:14" x14ac:dyDescent="0.35">
      <c r="H358" s="6" t="s">
        <v>335</v>
      </c>
      <c r="I358" s="6" t="s">
        <v>460</v>
      </c>
      <c r="J358" s="6" t="s">
        <v>445</v>
      </c>
      <c r="K358" s="6" t="s">
        <v>450</v>
      </c>
      <c r="L358" s="8">
        <v>42887</v>
      </c>
      <c r="M358" s="9">
        <v>7.83</v>
      </c>
      <c r="N358" s="7">
        <v>9</v>
      </c>
    </row>
    <row r="359" spans="8:14" x14ac:dyDescent="0.35">
      <c r="H359" s="6" t="s">
        <v>61</v>
      </c>
      <c r="I359" s="6" t="s">
        <v>442</v>
      </c>
      <c r="J359" s="6" t="s">
        <v>441</v>
      </c>
      <c r="K359" s="6" t="s">
        <v>435</v>
      </c>
      <c r="L359" s="8">
        <v>43160</v>
      </c>
      <c r="M359" s="9">
        <v>8.3000000000000007</v>
      </c>
      <c r="N359" s="7">
        <v>10</v>
      </c>
    </row>
    <row r="360" spans="8:14" x14ac:dyDescent="0.35">
      <c r="H360" s="6" t="s">
        <v>309</v>
      </c>
      <c r="I360" s="6" t="s">
        <v>444</v>
      </c>
      <c r="J360" s="6" t="s">
        <v>441</v>
      </c>
      <c r="K360" s="6" t="s">
        <v>450</v>
      </c>
      <c r="L360" s="8">
        <v>43191</v>
      </c>
      <c r="M360" s="9">
        <v>10.08</v>
      </c>
      <c r="N360" s="7">
        <v>12</v>
      </c>
    </row>
    <row r="361" spans="8:14" x14ac:dyDescent="0.35">
      <c r="H361" s="6" t="s">
        <v>266</v>
      </c>
      <c r="I361" s="6" t="s">
        <v>458</v>
      </c>
      <c r="J361" s="6" t="s">
        <v>441</v>
      </c>
      <c r="K361" s="6" t="s">
        <v>443</v>
      </c>
      <c r="L361" s="8">
        <v>42917</v>
      </c>
      <c r="M361" s="9">
        <v>6.16</v>
      </c>
      <c r="N361" s="7">
        <v>8</v>
      </c>
    </row>
    <row r="362" spans="8:14" x14ac:dyDescent="0.35">
      <c r="H362" s="6" t="s">
        <v>89</v>
      </c>
      <c r="I362" s="6" t="s">
        <v>442</v>
      </c>
      <c r="J362" s="6" t="s">
        <v>441</v>
      </c>
      <c r="K362" s="6" t="s">
        <v>434</v>
      </c>
      <c r="L362" s="8">
        <v>42948</v>
      </c>
      <c r="M362" s="9">
        <v>9.6199999999999992</v>
      </c>
      <c r="N362" s="7">
        <v>13</v>
      </c>
    </row>
    <row r="363" spans="8:14" x14ac:dyDescent="0.35">
      <c r="H363" s="6" t="s">
        <v>361</v>
      </c>
      <c r="I363" s="6" t="s">
        <v>449</v>
      </c>
      <c r="J363" s="6" t="s">
        <v>432</v>
      </c>
      <c r="K363" s="6" t="s">
        <v>452</v>
      </c>
      <c r="L363" s="8">
        <v>43160</v>
      </c>
      <c r="M363" s="9">
        <v>5.22</v>
      </c>
      <c r="N363" s="7">
        <v>6</v>
      </c>
    </row>
    <row r="364" spans="8:14" x14ac:dyDescent="0.35">
      <c r="H364" s="6" t="s">
        <v>393</v>
      </c>
      <c r="I364" s="6" t="s">
        <v>449</v>
      </c>
      <c r="J364" s="6" t="s">
        <v>432</v>
      </c>
      <c r="K364" s="6" t="s">
        <v>443</v>
      </c>
      <c r="L364" s="8">
        <v>43405</v>
      </c>
      <c r="M364" s="9">
        <v>10.53</v>
      </c>
      <c r="N364" s="7">
        <v>13</v>
      </c>
    </row>
    <row r="365" spans="8:14" x14ac:dyDescent="0.35">
      <c r="H365" s="6" t="s">
        <v>358</v>
      </c>
      <c r="I365" s="6" t="s">
        <v>454</v>
      </c>
      <c r="J365" s="6" t="s">
        <v>432</v>
      </c>
      <c r="K365" s="6" t="s">
        <v>443</v>
      </c>
      <c r="L365" s="8">
        <v>42856</v>
      </c>
      <c r="M365" s="9">
        <v>12.32</v>
      </c>
      <c r="N365" s="7">
        <v>14</v>
      </c>
    </row>
    <row r="366" spans="8:14" x14ac:dyDescent="0.35">
      <c r="H366" s="6" t="s">
        <v>459</v>
      </c>
      <c r="I366" s="6" t="s">
        <v>457</v>
      </c>
      <c r="J366" s="6" t="s">
        <v>432</v>
      </c>
      <c r="K366" s="6" t="s">
        <v>448</v>
      </c>
      <c r="L366" s="8">
        <v>43435</v>
      </c>
      <c r="M366" s="9">
        <v>11.06</v>
      </c>
      <c r="N366" s="7">
        <v>14</v>
      </c>
    </row>
    <row r="367" spans="8:14" x14ac:dyDescent="0.35">
      <c r="H367" s="6" t="s">
        <v>356</v>
      </c>
      <c r="I367" s="6" t="s">
        <v>449</v>
      </c>
      <c r="J367" s="6" t="s">
        <v>432</v>
      </c>
      <c r="K367" s="6" t="s">
        <v>435</v>
      </c>
      <c r="L367" s="8">
        <v>43374</v>
      </c>
      <c r="M367" s="9">
        <v>4.6500000000000004</v>
      </c>
      <c r="N367" s="7">
        <v>5</v>
      </c>
    </row>
    <row r="368" spans="8:14" x14ac:dyDescent="0.35">
      <c r="H368" s="6" t="s">
        <v>14</v>
      </c>
      <c r="I368" s="6" t="s">
        <v>458</v>
      </c>
      <c r="J368" s="6" t="s">
        <v>441</v>
      </c>
      <c r="K368" s="6" t="s">
        <v>431</v>
      </c>
      <c r="L368" s="8">
        <v>42795</v>
      </c>
      <c r="M368" s="9">
        <v>8</v>
      </c>
      <c r="N368" s="7">
        <v>10</v>
      </c>
    </row>
    <row r="369" spans="8:14" x14ac:dyDescent="0.35">
      <c r="H369" s="6" t="s">
        <v>285</v>
      </c>
      <c r="I369" s="6" t="s">
        <v>457</v>
      </c>
      <c r="J369" s="6" t="s">
        <v>432</v>
      </c>
      <c r="K369" s="6" t="s">
        <v>448</v>
      </c>
      <c r="L369" s="8">
        <v>42767</v>
      </c>
      <c r="M369" s="9">
        <v>8.3000000000000007</v>
      </c>
      <c r="N369" s="7">
        <v>10</v>
      </c>
    </row>
    <row r="370" spans="8:14" x14ac:dyDescent="0.35">
      <c r="H370" s="6" t="s">
        <v>206</v>
      </c>
      <c r="I370" s="6" t="s">
        <v>449</v>
      </c>
      <c r="J370" s="6" t="s">
        <v>432</v>
      </c>
      <c r="K370" s="6" t="s">
        <v>431</v>
      </c>
      <c r="L370" s="8">
        <v>42736</v>
      </c>
      <c r="M370" s="9">
        <v>8.6</v>
      </c>
      <c r="N370" s="7">
        <v>10</v>
      </c>
    </row>
    <row r="371" spans="8:14" x14ac:dyDescent="0.35">
      <c r="H371" s="6" t="s">
        <v>235</v>
      </c>
      <c r="I371" s="6" t="s">
        <v>451</v>
      </c>
      <c r="J371" s="6" t="s">
        <v>432</v>
      </c>
      <c r="K371" s="6" t="s">
        <v>443</v>
      </c>
      <c r="L371" s="8">
        <v>42917</v>
      </c>
      <c r="M371" s="9">
        <v>8.4</v>
      </c>
      <c r="N371" s="7">
        <v>12</v>
      </c>
    </row>
    <row r="372" spans="8:14" x14ac:dyDescent="0.35">
      <c r="H372" s="6" t="s">
        <v>310</v>
      </c>
      <c r="I372" s="6" t="s">
        <v>444</v>
      </c>
      <c r="J372" s="6" t="s">
        <v>441</v>
      </c>
      <c r="K372" s="6" t="s">
        <v>437</v>
      </c>
      <c r="L372" s="8">
        <v>43070</v>
      </c>
      <c r="M372" s="9">
        <v>10.34</v>
      </c>
      <c r="N372" s="7">
        <v>11</v>
      </c>
    </row>
    <row r="373" spans="8:14" x14ac:dyDescent="0.35">
      <c r="H373" s="6" t="s">
        <v>255</v>
      </c>
      <c r="I373" s="6" t="s">
        <v>456</v>
      </c>
      <c r="J373" s="6" t="s">
        <v>441</v>
      </c>
      <c r="K373" s="6" t="s">
        <v>440</v>
      </c>
      <c r="L373" s="8">
        <v>43252</v>
      </c>
      <c r="M373" s="9">
        <v>6.37</v>
      </c>
      <c r="N373" s="7">
        <v>7</v>
      </c>
    </row>
    <row r="374" spans="8:14" x14ac:dyDescent="0.35">
      <c r="H374" s="6" t="s">
        <v>340</v>
      </c>
      <c r="I374" s="6" t="s">
        <v>444</v>
      </c>
      <c r="J374" s="6" t="s">
        <v>441</v>
      </c>
      <c r="K374" s="6" t="s">
        <v>450</v>
      </c>
      <c r="L374" s="8">
        <v>43101</v>
      </c>
      <c r="M374" s="9">
        <v>4</v>
      </c>
      <c r="N374" s="7">
        <v>5</v>
      </c>
    </row>
    <row r="375" spans="8:14" x14ac:dyDescent="0.35">
      <c r="H375" s="6" t="s">
        <v>400</v>
      </c>
      <c r="I375" s="6" t="s">
        <v>446</v>
      </c>
      <c r="J375" s="6" t="s">
        <v>445</v>
      </c>
      <c r="K375" s="6" t="s">
        <v>450</v>
      </c>
      <c r="L375" s="8">
        <v>43252</v>
      </c>
      <c r="M375" s="9">
        <v>7.29</v>
      </c>
      <c r="N375" s="7">
        <v>9</v>
      </c>
    </row>
    <row r="376" spans="8:14" x14ac:dyDescent="0.35">
      <c r="H376" s="6" t="s">
        <v>250</v>
      </c>
      <c r="I376" s="6" t="s">
        <v>433</v>
      </c>
      <c r="J376" s="6" t="s">
        <v>432</v>
      </c>
      <c r="K376" s="6" t="s">
        <v>440</v>
      </c>
      <c r="L376" s="8">
        <v>42948</v>
      </c>
      <c r="M376" s="9">
        <v>11.57</v>
      </c>
      <c r="N376" s="7">
        <v>13</v>
      </c>
    </row>
    <row r="377" spans="8:14" x14ac:dyDescent="0.35">
      <c r="H377" s="6" t="s">
        <v>232</v>
      </c>
      <c r="I377" s="6" t="s">
        <v>446</v>
      </c>
      <c r="J377" s="6" t="s">
        <v>445</v>
      </c>
      <c r="K377" s="6" t="s">
        <v>435</v>
      </c>
      <c r="L377" s="8">
        <v>43009</v>
      </c>
      <c r="M377" s="9">
        <v>5.92</v>
      </c>
      <c r="N377" s="7">
        <v>8</v>
      </c>
    </row>
    <row r="378" spans="8:14" x14ac:dyDescent="0.35">
      <c r="H378" s="6" t="s">
        <v>455</v>
      </c>
      <c r="I378" s="6" t="s">
        <v>454</v>
      </c>
      <c r="J378" s="6" t="s">
        <v>432</v>
      </c>
      <c r="K378" s="6" t="s">
        <v>448</v>
      </c>
      <c r="L378" s="8">
        <v>43191</v>
      </c>
      <c r="M378" s="9">
        <v>10.23</v>
      </c>
      <c r="N378" s="7">
        <v>11</v>
      </c>
    </row>
    <row r="379" spans="8:14" x14ac:dyDescent="0.35">
      <c r="H379" s="6" t="s">
        <v>377</v>
      </c>
      <c r="I379" s="6" t="s">
        <v>453</v>
      </c>
      <c r="J379" s="6" t="s">
        <v>441</v>
      </c>
      <c r="K379" s="6" t="s">
        <v>443</v>
      </c>
      <c r="L379" s="8">
        <v>43191</v>
      </c>
      <c r="M379" s="9">
        <v>4.74</v>
      </c>
      <c r="N379" s="7">
        <v>6</v>
      </c>
    </row>
    <row r="380" spans="8:14" x14ac:dyDescent="0.35">
      <c r="H380" s="6" t="s">
        <v>166</v>
      </c>
      <c r="I380" s="6" t="s">
        <v>442</v>
      </c>
      <c r="J380" s="6" t="s">
        <v>441</v>
      </c>
      <c r="K380" s="6" t="s">
        <v>450</v>
      </c>
      <c r="L380" s="8">
        <v>43252</v>
      </c>
      <c r="M380" s="9">
        <v>13.35</v>
      </c>
      <c r="N380" s="7">
        <v>15</v>
      </c>
    </row>
    <row r="381" spans="8:14" x14ac:dyDescent="0.35">
      <c r="H381" s="6" t="s">
        <v>189</v>
      </c>
      <c r="I381" s="6" t="s">
        <v>449</v>
      </c>
      <c r="J381" s="6" t="s">
        <v>432</v>
      </c>
      <c r="K381" s="6" t="s">
        <v>452</v>
      </c>
      <c r="L381" s="8">
        <v>42948</v>
      </c>
      <c r="M381" s="9">
        <v>5.04</v>
      </c>
      <c r="N381" s="7">
        <v>6</v>
      </c>
    </row>
    <row r="382" spans="8:14" x14ac:dyDescent="0.35">
      <c r="H382" s="6" t="s">
        <v>385</v>
      </c>
      <c r="I382" s="6" t="s">
        <v>444</v>
      </c>
      <c r="J382" s="6" t="s">
        <v>441</v>
      </c>
      <c r="K382" s="6" t="s">
        <v>443</v>
      </c>
      <c r="L382" s="8">
        <v>43221</v>
      </c>
      <c r="M382" s="9">
        <v>6.96</v>
      </c>
      <c r="N382" s="7">
        <v>8</v>
      </c>
    </row>
    <row r="383" spans="8:14" x14ac:dyDescent="0.35">
      <c r="H383" s="6" t="s">
        <v>102</v>
      </c>
      <c r="I383" s="6" t="s">
        <v>436</v>
      </c>
      <c r="J383" s="6" t="s">
        <v>432</v>
      </c>
      <c r="K383" s="6" t="s">
        <v>431</v>
      </c>
      <c r="L383" s="8">
        <v>43374</v>
      </c>
      <c r="M383" s="9">
        <v>5.81</v>
      </c>
      <c r="N383" s="7">
        <v>7</v>
      </c>
    </row>
    <row r="384" spans="8:14" x14ac:dyDescent="0.35">
      <c r="H384" s="6" t="s">
        <v>249</v>
      </c>
      <c r="I384" s="6" t="s">
        <v>444</v>
      </c>
      <c r="J384" s="6" t="s">
        <v>441</v>
      </c>
      <c r="K384" s="6" t="s">
        <v>440</v>
      </c>
      <c r="L384" s="8">
        <v>43132</v>
      </c>
      <c r="M384" s="9">
        <v>8.19</v>
      </c>
      <c r="N384" s="7">
        <v>9</v>
      </c>
    </row>
    <row r="385" spans="8:14" x14ac:dyDescent="0.35">
      <c r="H385" s="6" t="s">
        <v>384</v>
      </c>
      <c r="I385" s="6" t="s">
        <v>447</v>
      </c>
      <c r="J385" s="6" t="s">
        <v>441</v>
      </c>
      <c r="K385" s="6" t="s">
        <v>437</v>
      </c>
      <c r="L385" s="8">
        <v>42795</v>
      </c>
      <c r="M385" s="9">
        <v>11.04</v>
      </c>
      <c r="N385" s="7">
        <v>12</v>
      </c>
    </row>
    <row r="386" spans="8:14" x14ac:dyDescent="0.35">
      <c r="H386" s="6" t="s">
        <v>26</v>
      </c>
      <c r="I386" s="6" t="s">
        <v>442</v>
      </c>
      <c r="J386" s="6" t="s">
        <v>441</v>
      </c>
      <c r="K386" s="6" t="s">
        <v>450</v>
      </c>
      <c r="L386" s="8">
        <v>42917</v>
      </c>
      <c r="M386" s="9">
        <v>10.01</v>
      </c>
      <c r="N386" s="7">
        <v>11</v>
      </c>
    </row>
    <row r="387" spans="8:14" x14ac:dyDescent="0.35">
      <c r="H387" s="6" t="s">
        <v>241</v>
      </c>
      <c r="I387" s="6" t="s">
        <v>451</v>
      </c>
      <c r="J387" s="6" t="s">
        <v>432</v>
      </c>
      <c r="K387" s="6" t="s">
        <v>434</v>
      </c>
      <c r="L387" s="8">
        <v>43435</v>
      </c>
      <c r="M387" s="9">
        <v>11.96</v>
      </c>
      <c r="N387" s="7">
        <v>13</v>
      </c>
    </row>
    <row r="388" spans="8:14" x14ac:dyDescent="0.35">
      <c r="H388" s="6" t="s">
        <v>88</v>
      </c>
      <c r="I388" s="6" t="s">
        <v>433</v>
      </c>
      <c r="J388" s="6" t="s">
        <v>432</v>
      </c>
      <c r="K388" s="6" t="s">
        <v>431</v>
      </c>
      <c r="L388" s="8">
        <v>42979</v>
      </c>
      <c r="M388" s="9">
        <v>12.6</v>
      </c>
      <c r="N388" s="7">
        <v>15</v>
      </c>
    </row>
    <row r="389" spans="8:14" x14ac:dyDescent="0.35">
      <c r="H389" s="6" t="s">
        <v>101</v>
      </c>
      <c r="I389" s="6" t="s">
        <v>449</v>
      </c>
      <c r="J389" s="6" t="s">
        <v>432</v>
      </c>
      <c r="K389" s="6" t="s">
        <v>452</v>
      </c>
      <c r="L389" s="8">
        <v>42736</v>
      </c>
      <c r="M389" s="9">
        <v>4.4400000000000004</v>
      </c>
      <c r="N389" s="7">
        <v>6</v>
      </c>
    </row>
    <row r="390" spans="8:14" x14ac:dyDescent="0.35">
      <c r="H390" s="6" t="s">
        <v>177</v>
      </c>
      <c r="I390" s="6" t="s">
        <v>446</v>
      </c>
      <c r="J390" s="6" t="s">
        <v>445</v>
      </c>
      <c r="K390" s="6" t="s">
        <v>443</v>
      </c>
      <c r="L390" s="8">
        <v>42856</v>
      </c>
      <c r="M390" s="9">
        <v>12.46</v>
      </c>
      <c r="N390" s="7">
        <v>14</v>
      </c>
    </row>
    <row r="391" spans="8:14" x14ac:dyDescent="0.35">
      <c r="H391" s="6" t="s">
        <v>16</v>
      </c>
      <c r="I391" s="6" t="s">
        <v>451</v>
      </c>
      <c r="J391" s="6" t="s">
        <v>432</v>
      </c>
      <c r="K391" s="6" t="s">
        <v>450</v>
      </c>
      <c r="L391" s="8">
        <v>43040</v>
      </c>
      <c r="M391" s="9">
        <v>10.119999999999999</v>
      </c>
      <c r="N391" s="7">
        <v>11</v>
      </c>
    </row>
    <row r="392" spans="8:14" x14ac:dyDescent="0.35">
      <c r="H392" s="6" t="s">
        <v>198</v>
      </c>
      <c r="I392" s="6" t="s">
        <v>449</v>
      </c>
      <c r="J392" s="6" t="s">
        <v>432</v>
      </c>
      <c r="K392" s="6" t="s">
        <v>443</v>
      </c>
      <c r="L392" s="8">
        <v>42917</v>
      </c>
      <c r="M392" s="9">
        <v>4.8600000000000003</v>
      </c>
      <c r="N392" s="7">
        <v>6</v>
      </c>
    </row>
    <row r="393" spans="8:14" x14ac:dyDescent="0.35">
      <c r="H393" s="6" t="s">
        <v>125</v>
      </c>
      <c r="I393" s="6" t="s">
        <v>436</v>
      </c>
      <c r="J393" s="6" t="s">
        <v>432</v>
      </c>
      <c r="K393" s="6" t="s">
        <v>448</v>
      </c>
      <c r="L393" s="8">
        <v>43282</v>
      </c>
      <c r="M393" s="9">
        <v>10.8</v>
      </c>
      <c r="N393" s="7">
        <v>12</v>
      </c>
    </row>
    <row r="394" spans="8:14" x14ac:dyDescent="0.35">
      <c r="H394" s="6" t="s">
        <v>112</v>
      </c>
      <c r="I394" s="6" t="s">
        <v>447</v>
      </c>
      <c r="J394" s="6" t="s">
        <v>441</v>
      </c>
      <c r="K394" s="6" t="s">
        <v>443</v>
      </c>
      <c r="L394" s="8">
        <v>43221</v>
      </c>
      <c r="M394" s="9">
        <v>5.52</v>
      </c>
      <c r="N394" s="7">
        <v>6</v>
      </c>
    </row>
    <row r="395" spans="8:14" x14ac:dyDescent="0.35">
      <c r="H395" s="6" t="s">
        <v>185</v>
      </c>
      <c r="I395" s="6" t="s">
        <v>446</v>
      </c>
      <c r="J395" s="6" t="s">
        <v>445</v>
      </c>
      <c r="K395" s="6" t="s">
        <v>437</v>
      </c>
      <c r="L395" s="8">
        <v>42767</v>
      </c>
      <c r="M395" s="9">
        <v>6.39</v>
      </c>
      <c r="N395" s="7">
        <v>9</v>
      </c>
    </row>
    <row r="396" spans="8:14" x14ac:dyDescent="0.35">
      <c r="H396" s="6" t="s">
        <v>199</v>
      </c>
      <c r="I396" s="6" t="s">
        <v>444</v>
      </c>
      <c r="J396" s="6" t="s">
        <v>441</v>
      </c>
      <c r="K396" s="6" t="s">
        <v>443</v>
      </c>
      <c r="L396" s="8">
        <v>42887</v>
      </c>
      <c r="M396" s="9">
        <v>8.3699999999999992</v>
      </c>
      <c r="N396" s="7">
        <v>9</v>
      </c>
    </row>
    <row r="397" spans="8:14" x14ac:dyDescent="0.35">
      <c r="H397" s="6" t="s">
        <v>382</v>
      </c>
      <c r="I397" s="6" t="s">
        <v>442</v>
      </c>
      <c r="J397" s="6" t="s">
        <v>441</v>
      </c>
      <c r="K397" s="6" t="s">
        <v>440</v>
      </c>
      <c r="L397" s="8">
        <v>43160</v>
      </c>
      <c r="M397" s="9">
        <v>5.7</v>
      </c>
      <c r="N397" s="7">
        <v>6</v>
      </c>
    </row>
    <row r="398" spans="8:14" x14ac:dyDescent="0.35">
      <c r="H398" s="6" t="s">
        <v>439</v>
      </c>
      <c r="I398" s="6" t="s">
        <v>438</v>
      </c>
      <c r="J398" s="6" t="s">
        <v>432</v>
      </c>
      <c r="K398" s="6" t="s">
        <v>437</v>
      </c>
      <c r="L398" s="8">
        <v>42795</v>
      </c>
      <c r="M398" s="9">
        <v>4.05</v>
      </c>
      <c r="N398" s="7">
        <v>5</v>
      </c>
    </row>
    <row r="399" spans="8:14" x14ac:dyDescent="0.35">
      <c r="H399" s="6" t="s">
        <v>352</v>
      </c>
      <c r="I399" s="6" t="s">
        <v>436</v>
      </c>
      <c r="J399" s="6" t="s">
        <v>432</v>
      </c>
      <c r="K399" s="6" t="s">
        <v>435</v>
      </c>
      <c r="L399" s="8">
        <v>42917</v>
      </c>
      <c r="M399" s="9">
        <v>5.95</v>
      </c>
      <c r="N399" s="7">
        <v>7</v>
      </c>
    </row>
    <row r="400" spans="8:14" x14ac:dyDescent="0.35">
      <c r="H400" s="6" t="s">
        <v>220</v>
      </c>
      <c r="I400" s="6" t="s">
        <v>433</v>
      </c>
      <c r="J400" s="6" t="s">
        <v>432</v>
      </c>
      <c r="K400" s="6" t="s">
        <v>434</v>
      </c>
      <c r="L400" s="8">
        <v>43160</v>
      </c>
      <c r="M400" s="9">
        <v>13.65</v>
      </c>
      <c r="N400" s="7">
        <v>15</v>
      </c>
    </row>
    <row r="401" spans="8:14" x14ac:dyDescent="0.35">
      <c r="H401" s="6" t="s">
        <v>46</v>
      </c>
      <c r="I401" s="6" t="s">
        <v>433</v>
      </c>
      <c r="J401" s="6" t="s">
        <v>432</v>
      </c>
      <c r="K401" s="6" t="s">
        <v>431</v>
      </c>
      <c r="L401" s="8">
        <v>42795</v>
      </c>
      <c r="M401" s="9">
        <v>4.4000000000000004</v>
      </c>
      <c r="N401" s="7">
        <v>5</v>
      </c>
    </row>
    <row r="402" spans="8:14" x14ac:dyDescent="0.35">
      <c r="M402" s="8"/>
      <c r="N402" s="7"/>
    </row>
    <row r="403" spans="8:14" x14ac:dyDescent="0.35">
      <c r="M403" s="8"/>
      <c r="N403" s="7"/>
    </row>
    <row r="404" spans="8:14" x14ac:dyDescent="0.35">
      <c r="M404" s="8"/>
      <c r="N404" s="7"/>
    </row>
    <row r="405" spans="8:14" x14ac:dyDescent="0.35">
      <c r="M405" s="8"/>
      <c r="N405" s="7"/>
    </row>
    <row r="406" spans="8:14" x14ac:dyDescent="0.35">
      <c r="M406" s="8"/>
      <c r="N406" s="7"/>
    </row>
    <row r="407" spans="8:14" x14ac:dyDescent="0.35">
      <c r="M407" s="8"/>
      <c r="N407" s="7"/>
    </row>
    <row r="408" spans="8:14" x14ac:dyDescent="0.35">
      <c r="M408" s="8"/>
      <c r="N408" s="7"/>
    </row>
    <row r="409" spans="8:14" x14ac:dyDescent="0.35">
      <c r="M409" s="8"/>
      <c r="N409" s="7"/>
    </row>
    <row r="410" spans="8:14" x14ac:dyDescent="0.35">
      <c r="M410" s="8"/>
      <c r="N410" s="7"/>
    </row>
    <row r="411" spans="8:14" x14ac:dyDescent="0.35">
      <c r="M411" s="8"/>
      <c r="N411" s="7"/>
    </row>
    <row r="412" spans="8:14" x14ac:dyDescent="0.35">
      <c r="M412" s="8"/>
      <c r="N412" s="7"/>
    </row>
    <row r="413" spans="8:14" x14ac:dyDescent="0.35">
      <c r="M413" s="8"/>
      <c r="N413" s="7"/>
    </row>
    <row r="414" spans="8:14" x14ac:dyDescent="0.35">
      <c r="M414" s="8"/>
      <c r="N414" s="7"/>
    </row>
    <row r="415" spans="8:14" x14ac:dyDescent="0.35">
      <c r="M415" s="8"/>
      <c r="N415" s="7"/>
    </row>
    <row r="416" spans="8:14" x14ac:dyDescent="0.35">
      <c r="M416" s="8"/>
      <c r="N416" s="7"/>
    </row>
    <row r="417" spans="13:14" x14ac:dyDescent="0.35">
      <c r="M417" s="8"/>
      <c r="N417" s="7"/>
    </row>
    <row r="418" spans="13:14" x14ac:dyDescent="0.35">
      <c r="M418" s="8"/>
      <c r="N418" s="7"/>
    </row>
    <row r="419" spans="13:14" x14ac:dyDescent="0.35">
      <c r="M419" s="8"/>
      <c r="N419" s="7"/>
    </row>
    <row r="420" spans="13:14" x14ac:dyDescent="0.35">
      <c r="M420" s="8"/>
      <c r="N420" s="7"/>
    </row>
    <row r="421" spans="13:14" x14ac:dyDescent="0.35">
      <c r="M421" s="8"/>
      <c r="N421" s="7"/>
    </row>
    <row r="422" spans="13:14" x14ac:dyDescent="0.35">
      <c r="M422" s="8"/>
      <c r="N422" s="7"/>
    </row>
    <row r="423" spans="13:14" x14ac:dyDescent="0.35">
      <c r="M423" s="8"/>
      <c r="N423" s="7"/>
    </row>
    <row r="424" spans="13:14" x14ac:dyDescent="0.35">
      <c r="M424" s="8"/>
      <c r="N424" s="7"/>
    </row>
    <row r="425" spans="13:14" x14ac:dyDescent="0.35">
      <c r="M425" s="8"/>
      <c r="N425" s="7"/>
    </row>
    <row r="426" spans="13:14" x14ac:dyDescent="0.35">
      <c r="M426" s="8"/>
      <c r="N426" s="7"/>
    </row>
    <row r="427" spans="13:14" x14ac:dyDescent="0.35">
      <c r="M427" s="8"/>
      <c r="N427" s="7"/>
    </row>
    <row r="428" spans="13:14" x14ac:dyDescent="0.35">
      <c r="M428" s="8"/>
      <c r="N428" s="7"/>
    </row>
    <row r="429" spans="13:14" x14ac:dyDescent="0.35">
      <c r="M429" s="8"/>
      <c r="N429" s="7"/>
    </row>
    <row r="430" spans="13:14" x14ac:dyDescent="0.35">
      <c r="M430" s="8"/>
      <c r="N430" s="7"/>
    </row>
    <row r="431" spans="13:14" x14ac:dyDescent="0.35">
      <c r="M431" s="8"/>
      <c r="N431" s="7"/>
    </row>
    <row r="432" spans="13:14" x14ac:dyDescent="0.35">
      <c r="M432" s="8"/>
      <c r="N432" s="7"/>
    </row>
    <row r="433" spans="13:14" x14ac:dyDescent="0.35">
      <c r="M433" s="8"/>
      <c r="N433" s="7"/>
    </row>
    <row r="434" spans="13:14" x14ac:dyDescent="0.35">
      <c r="M434" s="8"/>
      <c r="N434" s="7"/>
    </row>
    <row r="435" spans="13:14" x14ac:dyDescent="0.35">
      <c r="M435" s="8"/>
      <c r="N435" s="7"/>
    </row>
    <row r="436" spans="13:14" x14ac:dyDescent="0.35">
      <c r="M436" s="8"/>
      <c r="N436" s="7"/>
    </row>
    <row r="437" spans="13:14" x14ac:dyDescent="0.35">
      <c r="M437" s="8"/>
      <c r="N437" s="7"/>
    </row>
    <row r="438" spans="13:14" x14ac:dyDescent="0.35">
      <c r="M438" s="8"/>
      <c r="N438" s="7"/>
    </row>
    <row r="439" spans="13:14" x14ac:dyDescent="0.35">
      <c r="M439" s="8"/>
      <c r="N439" s="7"/>
    </row>
    <row r="440" spans="13:14" x14ac:dyDescent="0.35">
      <c r="M440" s="8"/>
      <c r="N440" s="7"/>
    </row>
    <row r="441" spans="13:14" x14ac:dyDescent="0.35">
      <c r="M441" s="8"/>
      <c r="N441" s="7"/>
    </row>
    <row r="442" spans="13:14" x14ac:dyDescent="0.35">
      <c r="M442" s="8"/>
      <c r="N442" s="7"/>
    </row>
    <row r="443" spans="13:14" x14ac:dyDescent="0.35">
      <c r="M443" s="8"/>
      <c r="N443" s="7"/>
    </row>
    <row r="444" spans="13:14" x14ac:dyDescent="0.35">
      <c r="M444" s="8"/>
      <c r="N444" s="7"/>
    </row>
    <row r="445" spans="13:14" x14ac:dyDescent="0.35">
      <c r="M445" s="8"/>
      <c r="N445" s="7"/>
    </row>
    <row r="446" spans="13:14" x14ac:dyDescent="0.35">
      <c r="M446" s="8"/>
      <c r="N446" s="7"/>
    </row>
    <row r="447" spans="13:14" x14ac:dyDescent="0.35">
      <c r="M447" s="8"/>
      <c r="N447" s="7"/>
    </row>
    <row r="448" spans="13:14" x14ac:dyDescent="0.35">
      <c r="M448" s="8"/>
      <c r="N448" s="7"/>
    </row>
    <row r="449" spans="13:14" x14ac:dyDescent="0.35">
      <c r="M449" s="8"/>
      <c r="N449" s="7"/>
    </row>
    <row r="450" spans="13:14" x14ac:dyDescent="0.35">
      <c r="M450" s="8"/>
      <c r="N450" s="7"/>
    </row>
    <row r="451" spans="13:14" x14ac:dyDescent="0.35">
      <c r="M451" s="8"/>
      <c r="N451" s="7"/>
    </row>
    <row r="452" spans="13:14" x14ac:dyDescent="0.35">
      <c r="M452" s="8"/>
      <c r="N452" s="7"/>
    </row>
    <row r="453" spans="13:14" x14ac:dyDescent="0.35">
      <c r="M453" s="8"/>
      <c r="N453" s="7"/>
    </row>
    <row r="454" spans="13:14" x14ac:dyDescent="0.35">
      <c r="M454" s="8"/>
      <c r="N454" s="7"/>
    </row>
    <row r="455" spans="13:14" x14ac:dyDescent="0.35">
      <c r="M455" s="8"/>
      <c r="N455" s="7"/>
    </row>
    <row r="456" spans="13:14" x14ac:dyDescent="0.35">
      <c r="M456" s="8"/>
      <c r="N456" s="7"/>
    </row>
    <row r="457" spans="13:14" x14ac:dyDescent="0.35">
      <c r="M457" s="8"/>
      <c r="N457" s="7"/>
    </row>
    <row r="458" spans="13:14" x14ac:dyDescent="0.35">
      <c r="M458" s="8"/>
      <c r="N458" s="7"/>
    </row>
    <row r="459" spans="13:14" x14ac:dyDescent="0.35">
      <c r="M459" s="8"/>
      <c r="N459" s="7"/>
    </row>
    <row r="460" spans="13:14" x14ac:dyDescent="0.35">
      <c r="M460" s="8"/>
      <c r="N460" s="7"/>
    </row>
    <row r="461" spans="13:14" x14ac:dyDescent="0.35">
      <c r="M461" s="8"/>
      <c r="N461" s="7"/>
    </row>
    <row r="462" spans="13:14" x14ac:dyDescent="0.35">
      <c r="M462" s="8"/>
      <c r="N462" s="7"/>
    </row>
    <row r="463" spans="13:14" x14ac:dyDescent="0.35">
      <c r="M463" s="8"/>
      <c r="N463" s="7"/>
    </row>
    <row r="464" spans="13:14" x14ac:dyDescent="0.35">
      <c r="M464" s="8"/>
      <c r="N464" s="7"/>
    </row>
    <row r="465" spans="13:14" x14ac:dyDescent="0.35">
      <c r="M465" s="8"/>
      <c r="N465" s="7"/>
    </row>
    <row r="466" spans="13:14" x14ac:dyDescent="0.35">
      <c r="M466" s="8"/>
      <c r="N466" s="7"/>
    </row>
    <row r="467" spans="13:14" x14ac:dyDescent="0.35">
      <c r="M467" s="8"/>
      <c r="N467" s="7"/>
    </row>
    <row r="468" spans="13:14" x14ac:dyDescent="0.35">
      <c r="M468" s="8"/>
      <c r="N468" s="7"/>
    </row>
    <row r="469" spans="13:14" x14ac:dyDescent="0.35">
      <c r="M469" s="8"/>
      <c r="N469" s="7"/>
    </row>
    <row r="470" spans="13:14" x14ac:dyDescent="0.35">
      <c r="M470" s="8"/>
      <c r="N470" s="7"/>
    </row>
    <row r="471" spans="13:14" x14ac:dyDescent="0.35">
      <c r="M471" s="8"/>
      <c r="N471" s="7"/>
    </row>
    <row r="472" spans="13:14" x14ac:dyDescent="0.35">
      <c r="M472" s="8"/>
      <c r="N472" s="7"/>
    </row>
    <row r="473" spans="13:14" x14ac:dyDescent="0.35">
      <c r="M473" s="8"/>
      <c r="N473" s="7"/>
    </row>
    <row r="474" spans="13:14" x14ac:dyDescent="0.35">
      <c r="M474" s="8"/>
      <c r="N474" s="7"/>
    </row>
    <row r="475" spans="13:14" x14ac:dyDescent="0.35">
      <c r="M475" s="8"/>
      <c r="N475" s="7"/>
    </row>
    <row r="476" spans="13:14" x14ac:dyDescent="0.35">
      <c r="M476" s="8"/>
      <c r="N476" s="7"/>
    </row>
    <row r="477" spans="13:14" x14ac:dyDescent="0.35">
      <c r="M477" s="8"/>
      <c r="N477" s="7"/>
    </row>
    <row r="478" spans="13:14" x14ac:dyDescent="0.35">
      <c r="M478" s="8"/>
      <c r="N478" s="7"/>
    </row>
    <row r="479" spans="13:14" x14ac:dyDescent="0.35">
      <c r="M479" s="8"/>
      <c r="N479" s="7"/>
    </row>
    <row r="480" spans="13:14" x14ac:dyDescent="0.35">
      <c r="M480" s="8"/>
      <c r="N480" s="7"/>
    </row>
    <row r="481" spans="13:14" x14ac:dyDescent="0.35">
      <c r="M481" s="8"/>
      <c r="N481" s="7"/>
    </row>
    <row r="482" spans="13:14" x14ac:dyDescent="0.35">
      <c r="M482" s="8"/>
      <c r="N482" s="7"/>
    </row>
    <row r="483" spans="13:14" x14ac:dyDescent="0.35">
      <c r="M483" s="8"/>
      <c r="N483" s="7"/>
    </row>
    <row r="484" spans="13:14" x14ac:dyDescent="0.35">
      <c r="M484" s="8"/>
      <c r="N484" s="7"/>
    </row>
    <row r="485" spans="13:14" x14ac:dyDescent="0.35">
      <c r="M485" s="8"/>
      <c r="N485" s="7"/>
    </row>
    <row r="486" spans="13:14" x14ac:dyDescent="0.35">
      <c r="M486" s="8"/>
      <c r="N486" s="7"/>
    </row>
    <row r="487" spans="13:14" x14ac:dyDescent="0.35">
      <c r="M487" s="8"/>
      <c r="N487" s="7"/>
    </row>
    <row r="488" spans="13:14" x14ac:dyDescent="0.35">
      <c r="M488" s="8"/>
      <c r="N488" s="7"/>
    </row>
    <row r="489" spans="13:14" x14ac:dyDescent="0.35">
      <c r="M489" s="8"/>
      <c r="N489" s="7"/>
    </row>
    <row r="490" spans="13:14" x14ac:dyDescent="0.35">
      <c r="M490" s="8"/>
      <c r="N490" s="7"/>
    </row>
    <row r="491" spans="13:14" x14ac:dyDescent="0.35">
      <c r="M491" s="8"/>
      <c r="N491" s="7"/>
    </row>
    <row r="492" spans="13:14" x14ac:dyDescent="0.35">
      <c r="M492" s="8"/>
      <c r="N492" s="7"/>
    </row>
    <row r="493" spans="13:14" x14ac:dyDescent="0.35">
      <c r="M493" s="8"/>
      <c r="N493" s="7"/>
    </row>
    <row r="494" spans="13:14" x14ac:dyDescent="0.35">
      <c r="M494" s="8"/>
      <c r="N494" s="7"/>
    </row>
    <row r="495" spans="13:14" x14ac:dyDescent="0.35">
      <c r="M495" s="8"/>
      <c r="N495" s="7"/>
    </row>
    <row r="496" spans="13:14" x14ac:dyDescent="0.35">
      <c r="M496" s="8"/>
      <c r="N496" s="7"/>
    </row>
    <row r="497" spans="13:14" x14ac:dyDescent="0.35">
      <c r="M497" s="8"/>
      <c r="N497" s="7"/>
    </row>
    <row r="498" spans="13:14" x14ac:dyDescent="0.35">
      <c r="M498" s="8"/>
      <c r="N498" s="7"/>
    </row>
    <row r="499" spans="13:14" x14ac:dyDescent="0.35">
      <c r="M499" s="8"/>
      <c r="N499" s="7"/>
    </row>
    <row r="500" spans="13:14" x14ac:dyDescent="0.35">
      <c r="M500" s="8"/>
      <c r="N500" s="7"/>
    </row>
    <row r="501" spans="13:14" x14ac:dyDescent="0.35">
      <c r="M501" s="8"/>
      <c r="N501" s="7"/>
    </row>
    <row r="502" spans="13:14" x14ac:dyDescent="0.35">
      <c r="M502" s="8"/>
      <c r="N502" s="7"/>
    </row>
    <row r="503" spans="13:14" x14ac:dyDescent="0.35">
      <c r="M503" s="8"/>
      <c r="N503" s="7"/>
    </row>
    <row r="504" spans="13:14" x14ac:dyDescent="0.35">
      <c r="M504" s="8"/>
      <c r="N504" s="7"/>
    </row>
    <row r="505" spans="13:14" x14ac:dyDescent="0.35">
      <c r="M505" s="8"/>
      <c r="N505" s="7"/>
    </row>
    <row r="506" spans="13:14" x14ac:dyDescent="0.35">
      <c r="M506" s="8"/>
      <c r="N506" s="7"/>
    </row>
    <row r="507" spans="13:14" x14ac:dyDescent="0.35">
      <c r="M507" s="8"/>
      <c r="N507" s="7"/>
    </row>
    <row r="508" spans="13:14" x14ac:dyDescent="0.35">
      <c r="M508" s="8"/>
      <c r="N508" s="7"/>
    </row>
    <row r="509" spans="13:14" x14ac:dyDescent="0.35">
      <c r="M509" s="8"/>
      <c r="N509" s="7"/>
    </row>
    <row r="510" spans="13:14" x14ac:dyDescent="0.35">
      <c r="M510" s="8"/>
      <c r="N510" s="7"/>
    </row>
    <row r="511" spans="13:14" x14ac:dyDescent="0.35">
      <c r="M511" s="8"/>
      <c r="N511" s="7"/>
    </row>
    <row r="512" spans="13:14" x14ac:dyDescent="0.35">
      <c r="M512" s="8"/>
      <c r="N512" s="7"/>
    </row>
    <row r="513" spans="13:14" x14ac:dyDescent="0.35">
      <c r="M513" s="8"/>
      <c r="N513" s="7"/>
    </row>
    <row r="514" spans="13:14" x14ac:dyDescent="0.35">
      <c r="M514" s="8"/>
      <c r="N514" s="7"/>
    </row>
    <row r="515" spans="13:14" x14ac:dyDescent="0.35">
      <c r="M515" s="8"/>
      <c r="N515" s="7"/>
    </row>
    <row r="516" spans="13:14" x14ac:dyDescent="0.35">
      <c r="M516" s="8"/>
      <c r="N516" s="7"/>
    </row>
    <row r="517" spans="13:14" x14ac:dyDescent="0.35">
      <c r="M517" s="8"/>
      <c r="N517" s="7"/>
    </row>
    <row r="518" spans="13:14" x14ac:dyDescent="0.35">
      <c r="M518" s="8"/>
      <c r="N518" s="7"/>
    </row>
    <row r="519" spans="13:14" x14ac:dyDescent="0.35">
      <c r="M519" s="8"/>
      <c r="N519" s="7"/>
    </row>
    <row r="520" spans="13:14" x14ac:dyDescent="0.35">
      <c r="M520" s="8"/>
      <c r="N520" s="7"/>
    </row>
    <row r="521" spans="13:14" x14ac:dyDescent="0.35">
      <c r="M521" s="8"/>
      <c r="N521" s="7"/>
    </row>
    <row r="522" spans="13:14" x14ac:dyDescent="0.35">
      <c r="M522" s="8"/>
      <c r="N522" s="7"/>
    </row>
    <row r="523" spans="13:14" x14ac:dyDescent="0.35">
      <c r="M523" s="8"/>
      <c r="N523" s="7"/>
    </row>
    <row r="524" spans="13:14" x14ac:dyDescent="0.35">
      <c r="M524" s="8"/>
      <c r="N524" s="7"/>
    </row>
    <row r="525" spans="13:14" x14ac:dyDescent="0.35">
      <c r="M525" s="8"/>
      <c r="N525" s="7"/>
    </row>
    <row r="526" spans="13:14" x14ac:dyDescent="0.35">
      <c r="M526" s="8"/>
      <c r="N526" s="7"/>
    </row>
    <row r="527" spans="13:14" x14ac:dyDescent="0.35">
      <c r="M527" s="8"/>
      <c r="N527" s="7"/>
    </row>
    <row r="528" spans="13:14" x14ac:dyDescent="0.35">
      <c r="M528" s="8"/>
      <c r="N528" s="7"/>
    </row>
    <row r="529" spans="13:14" x14ac:dyDescent="0.35">
      <c r="M529" s="8"/>
      <c r="N529" s="7"/>
    </row>
    <row r="530" spans="13:14" x14ac:dyDescent="0.35">
      <c r="M530" s="8"/>
      <c r="N530" s="7"/>
    </row>
    <row r="531" spans="13:14" x14ac:dyDescent="0.35">
      <c r="M531" s="8"/>
      <c r="N531" s="7"/>
    </row>
    <row r="532" spans="13:14" x14ac:dyDescent="0.35">
      <c r="M532" s="8"/>
      <c r="N532" s="7"/>
    </row>
    <row r="533" spans="13:14" x14ac:dyDescent="0.35">
      <c r="M533" s="8"/>
      <c r="N533" s="7"/>
    </row>
    <row r="534" spans="13:14" x14ac:dyDescent="0.35">
      <c r="M534" s="8"/>
      <c r="N534" s="7"/>
    </row>
    <row r="535" spans="13:14" x14ac:dyDescent="0.35">
      <c r="M535" s="8"/>
      <c r="N535" s="7"/>
    </row>
    <row r="536" spans="13:14" x14ac:dyDescent="0.35">
      <c r="M536" s="8"/>
      <c r="N536" s="7"/>
    </row>
    <row r="537" spans="13:14" x14ac:dyDescent="0.35">
      <c r="M537" s="8"/>
      <c r="N537" s="7"/>
    </row>
    <row r="538" spans="13:14" x14ac:dyDescent="0.35">
      <c r="M538" s="8"/>
      <c r="N538" s="7"/>
    </row>
    <row r="539" spans="13:14" x14ac:dyDescent="0.35">
      <c r="M539" s="8"/>
      <c r="N539" s="7"/>
    </row>
    <row r="540" spans="13:14" x14ac:dyDescent="0.35">
      <c r="M540" s="8"/>
      <c r="N540" s="7"/>
    </row>
    <row r="541" spans="13:14" x14ac:dyDescent="0.35">
      <c r="M541" s="8"/>
      <c r="N541" s="7"/>
    </row>
    <row r="542" spans="13:14" x14ac:dyDescent="0.35">
      <c r="M542" s="8"/>
      <c r="N542" s="7"/>
    </row>
    <row r="543" spans="13:14" x14ac:dyDescent="0.35">
      <c r="M543" s="8"/>
      <c r="N543" s="7"/>
    </row>
    <row r="544" spans="13:14" x14ac:dyDescent="0.35">
      <c r="M544" s="8"/>
      <c r="N544" s="7"/>
    </row>
    <row r="545" spans="13:14" x14ac:dyDescent="0.35">
      <c r="M545" s="8"/>
      <c r="N545" s="7"/>
    </row>
    <row r="546" spans="13:14" x14ac:dyDescent="0.35">
      <c r="M546" s="8"/>
      <c r="N546" s="7"/>
    </row>
    <row r="547" spans="13:14" x14ac:dyDescent="0.35">
      <c r="M547" s="8"/>
      <c r="N547" s="7"/>
    </row>
    <row r="548" spans="13:14" x14ac:dyDescent="0.35">
      <c r="M548" s="8"/>
      <c r="N548" s="7"/>
    </row>
    <row r="549" spans="13:14" x14ac:dyDescent="0.35">
      <c r="M549" s="8"/>
      <c r="N549" s="7"/>
    </row>
    <row r="550" spans="13:14" x14ac:dyDescent="0.35">
      <c r="M550" s="8"/>
      <c r="N550" s="7"/>
    </row>
    <row r="551" spans="13:14" x14ac:dyDescent="0.35">
      <c r="M551" s="8"/>
      <c r="N551" s="7"/>
    </row>
    <row r="552" spans="13:14" x14ac:dyDescent="0.35">
      <c r="M552" s="8"/>
      <c r="N552" s="7"/>
    </row>
    <row r="553" spans="13:14" x14ac:dyDescent="0.35">
      <c r="M553" s="8"/>
      <c r="N553" s="7"/>
    </row>
    <row r="554" spans="13:14" x14ac:dyDescent="0.35">
      <c r="M554" s="8"/>
      <c r="N554" s="7"/>
    </row>
    <row r="555" spans="13:14" x14ac:dyDescent="0.35">
      <c r="M555" s="8"/>
      <c r="N555" s="7"/>
    </row>
    <row r="556" spans="13:14" x14ac:dyDescent="0.35">
      <c r="M556" s="8"/>
      <c r="N556" s="7"/>
    </row>
    <row r="557" spans="13:14" x14ac:dyDescent="0.35">
      <c r="M557" s="8"/>
      <c r="N557" s="7"/>
    </row>
    <row r="558" spans="13:14" x14ac:dyDescent="0.35">
      <c r="M558" s="8"/>
      <c r="N558" s="7"/>
    </row>
    <row r="559" spans="13:14" x14ac:dyDescent="0.35">
      <c r="M559" s="8"/>
      <c r="N559" s="7"/>
    </row>
    <row r="560" spans="13:14" x14ac:dyDescent="0.35">
      <c r="M560" s="8"/>
      <c r="N560" s="7"/>
    </row>
    <row r="561" spans="13:14" x14ac:dyDescent="0.35">
      <c r="M561" s="8"/>
      <c r="N561" s="7"/>
    </row>
    <row r="562" spans="13:14" x14ac:dyDescent="0.35">
      <c r="M562" s="8"/>
      <c r="N562" s="7"/>
    </row>
    <row r="563" spans="13:14" x14ac:dyDescent="0.35">
      <c r="M563" s="8"/>
      <c r="N563" s="7"/>
    </row>
    <row r="564" spans="13:14" x14ac:dyDescent="0.35">
      <c r="M564" s="8"/>
      <c r="N564" s="7"/>
    </row>
    <row r="565" spans="13:14" x14ac:dyDescent="0.35">
      <c r="M565" s="8"/>
      <c r="N565" s="7"/>
    </row>
    <row r="566" spans="13:14" x14ac:dyDescent="0.35">
      <c r="M566" s="8"/>
      <c r="N566" s="7"/>
    </row>
    <row r="567" spans="13:14" x14ac:dyDescent="0.35">
      <c r="M567" s="8"/>
      <c r="N567" s="7"/>
    </row>
    <row r="568" spans="13:14" x14ac:dyDescent="0.35">
      <c r="M568" s="8"/>
      <c r="N568" s="7"/>
    </row>
    <row r="569" spans="13:14" x14ac:dyDescent="0.35">
      <c r="M569" s="8"/>
      <c r="N569" s="7"/>
    </row>
    <row r="570" spans="13:14" x14ac:dyDescent="0.35">
      <c r="M570" s="8"/>
      <c r="N570" s="7"/>
    </row>
    <row r="571" spans="13:14" x14ac:dyDescent="0.35">
      <c r="M571" s="8"/>
      <c r="N571" s="7"/>
    </row>
    <row r="572" spans="13:14" x14ac:dyDescent="0.35">
      <c r="M572" s="8"/>
      <c r="N572" s="7"/>
    </row>
    <row r="573" spans="13:14" x14ac:dyDescent="0.35">
      <c r="M573" s="8"/>
      <c r="N573" s="7"/>
    </row>
    <row r="574" spans="13:14" x14ac:dyDescent="0.35">
      <c r="M574" s="8"/>
      <c r="N574" s="7"/>
    </row>
    <row r="575" spans="13:14" x14ac:dyDescent="0.35">
      <c r="M575" s="8"/>
      <c r="N575" s="7"/>
    </row>
    <row r="576" spans="13:14" x14ac:dyDescent="0.35">
      <c r="M576" s="8"/>
      <c r="N576" s="7"/>
    </row>
    <row r="577" spans="13:14" x14ac:dyDescent="0.35">
      <c r="M577" s="8"/>
      <c r="N577" s="7"/>
    </row>
    <row r="578" spans="13:14" x14ac:dyDescent="0.35">
      <c r="M578" s="8"/>
      <c r="N578" s="7"/>
    </row>
    <row r="579" spans="13:14" x14ac:dyDescent="0.35">
      <c r="M579" s="8"/>
      <c r="N579" s="7"/>
    </row>
    <row r="580" spans="13:14" x14ac:dyDescent="0.35">
      <c r="M580" s="8"/>
      <c r="N580" s="7"/>
    </row>
    <row r="581" spans="13:14" x14ac:dyDescent="0.35">
      <c r="M581" s="8"/>
      <c r="N581" s="7"/>
    </row>
    <row r="582" spans="13:14" x14ac:dyDescent="0.35">
      <c r="M582" s="8"/>
      <c r="N582" s="7"/>
    </row>
    <row r="583" spans="13:14" x14ac:dyDescent="0.35">
      <c r="M583" s="8"/>
      <c r="N583" s="7"/>
    </row>
    <row r="584" spans="13:14" x14ac:dyDescent="0.35">
      <c r="M584" s="8"/>
      <c r="N584" s="7"/>
    </row>
    <row r="585" spans="13:14" x14ac:dyDescent="0.35">
      <c r="M585" s="8"/>
      <c r="N585" s="7"/>
    </row>
    <row r="586" spans="13:14" x14ac:dyDescent="0.35">
      <c r="M586" s="8"/>
      <c r="N586" s="7"/>
    </row>
    <row r="587" spans="13:14" x14ac:dyDescent="0.35">
      <c r="M587" s="8"/>
      <c r="N587" s="7"/>
    </row>
    <row r="588" spans="13:14" x14ac:dyDescent="0.35">
      <c r="M588" s="8"/>
      <c r="N588" s="7"/>
    </row>
    <row r="589" spans="13:14" x14ac:dyDescent="0.35">
      <c r="M589" s="8"/>
      <c r="N589" s="7"/>
    </row>
    <row r="590" spans="13:14" x14ac:dyDescent="0.35">
      <c r="M590" s="8"/>
      <c r="N590" s="7"/>
    </row>
    <row r="591" spans="13:14" x14ac:dyDescent="0.35">
      <c r="M591" s="8"/>
      <c r="N591" s="7"/>
    </row>
    <row r="592" spans="13:14" x14ac:dyDescent="0.35">
      <c r="M592" s="8"/>
      <c r="N592" s="7"/>
    </row>
    <row r="593" spans="13:14" x14ac:dyDescent="0.35">
      <c r="M593" s="8"/>
      <c r="N593" s="7"/>
    </row>
    <row r="594" spans="13:14" x14ac:dyDescent="0.35">
      <c r="M594" s="8"/>
      <c r="N594" s="7"/>
    </row>
    <row r="595" spans="13:14" x14ac:dyDescent="0.35">
      <c r="M595" s="8"/>
      <c r="N595" s="7"/>
    </row>
    <row r="596" spans="13:14" x14ac:dyDescent="0.35">
      <c r="M596" s="8"/>
      <c r="N596" s="7"/>
    </row>
    <row r="597" spans="13:14" x14ac:dyDescent="0.35">
      <c r="M597" s="8"/>
      <c r="N597" s="7"/>
    </row>
    <row r="598" spans="13:14" x14ac:dyDescent="0.35">
      <c r="M598" s="8"/>
      <c r="N598" s="7"/>
    </row>
    <row r="599" spans="13:14" x14ac:dyDescent="0.35">
      <c r="M599" s="8"/>
      <c r="N599" s="7"/>
    </row>
    <row r="600" spans="13:14" x14ac:dyDescent="0.35">
      <c r="M600" s="8"/>
      <c r="N600" s="7"/>
    </row>
    <row r="601" spans="13:14" x14ac:dyDescent="0.35">
      <c r="M601" s="8"/>
      <c r="N601" s="7"/>
    </row>
    <row r="602" spans="13:14" x14ac:dyDescent="0.35">
      <c r="M602" s="8"/>
      <c r="N602" s="7"/>
    </row>
    <row r="603" spans="13:14" x14ac:dyDescent="0.35">
      <c r="M603" s="8"/>
      <c r="N603" s="7"/>
    </row>
    <row r="604" spans="13:14" x14ac:dyDescent="0.35">
      <c r="M604" s="8"/>
      <c r="N604" s="7"/>
    </row>
    <row r="605" spans="13:14" x14ac:dyDescent="0.35">
      <c r="M605" s="8"/>
      <c r="N605" s="7"/>
    </row>
    <row r="606" spans="13:14" x14ac:dyDescent="0.35">
      <c r="M606" s="8"/>
      <c r="N606" s="7"/>
    </row>
    <row r="607" spans="13:14" x14ac:dyDescent="0.35">
      <c r="M607" s="8"/>
      <c r="N607" s="7"/>
    </row>
    <row r="608" spans="13:14" x14ac:dyDescent="0.35">
      <c r="M608" s="8"/>
      <c r="N608" s="7"/>
    </row>
    <row r="609" spans="13:14" x14ac:dyDescent="0.35">
      <c r="M609" s="8"/>
      <c r="N609" s="7"/>
    </row>
    <row r="610" spans="13:14" x14ac:dyDescent="0.35">
      <c r="M610" s="8"/>
      <c r="N610" s="7"/>
    </row>
    <row r="611" spans="13:14" x14ac:dyDescent="0.35">
      <c r="M611" s="8"/>
      <c r="N611" s="7"/>
    </row>
    <row r="612" spans="13:14" x14ac:dyDescent="0.35">
      <c r="M612" s="8"/>
      <c r="N612" s="7"/>
    </row>
    <row r="613" spans="13:14" x14ac:dyDescent="0.35">
      <c r="M613" s="8"/>
      <c r="N613" s="7"/>
    </row>
    <row r="614" spans="13:14" x14ac:dyDescent="0.35">
      <c r="M614" s="8"/>
      <c r="N614" s="7"/>
    </row>
    <row r="615" spans="13:14" x14ac:dyDescent="0.35">
      <c r="M615" s="8"/>
      <c r="N615" s="7"/>
    </row>
    <row r="616" spans="13:14" x14ac:dyDescent="0.35">
      <c r="M616" s="8"/>
      <c r="N616" s="7"/>
    </row>
    <row r="617" spans="13:14" x14ac:dyDescent="0.35">
      <c r="M617" s="8"/>
      <c r="N617" s="7"/>
    </row>
    <row r="618" spans="13:14" x14ac:dyDescent="0.35">
      <c r="M618" s="8"/>
      <c r="N618" s="7"/>
    </row>
    <row r="619" spans="13:14" x14ac:dyDescent="0.35">
      <c r="M619" s="8"/>
      <c r="N619" s="7"/>
    </row>
    <row r="620" spans="13:14" x14ac:dyDescent="0.35">
      <c r="M620" s="8"/>
      <c r="N620" s="7"/>
    </row>
    <row r="621" spans="13:14" x14ac:dyDescent="0.35">
      <c r="M621" s="8"/>
      <c r="N621" s="7"/>
    </row>
    <row r="622" spans="13:14" x14ac:dyDescent="0.35">
      <c r="M622" s="8"/>
      <c r="N622" s="7"/>
    </row>
    <row r="623" spans="13:14" x14ac:dyDescent="0.35">
      <c r="M623" s="8"/>
      <c r="N623" s="7"/>
    </row>
    <row r="624" spans="13:14" x14ac:dyDescent="0.35">
      <c r="M624" s="8"/>
      <c r="N624" s="7"/>
    </row>
    <row r="625" spans="13:14" x14ac:dyDescent="0.35">
      <c r="M625" s="8"/>
      <c r="N625" s="7"/>
    </row>
    <row r="626" spans="13:14" x14ac:dyDescent="0.35">
      <c r="M626" s="8"/>
      <c r="N626" s="7"/>
    </row>
    <row r="627" spans="13:14" x14ac:dyDescent="0.35">
      <c r="M627" s="8"/>
      <c r="N627" s="7"/>
    </row>
    <row r="628" spans="13:14" x14ac:dyDescent="0.35">
      <c r="M628" s="8"/>
      <c r="N628" s="7"/>
    </row>
    <row r="629" spans="13:14" x14ac:dyDescent="0.35">
      <c r="M629" s="8"/>
      <c r="N629" s="7"/>
    </row>
    <row r="630" spans="13:14" x14ac:dyDescent="0.35">
      <c r="M630" s="8"/>
      <c r="N630" s="7"/>
    </row>
    <row r="631" spans="13:14" x14ac:dyDescent="0.35">
      <c r="M631" s="8"/>
      <c r="N631" s="7"/>
    </row>
    <row r="632" spans="13:14" x14ac:dyDescent="0.35">
      <c r="M632" s="8"/>
      <c r="N632" s="7"/>
    </row>
    <row r="633" spans="13:14" x14ac:dyDescent="0.35">
      <c r="M633" s="8"/>
      <c r="N633" s="7"/>
    </row>
    <row r="634" spans="13:14" x14ac:dyDescent="0.35">
      <c r="M634" s="8"/>
      <c r="N634" s="7"/>
    </row>
    <row r="635" spans="13:14" x14ac:dyDescent="0.35">
      <c r="M635" s="8"/>
      <c r="N635" s="7"/>
    </row>
    <row r="636" spans="13:14" x14ac:dyDescent="0.35">
      <c r="M636" s="8"/>
      <c r="N636" s="7"/>
    </row>
    <row r="637" spans="13:14" x14ac:dyDescent="0.35">
      <c r="M637" s="8"/>
      <c r="N637" s="7"/>
    </row>
    <row r="638" spans="13:14" x14ac:dyDescent="0.35">
      <c r="M638" s="8"/>
      <c r="N638" s="7"/>
    </row>
    <row r="639" spans="13:14" x14ac:dyDescent="0.35">
      <c r="M639" s="8"/>
      <c r="N639" s="7"/>
    </row>
    <row r="640" spans="13:14" x14ac:dyDescent="0.35">
      <c r="M640" s="8"/>
      <c r="N640" s="7"/>
    </row>
    <row r="641" spans="13:14" x14ac:dyDescent="0.35">
      <c r="M641" s="8"/>
      <c r="N641" s="7"/>
    </row>
    <row r="642" spans="13:14" x14ac:dyDescent="0.35">
      <c r="M642" s="8"/>
      <c r="N642" s="7"/>
    </row>
    <row r="643" spans="13:14" x14ac:dyDescent="0.35">
      <c r="M643" s="8"/>
      <c r="N643" s="7"/>
    </row>
    <row r="644" spans="13:14" x14ac:dyDescent="0.35">
      <c r="M644" s="8"/>
      <c r="N644" s="7"/>
    </row>
    <row r="645" spans="13:14" x14ac:dyDescent="0.35">
      <c r="M645" s="8"/>
      <c r="N645" s="7"/>
    </row>
    <row r="646" spans="13:14" x14ac:dyDescent="0.35">
      <c r="M646" s="8"/>
      <c r="N646" s="7"/>
    </row>
    <row r="647" spans="13:14" x14ac:dyDescent="0.35">
      <c r="M647" s="8"/>
      <c r="N647" s="7"/>
    </row>
    <row r="648" spans="13:14" x14ac:dyDescent="0.35">
      <c r="M648" s="8"/>
      <c r="N648" s="7"/>
    </row>
    <row r="649" spans="13:14" x14ac:dyDescent="0.35">
      <c r="M649" s="8"/>
      <c r="N649" s="7"/>
    </row>
    <row r="650" spans="13:14" x14ac:dyDescent="0.35">
      <c r="M650" s="8"/>
      <c r="N650" s="7"/>
    </row>
    <row r="651" spans="13:14" x14ac:dyDescent="0.35">
      <c r="M651" s="8"/>
      <c r="N651" s="7"/>
    </row>
    <row r="652" spans="13:14" x14ac:dyDescent="0.35">
      <c r="M652" s="8"/>
      <c r="N652" s="7"/>
    </row>
    <row r="653" spans="13:14" x14ac:dyDescent="0.35">
      <c r="M653" s="8"/>
      <c r="N653" s="7"/>
    </row>
    <row r="654" spans="13:14" x14ac:dyDescent="0.35">
      <c r="M654" s="8"/>
      <c r="N654" s="7"/>
    </row>
    <row r="655" spans="13:14" x14ac:dyDescent="0.35">
      <c r="M655" s="8"/>
      <c r="N655" s="7"/>
    </row>
    <row r="656" spans="13:14" x14ac:dyDescent="0.35">
      <c r="M656" s="8"/>
      <c r="N656" s="7"/>
    </row>
    <row r="657" spans="13:14" x14ac:dyDescent="0.35">
      <c r="M657" s="8"/>
      <c r="N657" s="7"/>
    </row>
    <row r="658" spans="13:14" x14ac:dyDescent="0.35">
      <c r="M658" s="8"/>
      <c r="N658" s="7"/>
    </row>
    <row r="659" spans="13:14" x14ac:dyDescent="0.35">
      <c r="M659" s="8"/>
      <c r="N659" s="7"/>
    </row>
    <row r="660" spans="13:14" x14ac:dyDescent="0.35">
      <c r="M660" s="8"/>
      <c r="N660" s="7"/>
    </row>
    <row r="661" spans="13:14" x14ac:dyDescent="0.35">
      <c r="M661" s="8"/>
      <c r="N661" s="7"/>
    </row>
    <row r="662" spans="13:14" x14ac:dyDescent="0.35">
      <c r="M662" s="8"/>
      <c r="N662" s="7"/>
    </row>
    <row r="663" spans="13:14" x14ac:dyDescent="0.35">
      <c r="M663" s="8"/>
      <c r="N663" s="7"/>
    </row>
    <row r="664" spans="13:14" x14ac:dyDescent="0.35">
      <c r="M664" s="8"/>
      <c r="N664" s="7"/>
    </row>
    <row r="665" spans="13:14" x14ac:dyDescent="0.35">
      <c r="M665" s="8"/>
      <c r="N665" s="7"/>
    </row>
    <row r="666" spans="13:14" x14ac:dyDescent="0.35">
      <c r="M666" s="8"/>
      <c r="N666" s="7"/>
    </row>
    <row r="667" spans="13:14" x14ac:dyDescent="0.35">
      <c r="M667" s="8"/>
      <c r="N667" s="7"/>
    </row>
    <row r="668" spans="13:14" x14ac:dyDescent="0.35">
      <c r="M668" s="8"/>
      <c r="N668" s="7"/>
    </row>
    <row r="669" spans="13:14" x14ac:dyDescent="0.35">
      <c r="M669" s="8"/>
      <c r="N669" s="7"/>
    </row>
    <row r="670" spans="13:14" x14ac:dyDescent="0.35">
      <c r="M670" s="8"/>
      <c r="N670" s="7"/>
    </row>
    <row r="671" spans="13:14" x14ac:dyDescent="0.35">
      <c r="M671" s="8"/>
      <c r="N671" s="7"/>
    </row>
    <row r="672" spans="13:14" x14ac:dyDescent="0.35">
      <c r="M672" s="8"/>
      <c r="N672" s="7"/>
    </row>
    <row r="673" spans="13:14" x14ac:dyDescent="0.35">
      <c r="M673" s="8"/>
      <c r="N673" s="7"/>
    </row>
    <row r="674" spans="13:14" x14ac:dyDescent="0.35">
      <c r="M674" s="8"/>
      <c r="N674" s="7"/>
    </row>
    <row r="675" spans="13:14" x14ac:dyDescent="0.35">
      <c r="M675" s="8"/>
      <c r="N675" s="7"/>
    </row>
    <row r="676" spans="13:14" x14ac:dyDescent="0.35">
      <c r="M676" s="8"/>
      <c r="N676" s="7"/>
    </row>
    <row r="677" spans="13:14" x14ac:dyDescent="0.35">
      <c r="M677" s="8"/>
      <c r="N677" s="7"/>
    </row>
    <row r="678" spans="13:14" x14ac:dyDescent="0.35">
      <c r="M678" s="8"/>
      <c r="N678" s="7"/>
    </row>
    <row r="679" spans="13:14" x14ac:dyDescent="0.35">
      <c r="M679" s="8"/>
      <c r="N679" s="7"/>
    </row>
    <row r="680" spans="13:14" x14ac:dyDescent="0.35">
      <c r="M680" s="8"/>
      <c r="N680" s="7"/>
    </row>
    <row r="681" spans="13:14" x14ac:dyDescent="0.35">
      <c r="M681" s="8"/>
      <c r="N681" s="7"/>
    </row>
    <row r="682" spans="13:14" x14ac:dyDescent="0.35">
      <c r="M682" s="8"/>
      <c r="N682" s="7"/>
    </row>
    <row r="683" spans="13:14" x14ac:dyDescent="0.35">
      <c r="M683" s="8"/>
      <c r="N683" s="7"/>
    </row>
    <row r="684" spans="13:14" x14ac:dyDescent="0.35">
      <c r="M684" s="8"/>
      <c r="N684" s="7"/>
    </row>
    <row r="685" spans="13:14" x14ac:dyDescent="0.35">
      <c r="M685" s="8"/>
      <c r="N685" s="7"/>
    </row>
    <row r="686" spans="13:14" x14ac:dyDescent="0.35">
      <c r="M686" s="8"/>
      <c r="N686" s="7"/>
    </row>
    <row r="687" spans="13:14" x14ac:dyDescent="0.35">
      <c r="M687" s="8"/>
      <c r="N687" s="7"/>
    </row>
    <row r="688" spans="13:14" x14ac:dyDescent="0.35">
      <c r="M688" s="8"/>
      <c r="N688" s="7"/>
    </row>
    <row r="689" spans="13:14" x14ac:dyDescent="0.35">
      <c r="M689" s="8"/>
      <c r="N689" s="7"/>
    </row>
    <row r="690" spans="13:14" x14ac:dyDescent="0.35">
      <c r="M690" s="8"/>
      <c r="N690" s="7"/>
    </row>
    <row r="691" spans="13:14" x14ac:dyDescent="0.35">
      <c r="M691" s="8"/>
      <c r="N691" s="7"/>
    </row>
    <row r="692" spans="13:14" x14ac:dyDescent="0.35">
      <c r="M692" s="8"/>
      <c r="N692" s="7"/>
    </row>
    <row r="693" spans="13:14" x14ac:dyDescent="0.35">
      <c r="M693" s="8"/>
      <c r="N693" s="7"/>
    </row>
    <row r="694" spans="13:14" x14ac:dyDescent="0.35">
      <c r="M694" s="8"/>
      <c r="N694" s="7"/>
    </row>
    <row r="695" spans="13:14" x14ac:dyDescent="0.35">
      <c r="M695" s="8"/>
      <c r="N695" s="7"/>
    </row>
    <row r="696" spans="13:14" x14ac:dyDescent="0.35">
      <c r="M696" s="8"/>
      <c r="N696" s="7"/>
    </row>
    <row r="697" spans="13:14" x14ac:dyDescent="0.35">
      <c r="M697" s="8"/>
      <c r="N697" s="7"/>
    </row>
    <row r="698" spans="13:14" x14ac:dyDescent="0.35">
      <c r="M698" s="8"/>
      <c r="N698" s="7"/>
    </row>
    <row r="699" spans="13:14" x14ac:dyDescent="0.35">
      <c r="M699" s="8"/>
      <c r="N699" s="7"/>
    </row>
    <row r="700" spans="13:14" x14ac:dyDescent="0.35">
      <c r="M700" s="8"/>
      <c r="N700" s="7"/>
    </row>
    <row r="701" spans="13:14" x14ac:dyDescent="0.35">
      <c r="M701" s="8"/>
      <c r="N701" s="7"/>
    </row>
    <row r="702" spans="13:14" x14ac:dyDescent="0.35">
      <c r="M702" s="8"/>
      <c r="N702" s="7"/>
    </row>
    <row r="703" spans="13:14" x14ac:dyDescent="0.35">
      <c r="M703" s="8"/>
      <c r="N703" s="7"/>
    </row>
    <row r="704" spans="13:14" x14ac:dyDescent="0.35">
      <c r="M704" s="8"/>
      <c r="N704" s="7"/>
    </row>
    <row r="705" spans="13:14" x14ac:dyDescent="0.35">
      <c r="M705" s="8"/>
      <c r="N705" s="7"/>
    </row>
    <row r="706" spans="13:14" x14ac:dyDescent="0.35">
      <c r="M706" s="8"/>
      <c r="N706" s="7"/>
    </row>
    <row r="707" spans="13:14" x14ac:dyDescent="0.35">
      <c r="M707" s="8"/>
      <c r="N707" s="7"/>
    </row>
    <row r="708" spans="13:14" x14ac:dyDescent="0.35">
      <c r="M708" s="8"/>
      <c r="N708" s="7"/>
    </row>
    <row r="709" spans="13:14" x14ac:dyDescent="0.35">
      <c r="M709" s="8"/>
      <c r="N709" s="7"/>
    </row>
    <row r="710" spans="13:14" x14ac:dyDescent="0.35">
      <c r="M710" s="8"/>
      <c r="N710" s="7"/>
    </row>
    <row r="711" spans="13:14" x14ac:dyDescent="0.35">
      <c r="M711" s="8"/>
      <c r="N711" s="7"/>
    </row>
    <row r="712" spans="13:14" x14ac:dyDescent="0.35">
      <c r="M712" s="8"/>
      <c r="N712" s="7"/>
    </row>
    <row r="713" spans="13:14" x14ac:dyDescent="0.35">
      <c r="M713" s="8"/>
      <c r="N713" s="7"/>
    </row>
    <row r="714" spans="13:14" x14ac:dyDescent="0.35">
      <c r="M714" s="8"/>
      <c r="N714" s="7"/>
    </row>
    <row r="715" spans="13:14" x14ac:dyDescent="0.35">
      <c r="M715" s="8"/>
      <c r="N715" s="7"/>
    </row>
    <row r="716" spans="13:14" x14ac:dyDescent="0.35">
      <c r="M716" s="8"/>
      <c r="N716" s="7"/>
    </row>
    <row r="717" spans="13:14" x14ac:dyDescent="0.35">
      <c r="M717" s="8"/>
      <c r="N717" s="7"/>
    </row>
    <row r="718" spans="13:14" x14ac:dyDescent="0.35">
      <c r="M718" s="8"/>
      <c r="N718" s="7"/>
    </row>
    <row r="719" spans="13:14" x14ac:dyDescent="0.35">
      <c r="M719" s="8"/>
      <c r="N719" s="7"/>
    </row>
    <row r="720" spans="13:14" x14ac:dyDescent="0.35">
      <c r="M720" s="8"/>
      <c r="N720" s="7"/>
    </row>
    <row r="721" spans="13:14" x14ac:dyDescent="0.35">
      <c r="M721" s="8"/>
      <c r="N721" s="7"/>
    </row>
    <row r="722" spans="13:14" x14ac:dyDescent="0.35">
      <c r="M722" s="8"/>
      <c r="N722" s="7"/>
    </row>
    <row r="723" spans="13:14" x14ac:dyDescent="0.35">
      <c r="M723" s="8"/>
      <c r="N723" s="7"/>
    </row>
    <row r="724" spans="13:14" x14ac:dyDescent="0.35">
      <c r="M724" s="8"/>
      <c r="N724" s="7"/>
    </row>
    <row r="725" spans="13:14" x14ac:dyDescent="0.35">
      <c r="M725" s="8"/>
      <c r="N725" s="7"/>
    </row>
    <row r="726" spans="13:14" x14ac:dyDescent="0.35">
      <c r="M726" s="8"/>
      <c r="N726" s="7"/>
    </row>
    <row r="727" spans="13:14" x14ac:dyDescent="0.35">
      <c r="M727" s="8"/>
      <c r="N727" s="7"/>
    </row>
    <row r="728" spans="13:14" x14ac:dyDescent="0.35">
      <c r="M728" s="8"/>
      <c r="N728" s="7"/>
    </row>
    <row r="729" spans="13:14" x14ac:dyDescent="0.35">
      <c r="M729" s="8"/>
      <c r="N729" s="7"/>
    </row>
    <row r="730" spans="13:14" x14ac:dyDescent="0.35">
      <c r="M730" s="8"/>
      <c r="N730" s="7"/>
    </row>
    <row r="731" spans="13:14" x14ac:dyDescent="0.35">
      <c r="M731" s="8"/>
      <c r="N731" s="7"/>
    </row>
    <row r="732" spans="13:14" x14ac:dyDescent="0.35">
      <c r="M732" s="8"/>
      <c r="N732" s="7"/>
    </row>
    <row r="733" spans="13:14" x14ac:dyDescent="0.35">
      <c r="M733" s="8"/>
      <c r="N733" s="7"/>
    </row>
    <row r="734" spans="13:14" x14ac:dyDescent="0.35">
      <c r="M734" s="8"/>
      <c r="N734" s="7"/>
    </row>
    <row r="735" spans="13:14" x14ac:dyDescent="0.35">
      <c r="M735" s="8"/>
      <c r="N735" s="7"/>
    </row>
    <row r="736" spans="13:14" x14ac:dyDescent="0.35">
      <c r="M736" s="8"/>
      <c r="N736" s="7"/>
    </row>
    <row r="737" spans="13:14" x14ac:dyDescent="0.35">
      <c r="M737" s="8"/>
      <c r="N737" s="7"/>
    </row>
    <row r="738" spans="13:14" x14ac:dyDescent="0.35">
      <c r="M738" s="8"/>
      <c r="N738" s="7"/>
    </row>
    <row r="739" spans="13:14" x14ac:dyDescent="0.35">
      <c r="M739" s="8"/>
      <c r="N739" s="7"/>
    </row>
    <row r="740" spans="13:14" x14ac:dyDescent="0.35">
      <c r="M740" s="8"/>
      <c r="N740" s="7"/>
    </row>
    <row r="741" spans="13:14" x14ac:dyDescent="0.35">
      <c r="M741" s="8"/>
      <c r="N741" s="7"/>
    </row>
    <row r="742" spans="13:14" x14ac:dyDescent="0.35">
      <c r="M742" s="8"/>
      <c r="N742" s="7"/>
    </row>
    <row r="743" spans="13:14" x14ac:dyDescent="0.35">
      <c r="M743" s="8"/>
      <c r="N743" s="7"/>
    </row>
    <row r="744" spans="13:14" x14ac:dyDescent="0.35">
      <c r="M744" s="8"/>
      <c r="N744" s="7"/>
    </row>
    <row r="745" spans="13:14" x14ac:dyDescent="0.35">
      <c r="M745" s="8"/>
      <c r="N745" s="7"/>
    </row>
    <row r="746" spans="13:14" x14ac:dyDescent="0.35">
      <c r="M746" s="8"/>
      <c r="N746" s="7"/>
    </row>
    <row r="747" spans="13:14" x14ac:dyDescent="0.35">
      <c r="M747" s="8"/>
      <c r="N747" s="7"/>
    </row>
    <row r="748" spans="13:14" x14ac:dyDescent="0.35">
      <c r="M748" s="8"/>
      <c r="N748" s="7"/>
    </row>
    <row r="749" spans="13:14" x14ac:dyDescent="0.35">
      <c r="M749" s="8"/>
      <c r="N749" s="7"/>
    </row>
    <row r="750" spans="13:14" x14ac:dyDescent="0.35">
      <c r="M750" s="8"/>
      <c r="N750" s="7"/>
    </row>
    <row r="751" spans="13:14" x14ac:dyDescent="0.35">
      <c r="M751" s="8"/>
      <c r="N751" s="7"/>
    </row>
    <row r="752" spans="13:14" x14ac:dyDescent="0.35">
      <c r="M752" s="8"/>
      <c r="N752" s="7"/>
    </row>
    <row r="753" spans="13:14" x14ac:dyDescent="0.35">
      <c r="M753" s="8"/>
      <c r="N753" s="7"/>
    </row>
    <row r="754" spans="13:14" x14ac:dyDescent="0.35">
      <c r="M754" s="8"/>
      <c r="N754" s="7"/>
    </row>
    <row r="755" spans="13:14" x14ac:dyDescent="0.35">
      <c r="M755" s="8"/>
      <c r="N755" s="7"/>
    </row>
    <row r="756" spans="13:14" x14ac:dyDescent="0.35">
      <c r="M756" s="8"/>
      <c r="N756" s="7"/>
    </row>
    <row r="757" spans="13:14" x14ac:dyDescent="0.35">
      <c r="M757" s="8"/>
      <c r="N757" s="7"/>
    </row>
    <row r="758" spans="13:14" x14ac:dyDescent="0.35">
      <c r="M758" s="8"/>
      <c r="N758" s="7"/>
    </row>
    <row r="759" spans="13:14" x14ac:dyDescent="0.35">
      <c r="M759" s="8"/>
      <c r="N759" s="7"/>
    </row>
    <row r="760" spans="13:14" x14ac:dyDescent="0.35">
      <c r="M760" s="8"/>
      <c r="N760" s="7"/>
    </row>
    <row r="761" spans="13:14" x14ac:dyDescent="0.35">
      <c r="M761" s="8"/>
      <c r="N761" s="7"/>
    </row>
    <row r="762" spans="13:14" x14ac:dyDescent="0.35">
      <c r="M762" s="8"/>
      <c r="N762" s="7"/>
    </row>
    <row r="763" spans="13:14" x14ac:dyDescent="0.35">
      <c r="M763" s="8"/>
      <c r="N763" s="7"/>
    </row>
    <row r="764" spans="13:14" x14ac:dyDescent="0.35">
      <c r="M764" s="8"/>
      <c r="N764" s="7"/>
    </row>
    <row r="765" spans="13:14" x14ac:dyDescent="0.35">
      <c r="M765" s="8"/>
      <c r="N765" s="7"/>
    </row>
    <row r="766" spans="13:14" x14ac:dyDescent="0.35">
      <c r="M766" s="8"/>
      <c r="N766" s="7"/>
    </row>
    <row r="767" spans="13:14" x14ac:dyDescent="0.35">
      <c r="M767" s="8"/>
      <c r="N767" s="7"/>
    </row>
    <row r="768" spans="13:14" x14ac:dyDescent="0.35">
      <c r="M768" s="8"/>
      <c r="N768" s="7"/>
    </row>
    <row r="769" spans="13:14" x14ac:dyDescent="0.35">
      <c r="M769" s="8"/>
      <c r="N769" s="7"/>
    </row>
    <row r="770" spans="13:14" x14ac:dyDescent="0.35">
      <c r="M770" s="8"/>
      <c r="N770" s="7"/>
    </row>
    <row r="771" spans="13:14" x14ac:dyDescent="0.35">
      <c r="M771" s="8"/>
      <c r="N771" s="7"/>
    </row>
    <row r="772" spans="13:14" x14ac:dyDescent="0.35">
      <c r="M772" s="8"/>
      <c r="N772" s="7"/>
    </row>
    <row r="773" spans="13:14" x14ac:dyDescent="0.35">
      <c r="M773" s="8"/>
      <c r="N773" s="7"/>
    </row>
    <row r="774" spans="13:14" x14ac:dyDescent="0.35">
      <c r="M774" s="8"/>
      <c r="N774" s="7"/>
    </row>
    <row r="775" spans="13:14" x14ac:dyDescent="0.35">
      <c r="M775" s="8"/>
      <c r="N775" s="7"/>
    </row>
    <row r="776" spans="13:14" x14ac:dyDescent="0.35">
      <c r="M776" s="8"/>
      <c r="N776" s="7"/>
    </row>
    <row r="777" spans="13:14" x14ac:dyDescent="0.35">
      <c r="M777" s="8"/>
      <c r="N777" s="7"/>
    </row>
    <row r="778" spans="13:14" x14ac:dyDescent="0.35">
      <c r="M778" s="8"/>
      <c r="N778" s="7"/>
    </row>
    <row r="779" spans="13:14" x14ac:dyDescent="0.35">
      <c r="M779" s="8"/>
      <c r="N779" s="7"/>
    </row>
    <row r="780" spans="13:14" x14ac:dyDescent="0.35">
      <c r="M780" s="8"/>
      <c r="N780" s="7"/>
    </row>
    <row r="781" spans="13:14" x14ac:dyDescent="0.35">
      <c r="M781" s="8"/>
      <c r="N781" s="7"/>
    </row>
    <row r="782" spans="13:14" x14ac:dyDescent="0.35">
      <c r="M782" s="8"/>
      <c r="N782" s="7"/>
    </row>
    <row r="783" spans="13:14" x14ac:dyDescent="0.35">
      <c r="M783" s="8"/>
      <c r="N783" s="7"/>
    </row>
    <row r="784" spans="13:14" x14ac:dyDescent="0.35">
      <c r="M784" s="8"/>
      <c r="N784" s="7"/>
    </row>
    <row r="785" spans="13:14" x14ac:dyDescent="0.35">
      <c r="M785" s="8"/>
      <c r="N785" s="7"/>
    </row>
    <row r="786" spans="13:14" x14ac:dyDescent="0.35">
      <c r="M786" s="8"/>
      <c r="N786" s="7"/>
    </row>
    <row r="787" spans="13:14" x14ac:dyDescent="0.35">
      <c r="M787" s="8"/>
      <c r="N787" s="7"/>
    </row>
    <row r="788" spans="13:14" x14ac:dyDescent="0.35">
      <c r="M788" s="8"/>
      <c r="N788" s="7"/>
    </row>
    <row r="789" spans="13:14" x14ac:dyDescent="0.35">
      <c r="M789" s="8"/>
      <c r="N789" s="7"/>
    </row>
    <row r="790" spans="13:14" x14ac:dyDescent="0.35">
      <c r="M790" s="8"/>
      <c r="N790" s="7"/>
    </row>
    <row r="791" spans="13:14" x14ac:dyDescent="0.35">
      <c r="M791" s="8"/>
      <c r="N791" s="7"/>
    </row>
    <row r="792" spans="13:14" x14ac:dyDescent="0.35">
      <c r="M792" s="8"/>
      <c r="N792" s="7"/>
    </row>
    <row r="793" spans="13:14" x14ac:dyDescent="0.35">
      <c r="M793" s="8"/>
      <c r="N793" s="7"/>
    </row>
    <row r="794" spans="13:14" x14ac:dyDescent="0.35">
      <c r="M794" s="8"/>
      <c r="N794" s="7"/>
    </row>
    <row r="795" spans="13:14" x14ac:dyDescent="0.35">
      <c r="M795" s="8"/>
      <c r="N795" s="7"/>
    </row>
    <row r="796" spans="13:14" x14ac:dyDescent="0.35">
      <c r="M796" s="8"/>
      <c r="N796" s="7"/>
    </row>
    <row r="797" spans="13:14" x14ac:dyDescent="0.35">
      <c r="M797" s="8"/>
      <c r="N797" s="7"/>
    </row>
    <row r="798" spans="13:14" x14ac:dyDescent="0.35">
      <c r="M798" s="8"/>
      <c r="N798" s="7"/>
    </row>
    <row r="799" spans="13:14" x14ac:dyDescent="0.35">
      <c r="M799" s="8"/>
      <c r="N799" s="7"/>
    </row>
    <row r="800" spans="13:14" x14ac:dyDescent="0.35">
      <c r="M800" s="8"/>
      <c r="N800" s="7"/>
    </row>
    <row r="801" spans="13:14" x14ac:dyDescent="0.35">
      <c r="M801" s="8"/>
      <c r="N801" s="7"/>
    </row>
    <row r="802" spans="13:14" x14ac:dyDescent="0.35">
      <c r="M802" s="8"/>
      <c r="N802" s="7"/>
    </row>
    <row r="803" spans="13:14" x14ac:dyDescent="0.35">
      <c r="M803" s="8"/>
      <c r="N803" s="7"/>
    </row>
    <row r="804" spans="13:14" x14ac:dyDescent="0.35">
      <c r="M804" s="8"/>
      <c r="N804" s="7"/>
    </row>
    <row r="805" spans="13:14" x14ac:dyDescent="0.35">
      <c r="M805" s="8"/>
      <c r="N805" s="7"/>
    </row>
    <row r="806" spans="13:14" x14ac:dyDescent="0.35">
      <c r="M806" s="8"/>
      <c r="N806" s="7"/>
    </row>
    <row r="807" spans="13:14" x14ac:dyDescent="0.35">
      <c r="M807" s="8"/>
      <c r="N807" s="7"/>
    </row>
    <row r="808" spans="13:14" x14ac:dyDescent="0.35">
      <c r="M808" s="8"/>
      <c r="N808" s="7"/>
    </row>
    <row r="809" spans="13:14" x14ac:dyDescent="0.35">
      <c r="M809" s="8"/>
      <c r="N809" s="7"/>
    </row>
  </sheetData>
  <pageMargins left="0.70866141732283472" right="0.70866141732283472" top="0.74803149606299213" bottom="0.74803149606299213" header="0.31496062992125984" footer="0.31496062992125984"/>
  <pageSetup paperSize="9" scale="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2AC00-9557-4345-A6A6-136B42B107BE}">
  <dimension ref="A1:S62"/>
  <sheetViews>
    <sheetView topLeftCell="A49" zoomScale="96" workbookViewId="0">
      <selection activeCell="H30" sqref="H30"/>
    </sheetView>
  </sheetViews>
  <sheetFormatPr baseColWidth="10" defaultRowHeight="14.5" x14ac:dyDescent="0.35"/>
  <cols>
    <col min="1" max="6" width="15.6328125" style="13" customWidth="1"/>
    <col min="7" max="7" width="23.08984375" style="13" customWidth="1"/>
    <col min="8" max="8" width="15.26953125" style="13" customWidth="1"/>
    <col min="9" max="9" width="12.453125" style="13" customWidth="1"/>
    <col min="10" max="10" width="10" style="13" hidden="1" customWidth="1"/>
    <col min="11" max="11" width="15.6328125" style="13" customWidth="1"/>
    <col min="12" max="12" width="19.54296875" style="13" bestFit="1" customWidth="1"/>
    <col min="13" max="13" width="22.26953125" style="13" bestFit="1" customWidth="1"/>
    <col min="14" max="14" width="13.90625" style="13" customWidth="1"/>
    <col min="15" max="15" width="13" style="13" customWidth="1"/>
    <col min="16" max="16" width="14.26953125" style="13" customWidth="1"/>
    <col min="17" max="17" width="12.90625" style="13" customWidth="1"/>
    <col min="18" max="18" width="12.81640625" style="13" customWidth="1"/>
    <col min="19" max="19" width="12.36328125" style="13" customWidth="1"/>
    <col min="20" max="16384" width="10.90625" style="13"/>
  </cols>
  <sheetData>
    <row r="1" spans="1:11" s="20" customFormat="1" ht="18.5" x14ac:dyDescent="0.45"/>
    <row r="2" spans="1:11" s="20" customFormat="1" ht="26" x14ac:dyDescent="0.6">
      <c r="B2" s="56" t="s">
        <v>588</v>
      </c>
      <c r="C2" s="99" t="s">
        <v>587</v>
      </c>
      <c r="D2" s="100"/>
      <c r="E2" s="100"/>
      <c r="F2" s="100"/>
      <c r="G2" s="100"/>
      <c r="H2" s="61"/>
    </row>
    <row r="3" spans="1:11" s="20" customFormat="1" ht="18.5" x14ac:dyDescent="0.45">
      <c r="B3" s="56" t="s">
        <v>589</v>
      </c>
    </row>
    <row r="4" spans="1:11" s="20" customFormat="1" ht="26" x14ac:dyDescent="0.6">
      <c r="B4" s="56" t="s">
        <v>590</v>
      </c>
      <c r="C4" s="57"/>
      <c r="D4" s="58"/>
      <c r="E4" s="58"/>
      <c r="F4" s="58"/>
      <c r="G4" s="59"/>
      <c r="H4" s="21"/>
    </row>
    <row r="5" spans="1:11" s="22" customFormat="1" ht="24" thickBot="1" x14ac:dyDescent="0.6"/>
    <row r="6" spans="1:11" s="18" customFormat="1" ht="1" customHeight="1" thickTop="1" thickBot="1" x14ac:dyDescent="0.65"/>
    <row r="7" spans="1:11" s="19" customFormat="1" ht="1" customHeight="1" thickTop="1" thickBot="1" x14ac:dyDescent="0.4"/>
    <row r="8" spans="1:11" s="23" customFormat="1" ht="1" customHeight="1" thickTop="1" x14ac:dyDescent="0.35"/>
    <row r="9" spans="1:11" s="23" customFormat="1" ht="1" customHeight="1" x14ac:dyDescent="0.35"/>
    <row r="10" spans="1:11" ht="18.5" customHeight="1" x14ac:dyDescent="0.35"/>
    <row r="11" spans="1:11" ht="15.5" x14ac:dyDescent="0.35">
      <c r="A11" s="14" t="s">
        <v>571</v>
      </c>
      <c r="B11" s="14"/>
    </row>
    <row r="12" spans="1:11" x14ac:dyDescent="0.35">
      <c r="A12" s="62"/>
      <c r="B12" s="26" t="s">
        <v>572</v>
      </c>
      <c r="C12" s="34" t="s">
        <v>573</v>
      </c>
      <c r="D12" s="34" t="s">
        <v>574</v>
      </c>
      <c r="E12" s="37" t="s">
        <v>575</v>
      </c>
      <c r="F12" s="26" t="s">
        <v>576</v>
      </c>
      <c r="G12" s="34" t="s">
        <v>577</v>
      </c>
      <c r="H12" s="26" t="s">
        <v>578</v>
      </c>
      <c r="I12" s="34" t="s">
        <v>579</v>
      </c>
      <c r="J12" s="27" t="s">
        <v>580</v>
      </c>
    </row>
    <row r="13" spans="1:11" x14ac:dyDescent="0.35">
      <c r="A13" s="26" t="s">
        <v>432</v>
      </c>
      <c r="B13" s="40">
        <f>SUMIFS('P2C3-Fichier_Europe_Est'!$R:$R,'P2C3-Fichier_Europe_Est'!$N:$N,B$12,'P2C3-Fichier_Europe_Est'!$F:$F,$A13)</f>
        <v>217355.72</v>
      </c>
      <c r="C13" s="35">
        <f>SUMIFS('P2C3-Fichier_Europe_Est'!$R:$R,'P2C3-Fichier_Europe_Est'!$N:$N,C$12,'P2C3-Fichier_Europe_Est'!$F:$F,$A13)</f>
        <v>300370.86999999994</v>
      </c>
      <c r="D13" s="35">
        <f>SUMIFS('P2C3-Fichier_Europe_Est'!$R:$R,'P2C3-Fichier_Europe_Est'!$N:$N,D$12,'P2C3-Fichier_Europe_Est'!$F:$F,$A13)</f>
        <v>397509.80999999994</v>
      </c>
      <c r="E13" s="38">
        <f>SUMIFS('P2C3-Fichier_Europe_Est'!$R:$R,'P2C3-Fichier_Europe_Est'!$N:$N,E$12,'P2C3-Fichier_Europe_Est'!$F:$F,$A13)</f>
        <v>202126.3</v>
      </c>
      <c r="F13" s="36">
        <f>SUMIFS('P2C3-Fichier_Europe_Est'!$R:$R,'P2C3-Fichier_Europe_Est'!$N:$N,F$12,'P2C3-Fichier_Europe_Est'!$F:$F,$A13)</f>
        <v>339296.61999999988</v>
      </c>
      <c r="G13" s="35">
        <f>SUMIFS('P2C3-Fichier_Europe_Est'!$R:$R,'P2C3-Fichier_Europe_Est'!$N:$N,G$12,'P2C3-Fichier_Europe_Est'!$F:$F,$A13)</f>
        <v>241092.23999999996</v>
      </c>
      <c r="H13" s="36">
        <f>SUMIFS('P2C3-Fichier_Europe_Est'!$R:$R,'P2C3-Fichier_Europe_Est'!$N:$N,H$12,'P2C3-Fichier_Europe_Est'!$F:$F,$A13)</f>
        <v>337553.36000000004</v>
      </c>
      <c r="I13" s="35">
        <f>SUMIFS('P2C3-Fichier_Europe_Est'!$R:$R,'P2C3-Fichier_Europe_Est'!$N:$N,I$12,'P2C3-Fichier_Europe_Est'!$F:$F,$A13)</f>
        <v>363657.28999999986</v>
      </c>
      <c r="J13" s="25">
        <f>SUMIFS('P2C3-Fichier_Europe_Est'!$R:$R,'P2C3-Fichier_Europe_Est'!$N:$N,J$12,'P2C3-Fichier_Europe_Est'!$F:$F,$A13)</f>
        <v>69681.19</v>
      </c>
      <c r="K13" s="63"/>
    </row>
    <row r="14" spans="1:11" x14ac:dyDescent="0.35">
      <c r="A14" s="24" t="s">
        <v>441</v>
      </c>
      <c r="B14" s="35">
        <f>SUMIFS('P2C3-Fichier_Europe_Est'!$R:$R,'P2C3-Fichier_Europe_Est'!$N:$N,B$12,'P2C3-Fichier_Europe_Est'!$F:$F,$A14)</f>
        <v>201080.13</v>
      </c>
      <c r="C14" s="43">
        <f>SUMIFS('P2C3-Fichier_Europe_Est'!$R:$R,'P2C3-Fichier_Europe_Est'!$N:$N,C$12,'P2C3-Fichier_Europe_Est'!$F:$F,$A14)</f>
        <v>282411.51</v>
      </c>
      <c r="D14" s="43">
        <f>SUMIFS('P2C3-Fichier_Europe_Est'!$R:$R,'P2C3-Fichier_Europe_Est'!$N:$N,D$12,'P2C3-Fichier_Europe_Est'!$F:$F,$A14)</f>
        <v>346739.99000000005</v>
      </c>
      <c r="E14" s="17">
        <f>SUMIFS('P2C3-Fichier_Europe_Est'!$R:$R,'P2C3-Fichier_Europe_Est'!$N:$N,E$12,'P2C3-Fichier_Europe_Est'!$F:$F,$A14)</f>
        <v>314583.19</v>
      </c>
      <c r="F14" s="44">
        <f>SUMIFS('P2C3-Fichier_Europe_Est'!$R:$R,'P2C3-Fichier_Europe_Est'!$N:$N,F$12,'P2C3-Fichier_Europe_Est'!$F:$F,$A14)</f>
        <v>278696.66999999993</v>
      </c>
      <c r="G14" s="43">
        <f>SUMIFS('P2C3-Fichier_Europe_Est'!$R:$R,'P2C3-Fichier_Europe_Est'!$N:$N,G$12,'P2C3-Fichier_Europe_Est'!$F:$F,$A14)</f>
        <v>303141.02999999991</v>
      </c>
      <c r="H14" s="44">
        <f>SUMIFS('P2C3-Fichier_Europe_Est'!$R:$R,'P2C3-Fichier_Europe_Est'!$N:$N,H$12,'P2C3-Fichier_Europe_Est'!$F:$F,$A14)</f>
        <v>421270.55</v>
      </c>
      <c r="I14" s="43">
        <f>SUMIFS('P2C3-Fichier_Europe_Est'!$R:$R,'P2C3-Fichier_Europe_Est'!$N:$N,I$12,'P2C3-Fichier_Europe_Est'!$F:$F,$A14)</f>
        <v>158528.88</v>
      </c>
      <c r="J14" s="25">
        <f>SUMIFS('P2C3-Fichier_Europe_Est'!$R:$R,'P2C3-Fichier_Europe_Est'!$N:$N,J$12,'P2C3-Fichier_Europe_Est'!$F:$F,$A14)</f>
        <v>93219.799999999974</v>
      </c>
    </row>
    <row r="15" spans="1:11" x14ac:dyDescent="0.35">
      <c r="A15" s="41" t="s">
        <v>445</v>
      </c>
      <c r="B15" s="42">
        <f>SUMIFS('P2C3-Fichier_Europe_Est'!$R:$R,'P2C3-Fichier_Europe_Est'!$N:$N,B$12,'P2C3-Fichier_Europe_Est'!$F:$F,$A15)</f>
        <v>89873.96</v>
      </c>
      <c r="C15" s="36">
        <f>SUMIFS('P2C3-Fichier_Europe_Est'!$R:$R,'P2C3-Fichier_Europe_Est'!$N:$N,C$12,'P2C3-Fichier_Europe_Est'!$F:$F,$A15)</f>
        <v>108980.18999999999</v>
      </c>
      <c r="D15" s="35">
        <f>SUMIFS('P2C3-Fichier_Europe_Est'!$R:$R,'P2C3-Fichier_Europe_Est'!$N:$N,D$12,'P2C3-Fichier_Europe_Est'!$F:$F,$A15)</f>
        <v>73796.819999999992</v>
      </c>
      <c r="E15" s="38">
        <f>SUMIFS('P2C3-Fichier_Europe_Est'!$R:$R,'P2C3-Fichier_Europe_Est'!$N:$N,E$12,'P2C3-Fichier_Europe_Est'!$F:$F,$A15)</f>
        <v>67121.109999999986</v>
      </c>
      <c r="F15" s="36">
        <f>SUMIFS('P2C3-Fichier_Europe_Est'!$R:$R,'P2C3-Fichier_Europe_Est'!$N:$N,F$12,'P2C3-Fichier_Europe_Est'!$F:$F,$A15)</f>
        <v>150725.42000000001</v>
      </c>
      <c r="G15" s="35">
        <f>SUMIFS('P2C3-Fichier_Europe_Est'!$R:$R,'P2C3-Fichier_Europe_Est'!$N:$N,G$12,'P2C3-Fichier_Europe_Est'!$F:$F,$A15)</f>
        <v>90593.62</v>
      </c>
      <c r="H15" s="36">
        <f>SUMIFS('P2C3-Fichier_Europe_Est'!$R:$R,'P2C3-Fichier_Europe_Est'!$N:$N,H$12,'P2C3-Fichier_Europe_Est'!$F:$F,$A15)</f>
        <v>108738.19999999998</v>
      </c>
      <c r="I15" s="35">
        <f>SUMIFS('P2C3-Fichier_Europe_Est'!$R:$R,'P2C3-Fichier_Europe_Est'!$N:$N,I$12,'P2C3-Fichier_Europe_Est'!$F:$F,$A15)</f>
        <v>105699.14000000001</v>
      </c>
      <c r="J15" s="25">
        <f>SUMIFS('P2C3-Fichier_Europe_Est'!$R:$R,'P2C3-Fichier_Europe_Est'!$N:$N,J$12,'P2C3-Fichier_Europe_Est'!$F:$F,$A15)</f>
        <v>31199.62</v>
      </c>
    </row>
    <row r="18" spans="1:19" ht="15.5" x14ac:dyDescent="0.35">
      <c r="A18" s="14" t="s">
        <v>581</v>
      </c>
    </row>
    <row r="19" spans="1:19" x14ac:dyDescent="0.35">
      <c r="A19" s="15"/>
      <c r="B19" s="24" t="s">
        <v>576</v>
      </c>
      <c r="C19" s="46" t="s">
        <v>577</v>
      </c>
      <c r="D19" s="46" t="s">
        <v>578</v>
      </c>
      <c r="E19" s="46" t="s">
        <v>579</v>
      </c>
      <c r="F19" s="15"/>
      <c r="G19" s="15"/>
      <c r="H19" s="24" t="s">
        <v>576</v>
      </c>
      <c r="I19" s="24" t="s">
        <v>577</v>
      </c>
      <c r="J19" s="51" t="s">
        <v>577</v>
      </c>
      <c r="K19" s="45" t="s">
        <v>578</v>
      </c>
      <c r="L19" s="46" t="s">
        <v>579</v>
      </c>
      <c r="N19" s="15"/>
      <c r="O19" s="28" t="s">
        <v>576</v>
      </c>
      <c r="P19" s="29" t="s">
        <v>577</v>
      </c>
      <c r="Q19" s="29" t="s">
        <v>577</v>
      </c>
      <c r="R19" s="29" t="s">
        <v>578</v>
      </c>
      <c r="S19" s="30" t="s">
        <v>579</v>
      </c>
    </row>
    <row r="20" spans="1:19" x14ac:dyDescent="0.35">
      <c r="A20" s="24" t="s">
        <v>432</v>
      </c>
      <c r="B20" s="36">
        <f>F13</f>
        <v>339296.61999999988</v>
      </c>
      <c r="C20" s="39">
        <f t="shared" ref="C20:E20" si="0">G13</f>
        <v>241092.23999999996</v>
      </c>
      <c r="D20" s="39">
        <f t="shared" si="0"/>
        <v>337553.36000000004</v>
      </c>
      <c r="E20" s="39">
        <f t="shared" si="0"/>
        <v>363657.28999999986</v>
      </c>
      <c r="F20" s="15"/>
      <c r="G20" s="24" t="s">
        <v>441</v>
      </c>
      <c r="H20" s="36">
        <f>F14</f>
        <v>278696.66999999993</v>
      </c>
      <c r="I20" s="36">
        <f t="shared" ref="I20:L20" si="1">G14</f>
        <v>303141.02999999991</v>
      </c>
      <c r="J20" s="33">
        <f t="shared" si="1"/>
        <v>421270.55</v>
      </c>
      <c r="K20" s="32">
        <f t="shared" si="1"/>
        <v>158528.88</v>
      </c>
      <c r="L20" s="35">
        <f t="shared" si="1"/>
        <v>93219.799999999974</v>
      </c>
      <c r="N20" s="24" t="s">
        <v>445</v>
      </c>
      <c r="O20" s="36">
        <f>F15</f>
        <v>150725.42000000001</v>
      </c>
      <c r="P20" s="33">
        <f t="shared" ref="P20:S20" si="2">G15</f>
        <v>90593.62</v>
      </c>
      <c r="Q20" s="31">
        <f t="shared" si="2"/>
        <v>108738.19999999998</v>
      </c>
      <c r="R20" s="31">
        <f t="shared" si="2"/>
        <v>105699.14000000001</v>
      </c>
      <c r="S20" s="32">
        <f t="shared" si="2"/>
        <v>31199.62</v>
      </c>
    </row>
    <row r="21" spans="1:19" x14ac:dyDescent="0.35">
      <c r="A21" s="50" t="s">
        <v>582</v>
      </c>
      <c r="B21" s="49">
        <f>(F13-B13)/B13</f>
        <v>0.561019972237215</v>
      </c>
      <c r="C21" s="47">
        <f t="shared" ref="C21:E21" si="3">(G13-C13)/C13</f>
        <v>-0.19735146087901262</v>
      </c>
      <c r="D21" s="47">
        <f t="shared" si="3"/>
        <v>-0.15083011410460512</v>
      </c>
      <c r="E21" s="47">
        <f t="shared" si="3"/>
        <v>0.79915869434111186</v>
      </c>
      <c r="F21" s="15"/>
      <c r="G21" s="41" t="s">
        <v>582</v>
      </c>
      <c r="H21" s="49">
        <f>(F14-B14)/B14</f>
        <v>0.38599805957953137</v>
      </c>
      <c r="I21" s="49">
        <f t="shared" ref="I21:L21" si="4">(G14-C14)/C14</f>
        <v>7.340182416786023E-2</v>
      </c>
      <c r="J21" s="52">
        <f t="shared" si="4"/>
        <v>0.21494653674068551</v>
      </c>
      <c r="K21" s="48">
        <f t="shared" si="4"/>
        <v>-0.49606690681723964</v>
      </c>
      <c r="L21" s="54">
        <f t="shared" si="4"/>
        <v>-0.66551519973310047</v>
      </c>
      <c r="N21" s="50" t="s">
        <v>582</v>
      </c>
      <c r="O21" s="49">
        <f>(F15-B15)/B15</f>
        <v>0.67707554001181214</v>
      </c>
      <c r="P21" s="52">
        <f t="shared" ref="P21:S21" si="5">(G15-C15)/C15</f>
        <v>-0.16871479119278462</v>
      </c>
      <c r="Q21" s="53">
        <f t="shared" si="5"/>
        <v>0.47348083562408239</v>
      </c>
      <c r="R21" s="53">
        <f t="shared" si="5"/>
        <v>0.5747525629418232</v>
      </c>
      <c r="S21" s="48">
        <f t="shared" si="5"/>
        <v>-0.79300359554479938</v>
      </c>
    </row>
    <row r="24" spans="1:19" ht="15.5" x14ac:dyDescent="0.35">
      <c r="M24" s="86"/>
    </row>
    <row r="25" spans="1:19" x14ac:dyDescent="0.35">
      <c r="N25" s="85"/>
    </row>
    <row r="27" spans="1:19" x14ac:dyDescent="0.35">
      <c r="A27" s="75" t="s">
        <v>427</v>
      </c>
      <c r="B27" s="76" t="s">
        <v>614</v>
      </c>
      <c r="C27" s="76" t="s">
        <v>612</v>
      </c>
      <c r="D27" s="77" t="s">
        <v>613</v>
      </c>
      <c r="G27" s="65" t="s">
        <v>595</v>
      </c>
      <c r="H27" s="50" t="s">
        <v>599</v>
      </c>
      <c r="L27" s="15" t="s">
        <v>560</v>
      </c>
      <c r="M27" s="15" t="s" vm="1">
        <v>586</v>
      </c>
      <c r="N27" s="16"/>
      <c r="O27" s="84"/>
      <c r="P27" s="84"/>
    </row>
    <row r="28" spans="1:19" x14ac:dyDescent="0.35">
      <c r="A28" s="78" t="s">
        <v>600</v>
      </c>
      <c r="B28" s="79">
        <f>SUMIFS('P2C3-Fichier_Europe_Est'!R:R, 'P2C3-Fichier_Europe_Est'!K:K, "&gt;="&amp;DATE(2019, ROW(A1), 1), 'P2C3-Fichier_Europe_Est'!K:K, "&lt;="&amp;EOMONTH(DATE(2019, ROW(A1), 1), 0))</f>
        <v>0</v>
      </c>
      <c r="C28" s="79">
        <f>SUMIFS('P2C3-Fichier_Europe_Est'!R:R, 'P2C3-Fichier_Europe_Est'!K:K, "&gt;="&amp;DATE(2020, ROW(A1), 1), 'P2C3-Fichier_Europe_Est'!K:K, "&lt;="&amp;EOMONTH(DATE(2020, ROW(A1), 1), 0))</f>
        <v>142345.44</v>
      </c>
      <c r="D28" s="80">
        <f>SUMIFS('P2C3-Fichier_Europe_Est'!R:R, 'P2C3-Fichier_Europe_Est'!K:K, "&gt;="&amp;DATE(2021, ROW(A1), 1), 'P2C3-Fichier_Europe_Est'!K:K, "&lt;="&amp;EOMONTH(DATE(2021, ROW(A1), 1), 0))</f>
        <v>188087.77</v>
      </c>
      <c r="G28" s="46" t="s">
        <v>596</v>
      </c>
      <c r="H28" s="70">
        <f>SUM('P2C3-Fichier_Europe_Est'!R:R)</f>
        <v>5695043.2300000014</v>
      </c>
      <c r="L28" s="15" t="s">
        <v>430</v>
      </c>
      <c r="M28" s="15" t="s" vm="2">
        <v>586</v>
      </c>
      <c r="N28" s="16"/>
      <c r="O28" s="84"/>
      <c r="P28" s="84"/>
    </row>
    <row r="29" spans="1:19" x14ac:dyDescent="0.35">
      <c r="A29" s="78" t="s">
        <v>601</v>
      </c>
      <c r="B29" s="79">
        <f>SUMIFS('P2C3-Fichier_Europe_Est'!R:R, 'P2C3-Fichier_Europe_Est'!K:K, "&gt;="&amp;DATE(2019, ROW(A2), 1), 'P2C3-Fichier_Europe_Est'!K:K, "&lt;="&amp;EOMONTH(DATE(2019, ROW(A2), 1), 0))</f>
        <v>0</v>
      </c>
      <c r="C29" s="79">
        <f>SUMIFS('P2C3-Fichier_Europe_Est'!R:R, 'P2C3-Fichier_Europe_Est'!K:K, "&gt;="&amp;DATE(2020, ROW(A2), 1), 'P2C3-Fichier_Europe_Est'!K:K, "&lt;="&amp;EOMONTH(DATE(2020, ROW(A2), 1), 0))</f>
        <v>228078.86999999997</v>
      </c>
      <c r="D29" s="80">
        <f>SUMIFS('P2C3-Fichier_Europe_Est'!R:R, 'P2C3-Fichier_Europe_Est'!K:K, "&gt;="&amp;DATE(2021, ROW(A2), 1), 'P2C3-Fichier_Europe_Est'!K:K, "&lt;="&amp;EOMONTH(DATE(2021, ROW(A2), 1), 0))</f>
        <v>232493.11000000002</v>
      </c>
      <c r="G29" s="46" t="s">
        <v>592</v>
      </c>
      <c r="H29" s="70">
        <v>6500000</v>
      </c>
      <c r="L29" s="16"/>
      <c r="M29" s="16"/>
      <c r="N29" s="16"/>
      <c r="O29" s="84"/>
      <c r="P29" s="84"/>
    </row>
    <row r="30" spans="1:19" x14ac:dyDescent="0.35">
      <c r="A30" s="78" t="s">
        <v>602</v>
      </c>
      <c r="B30" s="79">
        <f>SUMIFS('P2C3-Fichier_Europe_Est'!R:R, 'P2C3-Fichier_Europe_Est'!K:K, "&gt;="&amp;DATE(2019, ROW(A3), 1), 'P2C3-Fichier_Europe_Est'!K:K, "&lt;="&amp;EOMONTH(DATE(2019, ROW(A3), 1), 0))</f>
        <v>0</v>
      </c>
      <c r="C30" s="79">
        <f>SUMIFS('P2C3-Fichier_Europe_Est'!R:R, 'P2C3-Fichier_Europe_Est'!K:K, "&gt;="&amp;DATE(2020, ROW(A3), 1), 'P2C3-Fichier_Europe_Est'!K:K, "&lt;="&amp;EOMONTH(DATE(2020, ROW(A3), 1), 0))</f>
        <v>213406.28999999995</v>
      </c>
      <c r="D30" s="80">
        <f>SUMIFS('P2C3-Fichier_Europe_Est'!R:R, 'P2C3-Fichier_Europe_Est'!K:K, "&gt;="&amp;DATE(2021, ROW(A3), 1), 'P2C3-Fichier_Europe_Est'!K:K, "&lt;="&amp;EOMONTH(DATE(2021, ROW(A3), 1), 0))</f>
        <v>207304.43000000005</v>
      </c>
      <c r="G30" s="46" t="s">
        <v>597</v>
      </c>
      <c r="H30" s="71">
        <f>H28/H29</f>
        <v>0.87616049692307718</v>
      </c>
      <c r="L30" s="16" t="s">
        <v>615</v>
      </c>
      <c r="M30" s="16" t="s">
        <v>585</v>
      </c>
      <c r="N30" s="16"/>
      <c r="O30" s="16"/>
      <c r="P30" s="16"/>
    </row>
    <row r="31" spans="1:19" x14ac:dyDescent="0.35">
      <c r="A31" s="78" t="s">
        <v>603</v>
      </c>
      <c r="B31" s="79">
        <f>SUMIFS('P2C3-Fichier_Europe_Est'!R:R, 'P2C3-Fichier_Europe_Est'!K:K, "&gt;="&amp;DATE(2019, ROW(A4), 1), 'P2C3-Fichier_Europe_Est'!K:K, "&lt;="&amp;EOMONTH(DATE(2019, ROW(A4), 1), 0))</f>
        <v>0</v>
      </c>
      <c r="C31" s="79">
        <f>SUMIFS('P2C3-Fichier_Europe_Est'!R:R, 'P2C3-Fichier_Europe_Est'!K:K, "&gt;="&amp;DATE(2020, ROW(A4), 1), 'P2C3-Fichier_Europe_Est'!K:K, "&lt;="&amp;EOMONTH(DATE(2020, ROW(A4), 1), 0))</f>
        <v>322810.63</v>
      </c>
      <c r="D31" s="80">
        <f>SUMIFS('P2C3-Fichier_Europe_Est'!R:R, 'P2C3-Fichier_Europe_Est'!K:K, "&gt;="&amp;DATE(2021, ROW(A4), 1), 'P2C3-Fichier_Europe_Est'!K:K, "&lt;="&amp;EOMONTH(DATE(2021, ROW(A4), 1), 0))</f>
        <v>194100.61000000002</v>
      </c>
      <c r="G31" s="34" t="s">
        <v>598</v>
      </c>
      <c r="H31" s="72">
        <f>1-H30</f>
        <v>0.12383950307692282</v>
      </c>
      <c r="L31" s="16" t="s">
        <v>583</v>
      </c>
      <c r="M31" s="16" t="s">
        <v>441</v>
      </c>
      <c r="N31" s="16" t="s">
        <v>432</v>
      </c>
      <c r="O31" s="16" t="s">
        <v>445</v>
      </c>
      <c r="P31" s="16" t="s">
        <v>584</v>
      </c>
    </row>
    <row r="32" spans="1:19" x14ac:dyDescent="0.35">
      <c r="A32" s="78" t="s">
        <v>604</v>
      </c>
      <c r="B32" s="79">
        <f>SUMIFS('P2C3-Fichier_Europe_Est'!R:R, 'P2C3-Fichier_Europe_Est'!K:K, "&gt;="&amp;DATE(2019, ROW(A5), 1), 'P2C3-Fichier_Europe_Est'!K:K, "&lt;="&amp;EOMONTH(DATE(2019, ROW(A5), 1), 0))</f>
        <v>241794.86000000002</v>
      </c>
      <c r="C32" s="79">
        <f>SUMIFS('P2C3-Fichier_Europe_Est'!R:R, 'P2C3-Fichier_Europe_Est'!K:K, "&gt;="&amp;DATE(2020, ROW(A5), 1), 'P2C3-Fichier_Europe_Est'!K:K, "&lt;="&amp;EOMONTH(DATE(2020, ROW(A5), 1), 0))</f>
        <v>215600.16</v>
      </c>
      <c r="D32" s="80">
        <f>SUMIFS('P2C3-Fichier_Europe_Est'!R:R, 'P2C3-Fichier_Europe_Est'!K:K, "&gt;="&amp;DATE(2021, ROW(A5), 1), 'P2C3-Fichier_Europe_Est'!K:K, "&lt;="&amp;EOMONTH(DATE(2021, ROW(A5), 1), 0))</f>
        <v>0</v>
      </c>
      <c r="L32" s="16" t="s">
        <v>572</v>
      </c>
      <c r="M32" s="17">
        <v>201080.13</v>
      </c>
      <c r="N32" s="17">
        <v>217355.72</v>
      </c>
      <c r="O32" s="17">
        <v>89873.96</v>
      </c>
      <c r="P32" s="17">
        <v>508309.81000000006</v>
      </c>
    </row>
    <row r="33" spans="1:16" x14ac:dyDescent="0.35">
      <c r="A33" s="78" t="s">
        <v>605</v>
      </c>
      <c r="B33" s="79">
        <f>SUMIFS('P2C3-Fichier_Europe_Est'!R:R, 'P2C3-Fichier_Europe_Est'!K:K, "&gt;="&amp;DATE(2019, ROW(A6), 1), 'P2C3-Fichier_Europe_Est'!K:K, "&lt;="&amp;EOMONTH(DATE(2019, ROW(A6), 1), 0))</f>
        <v>266514.95</v>
      </c>
      <c r="C33" s="79">
        <f>SUMIFS('P2C3-Fichier_Europe_Est'!R:R, 'P2C3-Fichier_Europe_Est'!K:K, "&gt;="&amp;DATE(2020, ROW(A6), 1), 'P2C3-Fichier_Europe_Est'!K:K, "&lt;="&amp;EOMONTH(DATE(2020, ROW(A6), 1), 0))</f>
        <v>230307.92</v>
      </c>
      <c r="D33" s="80">
        <f>SUMIFS('P2C3-Fichier_Europe_Est'!R:R, 'P2C3-Fichier_Europe_Est'!K:K, "&gt;="&amp;DATE(2021, ROW(A6), 1), 'P2C3-Fichier_Europe_Est'!K:K, "&lt;="&amp;EOMONTH(DATE(2021, ROW(A6), 1), 0))</f>
        <v>0</v>
      </c>
      <c r="L33" s="16" t="s">
        <v>573</v>
      </c>
      <c r="M33" s="17">
        <v>282411.51</v>
      </c>
      <c r="N33" s="17">
        <v>300370.86999999994</v>
      </c>
      <c r="O33" s="17">
        <v>108980.18999999999</v>
      </c>
      <c r="P33" s="17">
        <v>691762.57000000007</v>
      </c>
    </row>
    <row r="34" spans="1:16" x14ac:dyDescent="0.35">
      <c r="A34" s="78" t="s">
        <v>606</v>
      </c>
      <c r="B34" s="79">
        <f>SUMIFS('P2C3-Fichier_Europe_Est'!R:R, 'P2C3-Fichier_Europe_Est'!K:K, "&gt;="&amp;DATE(2019, ROW(A7), 1), 'P2C3-Fichier_Europe_Est'!K:K, "&lt;="&amp;EOMONTH(DATE(2019, ROW(A7), 1), 0))</f>
        <v>242408.35000000003</v>
      </c>
      <c r="C34" s="79">
        <f>SUMIFS('P2C3-Fichier_Europe_Est'!R:R, 'P2C3-Fichier_Europe_Est'!K:K, "&gt;="&amp;DATE(2020, ROW(A7), 1), 'P2C3-Fichier_Europe_Est'!K:K, "&lt;="&amp;EOMONTH(DATE(2020, ROW(A7), 1), 0))</f>
        <v>186818.64999999994</v>
      </c>
      <c r="D34" s="80">
        <f>SUMIFS('P2C3-Fichier_Europe_Est'!R:R, 'P2C3-Fichier_Europe_Est'!K:K, "&gt;="&amp;DATE(2021, ROW(A7), 1), 'P2C3-Fichier_Europe_Est'!K:K, "&lt;="&amp;EOMONTH(DATE(2021, ROW(A7), 1), 0))</f>
        <v>0</v>
      </c>
      <c r="G34" s="94">
        <v>2019</v>
      </c>
      <c r="H34" s="94">
        <v>2020</v>
      </c>
      <c r="I34" s="94">
        <v>2021</v>
      </c>
      <c r="L34" s="16" t="s">
        <v>574</v>
      </c>
      <c r="M34" s="17">
        <v>346739.99000000005</v>
      </c>
      <c r="N34" s="17">
        <v>397509.80999999994</v>
      </c>
      <c r="O34" s="17">
        <v>73796.819999999992</v>
      </c>
      <c r="P34" s="17">
        <v>818046.62</v>
      </c>
    </row>
    <row r="35" spans="1:16" x14ac:dyDescent="0.35">
      <c r="A35" s="78" t="s">
        <v>607</v>
      </c>
      <c r="B35" s="79">
        <f>SUMIFS('P2C3-Fichier_Europe_Est'!R:R, 'P2C3-Fichier_Europe_Est'!K:K, "&gt;="&amp;DATE(2019, ROW(A8), 1), 'P2C3-Fichier_Europe_Est'!K:K, "&lt;="&amp;EOMONTH(DATE(2019, ROW(A8), 1), 0))</f>
        <v>178043.46999999997</v>
      </c>
      <c r="C35" s="79">
        <f>SUMIFS('P2C3-Fichier_Europe_Est'!R:R, 'P2C3-Fichier_Europe_Est'!K:K, "&gt;="&amp;DATE(2020, ROW(A8), 1), 'P2C3-Fichier_Europe_Est'!K:K, "&lt;="&amp;EOMONTH(DATE(2020, ROW(A8), 1), 0))</f>
        <v>241242.37000000002</v>
      </c>
      <c r="D35" s="80">
        <f>SUMIFS('P2C3-Fichier_Europe_Est'!R:R, 'P2C3-Fichier_Europe_Est'!K:K, "&gt;="&amp;DATE(2021, ROW(A8), 1), 'P2C3-Fichier_Europe_Est'!K:K, "&lt;="&amp;EOMONTH(DATE(2021, ROW(A8), 1), 0))</f>
        <v>0</v>
      </c>
      <c r="F35" s="64" t="s">
        <v>593</v>
      </c>
      <c r="G35" s="36">
        <f>SUM(Tableau18[2019])</f>
        <v>2018119</v>
      </c>
      <c r="H35" s="36">
        <f>SUM(Tableau18[2020])</f>
        <v>2854938.31</v>
      </c>
      <c r="I35" s="36">
        <f>SUM(Tableau18[2021])</f>
        <v>821985.92</v>
      </c>
      <c r="L35" s="16" t="s">
        <v>575</v>
      </c>
      <c r="M35" s="17">
        <v>314583.19</v>
      </c>
      <c r="N35" s="17">
        <v>202126.3</v>
      </c>
      <c r="O35" s="17">
        <v>67121.109999999986</v>
      </c>
      <c r="P35" s="17">
        <v>583830.6</v>
      </c>
    </row>
    <row r="36" spans="1:16" x14ac:dyDescent="0.35">
      <c r="A36" s="78" t="s">
        <v>608</v>
      </c>
      <c r="B36" s="79">
        <f>SUMIFS('P2C3-Fichier_Europe_Est'!R:R, 'P2C3-Fichier_Europe_Est'!K:K, "&gt;="&amp;DATE(2019, ROW(A9), 1), 'P2C3-Fichier_Europe_Est'!K:K, "&lt;="&amp;EOMONTH(DATE(2019, ROW(A9), 1), 0))</f>
        <v>271310.74999999994</v>
      </c>
      <c r="C36" s="79">
        <f>SUMIFS('P2C3-Fichier_Europe_Est'!R:R, 'P2C3-Fichier_Europe_Est'!K:K, "&gt;="&amp;DATE(2020, ROW(A9), 1), 'P2C3-Fichier_Europe_Est'!K:K, "&lt;="&amp;EOMONTH(DATE(2020, ROW(A9), 1), 0))</f>
        <v>206765.87</v>
      </c>
      <c r="D36" s="80">
        <f>SUMIFS('P2C3-Fichier_Europe_Est'!R:R, 'P2C3-Fichier_Europe_Est'!K:K, "&gt;="&amp;DATE(2021, ROW(A9), 1), 'P2C3-Fichier_Europe_Est'!K:K, "&lt;="&amp;EOMONTH(DATE(2021, ROW(A9), 1), 0))</f>
        <v>0</v>
      </c>
      <c r="G36" s="96">
        <f>((H35-G35)/G35)</f>
        <v>0.41465310519349952</v>
      </c>
      <c r="H36" s="96">
        <f>((I35-H35)/H35)</f>
        <v>-0.71208277351534088</v>
      </c>
      <c r="I36" s="24"/>
      <c r="L36" s="16" t="s">
        <v>576</v>
      </c>
      <c r="M36" s="17">
        <v>278696.66999999993</v>
      </c>
      <c r="N36" s="17">
        <v>339296.61999999988</v>
      </c>
      <c r="O36" s="17">
        <v>150725.42000000001</v>
      </c>
      <c r="P36" s="17">
        <v>768718.71000000008</v>
      </c>
    </row>
    <row r="37" spans="1:16" x14ac:dyDescent="0.35">
      <c r="A37" s="78" t="s">
        <v>609</v>
      </c>
      <c r="B37" s="79">
        <f>SUMIFS('P2C3-Fichier_Europe_Est'!R:R, 'P2C3-Fichier_Europe_Est'!K:K, "&gt;="&amp;DATE(2019, ROW(A10), 1), 'P2C3-Fichier_Europe_Est'!K:K, "&lt;="&amp;EOMONTH(DATE(2019, ROW(A10), 1), 0))</f>
        <v>267578.99</v>
      </c>
      <c r="C37" s="79">
        <f>SUMIFS('P2C3-Fichier_Europe_Est'!R:R, 'P2C3-Fichier_Europe_Est'!K:K, "&gt;="&amp;DATE(2020, ROW(A10), 1), 'P2C3-Fichier_Europe_Est'!K:K, "&lt;="&amp;EOMONTH(DATE(2020, ROW(A10), 1), 0))</f>
        <v>303401.62000000005</v>
      </c>
      <c r="D37" s="80">
        <f>SUMIFS('P2C3-Fichier_Europe_Est'!R:R, 'P2C3-Fichier_Europe_Est'!K:K, "&gt;="&amp;DATE(2021, ROW(A10), 1), 'P2C3-Fichier_Europe_Est'!K:K, "&lt;="&amp;EOMONTH(DATE(2021, ROW(A10), 1), 0))</f>
        <v>0</v>
      </c>
      <c r="L37" s="16" t="s">
        <v>577</v>
      </c>
      <c r="M37" s="17">
        <v>303141.02999999991</v>
      </c>
      <c r="N37" s="17">
        <v>241092.23999999996</v>
      </c>
      <c r="O37" s="17">
        <v>90593.62</v>
      </c>
      <c r="P37" s="17">
        <v>634826.89</v>
      </c>
    </row>
    <row r="38" spans="1:16" x14ac:dyDescent="0.35">
      <c r="A38" s="78" t="s">
        <v>610</v>
      </c>
      <c r="B38" s="79">
        <f>SUMIFS('P2C3-Fichier_Europe_Est'!R:R, 'P2C3-Fichier_Europe_Est'!K:K, "&gt;="&amp;DATE(2019, ROW(A11), 1), 'P2C3-Fichier_Europe_Est'!K:K, "&lt;="&amp;EOMONTH(DATE(2019, ROW(A11), 1), 0))</f>
        <v>262010.27999999997</v>
      </c>
      <c r="C38" s="79">
        <f>SUMIFS('P2C3-Fichier_Europe_Est'!R:R, 'P2C3-Fichier_Europe_Est'!K:K, "&gt;="&amp;DATE(2020, ROW(A11), 1), 'P2C3-Fichier_Europe_Est'!K:K, "&lt;="&amp;EOMONTH(DATE(2020, ROW(A11), 1), 0))</f>
        <v>272359.66000000003</v>
      </c>
      <c r="D38" s="80">
        <f>SUMIFS('P2C3-Fichier_Europe_Est'!R:R, 'P2C3-Fichier_Europe_Est'!K:K, "&gt;="&amp;DATE(2021, ROW(A11), 1), 'P2C3-Fichier_Europe_Est'!K:K, "&lt;="&amp;EOMONTH(DATE(2021, ROW(A11), 1), 0))</f>
        <v>0</v>
      </c>
      <c r="L38" s="16" t="s">
        <v>578</v>
      </c>
      <c r="M38" s="17">
        <v>421270.55</v>
      </c>
      <c r="N38" s="17">
        <v>337553.36000000004</v>
      </c>
      <c r="O38" s="17">
        <v>108738.19999999998</v>
      </c>
      <c r="P38" s="17">
        <v>867562.1100000001</v>
      </c>
    </row>
    <row r="39" spans="1:16" x14ac:dyDescent="0.35">
      <c r="A39" s="81" t="s">
        <v>611</v>
      </c>
      <c r="B39" s="79">
        <f>SUMIFS('P2C3-Fichier_Europe_Est'!R:R, 'P2C3-Fichier_Europe_Est'!K:K, "&gt;="&amp;DATE(2019, ROW(A12), 1), 'P2C3-Fichier_Europe_Est'!K:K, "&lt;="&amp;EOMONTH(DATE(2019, ROW(A12), 1), 0))</f>
        <v>288457.34999999992</v>
      </c>
      <c r="C39" s="82">
        <f>SUMIFS('P2C3-Fichier_Europe_Est'!R:R, 'P2C3-Fichier_Europe_Est'!K:K, "&gt;="&amp;DATE(2020, ROW(A12), 1), 'P2C3-Fichier_Europe_Est'!K:K, "&lt;="&amp;EOMONTH(DATE(2020, ROW(A12), 1), 0))</f>
        <v>291800.83000000007</v>
      </c>
      <c r="D39" s="83">
        <f>SUMIFS('P2C3-Fichier_Europe_Est'!R:R, 'P2C3-Fichier_Europe_Est'!K:K, "&gt;="&amp;DATE(2021, ROW(A12), 1), 'P2C3-Fichier_Europe_Est'!K:K, "&lt;="&amp;EOMONTH(DATE(2021, ROW(A12), 1), 0))</f>
        <v>0</v>
      </c>
      <c r="L39" s="16" t="s">
        <v>579</v>
      </c>
      <c r="M39" s="17">
        <v>158528.88</v>
      </c>
      <c r="N39" s="17">
        <v>363657.28999999986</v>
      </c>
      <c r="O39" s="17">
        <v>105699.14000000001</v>
      </c>
      <c r="P39" s="17">
        <v>627885.31000000006</v>
      </c>
    </row>
    <row r="40" spans="1:16" x14ac:dyDescent="0.35">
      <c r="L40" s="16" t="s">
        <v>580</v>
      </c>
      <c r="M40" s="17">
        <v>93219.799999999974</v>
      </c>
      <c r="N40" s="17">
        <v>69681.19</v>
      </c>
      <c r="O40" s="17">
        <v>31199.62</v>
      </c>
      <c r="P40" s="17">
        <v>194100.61000000002</v>
      </c>
    </row>
    <row r="41" spans="1:16" x14ac:dyDescent="0.35">
      <c r="L41" s="16" t="s">
        <v>584</v>
      </c>
      <c r="M41" s="17">
        <v>2399671.7499999977</v>
      </c>
      <c r="N41" s="17">
        <v>2468643.4</v>
      </c>
      <c r="O41" s="17">
        <v>826728.08000000031</v>
      </c>
      <c r="P41" s="17">
        <v>5695043.2300000014</v>
      </c>
    </row>
    <row r="45" spans="1:16" x14ac:dyDescent="0.35">
      <c r="I45" s="15"/>
    </row>
    <row r="46" spans="1:16" x14ac:dyDescent="0.35">
      <c r="G46" s="15"/>
      <c r="H46" s="15"/>
    </row>
    <row r="47" spans="1:16" x14ac:dyDescent="0.35">
      <c r="A47" s="67" t="s">
        <v>560</v>
      </c>
      <c r="B47" s="69" t="s">
        <v>599</v>
      </c>
      <c r="D47" s="67" t="s">
        <v>560</v>
      </c>
      <c r="E47" s="69" t="s">
        <v>599</v>
      </c>
      <c r="G47" s="95" t="s">
        <v>560</v>
      </c>
      <c r="H47" s="95" t="s">
        <v>599</v>
      </c>
      <c r="K47" s="65" t="s">
        <v>616</v>
      </c>
      <c r="L47" s="69" t="s">
        <v>594</v>
      </c>
      <c r="N47" s="65" t="s">
        <v>430</v>
      </c>
      <c r="O47" s="50" t="s">
        <v>594</v>
      </c>
    </row>
    <row r="48" spans="1:16" x14ac:dyDescent="0.35">
      <c r="A48" s="68" t="s">
        <v>458</v>
      </c>
      <c r="B48" s="74">
        <f>SUMIF(Tableau1[Produit],Tableau22[[#This Row],[Produit]],Tableau1[Sales])</f>
        <v>361138.3600000001</v>
      </c>
      <c r="D48" s="68" t="s">
        <v>457</v>
      </c>
      <c r="E48" s="74">
        <f>SUMIF(Tableau1[Produit],Tableau2227[[#This Row],[Produit]],Tableau1[Sales])</f>
        <v>387968.45999999985</v>
      </c>
      <c r="G48" s="97" t="s">
        <v>438</v>
      </c>
      <c r="H48" s="98">
        <f>SUMIF(Tableau1[Produit],Tableau222734[[#This Row],[Produit]],Tableau1[Sales])</f>
        <v>379114.13999999984</v>
      </c>
      <c r="K48" s="46" t="s">
        <v>432</v>
      </c>
      <c r="L48" s="66">
        <f>SUMIF('P2C3-Fichier_Europe_Est'!F:F,Tableau41[[#This Row],[Catégorie]],'P2C3-Fichier_Europe_Est'!R:R)</f>
        <v>2468643.4</v>
      </c>
      <c r="N48" s="46" t="s">
        <v>544</v>
      </c>
      <c r="O48" s="66">
        <v>566823.51</v>
      </c>
    </row>
    <row r="49" spans="1:15" x14ac:dyDescent="0.35">
      <c r="E49" s="15"/>
      <c r="K49" s="46" t="s">
        <v>441</v>
      </c>
      <c r="L49" s="66">
        <f>SUMIF('P2C3-Fichier_Europe_Est'!F:F,Tableau41[[#This Row],[Catégorie]],'P2C3-Fichier_Europe_Est'!R:R)</f>
        <v>2399671.7499999977</v>
      </c>
      <c r="N49" s="46" t="s">
        <v>554</v>
      </c>
      <c r="O49" s="66">
        <v>523698.73999999982</v>
      </c>
    </row>
    <row r="50" spans="1:15" x14ac:dyDescent="0.35">
      <c r="E50" s="15"/>
      <c r="G50" s="15"/>
      <c r="H50" s="15"/>
      <c r="K50" s="34" t="s">
        <v>445</v>
      </c>
      <c r="L50" s="73">
        <f>SUMIF('P2C3-Fichier_Europe_Est'!F:F,Tableau41[[#This Row],[Catégorie]],'P2C3-Fichier_Europe_Est'!R:R)</f>
        <v>826728.08000000031</v>
      </c>
      <c r="N50" s="46" t="s">
        <v>547</v>
      </c>
      <c r="O50" s="66">
        <v>580866.49999999988</v>
      </c>
    </row>
    <row r="51" spans="1:15" x14ac:dyDescent="0.35">
      <c r="A51" s="67" t="s">
        <v>560</v>
      </c>
      <c r="B51" s="69" t="s">
        <v>599</v>
      </c>
      <c r="D51" s="67" t="s">
        <v>560</v>
      </c>
      <c r="E51" s="69" t="s">
        <v>599</v>
      </c>
      <c r="G51" s="67" t="s">
        <v>560</v>
      </c>
      <c r="H51" s="69" t="s">
        <v>599</v>
      </c>
      <c r="N51" s="46" t="s">
        <v>551</v>
      </c>
      <c r="O51" s="66">
        <v>497901.16999999987</v>
      </c>
    </row>
    <row r="52" spans="1:15" x14ac:dyDescent="0.35">
      <c r="A52" s="68" t="s">
        <v>436</v>
      </c>
      <c r="B52" s="74">
        <f>SUMIF(Tableau1[Produit],Tableau2224[[#This Row],[Produit]],Tableau1[Sales])</f>
        <v>410954.96000000014</v>
      </c>
      <c r="D52" s="68" t="s">
        <v>447</v>
      </c>
      <c r="E52" s="74">
        <f>SUMIF(Tableau1[Produit],"Jupe",Tableau1[Sales])</f>
        <v>287228.36000000004</v>
      </c>
      <c r="G52" s="68" t="s">
        <v>449</v>
      </c>
      <c r="H52" s="74">
        <f>SUMIF(Tableau1[Produit],Tableau22273435[[#This Row],[Produit]],Tableau1[Sales])</f>
        <v>580497.70999999985</v>
      </c>
      <c r="N52" s="46" t="s">
        <v>549</v>
      </c>
      <c r="O52" s="66">
        <v>481774.7699999999</v>
      </c>
    </row>
    <row r="53" spans="1:15" x14ac:dyDescent="0.35">
      <c r="B53" s="15"/>
      <c r="E53" s="15"/>
      <c r="G53" s="15"/>
      <c r="H53" s="15"/>
      <c r="N53" s="46" t="s">
        <v>550</v>
      </c>
      <c r="O53" s="66">
        <v>467384.30000000016</v>
      </c>
    </row>
    <row r="54" spans="1:15" x14ac:dyDescent="0.35">
      <c r="A54" s="67" t="s">
        <v>560</v>
      </c>
      <c r="B54" s="69" t="s">
        <v>599</v>
      </c>
      <c r="D54" s="67" t="s">
        <v>560</v>
      </c>
      <c r="E54" s="69" t="s">
        <v>599</v>
      </c>
      <c r="G54" s="67" t="s">
        <v>560</v>
      </c>
      <c r="H54" s="69" t="s">
        <v>599</v>
      </c>
      <c r="N54" s="46" t="s">
        <v>552</v>
      </c>
      <c r="O54" s="66">
        <v>614292.29999999993</v>
      </c>
    </row>
    <row r="55" spans="1:15" x14ac:dyDescent="0.35">
      <c r="A55" s="68" t="s">
        <v>451</v>
      </c>
      <c r="B55" s="74">
        <f>SUMIF(Tableau1[Produit],"Chemisier",Tableau1[Sales])</f>
        <v>180914.95</v>
      </c>
      <c r="D55" s="68" t="s">
        <v>456</v>
      </c>
      <c r="E55" s="74">
        <f>SUMIF(Tableau1[Produit],"Pantacourt",Tableau1[Sales])</f>
        <v>495080.71000000025</v>
      </c>
      <c r="G55" s="68" t="s">
        <v>454</v>
      </c>
      <c r="H55" s="74">
        <f>SUMIF(Tableau1[Produit],Tableau22273336[[#This Row],[Produit]],Tableau1[Sales])</f>
        <v>287627.37</v>
      </c>
      <c r="N55" s="46" t="s">
        <v>548</v>
      </c>
      <c r="O55" s="66">
        <v>439821.85000000003</v>
      </c>
    </row>
    <row r="56" spans="1:15" x14ac:dyDescent="0.35">
      <c r="B56" s="15"/>
      <c r="N56" s="46" t="s">
        <v>546</v>
      </c>
      <c r="O56" s="66">
        <v>552386.2699999999</v>
      </c>
    </row>
    <row r="57" spans="1:15" x14ac:dyDescent="0.35">
      <c r="B57" s="15"/>
      <c r="E57" s="15"/>
      <c r="N57" s="46" t="s">
        <v>545</v>
      </c>
      <c r="O57" s="66">
        <v>435983.5300000002</v>
      </c>
    </row>
    <row r="58" spans="1:15" x14ac:dyDescent="0.35">
      <c r="A58" s="67" t="s">
        <v>560</v>
      </c>
      <c r="B58" s="69" t="s">
        <v>599</v>
      </c>
      <c r="D58" s="67" t="s">
        <v>560</v>
      </c>
      <c r="E58" s="69" t="s">
        <v>599</v>
      </c>
      <c r="G58" s="67" t="s">
        <v>560</v>
      </c>
      <c r="H58" s="69" t="s">
        <v>599</v>
      </c>
      <c r="N58" s="34" t="s">
        <v>584</v>
      </c>
      <c r="O58" s="73">
        <v>5695043.2299999995</v>
      </c>
    </row>
    <row r="59" spans="1:15" x14ac:dyDescent="0.35">
      <c r="A59" s="68" t="s">
        <v>444</v>
      </c>
      <c r="B59" s="74">
        <f>SUMIF(Tableau1[Produit],"Collant",Tableau1[Sales])</f>
        <v>304698.58999999997</v>
      </c>
      <c r="D59" s="68" t="s">
        <v>453</v>
      </c>
      <c r="E59" s="74">
        <f>SUMIF(Tableau1[Produit],"Pantalon",Tableau1[Sales])</f>
        <v>353994.14999999991</v>
      </c>
      <c r="G59" s="68" t="s">
        <v>446</v>
      </c>
      <c r="H59" s="74">
        <f>SUMIF(Tableau1[Produit],Tableau222733[[#This Row],[Produit]],Tableau1[Sales])</f>
        <v>551650.75999999989</v>
      </c>
    </row>
    <row r="60" spans="1:15" x14ac:dyDescent="0.35">
      <c r="B60" s="15"/>
    </row>
    <row r="61" spans="1:15" x14ac:dyDescent="0.35">
      <c r="A61" s="67" t="s">
        <v>560</v>
      </c>
      <c r="B61" s="69" t="s">
        <v>599</v>
      </c>
      <c r="D61" s="67" t="s">
        <v>560</v>
      </c>
      <c r="E61" s="69" t="s">
        <v>599</v>
      </c>
    </row>
    <row r="62" spans="1:15" x14ac:dyDescent="0.35">
      <c r="A62" s="68" t="s">
        <v>442</v>
      </c>
      <c r="B62" s="74">
        <f>SUMIF(Tableau1[Produit],"Culotte",Tableau1[Sales])</f>
        <v>597531.58000000007</v>
      </c>
      <c r="D62" s="68" t="s">
        <v>460</v>
      </c>
      <c r="E62" s="74">
        <f>SUMIF(Tableau1[Produit],"Pyjama",Tableau1[Sales])</f>
        <v>275077.32000000007</v>
      </c>
    </row>
  </sheetData>
  <phoneticPr fontId="2" type="noConversion"/>
  <conditionalFormatting sqref="B21:E21">
    <cfRule type="cellIs" dxfId="2" priority="2" operator="greaterThan">
      <formula>0.5</formula>
    </cfRule>
  </conditionalFormatting>
  <conditionalFormatting sqref="B13:I15">
    <cfRule type="cellIs" dxfId="1" priority="3" operator="greaterThan">
      <formula>330000</formula>
    </cfRule>
  </conditionalFormatting>
  <conditionalFormatting sqref="O21:S21">
    <cfRule type="cellIs" dxfId="0" priority="1" operator="greaterThan">
      <formula>0.5</formula>
    </cfRule>
  </conditionalFormatting>
  <pageMargins left="0.7" right="0.7" top="0.75" bottom="0.75" header="0.3" footer="0.3"/>
  <drawing r:id="rId2"/>
  <tableParts count="18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E321-1341-4A72-8C63-4093A4AA7E0D}">
  <dimension ref="B1:J10"/>
  <sheetViews>
    <sheetView tabSelected="1" zoomScale="79" zoomScaleNormal="90" workbookViewId="0">
      <selection activeCell="I21" sqref="I21"/>
    </sheetView>
  </sheetViews>
  <sheetFormatPr baseColWidth="10" defaultRowHeight="14.5" x14ac:dyDescent="0.35"/>
  <cols>
    <col min="1" max="1" width="19.54296875" style="15" bestFit="1" customWidth="1"/>
    <col min="2" max="2" width="22.26953125" style="15" bestFit="1" customWidth="1"/>
    <col min="3" max="3" width="12.81640625" style="15" customWidth="1"/>
    <col min="4" max="4" width="11.26953125" style="15" bestFit="1" customWidth="1"/>
    <col min="5" max="5" width="12.7265625" style="15" bestFit="1" customWidth="1"/>
    <col min="6" max="6" width="11.7265625" style="15" bestFit="1" customWidth="1"/>
    <col min="7" max="7" width="13.90625" style="15" customWidth="1"/>
    <col min="8" max="8" width="12.54296875" style="15" customWidth="1"/>
    <col min="9" max="9" width="11" style="15" customWidth="1"/>
    <col min="10" max="10" width="10" style="15" hidden="1" customWidth="1"/>
    <col min="11" max="11" width="11.7265625" style="15" customWidth="1"/>
    <col min="12" max="13" width="10.90625" style="15"/>
    <col min="14" max="14" width="13.90625" style="15" customWidth="1"/>
    <col min="15" max="15" width="11.1796875" style="15" bestFit="1" customWidth="1"/>
    <col min="16" max="16" width="10.90625" style="15"/>
    <col min="17" max="17" width="11.54296875" style="15" customWidth="1"/>
    <col min="18" max="18" width="11.6328125" style="15" customWidth="1"/>
    <col min="19" max="16384" width="10.90625" style="15"/>
  </cols>
  <sheetData>
    <row r="1" spans="2:8" s="55" customFormat="1" ht="18.5" x14ac:dyDescent="0.45"/>
    <row r="2" spans="2:8" s="55" customFormat="1" ht="26" x14ac:dyDescent="0.6">
      <c r="B2" s="56" t="s">
        <v>588</v>
      </c>
      <c r="C2" s="60" t="s">
        <v>591</v>
      </c>
      <c r="D2" s="87"/>
      <c r="E2" s="87"/>
      <c r="F2" s="87"/>
      <c r="G2" s="87"/>
      <c r="H2" s="87"/>
    </row>
    <row r="3" spans="2:8" s="55" customFormat="1" ht="18.5" x14ac:dyDescent="0.45">
      <c r="B3" s="56" t="s">
        <v>589</v>
      </c>
    </row>
    <row r="4" spans="2:8" s="55" customFormat="1" ht="26" x14ac:dyDescent="0.6">
      <c r="B4" s="56" t="s">
        <v>590</v>
      </c>
      <c r="C4" s="57"/>
      <c r="D4" s="88"/>
      <c r="E4" s="88"/>
      <c r="F4" s="88"/>
      <c r="G4" s="89"/>
      <c r="H4" s="21"/>
    </row>
    <row r="5" spans="2:8" s="90" customFormat="1" ht="24" thickBot="1" x14ac:dyDescent="0.6"/>
    <row r="6" spans="2:8" s="91" customFormat="1" ht="1" customHeight="1" thickTop="1" thickBot="1" x14ac:dyDescent="0.65"/>
    <row r="7" spans="2:8" s="92" customFormat="1" ht="1" customHeight="1" thickTop="1" thickBot="1" x14ac:dyDescent="0.4"/>
    <row r="8" spans="2:8" s="93" customFormat="1" ht="1" customHeight="1" thickTop="1" x14ac:dyDescent="0.35"/>
    <row r="9" spans="2:8" s="93" customFormat="1" ht="1" customHeight="1" x14ac:dyDescent="0.35"/>
    <row r="10" spans="2:8" ht="18.5" customHeight="1" x14ac:dyDescent="0.35"/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74778B-4DE5-454C-8EE9-2DF1EE86E9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P2C3-Fichier_Europe_Est</vt:lpstr>
      <vt:lpstr>Table_Correspondance</vt:lpstr>
      <vt:lpstr>Statistiques</vt:lpstr>
      <vt:lpstr>Tableau de Bord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2021-05-12T12:39:46Z</dcterms:created>
  <dcterms:modified xsi:type="dcterms:W3CDTF">2026-07-06T21:44:33Z</dcterms:modified>
</cp:coreProperties>
</file>