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codeName="ThisWorkbook"/>
  <mc:AlternateContent xmlns:mc="http://schemas.openxmlformats.org/markup-compatibility/2006">
    <mc:Choice Requires="x15">
      <x15ac:absPath xmlns:x15ac="http://schemas.microsoft.com/office/spreadsheetml/2010/11/ac" url="C:\Users\njs28i\OneDrive - Ministry of Justice\Documents\newstuff\LP\"/>
    </mc:Choice>
  </mc:AlternateContent>
  <bookViews>
    <workbookView xWindow="0" yWindow="0" windowWidth="12552" windowHeight="8748" tabRatio="825" activeTab="1"/>
  </bookViews>
  <sheets>
    <sheet name="Simple" sheetId="14" r:id="rId1"/>
    <sheet name="WithAddedConstraints" sheetId="12" r:id="rId2"/>
  </sheets>
  <definedNames>
    <definedName name="Codes" localSheetId="0">Simple!$BS$11:$BT$20</definedName>
    <definedName name="Codes" localSheetId="1">WithAddedConstraints!$CB$11:$CC$20</definedName>
    <definedName name="Codes">#REF!</definedName>
    <definedName name="Courts_v2_1_DH_London" localSheetId="0">Simple!$B$10:$E$19</definedName>
    <definedName name="Courts_v2_1_DH_London" localSheetId="1">WithAddedConstraints!$B$10:$E$19</definedName>
    <definedName name="DriveMatrixFictionalForRExcelComparison" localSheetId="0">Simple!$L$10:$O$19</definedName>
    <definedName name="DriveMatrixFictionalForRExcelComparison" localSheetId="1">WithAddedConstraints!$L$10:$O$19</definedName>
    <definedName name="DriveMatrixFictionalForRExcelComparison_1" localSheetId="0">Simple!#REF!</definedName>
    <definedName name="DriveMatrixFictionalForRExcelComparison_1" localSheetId="1">WithAddedConstraints!#REF!</definedName>
    <definedName name="DriveTimeWeightings" localSheetId="0">Simple!$G$18:$H$20</definedName>
    <definedName name="DriveTimeWeightings" localSheetId="1">WithAddedConstraints!$G$18:$H$20</definedName>
    <definedName name="DriveTimeWeightings">#REF!</definedName>
    <definedName name="solver_adj" localSheetId="0" hidden="1">Simple!$D$37:$F$46</definedName>
    <definedName name="solver_adj" localSheetId="1" hidden="1">WithAddedConstraints!$D$37:$F$46,WithAddedConstraints!$C$51:$E$52,WithAddedConstraints!$H$51:$J$51</definedName>
    <definedName name="solver_cvg" localSheetId="0" hidden="1">0.0001</definedName>
    <definedName name="solver_cvg" localSheetId="1" hidden="1">0.0001</definedName>
    <definedName name="solver_drv" localSheetId="0" hidden="1">2</definedName>
    <definedName name="solver_drv" localSheetId="1" hidden="1">2</definedName>
    <definedName name="solver_eng" localSheetId="0" hidden="1">2</definedName>
    <definedName name="solver_eng" localSheetId="1" hidden="1">2</definedName>
    <definedName name="solver_est" localSheetId="0" hidden="1">1</definedName>
    <definedName name="solver_est" localSheetId="1" hidden="1">1</definedName>
    <definedName name="solver_itr" localSheetId="0" hidden="1">2147483647</definedName>
    <definedName name="solver_itr" localSheetId="1" hidden="1">2147483647</definedName>
    <definedName name="solver_lhs0" localSheetId="1" hidden="1">WithAddedConstraints!$C$69:$E$70</definedName>
    <definedName name="solver_lhs1" localSheetId="0" hidden="1">Simple!$H$13:$J$13</definedName>
    <definedName name="solver_lhs1" localSheetId="1" hidden="1">WithAddedConstraints!$H$13:$J$13</definedName>
    <definedName name="solver_lhs10" localSheetId="0" hidden="1">Simple!$E$51:$E$53</definedName>
    <definedName name="solver_lhs10" localSheetId="1" hidden="1">WithAddedConstraints!$M$25:$O$26</definedName>
    <definedName name="solver_lhs11" localSheetId="0" hidden="1">Simple!$E$51:$E$53</definedName>
    <definedName name="solver_lhs11" localSheetId="1" hidden="1">WithAddedConstraints!$M$25:$O$26</definedName>
    <definedName name="solver_lhs12" localSheetId="0" hidden="1">Simple!$E$51:$E$53</definedName>
    <definedName name="solver_lhs12" localSheetId="1" hidden="1">WithAddedConstraints!#REF!</definedName>
    <definedName name="solver_lhs13" localSheetId="0" hidden="1">Simple!$F$32</definedName>
    <definedName name="solver_lhs13" localSheetId="1" hidden="1">WithAddedConstraints!$M$25:$O$26</definedName>
    <definedName name="solver_lhs14" localSheetId="0" hidden="1">Simple!$G$37:$G$46</definedName>
    <definedName name="solver_lhs14" localSheetId="1" hidden="1">WithAddedConstraints!#REF!</definedName>
    <definedName name="solver_lhs15" localSheetId="0" hidden="1">Simple!$H$13:$J$13</definedName>
    <definedName name="solver_lhs15" localSheetId="1" hidden="1">WithAddedConstraints!$H$51:$J$51</definedName>
    <definedName name="solver_lhs2" localSheetId="0" hidden="1">Simple!$G$37:$G$46</definedName>
    <definedName name="solver_lhs2" localSheetId="1" hidden="1">WithAddedConstraints!$C$69:$E$70</definedName>
    <definedName name="solver_lhs3" localSheetId="0" hidden="1">Simple!$M$25:$O$26</definedName>
    <definedName name="solver_lhs3" localSheetId="1" hidden="1">WithAddedConstraints!$G$37:$G$46</definedName>
    <definedName name="solver_lhs4" localSheetId="0" hidden="1">Simple!$M$25:$O$26</definedName>
    <definedName name="solver_lhs4" localSheetId="1" hidden="1">WithAddedConstraints!$C$51:$E$52</definedName>
    <definedName name="solver_lhs5" localSheetId="0" hidden="1">Simple!$H$13:$J$13</definedName>
    <definedName name="solver_lhs5" localSheetId="1" hidden="1">WithAddedConstraints!$H$51:$J$51</definedName>
    <definedName name="solver_lhs6" localSheetId="0" hidden="1">Simple!$H$13:$J$13</definedName>
    <definedName name="solver_lhs6" localSheetId="1" hidden="1">WithAddedConstraints!$H$69:$J$69</definedName>
    <definedName name="solver_lhs7" localSheetId="0" hidden="1">Simple!$H$13:$J$13</definedName>
    <definedName name="solver_lhs7" localSheetId="1" hidden="1">WithAddedConstraints!$L$51</definedName>
    <definedName name="solver_lhs8" localSheetId="0" hidden="1">Simple!$E$51:$E$53</definedName>
    <definedName name="solver_lhs8" localSheetId="1" hidden="1">WithAddedConstraints!$M$25:$O$26</definedName>
    <definedName name="solver_lhs9" localSheetId="0" hidden="1">Simple!$E$51:$E$53</definedName>
    <definedName name="solver_lhs9" localSheetId="1" hidden="1">WithAddedConstraints!$M$27:$O$27</definedName>
    <definedName name="solver_mip" localSheetId="0" hidden="1">2147483647</definedName>
    <definedName name="solver_mip" localSheetId="1" hidden="1">2147483647</definedName>
    <definedName name="solver_mni" localSheetId="0" hidden="1">30</definedName>
    <definedName name="solver_mni" localSheetId="1" hidden="1">30</definedName>
    <definedName name="solver_mrt" localSheetId="0" hidden="1">0.075</definedName>
    <definedName name="solver_mrt" localSheetId="1" hidden="1">0.075</definedName>
    <definedName name="solver_msl" localSheetId="0" hidden="1">2</definedName>
    <definedName name="solver_msl" localSheetId="1" hidden="1">2</definedName>
    <definedName name="solver_neg" localSheetId="0" hidden="1">1</definedName>
    <definedName name="solver_neg" localSheetId="1" hidden="1">1</definedName>
    <definedName name="solver_nod" localSheetId="0" hidden="1">2147483647</definedName>
    <definedName name="solver_nod" localSheetId="1" hidden="1">2147483647</definedName>
    <definedName name="solver_num" localSheetId="0" hidden="1">4</definedName>
    <definedName name="solver_num" localSheetId="1" hidden="1">11</definedName>
    <definedName name="solver_nwt" localSheetId="0" hidden="1">1</definedName>
    <definedName name="solver_nwt" localSheetId="1" hidden="1">1</definedName>
    <definedName name="solver_opt" localSheetId="0" hidden="1">Simple!$C$7</definedName>
    <definedName name="solver_opt" localSheetId="1" hidden="1">WithAddedConstraints!$C$7</definedName>
    <definedName name="solver_pre" localSheetId="0" hidden="1">0.000001</definedName>
    <definedName name="solver_pre" localSheetId="1" hidden="1">0.000001</definedName>
    <definedName name="solver_rbv" localSheetId="0" hidden="1">2</definedName>
    <definedName name="solver_rbv" localSheetId="1" hidden="1">2</definedName>
    <definedName name="solver_rel0" localSheetId="1" hidden="1">3</definedName>
    <definedName name="solver_rel1" localSheetId="0" hidden="1">3</definedName>
    <definedName name="solver_rel1" localSheetId="1" hidden="1">3</definedName>
    <definedName name="solver_rel10" localSheetId="0" hidden="1">3</definedName>
    <definedName name="solver_rel10" localSheetId="1" hidden="1">3</definedName>
    <definedName name="solver_rel11" localSheetId="0" hidden="1">1</definedName>
    <definedName name="solver_rel11" localSheetId="1" hidden="1">3</definedName>
    <definedName name="solver_rel12" localSheetId="0" hidden="1">3</definedName>
    <definedName name="solver_rel12" localSheetId="1" hidden="1">3</definedName>
    <definedName name="solver_rel13" localSheetId="0" hidden="1">1</definedName>
    <definedName name="solver_rel13" localSheetId="1" hidden="1">1</definedName>
    <definedName name="solver_rel14" localSheetId="0" hidden="1">2</definedName>
    <definedName name="solver_rel14" localSheetId="1" hidden="1">3</definedName>
    <definedName name="solver_rel15" localSheetId="0" hidden="1">3</definedName>
    <definedName name="solver_rel15" localSheetId="1" hidden="1">5</definedName>
    <definedName name="solver_rel2" localSheetId="0" hidden="1">2</definedName>
    <definedName name="solver_rel2" localSheetId="1" hidden="1">3</definedName>
    <definedName name="solver_rel3" localSheetId="0" hidden="1">1</definedName>
    <definedName name="solver_rel3" localSheetId="1" hidden="1">2</definedName>
    <definedName name="solver_rel4" localSheetId="0" hidden="1">3</definedName>
    <definedName name="solver_rel4" localSheetId="1" hidden="1">5</definedName>
    <definedName name="solver_rel5" localSheetId="0" hidden="1">3</definedName>
    <definedName name="solver_rel5" localSheetId="1" hidden="1">5</definedName>
    <definedName name="solver_rel6" localSheetId="0" hidden="1">3</definedName>
    <definedName name="solver_rel6" localSheetId="1" hidden="1">3</definedName>
    <definedName name="solver_rel7" localSheetId="0" hidden="1">3</definedName>
    <definedName name="solver_rel7" localSheetId="1" hidden="1">1</definedName>
    <definedName name="solver_rel8" localSheetId="0" hidden="1">3</definedName>
    <definedName name="solver_rel8" localSheetId="1" hidden="1">1</definedName>
    <definedName name="solver_rel9" localSheetId="0" hidden="1">3</definedName>
    <definedName name="solver_rel9" localSheetId="1" hidden="1">3</definedName>
    <definedName name="solver_rhs0" localSheetId="1" hidden="1">WithAddedConstraints!$M$25:$O$26</definedName>
    <definedName name="solver_rhs1" localSheetId="0" hidden="1">0</definedName>
    <definedName name="solver_rhs1" localSheetId="1" hidden="1">0</definedName>
    <definedName name="solver_rhs10" localSheetId="0" hidden="1">Simple!$J$51:$J$53</definedName>
    <definedName name="solver_rhs10" localSheetId="1" hidden="1">WithAddedConstraints!$C$25:$E$26</definedName>
    <definedName name="solver_rhs11" localSheetId="0" hidden="1">Simple!$K$51:$K$53</definedName>
    <definedName name="solver_rhs11" localSheetId="1" hidden="1">WithAddedConstraints!$C$75:$E$76</definedName>
    <definedName name="solver_rhs12" localSheetId="0" hidden="1">Simple!$J$51:$J$53</definedName>
    <definedName name="solver_rhs12" localSheetId="1" hidden="1">WithAddedConstraints!#REF!</definedName>
    <definedName name="solver_rhs13" localSheetId="0" hidden="1">1</definedName>
    <definedName name="solver_rhs13" localSheetId="1" hidden="1">WithAddedConstraints!$H$25:$J$26</definedName>
    <definedName name="solver_rhs14" localSheetId="0" hidden="1">1</definedName>
    <definedName name="solver_rhs14" localSheetId="1" hidden="1">WithAddedConstraints!$H$75:$J$75</definedName>
    <definedName name="solver_rhs15" localSheetId="0" hidden="1">0</definedName>
    <definedName name="solver_rhs15" localSheetId="1" hidden="1">binary</definedName>
    <definedName name="solver_rhs2" localSheetId="0" hidden="1">1</definedName>
    <definedName name="solver_rhs2" localSheetId="1" hidden="1">WithAddedConstraints!$M$25:$O$26</definedName>
    <definedName name="solver_rhs3" localSheetId="0" hidden="1">Simple!$H$25:$J$26</definedName>
    <definedName name="solver_rhs3" localSheetId="1" hidden="1">1</definedName>
    <definedName name="solver_rhs4" localSheetId="0" hidden="1">Simple!$C$25:$E$26</definedName>
    <definedName name="solver_rhs4" localSheetId="1" hidden="1">binary</definedName>
    <definedName name="solver_rhs5" localSheetId="0" hidden="1">0</definedName>
    <definedName name="solver_rhs5" localSheetId="1" hidden="1">binary</definedName>
    <definedName name="solver_rhs6" localSheetId="0" hidden="1">0</definedName>
    <definedName name="solver_rhs6" localSheetId="1" hidden="1">WithAddedConstraints!$M$27:$O$27</definedName>
    <definedName name="solver_rhs7" localSheetId="0" hidden="1">0</definedName>
    <definedName name="solver_rhs7" localSheetId="1" hidden="1">WithAddedConstraints!$H$61</definedName>
    <definedName name="solver_rhs8" localSheetId="0" hidden="1">Simple!$J$51:$J$53</definedName>
    <definedName name="solver_rhs8" localSheetId="1" hidden="1">WithAddedConstraints!$H$25:$J$26</definedName>
    <definedName name="solver_rhs9" localSheetId="0" hidden="1">Simple!$J$51:$J$53</definedName>
    <definedName name="solver_rhs9" localSheetId="1" hidden="1">WithAddedConstraints!$H$75:$J$75</definedName>
    <definedName name="solver_rlx" localSheetId="0" hidden="1">2</definedName>
    <definedName name="solver_rlx" localSheetId="1" hidden="1">2</definedName>
    <definedName name="solver_rsd" localSheetId="0" hidden="1">0</definedName>
    <definedName name="solver_rsd" localSheetId="1" hidden="1">0</definedName>
    <definedName name="solver_scl" localSheetId="0" hidden="1">2</definedName>
    <definedName name="solver_scl" localSheetId="1" hidden="1">2</definedName>
    <definedName name="solver_sho" localSheetId="0" hidden="1">2</definedName>
    <definedName name="solver_sho" localSheetId="1" hidden="1">2</definedName>
    <definedName name="solver_ssz" localSheetId="0" hidden="1">100</definedName>
    <definedName name="solver_ssz" localSheetId="1" hidden="1">100</definedName>
    <definedName name="solver_tim" localSheetId="0" hidden="1">2147483647</definedName>
    <definedName name="solver_tim" localSheetId="1" hidden="1">2147483647</definedName>
    <definedName name="solver_tol" localSheetId="0" hidden="1">0.01</definedName>
    <definedName name="solver_tol" localSheetId="1" hidden="1">0.01</definedName>
    <definedName name="solver_typ" localSheetId="0" hidden="1">2</definedName>
    <definedName name="solver_typ" localSheetId="1" hidden="1">2</definedName>
    <definedName name="solver_val" localSheetId="0" hidden="1">0</definedName>
    <definedName name="solver_val" localSheetId="1" hidden="1">0</definedName>
    <definedName name="solver_ver" localSheetId="0" hidden="1">3</definedName>
    <definedName name="solver_ver" localSheetId="1" hidden="1">3</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75" i="12" l="1"/>
  <c r="J75" i="12"/>
  <c r="H75" i="12"/>
  <c r="C76" i="12"/>
  <c r="D76" i="12"/>
  <c r="E76" i="12"/>
  <c r="D75" i="12"/>
  <c r="E75" i="12"/>
  <c r="C75" i="12"/>
  <c r="L51" i="12" l="1"/>
  <c r="I69" i="12"/>
  <c r="J69" i="12"/>
  <c r="H69" i="12"/>
  <c r="C70" i="12"/>
  <c r="D70" i="12"/>
  <c r="E70" i="12"/>
  <c r="D69" i="12"/>
  <c r="E69" i="12"/>
  <c r="C69" i="12"/>
  <c r="AE11" i="12" l="1"/>
  <c r="L12" i="14" l="1"/>
  <c r="L13" i="14"/>
  <c r="L14" i="14"/>
  <c r="L15" i="14"/>
  <c r="L16" i="14"/>
  <c r="L17" i="14"/>
  <c r="L18" i="14"/>
  <c r="L19" i="14"/>
  <c r="L20" i="14"/>
  <c r="L11" i="14"/>
  <c r="AF29" i="14" l="1"/>
  <c r="AG29" i="14"/>
  <c r="AH29" i="14"/>
  <c r="AI29" i="14"/>
  <c r="AJ29" i="14"/>
  <c r="AK29" i="14"/>
  <c r="AL29" i="14"/>
  <c r="AM29" i="14"/>
  <c r="AN29" i="14"/>
  <c r="AO29" i="14"/>
  <c r="AP29" i="14"/>
  <c r="AQ29" i="14"/>
  <c r="AR29" i="14"/>
  <c r="AS29" i="14"/>
  <c r="AT29" i="14"/>
  <c r="AU29" i="14"/>
  <c r="AV29" i="14"/>
  <c r="AW29" i="14"/>
  <c r="AX29" i="14"/>
  <c r="AY29" i="14"/>
  <c r="AZ29" i="14"/>
  <c r="BA29" i="14"/>
  <c r="BB29" i="14"/>
  <c r="BC29" i="14"/>
  <c r="BD29" i="14"/>
  <c r="BE29" i="14"/>
  <c r="BF29" i="14"/>
  <c r="BG29" i="14"/>
  <c r="BH29" i="14"/>
  <c r="AF30" i="14"/>
  <c r="AG30" i="14"/>
  <c r="AH30" i="14"/>
  <c r="AI30" i="14"/>
  <c r="AJ30" i="14"/>
  <c r="AK30" i="14"/>
  <c r="AL30" i="14"/>
  <c r="AM30" i="14"/>
  <c r="AN30" i="14"/>
  <c r="AO30" i="14"/>
  <c r="AP30" i="14"/>
  <c r="AQ30" i="14"/>
  <c r="AR30" i="14"/>
  <c r="AS30" i="14"/>
  <c r="AT30" i="14"/>
  <c r="AU30" i="14"/>
  <c r="AV30" i="14"/>
  <c r="AW30" i="14"/>
  <c r="AX30" i="14"/>
  <c r="AY30" i="14"/>
  <c r="AZ30" i="14"/>
  <c r="BA30" i="14"/>
  <c r="BB30" i="14"/>
  <c r="BC30" i="14"/>
  <c r="BD30" i="14"/>
  <c r="BE30" i="14"/>
  <c r="BF30" i="14"/>
  <c r="BG30" i="14"/>
  <c r="BH30" i="14"/>
  <c r="AF31" i="14"/>
  <c r="AG31" i="14"/>
  <c r="AH31" i="14"/>
  <c r="AI31" i="14"/>
  <c r="AJ31" i="14"/>
  <c r="AK31" i="14"/>
  <c r="AL31" i="14"/>
  <c r="AM31" i="14"/>
  <c r="AN31" i="14"/>
  <c r="AO31" i="14"/>
  <c r="AP31" i="14"/>
  <c r="AQ31" i="14"/>
  <c r="AR31" i="14"/>
  <c r="AS31" i="14"/>
  <c r="AT31" i="14"/>
  <c r="AU31" i="14"/>
  <c r="AV31" i="14"/>
  <c r="AW31" i="14"/>
  <c r="AX31" i="14"/>
  <c r="AY31" i="14"/>
  <c r="AZ31" i="14"/>
  <c r="BA31" i="14"/>
  <c r="BB31" i="14"/>
  <c r="BC31" i="14"/>
  <c r="BD31" i="14"/>
  <c r="BE31" i="14"/>
  <c r="BF31" i="14"/>
  <c r="BG31" i="14"/>
  <c r="BH31" i="14"/>
  <c r="AF32" i="14"/>
  <c r="AG32" i="14"/>
  <c r="AH32" i="14"/>
  <c r="AI32" i="14"/>
  <c r="AJ32" i="14"/>
  <c r="AK32" i="14"/>
  <c r="AL32" i="14"/>
  <c r="AM32" i="14"/>
  <c r="AN32" i="14"/>
  <c r="AO32" i="14"/>
  <c r="AP32" i="14"/>
  <c r="AQ32" i="14"/>
  <c r="AR32" i="14"/>
  <c r="AS32" i="14"/>
  <c r="AT32" i="14"/>
  <c r="AU32" i="14"/>
  <c r="AV32" i="14"/>
  <c r="AW32" i="14"/>
  <c r="AX32" i="14"/>
  <c r="AY32" i="14"/>
  <c r="AZ32" i="14"/>
  <c r="BA32" i="14"/>
  <c r="BB32" i="14"/>
  <c r="BC32" i="14"/>
  <c r="BD32" i="14"/>
  <c r="BE32" i="14"/>
  <c r="BF32" i="14"/>
  <c r="BG32" i="14"/>
  <c r="BH32" i="14"/>
  <c r="AF33" i="14"/>
  <c r="AG33" i="14"/>
  <c r="AH33" i="14"/>
  <c r="AI33" i="14"/>
  <c r="AJ33" i="14"/>
  <c r="AK33" i="14"/>
  <c r="AL33" i="14"/>
  <c r="AM33" i="14"/>
  <c r="AN33" i="14"/>
  <c r="AO33" i="14"/>
  <c r="AP33" i="14"/>
  <c r="AQ33" i="14"/>
  <c r="AR33" i="14"/>
  <c r="AS33" i="14"/>
  <c r="AT33" i="14"/>
  <c r="AU33" i="14"/>
  <c r="AV33" i="14"/>
  <c r="AW33" i="14"/>
  <c r="AX33" i="14"/>
  <c r="AY33" i="14"/>
  <c r="AZ33" i="14"/>
  <c r="BA33" i="14"/>
  <c r="BB33" i="14"/>
  <c r="BC33" i="14"/>
  <c r="BD33" i="14"/>
  <c r="BE33" i="14"/>
  <c r="BF33" i="14"/>
  <c r="BG33" i="14"/>
  <c r="BH33" i="14"/>
  <c r="AF34" i="14"/>
  <c r="AG34" i="14"/>
  <c r="AH34" i="14"/>
  <c r="AI34" i="14"/>
  <c r="AJ34" i="14"/>
  <c r="AK34" i="14"/>
  <c r="AL34" i="14"/>
  <c r="AM34" i="14"/>
  <c r="AN34" i="14"/>
  <c r="AO34" i="14"/>
  <c r="AP34" i="14"/>
  <c r="AQ34" i="14"/>
  <c r="AR34" i="14"/>
  <c r="AS34" i="14"/>
  <c r="AT34" i="14"/>
  <c r="AU34" i="14"/>
  <c r="AV34" i="14"/>
  <c r="AW34" i="14"/>
  <c r="AX34" i="14"/>
  <c r="AY34" i="14"/>
  <c r="AZ34" i="14"/>
  <c r="BA34" i="14"/>
  <c r="BB34" i="14"/>
  <c r="BC34" i="14"/>
  <c r="BD34" i="14"/>
  <c r="BE34" i="14"/>
  <c r="BF34" i="14"/>
  <c r="BG34" i="14"/>
  <c r="BH34" i="14"/>
  <c r="AF35" i="14"/>
  <c r="AG35" i="14"/>
  <c r="AH35" i="14"/>
  <c r="AI35" i="14"/>
  <c r="AJ35" i="14"/>
  <c r="AK35" i="14"/>
  <c r="AL35" i="14"/>
  <c r="AM35" i="14"/>
  <c r="AN35" i="14"/>
  <c r="AO35" i="14"/>
  <c r="AP35" i="14"/>
  <c r="AQ35" i="14"/>
  <c r="AR35" i="14"/>
  <c r="AS35" i="14"/>
  <c r="AT35" i="14"/>
  <c r="AU35" i="14"/>
  <c r="AV35" i="14"/>
  <c r="AW35" i="14"/>
  <c r="AX35" i="14"/>
  <c r="AY35" i="14"/>
  <c r="AZ35" i="14"/>
  <c r="BA35" i="14"/>
  <c r="BB35" i="14"/>
  <c r="BC35" i="14"/>
  <c r="BD35" i="14"/>
  <c r="BE35" i="14"/>
  <c r="BF35" i="14"/>
  <c r="BG35" i="14"/>
  <c r="BH35" i="14"/>
  <c r="AE30" i="14"/>
  <c r="AE31" i="14"/>
  <c r="AE32" i="14"/>
  <c r="AE33" i="14"/>
  <c r="AE34" i="14"/>
  <c r="AE35" i="14"/>
  <c r="AK24" i="14"/>
  <c r="AL24" i="14"/>
  <c r="AM24" i="14"/>
  <c r="AN24" i="14"/>
  <c r="AO24" i="14"/>
  <c r="AP24" i="14"/>
  <c r="AQ24" i="14"/>
  <c r="AR24" i="14"/>
  <c r="AS24" i="14"/>
  <c r="AT24" i="14"/>
  <c r="AU24" i="14"/>
  <c r="AV24" i="14"/>
  <c r="AW24" i="14"/>
  <c r="AX24" i="14"/>
  <c r="AY24" i="14"/>
  <c r="AZ24" i="14"/>
  <c r="BA24" i="14"/>
  <c r="BB24" i="14"/>
  <c r="BC24" i="14"/>
  <c r="BD24" i="14"/>
  <c r="BE24" i="14"/>
  <c r="BF24" i="14"/>
  <c r="BG24" i="14"/>
  <c r="BH24" i="14"/>
  <c r="AK25" i="14"/>
  <c r="AL25" i="14"/>
  <c r="AM25" i="14"/>
  <c r="AN25" i="14"/>
  <c r="AO25" i="14"/>
  <c r="AP25" i="14"/>
  <c r="AQ25" i="14"/>
  <c r="AR25" i="14"/>
  <c r="AS25" i="14"/>
  <c r="AT25" i="14"/>
  <c r="AU25" i="14"/>
  <c r="AV25" i="14"/>
  <c r="AW25" i="14"/>
  <c r="AX25" i="14"/>
  <c r="AY25" i="14"/>
  <c r="AZ25" i="14"/>
  <c r="BA25" i="14"/>
  <c r="BB25" i="14"/>
  <c r="BC25" i="14"/>
  <c r="BD25" i="14"/>
  <c r="BE25" i="14"/>
  <c r="BF25" i="14"/>
  <c r="BG25" i="14"/>
  <c r="BH25" i="14"/>
  <c r="AK26" i="14"/>
  <c r="AL26" i="14"/>
  <c r="AM26" i="14"/>
  <c r="AN26" i="14"/>
  <c r="AO26" i="14"/>
  <c r="AP26" i="14"/>
  <c r="AQ26" i="14"/>
  <c r="AR26" i="14"/>
  <c r="AS26" i="14"/>
  <c r="AT26" i="14"/>
  <c r="AU26" i="14"/>
  <c r="AV26" i="14"/>
  <c r="AW26" i="14"/>
  <c r="AX26" i="14"/>
  <c r="AY26" i="14"/>
  <c r="AZ26" i="14"/>
  <c r="BA26" i="14"/>
  <c r="BB26" i="14"/>
  <c r="BC26" i="14"/>
  <c r="BD26" i="14"/>
  <c r="BE26" i="14"/>
  <c r="BF26" i="14"/>
  <c r="BG26" i="14"/>
  <c r="BH26" i="14"/>
  <c r="AK27" i="14"/>
  <c r="AL27" i="14"/>
  <c r="AM27" i="14"/>
  <c r="AN27" i="14"/>
  <c r="AO27" i="14"/>
  <c r="AP27" i="14"/>
  <c r="AQ27" i="14"/>
  <c r="AR27" i="14"/>
  <c r="AS27" i="14"/>
  <c r="AT27" i="14"/>
  <c r="AU27" i="14"/>
  <c r="AV27" i="14"/>
  <c r="AW27" i="14"/>
  <c r="AX27" i="14"/>
  <c r="AY27" i="14"/>
  <c r="AZ27" i="14"/>
  <c r="BA27" i="14"/>
  <c r="BB27" i="14"/>
  <c r="BC27" i="14"/>
  <c r="BD27" i="14"/>
  <c r="BE27" i="14"/>
  <c r="BF27" i="14"/>
  <c r="BG27" i="14"/>
  <c r="BH27" i="14"/>
  <c r="AK28" i="14"/>
  <c r="AL28" i="14"/>
  <c r="AM28" i="14"/>
  <c r="AN28" i="14"/>
  <c r="AO28" i="14"/>
  <c r="AP28" i="14"/>
  <c r="AQ28" i="14"/>
  <c r="AR28" i="14"/>
  <c r="AS28" i="14"/>
  <c r="AT28" i="14"/>
  <c r="AU28" i="14"/>
  <c r="AV28" i="14"/>
  <c r="AW28" i="14"/>
  <c r="AX28" i="14"/>
  <c r="AY28" i="14"/>
  <c r="AZ28" i="14"/>
  <c r="BA28" i="14"/>
  <c r="BB28" i="14"/>
  <c r="BC28" i="14"/>
  <c r="BD28" i="14"/>
  <c r="BE28" i="14"/>
  <c r="BF28" i="14"/>
  <c r="BG28" i="14"/>
  <c r="BH28" i="14"/>
  <c r="AF24" i="14"/>
  <c r="AG24" i="14"/>
  <c r="AH24" i="14"/>
  <c r="AI24" i="14"/>
  <c r="AJ24" i="14"/>
  <c r="AF25" i="14"/>
  <c r="AG25" i="14"/>
  <c r="AH25" i="14"/>
  <c r="AI25" i="14"/>
  <c r="AJ25" i="14"/>
  <c r="AF26" i="14"/>
  <c r="AG26" i="14"/>
  <c r="AH26" i="14"/>
  <c r="AI26" i="14"/>
  <c r="AJ26" i="14"/>
  <c r="AF27" i="14"/>
  <c r="AG27" i="14"/>
  <c r="AH27" i="14"/>
  <c r="AI27" i="14"/>
  <c r="AJ27" i="14"/>
  <c r="AF28" i="14"/>
  <c r="AG28" i="14"/>
  <c r="AH28" i="14"/>
  <c r="AI28" i="14"/>
  <c r="AJ28" i="14"/>
  <c r="AE25" i="14"/>
  <c r="AE26" i="14"/>
  <c r="AE27" i="14"/>
  <c r="AE28" i="14"/>
  <c r="AE29" i="14"/>
  <c r="AE24" i="14"/>
  <c r="AE22" i="14"/>
  <c r="AF22" i="14"/>
  <c r="AG22" i="14"/>
  <c r="AH22" i="14"/>
  <c r="AI22" i="14"/>
  <c r="AJ22" i="14"/>
  <c r="AK22" i="14"/>
  <c r="AL22" i="14"/>
  <c r="AM22" i="14"/>
  <c r="AN22" i="14"/>
  <c r="AO22" i="14"/>
  <c r="AP22" i="14"/>
  <c r="AQ22" i="14"/>
  <c r="AR22" i="14"/>
  <c r="AS22" i="14"/>
  <c r="AT22" i="14"/>
  <c r="AU22" i="14"/>
  <c r="AV22" i="14"/>
  <c r="AW22" i="14"/>
  <c r="AX22" i="14"/>
  <c r="AY22" i="14"/>
  <c r="AZ22" i="14"/>
  <c r="BA22" i="14"/>
  <c r="BB22" i="14"/>
  <c r="BC22" i="14"/>
  <c r="BD22" i="14"/>
  <c r="BE22" i="14"/>
  <c r="BF22" i="14"/>
  <c r="BG22" i="14"/>
  <c r="BH22" i="14"/>
  <c r="AE23" i="14"/>
  <c r="AF23" i="14"/>
  <c r="AG23" i="14"/>
  <c r="AH23" i="14"/>
  <c r="AI23" i="14"/>
  <c r="AJ23" i="14"/>
  <c r="AK23" i="14"/>
  <c r="AL23" i="14"/>
  <c r="AM23" i="14"/>
  <c r="AN23" i="14"/>
  <c r="AO23" i="14"/>
  <c r="AP23" i="14"/>
  <c r="AQ23" i="14"/>
  <c r="AR23" i="14"/>
  <c r="AS23" i="14"/>
  <c r="AT23" i="14"/>
  <c r="AU23" i="14"/>
  <c r="AV23" i="14"/>
  <c r="AW23" i="14"/>
  <c r="AX23" i="14"/>
  <c r="AY23" i="14"/>
  <c r="AZ23" i="14"/>
  <c r="BA23" i="14"/>
  <c r="BB23" i="14"/>
  <c r="BC23" i="14"/>
  <c r="BD23" i="14"/>
  <c r="BE23" i="14"/>
  <c r="BF23" i="14"/>
  <c r="BG23" i="14"/>
  <c r="BH23" i="14"/>
  <c r="AI21" i="14"/>
  <c r="AJ21" i="14"/>
  <c r="AK21" i="14"/>
  <c r="AL21" i="14"/>
  <c r="AM21" i="14"/>
  <c r="AN21" i="14"/>
  <c r="AO21" i="14"/>
  <c r="AP21" i="14"/>
  <c r="AQ21" i="14"/>
  <c r="AR21" i="14"/>
  <c r="AS21" i="14"/>
  <c r="AT21" i="14"/>
  <c r="AU21" i="14"/>
  <c r="AV21" i="14"/>
  <c r="AW21" i="14"/>
  <c r="AX21" i="14"/>
  <c r="AY21" i="14"/>
  <c r="AZ21" i="14"/>
  <c r="BA21" i="14"/>
  <c r="BB21" i="14"/>
  <c r="BC21" i="14"/>
  <c r="BD21" i="14"/>
  <c r="BE21" i="14"/>
  <c r="BF21" i="14"/>
  <c r="BG21" i="14"/>
  <c r="BH21" i="14"/>
  <c r="AF21" i="14"/>
  <c r="AG21" i="14"/>
  <c r="AH21" i="14"/>
  <c r="AE21" i="14"/>
  <c r="Z1" i="14"/>
  <c r="M31" i="14" l="1" a="1"/>
  <c r="M31" i="14" s="1"/>
  <c r="N31" i="14" a="1"/>
  <c r="N31" i="14" s="1"/>
  <c r="O31" i="14" a="1"/>
  <c r="O31" i="14" s="1"/>
  <c r="O25" i="14" s="1"/>
  <c r="M32" i="14" a="1"/>
  <c r="M32" i="14" s="1"/>
  <c r="N32" i="14" a="1"/>
  <c r="N32" i="14" s="1"/>
  <c r="N26" i="14" s="1"/>
  <c r="O32" i="14" a="1"/>
  <c r="O32" i="14" s="1"/>
  <c r="O26" i="14" s="1"/>
  <c r="M33" i="14" a="1"/>
  <c r="M33" i="14" s="1"/>
  <c r="N33" i="14" a="1"/>
  <c r="N33" i="14" s="1"/>
  <c r="O33" i="14" a="1"/>
  <c r="O33" i="14" s="1"/>
  <c r="BK49" i="14"/>
  <c r="G46" i="14"/>
  <c r="BO20" i="14" s="1"/>
  <c r="G45" i="14"/>
  <c r="BO19" i="14" s="1"/>
  <c r="G44" i="14"/>
  <c r="BO18" i="14" s="1"/>
  <c r="G43" i="14"/>
  <c r="BO17" i="14" s="1"/>
  <c r="BH43" i="14"/>
  <c r="BH44" i="14" s="1"/>
  <c r="BG43" i="14"/>
  <c r="BG44" i="14" s="1"/>
  <c r="BF43" i="14"/>
  <c r="BF44" i="14" s="1"/>
  <c r="BE43" i="14"/>
  <c r="BE44" i="14" s="1"/>
  <c r="BD43" i="14"/>
  <c r="BD44" i="14" s="1"/>
  <c r="BC43" i="14"/>
  <c r="BC44" i="14" s="1"/>
  <c r="BB43" i="14"/>
  <c r="BB44" i="14" s="1"/>
  <c r="BA43" i="14"/>
  <c r="BA44" i="14" s="1"/>
  <c r="AZ43" i="14"/>
  <c r="AZ44" i="14" s="1"/>
  <c r="AY43" i="14"/>
  <c r="AY44" i="14" s="1"/>
  <c r="AX43" i="14"/>
  <c r="AX44" i="14" s="1"/>
  <c r="AW43" i="14"/>
  <c r="AW44" i="14" s="1"/>
  <c r="AV43" i="14"/>
  <c r="AV44" i="14" s="1"/>
  <c r="AU43" i="14"/>
  <c r="AU44" i="14" s="1"/>
  <c r="AT43" i="14"/>
  <c r="AT44" i="14" s="1"/>
  <c r="AS43" i="14"/>
  <c r="AS44" i="14" s="1"/>
  <c r="AR43" i="14"/>
  <c r="AR44" i="14" s="1"/>
  <c r="AQ43" i="14"/>
  <c r="AQ44" i="14" s="1"/>
  <c r="AP43" i="14"/>
  <c r="AP44" i="14" s="1"/>
  <c r="AO43" i="14"/>
  <c r="AO44" i="14" s="1"/>
  <c r="AN43" i="14"/>
  <c r="AN44" i="14" s="1"/>
  <c r="AM43" i="14"/>
  <c r="AM44" i="14" s="1"/>
  <c r="AL43" i="14"/>
  <c r="AL44" i="14" s="1"/>
  <c r="AK43" i="14"/>
  <c r="AK44" i="14" s="1"/>
  <c r="AJ43" i="14"/>
  <c r="AJ44" i="14" s="1"/>
  <c r="AI43" i="14"/>
  <c r="AI44" i="14" s="1"/>
  <c r="AH43" i="14"/>
  <c r="AH44" i="14" s="1"/>
  <c r="AG43" i="14"/>
  <c r="AG44" i="14" s="1"/>
  <c r="AF43" i="14"/>
  <c r="AF44" i="14" s="1"/>
  <c r="AE43" i="14"/>
  <c r="AE44" i="14" s="1"/>
  <c r="G42" i="14"/>
  <c r="BO16" i="14" s="1"/>
  <c r="G41" i="14"/>
  <c r="BO15" i="14" s="1"/>
  <c r="G40" i="14"/>
  <c r="BO14" i="14" s="1"/>
  <c r="G39" i="14"/>
  <c r="BO13" i="14" s="1"/>
  <c r="BH39" i="14"/>
  <c r="BG39" i="14"/>
  <c r="BF39" i="14"/>
  <c r="BE39" i="14"/>
  <c r="BD39" i="14"/>
  <c r="BC39" i="14"/>
  <c r="BB39" i="14"/>
  <c r="BA39" i="14"/>
  <c r="AZ39" i="14"/>
  <c r="AY39" i="14"/>
  <c r="AX39" i="14"/>
  <c r="AW39" i="14"/>
  <c r="AV39" i="14"/>
  <c r="AU39" i="14"/>
  <c r="AT39" i="14"/>
  <c r="AS39" i="14"/>
  <c r="AR39" i="14"/>
  <c r="AQ39" i="14"/>
  <c r="AP39" i="14"/>
  <c r="AO39" i="14"/>
  <c r="AN39" i="14"/>
  <c r="AM39" i="14"/>
  <c r="AL39" i="14"/>
  <c r="AK39" i="14"/>
  <c r="AJ39" i="14"/>
  <c r="AI39" i="14"/>
  <c r="AH39" i="14"/>
  <c r="AG39" i="14"/>
  <c r="AF39" i="14"/>
  <c r="AE39" i="14"/>
  <c r="G38" i="14"/>
  <c r="BO12" i="14" s="1"/>
  <c r="BH38" i="14"/>
  <c r="BG38" i="14"/>
  <c r="BG40" i="14" s="1"/>
  <c r="BF38" i="14"/>
  <c r="BE38" i="14"/>
  <c r="BD38" i="14"/>
  <c r="BC38" i="14"/>
  <c r="BC40" i="14" s="1"/>
  <c r="BB38" i="14"/>
  <c r="BA38" i="14"/>
  <c r="AZ38" i="14"/>
  <c r="AY38" i="14"/>
  <c r="AY42" i="14" s="1"/>
  <c r="AX38" i="14"/>
  <c r="AW38" i="14"/>
  <c r="AV38" i="14"/>
  <c r="AU38" i="14"/>
  <c r="AU42" i="14" s="1"/>
  <c r="AT38" i="14"/>
  <c r="AS38" i="14"/>
  <c r="AR38" i="14"/>
  <c r="AQ38" i="14"/>
  <c r="AQ40" i="14" s="1"/>
  <c r="AP38" i="14"/>
  <c r="AO38" i="14"/>
  <c r="AN38" i="14"/>
  <c r="AM38" i="14"/>
  <c r="AM40" i="14" s="1"/>
  <c r="AL38" i="14"/>
  <c r="AK38" i="14"/>
  <c r="AJ38" i="14"/>
  <c r="AI38" i="14"/>
  <c r="AI42" i="14" s="1"/>
  <c r="AH38" i="14"/>
  <c r="AG38" i="14"/>
  <c r="AF38" i="14"/>
  <c r="AE38" i="14"/>
  <c r="AE42" i="14" s="1"/>
  <c r="G37" i="14"/>
  <c r="BO11" i="14" s="1"/>
  <c r="BN35" i="14"/>
  <c r="AB35" i="14"/>
  <c r="BN34" i="14"/>
  <c r="AB34" i="14"/>
  <c r="BN33" i="14"/>
  <c r="BK33" i="14" a="1"/>
  <c r="BK35" i="14" s="1"/>
  <c r="BO35" i="14" s="1"/>
  <c r="AB33" i="14"/>
  <c r="BN32" i="14"/>
  <c r="AB32" i="14"/>
  <c r="BN31" i="14"/>
  <c r="AB31" i="14"/>
  <c r="BN30" i="14"/>
  <c r="BK30" i="14" a="1"/>
  <c r="BK32" i="14" s="1"/>
  <c r="BO32" i="14" s="1"/>
  <c r="AB30" i="14"/>
  <c r="BN29" i="14"/>
  <c r="AB29" i="14"/>
  <c r="BN28" i="14"/>
  <c r="AB28" i="14"/>
  <c r="BN27" i="14"/>
  <c r="BK27" i="14" a="1"/>
  <c r="BK27" i="14" s="1"/>
  <c r="BO27" i="14" s="1"/>
  <c r="AB27" i="14"/>
  <c r="BN26" i="14"/>
  <c r="AB26" i="14"/>
  <c r="BN25" i="14"/>
  <c r="AB25" i="14"/>
  <c r="BN24" i="14"/>
  <c r="BK24" i="14" a="1"/>
  <c r="BK24" i="14" s="1"/>
  <c r="BO24" i="14" s="1"/>
  <c r="AB24" i="14"/>
  <c r="BN23" i="14"/>
  <c r="AB23" i="14"/>
  <c r="BN22" i="14"/>
  <c r="AB22" i="14"/>
  <c r="BN21" i="14"/>
  <c r="BK21" i="14" a="1"/>
  <c r="BK22" i="14" s="1"/>
  <c r="BO22" i="14" s="1"/>
  <c r="AB21" i="14"/>
  <c r="BN20" i="14"/>
  <c r="BH20" i="14"/>
  <c r="BG20" i="14"/>
  <c r="BF20" i="14"/>
  <c r="BE20" i="14"/>
  <c r="BD20" i="14"/>
  <c r="BC20" i="14"/>
  <c r="BB20" i="14"/>
  <c r="BA20" i="14"/>
  <c r="AZ20" i="14"/>
  <c r="AY20" i="14"/>
  <c r="AX20" i="14"/>
  <c r="AW20" i="14"/>
  <c r="AV20" i="14"/>
  <c r="AU20" i="14"/>
  <c r="AT20" i="14"/>
  <c r="AS20" i="14"/>
  <c r="AR20" i="14"/>
  <c r="AQ20" i="14"/>
  <c r="AP20" i="14"/>
  <c r="AO20" i="14"/>
  <c r="AN20" i="14"/>
  <c r="AM20" i="14"/>
  <c r="AL20" i="14"/>
  <c r="AK20" i="14"/>
  <c r="AJ20" i="14"/>
  <c r="AI20" i="14"/>
  <c r="AH20" i="14"/>
  <c r="AG20" i="14"/>
  <c r="AF20" i="14"/>
  <c r="AE20" i="14"/>
  <c r="AB20" i="14"/>
  <c r="T20" i="14"/>
  <c r="S20" i="14"/>
  <c r="R20" i="14"/>
  <c r="D20" i="14"/>
  <c r="Q20" i="14" s="1"/>
  <c r="BN19" i="14"/>
  <c r="BH19" i="14"/>
  <c r="BG19" i="14"/>
  <c r="BF19" i="14"/>
  <c r="BE19" i="14"/>
  <c r="BD19" i="14"/>
  <c r="BC19" i="14"/>
  <c r="BB19" i="14"/>
  <c r="BA19" i="14"/>
  <c r="AZ19" i="14"/>
  <c r="AY19" i="14"/>
  <c r="AX19" i="14"/>
  <c r="AW19" i="14"/>
  <c r="AV19" i="14"/>
  <c r="AU19" i="14"/>
  <c r="AT19" i="14"/>
  <c r="AS19" i="14"/>
  <c r="AR19" i="14"/>
  <c r="AQ19" i="14"/>
  <c r="AP19" i="14"/>
  <c r="AO19" i="14"/>
  <c r="AN19" i="14"/>
  <c r="AM19" i="14"/>
  <c r="AL19" i="14"/>
  <c r="AK19" i="14"/>
  <c r="AJ19" i="14"/>
  <c r="AI19" i="14"/>
  <c r="AH19" i="14"/>
  <c r="AG19" i="14"/>
  <c r="AF19" i="14"/>
  <c r="AE19" i="14"/>
  <c r="AB19" i="14"/>
  <c r="T19" i="14"/>
  <c r="S19" i="14"/>
  <c r="R19" i="14"/>
  <c r="D19" i="14"/>
  <c r="Q19" i="14" s="1"/>
  <c r="BN18" i="14"/>
  <c r="BH18" i="14"/>
  <c r="BG18" i="14"/>
  <c r="BF18" i="14"/>
  <c r="BE18" i="14"/>
  <c r="BD18" i="14"/>
  <c r="BC18" i="14"/>
  <c r="BB18" i="14"/>
  <c r="BA18" i="14"/>
  <c r="AZ18" i="14"/>
  <c r="AY18" i="14"/>
  <c r="AX18" i="14"/>
  <c r="AW18" i="14"/>
  <c r="AV18" i="14"/>
  <c r="AU18" i="14"/>
  <c r="AT18" i="14"/>
  <c r="AS18" i="14"/>
  <c r="AR18" i="14"/>
  <c r="AQ18" i="14"/>
  <c r="AP18" i="14"/>
  <c r="AO18" i="14"/>
  <c r="AN18" i="14"/>
  <c r="AM18" i="14"/>
  <c r="AL18" i="14"/>
  <c r="AK18" i="14"/>
  <c r="AJ18" i="14"/>
  <c r="AI18" i="14"/>
  <c r="AH18" i="14"/>
  <c r="AG18" i="14"/>
  <c r="AF18" i="14"/>
  <c r="AE18" i="14"/>
  <c r="AB18" i="14"/>
  <c r="T18" i="14"/>
  <c r="S18" i="14"/>
  <c r="R18" i="14"/>
  <c r="D18" i="14"/>
  <c r="Q18" i="14" s="1"/>
  <c r="BN17" i="14"/>
  <c r="BH17" i="14"/>
  <c r="BG17" i="14"/>
  <c r="BF17" i="14"/>
  <c r="BE17" i="14"/>
  <c r="BD17" i="14"/>
  <c r="BC17" i="14"/>
  <c r="BB17" i="14"/>
  <c r="BA17" i="14"/>
  <c r="AZ17" i="14"/>
  <c r="AY17" i="14"/>
  <c r="AX17" i="14"/>
  <c r="AW17" i="14"/>
  <c r="AV17" i="14"/>
  <c r="AU17" i="14"/>
  <c r="AT17" i="14"/>
  <c r="AS17" i="14"/>
  <c r="AR17" i="14"/>
  <c r="AQ17" i="14"/>
  <c r="AP17" i="14"/>
  <c r="AO17" i="14"/>
  <c r="AN17" i="14"/>
  <c r="AM17" i="14"/>
  <c r="AL17" i="14"/>
  <c r="AK17" i="14"/>
  <c r="AJ17" i="14"/>
  <c r="AI17" i="14"/>
  <c r="AH17" i="14"/>
  <c r="AG17" i="14"/>
  <c r="AF17" i="14"/>
  <c r="AE17" i="14"/>
  <c r="AB17" i="14"/>
  <c r="T17" i="14"/>
  <c r="S17" i="14"/>
  <c r="R17" i="14"/>
  <c r="D17" i="14"/>
  <c r="Q17" i="14" s="1"/>
  <c r="BN16" i="14"/>
  <c r="BH16" i="14"/>
  <c r="BG16" i="14"/>
  <c r="BF16" i="14"/>
  <c r="BE16" i="14"/>
  <c r="BD16" i="14"/>
  <c r="BC16" i="14"/>
  <c r="BB16" i="14"/>
  <c r="BA16" i="14"/>
  <c r="AZ16" i="14"/>
  <c r="AY16" i="14"/>
  <c r="AX16" i="14"/>
  <c r="AW16" i="14"/>
  <c r="AV16" i="14"/>
  <c r="AU16" i="14"/>
  <c r="AT16" i="14"/>
  <c r="AS16" i="14"/>
  <c r="AR16" i="14"/>
  <c r="AQ16" i="14"/>
  <c r="AP16" i="14"/>
  <c r="AO16" i="14"/>
  <c r="AN16" i="14"/>
  <c r="AM16" i="14"/>
  <c r="AL16" i="14"/>
  <c r="AK16" i="14"/>
  <c r="AJ16" i="14"/>
  <c r="AI16" i="14"/>
  <c r="AH16" i="14"/>
  <c r="AG16" i="14"/>
  <c r="AF16" i="14"/>
  <c r="AE16" i="14"/>
  <c r="AB16" i="14"/>
  <c r="T16" i="14"/>
  <c r="S16" i="14"/>
  <c r="R16" i="14"/>
  <c r="D16" i="14"/>
  <c r="Q16" i="14" s="1"/>
  <c r="BN15" i="14"/>
  <c r="BH15" i="14"/>
  <c r="BG15" i="14"/>
  <c r="BF15" i="14"/>
  <c r="BE15" i="14"/>
  <c r="BD15" i="14"/>
  <c r="BC15" i="14"/>
  <c r="BB15" i="14"/>
  <c r="BA15" i="14"/>
  <c r="AZ15" i="14"/>
  <c r="AY15" i="14"/>
  <c r="AX15" i="14"/>
  <c r="AW15" i="14"/>
  <c r="AV15" i="14"/>
  <c r="AU15" i="14"/>
  <c r="AT15" i="14"/>
  <c r="AS15" i="14"/>
  <c r="AR15" i="14"/>
  <c r="AQ15" i="14"/>
  <c r="AP15" i="14"/>
  <c r="AO15" i="14"/>
  <c r="AN15" i="14"/>
  <c r="AM15" i="14"/>
  <c r="AL15" i="14"/>
  <c r="AK15" i="14"/>
  <c r="AJ15" i="14"/>
  <c r="AI15" i="14"/>
  <c r="AH15" i="14"/>
  <c r="AG15" i="14"/>
  <c r="AF15" i="14"/>
  <c r="AE15" i="14"/>
  <c r="AB15" i="14"/>
  <c r="T15" i="14"/>
  <c r="S15" i="14"/>
  <c r="R15" i="14"/>
  <c r="D15" i="14"/>
  <c r="Q15" i="14" s="1"/>
  <c r="BN14" i="14"/>
  <c r="BH14" i="14"/>
  <c r="BG14" i="14"/>
  <c r="BF14" i="14"/>
  <c r="BE14" i="14"/>
  <c r="BD14" i="14"/>
  <c r="BC14" i="14"/>
  <c r="BB14" i="14"/>
  <c r="BA14" i="14"/>
  <c r="AZ14" i="14"/>
  <c r="AY14" i="14"/>
  <c r="AX14" i="14"/>
  <c r="AW14" i="14"/>
  <c r="AV14" i="14"/>
  <c r="AU14" i="14"/>
  <c r="AT14" i="14"/>
  <c r="AS14" i="14"/>
  <c r="AR14" i="14"/>
  <c r="AQ14" i="14"/>
  <c r="AP14" i="14"/>
  <c r="AO14" i="14"/>
  <c r="AN14" i="14"/>
  <c r="AM14" i="14"/>
  <c r="AL14" i="14"/>
  <c r="AK14" i="14"/>
  <c r="AJ14" i="14"/>
  <c r="AI14" i="14"/>
  <c r="AH14" i="14"/>
  <c r="AG14" i="14"/>
  <c r="AF14" i="14"/>
  <c r="AE14" i="14"/>
  <c r="AB14" i="14"/>
  <c r="T14" i="14"/>
  <c r="S14" i="14"/>
  <c r="R14" i="14"/>
  <c r="D14" i="14"/>
  <c r="Q14" i="14" s="1"/>
  <c r="BN13" i="14"/>
  <c r="BH13" i="14"/>
  <c r="BG13" i="14"/>
  <c r="BF13" i="14"/>
  <c r="BE13" i="14"/>
  <c r="BD13" i="14"/>
  <c r="BC13" i="14"/>
  <c r="BB13" i="14"/>
  <c r="BA13" i="14"/>
  <c r="AZ13" i="14"/>
  <c r="AY13" i="14"/>
  <c r="AX13" i="14"/>
  <c r="AW13" i="14"/>
  <c r="AV13" i="14"/>
  <c r="AU13" i="14"/>
  <c r="AT13" i="14"/>
  <c r="AS13" i="14"/>
  <c r="AR13" i="14"/>
  <c r="AQ13" i="14"/>
  <c r="AP13" i="14"/>
  <c r="AO13" i="14"/>
  <c r="AN13" i="14"/>
  <c r="AM13" i="14"/>
  <c r="AL13" i="14"/>
  <c r="AK13" i="14"/>
  <c r="AJ13" i="14"/>
  <c r="AI13" i="14"/>
  <c r="AH13" i="14"/>
  <c r="AG13" i="14"/>
  <c r="AF13" i="14"/>
  <c r="AE13" i="14"/>
  <c r="AB13" i="14"/>
  <c r="T13" i="14"/>
  <c r="S13" i="14"/>
  <c r="R13" i="14"/>
  <c r="D13" i="14"/>
  <c r="BN12" i="14"/>
  <c r="BH12" i="14"/>
  <c r="BG12" i="14"/>
  <c r="BF12" i="14"/>
  <c r="BE12" i="14"/>
  <c r="BD12" i="14"/>
  <c r="BC12" i="14"/>
  <c r="BB12" i="14"/>
  <c r="BA12" i="14"/>
  <c r="AZ12" i="14"/>
  <c r="AY12" i="14"/>
  <c r="AX12" i="14"/>
  <c r="AW12" i="14"/>
  <c r="AV12" i="14"/>
  <c r="AU12" i="14"/>
  <c r="AT12" i="14"/>
  <c r="AS12" i="14"/>
  <c r="AR12" i="14"/>
  <c r="AQ12" i="14"/>
  <c r="AP12" i="14"/>
  <c r="AO12" i="14"/>
  <c r="AN12" i="14"/>
  <c r="AM12" i="14"/>
  <c r="AL12" i="14"/>
  <c r="AK12" i="14"/>
  <c r="AJ12" i="14"/>
  <c r="AI12" i="14"/>
  <c r="AH12" i="14"/>
  <c r="AG12" i="14"/>
  <c r="AF12" i="14"/>
  <c r="AE12" i="14"/>
  <c r="AB12" i="14"/>
  <c r="T12" i="14"/>
  <c r="S12" i="14"/>
  <c r="R12" i="14"/>
  <c r="J12" i="14"/>
  <c r="J13" i="14" s="1"/>
  <c r="I12" i="14"/>
  <c r="I13" i="14" s="1"/>
  <c r="H12" i="14"/>
  <c r="H13" i="14" s="1"/>
  <c r="D12" i="14"/>
  <c r="Q12" i="14" s="1"/>
  <c r="BN11" i="14"/>
  <c r="BH11" i="14"/>
  <c r="BG11" i="14"/>
  <c r="BF11" i="14"/>
  <c r="BE11" i="14"/>
  <c r="BD11" i="14"/>
  <c r="BC11" i="14"/>
  <c r="BB11" i="14"/>
  <c r="BA11" i="14"/>
  <c r="AZ11" i="14"/>
  <c r="AY11" i="14"/>
  <c r="AX11" i="14"/>
  <c r="AW11" i="14"/>
  <c r="AV11" i="14"/>
  <c r="AU11" i="14"/>
  <c r="AT11" i="14"/>
  <c r="AS11" i="14"/>
  <c r="AR11" i="14"/>
  <c r="AQ11" i="14"/>
  <c r="AP11" i="14"/>
  <c r="AO11" i="14"/>
  <c r="AN11" i="14"/>
  <c r="AM11" i="14"/>
  <c r="AL11" i="14"/>
  <c r="AK11" i="14"/>
  <c r="AJ11" i="14"/>
  <c r="AI11" i="14"/>
  <c r="AH11" i="14"/>
  <c r="AG11" i="14"/>
  <c r="AF11" i="14"/>
  <c r="AE11" i="14"/>
  <c r="AB11" i="14"/>
  <c r="T11" i="14"/>
  <c r="S11" i="14"/>
  <c r="R11" i="14"/>
  <c r="D11" i="14"/>
  <c r="Q11" i="14" s="1"/>
  <c r="BH9" i="14"/>
  <c r="BG9" i="14"/>
  <c r="BF9" i="14"/>
  <c r="BE9" i="14"/>
  <c r="BD9" i="14"/>
  <c r="BC9" i="14"/>
  <c r="BB9" i="14"/>
  <c r="BA9" i="14"/>
  <c r="AZ9" i="14"/>
  <c r="AY9" i="14"/>
  <c r="AX9" i="14"/>
  <c r="AW9" i="14"/>
  <c r="AV9" i="14"/>
  <c r="AU9" i="14"/>
  <c r="AT9" i="14"/>
  <c r="AS9" i="14"/>
  <c r="AR9" i="14"/>
  <c r="AQ9" i="14"/>
  <c r="AP9" i="14"/>
  <c r="AO9" i="14"/>
  <c r="AN9" i="14"/>
  <c r="AM9" i="14"/>
  <c r="AL9" i="14"/>
  <c r="AK9" i="14"/>
  <c r="AJ9" i="14"/>
  <c r="AI9" i="14"/>
  <c r="AH9" i="14"/>
  <c r="AG9" i="14"/>
  <c r="AF9" i="14"/>
  <c r="AE9" i="14"/>
  <c r="AC9" i="14"/>
  <c r="O27" i="14" l="1"/>
  <c r="U13" i="14"/>
  <c r="M26" i="14"/>
  <c r="M25" i="14"/>
  <c r="U16" i="14"/>
  <c r="AE45" i="14"/>
  <c r="AI45" i="14"/>
  <c r="AU45" i="14"/>
  <c r="AY45" i="14"/>
  <c r="BK26" i="14"/>
  <c r="BO26" i="14" s="1"/>
  <c r="U11" i="14"/>
  <c r="U14" i="14"/>
  <c r="U17" i="14"/>
  <c r="AE40" i="14"/>
  <c r="AI40" i="14"/>
  <c r="AM42" i="14"/>
  <c r="AM45" i="14" s="1"/>
  <c r="AY40" i="14"/>
  <c r="BC42" i="14"/>
  <c r="BC45" i="14" s="1"/>
  <c r="AU40" i="14"/>
  <c r="C7" i="14"/>
  <c r="BM41" i="14" s="1"/>
  <c r="U15" i="14"/>
  <c r="U18" i="14"/>
  <c r="BK30" i="14"/>
  <c r="Z30" i="14" s="1"/>
  <c r="AQ42" i="14"/>
  <c r="AQ45" i="14" s="1"/>
  <c r="BG42" i="14"/>
  <c r="BG45" i="14" s="1"/>
  <c r="U20" i="14"/>
  <c r="U19" i="14"/>
  <c r="BK23" i="14"/>
  <c r="BO23" i="14" s="1"/>
  <c r="BK25" i="14"/>
  <c r="BO25" i="14" s="1"/>
  <c r="BK31" i="14"/>
  <c r="BO31" i="14" s="1"/>
  <c r="AF42" i="14"/>
  <c r="AF45" i="14" s="1"/>
  <c r="AJ42" i="14"/>
  <c r="AJ45" i="14" s="1"/>
  <c r="AN42" i="14"/>
  <c r="AN45" i="14" s="1"/>
  <c r="AR42" i="14"/>
  <c r="AR45" i="14" s="1"/>
  <c r="AV42" i="14"/>
  <c r="AV45" i="14" s="1"/>
  <c r="AZ42" i="14"/>
  <c r="AZ45" i="14" s="1"/>
  <c r="BD42" i="14"/>
  <c r="BD45" i="14" s="1"/>
  <c r="BH42" i="14"/>
  <c r="BH45" i="14" s="1"/>
  <c r="N25" i="14"/>
  <c r="AJ47" i="14"/>
  <c r="AJ49" i="14" s="1"/>
  <c r="AJ36" i="14"/>
  <c r="AV47" i="14"/>
  <c r="AV49" i="14" s="1"/>
  <c r="AV36" i="14"/>
  <c r="AZ47" i="14"/>
  <c r="AZ49" i="14" s="1"/>
  <c r="AZ36" i="14"/>
  <c r="BD47" i="14"/>
  <c r="BD49" i="14" s="1"/>
  <c r="BD36" i="14"/>
  <c r="BH47" i="14"/>
  <c r="BH49" i="14" s="1"/>
  <c r="BH36" i="14"/>
  <c r="Z24" i="14"/>
  <c r="AI47" i="14"/>
  <c r="AI49" i="14" s="1"/>
  <c r="AI36" i="14"/>
  <c r="AQ47" i="14"/>
  <c r="AQ49" i="14" s="1"/>
  <c r="AQ36" i="14"/>
  <c r="AY47" i="14"/>
  <c r="AY49" i="14" s="1"/>
  <c r="AY36" i="14"/>
  <c r="BG47" i="14"/>
  <c r="BG49" i="14" s="1"/>
  <c r="BG36" i="14"/>
  <c r="AN47" i="14"/>
  <c r="AN49" i="14" s="1"/>
  <c r="AN36" i="14"/>
  <c r="AG47" i="14"/>
  <c r="AG49" i="14" s="1"/>
  <c r="AG36" i="14"/>
  <c r="AK47" i="14"/>
  <c r="AK49" i="14" s="1"/>
  <c r="AK36" i="14"/>
  <c r="AO47" i="14"/>
  <c r="AO49" i="14" s="1"/>
  <c r="AO36" i="14"/>
  <c r="AS47" i="14"/>
  <c r="AS49" i="14" s="1"/>
  <c r="AS36" i="14"/>
  <c r="AW47" i="14"/>
  <c r="AW49" i="14" s="1"/>
  <c r="AW36" i="14"/>
  <c r="BA47" i="14"/>
  <c r="BA49" i="14" s="1"/>
  <c r="BA36" i="14"/>
  <c r="BE47" i="14"/>
  <c r="BE49" i="14" s="1"/>
  <c r="BE36" i="14"/>
  <c r="U12" i="14"/>
  <c r="AE47" i="14"/>
  <c r="AE49" i="14" s="1"/>
  <c r="AE36" i="14"/>
  <c r="AM47" i="14"/>
  <c r="AM49" i="14" s="1"/>
  <c r="AM36" i="14"/>
  <c r="AU47" i="14"/>
  <c r="AU49" i="14" s="1"/>
  <c r="AU36" i="14"/>
  <c r="BC47" i="14"/>
  <c r="BC49" i="14" s="1"/>
  <c r="BC36" i="14"/>
  <c r="Q13" i="14"/>
  <c r="AF47" i="14"/>
  <c r="AF49" i="14" s="1"/>
  <c r="AF36" i="14"/>
  <c r="AR47" i="14"/>
  <c r="AR49" i="14" s="1"/>
  <c r="AR36" i="14"/>
  <c r="AH47" i="14"/>
  <c r="AH49" i="14" s="1"/>
  <c r="AH36" i="14"/>
  <c r="AL47" i="14"/>
  <c r="AL49" i="14" s="1"/>
  <c r="AL36" i="14"/>
  <c r="AP36" i="14"/>
  <c r="AP47" i="14"/>
  <c r="AP49" i="14" s="1"/>
  <c r="AT36" i="14"/>
  <c r="AT47" i="14"/>
  <c r="AT49" i="14" s="1"/>
  <c r="AX47" i="14"/>
  <c r="AX49" i="14" s="1"/>
  <c r="AX36" i="14"/>
  <c r="BB47" i="14"/>
  <c r="BB49" i="14" s="1"/>
  <c r="BB36" i="14"/>
  <c r="BF36" i="14"/>
  <c r="BF47" i="14"/>
  <c r="BF49" i="14" s="1"/>
  <c r="BK21" i="14"/>
  <c r="BO21" i="14" s="1"/>
  <c r="Z21" i="14" s="1"/>
  <c r="BK28" i="14"/>
  <c r="BO28" i="14" s="1"/>
  <c r="BK29" i="14"/>
  <c r="BO29" i="14" s="1"/>
  <c r="BK33" i="14"/>
  <c r="BO33" i="14" s="1"/>
  <c r="BK34" i="14"/>
  <c r="BO34" i="14" s="1"/>
  <c r="AG42" i="14"/>
  <c r="AG45" i="14" s="1"/>
  <c r="AG40" i="14"/>
  <c r="AK42" i="14"/>
  <c r="AK45" i="14" s="1"/>
  <c r="AK40" i="14"/>
  <c r="AO42" i="14"/>
  <c r="AO45" i="14" s="1"/>
  <c r="AO40" i="14"/>
  <c r="AS42" i="14"/>
  <c r="AS45" i="14" s="1"/>
  <c r="AS40" i="14"/>
  <c r="AW42" i="14"/>
  <c r="AW45" i="14" s="1"/>
  <c r="AW40" i="14"/>
  <c r="BA42" i="14"/>
  <c r="BA45" i="14" s="1"/>
  <c r="BA40" i="14"/>
  <c r="BE42" i="14"/>
  <c r="BE45" i="14" s="1"/>
  <c r="BE40" i="14"/>
  <c r="AH42" i="14"/>
  <c r="AH45" i="14" s="1"/>
  <c r="AL42" i="14"/>
  <c r="AL45" i="14" s="1"/>
  <c r="AP42" i="14"/>
  <c r="AP45" i="14" s="1"/>
  <c r="AT42" i="14"/>
  <c r="AT45" i="14" s="1"/>
  <c r="AX42" i="14"/>
  <c r="AX45" i="14" s="1"/>
  <c r="BB42" i="14"/>
  <c r="BB45" i="14" s="1"/>
  <c r="BF42" i="14"/>
  <c r="BF45" i="14" s="1"/>
  <c r="AH40" i="14"/>
  <c r="AL40" i="14"/>
  <c r="AP40" i="14"/>
  <c r="AT40" i="14"/>
  <c r="AX40" i="14"/>
  <c r="BB40" i="14"/>
  <c r="BF40" i="14"/>
  <c r="AF40" i="14"/>
  <c r="AJ40" i="14"/>
  <c r="AN40" i="14"/>
  <c r="AR40" i="14"/>
  <c r="AV40" i="14"/>
  <c r="AZ40" i="14"/>
  <c r="BD40" i="14"/>
  <c r="BH40" i="14"/>
  <c r="M27" i="14" l="1"/>
  <c r="BO30" i="14"/>
  <c r="BM15" i="14"/>
  <c r="BQ15" i="14" s="1"/>
  <c r="BM12" i="14"/>
  <c r="BQ12" i="14" s="1"/>
  <c r="BM20" i="14"/>
  <c r="BP20" i="14" s="1"/>
  <c r="BM17" i="14"/>
  <c r="BP17" i="14" s="1"/>
  <c r="BM11" i="14"/>
  <c r="BP11" i="14" s="1"/>
  <c r="BM18" i="14"/>
  <c r="BQ18" i="14" s="1"/>
  <c r="BM14" i="14"/>
  <c r="BQ14" i="14" s="1"/>
  <c r="BM19" i="14"/>
  <c r="BP19" i="14" s="1"/>
  <c r="BM16" i="14"/>
  <c r="BQ16" i="14" s="1"/>
  <c r="BM13" i="14"/>
  <c r="BP13" i="14" s="1"/>
  <c r="BM24" i="14"/>
  <c r="BM32" i="14"/>
  <c r="BM30" i="14"/>
  <c r="BM29" i="14"/>
  <c r="BB53" i="14"/>
  <c r="BB51" i="14"/>
  <c r="AH53" i="14"/>
  <c r="AH51" i="14"/>
  <c r="BC51" i="14"/>
  <c r="BC53" i="14"/>
  <c r="BM23" i="14"/>
  <c r="AW53" i="14"/>
  <c r="AW51" i="14"/>
  <c r="AK53" i="14"/>
  <c r="AK51" i="14"/>
  <c r="AG53" i="14"/>
  <c r="AG51" i="14"/>
  <c r="AY51" i="14"/>
  <c r="AY53" i="14"/>
  <c r="BH51" i="14"/>
  <c r="BH53" i="14"/>
  <c r="AV51" i="14"/>
  <c r="AV53" i="14"/>
  <c r="AJ51" i="14"/>
  <c r="AJ53" i="14"/>
  <c r="BM34" i="14"/>
  <c r="BM33" i="14"/>
  <c r="BM28" i="14"/>
  <c r="BM26" i="14"/>
  <c r="AT53" i="14"/>
  <c r="AT51" i="14"/>
  <c r="AL53" i="14"/>
  <c r="AL51" i="14"/>
  <c r="AR51" i="14"/>
  <c r="AR53" i="14"/>
  <c r="BG51" i="14"/>
  <c r="BG53" i="14"/>
  <c r="N27" i="14"/>
  <c r="BM31" i="14"/>
  <c r="BM27" i="14"/>
  <c r="BF53" i="14"/>
  <c r="BF51" i="14"/>
  <c r="BM35" i="14"/>
  <c r="AE51" i="14"/>
  <c r="AE53" i="14"/>
  <c r="AN51" i="14"/>
  <c r="AN53" i="14"/>
  <c r="AI51" i="14"/>
  <c r="AI53" i="14"/>
  <c r="BM22" i="14"/>
  <c r="BM21" i="14"/>
  <c r="BD51" i="14"/>
  <c r="BD53" i="14"/>
  <c r="AZ51" i="14"/>
  <c r="AZ53" i="14"/>
  <c r="BM25" i="14"/>
  <c r="AX53" i="14"/>
  <c r="AX51" i="14"/>
  <c r="AP53" i="14"/>
  <c r="AP51" i="14"/>
  <c r="AF51" i="14"/>
  <c r="AF53" i="14"/>
  <c r="AU51" i="14"/>
  <c r="AU53" i="14"/>
  <c r="AM51" i="14"/>
  <c r="AM53" i="14"/>
  <c r="BE53" i="14"/>
  <c r="BE51" i="14"/>
  <c r="BA53" i="14"/>
  <c r="BA51" i="14"/>
  <c r="AS53" i="14"/>
  <c r="AS51" i="14"/>
  <c r="AO53" i="14"/>
  <c r="AO51" i="14"/>
  <c r="AQ51" i="14"/>
  <c r="AQ53" i="14"/>
  <c r="BL49" i="12"/>
  <c r="BN49" i="12"/>
  <c r="BO49" i="12"/>
  <c r="BP49" i="12"/>
  <c r="BQ49" i="12"/>
  <c r="BL50" i="12"/>
  <c r="BM50" i="12"/>
  <c r="BO50" i="12"/>
  <c r="BP50" i="12"/>
  <c r="BQ50" i="12"/>
  <c r="BL51" i="12"/>
  <c r="BM51" i="12"/>
  <c r="BN51" i="12"/>
  <c r="BP51" i="12"/>
  <c r="BQ51" i="12"/>
  <c r="BL52" i="12"/>
  <c r="BM52" i="12"/>
  <c r="BN52" i="12"/>
  <c r="BO52" i="12"/>
  <c r="BQ52" i="12"/>
  <c r="BL53" i="12"/>
  <c r="BM53" i="12"/>
  <c r="BN53" i="12"/>
  <c r="BO53" i="12"/>
  <c r="BP53" i="12"/>
  <c r="BM48" i="12"/>
  <c r="BN48" i="12"/>
  <c r="BO48" i="12"/>
  <c r="BP48" i="12"/>
  <c r="BQ48" i="12"/>
  <c r="AE49" i="12"/>
  <c r="AG49" i="12"/>
  <c r="AH49" i="12"/>
  <c r="AJ49" i="12"/>
  <c r="AK49" i="12"/>
  <c r="AM49" i="12"/>
  <c r="AN49" i="12"/>
  <c r="AP49" i="12"/>
  <c r="AQ49" i="12"/>
  <c r="AS49" i="12"/>
  <c r="AT49" i="12"/>
  <c r="AU49" i="12"/>
  <c r="AV49" i="12"/>
  <c r="AW49" i="12"/>
  <c r="AX49" i="12"/>
  <c r="AY49" i="12"/>
  <c r="AZ49" i="12"/>
  <c r="BA49" i="12"/>
  <c r="BB49" i="12"/>
  <c r="BC49" i="12"/>
  <c r="BD49" i="12"/>
  <c r="BE49" i="12"/>
  <c r="BF49" i="12"/>
  <c r="BG49" i="12"/>
  <c r="BH49" i="12"/>
  <c r="BI49" i="12"/>
  <c r="BJ49" i="12"/>
  <c r="BK49" i="12"/>
  <c r="AE50" i="12"/>
  <c r="AF50" i="12"/>
  <c r="AH50" i="12"/>
  <c r="AI50" i="12"/>
  <c r="AK50" i="12"/>
  <c r="AL50" i="12"/>
  <c r="AN50" i="12"/>
  <c r="AO50" i="12"/>
  <c r="AQ50" i="12"/>
  <c r="AR50" i="12"/>
  <c r="AT50" i="12"/>
  <c r="AU50" i="12"/>
  <c r="AV50" i="12"/>
  <c r="AW50" i="12"/>
  <c r="AX50" i="12"/>
  <c r="AY50" i="12"/>
  <c r="AZ50" i="12"/>
  <c r="BA50" i="12"/>
  <c r="BB50" i="12"/>
  <c r="BC50" i="12"/>
  <c r="BD50" i="12"/>
  <c r="BE50" i="12"/>
  <c r="BF50" i="12"/>
  <c r="BG50" i="12"/>
  <c r="BH50" i="12"/>
  <c r="BI50" i="12"/>
  <c r="BJ50" i="12"/>
  <c r="BK50" i="12"/>
  <c r="AE51" i="12"/>
  <c r="AF51" i="12"/>
  <c r="AG51" i="12"/>
  <c r="AH51" i="12"/>
  <c r="AI51" i="12"/>
  <c r="AJ51" i="12"/>
  <c r="AK51" i="12"/>
  <c r="AL51" i="12"/>
  <c r="AM51" i="12"/>
  <c r="AN51" i="12"/>
  <c r="AO51" i="12"/>
  <c r="AP51" i="12"/>
  <c r="AQ51" i="12"/>
  <c r="AR51" i="12"/>
  <c r="AS51" i="12"/>
  <c r="AU51" i="12"/>
  <c r="AV51" i="12"/>
  <c r="AX51" i="12"/>
  <c r="AY51" i="12"/>
  <c r="BA51" i="12"/>
  <c r="BB51" i="12"/>
  <c r="BD51" i="12"/>
  <c r="BE51" i="12"/>
  <c r="BG51" i="12"/>
  <c r="BH51" i="12"/>
  <c r="BI51" i="12"/>
  <c r="BJ51" i="12"/>
  <c r="BK51" i="12"/>
  <c r="AE52" i="12"/>
  <c r="AF52" i="12"/>
  <c r="AG52" i="12"/>
  <c r="AH52" i="12"/>
  <c r="AI52" i="12"/>
  <c r="AJ52" i="12"/>
  <c r="AK52" i="12"/>
  <c r="AL52" i="12"/>
  <c r="AM52" i="12"/>
  <c r="AN52" i="12"/>
  <c r="AO52" i="12"/>
  <c r="AP52" i="12"/>
  <c r="AQ52" i="12"/>
  <c r="AR52" i="12"/>
  <c r="AS52" i="12"/>
  <c r="AT52" i="12"/>
  <c r="AV52" i="12"/>
  <c r="AW52" i="12"/>
  <c r="AY52" i="12"/>
  <c r="AZ52" i="12"/>
  <c r="BB52" i="12"/>
  <c r="BC52" i="12"/>
  <c r="BE52" i="12"/>
  <c r="BF52" i="12"/>
  <c r="BH52" i="12"/>
  <c r="BI52" i="12"/>
  <c r="BJ52" i="12"/>
  <c r="BK52" i="12"/>
  <c r="AE53" i="12"/>
  <c r="AF53" i="12"/>
  <c r="AG53" i="12"/>
  <c r="AH53" i="12"/>
  <c r="AI53" i="12"/>
  <c r="AJ53" i="12"/>
  <c r="AK53" i="12"/>
  <c r="AL53" i="12"/>
  <c r="AM53" i="12"/>
  <c r="AN53" i="12"/>
  <c r="AO53" i="12"/>
  <c r="AP53" i="12"/>
  <c r="AQ53" i="12"/>
  <c r="AR53" i="12"/>
  <c r="AS53" i="12"/>
  <c r="AT53" i="12"/>
  <c r="AU53" i="12"/>
  <c r="AW53" i="12"/>
  <c r="AX53" i="12"/>
  <c r="AZ53" i="12"/>
  <c r="BA53" i="12"/>
  <c r="BC53" i="12"/>
  <c r="BD53" i="12"/>
  <c r="BF53" i="12"/>
  <c r="BG53" i="12"/>
  <c r="BI53" i="12"/>
  <c r="BJ53" i="12"/>
  <c r="BK53" i="12"/>
  <c r="AL48" i="12"/>
  <c r="AM48" i="12"/>
  <c r="AO48" i="12"/>
  <c r="AP48" i="12"/>
  <c r="AR48" i="12"/>
  <c r="AS48" i="12"/>
  <c r="AT48" i="12"/>
  <c r="AU48" i="12"/>
  <c r="AV48" i="12"/>
  <c r="AW48" i="12"/>
  <c r="AX48" i="12"/>
  <c r="AY48" i="12"/>
  <c r="AZ48" i="12"/>
  <c r="BA48" i="12"/>
  <c r="BB48" i="12"/>
  <c r="BC48" i="12"/>
  <c r="BD48" i="12"/>
  <c r="BE48" i="12"/>
  <c r="BF48" i="12"/>
  <c r="BG48" i="12"/>
  <c r="BH48" i="12"/>
  <c r="BI48" i="12"/>
  <c r="BJ48" i="12"/>
  <c r="BK48" i="12"/>
  <c r="AF48" i="12"/>
  <c r="AG48" i="12"/>
  <c r="AI48" i="12"/>
  <c r="AJ48" i="12"/>
  <c r="BL43" i="12"/>
  <c r="BM43" i="12"/>
  <c r="BN43" i="12"/>
  <c r="BO43" i="12"/>
  <c r="BP43" i="12"/>
  <c r="BQ43" i="12"/>
  <c r="BL44" i="12"/>
  <c r="BM44" i="12"/>
  <c r="BN44" i="12"/>
  <c r="BO44" i="12"/>
  <c r="BP44" i="12"/>
  <c r="BQ44" i="12"/>
  <c r="BL45" i="12"/>
  <c r="BM45" i="12"/>
  <c r="BN45" i="12"/>
  <c r="BO45" i="12"/>
  <c r="BP45" i="12"/>
  <c r="BQ45" i="12"/>
  <c r="BL46" i="12"/>
  <c r="BM46" i="12"/>
  <c r="BN46" i="12"/>
  <c r="BO46" i="12"/>
  <c r="BP46" i="12"/>
  <c r="BQ46" i="12"/>
  <c r="BL47" i="12"/>
  <c r="BM47" i="12"/>
  <c r="BN47" i="12"/>
  <c r="BO47" i="12"/>
  <c r="BP47" i="12"/>
  <c r="BQ47" i="12"/>
  <c r="BM42" i="12"/>
  <c r="BN42" i="12"/>
  <c r="BO42" i="12"/>
  <c r="BP42" i="12"/>
  <c r="BQ42" i="12"/>
  <c r="BL42" i="12"/>
  <c r="BH43" i="12"/>
  <c r="BI43" i="12"/>
  <c r="BJ43" i="12"/>
  <c r="BK43" i="12"/>
  <c r="BH44" i="12"/>
  <c r="BI44" i="12"/>
  <c r="BJ44" i="12"/>
  <c r="BK44" i="12"/>
  <c r="BH45" i="12"/>
  <c r="BI45" i="12"/>
  <c r="BJ45" i="12"/>
  <c r="BK45" i="12"/>
  <c r="BH46" i="12"/>
  <c r="BI46" i="12"/>
  <c r="BJ46" i="12"/>
  <c r="BK46" i="12"/>
  <c r="BH47" i="12"/>
  <c r="BI47" i="12"/>
  <c r="BJ47" i="12"/>
  <c r="BK47" i="12"/>
  <c r="BI42" i="12"/>
  <c r="BJ42" i="12"/>
  <c r="BK42" i="12"/>
  <c r="BN41" i="12"/>
  <c r="BM41" i="12"/>
  <c r="BL41" i="12"/>
  <c r="BN40" i="12"/>
  <c r="BM40" i="12"/>
  <c r="BL40" i="12"/>
  <c r="BN39" i="12"/>
  <c r="BM39" i="12"/>
  <c r="BL39" i="12"/>
  <c r="BN38" i="12"/>
  <c r="BM38" i="12"/>
  <c r="BL38" i="12"/>
  <c r="BN37" i="12"/>
  <c r="BM37" i="12"/>
  <c r="BL37" i="12"/>
  <c r="BN36" i="12"/>
  <c r="BM36" i="12"/>
  <c r="BL36" i="12"/>
  <c r="BN35" i="12"/>
  <c r="BM35" i="12"/>
  <c r="BL35" i="12"/>
  <c r="BN34" i="12"/>
  <c r="BM34" i="12"/>
  <c r="BL34" i="12"/>
  <c r="BN33" i="12"/>
  <c r="BM33" i="12"/>
  <c r="BL33" i="12"/>
  <c r="BN32" i="12"/>
  <c r="BM32" i="12"/>
  <c r="BL32" i="12"/>
  <c r="BN31" i="12"/>
  <c r="BM31" i="12"/>
  <c r="BL31" i="12"/>
  <c r="BN30" i="12"/>
  <c r="BM30" i="12"/>
  <c r="BL30" i="12"/>
  <c r="BN29" i="12"/>
  <c r="BM29" i="12"/>
  <c r="BL29" i="12"/>
  <c r="BN28" i="12"/>
  <c r="BM28" i="12"/>
  <c r="BL28" i="12"/>
  <c r="BN27" i="12"/>
  <c r="BM27" i="12"/>
  <c r="BL27" i="12"/>
  <c r="BN26" i="12"/>
  <c r="BM26" i="12"/>
  <c r="BL26" i="12"/>
  <c r="BN25" i="12"/>
  <c r="BM25" i="12"/>
  <c r="BL25" i="12"/>
  <c r="BN24" i="12"/>
  <c r="BM24" i="12"/>
  <c r="BL24" i="12"/>
  <c r="BN23" i="12"/>
  <c r="BM23" i="12"/>
  <c r="BL23" i="12"/>
  <c r="BN22" i="12"/>
  <c r="BM22" i="12"/>
  <c r="BL22" i="12"/>
  <c r="BN21" i="12"/>
  <c r="BM21" i="12"/>
  <c r="BL21" i="12"/>
  <c r="BN20" i="12"/>
  <c r="BM20" i="12"/>
  <c r="BL20" i="12"/>
  <c r="BN19" i="12"/>
  <c r="BM19" i="12"/>
  <c r="BL19" i="12"/>
  <c r="BN18" i="12"/>
  <c r="BM18" i="12"/>
  <c r="BL18" i="12"/>
  <c r="BN17" i="12"/>
  <c r="BM17" i="12"/>
  <c r="BL17" i="12"/>
  <c r="BN16" i="12"/>
  <c r="BM16" i="12"/>
  <c r="BL16" i="12"/>
  <c r="BN15" i="12"/>
  <c r="BM15" i="12"/>
  <c r="BL15" i="12"/>
  <c r="BN14" i="12"/>
  <c r="BM14" i="12"/>
  <c r="BL14" i="12"/>
  <c r="BN13" i="12"/>
  <c r="BM13" i="12"/>
  <c r="BL13" i="12"/>
  <c r="BN12" i="12"/>
  <c r="BM12" i="12"/>
  <c r="BL12" i="12"/>
  <c r="BN11" i="12"/>
  <c r="BM11" i="12"/>
  <c r="BL11" i="12"/>
  <c r="BP58" i="12"/>
  <c r="BQ58" i="12"/>
  <c r="BO58" i="12"/>
  <c r="BM58" i="12"/>
  <c r="BN58" i="12"/>
  <c r="BL58" i="12"/>
  <c r="AE43" i="12"/>
  <c r="AF43" i="12"/>
  <c r="AG43" i="12"/>
  <c r="AH43" i="12"/>
  <c r="AI43" i="12"/>
  <c r="AJ43" i="12"/>
  <c r="AK43" i="12"/>
  <c r="AL43" i="12"/>
  <c r="AM43" i="12"/>
  <c r="AN43" i="12"/>
  <c r="AO43" i="12"/>
  <c r="AP43" i="12"/>
  <c r="AQ43" i="12"/>
  <c r="AR43" i="12"/>
  <c r="AS43" i="12"/>
  <c r="AT43" i="12"/>
  <c r="AU43" i="12"/>
  <c r="AV43" i="12"/>
  <c r="AW43" i="12"/>
  <c r="AX43" i="12"/>
  <c r="AY43" i="12"/>
  <c r="AZ43" i="12"/>
  <c r="BA43" i="12"/>
  <c r="BB43" i="12"/>
  <c r="BC43" i="12"/>
  <c r="BD43" i="12"/>
  <c r="BE43" i="12"/>
  <c r="BF43" i="12"/>
  <c r="BG43" i="12"/>
  <c r="AE44" i="12"/>
  <c r="AF44" i="12"/>
  <c r="AG44" i="12"/>
  <c r="AH44" i="12"/>
  <c r="AI44" i="12"/>
  <c r="AJ44" i="12"/>
  <c r="AK44" i="12"/>
  <c r="AL44" i="12"/>
  <c r="AM44" i="12"/>
  <c r="AN44" i="12"/>
  <c r="AO44" i="12"/>
  <c r="AP44" i="12"/>
  <c r="AQ44" i="12"/>
  <c r="AR44" i="12"/>
  <c r="AS44" i="12"/>
  <c r="AT44" i="12"/>
  <c r="AU44" i="12"/>
  <c r="AV44" i="12"/>
  <c r="AW44" i="12"/>
  <c r="AX44" i="12"/>
  <c r="AY44" i="12"/>
  <c r="AZ44" i="12"/>
  <c r="BA44" i="12"/>
  <c r="BB44" i="12"/>
  <c r="BC44" i="12"/>
  <c r="BD44" i="12"/>
  <c r="BE44" i="12"/>
  <c r="BF44" i="12"/>
  <c r="BG44" i="12"/>
  <c r="AE45" i="12"/>
  <c r="AF45" i="12"/>
  <c r="AG45" i="12"/>
  <c r="AH45" i="12"/>
  <c r="AI45" i="12"/>
  <c r="AJ45" i="12"/>
  <c r="AK45" i="12"/>
  <c r="AL45" i="12"/>
  <c r="AM45" i="12"/>
  <c r="AN45" i="12"/>
  <c r="AO45" i="12"/>
  <c r="AP45" i="12"/>
  <c r="AQ45" i="12"/>
  <c r="AR45" i="12"/>
  <c r="AS45" i="12"/>
  <c r="AT45" i="12"/>
  <c r="AU45" i="12"/>
  <c r="AV45" i="12"/>
  <c r="AW45" i="12"/>
  <c r="AX45" i="12"/>
  <c r="AY45" i="12"/>
  <c r="AZ45" i="12"/>
  <c r="BA45" i="12"/>
  <c r="BB45" i="12"/>
  <c r="BC45" i="12"/>
  <c r="BD45" i="12"/>
  <c r="BE45" i="12"/>
  <c r="BF45" i="12"/>
  <c r="BG45" i="12"/>
  <c r="AE46" i="12"/>
  <c r="AF46" i="12"/>
  <c r="AG46" i="12"/>
  <c r="AH46" i="12"/>
  <c r="AI46" i="12"/>
  <c r="AJ46" i="12"/>
  <c r="AK46" i="12"/>
  <c r="AL46" i="12"/>
  <c r="AM46" i="12"/>
  <c r="AN46" i="12"/>
  <c r="AO46" i="12"/>
  <c r="AP46" i="12"/>
  <c r="AQ46" i="12"/>
  <c r="AR46" i="12"/>
  <c r="AS46" i="12"/>
  <c r="AT46" i="12"/>
  <c r="AU46" i="12"/>
  <c r="AV46" i="12"/>
  <c r="AW46" i="12"/>
  <c r="AX46" i="12"/>
  <c r="AY46" i="12"/>
  <c r="AZ46" i="12"/>
  <c r="BA46" i="12"/>
  <c r="BB46" i="12"/>
  <c r="BC46" i="12"/>
  <c r="BD46" i="12"/>
  <c r="BE46" i="12"/>
  <c r="BF46" i="12"/>
  <c r="BG46" i="12"/>
  <c r="AE47" i="12"/>
  <c r="AF47" i="12"/>
  <c r="AG47" i="12"/>
  <c r="AH47" i="12"/>
  <c r="AI47" i="12"/>
  <c r="AJ47" i="12"/>
  <c r="AK47" i="12"/>
  <c r="AL47" i="12"/>
  <c r="AM47" i="12"/>
  <c r="AN47" i="12"/>
  <c r="AO47" i="12"/>
  <c r="AP47" i="12"/>
  <c r="AQ47" i="12"/>
  <c r="AR47" i="12"/>
  <c r="AS47" i="12"/>
  <c r="AT47" i="12"/>
  <c r="AU47" i="12"/>
  <c r="AV47" i="12"/>
  <c r="AW47" i="12"/>
  <c r="AX47" i="12"/>
  <c r="AY47" i="12"/>
  <c r="AZ47" i="12"/>
  <c r="BA47" i="12"/>
  <c r="BB47" i="12"/>
  <c r="BC47" i="12"/>
  <c r="BD47" i="12"/>
  <c r="BE47" i="12"/>
  <c r="BF47" i="12"/>
  <c r="BG47" i="12"/>
  <c r="AF42" i="12"/>
  <c r="AG42" i="12"/>
  <c r="AH42" i="12"/>
  <c r="AI42" i="12"/>
  <c r="AJ42" i="12"/>
  <c r="AK42" i="12"/>
  <c r="AL42" i="12"/>
  <c r="AM42" i="12"/>
  <c r="AN42" i="12"/>
  <c r="AO42" i="12"/>
  <c r="AP42" i="12"/>
  <c r="AQ42" i="12"/>
  <c r="AR42" i="12"/>
  <c r="AS42" i="12"/>
  <c r="AT42" i="12"/>
  <c r="AU42" i="12"/>
  <c r="AV42" i="12"/>
  <c r="AW42" i="12"/>
  <c r="AX42" i="12"/>
  <c r="AY42" i="12"/>
  <c r="AZ42" i="12"/>
  <c r="BA42" i="12"/>
  <c r="BB42" i="12"/>
  <c r="BC42" i="12"/>
  <c r="BD42" i="12"/>
  <c r="BE42" i="12"/>
  <c r="BF42" i="12"/>
  <c r="BG42" i="12"/>
  <c r="BH42" i="12"/>
  <c r="AE42" i="12"/>
  <c r="BW53" i="12"/>
  <c r="AB53" i="12"/>
  <c r="BT53" i="12" s="1"/>
  <c r="BW52" i="12"/>
  <c r="AB52" i="12"/>
  <c r="BP52" i="12" s="1"/>
  <c r="BW51" i="12"/>
  <c r="AB51" i="12"/>
  <c r="BT51" i="12" s="1"/>
  <c r="BW50" i="12"/>
  <c r="AB50" i="12"/>
  <c r="BT50" i="12" s="1"/>
  <c r="BX50" i="12" s="1"/>
  <c r="BW49" i="12"/>
  <c r="AB49" i="12"/>
  <c r="BT49" i="12" s="1"/>
  <c r="BX49" i="12" s="1"/>
  <c r="BW48" i="12"/>
  <c r="AB48" i="12"/>
  <c r="BT48" i="12" s="1"/>
  <c r="BX48" i="12" s="1"/>
  <c r="BW47" i="12"/>
  <c r="AB47" i="12"/>
  <c r="BW46" i="12"/>
  <c r="AB46" i="12"/>
  <c r="BW45" i="12"/>
  <c r="BX46" i="12"/>
  <c r="AB45" i="12"/>
  <c r="BW44" i="12"/>
  <c r="AB44" i="12"/>
  <c r="BW43" i="12"/>
  <c r="AB43" i="12"/>
  <c r="BW42" i="12"/>
  <c r="BX44" i="12"/>
  <c r="AB42" i="12"/>
  <c r="BM9" i="12"/>
  <c r="BM54" i="12" s="1"/>
  <c r="BN9" i="12"/>
  <c r="BN54" i="12" s="1"/>
  <c r="BO9" i="12"/>
  <c r="BO54" i="12" s="1"/>
  <c r="BP9" i="12"/>
  <c r="BP54" i="12" s="1"/>
  <c r="BQ9" i="12"/>
  <c r="BQ54" i="12" s="1"/>
  <c r="BL9" i="12"/>
  <c r="BL54" i="12" s="1"/>
  <c r="BJ9" i="12"/>
  <c r="BJ54" i="12" s="1"/>
  <c r="BK9" i="12"/>
  <c r="BK54" i="12" s="1"/>
  <c r="BI9" i="12"/>
  <c r="BI54" i="12" s="1"/>
  <c r="BI40" i="12"/>
  <c r="BK40" i="12"/>
  <c r="BI41" i="12"/>
  <c r="BJ41" i="12"/>
  <c r="BJ39" i="12"/>
  <c r="BK39" i="12"/>
  <c r="AF11" i="12"/>
  <c r="AG11" i="12"/>
  <c r="AH11" i="12"/>
  <c r="AI11" i="12"/>
  <c r="AJ11" i="12"/>
  <c r="AK11" i="12"/>
  <c r="AL11" i="12"/>
  <c r="AM11" i="12"/>
  <c r="AN11" i="12"/>
  <c r="AO11" i="12"/>
  <c r="AP11" i="12"/>
  <c r="AQ11" i="12"/>
  <c r="AR11" i="12"/>
  <c r="AS11" i="12"/>
  <c r="AT11" i="12"/>
  <c r="AU11" i="12"/>
  <c r="AV11" i="12"/>
  <c r="AW11" i="12"/>
  <c r="AX11" i="12"/>
  <c r="AY11" i="12"/>
  <c r="AZ11" i="12"/>
  <c r="BA11" i="12"/>
  <c r="BB11" i="12"/>
  <c r="BC11" i="12"/>
  <c r="BD11" i="12"/>
  <c r="BE11" i="12"/>
  <c r="BF11" i="12"/>
  <c r="BG11" i="12"/>
  <c r="BH11" i="12"/>
  <c r="AF12" i="12"/>
  <c r="AG12" i="12"/>
  <c r="AH12" i="12"/>
  <c r="AI12" i="12"/>
  <c r="AJ12" i="12"/>
  <c r="AK12" i="12"/>
  <c r="AL12" i="12"/>
  <c r="AM12" i="12"/>
  <c r="AN12" i="12"/>
  <c r="AO12" i="12"/>
  <c r="AP12" i="12"/>
  <c r="AQ12" i="12"/>
  <c r="AR12" i="12"/>
  <c r="AS12" i="12"/>
  <c r="AT12" i="12"/>
  <c r="AU12" i="12"/>
  <c r="AV12" i="12"/>
  <c r="AW12" i="12"/>
  <c r="AX12" i="12"/>
  <c r="AY12" i="12"/>
  <c r="AZ12" i="12"/>
  <c r="BA12" i="12"/>
  <c r="BB12" i="12"/>
  <c r="BC12" i="12"/>
  <c r="BD12" i="12"/>
  <c r="BE12" i="12"/>
  <c r="BF12" i="12"/>
  <c r="BG12" i="12"/>
  <c r="BH12" i="12"/>
  <c r="AF13" i="12"/>
  <c r="AG13" i="12"/>
  <c r="AH13" i="12"/>
  <c r="AI13" i="12"/>
  <c r="AJ13" i="12"/>
  <c r="AK13" i="12"/>
  <c r="AL13" i="12"/>
  <c r="AM13" i="12"/>
  <c r="AN13" i="12"/>
  <c r="AO13" i="12"/>
  <c r="AP13" i="12"/>
  <c r="AQ13" i="12"/>
  <c r="AR13" i="12"/>
  <c r="AS13" i="12"/>
  <c r="AT13" i="12"/>
  <c r="AU13" i="12"/>
  <c r="AV13" i="12"/>
  <c r="AW13" i="12"/>
  <c r="AX13" i="12"/>
  <c r="AY13" i="12"/>
  <c r="AZ13" i="12"/>
  <c r="BA13" i="12"/>
  <c r="BB13" i="12"/>
  <c r="BC13" i="12"/>
  <c r="BD13" i="12"/>
  <c r="BE13" i="12"/>
  <c r="BF13" i="12"/>
  <c r="BG13" i="12"/>
  <c r="BH13" i="12"/>
  <c r="AF14" i="12"/>
  <c r="AG14" i="12"/>
  <c r="AH14" i="12"/>
  <c r="AI14" i="12"/>
  <c r="AJ14" i="12"/>
  <c r="AK14" i="12"/>
  <c r="AL14" i="12"/>
  <c r="AM14" i="12"/>
  <c r="AN14" i="12"/>
  <c r="AO14" i="12"/>
  <c r="AP14" i="12"/>
  <c r="AQ14" i="12"/>
  <c r="AR14" i="12"/>
  <c r="AS14" i="12"/>
  <c r="AT14" i="12"/>
  <c r="AU14" i="12"/>
  <c r="AV14" i="12"/>
  <c r="AW14" i="12"/>
  <c r="AX14" i="12"/>
  <c r="AY14" i="12"/>
  <c r="AZ14" i="12"/>
  <c r="BA14" i="12"/>
  <c r="BB14" i="12"/>
  <c r="BC14" i="12"/>
  <c r="BD14" i="12"/>
  <c r="BE14" i="12"/>
  <c r="BF14" i="12"/>
  <c r="BG14" i="12"/>
  <c r="BH14" i="12"/>
  <c r="AF15" i="12"/>
  <c r="AG15" i="12"/>
  <c r="AH15" i="12"/>
  <c r="AI15" i="12"/>
  <c r="AJ15" i="12"/>
  <c r="AK15" i="12"/>
  <c r="AL15" i="12"/>
  <c r="AM15" i="12"/>
  <c r="AN15" i="12"/>
  <c r="AO15" i="12"/>
  <c r="AP15" i="12"/>
  <c r="AQ15" i="12"/>
  <c r="AR15" i="12"/>
  <c r="AS15" i="12"/>
  <c r="AT15" i="12"/>
  <c r="AU15" i="12"/>
  <c r="AV15" i="12"/>
  <c r="AW15" i="12"/>
  <c r="AX15" i="12"/>
  <c r="AY15" i="12"/>
  <c r="AZ15" i="12"/>
  <c r="BA15" i="12"/>
  <c r="BB15" i="12"/>
  <c r="BC15" i="12"/>
  <c r="BD15" i="12"/>
  <c r="BE15" i="12"/>
  <c r="BF15" i="12"/>
  <c r="BG15" i="12"/>
  <c r="BH15" i="12"/>
  <c r="AF16" i="12"/>
  <c r="AG16" i="12"/>
  <c r="AH16" i="12"/>
  <c r="AI16" i="12"/>
  <c r="AJ16" i="12"/>
  <c r="AK16" i="12"/>
  <c r="AL16" i="12"/>
  <c r="AM16" i="12"/>
  <c r="AN16" i="12"/>
  <c r="AO16" i="12"/>
  <c r="AP16" i="12"/>
  <c r="AQ16" i="12"/>
  <c r="AR16" i="12"/>
  <c r="AS16" i="12"/>
  <c r="AT16" i="12"/>
  <c r="AU16" i="12"/>
  <c r="AV16" i="12"/>
  <c r="AW16" i="12"/>
  <c r="AX16" i="12"/>
  <c r="AY16" i="12"/>
  <c r="AZ16" i="12"/>
  <c r="BA16" i="12"/>
  <c r="BB16" i="12"/>
  <c r="BC16" i="12"/>
  <c r="BD16" i="12"/>
  <c r="BE16" i="12"/>
  <c r="BF16" i="12"/>
  <c r="BG16" i="12"/>
  <c r="BH16" i="12"/>
  <c r="AF17" i="12"/>
  <c r="AG17" i="12"/>
  <c r="AH17" i="12"/>
  <c r="AI17" i="12"/>
  <c r="AJ17" i="12"/>
  <c r="AK17" i="12"/>
  <c r="AL17" i="12"/>
  <c r="AM17" i="12"/>
  <c r="AN17" i="12"/>
  <c r="AO17" i="12"/>
  <c r="AP17" i="12"/>
  <c r="AQ17" i="12"/>
  <c r="AR17" i="12"/>
  <c r="AS17" i="12"/>
  <c r="AT17" i="12"/>
  <c r="AU17" i="12"/>
  <c r="AV17" i="12"/>
  <c r="AW17" i="12"/>
  <c r="AX17" i="12"/>
  <c r="AY17" i="12"/>
  <c r="AZ17" i="12"/>
  <c r="BA17" i="12"/>
  <c r="BB17" i="12"/>
  <c r="BC17" i="12"/>
  <c r="BD17" i="12"/>
  <c r="BE17" i="12"/>
  <c r="BF17" i="12"/>
  <c r="BG17" i="12"/>
  <c r="BH17" i="12"/>
  <c r="AF18" i="12"/>
  <c r="AG18" i="12"/>
  <c r="AH18" i="12"/>
  <c r="AI18" i="12"/>
  <c r="AJ18" i="12"/>
  <c r="AK18" i="12"/>
  <c r="AL18" i="12"/>
  <c r="AM18" i="12"/>
  <c r="AN18" i="12"/>
  <c r="AO18" i="12"/>
  <c r="AP18" i="12"/>
  <c r="AQ18" i="12"/>
  <c r="AR18" i="12"/>
  <c r="AS18" i="12"/>
  <c r="AT18" i="12"/>
  <c r="AU18" i="12"/>
  <c r="AV18" i="12"/>
  <c r="AW18" i="12"/>
  <c r="AX18" i="12"/>
  <c r="AY18" i="12"/>
  <c r="AZ18" i="12"/>
  <c r="BA18" i="12"/>
  <c r="BB18" i="12"/>
  <c r="BC18" i="12"/>
  <c r="BD18" i="12"/>
  <c r="BE18" i="12"/>
  <c r="BF18" i="12"/>
  <c r="BG18" i="12"/>
  <c r="BH18" i="12"/>
  <c r="AF19" i="12"/>
  <c r="AG19" i="12"/>
  <c r="AH19" i="12"/>
  <c r="AI19" i="12"/>
  <c r="AJ19" i="12"/>
  <c r="AK19" i="12"/>
  <c r="AL19" i="12"/>
  <c r="AM19" i="12"/>
  <c r="AN19" i="12"/>
  <c r="AO19" i="12"/>
  <c r="AP19" i="12"/>
  <c r="AQ19" i="12"/>
  <c r="AR19" i="12"/>
  <c r="AS19" i="12"/>
  <c r="AT19" i="12"/>
  <c r="AU19" i="12"/>
  <c r="AV19" i="12"/>
  <c r="AW19" i="12"/>
  <c r="AX19" i="12"/>
  <c r="AY19" i="12"/>
  <c r="AZ19" i="12"/>
  <c r="BA19" i="12"/>
  <c r="BB19" i="12"/>
  <c r="BC19" i="12"/>
  <c r="BD19" i="12"/>
  <c r="BE19" i="12"/>
  <c r="BF19" i="12"/>
  <c r="BG19" i="12"/>
  <c r="BH19" i="12"/>
  <c r="AF20" i="12"/>
  <c r="AG20" i="12"/>
  <c r="AH20" i="12"/>
  <c r="AI20" i="12"/>
  <c r="AJ20" i="12"/>
  <c r="AK20" i="12"/>
  <c r="AL20" i="12"/>
  <c r="AM20" i="12"/>
  <c r="AN20" i="12"/>
  <c r="AO20" i="12"/>
  <c r="AP20" i="12"/>
  <c r="AQ20" i="12"/>
  <c r="AR20" i="12"/>
  <c r="AS20" i="12"/>
  <c r="AT20" i="12"/>
  <c r="AU20" i="12"/>
  <c r="AV20" i="12"/>
  <c r="AW20" i="12"/>
  <c r="AX20" i="12"/>
  <c r="AY20" i="12"/>
  <c r="AZ20" i="12"/>
  <c r="BA20" i="12"/>
  <c r="BB20" i="12"/>
  <c r="BC20" i="12"/>
  <c r="BD20" i="12"/>
  <c r="BE20" i="12"/>
  <c r="BF20" i="12"/>
  <c r="BG20" i="12"/>
  <c r="BH20" i="12"/>
  <c r="AE12" i="12"/>
  <c r="AE13" i="12"/>
  <c r="AE14" i="12"/>
  <c r="AE15" i="12"/>
  <c r="AE16" i="12"/>
  <c r="AE17" i="12"/>
  <c r="AE18" i="12"/>
  <c r="AE19" i="12"/>
  <c r="AE20" i="12"/>
  <c r="BW41" i="12"/>
  <c r="AB41" i="12"/>
  <c r="BT41" i="12" s="1"/>
  <c r="BX41" i="12" s="1"/>
  <c r="BW40" i="12"/>
  <c r="AB40" i="12"/>
  <c r="BT40" i="12" s="1"/>
  <c r="BX40" i="12" s="1"/>
  <c r="BW39" i="12"/>
  <c r="AB39" i="12"/>
  <c r="BJ58" i="12"/>
  <c r="BK58" i="12"/>
  <c r="BI58" i="12"/>
  <c r="BI37" i="12"/>
  <c r="BJ37" i="12"/>
  <c r="BK37" i="12"/>
  <c r="BI38" i="12"/>
  <c r="BJ38" i="12"/>
  <c r="BK38" i="12"/>
  <c r="BJ36" i="12"/>
  <c r="BK36" i="12"/>
  <c r="BI36" i="12"/>
  <c r="BX38" i="12"/>
  <c r="BX37" i="12"/>
  <c r="BX36" i="12"/>
  <c r="BW37" i="12"/>
  <c r="BW38" i="12"/>
  <c r="BW36" i="12"/>
  <c r="AE37" i="12"/>
  <c r="AF37" i="12"/>
  <c r="AG37" i="12"/>
  <c r="AH37" i="12"/>
  <c r="AI37" i="12"/>
  <c r="AJ37" i="12"/>
  <c r="AK37" i="12"/>
  <c r="AL37" i="12"/>
  <c r="AM37" i="12"/>
  <c r="AN37" i="12"/>
  <c r="AO37" i="12"/>
  <c r="AP37" i="12"/>
  <c r="AQ37" i="12"/>
  <c r="AR37" i="12"/>
  <c r="AS37" i="12"/>
  <c r="AT37" i="12"/>
  <c r="AU37" i="12"/>
  <c r="AV37" i="12"/>
  <c r="AW37" i="12"/>
  <c r="AX37" i="12"/>
  <c r="AY37" i="12"/>
  <c r="AZ37" i="12"/>
  <c r="BA37" i="12"/>
  <c r="BB37" i="12"/>
  <c r="BC37" i="12"/>
  <c r="BD37" i="12"/>
  <c r="BE37" i="12"/>
  <c r="BF37" i="12"/>
  <c r="BG37" i="12"/>
  <c r="BH37" i="12"/>
  <c r="AE38" i="12"/>
  <c r="AF38" i="12"/>
  <c r="AG38" i="12"/>
  <c r="AH38" i="12"/>
  <c r="AI38" i="12"/>
  <c r="AJ38" i="12"/>
  <c r="AK38" i="12"/>
  <c r="AL38" i="12"/>
  <c r="AM38" i="12"/>
  <c r="AN38" i="12"/>
  <c r="AO38" i="12"/>
  <c r="AP38" i="12"/>
  <c r="AQ38" i="12"/>
  <c r="AR38" i="12"/>
  <c r="AS38" i="12"/>
  <c r="AT38" i="12"/>
  <c r="AU38" i="12"/>
  <c r="AV38" i="12"/>
  <c r="AW38" i="12"/>
  <c r="AX38" i="12"/>
  <c r="AY38" i="12"/>
  <c r="AZ38" i="12"/>
  <c r="BA38" i="12"/>
  <c r="BB38" i="12"/>
  <c r="BC38" i="12"/>
  <c r="BD38" i="12"/>
  <c r="BE38" i="12"/>
  <c r="BF38" i="12"/>
  <c r="BG38" i="12"/>
  <c r="BH38" i="12"/>
  <c r="AF36" i="12"/>
  <c r="AG36" i="12"/>
  <c r="AH36" i="12"/>
  <c r="AI36" i="12"/>
  <c r="AJ36" i="12"/>
  <c r="AK36" i="12"/>
  <c r="AL36" i="12"/>
  <c r="AM36" i="12"/>
  <c r="AN36" i="12"/>
  <c r="AO36" i="12"/>
  <c r="AP36" i="12"/>
  <c r="AQ36" i="12"/>
  <c r="AR36" i="12"/>
  <c r="AS36" i="12"/>
  <c r="AT36" i="12"/>
  <c r="AU36" i="12"/>
  <c r="AV36" i="12"/>
  <c r="AW36" i="12"/>
  <c r="AX36" i="12"/>
  <c r="AY36" i="12"/>
  <c r="AZ36" i="12"/>
  <c r="BA36" i="12"/>
  <c r="BB36" i="12"/>
  <c r="BC36" i="12"/>
  <c r="BD36" i="12"/>
  <c r="BE36" i="12"/>
  <c r="BF36" i="12"/>
  <c r="BG36" i="12"/>
  <c r="BH36" i="12"/>
  <c r="AE36" i="12"/>
  <c r="AB37" i="12"/>
  <c r="AB38" i="12"/>
  <c r="AB36" i="12"/>
  <c r="M32" i="12" a="1"/>
  <c r="M32" i="12" s="1"/>
  <c r="N32" i="12" a="1"/>
  <c r="N32" i="12" s="1"/>
  <c r="O32" i="12" a="1"/>
  <c r="O32" i="12" s="1"/>
  <c r="O31" i="12" a="1"/>
  <c r="O31" i="12" s="1"/>
  <c r="N31" i="12" a="1"/>
  <c r="N31" i="12" s="1"/>
  <c r="M31" i="12" a="1"/>
  <c r="M31" i="12" s="1"/>
  <c r="I12" i="12"/>
  <c r="J12" i="12"/>
  <c r="H12" i="12"/>
  <c r="BT67" i="12"/>
  <c r="BO38" i="12" l="1"/>
  <c r="BQ39" i="12"/>
  <c r="M33" i="12"/>
  <c r="N33" i="12"/>
  <c r="O33" i="12"/>
  <c r="BQ20" i="14"/>
  <c r="BP12" i="14"/>
  <c r="BP18" i="14"/>
  <c r="BQ11" i="14"/>
  <c r="BQ13" i="14"/>
  <c r="BQ17" i="14"/>
  <c r="BP15" i="14"/>
  <c r="BP14" i="14"/>
  <c r="BQ19" i="14"/>
  <c r="BP16" i="14"/>
  <c r="BQ25" i="14"/>
  <c r="BP25" i="14"/>
  <c r="BJ49" i="14"/>
  <c r="BL49" i="14" s="1"/>
  <c r="BL41" i="14" s="1"/>
  <c r="BN41" i="14" s="1"/>
  <c r="BQ32" i="14"/>
  <c r="BP32" i="14"/>
  <c r="BQ21" i="14"/>
  <c r="BP21" i="14"/>
  <c r="BQ35" i="14"/>
  <c r="BP35" i="14"/>
  <c r="BQ27" i="14"/>
  <c r="BP27" i="14"/>
  <c r="BQ26" i="14"/>
  <c r="BP26" i="14"/>
  <c r="BQ23" i="14"/>
  <c r="BP23" i="14"/>
  <c r="BQ24" i="14"/>
  <c r="BP24" i="14"/>
  <c r="BQ22" i="14"/>
  <c r="BP22" i="14"/>
  <c r="BQ31" i="14"/>
  <c r="BP31" i="14"/>
  <c r="BQ28" i="14"/>
  <c r="BP28" i="14"/>
  <c r="BQ34" i="14"/>
  <c r="BP34" i="14"/>
  <c r="BQ29" i="14"/>
  <c r="BP29" i="14"/>
  <c r="BP33" i="14"/>
  <c r="BQ33" i="14"/>
  <c r="BQ30" i="14"/>
  <c r="BP30" i="14"/>
  <c r="BO36" i="12"/>
  <c r="BO41" i="12"/>
  <c r="BQ37" i="12"/>
  <c r="BL48" i="12"/>
  <c r="BN50" i="12"/>
  <c r="BS54" i="12"/>
  <c r="BT52" i="12"/>
  <c r="BX52" i="12" s="1"/>
  <c r="BP36" i="12"/>
  <c r="BQ36" i="12"/>
  <c r="BQ38" i="12"/>
  <c r="BQ40" i="12"/>
  <c r="BO51" i="12"/>
  <c r="BP37" i="12"/>
  <c r="BP39" i="12"/>
  <c r="BP41" i="12"/>
  <c r="BP38" i="12"/>
  <c r="BP40" i="12"/>
  <c r="BO37" i="12"/>
  <c r="BO39" i="12"/>
  <c r="BO40" i="12"/>
  <c r="BQ41" i="12"/>
  <c r="BQ53" i="12"/>
  <c r="BM49" i="12"/>
  <c r="BX42" i="12"/>
  <c r="BX43" i="12"/>
  <c r="BX45" i="12"/>
  <c r="BX47" i="12"/>
  <c r="BX51" i="12"/>
  <c r="BX53" i="12"/>
  <c r="BK41" i="12"/>
  <c r="BJ40" i="12"/>
  <c r="BT39" i="12"/>
  <c r="BX39" i="12" s="1"/>
  <c r="BI39" i="12"/>
  <c r="BH61" i="12" l="1"/>
  <c r="BH62" i="12" s="1"/>
  <c r="BG61" i="12"/>
  <c r="BG62" i="12" s="1"/>
  <c r="BF61" i="12"/>
  <c r="BF62" i="12" s="1"/>
  <c r="BE61" i="12"/>
  <c r="BE62" i="12" s="1"/>
  <c r="BD61" i="12"/>
  <c r="BD62" i="12" s="1"/>
  <c r="BC61" i="12"/>
  <c r="BC62" i="12" s="1"/>
  <c r="BB61" i="12"/>
  <c r="BB62" i="12" s="1"/>
  <c r="BA61" i="12"/>
  <c r="BA62" i="12" s="1"/>
  <c r="AZ61" i="12"/>
  <c r="AZ62" i="12" s="1"/>
  <c r="AY61" i="12"/>
  <c r="AY62" i="12" s="1"/>
  <c r="AX61" i="12"/>
  <c r="AX62" i="12" s="1"/>
  <c r="AW61" i="12"/>
  <c r="AW62" i="12" s="1"/>
  <c r="AV61" i="12"/>
  <c r="AV62" i="12" s="1"/>
  <c r="AU61" i="12"/>
  <c r="AU62" i="12" s="1"/>
  <c r="AT61" i="12"/>
  <c r="AT62" i="12" s="1"/>
  <c r="AS61" i="12"/>
  <c r="AS62" i="12" s="1"/>
  <c r="AR61" i="12"/>
  <c r="AR62" i="12" s="1"/>
  <c r="AQ61" i="12"/>
  <c r="AQ62" i="12" s="1"/>
  <c r="AP61" i="12"/>
  <c r="AP62" i="12" s="1"/>
  <c r="AO61" i="12"/>
  <c r="AO62" i="12" s="1"/>
  <c r="AN61" i="12"/>
  <c r="AN62" i="12" s="1"/>
  <c r="AM61" i="12"/>
  <c r="AM62" i="12" s="1"/>
  <c r="AL61" i="12"/>
  <c r="AL62" i="12" s="1"/>
  <c r="AK61" i="12"/>
  <c r="AK62" i="12" s="1"/>
  <c r="AJ61" i="12"/>
  <c r="AJ62" i="12" s="1"/>
  <c r="AI61" i="12"/>
  <c r="AI62" i="12" s="1"/>
  <c r="AH61" i="12"/>
  <c r="AH62" i="12" s="1"/>
  <c r="AG61" i="12"/>
  <c r="AG62" i="12" s="1"/>
  <c r="AF61" i="12"/>
  <c r="AF62" i="12" s="1"/>
  <c r="AE61" i="12"/>
  <c r="AE62" i="12" s="1"/>
  <c r="BH57" i="12"/>
  <c r="BG57" i="12"/>
  <c r="BF57" i="12"/>
  <c r="BE57" i="12"/>
  <c r="BD57" i="12"/>
  <c r="BC57" i="12"/>
  <c r="BB57" i="12"/>
  <c r="BA57" i="12"/>
  <c r="AZ57" i="12"/>
  <c r="AY57" i="12"/>
  <c r="AX57" i="12"/>
  <c r="AW57" i="12"/>
  <c r="AV57" i="12"/>
  <c r="AU57" i="12"/>
  <c r="AT57" i="12"/>
  <c r="AS57" i="12"/>
  <c r="AR57" i="12"/>
  <c r="AQ57" i="12"/>
  <c r="AP57" i="12"/>
  <c r="AO57" i="12"/>
  <c r="AN57" i="12"/>
  <c r="AM57" i="12"/>
  <c r="AL57" i="12"/>
  <c r="AK57" i="12"/>
  <c r="AJ57" i="12"/>
  <c r="AI57" i="12"/>
  <c r="AH57" i="12"/>
  <c r="AG57" i="12"/>
  <c r="AF57" i="12"/>
  <c r="AE57" i="12"/>
  <c r="BH56" i="12"/>
  <c r="BG56" i="12"/>
  <c r="BF56" i="12"/>
  <c r="BE56" i="12"/>
  <c r="BD56" i="12"/>
  <c r="BC56" i="12"/>
  <c r="BB56" i="12"/>
  <c r="BA56" i="12"/>
  <c r="AZ56" i="12"/>
  <c r="AY56" i="12"/>
  <c r="AX56" i="12"/>
  <c r="AW56" i="12"/>
  <c r="AV56" i="12"/>
  <c r="AU56" i="12"/>
  <c r="AT56" i="12"/>
  <c r="AS56" i="12"/>
  <c r="AR56" i="12"/>
  <c r="AQ56" i="12"/>
  <c r="AP56" i="12"/>
  <c r="AO56" i="12"/>
  <c r="AN56" i="12"/>
  <c r="AM56" i="12"/>
  <c r="AL56" i="12"/>
  <c r="AK56" i="12"/>
  <c r="AJ56" i="12"/>
  <c r="AI56" i="12"/>
  <c r="AH56" i="12"/>
  <c r="AG56" i="12"/>
  <c r="AF56" i="12"/>
  <c r="AE56" i="12"/>
  <c r="G46" i="12"/>
  <c r="BX20" i="12" s="1"/>
  <c r="G45" i="12"/>
  <c r="BX19" i="12" s="1"/>
  <c r="BW35" i="12"/>
  <c r="AB35" i="12"/>
  <c r="G44" i="12"/>
  <c r="BX18" i="12" s="1"/>
  <c r="BW34" i="12"/>
  <c r="AB34" i="12"/>
  <c r="G43" i="12"/>
  <c r="BX17" i="12" s="1"/>
  <c r="BW33" i="12"/>
  <c r="BT33" i="12" a="1"/>
  <c r="BT35" i="12" s="1"/>
  <c r="BX35" i="12" s="1"/>
  <c r="AB33" i="12"/>
  <c r="G42" i="12"/>
  <c r="BX16" i="12" s="1"/>
  <c r="BW32" i="12"/>
  <c r="AB32" i="12"/>
  <c r="G41" i="12"/>
  <c r="BX15" i="12" s="1"/>
  <c r="BW31" i="12"/>
  <c r="AB31" i="12"/>
  <c r="G40" i="12"/>
  <c r="BX14" i="12" s="1"/>
  <c r="BW30" i="12"/>
  <c r="BT30" i="12" a="1"/>
  <c r="BT31" i="12" s="1"/>
  <c r="BX31" i="12" s="1"/>
  <c r="AB30" i="12"/>
  <c r="O26" i="12"/>
  <c r="G39" i="12"/>
  <c r="BX13" i="12" s="1"/>
  <c r="M25" i="12"/>
  <c r="G38" i="12"/>
  <c r="BX12" i="12" s="1"/>
  <c r="G37" i="12"/>
  <c r="BX11" i="12" s="1"/>
  <c r="BW29" i="12"/>
  <c r="AB29" i="12"/>
  <c r="BW28" i="12"/>
  <c r="AB28" i="12"/>
  <c r="BW27" i="12"/>
  <c r="BT27" i="12" a="1"/>
  <c r="BT29" i="12" s="1"/>
  <c r="BX29" i="12" s="1"/>
  <c r="AB27" i="12"/>
  <c r="BW26" i="12"/>
  <c r="AB26" i="12"/>
  <c r="BW25" i="12"/>
  <c r="AB25" i="12"/>
  <c r="BW24" i="12"/>
  <c r="BT24" i="12" a="1"/>
  <c r="BT26" i="12" s="1"/>
  <c r="BX26" i="12" s="1"/>
  <c r="AB24" i="12"/>
  <c r="BW23" i="12"/>
  <c r="AB23" i="12"/>
  <c r="BW22" i="12"/>
  <c r="AB22" i="12"/>
  <c r="BW21" i="12"/>
  <c r="BT21" i="12" a="1"/>
  <c r="AB21" i="12"/>
  <c r="BW20" i="12"/>
  <c r="AB20" i="12"/>
  <c r="T20" i="12"/>
  <c r="S20" i="12"/>
  <c r="R20" i="12"/>
  <c r="D20" i="12"/>
  <c r="BW19" i="12"/>
  <c r="AB19" i="12"/>
  <c r="T19" i="12"/>
  <c r="S19" i="12"/>
  <c r="R19" i="12"/>
  <c r="D19" i="12"/>
  <c r="BW18" i="12"/>
  <c r="AB18" i="12"/>
  <c r="T18" i="12"/>
  <c r="S18" i="12"/>
  <c r="R18" i="12"/>
  <c r="D18" i="12"/>
  <c r="BW17" i="12"/>
  <c r="AB17" i="12"/>
  <c r="T17" i="12"/>
  <c r="S17" i="12"/>
  <c r="R17" i="12"/>
  <c r="D17" i="12"/>
  <c r="BW16" i="12"/>
  <c r="AB16" i="12"/>
  <c r="T16" i="12"/>
  <c r="S16" i="12"/>
  <c r="R16" i="12"/>
  <c r="D16" i="12"/>
  <c r="L16" i="12" s="1"/>
  <c r="BW15" i="12"/>
  <c r="AB15" i="12"/>
  <c r="T15" i="12"/>
  <c r="S15" i="12"/>
  <c r="R15" i="12"/>
  <c r="D15" i="12"/>
  <c r="BW14" i="12"/>
  <c r="AB14" i="12"/>
  <c r="T14" i="12"/>
  <c r="S14" i="12"/>
  <c r="R14" i="12"/>
  <c r="D14" i="12"/>
  <c r="BW13" i="12"/>
  <c r="AB13" i="12"/>
  <c r="T13" i="12"/>
  <c r="S13" i="12"/>
  <c r="R13" i="12"/>
  <c r="D13" i="12"/>
  <c r="BW12" i="12"/>
  <c r="AB12" i="12"/>
  <c r="T12" i="12"/>
  <c r="S12" i="12"/>
  <c r="R12" i="12"/>
  <c r="D12" i="12"/>
  <c r="BW11" i="12"/>
  <c r="AB11" i="12"/>
  <c r="T11" i="12"/>
  <c r="S11" i="12"/>
  <c r="R11" i="12"/>
  <c r="D11" i="12"/>
  <c r="BH9" i="12"/>
  <c r="BG9" i="12"/>
  <c r="BF9" i="12"/>
  <c r="BE9" i="12"/>
  <c r="BD9" i="12"/>
  <c r="BC9" i="12"/>
  <c r="BB9" i="12"/>
  <c r="BA9" i="12"/>
  <c r="AZ9" i="12"/>
  <c r="AY9" i="12"/>
  <c r="AX9" i="12"/>
  <c r="AW9" i="12"/>
  <c r="AV9" i="12"/>
  <c r="AU9" i="12"/>
  <c r="AT9" i="12"/>
  <c r="AS9" i="12"/>
  <c r="AR9" i="12"/>
  <c r="AQ9" i="12"/>
  <c r="AP9" i="12"/>
  <c r="AO9" i="12"/>
  <c r="AN9" i="12"/>
  <c r="AM9" i="12"/>
  <c r="AL9" i="12"/>
  <c r="AK9" i="12"/>
  <c r="AJ9" i="12"/>
  <c r="AI9" i="12"/>
  <c r="AH9" i="12"/>
  <c r="AG9" i="12"/>
  <c r="AF9" i="12"/>
  <c r="AE9" i="12"/>
  <c r="AU52" i="12" l="1"/>
  <c r="BC51" i="12"/>
  <c r="Q11" i="12"/>
  <c r="L11" i="12"/>
  <c r="Q13" i="12"/>
  <c r="L13" i="12"/>
  <c r="Q15" i="12"/>
  <c r="L15" i="12"/>
  <c r="Q17" i="12"/>
  <c r="L17" i="12"/>
  <c r="Q19" i="12"/>
  <c r="L19" i="12"/>
  <c r="Q12" i="12"/>
  <c r="L12" i="12"/>
  <c r="Q14" i="12"/>
  <c r="L14" i="12"/>
  <c r="Q18" i="12"/>
  <c r="L18" i="12"/>
  <c r="Q20" i="12"/>
  <c r="L20" i="12"/>
  <c r="AM50" i="12"/>
  <c r="AE48" i="12"/>
  <c r="AQ48" i="12"/>
  <c r="AI49" i="12"/>
  <c r="AY53" i="12"/>
  <c r="AF49" i="12"/>
  <c r="BG52" i="12"/>
  <c r="AN48" i="12"/>
  <c r="AR49" i="12"/>
  <c r="AV53" i="12"/>
  <c r="AZ51" i="12"/>
  <c r="BD52" i="12"/>
  <c r="BH53" i="12"/>
  <c r="AW51" i="12"/>
  <c r="BE53" i="12"/>
  <c r="BA52" i="12"/>
  <c r="AH48" i="12"/>
  <c r="AL49" i="12"/>
  <c r="AT51" i="12"/>
  <c r="AX52" i="12"/>
  <c r="BB53" i="12"/>
  <c r="BF51" i="12"/>
  <c r="BQ28" i="12"/>
  <c r="BP28" i="12"/>
  <c r="BO28" i="12"/>
  <c r="AJ50" i="12"/>
  <c r="BQ22" i="12"/>
  <c r="BP22" i="12"/>
  <c r="BO22" i="12"/>
  <c r="BQ32" i="12"/>
  <c r="BP32" i="12"/>
  <c r="BO32" i="12"/>
  <c r="BO13" i="12"/>
  <c r="BQ13" i="12"/>
  <c r="BP13" i="12"/>
  <c r="BO15" i="12"/>
  <c r="BQ15" i="12"/>
  <c r="BP15" i="12"/>
  <c r="BO17" i="12"/>
  <c r="BQ17" i="12"/>
  <c r="BP17" i="12"/>
  <c r="BO19" i="12"/>
  <c r="BQ19" i="12"/>
  <c r="BP19" i="12"/>
  <c r="BO21" i="12"/>
  <c r="BQ21" i="12"/>
  <c r="BP21" i="12"/>
  <c r="BQ24" i="12"/>
  <c r="BP24" i="12"/>
  <c r="BO24" i="12"/>
  <c r="BO25" i="12"/>
  <c r="BQ25" i="12"/>
  <c r="BP25" i="12"/>
  <c r="BO27" i="12"/>
  <c r="BQ27" i="12"/>
  <c r="BP27" i="12"/>
  <c r="BQ30" i="12"/>
  <c r="BP30" i="12"/>
  <c r="BO30" i="12"/>
  <c r="BO31" i="12"/>
  <c r="BQ31" i="12"/>
  <c r="BP31" i="12"/>
  <c r="AG50" i="12"/>
  <c r="AK48" i="12"/>
  <c r="AO49" i="12"/>
  <c r="AS50" i="12"/>
  <c r="BO11" i="12"/>
  <c r="BQ11" i="12"/>
  <c r="BP11" i="12"/>
  <c r="BO23" i="12"/>
  <c r="BQ23" i="12"/>
  <c r="BP23" i="12"/>
  <c r="BO29" i="12"/>
  <c r="BQ29" i="12"/>
  <c r="BP29" i="12"/>
  <c r="BO35" i="12"/>
  <c r="BQ35" i="12"/>
  <c r="BP35" i="12"/>
  <c r="AP50" i="12"/>
  <c r="BQ12" i="12"/>
  <c r="BP12" i="12"/>
  <c r="BO12" i="12"/>
  <c r="BQ14" i="12"/>
  <c r="BP14" i="12"/>
  <c r="BO14" i="12"/>
  <c r="BQ16" i="12"/>
  <c r="BP16" i="12"/>
  <c r="BO16" i="12"/>
  <c r="BQ18" i="12"/>
  <c r="BP18" i="12"/>
  <c r="BO18" i="12"/>
  <c r="BQ20" i="12"/>
  <c r="BP20" i="12"/>
  <c r="BO20" i="12"/>
  <c r="BQ26" i="12"/>
  <c r="BP26" i="12"/>
  <c r="BO26" i="12"/>
  <c r="BO33" i="12"/>
  <c r="BQ33" i="12"/>
  <c r="BP33" i="12"/>
  <c r="BQ34" i="12"/>
  <c r="BP34" i="12"/>
  <c r="BO34" i="12"/>
  <c r="AQ54" i="12"/>
  <c r="AQ41" i="12"/>
  <c r="AQ40" i="12"/>
  <c r="AQ39" i="12"/>
  <c r="AU54" i="12"/>
  <c r="AU40" i="12"/>
  <c r="AU39" i="12"/>
  <c r="AU41" i="12"/>
  <c r="AY54" i="12"/>
  <c r="AY40" i="12"/>
  <c r="AY39" i="12"/>
  <c r="AY41" i="12"/>
  <c r="BC54" i="12"/>
  <c r="BC40" i="12"/>
  <c r="BC39" i="12"/>
  <c r="BC41" i="12"/>
  <c r="BG54" i="12"/>
  <c r="BG41" i="12"/>
  <c r="BG40" i="12"/>
  <c r="BG39" i="12"/>
  <c r="AF54" i="12"/>
  <c r="AF40" i="12"/>
  <c r="AF41" i="12"/>
  <c r="AF39" i="12"/>
  <c r="AN54" i="12"/>
  <c r="AN40" i="12"/>
  <c r="AN39" i="12"/>
  <c r="AN41" i="12"/>
  <c r="AV54" i="12"/>
  <c r="AV40" i="12"/>
  <c r="AV41" i="12"/>
  <c r="AV39" i="12"/>
  <c r="AZ54" i="12"/>
  <c r="AZ40" i="12"/>
  <c r="AZ41" i="12"/>
  <c r="AZ39" i="12"/>
  <c r="BD54" i="12"/>
  <c r="BD40" i="12"/>
  <c r="BD39" i="12"/>
  <c r="BD41" i="12"/>
  <c r="BH54" i="12"/>
  <c r="BH40" i="12"/>
  <c r="BH39" i="12"/>
  <c r="BH41" i="12"/>
  <c r="AI54" i="12"/>
  <c r="AI40" i="12"/>
  <c r="AI39" i="12"/>
  <c r="AI41" i="12"/>
  <c r="AM54" i="12"/>
  <c r="AM40" i="12"/>
  <c r="AM39" i="12"/>
  <c r="AM41" i="12"/>
  <c r="AJ54" i="12"/>
  <c r="AJ40" i="12"/>
  <c r="AJ41" i="12"/>
  <c r="AJ39" i="12"/>
  <c r="AR54" i="12"/>
  <c r="AR40" i="12"/>
  <c r="AR39" i="12"/>
  <c r="AR41" i="12"/>
  <c r="AG54" i="12"/>
  <c r="AG41" i="12"/>
  <c r="AG40" i="12"/>
  <c r="AG39" i="12"/>
  <c r="AK54" i="12"/>
  <c r="AK41" i="12"/>
  <c r="AK39" i="12"/>
  <c r="AK40" i="12"/>
  <c r="AO54" i="12"/>
  <c r="AO41" i="12"/>
  <c r="AO39" i="12"/>
  <c r="AO40" i="12"/>
  <c r="AS54" i="12"/>
  <c r="AS39" i="12"/>
  <c r="AS40" i="12"/>
  <c r="AS41" i="12"/>
  <c r="AW54" i="12"/>
  <c r="AW41" i="12"/>
  <c r="AW40" i="12"/>
  <c r="AW39" i="12"/>
  <c r="BA54" i="12"/>
  <c r="BA41" i="12"/>
  <c r="BA39" i="12"/>
  <c r="BA40" i="12"/>
  <c r="BE54" i="12"/>
  <c r="BE41" i="12"/>
  <c r="BE40" i="12"/>
  <c r="BE39" i="12"/>
  <c r="AE54" i="12"/>
  <c r="AE40" i="12"/>
  <c r="AE39" i="12"/>
  <c r="AE41" i="12"/>
  <c r="AH54" i="12"/>
  <c r="AH41" i="12"/>
  <c r="AH39" i="12"/>
  <c r="AH40" i="12"/>
  <c r="AL54" i="12"/>
  <c r="AL41" i="12"/>
  <c r="AL40" i="12"/>
  <c r="AL39" i="12"/>
  <c r="AP54" i="12"/>
  <c r="AP41" i="12"/>
  <c r="AP40" i="12"/>
  <c r="AP39" i="12"/>
  <c r="AT54" i="12"/>
  <c r="AT41" i="12"/>
  <c r="AT39" i="12"/>
  <c r="AT40" i="12"/>
  <c r="AX54" i="12"/>
  <c r="AX41" i="12"/>
  <c r="AX40" i="12"/>
  <c r="AX39" i="12"/>
  <c r="BB54" i="12"/>
  <c r="BB41" i="12"/>
  <c r="BB40" i="12"/>
  <c r="BB39" i="12"/>
  <c r="BF54" i="12"/>
  <c r="BF41" i="12"/>
  <c r="BF40" i="12"/>
  <c r="BF39" i="12"/>
  <c r="BI22" i="12"/>
  <c r="BK22" i="12"/>
  <c r="BJ22" i="12"/>
  <c r="BK21" i="12"/>
  <c r="BI21" i="12"/>
  <c r="BJ21" i="12"/>
  <c r="BJ25" i="12"/>
  <c r="BI25" i="12"/>
  <c r="BK25" i="12"/>
  <c r="BJ31" i="12"/>
  <c r="BK31" i="12"/>
  <c r="BI31" i="12"/>
  <c r="BJ23" i="12"/>
  <c r="BK23" i="12"/>
  <c r="BI23" i="12"/>
  <c r="BK29" i="12"/>
  <c r="BI29" i="12"/>
  <c r="BJ29" i="12"/>
  <c r="BJ35" i="12"/>
  <c r="BI35" i="12"/>
  <c r="BK35" i="12"/>
  <c r="BK28" i="12"/>
  <c r="BI28" i="12"/>
  <c r="BJ28" i="12"/>
  <c r="BK32" i="12"/>
  <c r="BI32" i="12"/>
  <c r="BJ32" i="12"/>
  <c r="BI13" i="12"/>
  <c r="BJ13" i="12"/>
  <c r="BK13" i="12"/>
  <c r="BJ15" i="12"/>
  <c r="BK15" i="12"/>
  <c r="BI15" i="12"/>
  <c r="BJ17" i="12"/>
  <c r="BI17" i="12"/>
  <c r="BK17" i="12"/>
  <c r="BJ19" i="12"/>
  <c r="BK19" i="12"/>
  <c r="BI19" i="12"/>
  <c r="BK24" i="12"/>
  <c r="BI24" i="12"/>
  <c r="BJ24" i="12"/>
  <c r="BJ27" i="12"/>
  <c r="BI27" i="12"/>
  <c r="BK27" i="12"/>
  <c r="BI30" i="12"/>
  <c r="BJ30" i="12"/>
  <c r="BK30" i="12"/>
  <c r="BK12" i="12"/>
  <c r="BI12" i="12"/>
  <c r="BJ12" i="12"/>
  <c r="BI14" i="12"/>
  <c r="BK14" i="12"/>
  <c r="BJ14" i="12"/>
  <c r="BK16" i="12"/>
  <c r="BI16" i="12"/>
  <c r="BJ16" i="12"/>
  <c r="BI18" i="12"/>
  <c r="BJ18" i="12"/>
  <c r="BK18" i="12"/>
  <c r="BK20" i="12"/>
  <c r="BI20" i="12"/>
  <c r="BJ20" i="12"/>
  <c r="BI26" i="12"/>
  <c r="BJ26" i="12"/>
  <c r="BK26" i="12"/>
  <c r="BI33" i="12"/>
  <c r="BJ33" i="12"/>
  <c r="BK33" i="12"/>
  <c r="BI34" i="12"/>
  <c r="BK34" i="12"/>
  <c r="BJ34" i="12"/>
  <c r="AF32" i="12"/>
  <c r="AH58" i="12"/>
  <c r="AL58" i="12"/>
  <c r="AP60" i="12"/>
  <c r="AP63" i="12" s="1"/>
  <c r="AT58" i="12"/>
  <c r="AX58" i="12"/>
  <c r="BB58" i="12"/>
  <c r="BF60" i="12"/>
  <c r="BF63" i="12" s="1"/>
  <c r="AE60" i="12"/>
  <c r="AE63" i="12" s="1"/>
  <c r="AI60" i="12"/>
  <c r="AI63" i="12" s="1"/>
  <c r="AM60" i="12"/>
  <c r="AM63" i="12" s="1"/>
  <c r="AQ60" i="12"/>
  <c r="AQ63" i="12" s="1"/>
  <c r="AU60" i="12"/>
  <c r="AU63" i="12" s="1"/>
  <c r="AY60" i="12"/>
  <c r="AY63" i="12" s="1"/>
  <c r="BC60" i="12"/>
  <c r="BC63" i="12" s="1"/>
  <c r="BG60" i="12"/>
  <c r="BG63" i="12" s="1"/>
  <c r="AV21" i="12"/>
  <c r="BH21" i="12"/>
  <c r="AM23" i="12"/>
  <c r="AO30" i="12"/>
  <c r="AS31" i="12"/>
  <c r="AW23" i="12"/>
  <c r="AY22" i="12"/>
  <c r="AT26" i="12"/>
  <c r="BT27" i="12"/>
  <c r="BX27" i="12" s="1"/>
  <c r="BT30" i="12"/>
  <c r="Z30" i="12" s="1"/>
  <c r="BT33" i="12"/>
  <c r="BX33" i="12" s="1"/>
  <c r="BT28" i="12"/>
  <c r="BX28" i="12" s="1"/>
  <c r="BT32" i="12"/>
  <c r="BX32" i="12" s="1"/>
  <c r="BT34" i="12"/>
  <c r="BX34" i="12" s="1"/>
  <c r="AC9" i="12"/>
  <c r="AL26" i="12"/>
  <c r="AP24" i="12"/>
  <c r="BB26" i="12"/>
  <c r="BB23" i="12"/>
  <c r="U15" i="12"/>
  <c r="U18" i="12"/>
  <c r="U19" i="12"/>
  <c r="C7" i="12"/>
  <c r="BV59" i="12" s="1"/>
  <c r="U13" i="12"/>
  <c r="U12" i="12"/>
  <c r="U16" i="12"/>
  <c r="U14" i="12"/>
  <c r="U17" i="12"/>
  <c r="U20" i="12"/>
  <c r="AK21" i="12"/>
  <c r="BA32" i="12"/>
  <c r="BF25" i="12"/>
  <c r="AR21" i="12"/>
  <c r="AJ22" i="12"/>
  <c r="AO23" i="12"/>
  <c r="AP25" i="12"/>
  <c r="AS21" i="12"/>
  <c r="AG23" i="12"/>
  <c r="AT23" i="12"/>
  <c r="AX25" i="12"/>
  <c r="BA21" i="12"/>
  <c r="AH23" i="12"/>
  <c r="BH28" i="12"/>
  <c r="AM65" i="12"/>
  <c r="AM67" i="12" s="1"/>
  <c r="AM30" i="12"/>
  <c r="AM28" i="12"/>
  <c r="AM35" i="12"/>
  <c r="AM21" i="12"/>
  <c r="AQ65" i="12"/>
  <c r="AQ67" i="12" s="1"/>
  <c r="AQ35" i="12"/>
  <c r="AQ30" i="12"/>
  <c r="AQ28" i="12"/>
  <c r="AQ24" i="12"/>
  <c r="AQ21" i="12"/>
  <c r="AQ23" i="12"/>
  <c r="AQ34" i="12"/>
  <c r="AQ27" i="12"/>
  <c r="BC65" i="12"/>
  <c r="BC67" i="12" s="1"/>
  <c r="BC30" i="12"/>
  <c r="BC28" i="12"/>
  <c r="BC23" i="12"/>
  <c r="BC35" i="12"/>
  <c r="BC24" i="12"/>
  <c r="BC21" i="12"/>
  <c r="BG21" i="12"/>
  <c r="AR22" i="12"/>
  <c r="BF33" i="12"/>
  <c r="Q16" i="12"/>
  <c r="AE65" i="12"/>
  <c r="AE67" i="12" s="1"/>
  <c r="AE21" i="12"/>
  <c r="AE35" i="12"/>
  <c r="AE28" i="12"/>
  <c r="AE30" i="12"/>
  <c r="AE24" i="12"/>
  <c r="AY65" i="12"/>
  <c r="AY67" i="12" s="1"/>
  <c r="AY35" i="12"/>
  <c r="AY30" i="12"/>
  <c r="AY28" i="12"/>
  <c r="AY27" i="12"/>
  <c r="I13" i="12"/>
  <c r="AI65" i="12"/>
  <c r="AI67" i="12" s="1"/>
  <c r="AI35" i="12"/>
  <c r="AI28" i="12"/>
  <c r="AI30" i="12"/>
  <c r="AI21" i="12"/>
  <c r="AI27" i="12"/>
  <c r="AI23" i="12"/>
  <c r="AU65" i="12"/>
  <c r="AU67" i="12" s="1"/>
  <c r="AU21" i="12"/>
  <c r="AU35" i="12"/>
  <c r="AU30" i="12"/>
  <c r="AU28" i="12"/>
  <c r="AU24" i="12"/>
  <c r="BG65" i="12"/>
  <c r="BG67" i="12" s="1"/>
  <c r="BG35" i="12"/>
  <c r="BG30" i="12"/>
  <c r="BG28" i="12"/>
  <c r="BG27" i="12"/>
  <c r="BG34" i="12"/>
  <c r="U11" i="12"/>
  <c r="BK11" i="12"/>
  <c r="AY21" i="12"/>
  <c r="BE22" i="12"/>
  <c r="BA22" i="12"/>
  <c r="AW22" i="12"/>
  <c r="AS22" i="12"/>
  <c r="AO22" i="12"/>
  <c r="AK22" i="12"/>
  <c r="AG22" i="12"/>
  <c r="BG22" i="12"/>
  <c r="BB22" i="12"/>
  <c r="AV22" i="12"/>
  <c r="AQ22" i="12"/>
  <c r="AL22" i="12"/>
  <c r="AF22" i="12"/>
  <c r="BD22" i="12"/>
  <c r="AX22" i="12"/>
  <c r="AP22" i="12"/>
  <c r="AI22" i="12"/>
  <c r="AT22" i="12"/>
  <c r="BC22" i="12"/>
  <c r="AU22" i="12"/>
  <c r="AN22" i="12"/>
  <c r="AH22" i="12"/>
  <c r="BH22" i="12"/>
  <c r="AZ22" i="12"/>
  <c r="AM22" i="12"/>
  <c r="AE22" i="12"/>
  <c r="BF22" i="12"/>
  <c r="AJ65" i="12"/>
  <c r="AJ67" i="12" s="1"/>
  <c r="AJ35" i="12"/>
  <c r="AJ21" i="12"/>
  <c r="AJ30" i="12"/>
  <c r="AJ32" i="12"/>
  <c r="AR65" i="12"/>
  <c r="AR67" i="12" s="1"/>
  <c r="AR35" i="12"/>
  <c r="AR30" i="12"/>
  <c r="AR33" i="12"/>
  <c r="AR31" i="12"/>
  <c r="AZ65" i="12"/>
  <c r="AZ67" i="12" s="1"/>
  <c r="AZ35" i="12"/>
  <c r="AZ21" i="12"/>
  <c r="J13" i="12"/>
  <c r="BD31" i="12"/>
  <c r="AG65" i="12"/>
  <c r="AG67" i="12" s="1"/>
  <c r="AG30" i="12"/>
  <c r="AG33" i="12"/>
  <c r="AG31" i="12"/>
  <c r="AG25" i="12"/>
  <c r="AK65" i="12"/>
  <c r="AK67" i="12" s="1"/>
  <c r="AK31" i="12"/>
  <c r="AK30" i="12"/>
  <c r="AK25" i="12"/>
  <c r="AO65" i="12"/>
  <c r="AO67" i="12" s="1"/>
  <c r="AO25" i="12"/>
  <c r="AO21" i="12"/>
  <c r="AS65" i="12"/>
  <c r="AS67" i="12" s="1"/>
  <c r="AS30" i="12"/>
  <c r="AS25" i="12"/>
  <c r="AW65" i="12"/>
  <c r="AW67" i="12" s="1"/>
  <c r="AW30" i="12"/>
  <c r="AW25" i="12"/>
  <c r="AW33" i="12"/>
  <c r="AW31" i="12"/>
  <c r="BA65" i="12"/>
  <c r="BA67" i="12" s="1"/>
  <c r="BA31" i="12"/>
  <c r="BA30" i="12"/>
  <c r="BA33" i="12"/>
  <c r="BA25" i="12"/>
  <c r="BE65" i="12"/>
  <c r="BE67" i="12" s="1"/>
  <c r="BE25" i="12"/>
  <c r="BE21" i="12"/>
  <c r="BE30" i="12"/>
  <c r="BE32" i="12"/>
  <c r="BI11" i="12"/>
  <c r="AG21" i="12"/>
  <c r="AN21" i="12"/>
  <c r="BT22" i="12"/>
  <c r="BX22" i="12" s="1"/>
  <c r="BT23" i="12"/>
  <c r="BX23" i="12" s="1"/>
  <c r="AX23" i="12"/>
  <c r="BE23" i="12"/>
  <c r="AR28" i="12"/>
  <c r="AN29" i="12"/>
  <c r="AK33" i="12"/>
  <c r="AF65" i="12"/>
  <c r="AF67" i="12" s="1"/>
  <c r="AF31" i="12"/>
  <c r="AF30" i="12"/>
  <c r="AF35" i="12"/>
  <c r="AF33" i="12"/>
  <c r="AF28" i="12"/>
  <c r="AF24" i="12"/>
  <c r="AN65" i="12"/>
  <c r="AN67" i="12" s="1"/>
  <c r="AN30" i="12"/>
  <c r="AN31" i="12"/>
  <c r="AN28" i="12"/>
  <c r="AN35" i="12"/>
  <c r="AV65" i="12"/>
  <c r="AV67" i="12" s="1"/>
  <c r="AV31" i="12"/>
  <c r="AV30" i="12"/>
  <c r="AV35" i="12"/>
  <c r="AV28" i="12"/>
  <c r="AV24" i="12"/>
  <c r="BD65" i="12"/>
  <c r="BD67" i="12" s="1"/>
  <c r="BD28" i="12"/>
  <c r="BD35" i="12"/>
  <c r="BD30" i="12"/>
  <c r="BD24" i="12"/>
  <c r="BH65" i="12"/>
  <c r="BH67" i="12" s="1"/>
  <c r="BH35" i="12"/>
  <c r="BH30" i="12"/>
  <c r="BH33" i="12"/>
  <c r="BH31" i="12"/>
  <c r="AF21" i="12"/>
  <c r="AJ28" i="12"/>
  <c r="AZ30" i="12"/>
  <c r="AH65" i="12"/>
  <c r="AH67" i="12" s="1"/>
  <c r="AL65" i="12"/>
  <c r="AL67" i="12" s="1"/>
  <c r="AL33" i="12"/>
  <c r="AL31" i="12"/>
  <c r="AL24" i="12"/>
  <c r="AP65" i="12"/>
  <c r="AP67" i="12" s="1"/>
  <c r="AP31" i="12"/>
  <c r="AP33" i="12"/>
  <c r="AT65" i="12"/>
  <c r="AT67" i="12" s="1"/>
  <c r="AT32" i="12"/>
  <c r="AX65" i="12"/>
  <c r="AX67" i="12" s="1"/>
  <c r="AX31" i="12"/>
  <c r="BB65" i="12"/>
  <c r="BB67" i="12" s="1"/>
  <c r="BB33" i="12"/>
  <c r="BB31" i="12"/>
  <c r="BF65" i="12"/>
  <c r="BF67" i="12" s="1"/>
  <c r="BF31" i="12"/>
  <c r="BJ11" i="12"/>
  <c r="H13" i="12"/>
  <c r="AW21" i="12"/>
  <c r="BD21" i="12"/>
  <c r="BT21" i="12"/>
  <c r="BX21" i="12" s="1"/>
  <c r="Z21" i="12" s="1"/>
  <c r="BH23" i="12"/>
  <c r="BD23" i="12"/>
  <c r="AZ23" i="12"/>
  <c r="AV23" i="12"/>
  <c r="AR23" i="12"/>
  <c r="AN23" i="12"/>
  <c r="AJ23" i="12"/>
  <c r="AF23" i="12"/>
  <c r="BF23" i="12"/>
  <c r="BA23" i="12"/>
  <c r="AU23" i="12"/>
  <c r="AP23" i="12"/>
  <c r="AK23" i="12"/>
  <c r="AE23" i="12"/>
  <c r="AL23" i="12"/>
  <c r="AS23" i="12"/>
  <c r="AY23" i="12"/>
  <c r="BG23" i="12"/>
  <c r="AJ24" i="12"/>
  <c r="AH25" i="12"/>
  <c r="BH26" i="12"/>
  <c r="BD26" i="12"/>
  <c r="AZ26" i="12"/>
  <c r="AV26" i="12"/>
  <c r="AR26" i="12"/>
  <c r="AN26" i="12"/>
  <c r="AJ26" i="12"/>
  <c r="AF26" i="12"/>
  <c r="BG26" i="12"/>
  <c r="BC26" i="12"/>
  <c r="AY26" i="12"/>
  <c r="AU26" i="12"/>
  <c r="AQ26" i="12"/>
  <c r="AM26" i="12"/>
  <c r="AI26" i="12"/>
  <c r="AE26" i="12"/>
  <c r="BA26" i="12"/>
  <c r="AS26" i="12"/>
  <c r="AK26" i="12"/>
  <c r="BF26" i="12"/>
  <c r="AX26" i="12"/>
  <c r="AP26" i="12"/>
  <c r="AH26" i="12"/>
  <c r="BE26" i="12"/>
  <c r="AW26" i="12"/>
  <c r="AO26" i="12"/>
  <c r="AG26" i="12"/>
  <c r="AZ28" i="12"/>
  <c r="AX29" i="12"/>
  <c r="AH31" i="12"/>
  <c r="AP32" i="12"/>
  <c r="AV33" i="12"/>
  <c r="BE27" i="12"/>
  <c r="BA27" i="12"/>
  <c r="AW27" i="12"/>
  <c r="AS27" i="12"/>
  <c r="AO27" i="12"/>
  <c r="AK27" i="12"/>
  <c r="AG27" i="12"/>
  <c r="BH27" i="12"/>
  <c r="BD27" i="12"/>
  <c r="AZ27" i="12"/>
  <c r="AV27" i="12"/>
  <c r="AR27" i="12"/>
  <c r="AN27" i="12"/>
  <c r="AJ27" i="12"/>
  <c r="AF27" i="12"/>
  <c r="AL27" i="12"/>
  <c r="AT27" i="12"/>
  <c r="BB27" i="12"/>
  <c r="BG29" i="12"/>
  <c r="BC29" i="12"/>
  <c r="AY29" i="12"/>
  <c r="AU29" i="12"/>
  <c r="AQ29" i="12"/>
  <c r="AM29" i="12"/>
  <c r="AI29" i="12"/>
  <c r="AE29" i="12"/>
  <c r="BH29" i="12"/>
  <c r="BB29" i="12"/>
  <c r="AW29" i="12"/>
  <c r="AR29" i="12"/>
  <c r="AL29" i="12"/>
  <c r="AG29" i="12"/>
  <c r="BF29" i="12"/>
  <c r="BA29" i="12"/>
  <c r="AV29" i="12"/>
  <c r="AP29" i="12"/>
  <c r="AK29" i="12"/>
  <c r="AF29" i="12"/>
  <c r="AO29" i="12"/>
  <c r="AZ29" i="12"/>
  <c r="BE34" i="12"/>
  <c r="BA34" i="12"/>
  <c r="AW34" i="12"/>
  <c r="AS34" i="12"/>
  <c r="AO34" i="12"/>
  <c r="AK34" i="12"/>
  <c r="AG34" i="12"/>
  <c r="BH34" i="12"/>
  <c r="BD34" i="12"/>
  <c r="AZ34" i="12"/>
  <c r="AV34" i="12"/>
  <c r="AR34" i="12"/>
  <c r="AN34" i="12"/>
  <c r="AJ34" i="12"/>
  <c r="AF34" i="12"/>
  <c r="BF34" i="12"/>
  <c r="AX34" i="12"/>
  <c r="AP34" i="12"/>
  <c r="AH34" i="12"/>
  <c r="BC34" i="12"/>
  <c r="AU34" i="12"/>
  <c r="AM34" i="12"/>
  <c r="AE34" i="12"/>
  <c r="AT34" i="12"/>
  <c r="AH24" i="12"/>
  <c r="AM24" i="12"/>
  <c r="AR24" i="12"/>
  <c r="AY24" i="12"/>
  <c r="BG24" i="12"/>
  <c r="BH25" i="12"/>
  <c r="BD25" i="12"/>
  <c r="AZ25" i="12"/>
  <c r="AV25" i="12"/>
  <c r="AR25" i="12"/>
  <c r="AN25" i="12"/>
  <c r="AJ25" i="12"/>
  <c r="AF25" i="12"/>
  <c r="BG25" i="12"/>
  <c r="BC25" i="12"/>
  <c r="AY25" i="12"/>
  <c r="AU25" i="12"/>
  <c r="AQ25" i="12"/>
  <c r="AM25" i="12"/>
  <c r="AI25" i="12"/>
  <c r="AE25" i="12"/>
  <c r="AL25" i="12"/>
  <c r="AT25" i="12"/>
  <c r="BB25" i="12"/>
  <c r="AE27" i="12"/>
  <c r="AM27" i="12"/>
  <c r="AU27" i="12"/>
  <c r="BC27" i="12"/>
  <c r="AH29" i="12"/>
  <c r="AS29" i="12"/>
  <c r="BD29" i="12"/>
  <c r="N25" i="12"/>
  <c r="M26" i="12"/>
  <c r="AK32" i="12"/>
  <c r="AV32" i="12"/>
  <c r="BF32" i="12"/>
  <c r="AI34" i="12"/>
  <c r="AY34" i="12"/>
  <c r="BF24" i="12"/>
  <c r="BB24" i="12"/>
  <c r="AX24" i="12"/>
  <c r="BE24" i="12"/>
  <c r="BA24" i="12"/>
  <c r="AW24" i="12"/>
  <c r="AS24" i="12"/>
  <c r="AO24" i="12"/>
  <c r="AK24" i="12"/>
  <c r="AG24" i="12"/>
  <c r="AI24" i="12"/>
  <c r="AN24" i="12"/>
  <c r="AT24" i="12"/>
  <c r="AZ24" i="12"/>
  <c r="BH24" i="12"/>
  <c r="BT25" i="12"/>
  <c r="BX25" i="12" s="1"/>
  <c r="BT24" i="12"/>
  <c r="AH27" i="12"/>
  <c r="AP27" i="12"/>
  <c r="AX27" i="12"/>
  <c r="BF27" i="12"/>
  <c r="AJ29" i="12"/>
  <c r="AT29" i="12"/>
  <c r="BE29" i="12"/>
  <c r="O25" i="12"/>
  <c r="O27" i="12" s="1"/>
  <c r="BG32" i="12"/>
  <c r="BC32" i="12"/>
  <c r="AY32" i="12"/>
  <c r="AU32" i="12"/>
  <c r="AQ32" i="12"/>
  <c r="AM32" i="12"/>
  <c r="AI32" i="12"/>
  <c r="AE32" i="12"/>
  <c r="BD32" i="12"/>
  <c r="AX32" i="12"/>
  <c r="AS32" i="12"/>
  <c r="AN32" i="12"/>
  <c r="AH32" i="12"/>
  <c r="BH32" i="12"/>
  <c r="BB32" i="12"/>
  <c r="AW32" i="12"/>
  <c r="AR32" i="12"/>
  <c r="AL32" i="12"/>
  <c r="AG32" i="12"/>
  <c r="AO32" i="12"/>
  <c r="AZ32" i="12"/>
  <c r="AL34" i="12"/>
  <c r="BB34" i="12"/>
  <c r="AH21" i="12"/>
  <c r="AL21" i="12"/>
  <c r="AP21" i="12"/>
  <c r="AT21" i="12"/>
  <c r="AX21" i="12"/>
  <c r="BB21" i="12"/>
  <c r="BF21" i="12"/>
  <c r="AG28" i="12"/>
  <c r="AK28" i="12"/>
  <c r="AO28" i="12"/>
  <c r="AS28" i="12"/>
  <c r="AW28" i="12"/>
  <c r="BA28" i="12"/>
  <c r="BE28" i="12"/>
  <c r="BG31" i="12"/>
  <c r="BC31" i="12"/>
  <c r="AY31" i="12"/>
  <c r="AU31" i="12"/>
  <c r="AQ31" i="12"/>
  <c r="AM31" i="12"/>
  <c r="AI31" i="12"/>
  <c r="AE31" i="12"/>
  <c r="AJ31" i="12"/>
  <c r="AO31" i="12"/>
  <c r="AT31" i="12"/>
  <c r="AZ31" i="12"/>
  <c r="BE31" i="12"/>
  <c r="AH33" i="12"/>
  <c r="AN33" i="12"/>
  <c r="AS33" i="12"/>
  <c r="AX33" i="12"/>
  <c r="BD33" i="12"/>
  <c r="AH28" i="12"/>
  <c r="AL28" i="12"/>
  <c r="AP28" i="12"/>
  <c r="AT28" i="12"/>
  <c r="AX28" i="12"/>
  <c r="BB28" i="12"/>
  <c r="BF28" i="12"/>
  <c r="N26" i="12"/>
  <c r="BG33" i="12"/>
  <c r="BC33" i="12"/>
  <c r="AY33" i="12"/>
  <c r="AU33" i="12"/>
  <c r="AQ33" i="12"/>
  <c r="AM33" i="12"/>
  <c r="AI33" i="12"/>
  <c r="AE33" i="12"/>
  <c r="AJ33" i="12"/>
  <c r="AO33" i="12"/>
  <c r="AT33" i="12"/>
  <c r="AZ33" i="12"/>
  <c r="BE33" i="12"/>
  <c r="AH30" i="12"/>
  <c r="AL30" i="12"/>
  <c r="AP30" i="12"/>
  <c r="AT30" i="12"/>
  <c r="AX30" i="12"/>
  <c r="BB30" i="12"/>
  <c r="BF30" i="12"/>
  <c r="AG35" i="12"/>
  <c r="AK35" i="12"/>
  <c r="AO35" i="12"/>
  <c r="AS35" i="12"/>
  <c r="AW35" i="12"/>
  <c r="BA35" i="12"/>
  <c r="BE35" i="12"/>
  <c r="AF60" i="12"/>
  <c r="AF63" i="12" s="1"/>
  <c r="AF58" i="12"/>
  <c r="AJ60" i="12"/>
  <c r="AJ63" i="12" s="1"/>
  <c r="AJ58" i="12"/>
  <c r="AN60" i="12"/>
  <c r="AN63" i="12" s="1"/>
  <c r="AN58" i="12"/>
  <c r="AR60" i="12"/>
  <c r="AR63" i="12" s="1"/>
  <c r="AR58" i="12"/>
  <c r="AV58" i="12"/>
  <c r="AV60" i="12"/>
  <c r="AV63" i="12" s="1"/>
  <c r="AZ60" i="12"/>
  <c r="AZ63" i="12" s="1"/>
  <c r="AZ58" i="12"/>
  <c r="BD60" i="12"/>
  <c r="BD63" i="12" s="1"/>
  <c r="BD58" i="12"/>
  <c r="BH60" i="12"/>
  <c r="BH63" i="12" s="1"/>
  <c r="BH58" i="12"/>
  <c r="AH35" i="12"/>
  <c r="AL35" i="12"/>
  <c r="AP35" i="12"/>
  <c r="AT35" i="12"/>
  <c r="AX35" i="12"/>
  <c r="BB35" i="12"/>
  <c r="BF35" i="12"/>
  <c r="AG58" i="12"/>
  <c r="AG60" i="12"/>
  <c r="AG63" i="12" s="1"/>
  <c r="AK60" i="12"/>
  <c r="AK63" i="12" s="1"/>
  <c r="AK58" i="12"/>
  <c r="AO60" i="12"/>
  <c r="AO63" i="12" s="1"/>
  <c r="AO58" i="12"/>
  <c r="AS60" i="12"/>
  <c r="AS63" i="12" s="1"/>
  <c r="AS58" i="12"/>
  <c r="AW60" i="12"/>
  <c r="AW63" i="12" s="1"/>
  <c r="AW58" i="12"/>
  <c r="BA60" i="12"/>
  <c r="BA63" i="12" s="1"/>
  <c r="BA58" i="12"/>
  <c r="BE60" i="12"/>
  <c r="BE63" i="12" s="1"/>
  <c r="BE58" i="12"/>
  <c r="AE58" i="12"/>
  <c r="AI58" i="12"/>
  <c r="AM58" i="12"/>
  <c r="AQ58" i="12"/>
  <c r="AU58" i="12"/>
  <c r="AY58" i="12"/>
  <c r="BC58" i="12"/>
  <c r="BG58" i="12"/>
  <c r="AL60" i="12"/>
  <c r="AL63" i="12" s="1"/>
  <c r="BB60" i="12"/>
  <c r="BB63" i="12" s="1"/>
  <c r="AH60" i="12"/>
  <c r="AH63" i="12" s="1"/>
  <c r="AX60" i="12"/>
  <c r="AX63" i="12" s="1"/>
  <c r="AT60" i="12"/>
  <c r="AT63" i="12" s="1"/>
  <c r="AP58" i="12"/>
  <c r="BF58" i="12"/>
  <c r="N27" i="12" l="1"/>
  <c r="M27" i="12"/>
  <c r="BV53" i="12"/>
  <c r="BV49" i="12"/>
  <c r="BV45" i="12"/>
  <c r="BV41" i="12"/>
  <c r="BY41" i="12" s="1"/>
  <c r="BV37" i="12"/>
  <c r="BY37" i="12" s="1"/>
  <c r="BV35" i="12"/>
  <c r="BV31" i="12"/>
  <c r="BV27" i="12"/>
  <c r="BV23" i="12"/>
  <c r="BV19" i="12"/>
  <c r="BV15" i="12"/>
  <c r="BV18" i="12"/>
  <c r="BV14" i="12"/>
  <c r="BV42" i="12"/>
  <c r="BV20" i="12"/>
  <c r="BV16" i="12"/>
  <c r="BV52" i="12"/>
  <c r="BV48" i="12"/>
  <c r="BV44" i="12"/>
  <c r="BV40" i="12"/>
  <c r="BY40" i="12" s="1"/>
  <c r="BV36" i="12"/>
  <c r="BY36" i="12" s="1"/>
  <c r="BV34" i="12"/>
  <c r="BV30" i="12"/>
  <c r="BV26" i="12"/>
  <c r="BV22" i="12"/>
  <c r="BV28" i="12"/>
  <c r="BV51" i="12"/>
  <c r="BV47" i="12"/>
  <c r="BV43" i="12"/>
  <c r="BV39" i="12"/>
  <c r="BY39" i="12" s="1"/>
  <c r="BV33" i="12"/>
  <c r="BV29" i="12"/>
  <c r="BV25" i="12"/>
  <c r="BV21" i="12"/>
  <c r="BV17" i="12"/>
  <c r="BZ17" i="12" s="1"/>
  <c r="BV13" i="12"/>
  <c r="BV50" i="12"/>
  <c r="BV46" i="12"/>
  <c r="BV38" i="12"/>
  <c r="BY38" i="12" s="1"/>
  <c r="BV32" i="12"/>
  <c r="BV24" i="12"/>
  <c r="BV12" i="12"/>
  <c r="BV11" i="12"/>
  <c r="BC69" i="12"/>
  <c r="AM69" i="12"/>
  <c r="AX69" i="12"/>
  <c r="AE69" i="12"/>
  <c r="AH69" i="12"/>
  <c r="AW69" i="12"/>
  <c r="BK69" i="12"/>
  <c r="AV69" i="12"/>
  <c r="BF69" i="12"/>
  <c r="BB69" i="12"/>
  <c r="AP69" i="12"/>
  <c r="AF69" i="12"/>
  <c r="BI69" i="12"/>
  <c r="AS69" i="12"/>
  <c r="AO69" i="12"/>
  <c r="AY69" i="12"/>
  <c r="AQ69" i="12"/>
  <c r="BJ69" i="12"/>
  <c r="AL69" i="12"/>
  <c r="BH69" i="12"/>
  <c r="BA69" i="12"/>
  <c r="AG69" i="12"/>
  <c r="AZ69" i="12"/>
  <c r="AR69" i="12"/>
  <c r="AJ69" i="12"/>
  <c r="AT69" i="12"/>
  <c r="BG69" i="12"/>
  <c r="BX30" i="12"/>
  <c r="BD69" i="12"/>
  <c r="AN69" i="12"/>
  <c r="BE69" i="12"/>
  <c r="AK69" i="12"/>
  <c r="AU69" i="12"/>
  <c r="AI69" i="12"/>
  <c r="AR71" i="12"/>
  <c r="BC71" i="12"/>
  <c r="AM71" i="12"/>
  <c r="AP71" i="12"/>
  <c r="AG71" i="12"/>
  <c r="AI71" i="12"/>
  <c r="AL71" i="12"/>
  <c r="AV71" i="12"/>
  <c r="AK71" i="12"/>
  <c r="AQ71" i="12"/>
  <c r="BD71" i="12"/>
  <c r="AN71" i="12"/>
  <c r="BE71" i="12"/>
  <c r="BA71" i="12"/>
  <c r="AZ71" i="12"/>
  <c r="AJ71" i="12"/>
  <c r="BH71" i="12"/>
  <c r="AF71" i="12"/>
  <c r="BI71" i="12"/>
  <c r="AW71" i="12"/>
  <c r="BK71" i="12"/>
  <c r="AE71" i="12"/>
  <c r="BJ71" i="12"/>
  <c r="BG71" i="12"/>
  <c r="AU71" i="12"/>
  <c r="BX24" i="12"/>
  <c r="Z24" i="12"/>
  <c r="BF71" i="12"/>
  <c r="BB71" i="12"/>
  <c r="AX71" i="12"/>
  <c r="AT71" i="12"/>
  <c r="AH71" i="12"/>
  <c r="AS71" i="12"/>
  <c r="AO71" i="12"/>
  <c r="AY71" i="12"/>
  <c r="BY45" i="12" l="1"/>
  <c r="BY46" i="12"/>
  <c r="BY50" i="12"/>
  <c r="BY52" i="12"/>
  <c r="BY48" i="12"/>
  <c r="BY53" i="12"/>
  <c r="BY51" i="12"/>
  <c r="BY42" i="12"/>
  <c r="BY49" i="12"/>
  <c r="BY43" i="12"/>
  <c r="BY47" i="12"/>
  <c r="BY44" i="12"/>
  <c r="BS67" i="12"/>
  <c r="BU67" i="12" s="1"/>
  <c r="BU59" i="12" s="1"/>
  <c r="BW59" i="12" s="1"/>
  <c r="BY17" i="12"/>
  <c r="BZ21" i="12"/>
  <c r="BY21" i="12"/>
  <c r="BY22" i="12"/>
  <c r="BZ22" i="12"/>
  <c r="BZ19" i="12"/>
  <c r="BY19" i="12"/>
  <c r="BZ35" i="12"/>
  <c r="BY35" i="12"/>
  <c r="BZ25" i="12"/>
  <c r="BY25" i="12"/>
  <c r="BZ18" i="12"/>
  <c r="BY18" i="12"/>
  <c r="BZ28" i="12"/>
  <c r="BY28" i="12"/>
  <c r="BZ16" i="12"/>
  <c r="BY16" i="12"/>
  <c r="BZ20" i="12"/>
  <c r="BY20" i="12"/>
  <c r="BZ30" i="12"/>
  <c r="BY30" i="12"/>
  <c r="BZ23" i="12"/>
  <c r="BY23" i="12"/>
  <c r="BZ26" i="12"/>
  <c r="BY26" i="12"/>
  <c r="BY24" i="12"/>
  <c r="BZ24" i="12"/>
  <c r="BZ13" i="12"/>
  <c r="BY13" i="12"/>
  <c r="BZ27" i="12"/>
  <c r="BY27" i="12"/>
  <c r="BZ31" i="12"/>
  <c r="BY31" i="12"/>
  <c r="BZ12" i="12"/>
  <c r="BY12" i="12"/>
  <c r="BZ11" i="12"/>
  <c r="BY11" i="12"/>
  <c r="BZ29" i="12"/>
  <c r="BY29" i="12"/>
  <c r="BZ33" i="12"/>
  <c r="BY33" i="12"/>
  <c r="BZ15" i="12"/>
  <c r="BY15" i="12"/>
  <c r="BZ32" i="12"/>
  <c r="BY32" i="12"/>
  <c r="BY14" i="12"/>
  <c r="BZ14" i="12"/>
  <c r="BZ34" i="12"/>
  <c r="BY34" i="12"/>
</calcChain>
</file>

<file path=xl/connections.xml><?xml version="1.0" encoding="utf-8"?>
<connections xmlns="http://schemas.openxmlformats.org/spreadsheetml/2006/main">
  <connection id="1" name="DriveMatrixFictionalRelaxed" type="6" refreshedVersion="5" deleted="1" background="1" saveData="1">
    <textPr prompt="0" sourceFile="E:\Scenario and Estate Modelling\Geographical Assignment Tool vs Excel\Inputs\DriveMatrixFictionalForRExcelComparison.csv" tab="0" comma="1">
      <textFields count="6">
        <textField/>
        <textField/>
        <textField/>
        <textField/>
        <textField/>
        <textField/>
      </textFields>
    </textPr>
  </connection>
  <connection id="2" name="FictionalCourtVolumesRelaxed" type="6" refreshedVersion="5" deleted="1" background="1" saveData="1">
    <textPr prompt="0" sourceFile="E:\Scenario and Estate Modelling\Geographical Assignment Tool vs Excel\Inputs\CourtsFictionalForRExcelComparison.csv" tab="0" comma="1">
      <textFields count="8">
        <textField/>
        <textField type="skip"/>
        <textField type="skip"/>
        <textField type="skip"/>
        <textField type="skip"/>
        <textField type="skip"/>
        <textField type="skip"/>
        <textField/>
      </textFields>
    </textPr>
  </connection>
</connections>
</file>

<file path=xl/sharedStrings.xml><?xml version="1.0" encoding="utf-8"?>
<sst xmlns="http://schemas.openxmlformats.org/spreadsheetml/2006/main" count="811" uniqueCount="242">
  <si>
    <t>Belmarsh</t>
  </si>
  <si>
    <t>Brixton</t>
  </si>
  <si>
    <t>Wandsworth</t>
  </si>
  <si>
    <t>Barking</t>
  </si>
  <si>
    <t>Bexleyheath</t>
  </si>
  <si>
    <t>Blackfriars</t>
  </si>
  <si>
    <t>Brent</t>
  </si>
  <si>
    <t>Bromley</t>
  </si>
  <si>
    <t>Prison Capacities</t>
  </si>
  <si>
    <t>Opcap</t>
  </si>
  <si>
    <t>Used</t>
  </si>
  <si>
    <t>Leftover</t>
  </si>
  <si>
    <t>Penalty Incurred</t>
  </si>
  <si>
    <t>Grey cells are inputs</t>
  </si>
  <si>
    <t>RowSums</t>
  </si>
  <si>
    <t>Function</t>
  </si>
  <si>
    <t>LSMS</t>
  </si>
  <si>
    <t>MCR</t>
  </si>
  <si>
    <t>Max % Capacities Used By Function</t>
  </si>
  <si>
    <t>Min % Capacities Used By Function</t>
  </si>
  <si>
    <t>Total</t>
  </si>
  <si>
    <t>F1P1</t>
  </si>
  <si>
    <t>F2P2</t>
  </si>
  <si>
    <t>F1P2</t>
  </si>
  <si>
    <t>F1P3</t>
  </si>
  <si>
    <t>F2P1</t>
  </si>
  <si>
    <t>F2P3</t>
  </si>
  <si>
    <t>L1</t>
  </si>
  <si>
    <t>L2</t>
  </si>
  <si>
    <t>L3</t>
  </si>
  <si>
    <t>L4</t>
  </si>
  <si>
    <t>L5</t>
  </si>
  <si>
    <t>F1</t>
  </si>
  <si>
    <t>F2</t>
  </si>
  <si>
    <t>P1</t>
  </si>
  <si>
    <t>P2</t>
  </si>
  <si>
    <t>P3</t>
  </si>
  <si>
    <t>[,1]</t>
  </si>
  <si>
    <t>[,2]</t>
  </si>
  <si>
    <t>[,3]</t>
  </si>
  <si>
    <t>[,4]</t>
  </si>
  <si>
    <t>[,5]</t>
  </si>
  <si>
    <t>[,6]</t>
  </si>
  <si>
    <t>[,7]</t>
  </si>
  <si>
    <t>[,8]</t>
  </si>
  <si>
    <t>[,9]</t>
  </si>
  <si>
    <t>[,10]</t>
  </si>
  <si>
    <t>[,11]</t>
  </si>
  <si>
    <t>[,12]</t>
  </si>
  <si>
    <t>[,13]</t>
  </si>
  <si>
    <t>[,14]</t>
  </si>
  <si>
    <t>[,15]</t>
  </si>
  <si>
    <t>[,16]</t>
  </si>
  <si>
    <t>[,17]</t>
  </si>
  <si>
    <t>[,18]</t>
  </si>
  <si>
    <t>[,19]</t>
  </si>
  <si>
    <t>[1,]</t>
  </si>
  <si>
    <t>[2,]</t>
  </si>
  <si>
    <t>[3,]</t>
  </si>
  <si>
    <t>[4,]</t>
  </si>
  <si>
    <t>[5,]</t>
  </si>
  <si>
    <t>[6,]</t>
  </si>
  <si>
    <t>[7,]</t>
  </si>
  <si>
    <t>[8,]</t>
  </si>
  <si>
    <t>[9,]</t>
  </si>
  <si>
    <t>[10,]</t>
  </si>
  <si>
    <t>[11,]</t>
  </si>
  <si>
    <t>[12,]</t>
  </si>
  <si>
    <t>[13,]</t>
  </si>
  <si>
    <t>[14,]</t>
  </si>
  <si>
    <t>[15,]</t>
  </si>
  <si>
    <t>[16,]</t>
  </si>
  <si>
    <t>[17,]</t>
  </si>
  <si>
    <t>[18,]</t>
  </si>
  <si>
    <t>[19,]</t>
  </si>
  <si>
    <t>[20,]</t>
  </si>
  <si>
    <t>[21,]</t>
  </si>
  <si>
    <t>[22,]</t>
  </si>
  <si>
    <t>[23,]</t>
  </si>
  <si>
    <t>[24,]</t>
  </si>
  <si>
    <t>[25,]</t>
  </si>
  <si>
    <t>[,20]</t>
  </si>
  <si>
    <t>[,21]</t>
  </si>
  <si>
    <t>[,22]</t>
  </si>
  <si>
    <t>[,23]</t>
  </si>
  <si>
    <t>[,24]</t>
  </si>
  <si>
    <t>[,25]</t>
  </si>
  <si>
    <t>[,26]</t>
  </si>
  <si>
    <t>[,27]</t>
  </si>
  <si>
    <t>[,28]</t>
  </si>
  <si>
    <t>[,29]</t>
  </si>
  <si>
    <t>[,30]</t>
  </si>
  <si>
    <t>Constraint Reason</t>
  </si>
  <si>
    <t>R Individual Constraint Matrix</t>
  </si>
  <si>
    <t>Everyone allocated a bed</t>
  </si>
  <si>
    <t>Max function proportion share</t>
  </si>
  <si>
    <t>Min function proportion share</t>
  </si>
  <si>
    <t>cnst_unit_matrix</t>
  </si>
  <si>
    <t>cnst_vol_matrix</t>
  </si>
  <si>
    <t>cnst_max_matrix</t>
  </si>
  <si>
    <t>Right hand side</t>
  </si>
  <si>
    <t>cnst_unit_vec</t>
  </si>
  <si>
    <t>cnst_vol_vec</t>
  </si>
  <si>
    <t>cnst_max_vec</t>
  </si>
  <si>
    <t>cnst_min_vec</t>
  </si>
  <si>
    <t>Assignment vector element</t>
  </si>
  <si>
    <t>Assignment matrix row</t>
  </si>
  <si>
    <t>Assignment matrix column</t>
  </si>
  <si>
    <t>R Individual constraint vectors</t>
  </si>
  <si>
    <t>Sum product</t>
  </si>
  <si>
    <t>Vectorised penalty matrix</t>
  </si>
  <si>
    <t>Requirement</t>
  </si>
  <si>
    <t>==</t>
  </si>
  <si>
    <t>&lt;=</t>
  </si>
  <si>
    <t>&gt;=</t>
  </si>
  <si>
    <t>Meets Requirement</t>
  </si>
  <si>
    <t>concat</t>
  </si>
  <si>
    <t>Function penalty weight</t>
  </si>
  <si>
    <t>Function weighted penalty vector</t>
  </si>
  <si>
    <t>Matrix Obj</t>
  </si>
  <si>
    <t>Excel Obj</t>
  </si>
  <si>
    <t>Objs Match?</t>
  </si>
  <si>
    <t>Codes</t>
  </si>
  <si>
    <t>Required RHS vector</t>
  </si>
  <si>
    <t>The following shows a reduced example of the SAT implemented in Excel vs a matrix approach as implemented within R</t>
  </si>
  <si>
    <t xml:space="preserve">- Matrix representation - Matrix representation - Matrix representation - Matrix representation - Matrix representation - Matrix representation - Matrix representation - Matrix representation  - Matrix representation - Matrix representation - Matrix representation - Matrix representation - Matrix representation - Matrix representation - Matrix representation - Matrix representation - Matrix representation - Matrix representation - Matrix representation - Matrix representation - Matrix representation - Matrix representation - </t>
  </si>
  <si>
    <t>Prison capacity not exceeded</t>
  </si>
  <si>
    <t>Weighting</t>
  </si>
  <si>
    <t>Induced Penalty Vector</t>
  </si>
  <si>
    <t>Objectives Comparison</t>
  </si>
  <si>
    <t>Logical Order of Location, Function, Prison</t>
  </si>
  <si>
    <t>Location Function</t>
  </si>
  <si>
    <t>Location Function Volume</t>
  </si>
  <si>
    <t>Excel Objective:</t>
  </si>
  <si>
    <t>Sum of Penalty</t>
  </si>
  <si>
    <t>Sum of volumes</t>
  </si>
  <si>
    <t>Matrix Objective</t>
  </si>
  <si>
    <t>Penalty/Drive Matrix</t>
  </si>
  <si>
    <t>Output</t>
  </si>
  <si>
    <t>% of HomeLocationFunction sent to each prison</t>
  </si>
  <si>
    <t>Homelocation-Function Volumes</t>
  </si>
  <si>
    <t>Homelocation</t>
  </si>
  <si>
    <t>Volume</t>
  </si>
  <si>
    <t>Function Drive Time Weightings</t>
  </si>
  <si>
    <t>Sum For Homelocation</t>
  </si>
  <si>
    <t>- Excel representation - Excel representation - Excel representation  - Excel representation - Excel representation - Excel representation - Excel representation - Excel representation - Excel representation - Excel representation - Excel representation - Excel representation - Excel representation - Excel representation - Excel representation -</t>
  </si>
  <si>
    <t>Capacities/Places Used By Function</t>
  </si>
  <si>
    <t>Yellow cells are decision variables (i.e. the variables that can be adjusted to try and create a solution that satisfies the constraints). Excel finds the best combination of these to reduce average drive time</t>
  </si>
  <si>
    <t>cnst_matrix</t>
  </si>
  <si>
    <t>Overall Constraint Matrix</t>
  </si>
  <si>
    <t>On the left hand side of the sheet (with green heading), the Excel Solver is used, while a matrix approach is used on the right hand side of the sheet (with blue heading).</t>
  </si>
  <si>
    <t>Sum Product Matches Excel Version</t>
  </si>
  <si>
    <t>Brief explanation</t>
  </si>
  <si>
    <t>Excel Solver generated value (vectorised)</t>
  </si>
  <si>
    <t>Homelocation-Function</t>
  </si>
  <si>
    <t>Logical Order</t>
  </si>
  <si>
    <t>Matrix identifies those allocations which are relevant for ensuring each Homelocation-Function has a prison bed for all its volume. It has a 1 for each column that matches the homelocation-function for that row. So for example, the top row (in combination with the direction and RHS vectors) says that Barking-LSMS must go to either Barking-LSMS-(Belmarsh, Brixton or Wandsworth), and when this top row is multlipled by the assignment vector, it's total should equal 1.</t>
  </si>
  <si>
    <t>R direction vector (cnst_direction from R)</t>
  </si>
  <si>
    <t>Required Direction Vector</t>
  </si>
  <si>
    <t>Direction Req</t>
  </si>
  <si>
    <t>Vectorised mProfit</t>
  </si>
  <si>
    <t>F1L1</t>
  </si>
  <si>
    <t>F1L2</t>
  </si>
  <si>
    <t>F1L3</t>
  </si>
  <si>
    <t>F1L4</t>
  </si>
  <si>
    <t>F1L5</t>
  </si>
  <si>
    <t>F2L1</t>
  </si>
  <si>
    <t>F2L2</t>
  </si>
  <si>
    <t>F2L3</t>
  </si>
  <si>
    <t>F2L4</t>
  </si>
  <si>
    <t>F2L5</t>
  </si>
  <si>
    <t>F1L1P1</t>
  </si>
  <si>
    <t>F1L1P2</t>
  </si>
  <si>
    <t>F1L1P3</t>
  </si>
  <si>
    <t>F1L2P1</t>
  </si>
  <si>
    <t>F1L2P2</t>
  </si>
  <si>
    <t>F1L2P3</t>
  </si>
  <si>
    <t>F1L3P1</t>
  </si>
  <si>
    <t>F1L3P2</t>
  </si>
  <si>
    <t>F1L3P3</t>
  </si>
  <si>
    <t>F1L4P1</t>
  </si>
  <si>
    <t>F1L4P2</t>
  </si>
  <si>
    <t>F1L4P3</t>
  </si>
  <si>
    <t>F1L5P1</t>
  </si>
  <si>
    <t>F1L5P2</t>
  </si>
  <si>
    <t>F1L5P3</t>
  </si>
  <si>
    <t>F2L1P1</t>
  </si>
  <si>
    <t>F2L1P2</t>
  </si>
  <si>
    <t>F2L1P3</t>
  </si>
  <si>
    <t>F2L2P1</t>
  </si>
  <si>
    <t>F2L2P2</t>
  </si>
  <si>
    <t>F2L2P3</t>
  </si>
  <si>
    <t>F2L3P1</t>
  </si>
  <si>
    <t>F2L3P2</t>
  </si>
  <si>
    <t>F2L3P3</t>
  </si>
  <si>
    <t>F2L4P1</t>
  </si>
  <si>
    <t>F2L4P2</t>
  </si>
  <si>
    <t>F2L4P3</t>
  </si>
  <si>
    <t>F2L5P1</t>
  </si>
  <si>
    <t>F2L5P2</t>
  </si>
  <si>
    <t>F2L5P3</t>
  </si>
  <si>
    <t xml:space="preserve">Effective Prison Function Threshold Constraints </t>
  </si>
  <si>
    <t>Prison % Capacities Used By Function</t>
  </si>
  <si>
    <t xml:space="preserve">Effective Prison Threshold Constraints </t>
  </si>
  <si>
    <t>Binary Flags For Prison Use</t>
  </si>
  <si>
    <t>Prison being used flag</t>
  </si>
  <si>
    <t>Sets a binary flag to 1 if any capacity within that prison is being used</t>
  </si>
  <si>
    <t>Prison threshold constraint</t>
  </si>
  <si>
    <t>Enforces that the threshold for a prison's capacity is met or no capacity is used</t>
  </si>
  <si>
    <t>TP1</t>
  </si>
  <si>
    <t>TP2</t>
  </si>
  <si>
    <t>TP3</t>
  </si>
  <si>
    <t>TF1P1</t>
  </si>
  <si>
    <t>TF1P2</t>
  </si>
  <si>
    <t>TF2P1</t>
  </si>
  <si>
    <t>TF1P3</t>
  </si>
  <si>
    <t>TF2P2</t>
  </si>
  <si>
    <t>TF2P3</t>
  </si>
  <si>
    <t>Prison function being used flag</t>
  </si>
  <si>
    <t>Sets a binary flag to 1 if any capacity within that prison/function is being used</t>
  </si>
  <si>
    <t>Prison function threshold constraint</t>
  </si>
  <si>
    <t>Enforces that the threshold for a prison function's capacity is met or no capacity is used for that function</t>
  </si>
  <si>
    <t>Check to see all demand is sent to a prison. All values should be 1</t>
  </si>
  <si>
    <t>Decision Variables</t>
  </si>
  <si>
    <t>Logical Order of Function, Location, Prison</t>
  </si>
  <si>
    <t>Capacity</t>
  </si>
  <si>
    <t>Prison Function Threshold Variables</t>
  </si>
  <si>
    <t>Prison Function Threshold Constraints</t>
  </si>
  <si>
    <t>Prison Threshold Constraints</t>
  </si>
  <si>
    <t>The blue shaded area represents the constraint matrix that is required in R to enforce the necessary constraints within the SAT. The number of columns is the number of prisons mulitplied by the number of homelocations multiplied by the number of functions (here 30), and each of these columns refer to a specific Function-HomeLocation-Prison combination. This matrix is used with the direction and right hand side vectors to the right</t>
  </si>
  <si>
    <t>The blue shaded area represents the constraint matrix that is required in R to enforce the necessary constraints within the SAT. The number of columns is the number of prisons mulitplied by the number of homelocations multiplied by the number of functions (here 30), and each of these columns refer to a specific Function-Homelocation-Prison combination. This matrix is used with the direction and right hand side vectors to the right</t>
  </si>
  <si>
    <t>Calculations Required For Implementing Threshold Constraints</t>
  </si>
  <si>
    <t>Specify Maximum Number of Prisons To Use</t>
  </si>
  <si>
    <t>Prisons Used</t>
  </si>
  <si>
    <t>Prison Function Threshold Variables BigN</t>
  </si>
  <si>
    <t>Prison Threshold Variables</t>
  </si>
  <si>
    <t>Prison Threshold Variables BigN</t>
  </si>
  <si>
    <t>Results/Actuals</t>
  </si>
  <si>
    <t>Green Cells are flexible prison function suitability constraints to be edited by user</t>
  </si>
  <si>
    <t>Orange cells are additional constraints used by Excel Solver</t>
  </si>
  <si>
    <t>Green cells are flexible prison function suitability constraints to be edited by user</t>
  </si>
  <si>
    <t>BigN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</si>
</sst>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3" x14ac:knownFonts="1">
    <font>
      <sz val="11"/>
      <color theme="1"/>
      <name val="Times New Roman"/>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Times New Roman"/>
      <family val="1"/>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Lucida Console"/>
      <family val="3"/>
    </font>
    <font>
      <sz val="11"/>
      <name val="Times New Roman"/>
      <family val="2"/>
    </font>
    <font>
      <b/>
      <sz val="11"/>
      <name val="Times New Roman"/>
      <family val="1"/>
    </font>
    <font>
      <sz val="11"/>
      <color theme="1"/>
      <name val="Times New Roman"/>
      <family val="1"/>
    </font>
    <font>
      <sz val="18"/>
      <color theme="1"/>
      <name val="Calibri"/>
      <family val="2"/>
      <scheme val="minor"/>
    </font>
    <font>
      <sz val="10"/>
      <name val="Arial"/>
      <family val="2"/>
    </font>
    <font>
      <sz val="8"/>
      <name val="Arial"/>
      <family val="2"/>
    </font>
    <font>
      <b/>
      <sz val="10"/>
      <color indexed="56"/>
      <name val="Wingdings"/>
      <charset val="2"/>
    </font>
    <font>
      <sz val="10"/>
      <name val="Arial"/>
      <family val="2"/>
    </font>
    <font>
      <b/>
      <sz val="11"/>
      <color theme="1"/>
      <name val="Times New Roman"/>
      <family val="2"/>
    </font>
    <font>
      <b/>
      <sz val="14"/>
      <color theme="1"/>
      <name val="Times New Roman"/>
      <family val="1"/>
    </font>
    <font>
      <b/>
      <sz val="14"/>
      <color theme="1"/>
      <name val="Calibri"/>
      <family val="2"/>
      <scheme val="minor"/>
    </font>
    <font>
      <b/>
      <sz val="18"/>
      <color theme="1"/>
      <name val="Calibri"/>
      <family val="2"/>
      <scheme val="minor"/>
    </font>
    <font>
      <b/>
      <sz val="22"/>
      <color theme="1"/>
      <name val="Calibri"/>
      <family val="2"/>
      <scheme val="minor"/>
    </font>
    <font>
      <b/>
      <sz val="22"/>
      <color theme="1"/>
      <name val="Calibri"/>
      <family val="2"/>
    </font>
    <font>
      <sz val="20"/>
      <color theme="1"/>
      <name val="Calibri"/>
      <family val="2"/>
      <scheme val="minor"/>
    </font>
    <font>
      <sz val="12"/>
      <color theme="1"/>
      <name val="Times New Roman"/>
      <family val="2"/>
    </font>
  </fonts>
  <fills count="46">
    <fill>
      <patternFill patternType="none"/>
    </fill>
    <fill>
      <patternFill patternType="gray125"/>
    </fill>
    <fill>
      <patternFill patternType="solid">
        <fgColor theme="7" tint="0.59999389629810485"/>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59999389629810485"/>
        <bgColor indexed="64"/>
      </patternFill>
    </fill>
    <fill>
      <patternFill patternType="solid">
        <fgColor theme="9" tint="0.79998168889431442"/>
        <bgColor indexed="64"/>
      </patternFill>
    </fill>
    <fill>
      <patternFill patternType="solid">
        <fgColor rgb="FF00B0F0"/>
        <bgColor indexed="64"/>
      </patternFill>
    </fill>
    <fill>
      <patternFill patternType="solid">
        <fgColor rgb="FFFFC000"/>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7" tint="0.59996337778862885"/>
        <bgColor indexed="64"/>
      </patternFill>
    </fill>
    <fill>
      <patternFill patternType="solid">
        <fgColor indexed="49"/>
        <bgColor indexed="64"/>
      </patternFill>
    </fill>
    <fill>
      <patternFill patternType="solid">
        <fgColor theme="6" tint="0.59999389629810485"/>
        <bgColor indexed="64"/>
      </patternFill>
    </fill>
  </fills>
  <borders count="3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style="thin">
        <color auto="1"/>
      </right>
      <top style="thin">
        <color auto="1"/>
      </top>
      <bottom/>
      <diagonal/>
    </border>
    <border>
      <left style="thin">
        <color auto="1"/>
      </left>
      <right style="thin">
        <color auto="1"/>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bottom style="thin">
        <color auto="1"/>
      </bottom>
      <diagonal/>
    </border>
    <border>
      <left/>
      <right style="thin">
        <color auto="1"/>
      </right>
      <top/>
      <bottom/>
      <diagonal/>
    </border>
    <border>
      <left style="thin">
        <color auto="1"/>
      </left>
      <right/>
      <top style="thin">
        <color auto="1"/>
      </top>
      <bottom style="thin">
        <color indexed="64"/>
      </bottom>
      <diagonal/>
    </border>
    <border>
      <left style="thin">
        <color auto="1"/>
      </left>
      <right style="thin">
        <color auto="1"/>
      </right>
      <top style="thin">
        <color auto="1"/>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top/>
      <bottom style="thin">
        <color indexed="64"/>
      </bottom>
      <diagonal/>
    </border>
  </borders>
  <cellStyleXfs count="50">
    <xf numFmtId="0" fontId="0" fillId="0" borderId="0"/>
    <xf numFmtId="0" fontId="8" fillId="0" borderId="0"/>
    <xf numFmtId="0" fontId="10" fillId="0" borderId="0" applyNumberFormat="0" applyFill="0" applyBorder="0" applyAlignment="0" applyProtection="0"/>
    <xf numFmtId="0" fontId="8" fillId="0" borderId="0"/>
    <xf numFmtId="0" fontId="11" fillId="0" borderId="1" applyNumberFormat="0" applyFill="0" applyAlignment="0" applyProtection="0"/>
    <xf numFmtId="0" fontId="12" fillId="0" borderId="2" applyNumberFormat="0" applyFill="0" applyAlignment="0" applyProtection="0"/>
    <xf numFmtId="0" fontId="13" fillId="0" borderId="3" applyNumberFormat="0" applyFill="0" applyAlignment="0" applyProtection="0"/>
    <xf numFmtId="0" fontId="13" fillId="0" borderId="0" applyNumberFormat="0" applyFill="0" applyBorder="0" applyAlignment="0" applyProtection="0"/>
    <xf numFmtId="0" fontId="14" fillId="6" borderId="0" applyNumberFormat="0" applyBorder="0" applyAlignment="0" applyProtection="0"/>
    <xf numFmtId="0" fontId="15" fillId="7" borderId="0" applyNumberFormat="0" applyBorder="0" applyAlignment="0" applyProtection="0"/>
    <xf numFmtId="0" fontId="16" fillId="8" borderId="0" applyNumberFormat="0" applyBorder="0" applyAlignment="0" applyProtection="0"/>
    <xf numFmtId="0" fontId="17" fillId="9" borderId="4" applyNumberFormat="0" applyAlignment="0" applyProtection="0"/>
    <xf numFmtId="0" fontId="18" fillId="10" borderId="5" applyNumberFormat="0" applyAlignment="0" applyProtection="0"/>
    <xf numFmtId="0" fontId="19" fillId="10" borderId="4" applyNumberFormat="0" applyAlignment="0" applyProtection="0"/>
    <xf numFmtId="0" fontId="20" fillId="0" borderId="6" applyNumberFormat="0" applyFill="0" applyAlignment="0" applyProtection="0"/>
    <xf numFmtId="0" fontId="21" fillId="11" borderId="7" applyNumberFormat="0" applyAlignment="0" applyProtection="0"/>
    <xf numFmtId="0" fontId="22" fillId="0" borderId="0" applyNumberFormat="0" applyFill="0" applyBorder="0" applyAlignment="0" applyProtection="0"/>
    <xf numFmtId="0" fontId="8" fillId="12" borderId="8" applyNumberFormat="0" applyFont="0" applyAlignment="0" applyProtection="0"/>
    <xf numFmtId="0" fontId="23" fillId="0" borderId="0" applyNumberFormat="0" applyFill="0" applyBorder="0" applyAlignment="0" applyProtection="0"/>
    <xf numFmtId="0" fontId="24" fillId="0" borderId="9" applyNumberFormat="0" applyFill="0" applyAlignment="0" applyProtection="0"/>
    <xf numFmtId="0" fontId="25"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25" fillId="32" borderId="0" applyNumberFormat="0" applyBorder="0" applyAlignment="0" applyProtection="0"/>
    <xf numFmtId="0" fontId="25" fillId="33" borderId="0" applyNumberFormat="0" applyBorder="0" applyAlignment="0" applyProtection="0"/>
    <xf numFmtId="0" fontId="8" fillId="34" borderId="0" applyNumberFormat="0" applyBorder="0" applyAlignment="0" applyProtection="0"/>
    <xf numFmtId="0" fontId="8" fillId="35" borderId="0" applyNumberFormat="0" applyBorder="0" applyAlignment="0" applyProtection="0"/>
    <xf numFmtId="0" fontId="25" fillId="36" borderId="0" applyNumberFormat="0" applyBorder="0" applyAlignment="0" applyProtection="0"/>
    <xf numFmtId="0" fontId="31" fillId="0" borderId="0"/>
    <xf numFmtId="0" fontId="32" fillId="44" borderId="0">
      <alignment vertical="top"/>
    </xf>
    <xf numFmtId="0" fontId="33" fillId="0" borderId="0" applyFill="0" applyBorder="0">
      <alignment horizontal="center" vertical="center"/>
    </xf>
    <xf numFmtId="0" fontId="34" fillId="0" borderId="0"/>
    <xf numFmtId="0" fontId="34" fillId="0" borderId="0"/>
    <xf numFmtId="0" fontId="3" fillId="0" borderId="0"/>
  </cellStyleXfs>
  <cellXfs count="156">
    <xf numFmtId="0" fontId="0" fillId="0" borderId="0" xfId="0"/>
    <xf numFmtId="0" fontId="8" fillId="0" borderId="0" xfId="1" applyFill="1"/>
    <xf numFmtId="0" fontId="9" fillId="0" borderId="0" xfId="0" applyFont="1"/>
    <xf numFmtId="0" fontId="0" fillId="0" borderId="0" xfId="0" applyFill="1"/>
    <xf numFmtId="0" fontId="0" fillId="0" borderId="0" xfId="0" applyFill="1" applyAlignment="1">
      <alignment horizontal="center" wrapText="1"/>
    </xf>
    <xf numFmtId="0" fontId="0" fillId="0" borderId="0" xfId="0" applyAlignment="1">
      <alignment wrapText="1"/>
    </xf>
    <xf numFmtId="0" fontId="26" fillId="0" borderId="0" xfId="0" applyFont="1" applyAlignment="1">
      <alignment vertical="center"/>
    </xf>
    <xf numFmtId="0" fontId="27" fillId="0" borderId="0" xfId="0" applyFont="1"/>
    <xf numFmtId="0" fontId="27" fillId="37" borderId="11" xfId="0" applyFont="1" applyFill="1" applyBorder="1"/>
    <xf numFmtId="0" fontId="0" fillId="37" borderId="11" xfId="0" applyFill="1" applyBorder="1"/>
    <xf numFmtId="0" fontId="26" fillId="37" borderId="11" xfId="0" applyFont="1" applyFill="1" applyBorder="1" applyAlignment="1">
      <alignment vertical="center"/>
    </xf>
    <xf numFmtId="0" fontId="0" fillId="0" borderId="0" xfId="0" quotePrefix="1"/>
    <xf numFmtId="0" fontId="8" fillId="5" borderId="11" xfId="1" applyFill="1" applyBorder="1"/>
    <xf numFmtId="0" fontId="0" fillId="39" borderId="11" xfId="0" applyFill="1" applyBorder="1"/>
    <xf numFmtId="0" fontId="27" fillId="0" borderId="0" xfId="0" applyFont="1" applyAlignment="1">
      <alignment wrapText="1"/>
    </xf>
    <xf numFmtId="0" fontId="29" fillId="0" borderId="0" xfId="0" applyFont="1"/>
    <xf numFmtId="0" fontId="0" fillId="5" borderId="11" xfId="0" applyFill="1" applyBorder="1"/>
    <xf numFmtId="0" fontId="8" fillId="3" borderId="11" xfId="1" applyFill="1" applyBorder="1"/>
    <xf numFmtId="0" fontId="8" fillId="0" borderId="11" xfId="1" applyFill="1" applyBorder="1"/>
    <xf numFmtId="0" fontId="7" fillId="0" borderId="23" xfId="1" applyFont="1" applyBorder="1"/>
    <xf numFmtId="0" fontId="8" fillId="5" borderId="11" xfId="1" applyFill="1" applyBorder="1" applyAlignment="1">
      <alignment horizontal="center"/>
    </xf>
    <xf numFmtId="0" fontId="0" fillId="0" borderId="11" xfId="0" applyBorder="1"/>
    <xf numFmtId="0" fontId="8" fillId="0" borderId="11" xfId="1" applyBorder="1"/>
    <xf numFmtId="0" fontId="0" fillId="5" borderId="11" xfId="0" applyFill="1" applyBorder="1" applyAlignment="1">
      <alignment horizontal="center"/>
    </xf>
    <xf numFmtId="0" fontId="4" fillId="5" borderId="11" xfId="1" applyFont="1" applyFill="1" applyBorder="1" applyAlignment="1">
      <alignment horizontal="center"/>
    </xf>
    <xf numFmtId="0" fontId="7" fillId="0" borderId="11" xfId="1" applyFont="1" applyFill="1" applyBorder="1" applyAlignment="1">
      <alignment horizontal="center"/>
    </xf>
    <xf numFmtId="0" fontId="8" fillId="0" borderId="11" xfId="1" applyFill="1" applyBorder="1" applyAlignment="1">
      <alignment horizontal="center"/>
    </xf>
    <xf numFmtId="0" fontId="9" fillId="0" borderId="11" xfId="0" applyFont="1" applyBorder="1"/>
    <xf numFmtId="0" fontId="0" fillId="0" borderId="11" xfId="0" applyFill="1" applyBorder="1"/>
    <xf numFmtId="0" fontId="4" fillId="0" borderId="11" xfId="1" applyFont="1" applyBorder="1" applyAlignment="1">
      <alignment horizontal="center"/>
    </xf>
    <xf numFmtId="0" fontId="7" fillId="0" borderId="11" xfId="1" applyFont="1" applyBorder="1" applyAlignment="1">
      <alignment horizontal="center"/>
    </xf>
    <xf numFmtId="0" fontId="8" fillId="2" borderId="11" xfId="1" applyFill="1" applyBorder="1" applyAlignment="1">
      <alignment horizontal="center"/>
    </xf>
    <xf numFmtId="0" fontId="7" fillId="0" borderId="11" xfId="1" applyFont="1" applyBorder="1"/>
    <xf numFmtId="0" fontId="8" fillId="2" borderId="11" xfId="1" applyFill="1" applyBorder="1"/>
    <xf numFmtId="0" fontId="5" fillId="5" borderId="11" xfId="1" applyFont="1" applyFill="1" applyBorder="1" applyAlignment="1">
      <alignment horizontal="center"/>
    </xf>
    <xf numFmtId="0" fontId="8" fillId="0" borderId="11" xfId="1" applyBorder="1" applyAlignment="1">
      <alignment horizontal="center"/>
    </xf>
    <xf numFmtId="0" fontId="9" fillId="40" borderId="15" xfId="0" applyFont="1" applyFill="1" applyBorder="1"/>
    <xf numFmtId="0" fontId="0" fillId="40" borderId="16" xfId="0" applyFill="1" applyBorder="1"/>
    <xf numFmtId="0" fontId="0" fillId="40" borderId="17" xfId="0" applyFill="1" applyBorder="1"/>
    <xf numFmtId="0" fontId="0" fillId="40" borderId="18" xfId="0" applyFill="1" applyBorder="1"/>
    <xf numFmtId="0" fontId="0" fillId="40" borderId="0" xfId="0" applyFill="1" applyBorder="1"/>
    <xf numFmtId="0" fontId="0" fillId="40" borderId="19" xfId="0" applyFill="1" applyBorder="1"/>
    <xf numFmtId="0" fontId="0" fillId="40" borderId="20" xfId="0" applyFill="1" applyBorder="1"/>
    <xf numFmtId="0" fontId="0" fillId="40" borderId="21" xfId="0" applyFill="1" applyBorder="1"/>
    <xf numFmtId="0" fontId="0" fillId="40" borderId="22" xfId="0" applyFill="1" applyBorder="1"/>
    <xf numFmtId="0" fontId="0" fillId="41" borderId="11" xfId="0" applyFill="1" applyBorder="1"/>
    <xf numFmtId="0" fontId="0" fillId="42" borderId="11" xfId="0" applyFill="1" applyBorder="1"/>
    <xf numFmtId="0" fontId="27" fillId="43" borderId="11" xfId="0" applyFont="1" applyFill="1" applyBorder="1"/>
    <xf numFmtId="0" fontId="9" fillId="0" borderId="0" xfId="0" applyFont="1" applyAlignment="1">
      <alignment wrapText="1"/>
    </xf>
    <xf numFmtId="0" fontId="3" fillId="5" borderId="11" xfId="1" applyFont="1" applyFill="1" applyBorder="1"/>
    <xf numFmtId="0" fontId="28" fillId="37" borderId="0" xfId="0" applyFont="1" applyFill="1" applyBorder="1" applyAlignment="1">
      <alignment horizontal="center" wrapText="1"/>
    </xf>
    <xf numFmtId="0" fontId="27" fillId="37" borderId="0" xfId="0" applyFont="1" applyFill="1" applyBorder="1"/>
    <xf numFmtId="0" fontId="26" fillId="37" borderId="25" xfId="0" applyFont="1" applyFill="1" applyBorder="1" applyAlignment="1">
      <alignment vertical="center"/>
    </xf>
    <xf numFmtId="0" fontId="0" fillId="0" borderId="25" xfId="0" applyBorder="1"/>
    <xf numFmtId="0" fontId="0" fillId="42" borderId="25" xfId="0" applyFill="1" applyBorder="1"/>
    <xf numFmtId="0" fontId="27" fillId="37" borderId="25" xfId="0" applyFont="1" applyFill="1" applyBorder="1"/>
    <xf numFmtId="0" fontId="0" fillId="41" borderId="25" xfId="0" applyFill="1" applyBorder="1"/>
    <xf numFmtId="0" fontId="0" fillId="41" borderId="25" xfId="0" applyFill="1" applyBorder="1" applyAlignment="1">
      <alignment horizontal="center" wrapText="1"/>
    </xf>
    <xf numFmtId="0" fontId="0" fillId="42" borderId="25" xfId="0" applyFill="1" applyBorder="1" applyAlignment="1">
      <alignment horizontal="center" wrapText="1"/>
    </xf>
    <xf numFmtId="0" fontId="9" fillId="0" borderId="0" xfId="0" applyFont="1" applyAlignment="1">
      <alignment horizontal="center" wrapText="1"/>
    </xf>
    <xf numFmtId="0" fontId="7" fillId="0" borderId="26" xfId="1" applyFont="1" applyBorder="1"/>
    <xf numFmtId="0" fontId="7" fillId="0" borderId="29" xfId="1" applyFont="1" applyBorder="1"/>
    <xf numFmtId="0" fontId="8" fillId="0" borderId="29" xfId="1" applyFill="1" applyBorder="1" applyAlignment="1">
      <alignment horizontal="center"/>
    </xf>
    <xf numFmtId="0" fontId="0" fillId="0" borderId="29" xfId="0" applyBorder="1"/>
    <xf numFmtId="0" fontId="7" fillId="0" borderId="29" xfId="1" applyFont="1" applyFill="1" applyBorder="1" applyAlignment="1">
      <alignment horizontal="center"/>
    </xf>
    <xf numFmtId="0" fontId="2" fillId="3" borderId="11" xfId="1" applyFont="1" applyFill="1" applyBorder="1"/>
    <xf numFmtId="0" fontId="0" fillId="41" borderId="29" xfId="0" applyFill="1" applyBorder="1"/>
    <xf numFmtId="0" fontId="26" fillId="37" borderId="29" xfId="0" applyFont="1" applyFill="1" applyBorder="1" applyAlignment="1">
      <alignment vertical="center"/>
    </xf>
    <xf numFmtId="0" fontId="0" fillId="41" borderId="29" xfId="0" applyFill="1" applyBorder="1" applyAlignment="1">
      <alignment horizontal="center" wrapText="1"/>
    </xf>
    <xf numFmtId="0" fontId="0" fillId="42" borderId="29" xfId="0" applyFill="1" applyBorder="1"/>
    <xf numFmtId="0" fontId="0" fillId="42" borderId="29" xfId="0" applyFill="1" applyBorder="1" applyAlignment="1">
      <alignment horizontal="center" wrapText="1"/>
    </xf>
    <xf numFmtId="0" fontId="27" fillId="43" borderId="0" xfId="0" applyFont="1" applyFill="1" applyBorder="1"/>
    <xf numFmtId="0" fontId="27" fillId="5" borderId="11" xfId="0" applyFont="1" applyFill="1" applyBorder="1"/>
    <xf numFmtId="0" fontId="9" fillId="0" borderId="0" xfId="0" applyFont="1" applyAlignment="1">
      <alignment horizontal="center" wrapText="1"/>
    </xf>
    <xf numFmtId="0" fontId="8" fillId="0" borderId="0" xfId="1" applyFill="1" applyBorder="1" applyAlignment="1">
      <alignment horizontal="center"/>
    </xf>
    <xf numFmtId="0" fontId="1" fillId="0" borderId="0" xfId="1" applyFont="1" applyFill="1" applyBorder="1" applyAlignment="1">
      <alignment horizontal="center"/>
    </xf>
    <xf numFmtId="0" fontId="36" fillId="39" borderId="0" xfId="0" applyFont="1" applyFill="1"/>
    <xf numFmtId="2" fontId="36" fillId="39" borderId="0" xfId="0" applyNumberFormat="1" applyFont="1" applyFill="1"/>
    <xf numFmtId="2" fontId="0" fillId="0" borderId="29" xfId="0" applyNumberFormat="1" applyBorder="1"/>
    <xf numFmtId="0" fontId="24" fillId="0" borderId="26" xfId="1" applyFont="1" applyBorder="1"/>
    <xf numFmtId="0" fontId="9" fillId="42" borderId="0" xfId="0" applyFont="1" applyFill="1" applyAlignment="1">
      <alignment wrapText="1"/>
    </xf>
    <xf numFmtId="0" fontId="6" fillId="0" borderId="29" xfId="1" applyFont="1" applyFill="1" applyBorder="1"/>
    <xf numFmtId="0" fontId="30" fillId="42" borderId="27" xfId="1" applyFont="1" applyFill="1" applyBorder="1" applyAlignment="1">
      <alignment vertical="center" textRotation="90"/>
    </xf>
    <xf numFmtId="1" fontId="0" fillId="0" borderId="29" xfId="0" applyNumberFormat="1" applyBorder="1"/>
    <xf numFmtId="1" fontId="35" fillId="0" borderId="29" xfId="0" applyNumberFormat="1" applyFont="1" applyBorder="1"/>
    <xf numFmtId="0" fontId="30" fillId="42" borderId="10" xfId="1" applyFont="1" applyFill="1" applyBorder="1" applyAlignment="1">
      <alignment vertical="center" textRotation="90"/>
    </xf>
    <xf numFmtId="0" fontId="39" fillId="0" borderId="0" xfId="0" applyFont="1"/>
    <xf numFmtId="0" fontId="39" fillId="5" borderId="0" xfId="0" applyFont="1" applyFill="1"/>
    <xf numFmtId="0" fontId="9" fillId="42" borderId="11" xfId="0" applyFont="1" applyFill="1" applyBorder="1"/>
    <xf numFmtId="0" fontId="4" fillId="42" borderId="11" xfId="1" applyFont="1" applyFill="1" applyBorder="1" applyAlignment="1">
      <alignment horizontal="center"/>
    </xf>
    <xf numFmtId="0" fontId="24" fillId="42" borderId="26" xfId="1" applyFont="1" applyFill="1" applyBorder="1"/>
    <xf numFmtId="2" fontId="35" fillId="42" borderId="29" xfId="0" applyNumberFormat="1" applyFont="1" applyFill="1" applyBorder="1"/>
    <xf numFmtId="0" fontId="8" fillId="42" borderId="11" xfId="1" applyFill="1" applyBorder="1" applyAlignment="1">
      <alignment horizontal="right"/>
    </xf>
    <xf numFmtId="0" fontId="0" fillId="42" borderId="0" xfId="0" applyFill="1"/>
    <xf numFmtId="0" fontId="0" fillId="4" borderId="12" xfId="0" quotePrefix="1" applyFill="1" applyBorder="1" applyAlignment="1">
      <alignment horizontal="center"/>
    </xf>
    <xf numFmtId="0" fontId="0" fillId="4" borderId="13" xfId="0" quotePrefix="1" applyFill="1" applyBorder="1" applyAlignment="1">
      <alignment horizontal="center"/>
    </xf>
    <xf numFmtId="0" fontId="0" fillId="4" borderId="13" xfId="0" applyFill="1" applyBorder="1" applyAlignment="1">
      <alignment horizontal="center"/>
    </xf>
    <xf numFmtId="0" fontId="0" fillId="4" borderId="14" xfId="0" applyFill="1" applyBorder="1" applyAlignment="1">
      <alignment horizontal="center"/>
    </xf>
    <xf numFmtId="0" fontId="9" fillId="5" borderId="0" xfId="0" applyFont="1" applyFill="1" applyAlignment="1">
      <alignment horizontal="center" vertical="center" wrapText="1"/>
    </xf>
    <xf numFmtId="0" fontId="9" fillId="3" borderId="0" xfId="0" applyFont="1" applyFill="1" applyAlignment="1">
      <alignment horizontal="center" vertical="center" wrapText="1"/>
    </xf>
    <xf numFmtId="0" fontId="0" fillId="0" borderId="0" xfId="0" applyAlignment="1">
      <alignment horizontal="center" wrapText="1"/>
    </xf>
    <xf numFmtId="0" fontId="28" fillId="37" borderId="12" xfId="0" applyFont="1" applyFill="1" applyBorder="1" applyAlignment="1">
      <alignment horizontal="center" wrapText="1"/>
    </xf>
    <xf numFmtId="0" fontId="28" fillId="37" borderId="13" xfId="0" applyFont="1" applyFill="1" applyBorder="1" applyAlignment="1">
      <alignment horizontal="center" wrapText="1"/>
    </xf>
    <xf numFmtId="0" fontId="28" fillId="37" borderId="14" xfId="0" applyFont="1" applyFill="1" applyBorder="1" applyAlignment="1">
      <alignment horizontal="center" wrapText="1"/>
    </xf>
    <xf numFmtId="0" fontId="9" fillId="2" borderId="0" xfId="0" applyFont="1" applyFill="1" applyAlignment="1">
      <alignment horizontal="center" vertical="center" wrapText="1"/>
    </xf>
    <xf numFmtId="0" fontId="9" fillId="42" borderId="0" xfId="0" applyFont="1" applyFill="1" applyAlignment="1">
      <alignment horizontal="center" wrapText="1"/>
    </xf>
    <xf numFmtId="0" fontId="39" fillId="5" borderId="12" xfId="0" applyFont="1" applyFill="1" applyBorder="1" applyAlignment="1">
      <alignment horizontal="center"/>
    </xf>
    <xf numFmtId="0" fontId="39" fillId="5" borderId="13" xfId="0" applyFont="1" applyFill="1" applyBorder="1" applyAlignment="1">
      <alignment horizontal="center"/>
    </xf>
    <xf numFmtId="0" fontId="39" fillId="5" borderId="14" xfId="0" applyFont="1" applyFill="1" applyBorder="1" applyAlignment="1">
      <alignment horizontal="center"/>
    </xf>
    <xf numFmtId="0" fontId="39" fillId="5" borderId="11" xfId="0" applyFont="1" applyFill="1" applyBorder="1" applyAlignment="1">
      <alignment horizontal="center"/>
    </xf>
    <xf numFmtId="0" fontId="39" fillId="0" borderId="11" xfId="0" applyFont="1" applyBorder="1" applyAlignment="1">
      <alignment horizontal="center"/>
    </xf>
    <xf numFmtId="0" fontId="0" fillId="38" borderId="12" xfId="0" quotePrefix="1" applyFill="1" applyBorder="1" applyAlignment="1">
      <alignment horizontal="center"/>
    </xf>
    <xf numFmtId="0" fontId="0" fillId="38" borderId="13" xfId="0" applyFill="1" applyBorder="1" applyAlignment="1">
      <alignment horizontal="center"/>
    </xf>
    <xf numFmtId="0" fontId="0" fillId="38" borderId="14" xfId="0" applyFill="1" applyBorder="1" applyAlignment="1">
      <alignment horizontal="center"/>
    </xf>
    <xf numFmtId="0" fontId="9" fillId="0" borderId="0" xfId="0" applyFont="1" applyAlignment="1">
      <alignment horizontal="center" textRotation="90"/>
    </xf>
    <xf numFmtId="0" fontId="9" fillId="0" borderId="0" xfId="0" applyFont="1" applyAlignment="1">
      <alignment horizontal="center" wrapText="1"/>
    </xf>
    <xf numFmtId="0" fontId="0" fillId="41" borderId="23" xfId="0" applyFill="1" applyBorder="1" applyAlignment="1">
      <alignment horizontal="center" vertical="center" wrapText="1"/>
    </xf>
    <xf numFmtId="0" fontId="0" fillId="41" borderId="24" xfId="0" applyFill="1" applyBorder="1" applyAlignment="1">
      <alignment horizontal="center" vertical="center" wrapText="1"/>
    </xf>
    <xf numFmtId="0" fontId="0" fillId="41" borderId="26" xfId="0" applyFill="1" applyBorder="1" applyAlignment="1">
      <alignment horizontal="center" vertical="center" wrapText="1"/>
    </xf>
    <xf numFmtId="0" fontId="37" fillId="5" borderId="28" xfId="1" applyFont="1" applyFill="1" applyBorder="1" applyAlignment="1">
      <alignment horizontal="center"/>
    </xf>
    <xf numFmtId="0" fontId="37" fillId="5" borderId="31" xfId="1" applyFont="1" applyFill="1" applyBorder="1" applyAlignment="1">
      <alignment horizontal="center"/>
    </xf>
    <xf numFmtId="0" fontId="40" fillId="45" borderId="28" xfId="0" applyFont="1" applyFill="1" applyBorder="1" applyAlignment="1">
      <alignment horizontal="center"/>
    </xf>
    <xf numFmtId="0" fontId="40" fillId="45" borderId="30" xfId="0" applyFont="1" applyFill="1" applyBorder="1" applyAlignment="1">
      <alignment horizontal="center"/>
    </xf>
    <xf numFmtId="0" fontId="40" fillId="45" borderId="31" xfId="0" applyFont="1" applyFill="1" applyBorder="1" applyAlignment="1">
      <alignment horizontal="center"/>
    </xf>
    <xf numFmtId="0" fontId="9" fillId="2" borderId="11" xfId="0" applyFont="1" applyFill="1" applyBorder="1" applyAlignment="1">
      <alignment horizontal="center"/>
    </xf>
    <xf numFmtId="0" fontId="0" fillId="43" borderId="12" xfId="0" applyFill="1" applyBorder="1" applyAlignment="1">
      <alignment horizontal="center"/>
    </xf>
    <xf numFmtId="0" fontId="0" fillId="43" borderId="13" xfId="0" applyFill="1" applyBorder="1" applyAlignment="1">
      <alignment horizontal="center"/>
    </xf>
    <xf numFmtId="0" fontId="0" fillId="43" borderId="14" xfId="0" applyFill="1" applyBorder="1" applyAlignment="1">
      <alignment horizontal="center"/>
    </xf>
    <xf numFmtId="0" fontId="0" fillId="42" borderId="11" xfId="0" applyFill="1" applyBorder="1" applyAlignment="1">
      <alignment horizontal="center" vertical="center" wrapText="1"/>
    </xf>
    <xf numFmtId="0" fontId="0" fillId="42" borderId="11" xfId="0" applyFill="1" applyBorder="1" applyAlignment="1">
      <alignment horizontal="center" vertical="center"/>
    </xf>
    <xf numFmtId="0" fontId="40" fillId="0" borderId="35" xfId="0" applyFont="1" applyBorder="1" applyAlignment="1">
      <alignment horizontal="center"/>
    </xf>
    <xf numFmtId="0" fontId="38" fillId="5" borderId="29" xfId="0" applyFont="1" applyFill="1" applyBorder="1" applyAlignment="1">
      <alignment horizontal="center"/>
    </xf>
    <xf numFmtId="0" fontId="0" fillId="42" borderId="23" xfId="0" applyFill="1" applyBorder="1" applyAlignment="1">
      <alignment horizontal="center" vertical="center" wrapText="1"/>
    </xf>
    <xf numFmtId="0" fontId="0" fillId="42" borderId="24" xfId="0" applyFill="1" applyBorder="1" applyAlignment="1">
      <alignment horizontal="center" vertical="center" wrapText="1"/>
    </xf>
    <xf numFmtId="0" fontId="0" fillId="42" borderId="26" xfId="0" applyFill="1" applyBorder="1" applyAlignment="1">
      <alignment horizontal="center" vertical="center" wrapText="1"/>
    </xf>
    <xf numFmtId="0" fontId="30" fillId="42" borderId="10" xfId="1" applyFont="1" applyFill="1" applyBorder="1" applyAlignment="1">
      <alignment horizontal="center" vertical="center" textRotation="90"/>
    </xf>
    <xf numFmtId="0" fontId="30" fillId="42" borderId="27" xfId="1" applyFont="1" applyFill="1" applyBorder="1" applyAlignment="1">
      <alignment horizontal="center" vertical="center" textRotation="90"/>
    </xf>
    <xf numFmtId="0" fontId="38" fillId="5" borderId="12" xfId="0" applyFont="1" applyFill="1" applyBorder="1" applyAlignment="1">
      <alignment horizontal="center"/>
    </xf>
    <xf numFmtId="0" fontId="38" fillId="5" borderId="13" xfId="0" applyFont="1" applyFill="1" applyBorder="1" applyAlignment="1">
      <alignment horizontal="center"/>
    </xf>
    <xf numFmtId="0" fontId="38" fillId="5" borderId="14" xfId="0" applyFont="1" applyFill="1" applyBorder="1" applyAlignment="1">
      <alignment horizontal="center"/>
    </xf>
    <xf numFmtId="0" fontId="0" fillId="4" borderId="30" xfId="0" applyFill="1" applyBorder="1" applyAlignment="1">
      <alignment horizontal="center"/>
    </xf>
    <xf numFmtId="0" fontId="39" fillId="5" borderId="28" xfId="1" applyFont="1" applyFill="1" applyBorder="1" applyAlignment="1">
      <alignment horizontal="center"/>
    </xf>
    <xf numFmtId="0" fontId="39" fillId="5" borderId="30" xfId="1" applyFont="1" applyFill="1" applyBorder="1" applyAlignment="1">
      <alignment horizontal="center"/>
    </xf>
    <xf numFmtId="0" fontId="39" fillId="5" borderId="31" xfId="1" applyFont="1" applyFill="1" applyBorder="1" applyAlignment="1">
      <alignment horizontal="center"/>
    </xf>
    <xf numFmtId="0" fontId="38" fillId="5" borderId="12" xfId="1" applyFont="1" applyFill="1" applyBorder="1" applyAlignment="1">
      <alignment horizontal="center"/>
    </xf>
    <xf numFmtId="0" fontId="38" fillId="5" borderId="13" xfId="1" applyFont="1" applyFill="1" applyBorder="1" applyAlignment="1">
      <alignment horizontal="center"/>
    </xf>
    <xf numFmtId="0" fontId="38" fillId="5" borderId="14" xfId="1" applyFont="1" applyFill="1" applyBorder="1" applyAlignment="1">
      <alignment horizontal="center"/>
    </xf>
    <xf numFmtId="0" fontId="39" fillId="5" borderId="12" xfId="1" applyFont="1" applyFill="1" applyBorder="1" applyAlignment="1">
      <alignment horizontal="center"/>
    </xf>
    <xf numFmtId="0" fontId="39" fillId="5" borderId="13" xfId="1" applyFont="1" applyFill="1" applyBorder="1" applyAlignment="1">
      <alignment horizontal="center"/>
    </xf>
    <xf numFmtId="0" fontId="39" fillId="5" borderId="14" xfId="1" applyFont="1" applyFill="1" applyBorder="1" applyAlignment="1">
      <alignment horizontal="center"/>
    </xf>
    <xf numFmtId="0" fontId="39" fillId="0" borderId="0" xfId="0" applyFont="1" applyAlignment="1">
      <alignment horizontal="center"/>
    </xf>
    <xf numFmtId="0" fontId="41" fillId="3" borderId="32" xfId="1" applyFont="1" applyFill="1" applyBorder="1" applyAlignment="1">
      <alignment horizontal="center"/>
    </xf>
    <xf numFmtId="0" fontId="41" fillId="3" borderId="10" xfId="1" applyFont="1" applyFill="1" applyBorder="1" applyAlignment="1">
      <alignment horizontal="center"/>
    </xf>
    <xf numFmtId="0" fontId="41" fillId="3" borderId="33" xfId="1" applyFont="1" applyFill="1" applyBorder="1" applyAlignment="1">
      <alignment horizontal="center"/>
    </xf>
    <xf numFmtId="0" fontId="41" fillId="3" borderId="34" xfId="1" applyFont="1" applyFill="1" applyBorder="1" applyAlignment="1">
      <alignment horizontal="center"/>
    </xf>
    <xf numFmtId="0" fontId="42" fillId="0" borderId="0" xfId="0" applyFont="1"/>
  </cellXfs>
  <cellStyles count="50">
    <cellStyle name="20% - Accent1 2" xfId="21"/>
    <cellStyle name="20% - Accent2 2" xfId="25"/>
    <cellStyle name="20% - Accent3 2" xfId="29"/>
    <cellStyle name="20% - Accent4 2" xfId="33"/>
    <cellStyle name="20% - Accent5 2" xfId="37"/>
    <cellStyle name="20% - Accent6 2" xfId="41"/>
    <cellStyle name="40% - Accent1 2" xfId="22"/>
    <cellStyle name="40% - Accent2 2" xfId="26"/>
    <cellStyle name="40% - Accent3 2" xfId="30"/>
    <cellStyle name="40% - Accent4 2" xfId="34"/>
    <cellStyle name="40% - Accent5 2" xfId="38"/>
    <cellStyle name="40% - Accent6 2" xfId="42"/>
    <cellStyle name="60% - Accent1 2" xfId="23"/>
    <cellStyle name="60% - Accent2 2" xfId="27"/>
    <cellStyle name="60% - Accent3 2" xfId="31"/>
    <cellStyle name="60% - Accent4 2" xfId="35"/>
    <cellStyle name="60% - Accent5 2" xfId="39"/>
    <cellStyle name="60% - Accent6 2" xfId="43"/>
    <cellStyle name="Accent1 2" xfId="20"/>
    <cellStyle name="Accent2 2" xfId="24"/>
    <cellStyle name="Accent3 2" xfId="28"/>
    <cellStyle name="Accent4 2" xfId="32"/>
    <cellStyle name="Accent5 2" xfId="36"/>
    <cellStyle name="Accent6 2" xfId="40"/>
    <cellStyle name="Bad 2" xfId="9"/>
    <cellStyle name="Blank" xfId="45"/>
    <cellStyle name="Calculation 2" xfId="13"/>
    <cellStyle name="Check Cell 2" xfId="15"/>
    <cellStyle name="Explanatory Text 2" xfId="18"/>
    <cellStyle name="Good 2" xfId="8"/>
    <cellStyle name="Heading 1 2" xfId="4"/>
    <cellStyle name="Heading 2 2" xfId="5"/>
    <cellStyle name="Heading 3 2" xfId="6"/>
    <cellStyle name="Heading 4 2" xfId="7"/>
    <cellStyle name="Hyperlink Check." xfId="46"/>
    <cellStyle name="Input 2" xfId="11"/>
    <cellStyle name="Linked Cell 2" xfId="14"/>
    <cellStyle name="Neutral 2" xfId="10"/>
    <cellStyle name="Normal" xfId="0" builtinId="0"/>
    <cellStyle name="Normal 2" xfId="3"/>
    <cellStyle name="Normal 2 2" xfId="48"/>
    <cellStyle name="Normal 2 3" xfId="49"/>
    <cellStyle name="Normal 2 4" xfId="47"/>
    <cellStyle name="Normal 3" xfId="44"/>
    <cellStyle name="Normal_Sheet1" xfId="1"/>
    <cellStyle name="Note 2" xfId="17"/>
    <cellStyle name="Output 2" xfId="12"/>
    <cellStyle name="Title" xfId="2" builtinId="15" customBuiltin="1"/>
    <cellStyle name="Total 2" xfId="19"/>
    <cellStyle name="Warning Text 2" xfId="16"/>
  </cellStyles>
  <dxfs count="16">
    <dxf>
      <fill>
        <patternFill>
          <bgColor rgb="FFFF0000"/>
        </patternFill>
      </fill>
    </dxf>
    <dxf>
      <font>
        <color auto="1"/>
      </font>
      <fill>
        <patternFill>
          <bgColor rgb="FF92D050"/>
        </patternFill>
      </fill>
    </dxf>
    <dxf>
      <font>
        <color auto="1"/>
      </font>
      <fill>
        <patternFill>
          <bgColor rgb="FF92D050"/>
        </patternFill>
      </fill>
    </dxf>
    <dxf>
      <fill>
        <patternFill>
          <bgColor rgb="FFFF0000"/>
        </patternFill>
      </fill>
    </dxf>
    <dxf>
      <font>
        <color auto="1"/>
      </font>
      <fill>
        <patternFill>
          <bgColor rgb="FF92D050"/>
        </patternFill>
      </fill>
    </dxf>
    <dxf>
      <fill>
        <patternFill>
          <bgColor rgb="FFFF0000"/>
        </patternFill>
      </fill>
    </dxf>
    <dxf>
      <fill>
        <patternFill>
          <bgColor rgb="FFFF0000"/>
        </patternFill>
      </fill>
    </dxf>
    <dxf>
      <font>
        <color auto="1"/>
      </font>
      <fill>
        <patternFill>
          <bgColor rgb="FF92D050"/>
        </patternFill>
      </fill>
    </dxf>
    <dxf>
      <font>
        <color auto="1"/>
      </font>
      <fill>
        <patternFill>
          <bgColor rgb="FF92D050"/>
        </patternFill>
      </fill>
    </dxf>
    <dxf>
      <fill>
        <patternFill>
          <bgColor rgb="FFFF0000"/>
        </patternFill>
      </fill>
    </dxf>
    <dxf>
      <font>
        <color auto="1"/>
      </font>
      <fill>
        <patternFill>
          <bgColor rgb="FF92D050"/>
        </patternFill>
      </fill>
    </dxf>
    <dxf>
      <fill>
        <patternFill>
          <bgColor rgb="FFFF0000"/>
        </patternFill>
      </fill>
    </dxf>
    <dxf>
      <fill>
        <patternFill>
          <bgColor rgb="FFFF0000"/>
        </patternFill>
      </fill>
    </dxf>
    <dxf>
      <font>
        <color auto="1"/>
      </font>
      <fill>
        <patternFill>
          <bgColor rgb="FF92D050"/>
        </patternFill>
      </fill>
    </dxf>
    <dxf>
      <fill>
        <patternFill>
          <bgColor rgb="FFFF0000"/>
        </patternFill>
      </fill>
    </dxf>
    <dxf>
      <font>
        <color auto="1"/>
      </font>
      <fill>
        <patternFill>
          <bgColor rgb="FF92D050"/>
        </patternFill>
      </fill>
    </dxf>
  </dxfs>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connections" Target="connections.xml"/><Relationship Id="rId9" Type="http://schemas.openxmlformats.org/officeDocument/2006/relationships/customXml" Target="../customXml/item2.xml"/></Relationships>
</file>

<file path=xl/queryTables/queryTable1.xml><?xml version="1.0" encoding="utf-8"?>
<queryTable xmlns="http://schemas.openxmlformats.org/spreadsheetml/2006/main" name="DriveMatrixFictionalForRExcelComparison" growShrinkType="overwriteClear"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Courts_v2_1_DH_London" growShrinkType="overwriteClear" connectionId="2"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DriveMatrixFictionalForRExcelComparison" growShrinkType="overwriteClear" connectionId="1"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Courts_v2_1_DH_London" growShrinkType="overwriteClear"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58"/>
  <sheetViews>
    <sheetView zoomScale="70" zoomScaleNormal="70" workbookViewId="0">
      <selection activeCell="I39" sqref="I39"/>
    </sheetView>
  </sheetViews>
  <sheetFormatPr defaultRowHeight="13.8" x14ac:dyDescent="0.25"/>
  <cols>
    <col min="1" max="1" width="7.33203125" customWidth="1"/>
    <col min="2" max="2" width="20.6640625" customWidth="1"/>
    <col min="3" max="3" width="11.88671875" customWidth="1"/>
    <col min="4" max="4" width="18.5546875" customWidth="1"/>
    <col min="5" max="5" width="14.88671875" customWidth="1"/>
    <col min="6" max="6" width="13.5546875" bestFit="1" customWidth="1"/>
    <col min="7" max="7" width="20.6640625" customWidth="1"/>
    <col min="8" max="8" width="14.44140625" style="3" customWidth="1"/>
    <col min="9" max="9" width="13.33203125" customWidth="1"/>
    <col min="10" max="10" width="12.33203125" bestFit="1" customWidth="1"/>
    <col min="11" max="11" width="6.44140625" bestFit="1" customWidth="1"/>
    <col min="12" max="12" width="20.21875" customWidth="1"/>
    <col min="13" max="13" width="9.5546875" style="3" customWidth="1"/>
    <col min="15" max="15" width="19.44140625" bestFit="1" customWidth="1"/>
    <col min="16" max="16" width="10.109375" customWidth="1"/>
    <col min="17" max="17" width="16.44140625" customWidth="1"/>
    <col min="18" max="18" width="12" customWidth="1"/>
    <col min="19" max="19" width="7.88671875" bestFit="1" customWidth="1"/>
    <col min="20" max="20" width="12.5546875" bestFit="1" customWidth="1"/>
    <col min="21" max="21" width="9.5546875" bestFit="1" customWidth="1"/>
    <col min="22" max="22" width="12.33203125" bestFit="1" customWidth="1"/>
    <col min="23" max="23" width="10.88671875" bestFit="1" customWidth="1"/>
    <col min="24" max="25" width="19.109375" customWidth="1"/>
    <col min="26" max="26" width="81" customWidth="1"/>
    <col min="28" max="28" width="20.5546875" customWidth="1"/>
    <col min="29" max="29" width="8.88671875" style="7"/>
    <col min="30" max="30" width="6.6640625" style="7" bestFit="1" customWidth="1"/>
    <col min="31" max="31" width="10.109375" style="7" bestFit="1" customWidth="1"/>
    <col min="32" max="32" width="8.33203125" style="7" bestFit="1" customWidth="1"/>
    <col min="33" max="33" width="10.109375" style="7" customWidth="1"/>
    <col min="34" max="34" width="9" style="7" bestFit="1" customWidth="1"/>
    <col min="35" max="35" width="8.33203125" style="7" bestFit="1" customWidth="1"/>
    <col min="36" max="36" width="8.44140625" style="7" bestFit="1" customWidth="1"/>
    <col min="37" max="37" width="10.33203125" style="7" customWidth="1"/>
    <col min="38" max="38" width="10.109375" style="7" customWidth="1"/>
    <col min="39" max="39" width="9.88671875" style="7" customWidth="1"/>
    <col min="40" max="43" width="9" style="7" bestFit="1" customWidth="1"/>
    <col min="44" max="45" width="8.6640625" bestFit="1" customWidth="1"/>
    <col min="46" max="46" width="9" bestFit="1" customWidth="1"/>
    <col min="47" max="48" width="8.6640625" bestFit="1" customWidth="1"/>
    <col min="49" max="49" width="9" bestFit="1" customWidth="1"/>
    <col min="50" max="50" width="7.6640625" bestFit="1" customWidth="1"/>
    <col min="51" max="51" width="8.44140625" bestFit="1" customWidth="1"/>
    <col min="52" max="52" width="9" bestFit="1" customWidth="1"/>
    <col min="53" max="53" width="7.6640625" bestFit="1" customWidth="1"/>
    <col min="54" max="54" width="8.44140625" bestFit="1" customWidth="1"/>
    <col min="55" max="55" width="9" bestFit="1" customWidth="1"/>
    <col min="56" max="57" width="8.88671875" bestFit="1" customWidth="1"/>
    <col min="58" max="58" width="9" bestFit="1" customWidth="1"/>
    <col min="59" max="60" width="8.88671875" bestFit="1" customWidth="1"/>
    <col min="61" max="61" width="5.33203125" customWidth="1"/>
    <col min="62" max="62" width="16" customWidth="1"/>
    <col min="63" max="63" width="12.109375" customWidth="1"/>
    <col min="64" max="64" width="13.88671875" customWidth="1"/>
    <col min="65" max="65" width="10.88671875" customWidth="1"/>
    <col min="67" max="67" width="12.109375" customWidth="1"/>
    <col min="68" max="68" width="11.88671875" customWidth="1"/>
    <col min="69" max="69" width="13.44140625" customWidth="1"/>
    <col min="71" max="71" width="14.44140625" customWidth="1"/>
    <col min="74" max="74" width="11.88671875" customWidth="1"/>
    <col min="75" max="75" width="10.109375" bestFit="1" customWidth="1"/>
  </cols>
  <sheetData>
    <row r="1" spans="1:72" x14ac:dyDescent="0.25">
      <c r="A1" s="2" t="s">
        <v>124</v>
      </c>
      <c r="Z1" t="str">
        <f>VLOOKUP(LEFT(AE8,2),Codes,2,FALSE) &amp; "-" &amp; VLOOKUP(MID(AE8,3,2),Codes,2,FALSE)</f>
        <v>LSMS-Barking</v>
      </c>
    </row>
    <row r="2" spans="1:72" x14ac:dyDescent="0.25">
      <c r="A2" s="15" t="s">
        <v>150</v>
      </c>
      <c r="AE2"/>
      <c r="AF2"/>
      <c r="AG2"/>
      <c r="AH2"/>
      <c r="AI2"/>
      <c r="AJ2"/>
      <c r="AK2"/>
      <c r="AL2"/>
      <c r="AM2"/>
      <c r="AN2"/>
      <c r="AO2"/>
      <c r="AP2"/>
      <c r="AQ2"/>
    </row>
    <row r="3" spans="1:72" x14ac:dyDescent="0.25">
      <c r="A3" s="15"/>
      <c r="AE3" s="7" t="s">
        <v>171</v>
      </c>
      <c r="AF3" s="7" t="s">
        <v>172</v>
      </c>
      <c r="AG3" s="7" t="s">
        <v>173</v>
      </c>
      <c r="AH3" s="7" t="s">
        <v>174</v>
      </c>
      <c r="AI3" s="7" t="s">
        <v>175</v>
      </c>
      <c r="AJ3" s="7" t="s">
        <v>176</v>
      </c>
      <c r="AK3" s="7" t="s">
        <v>177</v>
      </c>
      <c r="AL3" s="7" t="s">
        <v>178</v>
      </c>
      <c r="AM3" s="7" t="s">
        <v>179</v>
      </c>
      <c r="AN3" s="7" t="s">
        <v>180</v>
      </c>
      <c r="AO3" s="7" t="s">
        <v>181</v>
      </c>
      <c r="AP3" s="7" t="s">
        <v>182</v>
      </c>
      <c r="AQ3" s="7" t="s">
        <v>183</v>
      </c>
      <c r="AR3" s="7" t="s">
        <v>184</v>
      </c>
      <c r="AS3" s="7" t="s">
        <v>185</v>
      </c>
      <c r="AT3" s="7" t="s">
        <v>186</v>
      </c>
      <c r="AU3" s="7" t="s">
        <v>187</v>
      </c>
      <c r="AV3" s="7" t="s">
        <v>188</v>
      </c>
      <c r="AW3" s="7" t="s">
        <v>189</v>
      </c>
      <c r="AX3" s="7" t="s">
        <v>190</v>
      </c>
      <c r="AY3" s="7" t="s">
        <v>191</v>
      </c>
      <c r="AZ3" s="7" t="s">
        <v>192</v>
      </c>
      <c r="BA3" s="7" t="s">
        <v>193</v>
      </c>
      <c r="BB3" s="7" t="s">
        <v>194</v>
      </c>
      <c r="BC3" s="7" t="s">
        <v>195</v>
      </c>
      <c r="BD3" s="7" t="s">
        <v>196</v>
      </c>
      <c r="BE3" s="7" t="s">
        <v>197</v>
      </c>
      <c r="BF3" s="7" t="s">
        <v>198</v>
      </c>
      <c r="BG3" s="7" t="s">
        <v>199</v>
      </c>
      <c r="BH3" s="7" t="s">
        <v>200</v>
      </c>
    </row>
    <row r="4" spans="1:72" x14ac:dyDescent="0.25">
      <c r="A4" s="2"/>
    </row>
    <row r="5" spans="1:72" x14ac:dyDescent="0.25">
      <c r="A5" s="111" t="s">
        <v>145</v>
      </c>
      <c r="B5" s="112"/>
      <c r="C5" s="112"/>
      <c r="D5" s="112"/>
      <c r="E5" s="112"/>
      <c r="F5" s="112"/>
      <c r="G5" s="112"/>
      <c r="H5" s="112"/>
      <c r="I5" s="112"/>
      <c r="J5" s="112"/>
      <c r="K5" s="112"/>
      <c r="L5" s="112"/>
      <c r="M5" s="112"/>
      <c r="N5" s="112"/>
      <c r="O5" s="112"/>
      <c r="P5" s="112"/>
      <c r="Q5" s="112"/>
      <c r="R5" s="112"/>
      <c r="S5" s="112"/>
      <c r="T5" s="112"/>
      <c r="U5" s="112"/>
      <c r="V5" s="113"/>
      <c r="X5" s="94" t="s">
        <v>125</v>
      </c>
      <c r="Y5" s="95"/>
      <c r="Z5" s="96"/>
      <c r="AA5" s="96"/>
      <c r="AB5" s="96"/>
      <c r="AC5" s="96"/>
      <c r="AD5" s="96"/>
      <c r="AE5" s="96"/>
      <c r="AF5" s="96"/>
      <c r="AG5" s="96"/>
      <c r="AH5" s="96"/>
      <c r="AI5" s="96"/>
      <c r="AJ5" s="96"/>
      <c r="AK5" s="96"/>
      <c r="AL5" s="96"/>
      <c r="AM5" s="96"/>
      <c r="AN5" s="96"/>
      <c r="AO5" s="96"/>
      <c r="AP5" s="96"/>
      <c r="AQ5" s="96"/>
      <c r="AR5" s="96"/>
      <c r="AS5" s="96"/>
      <c r="AT5" s="96"/>
      <c r="AU5" s="96"/>
      <c r="AV5" s="96"/>
      <c r="AW5" s="96"/>
      <c r="AX5" s="96"/>
      <c r="AY5" s="96"/>
      <c r="AZ5" s="96"/>
      <c r="BA5" s="96"/>
      <c r="BB5" s="96"/>
      <c r="BC5" s="96"/>
      <c r="BD5" s="96"/>
      <c r="BE5" s="96"/>
      <c r="BF5" s="96"/>
      <c r="BG5" s="96"/>
      <c r="BH5" s="96"/>
      <c r="BI5" s="96"/>
      <c r="BJ5" s="96"/>
      <c r="BK5" s="96"/>
      <c r="BL5" s="96"/>
      <c r="BM5" s="96"/>
      <c r="BN5" s="96"/>
      <c r="BO5" s="96"/>
      <c r="BP5" s="96"/>
      <c r="BQ5" s="96"/>
      <c r="BR5" s="96"/>
      <c r="BS5" s="97"/>
    </row>
    <row r="6" spans="1:72" x14ac:dyDescent="0.25">
      <c r="C6" s="2"/>
      <c r="D6" s="2"/>
    </row>
    <row r="7" spans="1:72" ht="31.8" customHeight="1" x14ac:dyDescent="0.3">
      <c r="B7" s="76" t="s">
        <v>133</v>
      </c>
      <c r="C7" s="77">
        <f>SUM(R11:T20)/SUM(E11:E20)</f>
        <v>12.739650711513583</v>
      </c>
      <c r="E7" s="98" t="s">
        <v>13</v>
      </c>
      <c r="F7" s="98"/>
      <c r="H7" s="99" t="s">
        <v>240</v>
      </c>
      <c r="I7" s="99"/>
      <c r="J7" s="99"/>
      <c r="L7" s="105" t="s">
        <v>239</v>
      </c>
      <c r="M7" s="105"/>
      <c r="O7" s="104" t="s">
        <v>147</v>
      </c>
      <c r="P7" s="104"/>
      <c r="Q7" s="104"/>
      <c r="R7" s="104"/>
      <c r="S7" s="104"/>
      <c r="T7" s="104"/>
      <c r="U7" s="104"/>
      <c r="V7" s="104"/>
      <c r="AA7" s="100"/>
      <c r="AB7" s="100"/>
      <c r="AD7" s="101" t="s">
        <v>230</v>
      </c>
      <c r="AE7" s="102"/>
      <c r="AF7" s="102"/>
      <c r="AG7" s="102"/>
      <c r="AH7" s="102"/>
      <c r="AI7" s="102"/>
      <c r="AJ7" s="102"/>
      <c r="AK7" s="102"/>
      <c r="AL7" s="102"/>
      <c r="AM7" s="102"/>
      <c r="AN7" s="102"/>
      <c r="AO7" s="102"/>
      <c r="AP7" s="102"/>
      <c r="AQ7" s="102"/>
      <c r="AR7" s="102"/>
      <c r="AS7" s="102"/>
      <c r="AT7" s="102"/>
      <c r="AU7" s="102"/>
      <c r="AV7" s="102"/>
      <c r="AW7" s="102"/>
      <c r="AX7" s="102"/>
      <c r="AY7" s="102"/>
      <c r="AZ7" s="102"/>
      <c r="BA7" s="102"/>
      <c r="BB7" s="102"/>
      <c r="BC7" s="102"/>
      <c r="BD7" s="102"/>
      <c r="BE7" s="102"/>
      <c r="BF7" s="102"/>
      <c r="BG7" s="102"/>
      <c r="BH7" s="103"/>
      <c r="BJ7" s="5" t="s">
        <v>158</v>
      </c>
      <c r="BK7" s="5" t="s">
        <v>123</v>
      </c>
      <c r="BM7" s="11"/>
      <c r="BN7" s="11"/>
    </row>
    <row r="8" spans="1:72" ht="27" customHeight="1" x14ac:dyDescent="0.25">
      <c r="I8" s="100"/>
      <c r="J8" s="100"/>
      <c r="K8" s="100"/>
      <c r="L8" s="100"/>
      <c r="M8" s="4"/>
      <c r="AA8" s="114" t="s">
        <v>155</v>
      </c>
      <c r="AB8" s="115" t="s">
        <v>224</v>
      </c>
      <c r="AC8" s="115"/>
      <c r="AD8"/>
      <c r="AE8" s="7" t="s">
        <v>171</v>
      </c>
      <c r="AF8" s="7" t="s">
        <v>172</v>
      </c>
      <c r="AG8" s="7" t="s">
        <v>173</v>
      </c>
      <c r="AH8" s="7" t="s">
        <v>174</v>
      </c>
      <c r="AI8" s="7" t="s">
        <v>175</v>
      </c>
      <c r="AJ8" s="7" t="s">
        <v>176</v>
      </c>
      <c r="AK8" s="7" t="s">
        <v>177</v>
      </c>
      <c r="AL8" s="7" t="s">
        <v>178</v>
      </c>
      <c r="AM8" s="7" t="s">
        <v>179</v>
      </c>
      <c r="AN8" s="7" t="s">
        <v>180</v>
      </c>
      <c r="AO8" s="7" t="s">
        <v>181</v>
      </c>
      <c r="AP8" s="7" t="s">
        <v>182</v>
      </c>
      <c r="AQ8" s="7" t="s">
        <v>183</v>
      </c>
      <c r="AR8" s="7" t="s">
        <v>184</v>
      </c>
      <c r="AS8" s="7" t="s">
        <v>185</v>
      </c>
      <c r="AT8" s="7" t="s">
        <v>186</v>
      </c>
      <c r="AU8" s="7" t="s">
        <v>187</v>
      </c>
      <c r="AV8" s="7" t="s">
        <v>188</v>
      </c>
      <c r="AW8" s="7" t="s">
        <v>189</v>
      </c>
      <c r="AX8" s="7" t="s">
        <v>190</v>
      </c>
      <c r="AY8" s="7" t="s">
        <v>191</v>
      </c>
      <c r="AZ8" s="7" t="s">
        <v>192</v>
      </c>
      <c r="BA8" s="7" t="s">
        <v>193</v>
      </c>
      <c r="BB8" s="7" t="s">
        <v>194</v>
      </c>
      <c r="BC8" s="7" t="s">
        <v>195</v>
      </c>
      <c r="BD8" s="7" t="s">
        <v>196</v>
      </c>
      <c r="BE8" s="7" t="s">
        <v>197</v>
      </c>
      <c r="BF8" s="7" t="s">
        <v>198</v>
      </c>
      <c r="BG8" s="7" t="s">
        <v>199</v>
      </c>
      <c r="BH8" s="7" t="s">
        <v>200</v>
      </c>
    </row>
    <row r="9" spans="1:72" s="2" customFormat="1" ht="72.599999999999994" x14ac:dyDescent="0.55000000000000004">
      <c r="B9" s="106" t="s">
        <v>140</v>
      </c>
      <c r="C9" s="107"/>
      <c r="D9" s="107"/>
      <c r="E9" s="108"/>
      <c r="G9" s="109" t="s">
        <v>8</v>
      </c>
      <c r="H9" s="109"/>
      <c r="I9" s="109"/>
      <c r="J9" s="109"/>
      <c r="L9" s="106" t="s">
        <v>137</v>
      </c>
      <c r="M9" s="107"/>
      <c r="N9" s="107"/>
      <c r="O9" s="108"/>
      <c r="Q9" s="110" t="s">
        <v>12</v>
      </c>
      <c r="R9" s="110"/>
      <c r="S9" s="110"/>
      <c r="T9" s="110"/>
      <c r="U9" s="110"/>
      <c r="W9" s="73" t="s">
        <v>149</v>
      </c>
      <c r="X9" s="48" t="s">
        <v>92</v>
      </c>
      <c r="Y9" s="48" t="s">
        <v>93</v>
      </c>
      <c r="Z9" s="48" t="s">
        <v>152</v>
      </c>
      <c r="AA9" s="114"/>
      <c r="AB9" s="48" t="s">
        <v>154</v>
      </c>
      <c r="AC9">
        <f>FIND("-",AB24)</f>
        <v>5</v>
      </c>
      <c r="AD9"/>
      <c r="AE9" s="5" t="str">
        <f t="shared" ref="AE9:BH9" si="0">VLOOKUP(MID(AE$8,1,2),Codes, 2,FALSE) &amp; "-" &amp; VLOOKUP(MID(AE$8,3,2),Codes, 2,FALSE) &amp; "-" &amp; VLOOKUP(MID(AE$8,5,2),Codes, 2,FALSE)</f>
        <v>LSMS-Barking-Belmarsh</v>
      </c>
      <c r="AF9" s="5" t="str">
        <f t="shared" si="0"/>
        <v>LSMS-Barking-Brixton</v>
      </c>
      <c r="AG9" s="5" t="str">
        <f t="shared" si="0"/>
        <v>LSMS-Barking-Wandsworth</v>
      </c>
      <c r="AH9" s="5" t="str">
        <f t="shared" si="0"/>
        <v>LSMS-Bexleyheath-Belmarsh</v>
      </c>
      <c r="AI9" s="5" t="str">
        <f t="shared" si="0"/>
        <v>LSMS-Bexleyheath-Brixton</v>
      </c>
      <c r="AJ9" s="5" t="str">
        <f t="shared" si="0"/>
        <v>LSMS-Bexleyheath-Wandsworth</v>
      </c>
      <c r="AK9" s="5" t="str">
        <f t="shared" si="0"/>
        <v>LSMS-Blackfriars-Belmarsh</v>
      </c>
      <c r="AL9" s="5" t="str">
        <f t="shared" si="0"/>
        <v>LSMS-Blackfriars-Brixton</v>
      </c>
      <c r="AM9" s="5" t="str">
        <f t="shared" si="0"/>
        <v>LSMS-Blackfriars-Wandsworth</v>
      </c>
      <c r="AN9" s="5" t="str">
        <f t="shared" si="0"/>
        <v>LSMS-Brent-Belmarsh</v>
      </c>
      <c r="AO9" s="5" t="str">
        <f t="shared" si="0"/>
        <v>LSMS-Brent-Brixton</v>
      </c>
      <c r="AP9" s="5" t="str">
        <f t="shared" si="0"/>
        <v>LSMS-Brent-Wandsworth</v>
      </c>
      <c r="AQ9" s="5" t="str">
        <f t="shared" si="0"/>
        <v>LSMS-Bromley-Belmarsh</v>
      </c>
      <c r="AR9" s="5" t="str">
        <f t="shared" si="0"/>
        <v>LSMS-Bromley-Brixton</v>
      </c>
      <c r="AS9" s="5" t="str">
        <f t="shared" si="0"/>
        <v>LSMS-Bromley-Wandsworth</v>
      </c>
      <c r="AT9" s="5" t="str">
        <f t="shared" si="0"/>
        <v>MCR-Barking-Belmarsh</v>
      </c>
      <c r="AU9" s="5" t="str">
        <f t="shared" si="0"/>
        <v>MCR-Barking-Brixton</v>
      </c>
      <c r="AV9" s="5" t="str">
        <f t="shared" si="0"/>
        <v>MCR-Barking-Wandsworth</v>
      </c>
      <c r="AW9" s="5" t="str">
        <f t="shared" si="0"/>
        <v>MCR-Bexleyheath-Belmarsh</v>
      </c>
      <c r="AX9" s="5" t="str">
        <f t="shared" si="0"/>
        <v>MCR-Bexleyheath-Brixton</v>
      </c>
      <c r="AY9" s="5" t="str">
        <f t="shared" si="0"/>
        <v>MCR-Bexleyheath-Wandsworth</v>
      </c>
      <c r="AZ9" s="5" t="str">
        <f t="shared" si="0"/>
        <v>MCR-Blackfriars-Belmarsh</v>
      </c>
      <c r="BA9" s="5" t="str">
        <f t="shared" si="0"/>
        <v>MCR-Blackfriars-Brixton</v>
      </c>
      <c r="BB9" s="5" t="str">
        <f t="shared" si="0"/>
        <v>MCR-Blackfriars-Wandsworth</v>
      </c>
      <c r="BC9" s="5" t="str">
        <f t="shared" si="0"/>
        <v>MCR-Brent-Belmarsh</v>
      </c>
      <c r="BD9" s="5" t="str">
        <f t="shared" si="0"/>
        <v>MCR-Brent-Brixton</v>
      </c>
      <c r="BE9" s="5" t="str">
        <f t="shared" si="0"/>
        <v>MCR-Brent-Wandsworth</v>
      </c>
      <c r="BF9" s="5" t="str">
        <f t="shared" si="0"/>
        <v>MCR-Bromley-Belmarsh</v>
      </c>
      <c r="BG9" s="5" t="str">
        <f t="shared" si="0"/>
        <v>MCR-Bromley-Brixton</v>
      </c>
      <c r="BH9" s="5" t="str">
        <f t="shared" si="0"/>
        <v>MCR-Bromley-Wandsworth</v>
      </c>
      <c r="BI9"/>
      <c r="BJ9" s="80" t="s">
        <v>157</v>
      </c>
      <c r="BK9" s="80" t="s">
        <v>100</v>
      </c>
      <c r="BL9" s="48" t="s">
        <v>108</v>
      </c>
      <c r="BM9" s="48" t="s">
        <v>109</v>
      </c>
      <c r="BN9" s="48" t="s">
        <v>159</v>
      </c>
      <c r="BO9" s="48" t="s">
        <v>111</v>
      </c>
      <c r="BP9" s="48" t="s">
        <v>115</v>
      </c>
      <c r="BQ9" s="48" t="s">
        <v>151</v>
      </c>
      <c r="BR9"/>
      <c r="BS9"/>
    </row>
    <row r="10" spans="1:72" ht="14.4" x14ac:dyDescent="0.3">
      <c r="B10" s="23" t="s">
        <v>141</v>
      </c>
      <c r="C10" s="23" t="s">
        <v>15</v>
      </c>
      <c r="D10" s="23" t="s">
        <v>116</v>
      </c>
      <c r="E10" s="24" t="s">
        <v>142</v>
      </c>
      <c r="G10" s="16"/>
      <c r="H10" s="20" t="s">
        <v>0</v>
      </c>
      <c r="I10" s="20" t="s">
        <v>1</v>
      </c>
      <c r="J10" s="20" t="s">
        <v>2</v>
      </c>
      <c r="L10" s="12"/>
      <c r="M10" s="20" t="s">
        <v>0</v>
      </c>
      <c r="N10" s="20" t="s">
        <v>1</v>
      </c>
      <c r="O10" s="20" t="s">
        <v>2</v>
      </c>
      <c r="Q10" s="22"/>
      <c r="R10" s="35" t="s">
        <v>0</v>
      </c>
      <c r="S10" s="35" t="s">
        <v>1</v>
      </c>
      <c r="T10" s="35" t="s">
        <v>2</v>
      </c>
      <c r="U10" s="26" t="s">
        <v>14</v>
      </c>
      <c r="W10" s="1"/>
      <c r="AC10" s="6"/>
      <c r="AD10" s="8"/>
      <c r="AE10" s="8" t="s">
        <v>37</v>
      </c>
      <c r="AF10" s="8" t="s">
        <v>38</v>
      </c>
      <c r="AG10" s="8" t="s">
        <v>39</v>
      </c>
      <c r="AH10" s="8" t="s">
        <v>40</v>
      </c>
      <c r="AI10" s="8" t="s">
        <v>41</v>
      </c>
      <c r="AJ10" s="8" t="s">
        <v>42</v>
      </c>
      <c r="AK10" s="8" t="s">
        <v>43</v>
      </c>
      <c r="AL10" s="8" t="s">
        <v>44</v>
      </c>
      <c r="AM10" s="8" t="s">
        <v>45</v>
      </c>
      <c r="AN10" s="8" t="s">
        <v>46</v>
      </c>
      <c r="AO10" s="8" t="s">
        <v>47</v>
      </c>
      <c r="AP10" s="8" t="s">
        <v>48</v>
      </c>
      <c r="AQ10" s="8" t="s">
        <v>49</v>
      </c>
      <c r="AR10" s="8" t="s">
        <v>50</v>
      </c>
      <c r="AS10" s="9" t="s">
        <v>51</v>
      </c>
      <c r="AT10" s="9" t="s">
        <v>52</v>
      </c>
      <c r="AU10" s="9" t="s">
        <v>53</v>
      </c>
      <c r="AV10" s="9" t="s">
        <v>54</v>
      </c>
      <c r="AW10" s="9" t="s">
        <v>55</v>
      </c>
      <c r="AX10" s="8" t="s">
        <v>81</v>
      </c>
      <c r="AY10" s="8" t="s">
        <v>82</v>
      </c>
      <c r="AZ10" s="8" t="s">
        <v>83</v>
      </c>
      <c r="BA10" s="8" t="s">
        <v>84</v>
      </c>
      <c r="BB10" s="8" t="s">
        <v>85</v>
      </c>
      <c r="BC10" s="8" t="s">
        <v>86</v>
      </c>
      <c r="BD10" s="8" t="s">
        <v>87</v>
      </c>
      <c r="BE10" s="8" t="s">
        <v>88</v>
      </c>
      <c r="BF10" s="8" t="s">
        <v>89</v>
      </c>
      <c r="BG10" s="8" t="s">
        <v>90</v>
      </c>
      <c r="BH10" s="8" t="s">
        <v>91</v>
      </c>
      <c r="BS10" t="s">
        <v>122</v>
      </c>
    </row>
    <row r="11" spans="1:72" ht="15" customHeight="1" x14ac:dyDescent="0.3">
      <c r="B11" s="12" t="s">
        <v>3</v>
      </c>
      <c r="C11" s="12" t="s">
        <v>16</v>
      </c>
      <c r="D11" s="12" t="str">
        <f t="shared" ref="D11:D20" si="1">C11&amp;"-"&amp;B11</f>
        <v>LSMS-Barking</v>
      </c>
      <c r="E11" s="12">
        <v>22</v>
      </c>
      <c r="G11" s="16" t="s">
        <v>225</v>
      </c>
      <c r="H11" s="12">
        <v>888</v>
      </c>
      <c r="I11" s="12">
        <v>724</v>
      </c>
      <c r="J11" s="12">
        <v>1596</v>
      </c>
      <c r="L11" s="12" t="str">
        <f>D11</f>
        <v>LSMS-Barking</v>
      </c>
      <c r="M11" s="12">
        <v>42</v>
      </c>
      <c r="N11" s="12">
        <v>61</v>
      </c>
      <c r="O11" s="12">
        <v>72</v>
      </c>
      <c r="Q11" s="22" t="str">
        <f t="shared" ref="Q11:Q20" si="2">D11</f>
        <v>LSMS-Barking</v>
      </c>
      <c r="R11" s="22">
        <f t="shared" ref="R11:R20" si="3">M11*$E11*D37*VLOOKUP($C11,$G$18:$H$20,2,FALSE)</f>
        <v>231</v>
      </c>
      <c r="S11" s="22">
        <f t="shared" ref="S11:S20" si="4">N11*$E11*E37*VLOOKUP($C11,$G$18:$H$20,2,FALSE)</f>
        <v>0</v>
      </c>
      <c r="T11" s="22">
        <f t="shared" ref="T11:T20" si="5">O11*$E11*F37*VLOOKUP($C11,$G$18:$H$20,2,FALSE)</f>
        <v>0</v>
      </c>
      <c r="U11" s="18">
        <f t="shared" ref="U11:U20" si="6">SUM(R11:T11)</f>
        <v>231</v>
      </c>
      <c r="W11" s="135" t="s">
        <v>148</v>
      </c>
      <c r="X11" s="116" t="s">
        <v>94</v>
      </c>
      <c r="Y11" s="116" t="s">
        <v>97</v>
      </c>
      <c r="Z11" s="116" t="s">
        <v>156</v>
      </c>
      <c r="AA11" s="45" t="s">
        <v>161</v>
      </c>
      <c r="AB11" s="45" t="str">
        <f t="shared" ref="AB11:AB20" si="7">VLOOKUP(MID(AA11,1,2),Codes, 2,FALSE) &amp; "-" &amp; VLOOKUP(MID(AA11,3,2),Codes, 2,FALSE)</f>
        <v>LSMS-Barking</v>
      </c>
      <c r="AC11" s="45">
        <v>1</v>
      </c>
      <c r="AD11" s="8" t="s">
        <v>56</v>
      </c>
      <c r="AE11" s="8">
        <f>IF($AA11=LEFT(AE$8,4),1,0)</f>
        <v>1</v>
      </c>
      <c r="AF11" s="8">
        <f t="shared" ref="AF11:BH20" si="8">IF($AA11=LEFT(AF$8,4),1,0)</f>
        <v>1</v>
      </c>
      <c r="AG11" s="8">
        <f t="shared" si="8"/>
        <v>1</v>
      </c>
      <c r="AH11" s="8">
        <f t="shared" si="8"/>
        <v>0</v>
      </c>
      <c r="AI11" s="8">
        <f t="shared" si="8"/>
        <v>0</v>
      </c>
      <c r="AJ11" s="8">
        <f t="shared" si="8"/>
        <v>0</v>
      </c>
      <c r="AK11" s="8">
        <f t="shared" si="8"/>
        <v>0</v>
      </c>
      <c r="AL11" s="8">
        <f t="shared" si="8"/>
        <v>0</v>
      </c>
      <c r="AM11" s="8">
        <f t="shared" si="8"/>
        <v>0</v>
      </c>
      <c r="AN11" s="8">
        <f t="shared" si="8"/>
        <v>0</v>
      </c>
      <c r="AO11" s="8">
        <f t="shared" si="8"/>
        <v>0</v>
      </c>
      <c r="AP11" s="8">
        <f t="shared" si="8"/>
        <v>0</v>
      </c>
      <c r="AQ11" s="8">
        <f t="shared" si="8"/>
        <v>0</v>
      </c>
      <c r="AR11" s="8">
        <f t="shared" si="8"/>
        <v>0</v>
      </c>
      <c r="AS11" s="8">
        <f t="shared" si="8"/>
        <v>0</v>
      </c>
      <c r="AT11" s="8">
        <f t="shared" si="8"/>
        <v>0</v>
      </c>
      <c r="AU11" s="8">
        <f t="shared" si="8"/>
        <v>0</v>
      </c>
      <c r="AV11" s="8">
        <f t="shared" si="8"/>
        <v>0</v>
      </c>
      <c r="AW11" s="8">
        <f t="shared" si="8"/>
        <v>0</v>
      </c>
      <c r="AX11" s="8">
        <f t="shared" si="8"/>
        <v>0</v>
      </c>
      <c r="AY11" s="8">
        <f t="shared" si="8"/>
        <v>0</v>
      </c>
      <c r="AZ11" s="8">
        <f t="shared" si="8"/>
        <v>0</v>
      </c>
      <c r="BA11" s="8">
        <f t="shared" si="8"/>
        <v>0</v>
      </c>
      <c r="BB11" s="8">
        <f t="shared" si="8"/>
        <v>0</v>
      </c>
      <c r="BC11" s="8">
        <f t="shared" si="8"/>
        <v>0</v>
      </c>
      <c r="BD11" s="8">
        <f t="shared" si="8"/>
        <v>0</v>
      </c>
      <c r="BE11" s="8">
        <f t="shared" si="8"/>
        <v>0</v>
      </c>
      <c r="BF11" s="8">
        <f t="shared" si="8"/>
        <v>0</v>
      </c>
      <c r="BG11" s="8">
        <f t="shared" si="8"/>
        <v>0</v>
      </c>
      <c r="BH11" s="8">
        <f t="shared" si="8"/>
        <v>0</v>
      </c>
      <c r="BJ11" s="45" t="s">
        <v>112</v>
      </c>
      <c r="BK11" s="45">
        <v>1</v>
      </c>
      <c r="BL11" s="116" t="s">
        <v>101</v>
      </c>
      <c r="BM11" s="45">
        <f t="shared" ref="BM11:BM35" ca="1" si="9">SUMPRODUCT(AE11:BH11,AE$40:BH$40)</f>
        <v>1</v>
      </c>
      <c r="BN11" s="45" t="str">
        <f t="shared" ref="BN11:BO35" si="10">BJ11</f>
        <v>==</v>
      </c>
      <c r="BO11" s="45">
        <f t="shared" ref="BO11:BO20" si="11">G37</f>
        <v>1</v>
      </c>
      <c r="BP11" s="21" t="b">
        <f ca="1">IF(BN11="==",BM11=BO11, IF(BN11="&lt;=",BM11&lt;=BO11, IF(BN11="&gt;=",BM11&gt;=BO11)))</f>
        <v>1</v>
      </c>
      <c r="BQ11" s="21" t="b">
        <f t="shared" ref="BQ11:BQ20" ca="1" si="12">BM11=G37</f>
        <v>1</v>
      </c>
      <c r="BS11" s="13" t="s">
        <v>27</v>
      </c>
      <c r="BT11" s="13" t="s">
        <v>3</v>
      </c>
    </row>
    <row r="12" spans="1:72" ht="14.4" x14ac:dyDescent="0.3">
      <c r="B12" s="12" t="s">
        <v>4</v>
      </c>
      <c r="C12" s="12" t="s">
        <v>16</v>
      </c>
      <c r="D12" s="12" t="str">
        <f t="shared" si="1"/>
        <v>LSMS-Bexleyheath</v>
      </c>
      <c r="E12" s="12">
        <v>200</v>
      </c>
      <c r="G12" s="21" t="s">
        <v>10</v>
      </c>
      <c r="H12" s="21">
        <f>SUMPRODUCT(D37:D46,$E11:$E20)</f>
        <v>677</v>
      </c>
      <c r="I12" s="21">
        <f>SUMPRODUCT(E37:E46,$E11:$E20)</f>
        <v>484.99999999999989</v>
      </c>
      <c r="J12" s="21">
        <f>SUMPRODUCT(F37:F46,$E11:$E20)</f>
        <v>384.00000000000011</v>
      </c>
      <c r="L12" s="12" t="str">
        <f t="shared" ref="L12:L20" si="13">D12</f>
        <v>LSMS-Bexleyheath</v>
      </c>
      <c r="M12" s="12">
        <v>17</v>
      </c>
      <c r="N12" s="12">
        <v>42</v>
      </c>
      <c r="O12" s="12">
        <v>57</v>
      </c>
      <c r="Q12" s="22" t="str">
        <f t="shared" si="2"/>
        <v>LSMS-Bexleyheath</v>
      </c>
      <c r="R12" s="22">
        <f t="shared" si="3"/>
        <v>850</v>
      </c>
      <c r="S12" s="22">
        <f t="shared" si="4"/>
        <v>0</v>
      </c>
      <c r="T12" s="22">
        <f t="shared" si="5"/>
        <v>0</v>
      </c>
      <c r="U12" s="18">
        <f t="shared" si="6"/>
        <v>850</v>
      </c>
      <c r="W12" s="136"/>
      <c r="X12" s="117"/>
      <c r="Y12" s="117"/>
      <c r="Z12" s="117"/>
      <c r="AA12" s="45" t="s">
        <v>162</v>
      </c>
      <c r="AB12" s="45" t="str">
        <f t="shared" si="7"/>
        <v>LSMS-Bexleyheath</v>
      </c>
      <c r="AC12" s="45">
        <v>2</v>
      </c>
      <c r="AD12" s="8" t="s">
        <v>57</v>
      </c>
      <c r="AE12" s="8">
        <f t="shared" ref="AE12:AT20" si="14">IF($AA12=LEFT(AE$8,4),1,0)</f>
        <v>0</v>
      </c>
      <c r="AF12" s="8">
        <f t="shared" si="14"/>
        <v>0</v>
      </c>
      <c r="AG12" s="8">
        <f t="shared" si="14"/>
        <v>0</v>
      </c>
      <c r="AH12" s="8">
        <f t="shared" si="14"/>
        <v>1</v>
      </c>
      <c r="AI12" s="8">
        <f t="shared" si="14"/>
        <v>1</v>
      </c>
      <c r="AJ12" s="8">
        <f t="shared" si="14"/>
        <v>1</v>
      </c>
      <c r="AK12" s="8">
        <f t="shared" si="14"/>
        <v>0</v>
      </c>
      <c r="AL12" s="8">
        <f t="shared" si="14"/>
        <v>0</v>
      </c>
      <c r="AM12" s="8">
        <f t="shared" si="14"/>
        <v>0</v>
      </c>
      <c r="AN12" s="8">
        <f t="shared" si="14"/>
        <v>0</v>
      </c>
      <c r="AO12" s="8">
        <f t="shared" si="14"/>
        <v>0</v>
      </c>
      <c r="AP12" s="8">
        <f t="shared" si="14"/>
        <v>0</v>
      </c>
      <c r="AQ12" s="8">
        <f t="shared" si="14"/>
        <v>0</v>
      </c>
      <c r="AR12" s="8">
        <f t="shared" si="14"/>
        <v>0</v>
      </c>
      <c r="AS12" s="8">
        <f t="shared" si="14"/>
        <v>0</v>
      </c>
      <c r="AT12" s="8">
        <f t="shared" si="14"/>
        <v>0</v>
      </c>
      <c r="AU12" s="8">
        <f t="shared" si="8"/>
        <v>0</v>
      </c>
      <c r="AV12" s="8">
        <f t="shared" si="8"/>
        <v>0</v>
      </c>
      <c r="AW12" s="8">
        <f t="shared" si="8"/>
        <v>0</v>
      </c>
      <c r="AX12" s="8">
        <f t="shared" si="8"/>
        <v>0</v>
      </c>
      <c r="AY12" s="8">
        <f t="shared" si="8"/>
        <v>0</v>
      </c>
      <c r="AZ12" s="8">
        <f t="shared" si="8"/>
        <v>0</v>
      </c>
      <c r="BA12" s="8">
        <f t="shared" si="8"/>
        <v>0</v>
      </c>
      <c r="BB12" s="8">
        <f t="shared" si="8"/>
        <v>0</v>
      </c>
      <c r="BC12" s="8">
        <f t="shared" si="8"/>
        <v>0</v>
      </c>
      <c r="BD12" s="8">
        <f t="shared" si="8"/>
        <v>0</v>
      </c>
      <c r="BE12" s="8">
        <f t="shared" si="8"/>
        <v>0</v>
      </c>
      <c r="BF12" s="8">
        <f t="shared" si="8"/>
        <v>0</v>
      </c>
      <c r="BG12" s="8">
        <f t="shared" si="8"/>
        <v>0</v>
      </c>
      <c r="BH12" s="8">
        <f t="shared" si="8"/>
        <v>0</v>
      </c>
      <c r="BJ12" s="45" t="s">
        <v>112</v>
      </c>
      <c r="BK12" s="45">
        <v>1</v>
      </c>
      <c r="BL12" s="117"/>
      <c r="BM12" s="45">
        <f t="shared" ca="1" si="9"/>
        <v>1</v>
      </c>
      <c r="BN12" s="45" t="str">
        <f t="shared" si="10"/>
        <v>==</v>
      </c>
      <c r="BO12" s="45">
        <f t="shared" si="11"/>
        <v>1</v>
      </c>
      <c r="BP12" s="21" t="b">
        <f t="shared" ref="BP12:BP28" ca="1" si="15">IF(BN12="==",BM12=BO12, IF(BN12="&lt;=",BM12&lt;=BO12, IF(BN12="&gt;=",BM12&gt;=BO12)))</f>
        <v>1</v>
      </c>
      <c r="BQ12" s="21" t="b">
        <f t="shared" ca="1" si="12"/>
        <v>1</v>
      </c>
      <c r="BS12" s="13" t="s">
        <v>28</v>
      </c>
      <c r="BT12" s="13" t="s">
        <v>4</v>
      </c>
    </row>
    <row r="13" spans="1:72" ht="14.4" x14ac:dyDescent="0.3">
      <c r="B13" s="12" t="s">
        <v>5</v>
      </c>
      <c r="C13" s="12" t="s">
        <v>16</v>
      </c>
      <c r="D13" s="12" t="str">
        <f t="shared" si="1"/>
        <v>LSMS-Blackfriars</v>
      </c>
      <c r="E13" s="12">
        <v>100</v>
      </c>
      <c r="G13" s="46" t="s">
        <v>11</v>
      </c>
      <c r="H13" s="46">
        <f>H11-H12</f>
        <v>211</v>
      </c>
      <c r="I13" s="46">
        <f>I11-I12</f>
        <v>239.00000000000011</v>
      </c>
      <c r="J13" s="46">
        <f>J11-J12</f>
        <v>1212</v>
      </c>
      <c r="L13" s="12" t="str">
        <f t="shared" si="13"/>
        <v>LSMS-Blackfriars</v>
      </c>
      <c r="M13" s="12">
        <v>41</v>
      </c>
      <c r="N13" s="12">
        <v>28</v>
      </c>
      <c r="O13" s="12">
        <v>36</v>
      </c>
      <c r="Q13" s="22" t="str">
        <f t="shared" si="2"/>
        <v>LSMS-Blackfriars</v>
      </c>
      <c r="R13" s="22">
        <f t="shared" si="3"/>
        <v>0</v>
      </c>
      <c r="S13" s="22">
        <f t="shared" si="4"/>
        <v>700</v>
      </c>
      <c r="T13" s="22">
        <f t="shared" si="5"/>
        <v>0</v>
      </c>
      <c r="U13" s="18">
        <f t="shared" si="6"/>
        <v>700</v>
      </c>
      <c r="W13" s="136"/>
      <c r="X13" s="117"/>
      <c r="Y13" s="117"/>
      <c r="Z13" s="117"/>
      <c r="AA13" s="45" t="s">
        <v>163</v>
      </c>
      <c r="AB13" s="45" t="str">
        <f t="shared" si="7"/>
        <v>LSMS-Blackfriars</v>
      </c>
      <c r="AC13" s="45">
        <v>3</v>
      </c>
      <c r="AD13" s="8" t="s">
        <v>58</v>
      </c>
      <c r="AE13" s="8">
        <f t="shared" si="14"/>
        <v>0</v>
      </c>
      <c r="AF13" s="8">
        <f t="shared" si="8"/>
        <v>0</v>
      </c>
      <c r="AG13" s="8">
        <f t="shared" si="8"/>
        <v>0</v>
      </c>
      <c r="AH13" s="8">
        <f t="shared" si="8"/>
        <v>0</v>
      </c>
      <c r="AI13" s="8">
        <f t="shared" si="8"/>
        <v>0</v>
      </c>
      <c r="AJ13" s="8">
        <f t="shared" si="8"/>
        <v>0</v>
      </c>
      <c r="AK13" s="8">
        <f t="shared" si="8"/>
        <v>1</v>
      </c>
      <c r="AL13" s="8">
        <f t="shared" si="8"/>
        <v>1</v>
      </c>
      <c r="AM13" s="8">
        <f t="shared" si="8"/>
        <v>1</v>
      </c>
      <c r="AN13" s="8">
        <f t="shared" si="8"/>
        <v>0</v>
      </c>
      <c r="AO13" s="8">
        <f t="shared" si="8"/>
        <v>0</v>
      </c>
      <c r="AP13" s="8">
        <f t="shared" si="8"/>
        <v>0</v>
      </c>
      <c r="AQ13" s="8">
        <f t="shared" si="8"/>
        <v>0</v>
      </c>
      <c r="AR13" s="8">
        <f t="shared" si="8"/>
        <v>0</v>
      </c>
      <c r="AS13" s="8">
        <f t="shared" si="8"/>
        <v>0</v>
      </c>
      <c r="AT13" s="8">
        <f t="shared" si="8"/>
        <v>0</v>
      </c>
      <c r="AU13" s="8">
        <f t="shared" si="8"/>
        <v>0</v>
      </c>
      <c r="AV13" s="8">
        <f t="shared" si="8"/>
        <v>0</v>
      </c>
      <c r="AW13" s="8">
        <f t="shared" si="8"/>
        <v>0</v>
      </c>
      <c r="AX13" s="8">
        <f t="shared" si="8"/>
        <v>0</v>
      </c>
      <c r="AY13" s="8">
        <f t="shared" si="8"/>
        <v>0</v>
      </c>
      <c r="AZ13" s="8">
        <f t="shared" si="8"/>
        <v>0</v>
      </c>
      <c r="BA13" s="8">
        <f t="shared" si="8"/>
        <v>0</v>
      </c>
      <c r="BB13" s="8">
        <f t="shared" si="8"/>
        <v>0</v>
      </c>
      <c r="BC13" s="8">
        <f t="shared" si="8"/>
        <v>0</v>
      </c>
      <c r="BD13" s="8">
        <f t="shared" si="8"/>
        <v>0</v>
      </c>
      <c r="BE13" s="8">
        <f t="shared" si="8"/>
        <v>0</v>
      </c>
      <c r="BF13" s="8">
        <f t="shared" si="8"/>
        <v>0</v>
      </c>
      <c r="BG13" s="8">
        <f t="shared" si="8"/>
        <v>0</v>
      </c>
      <c r="BH13" s="8">
        <f t="shared" si="8"/>
        <v>0</v>
      </c>
      <c r="BJ13" s="45" t="s">
        <v>112</v>
      </c>
      <c r="BK13" s="45">
        <v>1</v>
      </c>
      <c r="BL13" s="117"/>
      <c r="BM13" s="45">
        <f t="shared" ca="1" si="9"/>
        <v>1</v>
      </c>
      <c r="BN13" s="45" t="str">
        <f t="shared" si="10"/>
        <v>==</v>
      </c>
      <c r="BO13" s="45">
        <f t="shared" si="11"/>
        <v>1</v>
      </c>
      <c r="BP13" s="21" t="b">
        <f t="shared" ca="1" si="15"/>
        <v>1</v>
      </c>
      <c r="BQ13" s="21" t="b">
        <f t="shared" ca="1" si="12"/>
        <v>1</v>
      </c>
      <c r="BS13" s="13" t="s">
        <v>29</v>
      </c>
      <c r="BT13" s="13" t="s">
        <v>5</v>
      </c>
    </row>
    <row r="14" spans="1:72" ht="14.4" x14ac:dyDescent="0.3">
      <c r="B14" s="12" t="s">
        <v>6</v>
      </c>
      <c r="C14" s="12" t="s">
        <v>16</v>
      </c>
      <c r="D14" s="12" t="str">
        <f t="shared" si="1"/>
        <v>LSMS-Brent</v>
      </c>
      <c r="E14" s="12">
        <v>322</v>
      </c>
      <c r="H14" s="1"/>
      <c r="L14" s="12" t="str">
        <f t="shared" si="13"/>
        <v>LSMS-Brent</v>
      </c>
      <c r="M14" s="12">
        <v>66</v>
      </c>
      <c r="N14" s="12">
        <v>61</v>
      </c>
      <c r="O14" s="12">
        <v>46</v>
      </c>
      <c r="Q14" s="22" t="str">
        <f t="shared" si="2"/>
        <v>LSMS-Brent</v>
      </c>
      <c r="R14" s="22">
        <f t="shared" si="3"/>
        <v>0</v>
      </c>
      <c r="S14" s="22">
        <f t="shared" si="4"/>
        <v>2470.4999999999986</v>
      </c>
      <c r="T14" s="22">
        <f t="shared" si="5"/>
        <v>1840.0000000000009</v>
      </c>
      <c r="U14" s="18">
        <f t="shared" si="6"/>
        <v>4310.5</v>
      </c>
      <c r="W14" s="136"/>
      <c r="X14" s="117"/>
      <c r="Y14" s="117"/>
      <c r="Z14" s="117"/>
      <c r="AA14" s="45" t="s">
        <v>164</v>
      </c>
      <c r="AB14" s="45" t="str">
        <f t="shared" si="7"/>
        <v>LSMS-Brent</v>
      </c>
      <c r="AC14" s="45">
        <v>4</v>
      </c>
      <c r="AD14" s="8" t="s">
        <v>59</v>
      </c>
      <c r="AE14" s="8">
        <f t="shared" si="14"/>
        <v>0</v>
      </c>
      <c r="AF14" s="8">
        <f t="shared" si="8"/>
        <v>0</v>
      </c>
      <c r="AG14" s="8">
        <f t="shared" si="8"/>
        <v>0</v>
      </c>
      <c r="AH14" s="8">
        <f t="shared" si="8"/>
        <v>0</v>
      </c>
      <c r="AI14" s="8">
        <f t="shared" si="8"/>
        <v>0</v>
      </c>
      <c r="AJ14" s="8">
        <f t="shared" si="8"/>
        <v>0</v>
      </c>
      <c r="AK14" s="8">
        <f t="shared" si="8"/>
        <v>0</v>
      </c>
      <c r="AL14" s="8">
        <f t="shared" si="8"/>
        <v>0</v>
      </c>
      <c r="AM14" s="8">
        <f t="shared" si="8"/>
        <v>0</v>
      </c>
      <c r="AN14" s="8">
        <f t="shared" si="8"/>
        <v>1</v>
      </c>
      <c r="AO14" s="8">
        <f t="shared" si="8"/>
        <v>1</v>
      </c>
      <c r="AP14" s="8">
        <f t="shared" si="8"/>
        <v>1</v>
      </c>
      <c r="AQ14" s="8">
        <f t="shared" si="8"/>
        <v>0</v>
      </c>
      <c r="AR14" s="8">
        <f t="shared" si="8"/>
        <v>0</v>
      </c>
      <c r="AS14" s="8">
        <f t="shared" si="8"/>
        <v>0</v>
      </c>
      <c r="AT14" s="8">
        <f t="shared" si="8"/>
        <v>0</v>
      </c>
      <c r="AU14" s="8">
        <f t="shared" si="8"/>
        <v>0</v>
      </c>
      <c r="AV14" s="8">
        <f t="shared" si="8"/>
        <v>0</v>
      </c>
      <c r="AW14" s="8">
        <f t="shared" si="8"/>
        <v>0</v>
      </c>
      <c r="AX14" s="8">
        <f t="shared" si="8"/>
        <v>0</v>
      </c>
      <c r="AY14" s="8">
        <f t="shared" si="8"/>
        <v>0</v>
      </c>
      <c r="AZ14" s="8">
        <f t="shared" si="8"/>
        <v>0</v>
      </c>
      <c r="BA14" s="8">
        <f t="shared" si="8"/>
        <v>0</v>
      </c>
      <c r="BB14" s="8">
        <f t="shared" si="8"/>
        <v>0</v>
      </c>
      <c r="BC14" s="8">
        <f t="shared" si="8"/>
        <v>0</v>
      </c>
      <c r="BD14" s="8">
        <f t="shared" si="8"/>
        <v>0</v>
      </c>
      <c r="BE14" s="8">
        <f t="shared" si="8"/>
        <v>0</v>
      </c>
      <c r="BF14" s="8">
        <f t="shared" si="8"/>
        <v>0</v>
      </c>
      <c r="BG14" s="8">
        <f t="shared" si="8"/>
        <v>0</v>
      </c>
      <c r="BH14" s="8">
        <f t="shared" si="8"/>
        <v>0</v>
      </c>
      <c r="BJ14" s="45" t="s">
        <v>112</v>
      </c>
      <c r="BK14" s="45">
        <v>1</v>
      </c>
      <c r="BL14" s="117"/>
      <c r="BM14" s="45">
        <f t="shared" ca="1" si="9"/>
        <v>1</v>
      </c>
      <c r="BN14" s="45" t="str">
        <f t="shared" si="10"/>
        <v>==</v>
      </c>
      <c r="BO14" s="45">
        <f t="shared" si="11"/>
        <v>1</v>
      </c>
      <c r="BP14" s="21" t="b">
        <f t="shared" ca="1" si="15"/>
        <v>1</v>
      </c>
      <c r="BQ14" s="21" t="b">
        <f t="shared" ca="1" si="12"/>
        <v>1</v>
      </c>
      <c r="BS14" s="13" t="s">
        <v>30</v>
      </c>
      <c r="BT14" s="13" t="s">
        <v>6</v>
      </c>
    </row>
    <row r="15" spans="1:72" ht="14.4" x14ac:dyDescent="0.3">
      <c r="B15" s="12" t="s">
        <v>7</v>
      </c>
      <c r="C15" s="12" t="s">
        <v>16</v>
      </c>
      <c r="D15" s="12" t="str">
        <f t="shared" si="1"/>
        <v>LSMS-Bromley</v>
      </c>
      <c r="E15" s="12">
        <v>100</v>
      </c>
      <c r="H15" s="1"/>
      <c r="L15" s="12" t="str">
        <f t="shared" si="13"/>
        <v>LSMS-Bromley</v>
      </c>
      <c r="M15" s="12">
        <v>32</v>
      </c>
      <c r="N15" s="12">
        <v>33</v>
      </c>
      <c r="O15" s="12">
        <v>48</v>
      </c>
      <c r="Q15" s="22" t="str">
        <f t="shared" si="2"/>
        <v>LSMS-Bromley</v>
      </c>
      <c r="R15" s="22">
        <f t="shared" si="3"/>
        <v>0</v>
      </c>
      <c r="S15" s="22">
        <f t="shared" si="4"/>
        <v>825</v>
      </c>
      <c r="T15" s="22">
        <f t="shared" si="5"/>
        <v>0</v>
      </c>
      <c r="U15" s="18">
        <f t="shared" si="6"/>
        <v>825</v>
      </c>
      <c r="W15" s="136"/>
      <c r="X15" s="117"/>
      <c r="Y15" s="117"/>
      <c r="Z15" s="117"/>
      <c r="AA15" s="45" t="s">
        <v>165</v>
      </c>
      <c r="AB15" s="45" t="str">
        <f t="shared" si="7"/>
        <v>LSMS-Bromley</v>
      </c>
      <c r="AC15" s="45">
        <v>5</v>
      </c>
      <c r="AD15" s="8" t="s">
        <v>60</v>
      </c>
      <c r="AE15" s="8">
        <f t="shared" si="14"/>
        <v>0</v>
      </c>
      <c r="AF15" s="8">
        <f t="shared" si="8"/>
        <v>0</v>
      </c>
      <c r="AG15" s="8">
        <f t="shared" si="8"/>
        <v>0</v>
      </c>
      <c r="AH15" s="8">
        <f t="shared" si="8"/>
        <v>0</v>
      </c>
      <c r="AI15" s="8">
        <f t="shared" si="8"/>
        <v>0</v>
      </c>
      <c r="AJ15" s="8">
        <f t="shared" si="8"/>
        <v>0</v>
      </c>
      <c r="AK15" s="8">
        <f t="shared" si="8"/>
        <v>0</v>
      </c>
      <c r="AL15" s="8">
        <f t="shared" si="8"/>
        <v>0</v>
      </c>
      <c r="AM15" s="8">
        <f t="shared" si="8"/>
        <v>0</v>
      </c>
      <c r="AN15" s="8">
        <f t="shared" si="8"/>
        <v>0</v>
      </c>
      <c r="AO15" s="8">
        <f t="shared" si="8"/>
        <v>0</v>
      </c>
      <c r="AP15" s="8">
        <f t="shared" si="8"/>
        <v>0</v>
      </c>
      <c r="AQ15" s="8">
        <f t="shared" si="8"/>
        <v>1</v>
      </c>
      <c r="AR15" s="8">
        <f t="shared" si="8"/>
        <v>1</v>
      </c>
      <c r="AS15" s="8">
        <f t="shared" si="8"/>
        <v>1</v>
      </c>
      <c r="AT15" s="8">
        <f t="shared" si="8"/>
        <v>0</v>
      </c>
      <c r="AU15" s="8">
        <f t="shared" si="8"/>
        <v>0</v>
      </c>
      <c r="AV15" s="8">
        <f t="shared" si="8"/>
        <v>0</v>
      </c>
      <c r="AW15" s="8">
        <f t="shared" si="8"/>
        <v>0</v>
      </c>
      <c r="AX15" s="8">
        <f t="shared" si="8"/>
        <v>0</v>
      </c>
      <c r="AY15" s="8">
        <f t="shared" si="8"/>
        <v>0</v>
      </c>
      <c r="AZ15" s="8">
        <f t="shared" si="8"/>
        <v>0</v>
      </c>
      <c r="BA15" s="8">
        <f t="shared" si="8"/>
        <v>0</v>
      </c>
      <c r="BB15" s="8">
        <f t="shared" si="8"/>
        <v>0</v>
      </c>
      <c r="BC15" s="8">
        <f t="shared" si="8"/>
        <v>0</v>
      </c>
      <c r="BD15" s="8">
        <f t="shared" si="8"/>
        <v>0</v>
      </c>
      <c r="BE15" s="8">
        <f t="shared" si="8"/>
        <v>0</v>
      </c>
      <c r="BF15" s="8">
        <f t="shared" si="8"/>
        <v>0</v>
      </c>
      <c r="BG15" s="8">
        <f t="shared" si="8"/>
        <v>0</v>
      </c>
      <c r="BH15" s="8">
        <f t="shared" si="8"/>
        <v>0</v>
      </c>
      <c r="BJ15" s="45" t="s">
        <v>112</v>
      </c>
      <c r="BK15" s="45">
        <v>1</v>
      </c>
      <c r="BL15" s="117"/>
      <c r="BM15" s="45">
        <f t="shared" ca="1" si="9"/>
        <v>1</v>
      </c>
      <c r="BN15" s="45" t="str">
        <f t="shared" si="10"/>
        <v>==</v>
      </c>
      <c r="BO15" s="45">
        <f t="shared" si="11"/>
        <v>1</v>
      </c>
      <c r="BP15" s="21" t="b">
        <f t="shared" ca="1" si="15"/>
        <v>1</v>
      </c>
      <c r="BQ15" s="21" t="b">
        <f t="shared" ca="1" si="12"/>
        <v>1</v>
      </c>
      <c r="BS15" s="13" t="s">
        <v>31</v>
      </c>
      <c r="BT15" s="13" t="s">
        <v>7</v>
      </c>
    </row>
    <row r="16" spans="1:72" ht="18" x14ac:dyDescent="0.35">
      <c r="B16" s="12" t="s">
        <v>3</v>
      </c>
      <c r="C16" s="12" t="s">
        <v>17</v>
      </c>
      <c r="D16" s="12" t="str">
        <f t="shared" si="1"/>
        <v>MCR-Barking</v>
      </c>
      <c r="E16" s="12">
        <v>55</v>
      </c>
      <c r="G16" s="119" t="s">
        <v>143</v>
      </c>
      <c r="H16" s="120"/>
      <c r="L16" s="12" t="str">
        <f t="shared" si="13"/>
        <v>MCR-Barking</v>
      </c>
      <c r="M16" s="12">
        <v>42</v>
      </c>
      <c r="N16" s="12">
        <v>61</v>
      </c>
      <c r="O16" s="12">
        <v>72</v>
      </c>
      <c r="Q16" s="22" t="str">
        <f t="shared" si="2"/>
        <v>MCR-Barking</v>
      </c>
      <c r="R16" s="22">
        <f t="shared" si="3"/>
        <v>1155</v>
      </c>
      <c r="S16" s="22">
        <f t="shared" si="4"/>
        <v>0</v>
      </c>
      <c r="T16" s="22">
        <f t="shared" si="5"/>
        <v>0</v>
      </c>
      <c r="U16" s="18">
        <f t="shared" si="6"/>
        <v>1155</v>
      </c>
      <c r="W16" s="136"/>
      <c r="X16" s="117"/>
      <c r="Y16" s="117"/>
      <c r="Z16" s="117"/>
      <c r="AA16" s="45" t="s">
        <v>166</v>
      </c>
      <c r="AB16" s="45" t="str">
        <f t="shared" si="7"/>
        <v>MCR-Barking</v>
      </c>
      <c r="AC16" s="45">
        <v>6</v>
      </c>
      <c r="AD16" s="8" t="s">
        <v>61</v>
      </c>
      <c r="AE16" s="8">
        <f t="shared" si="14"/>
        <v>0</v>
      </c>
      <c r="AF16" s="8">
        <f t="shared" si="8"/>
        <v>0</v>
      </c>
      <c r="AG16" s="8">
        <f t="shared" si="8"/>
        <v>0</v>
      </c>
      <c r="AH16" s="8">
        <f t="shared" si="8"/>
        <v>0</v>
      </c>
      <c r="AI16" s="8">
        <f t="shared" si="8"/>
        <v>0</v>
      </c>
      <c r="AJ16" s="8">
        <f t="shared" si="8"/>
        <v>0</v>
      </c>
      <c r="AK16" s="8">
        <f t="shared" si="8"/>
        <v>0</v>
      </c>
      <c r="AL16" s="8">
        <f t="shared" si="8"/>
        <v>0</v>
      </c>
      <c r="AM16" s="8">
        <f t="shared" si="8"/>
        <v>0</v>
      </c>
      <c r="AN16" s="8">
        <f t="shared" si="8"/>
        <v>0</v>
      </c>
      <c r="AO16" s="8">
        <f t="shared" si="8"/>
        <v>0</v>
      </c>
      <c r="AP16" s="8">
        <f t="shared" si="8"/>
        <v>0</v>
      </c>
      <c r="AQ16" s="8">
        <f t="shared" si="8"/>
        <v>0</v>
      </c>
      <c r="AR16" s="8">
        <f t="shared" si="8"/>
        <v>0</v>
      </c>
      <c r="AS16" s="8">
        <f t="shared" si="8"/>
        <v>0</v>
      </c>
      <c r="AT16" s="8">
        <f t="shared" si="8"/>
        <v>1</v>
      </c>
      <c r="AU16" s="8">
        <f t="shared" si="8"/>
        <v>1</v>
      </c>
      <c r="AV16" s="8">
        <f t="shared" si="8"/>
        <v>1</v>
      </c>
      <c r="AW16" s="8">
        <f t="shared" si="8"/>
        <v>0</v>
      </c>
      <c r="AX16" s="8">
        <f t="shared" si="8"/>
        <v>0</v>
      </c>
      <c r="AY16" s="8">
        <f t="shared" si="8"/>
        <v>0</v>
      </c>
      <c r="AZ16" s="8">
        <f t="shared" si="8"/>
        <v>0</v>
      </c>
      <c r="BA16" s="8">
        <f t="shared" si="8"/>
        <v>0</v>
      </c>
      <c r="BB16" s="8">
        <f t="shared" si="8"/>
        <v>0</v>
      </c>
      <c r="BC16" s="8">
        <f t="shared" si="8"/>
        <v>0</v>
      </c>
      <c r="BD16" s="8">
        <f t="shared" si="8"/>
        <v>0</v>
      </c>
      <c r="BE16" s="8">
        <f t="shared" si="8"/>
        <v>0</v>
      </c>
      <c r="BF16" s="8">
        <f t="shared" si="8"/>
        <v>0</v>
      </c>
      <c r="BG16" s="8">
        <f t="shared" si="8"/>
        <v>0</v>
      </c>
      <c r="BH16" s="8">
        <f t="shared" si="8"/>
        <v>0</v>
      </c>
      <c r="BJ16" s="45" t="s">
        <v>112</v>
      </c>
      <c r="BK16" s="45">
        <v>1</v>
      </c>
      <c r="BL16" s="117"/>
      <c r="BM16" s="45">
        <f t="shared" ca="1" si="9"/>
        <v>1</v>
      </c>
      <c r="BN16" s="45" t="str">
        <f t="shared" si="10"/>
        <v>==</v>
      </c>
      <c r="BO16" s="45">
        <f t="shared" si="11"/>
        <v>1</v>
      </c>
      <c r="BP16" s="21" t="b">
        <f t="shared" ca="1" si="15"/>
        <v>1</v>
      </c>
      <c r="BQ16" s="21" t="b">
        <f t="shared" ca="1" si="12"/>
        <v>1</v>
      </c>
      <c r="BS16" s="13" t="s">
        <v>32</v>
      </c>
      <c r="BT16" s="13" t="s">
        <v>16</v>
      </c>
    </row>
    <row r="17" spans="2:72" ht="14.4" x14ac:dyDescent="0.3">
      <c r="B17" s="12" t="s">
        <v>4</v>
      </c>
      <c r="C17" s="12" t="s">
        <v>17</v>
      </c>
      <c r="D17" s="12" t="str">
        <f t="shared" si="1"/>
        <v>MCR-Bexleyheath</v>
      </c>
      <c r="E17" s="49">
        <v>220</v>
      </c>
      <c r="G17" s="34" t="s">
        <v>15</v>
      </c>
      <c r="H17" s="34" t="s">
        <v>127</v>
      </c>
      <c r="L17" s="12" t="str">
        <f t="shared" si="13"/>
        <v>MCR-Bexleyheath</v>
      </c>
      <c r="M17" s="12">
        <v>17</v>
      </c>
      <c r="N17" s="12">
        <v>42</v>
      </c>
      <c r="O17" s="12">
        <v>57</v>
      </c>
      <c r="Q17" s="22" t="str">
        <f t="shared" si="2"/>
        <v>MCR-Bexleyheath</v>
      </c>
      <c r="R17" s="22">
        <f t="shared" si="3"/>
        <v>1870</v>
      </c>
      <c r="S17" s="22">
        <f t="shared" si="4"/>
        <v>0</v>
      </c>
      <c r="T17" s="22">
        <f t="shared" si="5"/>
        <v>0</v>
      </c>
      <c r="U17" s="18">
        <f t="shared" si="6"/>
        <v>1870</v>
      </c>
      <c r="W17" s="136"/>
      <c r="X17" s="117"/>
      <c r="Y17" s="117"/>
      <c r="Z17" s="117"/>
      <c r="AA17" s="45" t="s">
        <v>167</v>
      </c>
      <c r="AB17" s="45" t="str">
        <f t="shared" si="7"/>
        <v>MCR-Bexleyheath</v>
      </c>
      <c r="AC17" s="45">
        <v>7</v>
      </c>
      <c r="AD17" s="8" t="s">
        <v>62</v>
      </c>
      <c r="AE17" s="8">
        <f t="shared" si="14"/>
        <v>0</v>
      </c>
      <c r="AF17" s="8">
        <f t="shared" si="8"/>
        <v>0</v>
      </c>
      <c r="AG17" s="8">
        <f t="shared" si="8"/>
        <v>0</v>
      </c>
      <c r="AH17" s="8">
        <f t="shared" si="8"/>
        <v>0</v>
      </c>
      <c r="AI17" s="8">
        <f t="shared" si="8"/>
        <v>0</v>
      </c>
      <c r="AJ17" s="8">
        <f t="shared" si="8"/>
        <v>0</v>
      </c>
      <c r="AK17" s="8">
        <f t="shared" si="8"/>
        <v>0</v>
      </c>
      <c r="AL17" s="8">
        <f t="shared" si="8"/>
        <v>0</v>
      </c>
      <c r="AM17" s="8">
        <f t="shared" si="8"/>
        <v>0</v>
      </c>
      <c r="AN17" s="8">
        <f t="shared" si="8"/>
        <v>0</v>
      </c>
      <c r="AO17" s="8">
        <f t="shared" si="8"/>
        <v>0</v>
      </c>
      <c r="AP17" s="8">
        <f t="shared" si="8"/>
        <v>0</v>
      </c>
      <c r="AQ17" s="8">
        <f t="shared" si="8"/>
        <v>0</v>
      </c>
      <c r="AR17" s="8">
        <f t="shared" si="8"/>
        <v>0</v>
      </c>
      <c r="AS17" s="8">
        <f t="shared" si="8"/>
        <v>0</v>
      </c>
      <c r="AT17" s="8">
        <f t="shared" si="8"/>
        <v>0</v>
      </c>
      <c r="AU17" s="8">
        <f t="shared" si="8"/>
        <v>0</v>
      </c>
      <c r="AV17" s="8">
        <f t="shared" si="8"/>
        <v>0</v>
      </c>
      <c r="AW17" s="8">
        <f t="shared" si="8"/>
        <v>1</v>
      </c>
      <c r="AX17" s="8">
        <f t="shared" si="8"/>
        <v>1</v>
      </c>
      <c r="AY17" s="8">
        <f t="shared" si="8"/>
        <v>1</v>
      </c>
      <c r="AZ17" s="8">
        <f t="shared" si="8"/>
        <v>0</v>
      </c>
      <c r="BA17" s="8">
        <f t="shared" si="8"/>
        <v>0</v>
      </c>
      <c r="BB17" s="8">
        <f t="shared" si="8"/>
        <v>0</v>
      </c>
      <c r="BC17" s="8">
        <f t="shared" si="8"/>
        <v>0</v>
      </c>
      <c r="BD17" s="8">
        <f t="shared" si="8"/>
        <v>0</v>
      </c>
      <c r="BE17" s="8">
        <f t="shared" si="8"/>
        <v>0</v>
      </c>
      <c r="BF17" s="8">
        <f t="shared" si="8"/>
        <v>0</v>
      </c>
      <c r="BG17" s="8">
        <f t="shared" si="8"/>
        <v>0</v>
      </c>
      <c r="BH17" s="8">
        <f t="shared" si="8"/>
        <v>0</v>
      </c>
      <c r="BJ17" s="45" t="s">
        <v>112</v>
      </c>
      <c r="BK17" s="45">
        <v>1</v>
      </c>
      <c r="BL17" s="117"/>
      <c r="BM17" s="45">
        <f t="shared" ca="1" si="9"/>
        <v>1</v>
      </c>
      <c r="BN17" s="45" t="str">
        <f t="shared" si="10"/>
        <v>==</v>
      </c>
      <c r="BO17" s="45">
        <f t="shared" si="11"/>
        <v>1</v>
      </c>
      <c r="BP17" s="21" t="b">
        <f t="shared" ca="1" si="15"/>
        <v>1</v>
      </c>
      <c r="BQ17" s="21" t="b">
        <f t="shared" ca="1" si="12"/>
        <v>1</v>
      </c>
      <c r="BS17" s="13" t="s">
        <v>33</v>
      </c>
      <c r="BT17" s="13" t="s">
        <v>17</v>
      </c>
    </row>
    <row r="18" spans="2:72" ht="14.4" x14ac:dyDescent="0.3">
      <c r="B18" s="12" t="s">
        <v>5</v>
      </c>
      <c r="C18" s="12" t="s">
        <v>17</v>
      </c>
      <c r="D18" s="12" t="str">
        <f t="shared" si="1"/>
        <v>MCR-Blackfriars</v>
      </c>
      <c r="E18" s="12">
        <v>123</v>
      </c>
      <c r="G18" s="12" t="s">
        <v>16</v>
      </c>
      <c r="H18" s="12">
        <v>0.25</v>
      </c>
      <c r="L18" s="12" t="str">
        <f t="shared" si="13"/>
        <v>MCR-Blackfriars</v>
      </c>
      <c r="M18" s="12">
        <v>41</v>
      </c>
      <c r="N18" s="12">
        <v>28</v>
      </c>
      <c r="O18" s="12">
        <v>36</v>
      </c>
      <c r="Q18" s="22" t="str">
        <f t="shared" si="2"/>
        <v>MCR-Blackfriars</v>
      </c>
      <c r="R18" s="22">
        <f t="shared" si="3"/>
        <v>0</v>
      </c>
      <c r="S18" s="22">
        <f t="shared" si="4"/>
        <v>1722</v>
      </c>
      <c r="T18" s="22">
        <f t="shared" si="5"/>
        <v>0</v>
      </c>
      <c r="U18" s="18">
        <f t="shared" si="6"/>
        <v>1722</v>
      </c>
      <c r="W18" s="136"/>
      <c r="X18" s="117"/>
      <c r="Y18" s="117"/>
      <c r="Z18" s="117"/>
      <c r="AA18" s="45" t="s">
        <v>168</v>
      </c>
      <c r="AB18" s="45" t="str">
        <f t="shared" si="7"/>
        <v>MCR-Blackfriars</v>
      </c>
      <c r="AC18" s="45">
        <v>8</v>
      </c>
      <c r="AD18" s="8" t="s">
        <v>63</v>
      </c>
      <c r="AE18" s="8">
        <f t="shared" si="14"/>
        <v>0</v>
      </c>
      <c r="AF18" s="8">
        <f t="shared" si="8"/>
        <v>0</v>
      </c>
      <c r="AG18" s="8">
        <f t="shared" si="8"/>
        <v>0</v>
      </c>
      <c r="AH18" s="8">
        <f t="shared" si="8"/>
        <v>0</v>
      </c>
      <c r="AI18" s="8">
        <f t="shared" si="8"/>
        <v>0</v>
      </c>
      <c r="AJ18" s="8">
        <f t="shared" si="8"/>
        <v>0</v>
      </c>
      <c r="AK18" s="8">
        <f t="shared" si="8"/>
        <v>0</v>
      </c>
      <c r="AL18" s="8">
        <f t="shared" si="8"/>
        <v>0</v>
      </c>
      <c r="AM18" s="8">
        <f t="shared" si="8"/>
        <v>0</v>
      </c>
      <c r="AN18" s="8">
        <f t="shared" si="8"/>
        <v>0</v>
      </c>
      <c r="AO18" s="8">
        <f t="shared" si="8"/>
        <v>0</v>
      </c>
      <c r="AP18" s="8">
        <f t="shared" si="8"/>
        <v>0</v>
      </c>
      <c r="AQ18" s="8">
        <f t="shared" si="8"/>
        <v>0</v>
      </c>
      <c r="AR18" s="8">
        <f t="shared" si="8"/>
        <v>0</v>
      </c>
      <c r="AS18" s="8">
        <f t="shared" si="8"/>
        <v>0</v>
      </c>
      <c r="AT18" s="8">
        <f t="shared" si="8"/>
        <v>0</v>
      </c>
      <c r="AU18" s="8">
        <f t="shared" si="8"/>
        <v>0</v>
      </c>
      <c r="AV18" s="8">
        <f t="shared" si="8"/>
        <v>0</v>
      </c>
      <c r="AW18" s="8">
        <f t="shared" si="8"/>
        <v>0</v>
      </c>
      <c r="AX18" s="8">
        <f t="shared" si="8"/>
        <v>0</v>
      </c>
      <c r="AY18" s="8">
        <f t="shared" si="8"/>
        <v>0</v>
      </c>
      <c r="AZ18" s="8">
        <f t="shared" si="8"/>
        <v>1</v>
      </c>
      <c r="BA18" s="8">
        <f t="shared" si="8"/>
        <v>1</v>
      </c>
      <c r="BB18" s="8">
        <f t="shared" si="8"/>
        <v>1</v>
      </c>
      <c r="BC18" s="8">
        <f t="shared" si="8"/>
        <v>0</v>
      </c>
      <c r="BD18" s="8">
        <f t="shared" si="8"/>
        <v>0</v>
      </c>
      <c r="BE18" s="8">
        <f t="shared" si="8"/>
        <v>0</v>
      </c>
      <c r="BF18" s="8">
        <f t="shared" si="8"/>
        <v>0</v>
      </c>
      <c r="BG18" s="8">
        <f t="shared" si="8"/>
        <v>0</v>
      </c>
      <c r="BH18" s="8">
        <f t="shared" si="8"/>
        <v>0</v>
      </c>
      <c r="BJ18" s="45" t="s">
        <v>112</v>
      </c>
      <c r="BK18" s="45">
        <v>1</v>
      </c>
      <c r="BL18" s="117"/>
      <c r="BM18" s="45">
        <f t="shared" ca="1" si="9"/>
        <v>1</v>
      </c>
      <c r="BN18" s="45" t="str">
        <f t="shared" si="10"/>
        <v>==</v>
      </c>
      <c r="BO18" s="45">
        <f t="shared" si="11"/>
        <v>1</v>
      </c>
      <c r="BP18" s="21" t="b">
        <f t="shared" ca="1" si="15"/>
        <v>1</v>
      </c>
      <c r="BQ18" s="21" t="b">
        <f t="shared" ca="1" si="12"/>
        <v>1</v>
      </c>
      <c r="BS18" s="13" t="s">
        <v>34</v>
      </c>
      <c r="BT18" s="13" t="s">
        <v>0</v>
      </c>
    </row>
    <row r="19" spans="2:72" ht="14.4" x14ac:dyDescent="0.3">
      <c r="B19" s="12" t="s">
        <v>6</v>
      </c>
      <c r="C19" s="12" t="s">
        <v>17</v>
      </c>
      <c r="D19" s="12" t="str">
        <f t="shared" si="1"/>
        <v>MCR-Brent</v>
      </c>
      <c r="E19" s="12">
        <v>224</v>
      </c>
      <c r="G19" s="12" t="s">
        <v>17</v>
      </c>
      <c r="H19" s="12">
        <v>0.5</v>
      </c>
      <c r="L19" s="12" t="str">
        <f t="shared" si="13"/>
        <v>MCR-Brent</v>
      </c>
      <c r="M19" s="12">
        <v>66</v>
      </c>
      <c r="N19" s="12">
        <v>61</v>
      </c>
      <c r="O19" s="12">
        <v>46</v>
      </c>
      <c r="Q19" s="22" t="str">
        <f t="shared" si="2"/>
        <v>MCR-Brent</v>
      </c>
      <c r="R19" s="22">
        <f t="shared" si="3"/>
        <v>0</v>
      </c>
      <c r="S19" s="22">
        <f t="shared" si="4"/>
        <v>0</v>
      </c>
      <c r="T19" s="22">
        <f t="shared" si="5"/>
        <v>5152</v>
      </c>
      <c r="U19" s="18">
        <f t="shared" si="6"/>
        <v>5152</v>
      </c>
      <c r="W19" s="136"/>
      <c r="X19" s="117"/>
      <c r="Y19" s="117"/>
      <c r="Z19" s="117"/>
      <c r="AA19" s="45" t="s">
        <v>169</v>
      </c>
      <c r="AB19" s="45" t="str">
        <f t="shared" si="7"/>
        <v>MCR-Brent</v>
      </c>
      <c r="AC19" s="45">
        <v>9</v>
      </c>
      <c r="AD19" s="8" t="s">
        <v>64</v>
      </c>
      <c r="AE19" s="8">
        <f t="shared" si="14"/>
        <v>0</v>
      </c>
      <c r="AF19" s="8">
        <f t="shared" si="8"/>
        <v>0</v>
      </c>
      <c r="AG19" s="8">
        <f t="shared" si="8"/>
        <v>0</v>
      </c>
      <c r="AH19" s="8">
        <f t="shared" si="8"/>
        <v>0</v>
      </c>
      <c r="AI19" s="8">
        <f t="shared" si="8"/>
        <v>0</v>
      </c>
      <c r="AJ19" s="8">
        <f t="shared" si="8"/>
        <v>0</v>
      </c>
      <c r="AK19" s="8">
        <f t="shared" si="8"/>
        <v>0</v>
      </c>
      <c r="AL19" s="8">
        <f t="shared" si="8"/>
        <v>0</v>
      </c>
      <c r="AM19" s="8">
        <f t="shared" si="8"/>
        <v>0</v>
      </c>
      <c r="AN19" s="8">
        <f t="shared" si="8"/>
        <v>0</v>
      </c>
      <c r="AO19" s="8">
        <f t="shared" si="8"/>
        <v>0</v>
      </c>
      <c r="AP19" s="8">
        <f t="shared" si="8"/>
        <v>0</v>
      </c>
      <c r="AQ19" s="8">
        <f t="shared" si="8"/>
        <v>0</v>
      </c>
      <c r="AR19" s="8">
        <f t="shared" si="8"/>
        <v>0</v>
      </c>
      <c r="AS19" s="8">
        <f t="shared" si="8"/>
        <v>0</v>
      </c>
      <c r="AT19" s="8">
        <f t="shared" si="8"/>
        <v>0</v>
      </c>
      <c r="AU19" s="8">
        <f t="shared" si="8"/>
        <v>0</v>
      </c>
      <c r="AV19" s="8">
        <f t="shared" si="8"/>
        <v>0</v>
      </c>
      <c r="AW19" s="8">
        <f t="shared" si="8"/>
        <v>0</v>
      </c>
      <c r="AX19" s="8">
        <f t="shared" si="8"/>
        <v>0</v>
      </c>
      <c r="AY19" s="8">
        <f t="shared" si="8"/>
        <v>0</v>
      </c>
      <c r="AZ19" s="8">
        <f t="shared" si="8"/>
        <v>0</v>
      </c>
      <c r="BA19" s="8">
        <f t="shared" si="8"/>
        <v>0</v>
      </c>
      <c r="BB19" s="8">
        <f t="shared" si="8"/>
        <v>0</v>
      </c>
      <c r="BC19" s="8">
        <f t="shared" si="8"/>
        <v>1</v>
      </c>
      <c r="BD19" s="8">
        <f t="shared" si="8"/>
        <v>1</v>
      </c>
      <c r="BE19" s="8">
        <f t="shared" si="8"/>
        <v>1</v>
      </c>
      <c r="BF19" s="8">
        <f t="shared" si="8"/>
        <v>0</v>
      </c>
      <c r="BG19" s="8">
        <f t="shared" si="8"/>
        <v>0</v>
      </c>
      <c r="BH19" s="8">
        <f t="shared" si="8"/>
        <v>0</v>
      </c>
      <c r="BJ19" s="45" t="s">
        <v>112</v>
      </c>
      <c r="BK19" s="45">
        <v>1</v>
      </c>
      <c r="BL19" s="117"/>
      <c r="BM19" s="45">
        <f t="shared" ca="1" si="9"/>
        <v>1</v>
      </c>
      <c r="BN19" s="45" t="str">
        <f t="shared" si="10"/>
        <v>==</v>
      </c>
      <c r="BO19" s="45">
        <f t="shared" si="11"/>
        <v>1</v>
      </c>
      <c r="BP19" s="21" t="b">
        <f t="shared" ca="1" si="15"/>
        <v>1</v>
      </c>
      <c r="BQ19" s="21" t="b">
        <f t="shared" ca="1" si="12"/>
        <v>1</v>
      </c>
      <c r="BS19" s="13" t="s">
        <v>35</v>
      </c>
      <c r="BT19" s="13" t="s">
        <v>1</v>
      </c>
    </row>
    <row r="20" spans="2:72" ht="14.4" x14ac:dyDescent="0.3">
      <c r="B20" s="12" t="s">
        <v>7</v>
      </c>
      <c r="C20" s="12" t="s">
        <v>17</v>
      </c>
      <c r="D20" s="12" t="str">
        <f t="shared" si="1"/>
        <v>MCR-Bromley</v>
      </c>
      <c r="E20" s="12">
        <v>180</v>
      </c>
      <c r="H20"/>
      <c r="L20" s="12" t="str">
        <f t="shared" si="13"/>
        <v>MCR-Bromley</v>
      </c>
      <c r="M20" s="12">
        <v>32</v>
      </c>
      <c r="N20" s="12">
        <v>33</v>
      </c>
      <c r="O20" s="12">
        <v>48</v>
      </c>
      <c r="Q20" s="22" t="str">
        <f t="shared" si="2"/>
        <v>MCR-Bromley</v>
      </c>
      <c r="R20" s="22">
        <f t="shared" si="3"/>
        <v>2880</v>
      </c>
      <c r="S20" s="22">
        <f t="shared" si="4"/>
        <v>0</v>
      </c>
      <c r="T20" s="22">
        <f t="shared" si="5"/>
        <v>0</v>
      </c>
      <c r="U20" s="18">
        <f t="shared" si="6"/>
        <v>2880</v>
      </c>
      <c r="W20" s="136"/>
      <c r="X20" s="118"/>
      <c r="Y20" s="118"/>
      <c r="Z20" s="118"/>
      <c r="AA20" s="45" t="s">
        <v>170</v>
      </c>
      <c r="AB20" s="45" t="str">
        <f t="shared" si="7"/>
        <v>MCR-Bromley</v>
      </c>
      <c r="AC20" s="45">
        <v>10</v>
      </c>
      <c r="AD20" s="10" t="s">
        <v>65</v>
      </c>
      <c r="AE20" s="8">
        <f t="shared" si="14"/>
        <v>0</v>
      </c>
      <c r="AF20" s="8">
        <f t="shared" si="8"/>
        <v>0</v>
      </c>
      <c r="AG20" s="8">
        <f t="shared" si="8"/>
        <v>0</v>
      </c>
      <c r="AH20" s="8">
        <f t="shared" si="8"/>
        <v>0</v>
      </c>
      <c r="AI20" s="8">
        <f t="shared" si="8"/>
        <v>0</v>
      </c>
      <c r="AJ20" s="8">
        <f t="shared" si="8"/>
        <v>0</v>
      </c>
      <c r="AK20" s="8">
        <f t="shared" si="8"/>
        <v>0</v>
      </c>
      <c r="AL20" s="8">
        <f t="shared" si="8"/>
        <v>0</v>
      </c>
      <c r="AM20" s="8">
        <f t="shared" si="8"/>
        <v>0</v>
      </c>
      <c r="AN20" s="8">
        <f t="shared" si="8"/>
        <v>0</v>
      </c>
      <c r="AO20" s="8">
        <f t="shared" ref="AO20:BH20" si="16">IF($AA20=LEFT(AO$8,4),1,0)</f>
        <v>0</v>
      </c>
      <c r="AP20" s="8">
        <f t="shared" si="16"/>
        <v>0</v>
      </c>
      <c r="AQ20" s="8">
        <f t="shared" si="16"/>
        <v>0</v>
      </c>
      <c r="AR20" s="8">
        <f t="shared" si="16"/>
        <v>0</v>
      </c>
      <c r="AS20" s="8">
        <f t="shared" si="16"/>
        <v>0</v>
      </c>
      <c r="AT20" s="8">
        <f t="shared" si="16"/>
        <v>0</v>
      </c>
      <c r="AU20" s="8">
        <f t="shared" si="16"/>
        <v>0</v>
      </c>
      <c r="AV20" s="8">
        <f t="shared" si="16"/>
        <v>0</v>
      </c>
      <c r="AW20" s="8">
        <f t="shared" si="16"/>
        <v>0</v>
      </c>
      <c r="AX20" s="8">
        <f t="shared" si="16"/>
        <v>0</v>
      </c>
      <c r="AY20" s="8">
        <f t="shared" si="16"/>
        <v>0</v>
      </c>
      <c r="AZ20" s="8">
        <f t="shared" si="16"/>
        <v>0</v>
      </c>
      <c r="BA20" s="8">
        <f t="shared" si="16"/>
        <v>0</v>
      </c>
      <c r="BB20" s="8">
        <f t="shared" si="16"/>
        <v>0</v>
      </c>
      <c r="BC20" s="8">
        <f t="shared" si="16"/>
        <v>0</v>
      </c>
      <c r="BD20" s="8">
        <f t="shared" si="16"/>
        <v>0</v>
      </c>
      <c r="BE20" s="8">
        <f t="shared" si="16"/>
        <v>0</v>
      </c>
      <c r="BF20" s="8">
        <f t="shared" si="16"/>
        <v>1</v>
      </c>
      <c r="BG20" s="8">
        <f t="shared" si="16"/>
        <v>1</v>
      </c>
      <c r="BH20" s="8">
        <f t="shared" si="16"/>
        <v>1</v>
      </c>
      <c r="BJ20" s="45" t="s">
        <v>112</v>
      </c>
      <c r="BK20" s="45">
        <v>1</v>
      </c>
      <c r="BL20" s="118"/>
      <c r="BM20" s="45">
        <f t="shared" ca="1" si="9"/>
        <v>1</v>
      </c>
      <c r="BN20" s="45" t="str">
        <f t="shared" si="10"/>
        <v>==</v>
      </c>
      <c r="BO20" s="45">
        <f t="shared" si="11"/>
        <v>1</v>
      </c>
      <c r="BP20" s="21" t="b">
        <f t="shared" ca="1" si="15"/>
        <v>1</v>
      </c>
      <c r="BQ20" s="21" t="b">
        <f t="shared" ca="1" si="12"/>
        <v>1</v>
      </c>
      <c r="BS20" s="13" t="s">
        <v>36</v>
      </c>
      <c r="BT20" s="13" t="s">
        <v>2</v>
      </c>
    </row>
    <row r="21" spans="2:72" ht="14.4" x14ac:dyDescent="0.3">
      <c r="H21"/>
      <c r="M21" s="1"/>
      <c r="W21" s="136"/>
      <c r="X21" s="128" t="s">
        <v>126</v>
      </c>
      <c r="Y21" s="129" t="s">
        <v>98</v>
      </c>
      <c r="Z21" s="128" t="str">
        <f xml:space="preserve"> "Identifies each allocation relevant for ensuring the prisons' capacity is not exceeded. Shows volumes for column's Homelocation-Function, where the row's prison matches the column's prison. " &amp; "The top row says that the total volume sent to Belmarsh should be &lt;= " &amp; BO21</f>
        <v>Identifies each allocation relevant for ensuring the prisons' capacity is not exceeded. Shows volumes for column's Homelocation-Function, where the row's prison matches the column's prison. The top row says that the total volume sent to Belmarsh should be &lt;= 888</v>
      </c>
      <c r="AA21" s="46" t="s">
        <v>34</v>
      </c>
      <c r="AB21" s="46" t="str">
        <f>VLOOKUP(MID(AA21,1,2),Codes, 2,FALSE)</f>
        <v>Belmarsh</v>
      </c>
      <c r="AC21" s="46">
        <v>1</v>
      </c>
      <c r="AD21" s="10" t="s">
        <v>66</v>
      </c>
      <c r="AE21" s="8">
        <f t="shared" ref="AE21:AN23" si="17">IF($AA21=RIGHT(AE$8,2),VLOOKUP(VLOOKUP(LEFT(AE$8,2),Codes,2,FALSE) &amp; "-" &amp; VLOOKUP(MID(AE$8,3,2),Codes,2,FALSE),$D$11:$E$20,2,FALSE),0)</f>
        <v>22</v>
      </c>
      <c r="AF21" s="8">
        <f t="shared" si="17"/>
        <v>0</v>
      </c>
      <c r="AG21" s="8">
        <f t="shared" si="17"/>
        <v>0</v>
      </c>
      <c r="AH21" s="8">
        <f t="shared" si="17"/>
        <v>200</v>
      </c>
      <c r="AI21" s="8">
        <f t="shared" si="17"/>
        <v>0</v>
      </c>
      <c r="AJ21" s="8">
        <f t="shared" si="17"/>
        <v>0</v>
      </c>
      <c r="AK21" s="8">
        <f t="shared" si="17"/>
        <v>100</v>
      </c>
      <c r="AL21" s="8">
        <f t="shared" si="17"/>
        <v>0</v>
      </c>
      <c r="AM21" s="8">
        <f t="shared" si="17"/>
        <v>0</v>
      </c>
      <c r="AN21" s="8">
        <f t="shared" si="17"/>
        <v>322</v>
      </c>
      <c r="AO21" s="8">
        <f t="shared" ref="AO21:AX23" si="18">IF($AA21=RIGHT(AO$8,2),VLOOKUP(VLOOKUP(LEFT(AO$8,2),Codes,2,FALSE) &amp; "-" &amp; VLOOKUP(MID(AO$8,3,2),Codes,2,FALSE),$D$11:$E$20,2,FALSE),0)</f>
        <v>0</v>
      </c>
      <c r="AP21" s="8">
        <f t="shared" si="18"/>
        <v>0</v>
      </c>
      <c r="AQ21" s="8">
        <f t="shared" si="18"/>
        <v>100</v>
      </c>
      <c r="AR21" s="8">
        <f t="shared" si="18"/>
        <v>0</v>
      </c>
      <c r="AS21" s="8">
        <f t="shared" si="18"/>
        <v>0</v>
      </c>
      <c r="AT21" s="8">
        <f t="shared" si="18"/>
        <v>55</v>
      </c>
      <c r="AU21" s="8">
        <f t="shared" si="18"/>
        <v>0</v>
      </c>
      <c r="AV21" s="8">
        <f t="shared" si="18"/>
        <v>0</v>
      </c>
      <c r="AW21" s="8">
        <f t="shared" si="18"/>
        <v>220</v>
      </c>
      <c r="AX21" s="8">
        <f t="shared" si="18"/>
        <v>0</v>
      </c>
      <c r="AY21" s="8">
        <f t="shared" ref="AY21:BH23" si="19">IF($AA21=RIGHT(AY$8,2),VLOOKUP(VLOOKUP(LEFT(AY$8,2),Codes,2,FALSE) &amp; "-" &amp; VLOOKUP(MID(AY$8,3,2),Codes,2,FALSE),$D$11:$E$20,2,FALSE),0)</f>
        <v>0</v>
      </c>
      <c r="AZ21" s="8">
        <f t="shared" si="19"/>
        <v>123</v>
      </c>
      <c r="BA21" s="8">
        <f t="shared" si="19"/>
        <v>0</v>
      </c>
      <c r="BB21" s="8">
        <f t="shared" si="19"/>
        <v>0</v>
      </c>
      <c r="BC21" s="8">
        <f t="shared" si="19"/>
        <v>224</v>
      </c>
      <c r="BD21" s="8">
        <f t="shared" si="19"/>
        <v>0</v>
      </c>
      <c r="BE21" s="8">
        <f t="shared" si="19"/>
        <v>0</v>
      </c>
      <c r="BF21" s="8">
        <f t="shared" si="19"/>
        <v>180</v>
      </c>
      <c r="BG21" s="8">
        <f t="shared" si="19"/>
        <v>0</v>
      </c>
      <c r="BH21" s="8">
        <f t="shared" si="19"/>
        <v>0</v>
      </c>
      <c r="BJ21" s="46" t="s">
        <v>113</v>
      </c>
      <c r="BK21" s="46">
        <f t="array" ref="BK21:BK23">TRANSPOSE(H11:J12)</f>
        <v>888</v>
      </c>
      <c r="BL21" s="129" t="s">
        <v>102</v>
      </c>
      <c r="BM21" s="46">
        <f t="shared" ca="1" si="9"/>
        <v>677</v>
      </c>
      <c r="BN21" s="46" t="str">
        <f t="shared" si="10"/>
        <v>&lt;=</v>
      </c>
      <c r="BO21" s="46">
        <f>BK21</f>
        <v>888</v>
      </c>
      <c r="BP21" s="21" t="b">
        <f t="shared" ca="1" si="15"/>
        <v>1</v>
      </c>
      <c r="BQ21" s="21" t="b">
        <f ca="1">BM21=H12</f>
        <v>1</v>
      </c>
    </row>
    <row r="22" spans="2:72" ht="25.2" customHeight="1" x14ac:dyDescent="0.55000000000000004">
      <c r="L22" s="130" t="s">
        <v>237</v>
      </c>
      <c r="M22" s="130"/>
      <c r="N22" s="130"/>
      <c r="O22" s="130"/>
      <c r="W22" s="136"/>
      <c r="X22" s="128"/>
      <c r="Y22" s="129"/>
      <c r="Z22" s="128"/>
      <c r="AA22" s="46" t="s">
        <v>35</v>
      </c>
      <c r="AB22" s="46" t="str">
        <f>VLOOKUP(MID(AA22,1,2),Codes, 2,FALSE)</f>
        <v>Brixton</v>
      </c>
      <c r="AC22" s="46">
        <v>2</v>
      </c>
      <c r="AD22" s="10" t="s">
        <v>67</v>
      </c>
      <c r="AE22" s="8">
        <f t="shared" si="17"/>
        <v>0</v>
      </c>
      <c r="AF22" s="8">
        <f t="shared" si="17"/>
        <v>22</v>
      </c>
      <c r="AG22" s="8">
        <f t="shared" si="17"/>
        <v>0</v>
      </c>
      <c r="AH22" s="8">
        <f t="shared" si="17"/>
        <v>0</v>
      </c>
      <c r="AI22" s="8">
        <f t="shared" si="17"/>
        <v>200</v>
      </c>
      <c r="AJ22" s="8">
        <f t="shared" si="17"/>
        <v>0</v>
      </c>
      <c r="AK22" s="8">
        <f t="shared" si="17"/>
        <v>0</v>
      </c>
      <c r="AL22" s="8">
        <f t="shared" si="17"/>
        <v>100</v>
      </c>
      <c r="AM22" s="8">
        <f t="shared" si="17"/>
        <v>0</v>
      </c>
      <c r="AN22" s="8">
        <f t="shared" si="17"/>
        <v>0</v>
      </c>
      <c r="AO22" s="8">
        <f t="shared" si="18"/>
        <v>322</v>
      </c>
      <c r="AP22" s="8">
        <f t="shared" si="18"/>
        <v>0</v>
      </c>
      <c r="AQ22" s="8">
        <f t="shared" si="18"/>
        <v>0</v>
      </c>
      <c r="AR22" s="8">
        <f t="shared" si="18"/>
        <v>100</v>
      </c>
      <c r="AS22" s="8">
        <f t="shared" si="18"/>
        <v>0</v>
      </c>
      <c r="AT22" s="8">
        <f t="shared" si="18"/>
        <v>0</v>
      </c>
      <c r="AU22" s="8">
        <f t="shared" si="18"/>
        <v>55</v>
      </c>
      <c r="AV22" s="8">
        <f t="shared" si="18"/>
        <v>0</v>
      </c>
      <c r="AW22" s="8">
        <f t="shared" si="18"/>
        <v>0</v>
      </c>
      <c r="AX22" s="8">
        <f t="shared" si="18"/>
        <v>220</v>
      </c>
      <c r="AY22" s="8">
        <f t="shared" si="19"/>
        <v>0</v>
      </c>
      <c r="AZ22" s="8">
        <f t="shared" si="19"/>
        <v>0</v>
      </c>
      <c r="BA22" s="8">
        <f t="shared" si="19"/>
        <v>123</v>
      </c>
      <c r="BB22" s="8">
        <f t="shared" si="19"/>
        <v>0</v>
      </c>
      <c r="BC22" s="8">
        <f t="shared" si="19"/>
        <v>0</v>
      </c>
      <c r="BD22" s="8">
        <f t="shared" si="19"/>
        <v>224</v>
      </c>
      <c r="BE22" s="8">
        <f t="shared" si="19"/>
        <v>0</v>
      </c>
      <c r="BF22" s="8">
        <f t="shared" si="19"/>
        <v>0</v>
      </c>
      <c r="BG22" s="8">
        <f t="shared" si="19"/>
        <v>180</v>
      </c>
      <c r="BH22" s="8">
        <f t="shared" si="19"/>
        <v>0</v>
      </c>
      <c r="BJ22" s="46" t="s">
        <v>113</v>
      </c>
      <c r="BK22" s="46">
        <v>724</v>
      </c>
      <c r="BL22" s="129"/>
      <c r="BM22" s="46">
        <f t="shared" ca="1" si="9"/>
        <v>484.99999999999989</v>
      </c>
      <c r="BN22" s="46" t="str">
        <f t="shared" si="10"/>
        <v>&lt;=</v>
      </c>
      <c r="BO22" s="46">
        <f t="shared" si="10"/>
        <v>724</v>
      </c>
      <c r="BP22" s="21" t="b">
        <f t="shared" ca="1" si="15"/>
        <v>1</v>
      </c>
      <c r="BQ22" s="21" t="b">
        <f ca="1">BM22=I12</f>
        <v>1</v>
      </c>
    </row>
    <row r="23" spans="2:72" ht="28.8" x14ac:dyDescent="0.55000000000000004">
      <c r="B23" s="106" t="s">
        <v>19</v>
      </c>
      <c r="C23" s="107"/>
      <c r="D23" s="107"/>
      <c r="E23" s="108"/>
      <c r="G23" s="106" t="s">
        <v>18</v>
      </c>
      <c r="H23" s="107"/>
      <c r="I23" s="107"/>
      <c r="J23" s="108"/>
      <c r="L23" s="137" t="s">
        <v>202</v>
      </c>
      <c r="M23" s="138"/>
      <c r="N23" s="138"/>
      <c r="O23" s="139"/>
      <c r="W23" s="136"/>
      <c r="X23" s="128"/>
      <c r="Y23" s="129"/>
      <c r="Z23" s="128"/>
      <c r="AA23" s="46" t="s">
        <v>36</v>
      </c>
      <c r="AB23" s="46" t="str">
        <f>VLOOKUP(MID(AA23,1,2),Codes, 2,FALSE)</f>
        <v>Wandsworth</v>
      </c>
      <c r="AC23" s="46">
        <v>3</v>
      </c>
      <c r="AD23" s="10" t="s">
        <v>68</v>
      </c>
      <c r="AE23" s="8">
        <f t="shared" si="17"/>
        <v>0</v>
      </c>
      <c r="AF23" s="8">
        <f t="shared" si="17"/>
        <v>0</v>
      </c>
      <c r="AG23" s="8">
        <f t="shared" si="17"/>
        <v>22</v>
      </c>
      <c r="AH23" s="8">
        <f t="shared" si="17"/>
        <v>0</v>
      </c>
      <c r="AI23" s="8">
        <f t="shared" si="17"/>
        <v>0</v>
      </c>
      <c r="AJ23" s="8">
        <f t="shared" si="17"/>
        <v>200</v>
      </c>
      <c r="AK23" s="8">
        <f t="shared" si="17"/>
        <v>0</v>
      </c>
      <c r="AL23" s="8">
        <f t="shared" si="17"/>
        <v>0</v>
      </c>
      <c r="AM23" s="8">
        <f t="shared" si="17"/>
        <v>100</v>
      </c>
      <c r="AN23" s="8">
        <f t="shared" si="17"/>
        <v>0</v>
      </c>
      <c r="AO23" s="8">
        <f t="shared" si="18"/>
        <v>0</v>
      </c>
      <c r="AP23" s="8">
        <f t="shared" si="18"/>
        <v>322</v>
      </c>
      <c r="AQ23" s="8">
        <f t="shared" si="18"/>
        <v>0</v>
      </c>
      <c r="AR23" s="8">
        <f t="shared" si="18"/>
        <v>0</v>
      </c>
      <c r="AS23" s="8">
        <f t="shared" si="18"/>
        <v>100</v>
      </c>
      <c r="AT23" s="8">
        <f t="shared" si="18"/>
        <v>0</v>
      </c>
      <c r="AU23" s="8">
        <f t="shared" si="18"/>
        <v>0</v>
      </c>
      <c r="AV23" s="8">
        <f t="shared" si="18"/>
        <v>55</v>
      </c>
      <c r="AW23" s="8">
        <f t="shared" si="18"/>
        <v>0</v>
      </c>
      <c r="AX23" s="8">
        <f t="shared" si="18"/>
        <v>0</v>
      </c>
      <c r="AY23" s="8">
        <f t="shared" si="19"/>
        <v>220</v>
      </c>
      <c r="AZ23" s="8">
        <f t="shared" si="19"/>
        <v>0</v>
      </c>
      <c r="BA23" s="8">
        <f t="shared" si="19"/>
        <v>0</v>
      </c>
      <c r="BB23" s="8">
        <f t="shared" si="19"/>
        <v>123</v>
      </c>
      <c r="BC23" s="8">
        <f t="shared" si="19"/>
        <v>0</v>
      </c>
      <c r="BD23" s="8">
        <f t="shared" si="19"/>
        <v>0</v>
      </c>
      <c r="BE23" s="8">
        <f t="shared" si="19"/>
        <v>224</v>
      </c>
      <c r="BF23" s="8">
        <f t="shared" si="19"/>
        <v>0</v>
      </c>
      <c r="BG23" s="8">
        <f t="shared" si="19"/>
        <v>0</v>
      </c>
      <c r="BH23" s="8">
        <f t="shared" si="19"/>
        <v>180</v>
      </c>
      <c r="BJ23" s="46" t="s">
        <v>113</v>
      </c>
      <c r="BK23" s="46">
        <v>1596</v>
      </c>
      <c r="BL23" s="129"/>
      <c r="BM23" s="46">
        <f t="shared" ca="1" si="9"/>
        <v>384.00000000000011</v>
      </c>
      <c r="BN23" s="46" t="str">
        <f t="shared" si="10"/>
        <v>&lt;=</v>
      </c>
      <c r="BO23" s="46">
        <f t="shared" si="10"/>
        <v>1596</v>
      </c>
      <c r="BP23" s="21" t="b">
        <f t="shared" ca="1" si="15"/>
        <v>1</v>
      </c>
      <c r="BQ23" s="21" t="b">
        <f ca="1">BM23=J12</f>
        <v>1</v>
      </c>
    </row>
    <row r="24" spans="2:72" ht="15" customHeight="1" x14ac:dyDescent="0.3">
      <c r="B24" s="12" t="s">
        <v>15</v>
      </c>
      <c r="C24" s="20" t="s">
        <v>0</v>
      </c>
      <c r="D24" s="20" t="s">
        <v>1</v>
      </c>
      <c r="E24" s="20" t="s">
        <v>2</v>
      </c>
      <c r="G24" s="12" t="s">
        <v>15</v>
      </c>
      <c r="H24" s="20" t="s">
        <v>0</v>
      </c>
      <c r="I24" s="20" t="s">
        <v>1</v>
      </c>
      <c r="J24" s="20" t="s">
        <v>2</v>
      </c>
      <c r="L24" s="25" t="s">
        <v>15</v>
      </c>
      <c r="M24" s="62" t="s">
        <v>0</v>
      </c>
      <c r="N24" s="62" t="s">
        <v>1</v>
      </c>
      <c r="O24" s="62" t="s">
        <v>2</v>
      </c>
      <c r="W24" s="136"/>
      <c r="X24" s="116" t="s">
        <v>95</v>
      </c>
      <c r="Y24" s="116" t="s">
        <v>99</v>
      </c>
      <c r="Z24" s="116" t="str">
        <f>"Identifies each allocation relevant for ensuring the prison-function's capacity is not exceeded. Shows volumes for column's Homelocation-Function, where the row's prison-function matches the column's prison-function." &amp; " The top row says that the total amount of LSMS sent to Belmarsh should not exceed " &amp; BK24 &amp; " (or " &amp; H11 &amp; "*" &amp; H25 &amp; ")"</f>
        <v>Identifies each allocation relevant for ensuring the prison-function's capacity is not exceeded. Shows volumes for column's Homelocation-Function, where the row's prison-function matches the column's prison-function. The top row says that the total amount of LSMS sent to Belmarsh should not exceed 888 (or 888*1)</v>
      </c>
      <c r="AA24" s="45" t="s">
        <v>21</v>
      </c>
      <c r="AB24" s="45" t="str">
        <f t="shared" ref="AB24" si="20">VLOOKUP(MID(AA24,1,2),Codes, 2,FALSE) &amp; "-" &amp; VLOOKUP(MID(AA24,3,2),Codes, 2,FALSE)</f>
        <v>LSMS-Belmarsh</v>
      </c>
      <c r="AC24" s="45">
        <v>1</v>
      </c>
      <c r="AD24" s="10" t="s">
        <v>69</v>
      </c>
      <c r="AE24" s="8">
        <f t="shared" ref="AE24:AN35" si="21">IF(AND(LEFT($AA24, 2)=LEFT(AE$8,2), RIGHT($AA24, 2)=RIGHT(AE$8,2)),VLOOKUP(VLOOKUP(LEFT(AE$8,2),Codes,2,FALSE) &amp; "-" &amp; VLOOKUP(MID(AE$8,3,2),Codes,2,FALSE),$D$11:$E$20,2,FALSE),0)</f>
        <v>22</v>
      </c>
      <c r="AF24" s="8">
        <f t="shared" si="21"/>
        <v>0</v>
      </c>
      <c r="AG24" s="8">
        <f t="shared" si="21"/>
        <v>0</v>
      </c>
      <c r="AH24" s="8">
        <f t="shared" si="21"/>
        <v>200</v>
      </c>
      <c r="AI24" s="8">
        <f t="shared" si="21"/>
        <v>0</v>
      </c>
      <c r="AJ24" s="8">
        <f t="shared" si="21"/>
        <v>0</v>
      </c>
      <c r="AK24" s="8">
        <f t="shared" si="21"/>
        <v>100</v>
      </c>
      <c r="AL24" s="8">
        <f t="shared" si="21"/>
        <v>0</v>
      </c>
      <c r="AM24" s="8">
        <f t="shared" si="21"/>
        <v>0</v>
      </c>
      <c r="AN24" s="8">
        <f t="shared" si="21"/>
        <v>322</v>
      </c>
      <c r="AO24" s="8">
        <f t="shared" ref="AO24:AX35" si="22">IF(AND(LEFT($AA24, 2)=LEFT(AO$8,2), RIGHT($AA24, 2)=RIGHT(AO$8,2)),VLOOKUP(VLOOKUP(LEFT(AO$8,2),Codes,2,FALSE) &amp; "-" &amp; VLOOKUP(MID(AO$8,3,2),Codes,2,FALSE),$D$11:$E$20,2,FALSE),0)</f>
        <v>0</v>
      </c>
      <c r="AP24" s="8">
        <f t="shared" si="22"/>
        <v>0</v>
      </c>
      <c r="AQ24" s="8">
        <f t="shared" si="22"/>
        <v>100</v>
      </c>
      <c r="AR24" s="8">
        <f t="shared" si="22"/>
        <v>0</v>
      </c>
      <c r="AS24" s="8">
        <f t="shared" si="22"/>
        <v>0</v>
      </c>
      <c r="AT24" s="8">
        <f t="shared" si="22"/>
        <v>0</v>
      </c>
      <c r="AU24" s="8">
        <f t="shared" si="22"/>
        <v>0</v>
      </c>
      <c r="AV24" s="8">
        <f t="shared" si="22"/>
        <v>0</v>
      </c>
      <c r="AW24" s="8">
        <f t="shared" si="22"/>
        <v>0</v>
      </c>
      <c r="AX24" s="8">
        <f t="shared" si="22"/>
        <v>0</v>
      </c>
      <c r="AY24" s="8">
        <f t="shared" ref="AY24:BH35" si="23">IF(AND(LEFT($AA24, 2)=LEFT(AY$8,2), RIGHT($AA24, 2)=RIGHT(AY$8,2)),VLOOKUP(VLOOKUP(LEFT(AY$8,2),Codes,2,FALSE) &amp; "-" &amp; VLOOKUP(MID(AY$8,3,2),Codes,2,FALSE),$D$11:$E$20,2,FALSE),0)</f>
        <v>0</v>
      </c>
      <c r="AZ24" s="8">
        <f t="shared" si="23"/>
        <v>0</v>
      </c>
      <c r="BA24" s="8">
        <f t="shared" si="23"/>
        <v>0</v>
      </c>
      <c r="BB24" s="8">
        <f t="shared" si="23"/>
        <v>0</v>
      </c>
      <c r="BC24" s="8">
        <f t="shared" si="23"/>
        <v>0</v>
      </c>
      <c r="BD24" s="8">
        <f t="shared" si="23"/>
        <v>0</v>
      </c>
      <c r="BE24" s="8">
        <f t="shared" si="23"/>
        <v>0</v>
      </c>
      <c r="BF24" s="8">
        <f t="shared" si="23"/>
        <v>0</v>
      </c>
      <c r="BG24" s="8">
        <f t="shared" si="23"/>
        <v>0</v>
      </c>
      <c r="BH24" s="8">
        <f t="shared" si="23"/>
        <v>0</v>
      </c>
      <c r="BJ24" s="45" t="s">
        <v>113</v>
      </c>
      <c r="BK24" s="45">
        <f t="array" ref="BK24:BK26">TRANSPOSE(H25:J25*H11:J11)</f>
        <v>888</v>
      </c>
      <c r="BL24" s="116" t="s">
        <v>103</v>
      </c>
      <c r="BM24" s="45">
        <f t="shared" ca="1" si="9"/>
        <v>222</v>
      </c>
      <c r="BN24" s="45" t="str">
        <f t="shared" si="10"/>
        <v>&lt;=</v>
      </c>
      <c r="BO24" s="45">
        <f>BK24</f>
        <v>888</v>
      </c>
      <c r="BP24" s="21" t="b">
        <f t="shared" ca="1" si="15"/>
        <v>1</v>
      </c>
      <c r="BQ24" s="21" t="b">
        <f ca="1">BM24=M$31</f>
        <v>1</v>
      </c>
    </row>
    <row r="25" spans="2:72" ht="14.4" x14ac:dyDescent="0.3">
      <c r="B25" s="12" t="s">
        <v>16</v>
      </c>
      <c r="C25" s="17">
        <v>0</v>
      </c>
      <c r="D25" s="17">
        <v>0.5</v>
      </c>
      <c r="E25" s="17">
        <v>0</v>
      </c>
      <c r="G25" s="12" t="s">
        <v>16</v>
      </c>
      <c r="H25" s="17">
        <v>1</v>
      </c>
      <c r="I25" s="17">
        <v>0.9</v>
      </c>
      <c r="J25" s="17">
        <v>1</v>
      </c>
      <c r="L25" s="19" t="s">
        <v>16</v>
      </c>
      <c r="M25" s="78">
        <f t="shared" ref="M25:O26" si="24">M31/H$11</f>
        <v>0.25</v>
      </c>
      <c r="N25" s="78">
        <f t="shared" si="24"/>
        <v>0.49999999999999983</v>
      </c>
      <c r="O25" s="78">
        <f t="shared" si="24"/>
        <v>0.10025062656641609</v>
      </c>
      <c r="W25" s="136"/>
      <c r="X25" s="117"/>
      <c r="Y25" s="117"/>
      <c r="Z25" s="117"/>
      <c r="AA25" s="45" t="s">
        <v>23</v>
      </c>
      <c r="AB25" s="45" t="str">
        <f t="shared" ref="AB25:AB27" si="25">VLOOKUP(MID(AA25,1,2),Codes, 2,FALSE) &amp; "-" &amp; VLOOKUP(MID(AA25,3,2),Codes, 2,FALSE)</f>
        <v>LSMS-Brixton</v>
      </c>
      <c r="AC25" s="45">
        <v>2</v>
      </c>
      <c r="AD25" s="10" t="s">
        <v>70</v>
      </c>
      <c r="AE25" s="8">
        <f t="shared" si="21"/>
        <v>0</v>
      </c>
      <c r="AF25" s="8">
        <f t="shared" si="21"/>
        <v>22</v>
      </c>
      <c r="AG25" s="8">
        <f t="shared" si="21"/>
        <v>0</v>
      </c>
      <c r="AH25" s="8">
        <f t="shared" si="21"/>
        <v>0</v>
      </c>
      <c r="AI25" s="8">
        <f t="shared" si="21"/>
        <v>200</v>
      </c>
      <c r="AJ25" s="8">
        <f t="shared" si="21"/>
        <v>0</v>
      </c>
      <c r="AK25" s="8">
        <f t="shared" si="21"/>
        <v>0</v>
      </c>
      <c r="AL25" s="8">
        <f t="shared" si="21"/>
        <v>100</v>
      </c>
      <c r="AM25" s="8">
        <f t="shared" si="21"/>
        <v>0</v>
      </c>
      <c r="AN25" s="8">
        <f t="shared" si="21"/>
        <v>0</v>
      </c>
      <c r="AO25" s="8">
        <f t="shared" si="22"/>
        <v>322</v>
      </c>
      <c r="AP25" s="8">
        <f t="shared" si="22"/>
        <v>0</v>
      </c>
      <c r="AQ25" s="8">
        <f t="shared" si="22"/>
        <v>0</v>
      </c>
      <c r="AR25" s="8">
        <f t="shared" si="22"/>
        <v>100</v>
      </c>
      <c r="AS25" s="8">
        <f t="shared" si="22"/>
        <v>0</v>
      </c>
      <c r="AT25" s="8">
        <f t="shared" si="22"/>
        <v>0</v>
      </c>
      <c r="AU25" s="8">
        <f t="shared" si="22"/>
        <v>0</v>
      </c>
      <c r="AV25" s="8">
        <f t="shared" si="22"/>
        <v>0</v>
      </c>
      <c r="AW25" s="8">
        <f t="shared" si="22"/>
        <v>0</v>
      </c>
      <c r="AX25" s="8">
        <f t="shared" si="22"/>
        <v>0</v>
      </c>
      <c r="AY25" s="8">
        <f t="shared" si="23"/>
        <v>0</v>
      </c>
      <c r="AZ25" s="8">
        <f t="shared" si="23"/>
        <v>0</v>
      </c>
      <c r="BA25" s="8">
        <f t="shared" si="23"/>
        <v>0</v>
      </c>
      <c r="BB25" s="8">
        <f t="shared" si="23"/>
        <v>0</v>
      </c>
      <c r="BC25" s="8">
        <f t="shared" si="23"/>
        <v>0</v>
      </c>
      <c r="BD25" s="8">
        <f t="shared" si="23"/>
        <v>0</v>
      </c>
      <c r="BE25" s="8">
        <f t="shared" si="23"/>
        <v>0</v>
      </c>
      <c r="BF25" s="8">
        <f t="shared" si="23"/>
        <v>0</v>
      </c>
      <c r="BG25" s="8">
        <f t="shared" si="23"/>
        <v>0</v>
      </c>
      <c r="BH25" s="8">
        <f t="shared" si="23"/>
        <v>0</v>
      </c>
      <c r="BJ25" s="45" t="s">
        <v>113</v>
      </c>
      <c r="BK25" s="45">
        <v>651.6</v>
      </c>
      <c r="BL25" s="117"/>
      <c r="BM25" s="45">
        <f t="shared" ca="1" si="9"/>
        <v>361.99999999999989</v>
      </c>
      <c r="BN25" s="45" t="str">
        <f t="shared" si="10"/>
        <v>&lt;=</v>
      </c>
      <c r="BO25" s="45">
        <f t="shared" si="10"/>
        <v>651.6</v>
      </c>
      <c r="BP25" s="21" t="b">
        <f t="shared" ca="1" si="15"/>
        <v>1</v>
      </c>
      <c r="BQ25" s="21" t="b">
        <f ca="1">BM25=N$31</f>
        <v>1</v>
      </c>
    </row>
    <row r="26" spans="2:72" ht="14.4" x14ac:dyDescent="0.3">
      <c r="B26" s="12" t="s">
        <v>17</v>
      </c>
      <c r="C26" s="17">
        <v>0</v>
      </c>
      <c r="D26" s="17">
        <v>0</v>
      </c>
      <c r="E26" s="17">
        <v>0</v>
      </c>
      <c r="G26" s="12" t="s">
        <v>17</v>
      </c>
      <c r="H26" s="65">
        <v>1</v>
      </c>
      <c r="I26" s="17">
        <v>0.9</v>
      </c>
      <c r="J26" s="17">
        <v>1</v>
      </c>
      <c r="L26" s="60" t="s">
        <v>17</v>
      </c>
      <c r="M26" s="78">
        <f t="shared" si="24"/>
        <v>0.51238738738738743</v>
      </c>
      <c r="N26" s="78">
        <f t="shared" si="24"/>
        <v>0.16988950276243095</v>
      </c>
      <c r="O26" s="78">
        <f t="shared" si="24"/>
        <v>0.14035087719298245</v>
      </c>
      <c r="W26" s="136"/>
      <c r="X26" s="117"/>
      <c r="Y26" s="117"/>
      <c r="Z26" s="117"/>
      <c r="AA26" s="45" t="s">
        <v>24</v>
      </c>
      <c r="AB26" s="45" t="str">
        <f t="shared" si="25"/>
        <v>LSMS-Wandsworth</v>
      </c>
      <c r="AC26" s="45">
        <v>3</v>
      </c>
      <c r="AD26" s="10" t="s">
        <v>71</v>
      </c>
      <c r="AE26" s="8">
        <f t="shared" si="21"/>
        <v>0</v>
      </c>
      <c r="AF26" s="8">
        <f t="shared" si="21"/>
        <v>0</v>
      </c>
      <c r="AG26" s="8">
        <f t="shared" si="21"/>
        <v>22</v>
      </c>
      <c r="AH26" s="8">
        <f t="shared" si="21"/>
        <v>0</v>
      </c>
      <c r="AI26" s="8">
        <f t="shared" si="21"/>
        <v>0</v>
      </c>
      <c r="AJ26" s="8">
        <f t="shared" si="21"/>
        <v>200</v>
      </c>
      <c r="AK26" s="8">
        <f t="shared" si="21"/>
        <v>0</v>
      </c>
      <c r="AL26" s="8">
        <f t="shared" si="21"/>
        <v>0</v>
      </c>
      <c r="AM26" s="8">
        <f t="shared" si="21"/>
        <v>100</v>
      </c>
      <c r="AN26" s="8">
        <f t="shared" si="21"/>
        <v>0</v>
      </c>
      <c r="AO26" s="8">
        <f t="shared" si="22"/>
        <v>0</v>
      </c>
      <c r="AP26" s="8">
        <f t="shared" si="22"/>
        <v>322</v>
      </c>
      <c r="AQ26" s="8">
        <f t="shared" si="22"/>
        <v>0</v>
      </c>
      <c r="AR26" s="8">
        <f t="shared" si="22"/>
        <v>0</v>
      </c>
      <c r="AS26" s="8">
        <f t="shared" si="22"/>
        <v>100</v>
      </c>
      <c r="AT26" s="8">
        <f t="shared" si="22"/>
        <v>0</v>
      </c>
      <c r="AU26" s="8">
        <f t="shared" si="22"/>
        <v>0</v>
      </c>
      <c r="AV26" s="8">
        <f t="shared" si="22"/>
        <v>0</v>
      </c>
      <c r="AW26" s="8">
        <f t="shared" si="22"/>
        <v>0</v>
      </c>
      <c r="AX26" s="8">
        <f t="shared" si="22"/>
        <v>0</v>
      </c>
      <c r="AY26" s="8">
        <f t="shared" si="23"/>
        <v>0</v>
      </c>
      <c r="AZ26" s="8">
        <f t="shared" si="23"/>
        <v>0</v>
      </c>
      <c r="BA26" s="8">
        <f t="shared" si="23"/>
        <v>0</v>
      </c>
      <c r="BB26" s="8">
        <f t="shared" si="23"/>
        <v>0</v>
      </c>
      <c r="BC26" s="8">
        <f t="shared" si="23"/>
        <v>0</v>
      </c>
      <c r="BD26" s="8">
        <f t="shared" si="23"/>
        <v>0</v>
      </c>
      <c r="BE26" s="8">
        <f t="shared" si="23"/>
        <v>0</v>
      </c>
      <c r="BF26" s="8">
        <f t="shared" si="23"/>
        <v>0</v>
      </c>
      <c r="BG26" s="8">
        <f t="shared" si="23"/>
        <v>0</v>
      </c>
      <c r="BH26" s="8">
        <f t="shared" si="23"/>
        <v>0</v>
      </c>
      <c r="BJ26" s="45" t="s">
        <v>113</v>
      </c>
      <c r="BK26" s="45">
        <v>1596</v>
      </c>
      <c r="BL26" s="117"/>
      <c r="BM26" s="45">
        <f t="shared" ca="1" si="9"/>
        <v>160.00000000000009</v>
      </c>
      <c r="BN26" s="45" t="str">
        <f t="shared" si="10"/>
        <v>&lt;=</v>
      </c>
      <c r="BO26" s="45">
        <f t="shared" si="10"/>
        <v>1596</v>
      </c>
      <c r="BP26" s="21" t="b">
        <f t="shared" ca="1" si="15"/>
        <v>1</v>
      </c>
      <c r="BQ26" s="21" t="b">
        <f ca="1">BM26=O$31</f>
        <v>1</v>
      </c>
    </row>
    <row r="27" spans="2:72" ht="14.4" x14ac:dyDescent="0.3">
      <c r="H27"/>
      <c r="L27" s="90" t="s">
        <v>20</v>
      </c>
      <c r="M27" s="91">
        <f>SUM(M25:M26)</f>
        <v>0.76238738738738743</v>
      </c>
      <c r="N27" s="91">
        <f t="shared" ref="N27:O27" si="26">SUM(N25:N26)</f>
        <v>0.66988950276243076</v>
      </c>
      <c r="O27" s="91">
        <f t="shared" si="26"/>
        <v>0.24060150375939854</v>
      </c>
      <c r="W27" s="136"/>
      <c r="X27" s="117"/>
      <c r="Y27" s="117"/>
      <c r="Z27" s="117"/>
      <c r="AA27" s="45" t="s">
        <v>25</v>
      </c>
      <c r="AB27" s="45" t="str">
        <f t="shared" si="25"/>
        <v>MCR-Belmarsh</v>
      </c>
      <c r="AC27" s="45">
        <v>4</v>
      </c>
      <c r="AD27" s="10" t="s">
        <v>72</v>
      </c>
      <c r="AE27" s="8">
        <f t="shared" si="21"/>
        <v>0</v>
      </c>
      <c r="AF27" s="8">
        <f t="shared" si="21"/>
        <v>0</v>
      </c>
      <c r="AG27" s="8">
        <f t="shared" si="21"/>
        <v>0</v>
      </c>
      <c r="AH27" s="8">
        <f t="shared" si="21"/>
        <v>0</v>
      </c>
      <c r="AI27" s="8">
        <f t="shared" si="21"/>
        <v>0</v>
      </c>
      <c r="AJ27" s="8">
        <f t="shared" si="21"/>
        <v>0</v>
      </c>
      <c r="AK27" s="8">
        <f t="shared" si="21"/>
        <v>0</v>
      </c>
      <c r="AL27" s="8">
        <f t="shared" si="21"/>
        <v>0</v>
      </c>
      <c r="AM27" s="8">
        <f t="shared" si="21"/>
        <v>0</v>
      </c>
      <c r="AN27" s="8">
        <f t="shared" si="21"/>
        <v>0</v>
      </c>
      <c r="AO27" s="8">
        <f t="shared" si="22"/>
        <v>0</v>
      </c>
      <c r="AP27" s="8">
        <f t="shared" si="22"/>
        <v>0</v>
      </c>
      <c r="AQ27" s="8">
        <f t="shared" si="22"/>
        <v>0</v>
      </c>
      <c r="AR27" s="8">
        <f t="shared" si="22"/>
        <v>0</v>
      </c>
      <c r="AS27" s="8">
        <f t="shared" si="22"/>
        <v>0</v>
      </c>
      <c r="AT27" s="8">
        <f t="shared" si="22"/>
        <v>55</v>
      </c>
      <c r="AU27" s="8">
        <f t="shared" si="22"/>
        <v>0</v>
      </c>
      <c r="AV27" s="8">
        <f t="shared" si="22"/>
        <v>0</v>
      </c>
      <c r="AW27" s="8">
        <f t="shared" si="22"/>
        <v>220</v>
      </c>
      <c r="AX27" s="8">
        <f t="shared" si="22"/>
        <v>0</v>
      </c>
      <c r="AY27" s="8">
        <f t="shared" si="23"/>
        <v>0</v>
      </c>
      <c r="AZ27" s="8">
        <f t="shared" si="23"/>
        <v>123</v>
      </c>
      <c r="BA27" s="8">
        <f t="shared" si="23"/>
        <v>0</v>
      </c>
      <c r="BB27" s="8">
        <f t="shared" si="23"/>
        <v>0</v>
      </c>
      <c r="BC27" s="8">
        <f t="shared" si="23"/>
        <v>224</v>
      </c>
      <c r="BD27" s="8">
        <f t="shared" si="23"/>
        <v>0</v>
      </c>
      <c r="BE27" s="8">
        <f t="shared" si="23"/>
        <v>0</v>
      </c>
      <c r="BF27" s="8">
        <f t="shared" si="23"/>
        <v>180</v>
      </c>
      <c r="BG27" s="8">
        <f t="shared" si="23"/>
        <v>0</v>
      </c>
      <c r="BH27" s="8">
        <f t="shared" si="23"/>
        <v>0</v>
      </c>
      <c r="BJ27" s="45" t="s">
        <v>113</v>
      </c>
      <c r="BK27" s="45">
        <f t="array" ref="BK27:BK29">TRANSPOSE(H26:J26*H11:J11)</f>
        <v>888</v>
      </c>
      <c r="BL27" s="117"/>
      <c r="BM27" s="45">
        <f t="shared" ca="1" si="9"/>
        <v>455</v>
      </c>
      <c r="BN27" s="45" t="str">
        <f t="shared" si="10"/>
        <v>&lt;=</v>
      </c>
      <c r="BO27" s="45">
        <f>BK27</f>
        <v>888</v>
      </c>
      <c r="BP27" s="21" t="b">
        <f t="shared" ca="1" si="15"/>
        <v>1</v>
      </c>
      <c r="BQ27" s="21" t="b">
        <f ca="1">BM27=M$32</f>
        <v>1</v>
      </c>
    </row>
    <row r="28" spans="2:72" x14ac:dyDescent="0.25">
      <c r="H28"/>
      <c r="W28" s="136"/>
      <c r="X28" s="117"/>
      <c r="Y28" s="117"/>
      <c r="Z28" s="117"/>
      <c r="AA28" s="45" t="s">
        <v>22</v>
      </c>
      <c r="AB28" s="45" t="str">
        <f t="shared" ref="AB28:AB29" si="27">VLOOKUP(MID(AA28,1,2),Codes, 2,FALSE) &amp; "-" &amp; VLOOKUP(MID(AA28,3,2),Codes, 2,FALSE)</f>
        <v>MCR-Brixton</v>
      </c>
      <c r="AC28" s="45">
        <v>5</v>
      </c>
      <c r="AD28" s="10" t="s">
        <v>73</v>
      </c>
      <c r="AE28" s="8">
        <f t="shared" si="21"/>
        <v>0</v>
      </c>
      <c r="AF28" s="8">
        <f t="shared" si="21"/>
        <v>0</v>
      </c>
      <c r="AG28" s="8">
        <f t="shared" si="21"/>
        <v>0</v>
      </c>
      <c r="AH28" s="8">
        <f t="shared" si="21"/>
        <v>0</v>
      </c>
      <c r="AI28" s="8">
        <f t="shared" si="21"/>
        <v>0</v>
      </c>
      <c r="AJ28" s="8">
        <f t="shared" si="21"/>
        <v>0</v>
      </c>
      <c r="AK28" s="8">
        <f t="shared" si="21"/>
        <v>0</v>
      </c>
      <c r="AL28" s="8">
        <f t="shared" si="21"/>
        <v>0</v>
      </c>
      <c r="AM28" s="8">
        <f t="shared" si="21"/>
        <v>0</v>
      </c>
      <c r="AN28" s="8">
        <f t="shared" si="21"/>
        <v>0</v>
      </c>
      <c r="AO28" s="8">
        <f t="shared" si="22"/>
        <v>0</v>
      </c>
      <c r="AP28" s="8">
        <f t="shared" si="22"/>
        <v>0</v>
      </c>
      <c r="AQ28" s="8">
        <f t="shared" si="22"/>
        <v>0</v>
      </c>
      <c r="AR28" s="8">
        <f t="shared" si="22"/>
        <v>0</v>
      </c>
      <c r="AS28" s="8">
        <f t="shared" si="22"/>
        <v>0</v>
      </c>
      <c r="AT28" s="8">
        <f t="shared" si="22"/>
        <v>0</v>
      </c>
      <c r="AU28" s="8">
        <f t="shared" si="22"/>
        <v>55</v>
      </c>
      <c r="AV28" s="8">
        <f t="shared" si="22"/>
        <v>0</v>
      </c>
      <c r="AW28" s="8">
        <f t="shared" si="22"/>
        <v>0</v>
      </c>
      <c r="AX28" s="8">
        <f t="shared" si="22"/>
        <v>220</v>
      </c>
      <c r="AY28" s="8">
        <f t="shared" si="23"/>
        <v>0</v>
      </c>
      <c r="AZ28" s="8">
        <f t="shared" si="23"/>
        <v>0</v>
      </c>
      <c r="BA28" s="8">
        <f t="shared" si="23"/>
        <v>123</v>
      </c>
      <c r="BB28" s="8">
        <f t="shared" si="23"/>
        <v>0</v>
      </c>
      <c r="BC28" s="8">
        <f t="shared" si="23"/>
        <v>0</v>
      </c>
      <c r="BD28" s="8">
        <f t="shared" si="23"/>
        <v>224</v>
      </c>
      <c r="BE28" s="8">
        <f t="shared" si="23"/>
        <v>0</v>
      </c>
      <c r="BF28" s="8">
        <f t="shared" si="23"/>
        <v>0</v>
      </c>
      <c r="BG28" s="8">
        <f t="shared" si="23"/>
        <v>180</v>
      </c>
      <c r="BH28" s="8">
        <f t="shared" si="23"/>
        <v>0</v>
      </c>
      <c r="BJ28" s="45" t="s">
        <v>113</v>
      </c>
      <c r="BK28" s="45">
        <v>651.6</v>
      </c>
      <c r="BL28" s="117"/>
      <c r="BM28" s="45">
        <f t="shared" ca="1" si="9"/>
        <v>123</v>
      </c>
      <c r="BN28" s="45" t="str">
        <f t="shared" si="10"/>
        <v>&lt;=</v>
      </c>
      <c r="BO28" s="45">
        <f t="shared" si="10"/>
        <v>651.6</v>
      </c>
      <c r="BP28" s="21" t="b">
        <f t="shared" ca="1" si="15"/>
        <v>1</v>
      </c>
      <c r="BQ28" s="21" t="b">
        <f ca="1">BM28=N$32</f>
        <v>1</v>
      </c>
    </row>
    <row r="29" spans="2:72" ht="23.4" x14ac:dyDescent="0.45">
      <c r="C29" s="3"/>
      <c r="L29" s="131" t="s">
        <v>146</v>
      </c>
      <c r="M29" s="131"/>
      <c r="N29" s="131"/>
      <c r="O29" s="131"/>
      <c r="W29" s="136"/>
      <c r="X29" s="118"/>
      <c r="Y29" s="118"/>
      <c r="Z29" s="118"/>
      <c r="AA29" s="45" t="s">
        <v>26</v>
      </c>
      <c r="AB29" s="45" t="str">
        <f t="shared" si="27"/>
        <v>MCR-Wandsworth</v>
      </c>
      <c r="AC29" s="45">
        <v>6</v>
      </c>
      <c r="AD29" s="10" t="s">
        <v>74</v>
      </c>
      <c r="AE29" s="8">
        <f t="shared" si="21"/>
        <v>0</v>
      </c>
      <c r="AF29" s="8">
        <f t="shared" si="21"/>
        <v>0</v>
      </c>
      <c r="AG29" s="8">
        <f t="shared" si="21"/>
        <v>0</v>
      </c>
      <c r="AH29" s="8">
        <f t="shared" si="21"/>
        <v>0</v>
      </c>
      <c r="AI29" s="8">
        <f t="shared" si="21"/>
        <v>0</v>
      </c>
      <c r="AJ29" s="8">
        <f t="shared" si="21"/>
        <v>0</v>
      </c>
      <c r="AK29" s="8">
        <f t="shared" si="21"/>
        <v>0</v>
      </c>
      <c r="AL29" s="8">
        <f t="shared" si="21"/>
        <v>0</v>
      </c>
      <c r="AM29" s="8">
        <f t="shared" si="21"/>
        <v>0</v>
      </c>
      <c r="AN29" s="8">
        <f t="shared" si="21"/>
        <v>0</v>
      </c>
      <c r="AO29" s="8">
        <f t="shared" si="22"/>
        <v>0</v>
      </c>
      <c r="AP29" s="8">
        <f t="shared" si="22"/>
        <v>0</v>
      </c>
      <c r="AQ29" s="8">
        <f t="shared" si="22"/>
        <v>0</v>
      </c>
      <c r="AR29" s="8">
        <f t="shared" si="22"/>
        <v>0</v>
      </c>
      <c r="AS29" s="8">
        <f t="shared" si="22"/>
        <v>0</v>
      </c>
      <c r="AT29" s="8">
        <f t="shared" si="22"/>
        <v>0</v>
      </c>
      <c r="AU29" s="8">
        <f t="shared" si="22"/>
        <v>0</v>
      </c>
      <c r="AV29" s="8">
        <f t="shared" si="22"/>
        <v>55</v>
      </c>
      <c r="AW29" s="8">
        <f t="shared" si="22"/>
        <v>0</v>
      </c>
      <c r="AX29" s="8">
        <f t="shared" si="22"/>
        <v>0</v>
      </c>
      <c r="AY29" s="8">
        <f t="shared" si="23"/>
        <v>220</v>
      </c>
      <c r="AZ29" s="8">
        <f t="shared" si="23"/>
        <v>0</v>
      </c>
      <c r="BA29" s="8">
        <f t="shared" si="23"/>
        <v>0</v>
      </c>
      <c r="BB29" s="8">
        <f t="shared" si="23"/>
        <v>123</v>
      </c>
      <c r="BC29" s="8">
        <f t="shared" si="23"/>
        <v>0</v>
      </c>
      <c r="BD29" s="8">
        <f t="shared" si="23"/>
        <v>0</v>
      </c>
      <c r="BE29" s="8">
        <f t="shared" si="23"/>
        <v>224</v>
      </c>
      <c r="BF29" s="8">
        <f t="shared" si="23"/>
        <v>0</v>
      </c>
      <c r="BG29" s="8">
        <f t="shared" si="23"/>
        <v>0</v>
      </c>
      <c r="BH29" s="8">
        <f t="shared" si="23"/>
        <v>180</v>
      </c>
      <c r="BJ29" s="45" t="s">
        <v>113</v>
      </c>
      <c r="BK29" s="45">
        <v>1596</v>
      </c>
      <c r="BL29" s="118"/>
      <c r="BM29" s="45">
        <f t="shared" ca="1" si="9"/>
        <v>224</v>
      </c>
      <c r="BN29" s="45" t="str">
        <f t="shared" si="10"/>
        <v>&lt;=</v>
      </c>
      <c r="BO29" s="45">
        <f t="shared" si="10"/>
        <v>1596</v>
      </c>
      <c r="BP29" s="21" t="b">
        <f ca="1">IF(BN29="==",BM29=BO29, IF(BN29="&lt;=",BM29&lt;=BO29, IF(BN29="&gt;=",BM29&gt;=BO29)))</f>
        <v>1</v>
      </c>
      <c r="BQ29" s="21" t="b">
        <f ca="1">BM29=O$32</f>
        <v>1</v>
      </c>
    </row>
    <row r="30" spans="2:72" ht="14.4" customHeight="1" x14ac:dyDescent="0.3">
      <c r="C30" s="3"/>
      <c r="L30" s="64" t="s">
        <v>15</v>
      </c>
      <c r="M30" s="62" t="s">
        <v>0</v>
      </c>
      <c r="N30" s="62" t="s">
        <v>1</v>
      </c>
      <c r="O30" s="62" t="s">
        <v>2</v>
      </c>
      <c r="W30" s="136"/>
      <c r="X30" s="132" t="s">
        <v>96</v>
      </c>
      <c r="Y30" s="132" t="s">
        <v>99</v>
      </c>
      <c r="Z30" s="132" t="str">
        <f>"Identifies each allocation relevant for ensuring the prison-function's minimum capacity is achieved. Shows volumes for column's Homelocation-Function, where the row's prison-function matches the column's prison-function." &amp; " The top row says that the total amount of LSMS sent to Belmarsh should be at least " &amp; BK30 &amp; " (or " &amp; H11 &amp; "*" &amp; C25 &amp; ")"</f>
        <v>Identifies each allocation relevant for ensuring the prison-function's minimum capacity is achieved. Shows volumes for column's Homelocation-Function, where the row's prison-function matches the column's prison-function. The top row says that the total amount of LSMS sent to Belmarsh should be at least 0 (or 888*0)</v>
      </c>
      <c r="AA30" s="54" t="s">
        <v>21</v>
      </c>
      <c r="AB30" s="54" t="str">
        <f t="shared" ref="AB30" si="28">VLOOKUP(MID(AA30,1,2),Codes, 2,FALSE) &amp; "-" &amp; VLOOKUP(MID(AA30,3,2),Codes, 2,FALSE)</f>
        <v>LSMS-Belmarsh</v>
      </c>
      <c r="AC30" s="54">
        <v>1</v>
      </c>
      <c r="AD30" s="52" t="s">
        <v>75</v>
      </c>
      <c r="AE30" s="8">
        <f t="shared" si="21"/>
        <v>22</v>
      </c>
      <c r="AF30" s="8">
        <f t="shared" si="21"/>
        <v>0</v>
      </c>
      <c r="AG30" s="8">
        <f t="shared" si="21"/>
        <v>0</v>
      </c>
      <c r="AH30" s="8">
        <f t="shared" si="21"/>
        <v>200</v>
      </c>
      <c r="AI30" s="8">
        <f t="shared" si="21"/>
        <v>0</v>
      </c>
      <c r="AJ30" s="8">
        <f t="shared" si="21"/>
        <v>0</v>
      </c>
      <c r="AK30" s="8">
        <f t="shared" si="21"/>
        <v>100</v>
      </c>
      <c r="AL30" s="8">
        <f t="shared" si="21"/>
        <v>0</v>
      </c>
      <c r="AM30" s="8">
        <f t="shared" si="21"/>
        <v>0</v>
      </c>
      <c r="AN30" s="8">
        <f t="shared" si="21"/>
        <v>322</v>
      </c>
      <c r="AO30" s="8">
        <f t="shared" si="22"/>
        <v>0</v>
      </c>
      <c r="AP30" s="8">
        <f t="shared" si="22"/>
        <v>0</v>
      </c>
      <c r="AQ30" s="8">
        <f t="shared" si="22"/>
        <v>100</v>
      </c>
      <c r="AR30" s="8">
        <f t="shared" si="22"/>
        <v>0</v>
      </c>
      <c r="AS30" s="8">
        <f t="shared" si="22"/>
        <v>0</v>
      </c>
      <c r="AT30" s="8">
        <f t="shared" si="22"/>
        <v>0</v>
      </c>
      <c r="AU30" s="8">
        <f t="shared" si="22"/>
        <v>0</v>
      </c>
      <c r="AV30" s="8">
        <f t="shared" si="22"/>
        <v>0</v>
      </c>
      <c r="AW30" s="8">
        <f t="shared" si="22"/>
        <v>0</v>
      </c>
      <c r="AX30" s="8">
        <f t="shared" si="22"/>
        <v>0</v>
      </c>
      <c r="AY30" s="8">
        <f t="shared" si="23"/>
        <v>0</v>
      </c>
      <c r="AZ30" s="8">
        <f t="shared" si="23"/>
        <v>0</v>
      </c>
      <c r="BA30" s="8">
        <f t="shared" si="23"/>
        <v>0</v>
      </c>
      <c r="BB30" s="8">
        <f t="shared" si="23"/>
        <v>0</v>
      </c>
      <c r="BC30" s="8">
        <f t="shared" si="23"/>
        <v>0</v>
      </c>
      <c r="BD30" s="8">
        <f t="shared" si="23"/>
        <v>0</v>
      </c>
      <c r="BE30" s="8">
        <f t="shared" si="23"/>
        <v>0</v>
      </c>
      <c r="BF30" s="8">
        <f t="shared" si="23"/>
        <v>0</v>
      </c>
      <c r="BG30" s="8">
        <f t="shared" si="23"/>
        <v>0</v>
      </c>
      <c r="BH30" s="8">
        <f t="shared" si="23"/>
        <v>0</v>
      </c>
      <c r="BI30" s="53"/>
      <c r="BJ30" s="54" t="s">
        <v>114</v>
      </c>
      <c r="BK30" s="54">
        <f t="array" ref="BK30:BK32">TRANSPOSE(C25:E25*H11:J11)</f>
        <v>0</v>
      </c>
      <c r="BL30" s="132" t="s">
        <v>104</v>
      </c>
      <c r="BM30" s="54">
        <f t="shared" ca="1" si="9"/>
        <v>222</v>
      </c>
      <c r="BN30" s="54" t="str">
        <f t="shared" si="10"/>
        <v>&gt;=</v>
      </c>
      <c r="BO30" s="54">
        <f>BK30</f>
        <v>0</v>
      </c>
      <c r="BP30" s="53" t="b">
        <f t="shared" ref="BP30:BP35" ca="1" si="29">IF(BN30="==",BM30=BO30, IF(BN30="&lt;=",BM30&lt;=BO30, IF(BN30="&gt;=",BM30&gt;=BO30)))</f>
        <v>1</v>
      </c>
      <c r="BQ30" s="53" t="b">
        <f ca="1">BM30=M$31</f>
        <v>1</v>
      </c>
    </row>
    <row r="31" spans="2:72" ht="14.4" x14ac:dyDescent="0.3">
      <c r="C31" s="3"/>
      <c r="L31" s="61" t="s">
        <v>16</v>
      </c>
      <c r="M31" s="63">
        <f t="array" ref="M31">SUMPRODUCT(D$37:D$46,$E$11:$E$20,IF($C$37:$C$46=$L31,1,0))</f>
        <v>222</v>
      </c>
      <c r="N31" s="63">
        <f t="array" ref="N31">SUMPRODUCT(E$37:E$46,$E$11:$E$20,IF($C$37:$C$46=$L31,1,0))</f>
        <v>361.99999999999989</v>
      </c>
      <c r="O31" s="63">
        <f t="array" ref="O31">SUMPRODUCT(F$37:F$46,$E$11:$E$20,IF($C$37:$C$46=$L31,1,0))</f>
        <v>160.00000000000009</v>
      </c>
      <c r="W31" s="136"/>
      <c r="X31" s="133"/>
      <c r="Y31" s="133"/>
      <c r="Z31" s="133"/>
      <c r="AA31" s="54" t="s">
        <v>23</v>
      </c>
      <c r="AB31" s="54" t="str">
        <f t="shared" ref="AB31" si="30">VLOOKUP(MID(AA31,1,2),Codes, 2,FALSE) &amp; "-" &amp; VLOOKUP(MID(AA31,3,2),Codes, 2,FALSE)</f>
        <v>LSMS-Brixton</v>
      </c>
      <c r="AC31" s="54">
        <v>2</v>
      </c>
      <c r="AD31" s="52" t="s">
        <v>76</v>
      </c>
      <c r="AE31" s="8">
        <f t="shared" si="21"/>
        <v>0</v>
      </c>
      <c r="AF31" s="8">
        <f t="shared" si="21"/>
        <v>22</v>
      </c>
      <c r="AG31" s="8">
        <f t="shared" si="21"/>
        <v>0</v>
      </c>
      <c r="AH31" s="8">
        <f t="shared" si="21"/>
        <v>0</v>
      </c>
      <c r="AI31" s="8">
        <f t="shared" si="21"/>
        <v>200</v>
      </c>
      <c r="AJ31" s="8">
        <f t="shared" si="21"/>
        <v>0</v>
      </c>
      <c r="AK31" s="8">
        <f t="shared" si="21"/>
        <v>0</v>
      </c>
      <c r="AL31" s="8">
        <f t="shared" si="21"/>
        <v>100</v>
      </c>
      <c r="AM31" s="8">
        <f t="shared" si="21"/>
        <v>0</v>
      </c>
      <c r="AN31" s="8">
        <f t="shared" si="21"/>
        <v>0</v>
      </c>
      <c r="AO31" s="8">
        <f t="shared" si="22"/>
        <v>322</v>
      </c>
      <c r="AP31" s="8">
        <f t="shared" si="22"/>
        <v>0</v>
      </c>
      <c r="AQ31" s="8">
        <f t="shared" si="22"/>
        <v>0</v>
      </c>
      <c r="AR31" s="8">
        <f t="shared" si="22"/>
        <v>100</v>
      </c>
      <c r="AS31" s="8">
        <f t="shared" si="22"/>
        <v>0</v>
      </c>
      <c r="AT31" s="8">
        <f t="shared" si="22"/>
        <v>0</v>
      </c>
      <c r="AU31" s="8">
        <f t="shared" si="22"/>
        <v>0</v>
      </c>
      <c r="AV31" s="8">
        <f t="shared" si="22"/>
        <v>0</v>
      </c>
      <c r="AW31" s="8">
        <f t="shared" si="22"/>
        <v>0</v>
      </c>
      <c r="AX31" s="8">
        <f t="shared" si="22"/>
        <v>0</v>
      </c>
      <c r="AY31" s="8">
        <f t="shared" si="23"/>
        <v>0</v>
      </c>
      <c r="AZ31" s="8">
        <f t="shared" si="23"/>
        <v>0</v>
      </c>
      <c r="BA31" s="8">
        <f t="shared" si="23"/>
        <v>0</v>
      </c>
      <c r="BB31" s="8">
        <f t="shared" si="23"/>
        <v>0</v>
      </c>
      <c r="BC31" s="8">
        <f t="shared" si="23"/>
        <v>0</v>
      </c>
      <c r="BD31" s="8">
        <f t="shared" si="23"/>
        <v>0</v>
      </c>
      <c r="BE31" s="8">
        <f t="shared" si="23"/>
        <v>0</v>
      </c>
      <c r="BF31" s="8">
        <f t="shared" si="23"/>
        <v>0</v>
      </c>
      <c r="BG31" s="8">
        <f t="shared" si="23"/>
        <v>0</v>
      </c>
      <c r="BH31" s="8">
        <f t="shared" si="23"/>
        <v>0</v>
      </c>
      <c r="BI31" s="53"/>
      <c r="BJ31" s="54" t="s">
        <v>114</v>
      </c>
      <c r="BK31" s="54">
        <v>362</v>
      </c>
      <c r="BL31" s="133"/>
      <c r="BM31" s="54">
        <f t="shared" ca="1" si="9"/>
        <v>361.99999999999989</v>
      </c>
      <c r="BN31" s="54" t="str">
        <f t="shared" si="10"/>
        <v>&gt;=</v>
      </c>
      <c r="BO31" s="54">
        <f t="shared" si="10"/>
        <v>362</v>
      </c>
      <c r="BP31" s="53" t="b">
        <f t="shared" ca="1" si="29"/>
        <v>1</v>
      </c>
      <c r="BQ31" s="53" t="b">
        <f ca="1">BM31=N$31</f>
        <v>1</v>
      </c>
    </row>
    <row r="32" spans="2:72" ht="14.4" x14ac:dyDescent="0.3">
      <c r="C32" s="3"/>
      <c r="L32" s="61" t="s">
        <v>17</v>
      </c>
      <c r="M32" s="63">
        <f t="array" ref="M32">SUMPRODUCT(D$37:D$46,$E$11:$E$20,IF($C$37:$C$46=$L32,1,0))</f>
        <v>455</v>
      </c>
      <c r="N32" s="63">
        <f t="array" ref="N32">SUMPRODUCT(E$37:E$46,$E$11:$E$20,IF($C$37:$C$46=$L32,1,0))</f>
        <v>123</v>
      </c>
      <c r="O32" s="63">
        <f t="array" ref="O32">SUMPRODUCT(F$37:F$46,$E$11:$E$20,IF($C$37:$C$46=$L32,1,0))</f>
        <v>224</v>
      </c>
      <c r="W32" s="136"/>
      <c r="X32" s="133"/>
      <c r="Y32" s="133"/>
      <c r="Z32" s="133"/>
      <c r="AA32" s="54" t="s">
        <v>24</v>
      </c>
      <c r="AB32" s="54" t="str">
        <f t="shared" ref="AB32" si="31">VLOOKUP(MID(AA32,1,2),Codes, 2,FALSE) &amp; "-" &amp; VLOOKUP(MID(AA32,3,2),Codes, 2,FALSE)</f>
        <v>LSMS-Wandsworth</v>
      </c>
      <c r="AC32" s="54">
        <v>3</v>
      </c>
      <c r="AD32" s="52" t="s">
        <v>77</v>
      </c>
      <c r="AE32" s="8">
        <f t="shared" si="21"/>
        <v>0</v>
      </c>
      <c r="AF32" s="8">
        <f t="shared" si="21"/>
        <v>0</v>
      </c>
      <c r="AG32" s="8">
        <f t="shared" si="21"/>
        <v>22</v>
      </c>
      <c r="AH32" s="8">
        <f t="shared" si="21"/>
        <v>0</v>
      </c>
      <c r="AI32" s="8">
        <f t="shared" si="21"/>
        <v>0</v>
      </c>
      <c r="AJ32" s="8">
        <f t="shared" si="21"/>
        <v>200</v>
      </c>
      <c r="AK32" s="8">
        <f t="shared" si="21"/>
        <v>0</v>
      </c>
      <c r="AL32" s="8">
        <f t="shared" si="21"/>
        <v>0</v>
      </c>
      <c r="AM32" s="8">
        <f t="shared" si="21"/>
        <v>100</v>
      </c>
      <c r="AN32" s="8">
        <f t="shared" si="21"/>
        <v>0</v>
      </c>
      <c r="AO32" s="8">
        <f t="shared" si="22"/>
        <v>0</v>
      </c>
      <c r="AP32" s="8">
        <f t="shared" si="22"/>
        <v>322</v>
      </c>
      <c r="AQ32" s="8">
        <f t="shared" si="22"/>
        <v>0</v>
      </c>
      <c r="AR32" s="8">
        <f t="shared" si="22"/>
        <v>0</v>
      </c>
      <c r="AS32" s="8">
        <f t="shared" si="22"/>
        <v>100</v>
      </c>
      <c r="AT32" s="8">
        <f t="shared" si="22"/>
        <v>0</v>
      </c>
      <c r="AU32" s="8">
        <f t="shared" si="22"/>
        <v>0</v>
      </c>
      <c r="AV32" s="8">
        <f t="shared" si="22"/>
        <v>0</v>
      </c>
      <c r="AW32" s="8">
        <f t="shared" si="22"/>
        <v>0</v>
      </c>
      <c r="AX32" s="8">
        <f t="shared" si="22"/>
        <v>0</v>
      </c>
      <c r="AY32" s="8">
        <f t="shared" si="23"/>
        <v>0</v>
      </c>
      <c r="AZ32" s="8">
        <f t="shared" si="23"/>
        <v>0</v>
      </c>
      <c r="BA32" s="8">
        <f t="shared" si="23"/>
        <v>0</v>
      </c>
      <c r="BB32" s="8">
        <f t="shared" si="23"/>
        <v>0</v>
      </c>
      <c r="BC32" s="8">
        <f t="shared" si="23"/>
        <v>0</v>
      </c>
      <c r="BD32" s="8">
        <f t="shared" si="23"/>
        <v>0</v>
      </c>
      <c r="BE32" s="8">
        <f t="shared" si="23"/>
        <v>0</v>
      </c>
      <c r="BF32" s="8">
        <f t="shared" si="23"/>
        <v>0</v>
      </c>
      <c r="BG32" s="8">
        <f t="shared" si="23"/>
        <v>0</v>
      </c>
      <c r="BH32" s="8">
        <f t="shared" si="23"/>
        <v>0</v>
      </c>
      <c r="BI32" s="53"/>
      <c r="BJ32" s="54" t="s">
        <v>114</v>
      </c>
      <c r="BK32" s="54">
        <v>0</v>
      </c>
      <c r="BL32" s="133"/>
      <c r="BM32" s="54">
        <f t="shared" ca="1" si="9"/>
        <v>160.00000000000009</v>
      </c>
      <c r="BN32" s="54" t="str">
        <f t="shared" si="10"/>
        <v>&gt;=</v>
      </c>
      <c r="BO32" s="54">
        <f t="shared" si="10"/>
        <v>0</v>
      </c>
      <c r="BP32" s="53" t="b">
        <f t="shared" ca="1" si="29"/>
        <v>1</v>
      </c>
      <c r="BQ32" s="53" t="b">
        <f ca="1">BM32=O$31</f>
        <v>1</v>
      </c>
    </row>
    <row r="33" spans="2:69" ht="15.75" customHeight="1" x14ac:dyDescent="0.3">
      <c r="L33" s="81" t="s">
        <v>20</v>
      </c>
      <c r="M33" s="63">
        <f t="array" ref="M33">SUMPRODUCT(D$37:D$46,$E$11:$E$20,IF($C$37:$C$46=$L33,1,0))</f>
        <v>0</v>
      </c>
      <c r="N33" s="63">
        <f t="array" ref="N33">SUMPRODUCT(E$37:E$46,$E$11:$E$20,IF($C$37:$C$46=$L33,1,0))</f>
        <v>0</v>
      </c>
      <c r="O33" s="63">
        <f t="array" ref="O33">SUMPRODUCT(F$37:F$46,$E$11:$E$20,IF($C$37:$C$46=$L33,1,0))</f>
        <v>0</v>
      </c>
      <c r="W33" s="136"/>
      <c r="X33" s="133"/>
      <c r="Y33" s="133"/>
      <c r="Z33" s="133"/>
      <c r="AA33" s="54" t="s">
        <v>25</v>
      </c>
      <c r="AB33" s="54" t="str">
        <f t="shared" ref="AB33" si="32">VLOOKUP(MID(AA33,1,2),Codes, 2,FALSE) &amp; "-" &amp; VLOOKUP(MID(AA33,3,2),Codes, 2,FALSE)</f>
        <v>MCR-Belmarsh</v>
      </c>
      <c r="AC33" s="54">
        <v>4</v>
      </c>
      <c r="AD33" s="52" t="s">
        <v>78</v>
      </c>
      <c r="AE33" s="8">
        <f t="shared" si="21"/>
        <v>0</v>
      </c>
      <c r="AF33" s="8">
        <f t="shared" si="21"/>
        <v>0</v>
      </c>
      <c r="AG33" s="8">
        <f t="shared" si="21"/>
        <v>0</v>
      </c>
      <c r="AH33" s="8">
        <f t="shared" si="21"/>
        <v>0</v>
      </c>
      <c r="AI33" s="8">
        <f t="shared" si="21"/>
        <v>0</v>
      </c>
      <c r="AJ33" s="8">
        <f t="shared" si="21"/>
        <v>0</v>
      </c>
      <c r="AK33" s="8">
        <f t="shared" si="21"/>
        <v>0</v>
      </c>
      <c r="AL33" s="8">
        <f t="shared" si="21"/>
        <v>0</v>
      </c>
      <c r="AM33" s="8">
        <f t="shared" si="21"/>
        <v>0</v>
      </c>
      <c r="AN33" s="8">
        <f t="shared" si="21"/>
        <v>0</v>
      </c>
      <c r="AO33" s="8">
        <f t="shared" si="22"/>
        <v>0</v>
      </c>
      <c r="AP33" s="8">
        <f t="shared" si="22"/>
        <v>0</v>
      </c>
      <c r="AQ33" s="8">
        <f t="shared" si="22"/>
        <v>0</v>
      </c>
      <c r="AR33" s="8">
        <f t="shared" si="22"/>
        <v>0</v>
      </c>
      <c r="AS33" s="8">
        <f t="shared" si="22"/>
        <v>0</v>
      </c>
      <c r="AT33" s="8">
        <f t="shared" si="22"/>
        <v>55</v>
      </c>
      <c r="AU33" s="8">
        <f t="shared" si="22"/>
        <v>0</v>
      </c>
      <c r="AV33" s="8">
        <f t="shared" si="22"/>
        <v>0</v>
      </c>
      <c r="AW33" s="8">
        <f t="shared" si="22"/>
        <v>220</v>
      </c>
      <c r="AX33" s="8">
        <f t="shared" si="22"/>
        <v>0</v>
      </c>
      <c r="AY33" s="8">
        <f t="shared" si="23"/>
        <v>0</v>
      </c>
      <c r="AZ33" s="8">
        <f t="shared" si="23"/>
        <v>123</v>
      </c>
      <c r="BA33" s="8">
        <f t="shared" si="23"/>
        <v>0</v>
      </c>
      <c r="BB33" s="8">
        <f t="shared" si="23"/>
        <v>0</v>
      </c>
      <c r="BC33" s="8">
        <f t="shared" si="23"/>
        <v>224</v>
      </c>
      <c r="BD33" s="8">
        <f t="shared" si="23"/>
        <v>0</v>
      </c>
      <c r="BE33" s="8">
        <f t="shared" si="23"/>
        <v>0</v>
      </c>
      <c r="BF33" s="8">
        <f t="shared" si="23"/>
        <v>180</v>
      </c>
      <c r="BG33" s="8">
        <f t="shared" si="23"/>
        <v>0</v>
      </c>
      <c r="BH33" s="8">
        <f t="shared" si="23"/>
        <v>0</v>
      </c>
      <c r="BI33" s="53"/>
      <c r="BJ33" s="54" t="s">
        <v>114</v>
      </c>
      <c r="BK33" s="54">
        <f t="array" ref="BK33:BK35">TRANSPOSE(C26:E26*H11:J11)</f>
        <v>0</v>
      </c>
      <c r="BL33" s="133"/>
      <c r="BM33" s="54">
        <f t="shared" ca="1" si="9"/>
        <v>455</v>
      </c>
      <c r="BN33" s="54" t="str">
        <f t="shared" si="10"/>
        <v>&gt;=</v>
      </c>
      <c r="BO33" s="54">
        <f t="shared" si="10"/>
        <v>0</v>
      </c>
      <c r="BP33" s="53" t="b">
        <f t="shared" ca="1" si="29"/>
        <v>1</v>
      </c>
      <c r="BQ33" s="53" t="b">
        <f ca="1">BM33=M$32</f>
        <v>1</v>
      </c>
    </row>
    <row r="34" spans="2:69" ht="28.8" x14ac:dyDescent="0.55000000000000004">
      <c r="B34" s="121" t="s">
        <v>223</v>
      </c>
      <c r="C34" s="122"/>
      <c r="D34" s="122"/>
      <c r="E34" s="122"/>
      <c r="F34" s="123"/>
      <c r="M34"/>
      <c r="W34" s="136"/>
      <c r="X34" s="133"/>
      <c r="Y34" s="133"/>
      <c r="Z34" s="133"/>
      <c r="AA34" s="54" t="s">
        <v>22</v>
      </c>
      <c r="AB34" s="54" t="str">
        <f t="shared" ref="AB34:AB35" si="33">VLOOKUP(MID(AA34,1,2),Codes, 2,FALSE) &amp; "-" &amp; VLOOKUP(MID(AA34,3,2),Codes, 2,FALSE)</f>
        <v>MCR-Brixton</v>
      </c>
      <c r="AC34" s="54">
        <v>5</v>
      </c>
      <c r="AD34" s="52" t="s">
        <v>79</v>
      </c>
      <c r="AE34" s="8">
        <f t="shared" si="21"/>
        <v>0</v>
      </c>
      <c r="AF34" s="8">
        <f t="shared" si="21"/>
        <v>0</v>
      </c>
      <c r="AG34" s="8">
        <f t="shared" si="21"/>
        <v>0</v>
      </c>
      <c r="AH34" s="8">
        <f t="shared" si="21"/>
        <v>0</v>
      </c>
      <c r="AI34" s="8">
        <f t="shared" si="21"/>
        <v>0</v>
      </c>
      <c r="AJ34" s="8">
        <f t="shared" si="21"/>
        <v>0</v>
      </c>
      <c r="AK34" s="8">
        <f t="shared" si="21"/>
        <v>0</v>
      </c>
      <c r="AL34" s="8">
        <f t="shared" si="21"/>
        <v>0</v>
      </c>
      <c r="AM34" s="8">
        <f t="shared" si="21"/>
        <v>0</v>
      </c>
      <c r="AN34" s="8">
        <f t="shared" si="21"/>
        <v>0</v>
      </c>
      <c r="AO34" s="8">
        <f t="shared" si="22"/>
        <v>0</v>
      </c>
      <c r="AP34" s="8">
        <f t="shared" si="22"/>
        <v>0</v>
      </c>
      <c r="AQ34" s="8">
        <f t="shared" si="22"/>
        <v>0</v>
      </c>
      <c r="AR34" s="8">
        <f t="shared" si="22"/>
        <v>0</v>
      </c>
      <c r="AS34" s="8">
        <f t="shared" si="22"/>
        <v>0</v>
      </c>
      <c r="AT34" s="8">
        <f t="shared" si="22"/>
        <v>0</v>
      </c>
      <c r="AU34" s="8">
        <f t="shared" si="22"/>
        <v>55</v>
      </c>
      <c r="AV34" s="8">
        <f t="shared" si="22"/>
        <v>0</v>
      </c>
      <c r="AW34" s="8">
        <f t="shared" si="22"/>
        <v>0</v>
      </c>
      <c r="AX34" s="8">
        <f t="shared" si="22"/>
        <v>220</v>
      </c>
      <c r="AY34" s="8">
        <f t="shared" si="23"/>
        <v>0</v>
      </c>
      <c r="AZ34" s="8">
        <f t="shared" si="23"/>
        <v>0</v>
      </c>
      <c r="BA34" s="8">
        <f t="shared" si="23"/>
        <v>123</v>
      </c>
      <c r="BB34" s="8">
        <f t="shared" si="23"/>
        <v>0</v>
      </c>
      <c r="BC34" s="8">
        <f t="shared" si="23"/>
        <v>0</v>
      </c>
      <c r="BD34" s="8">
        <f t="shared" si="23"/>
        <v>224</v>
      </c>
      <c r="BE34" s="8">
        <f t="shared" si="23"/>
        <v>0</v>
      </c>
      <c r="BF34" s="8">
        <f t="shared" si="23"/>
        <v>0</v>
      </c>
      <c r="BG34" s="8">
        <f t="shared" si="23"/>
        <v>180</v>
      </c>
      <c r="BH34" s="8">
        <f t="shared" si="23"/>
        <v>0</v>
      </c>
      <c r="BI34" s="53"/>
      <c r="BJ34" s="54" t="s">
        <v>114</v>
      </c>
      <c r="BK34" s="54">
        <v>0</v>
      </c>
      <c r="BL34" s="133"/>
      <c r="BM34" s="54">
        <f t="shared" ca="1" si="9"/>
        <v>123</v>
      </c>
      <c r="BN34" s="54" t="str">
        <f t="shared" si="10"/>
        <v>&gt;=</v>
      </c>
      <c r="BO34" s="54">
        <f t="shared" si="10"/>
        <v>0</v>
      </c>
      <c r="BP34" s="53" t="b">
        <f t="shared" ca="1" si="29"/>
        <v>1</v>
      </c>
      <c r="BQ34" s="53" t="b">
        <f ca="1">BM34=N$32</f>
        <v>1</v>
      </c>
    </row>
    <row r="35" spans="2:69" x14ac:dyDescent="0.25">
      <c r="B35" s="27" t="s">
        <v>138</v>
      </c>
      <c r="C35" s="28"/>
      <c r="D35" s="124" t="s">
        <v>139</v>
      </c>
      <c r="E35" s="124"/>
      <c r="F35" s="124"/>
      <c r="G35" s="88" t="s">
        <v>222</v>
      </c>
      <c r="W35" s="82"/>
      <c r="X35" s="134"/>
      <c r="Y35" s="134"/>
      <c r="Z35" s="134"/>
      <c r="AA35" s="54" t="s">
        <v>26</v>
      </c>
      <c r="AB35" s="54" t="str">
        <f t="shared" si="33"/>
        <v>MCR-Wandsworth</v>
      </c>
      <c r="AC35" s="54">
        <v>6</v>
      </c>
      <c r="AD35" s="52" t="s">
        <v>80</v>
      </c>
      <c r="AE35" s="8">
        <f t="shared" si="21"/>
        <v>0</v>
      </c>
      <c r="AF35" s="8">
        <f t="shared" si="21"/>
        <v>0</v>
      </c>
      <c r="AG35" s="8">
        <f t="shared" si="21"/>
        <v>0</v>
      </c>
      <c r="AH35" s="8">
        <f t="shared" si="21"/>
        <v>0</v>
      </c>
      <c r="AI35" s="8">
        <f t="shared" si="21"/>
        <v>0</v>
      </c>
      <c r="AJ35" s="8">
        <f t="shared" si="21"/>
        <v>0</v>
      </c>
      <c r="AK35" s="8">
        <f t="shared" si="21"/>
        <v>0</v>
      </c>
      <c r="AL35" s="8">
        <f t="shared" si="21"/>
        <v>0</v>
      </c>
      <c r="AM35" s="8">
        <f t="shared" si="21"/>
        <v>0</v>
      </c>
      <c r="AN35" s="8">
        <f t="shared" si="21"/>
        <v>0</v>
      </c>
      <c r="AO35" s="8">
        <f t="shared" si="22"/>
        <v>0</v>
      </c>
      <c r="AP35" s="8">
        <f t="shared" si="22"/>
        <v>0</v>
      </c>
      <c r="AQ35" s="8">
        <f t="shared" si="22"/>
        <v>0</v>
      </c>
      <c r="AR35" s="8">
        <f t="shared" si="22"/>
        <v>0</v>
      </c>
      <c r="AS35" s="8">
        <f t="shared" si="22"/>
        <v>0</v>
      </c>
      <c r="AT35" s="8">
        <f t="shared" si="22"/>
        <v>0</v>
      </c>
      <c r="AU35" s="8">
        <f t="shared" si="22"/>
        <v>0</v>
      </c>
      <c r="AV35" s="8">
        <f t="shared" si="22"/>
        <v>55</v>
      </c>
      <c r="AW35" s="8">
        <f t="shared" si="22"/>
        <v>0</v>
      </c>
      <c r="AX35" s="8">
        <f t="shared" si="22"/>
        <v>0</v>
      </c>
      <c r="AY35" s="8">
        <f t="shared" si="23"/>
        <v>220</v>
      </c>
      <c r="AZ35" s="8">
        <f t="shared" si="23"/>
        <v>0</v>
      </c>
      <c r="BA35" s="8">
        <f t="shared" si="23"/>
        <v>0</v>
      </c>
      <c r="BB35" s="8">
        <f t="shared" si="23"/>
        <v>123</v>
      </c>
      <c r="BC35" s="8">
        <f t="shared" si="23"/>
        <v>0</v>
      </c>
      <c r="BD35" s="8">
        <f t="shared" si="23"/>
        <v>0</v>
      </c>
      <c r="BE35" s="8">
        <f t="shared" si="23"/>
        <v>224</v>
      </c>
      <c r="BF35" s="8">
        <f t="shared" si="23"/>
        <v>0</v>
      </c>
      <c r="BG35" s="8">
        <f t="shared" si="23"/>
        <v>0</v>
      </c>
      <c r="BH35" s="8">
        <f t="shared" si="23"/>
        <v>180</v>
      </c>
      <c r="BI35" s="53"/>
      <c r="BJ35" s="54" t="s">
        <v>114</v>
      </c>
      <c r="BK35" s="54">
        <v>0</v>
      </c>
      <c r="BL35" s="134"/>
      <c r="BM35" s="54">
        <f t="shared" ca="1" si="9"/>
        <v>224</v>
      </c>
      <c r="BN35" s="54" t="str">
        <f t="shared" si="10"/>
        <v>&gt;=</v>
      </c>
      <c r="BO35" s="54">
        <f t="shared" si="10"/>
        <v>0</v>
      </c>
      <c r="BP35" s="53" t="b">
        <f t="shared" ca="1" si="29"/>
        <v>1</v>
      </c>
      <c r="BQ35" s="53" t="b">
        <f ca="1">BM35=O$32</f>
        <v>1</v>
      </c>
    </row>
    <row r="36" spans="2:69" ht="69.599999999999994" x14ac:dyDescent="0.3">
      <c r="B36" s="29" t="s">
        <v>141</v>
      </c>
      <c r="C36" s="30" t="s">
        <v>15</v>
      </c>
      <c r="D36" s="31" t="s">
        <v>0</v>
      </c>
      <c r="E36" s="31" t="s">
        <v>1</v>
      </c>
      <c r="F36" s="31" t="s">
        <v>2</v>
      </c>
      <c r="G36" s="89" t="s">
        <v>144</v>
      </c>
      <c r="Q36" s="3"/>
      <c r="AC36" s="6"/>
      <c r="AE36" s="5" t="str">
        <f t="shared" ref="AE36:BH36" si="34">AE9</f>
        <v>LSMS-Barking-Belmarsh</v>
      </c>
      <c r="AF36" s="5" t="str">
        <f t="shared" si="34"/>
        <v>LSMS-Barking-Brixton</v>
      </c>
      <c r="AG36" s="5" t="str">
        <f t="shared" si="34"/>
        <v>LSMS-Barking-Wandsworth</v>
      </c>
      <c r="AH36" s="5" t="str">
        <f t="shared" si="34"/>
        <v>LSMS-Bexleyheath-Belmarsh</v>
      </c>
      <c r="AI36" s="5" t="str">
        <f t="shared" si="34"/>
        <v>LSMS-Bexleyheath-Brixton</v>
      </c>
      <c r="AJ36" s="5" t="str">
        <f t="shared" si="34"/>
        <v>LSMS-Bexleyheath-Wandsworth</v>
      </c>
      <c r="AK36" s="5" t="str">
        <f t="shared" si="34"/>
        <v>LSMS-Blackfriars-Belmarsh</v>
      </c>
      <c r="AL36" s="5" t="str">
        <f t="shared" si="34"/>
        <v>LSMS-Blackfriars-Brixton</v>
      </c>
      <c r="AM36" s="5" t="str">
        <f t="shared" si="34"/>
        <v>LSMS-Blackfriars-Wandsworth</v>
      </c>
      <c r="AN36" s="5" t="str">
        <f t="shared" si="34"/>
        <v>LSMS-Brent-Belmarsh</v>
      </c>
      <c r="AO36" s="5" t="str">
        <f t="shared" si="34"/>
        <v>LSMS-Brent-Brixton</v>
      </c>
      <c r="AP36" s="5" t="str">
        <f t="shared" si="34"/>
        <v>LSMS-Brent-Wandsworth</v>
      </c>
      <c r="AQ36" s="5" t="str">
        <f t="shared" si="34"/>
        <v>LSMS-Bromley-Belmarsh</v>
      </c>
      <c r="AR36" s="5" t="str">
        <f t="shared" si="34"/>
        <v>LSMS-Bromley-Brixton</v>
      </c>
      <c r="AS36" s="5" t="str">
        <f t="shared" si="34"/>
        <v>LSMS-Bromley-Wandsworth</v>
      </c>
      <c r="AT36" s="5" t="str">
        <f t="shared" si="34"/>
        <v>MCR-Barking-Belmarsh</v>
      </c>
      <c r="AU36" s="5" t="str">
        <f t="shared" si="34"/>
        <v>MCR-Barking-Brixton</v>
      </c>
      <c r="AV36" s="5" t="str">
        <f t="shared" si="34"/>
        <v>MCR-Barking-Wandsworth</v>
      </c>
      <c r="AW36" s="5" t="str">
        <f t="shared" si="34"/>
        <v>MCR-Bexleyheath-Belmarsh</v>
      </c>
      <c r="AX36" s="5" t="str">
        <f t="shared" si="34"/>
        <v>MCR-Bexleyheath-Brixton</v>
      </c>
      <c r="AY36" s="5" t="str">
        <f t="shared" si="34"/>
        <v>MCR-Bexleyheath-Wandsworth</v>
      </c>
      <c r="AZ36" s="5" t="str">
        <f t="shared" si="34"/>
        <v>MCR-Blackfriars-Belmarsh</v>
      </c>
      <c r="BA36" s="5" t="str">
        <f t="shared" si="34"/>
        <v>MCR-Blackfriars-Brixton</v>
      </c>
      <c r="BB36" s="5" t="str">
        <f t="shared" si="34"/>
        <v>MCR-Blackfriars-Wandsworth</v>
      </c>
      <c r="BC36" s="5" t="str">
        <f t="shared" si="34"/>
        <v>MCR-Brent-Belmarsh</v>
      </c>
      <c r="BD36" s="5" t="str">
        <f t="shared" si="34"/>
        <v>MCR-Brent-Brixton</v>
      </c>
      <c r="BE36" s="5" t="str">
        <f t="shared" si="34"/>
        <v>MCR-Brent-Wandsworth</v>
      </c>
      <c r="BF36" s="5" t="str">
        <f t="shared" si="34"/>
        <v>MCR-Bromley-Belmarsh</v>
      </c>
      <c r="BG36" s="5" t="str">
        <f t="shared" si="34"/>
        <v>MCR-Bromley-Brixton</v>
      </c>
      <c r="BH36" s="5" t="str">
        <f t="shared" si="34"/>
        <v>MCR-Bromley-Wandsworth</v>
      </c>
      <c r="BJ36" s="5"/>
    </row>
    <row r="37" spans="2:69" ht="14.4" x14ac:dyDescent="0.3">
      <c r="B37" s="22" t="s">
        <v>3</v>
      </c>
      <c r="C37" s="32" t="s">
        <v>16</v>
      </c>
      <c r="D37" s="33">
        <v>1</v>
      </c>
      <c r="E37" s="33">
        <v>0</v>
      </c>
      <c r="F37" s="33">
        <v>0</v>
      </c>
      <c r="G37" s="46">
        <f t="shared" ref="G37:G46" si="35">SUM(D37:F37)</f>
        <v>1</v>
      </c>
      <c r="AB37" s="7" t="s">
        <v>105</v>
      </c>
      <c r="AE37" s="7">
        <v>1</v>
      </c>
      <c r="AF37" s="7">
        <v>2</v>
      </c>
      <c r="AG37" s="7">
        <v>3</v>
      </c>
      <c r="AH37" s="7">
        <v>4</v>
      </c>
      <c r="AI37" s="7">
        <v>5</v>
      </c>
      <c r="AJ37" s="7">
        <v>6</v>
      </c>
      <c r="AK37" s="7">
        <v>7</v>
      </c>
      <c r="AL37" s="7">
        <v>8</v>
      </c>
      <c r="AM37" s="7">
        <v>9</v>
      </c>
      <c r="AN37" s="7">
        <v>10</v>
      </c>
      <c r="AO37" s="7">
        <v>11</v>
      </c>
      <c r="AP37" s="7">
        <v>12</v>
      </c>
      <c r="AQ37" s="7">
        <v>13</v>
      </c>
      <c r="AR37" s="7">
        <v>14</v>
      </c>
      <c r="AS37" s="7">
        <v>15</v>
      </c>
      <c r="AT37" s="7">
        <v>16</v>
      </c>
      <c r="AU37" s="7">
        <v>17</v>
      </c>
      <c r="AV37" s="7">
        <v>18</v>
      </c>
      <c r="AW37" s="7">
        <v>19</v>
      </c>
      <c r="AX37" s="7">
        <v>20</v>
      </c>
      <c r="AY37" s="7">
        <v>21</v>
      </c>
      <c r="AZ37" s="7">
        <v>22</v>
      </c>
      <c r="BA37" s="7">
        <v>23</v>
      </c>
      <c r="BB37" s="7">
        <v>24</v>
      </c>
      <c r="BC37" s="7">
        <v>25</v>
      </c>
      <c r="BD37" s="7">
        <v>26</v>
      </c>
      <c r="BE37" s="7">
        <v>27</v>
      </c>
      <c r="BF37" s="7">
        <v>28</v>
      </c>
      <c r="BG37" s="7">
        <v>29</v>
      </c>
      <c r="BH37" s="7">
        <v>30</v>
      </c>
    </row>
    <row r="38" spans="2:69" ht="15" thickBot="1" x14ac:dyDescent="0.35">
      <c r="B38" s="22" t="s">
        <v>4</v>
      </c>
      <c r="C38" s="32" t="s">
        <v>16</v>
      </c>
      <c r="D38" s="33">
        <v>1</v>
      </c>
      <c r="E38" s="33">
        <v>0</v>
      </c>
      <c r="F38" s="33">
        <v>0</v>
      </c>
      <c r="G38" s="46">
        <f t="shared" si="35"/>
        <v>1</v>
      </c>
      <c r="AB38" t="s">
        <v>106</v>
      </c>
      <c r="AE38" s="7">
        <f>INT((AE37-1)/3)+1</f>
        <v>1</v>
      </c>
      <c r="AF38" s="7">
        <f t="shared" ref="AF38:BH38" si="36">INT((AF37-1)/3)+1</f>
        <v>1</v>
      </c>
      <c r="AG38" s="7">
        <f t="shared" si="36"/>
        <v>1</v>
      </c>
      <c r="AH38" s="7">
        <f t="shared" si="36"/>
        <v>2</v>
      </c>
      <c r="AI38" s="7">
        <f t="shared" si="36"/>
        <v>2</v>
      </c>
      <c r="AJ38" s="7">
        <f t="shared" si="36"/>
        <v>2</v>
      </c>
      <c r="AK38" s="7">
        <f t="shared" si="36"/>
        <v>3</v>
      </c>
      <c r="AL38" s="7">
        <f t="shared" si="36"/>
        <v>3</v>
      </c>
      <c r="AM38" s="7">
        <f t="shared" si="36"/>
        <v>3</v>
      </c>
      <c r="AN38" s="7">
        <f t="shared" si="36"/>
        <v>4</v>
      </c>
      <c r="AO38" s="7">
        <f t="shared" si="36"/>
        <v>4</v>
      </c>
      <c r="AP38" s="7">
        <f t="shared" si="36"/>
        <v>4</v>
      </c>
      <c r="AQ38" s="7">
        <f t="shared" si="36"/>
        <v>5</v>
      </c>
      <c r="AR38" s="7">
        <f t="shared" si="36"/>
        <v>5</v>
      </c>
      <c r="AS38" s="7">
        <f t="shared" si="36"/>
        <v>5</v>
      </c>
      <c r="AT38" s="7">
        <f t="shared" si="36"/>
        <v>6</v>
      </c>
      <c r="AU38" s="7">
        <f t="shared" si="36"/>
        <v>6</v>
      </c>
      <c r="AV38" s="7">
        <f t="shared" si="36"/>
        <v>6</v>
      </c>
      <c r="AW38" s="7">
        <f t="shared" si="36"/>
        <v>7</v>
      </c>
      <c r="AX38" s="7">
        <f t="shared" si="36"/>
        <v>7</v>
      </c>
      <c r="AY38" s="7">
        <f t="shared" si="36"/>
        <v>7</v>
      </c>
      <c r="AZ38" s="7">
        <f t="shared" si="36"/>
        <v>8</v>
      </c>
      <c r="BA38" s="7">
        <f t="shared" si="36"/>
        <v>8</v>
      </c>
      <c r="BB38" s="7">
        <f t="shared" si="36"/>
        <v>8</v>
      </c>
      <c r="BC38" s="7">
        <f t="shared" si="36"/>
        <v>9</v>
      </c>
      <c r="BD38" s="7">
        <f t="shared" si="36"/>
        <v>9</v>
      </c>
      <c r="BE38" s="7">
        <f t="shared" si="36"/>
        <v>9</v>
      </c>
      <c r="BF38" s="7">
        <f t="shared" si="36"/>
        <v>10</v>
      </c>
      <c r="BG38" s="7">
        <f t="shared" si="36"/>
        <v>10</v>
      </c>
      <c r="BH38" s="7">
        <f t="shared" si="36"/>
        <v>10</v>
      </c>
    </row>
    <row r="39" spans="2:69" ht="14.4" x14ac:dyDescent="0.3">
      <c r="B39" s="22" t="s">
        <v>5</v>
      </c>
      <c r="C39" s="32" t="s">
        <v>16</v>
      </c>
      <c r="D39" s="33">
        <v>0</v>
      </c>
      <c r="E39" s="33">
        <v>1</v>
      </c>
      <c r="F39" s="33">
        <v>0</v>
      </c>
      <c r="G39" s="46">
        <f t="shared" si="35"/>
        <v>1</v>
      </c>
      <c r="Q39" s="3"/>
      <c r="AB39" t="s">
        <v>107</v>
      </c>
      <c r="AE39" s="7">
        <f>IF(MOD(AE37,3) = 0,3,MOD(AE37,3))</f>
        <v>1</v>
      </c>
      <c r="AF39" s="7">
        <f t="shared" ref="AF39:BH39" si="37">IF(MOD(AF37,3) = 0,3,MOD(AF37,3))</f>
        <v>2</v>
      </c>
      <c r="AG39" s="7">
        <f t="shared" si="37"/>
        <v>3</v>
      </c>
      <c r="AH39" s="7">
        <f t="shared" si="37"/>
        <v>1</v>
      </c>
      <c r="AI39" s="7">
        <f t="shared" si="37"/>
        <v>2</v>
      </c>
      <c r="AJ39" s="7">
        <f t="shared" si="37"/>
        <v>3</v>
      </c>
      <c r="AK39" s="7">
        <f t="shared" si="37"/>
        <v>1</v>
      </c>
      <c r="AL39" s="7">
        <f t="shared" si="37"/>
        <v>2</v>
      </c>
      <c r="AM39" s="7">
        <f t="shared" si="37"/>
        <v>3</v>
      </c>
      <c r="AN39" s="7">
        <f t="shared" si="37"/>
        <v>1</v>
      </c>
      <c r="AO39" s="7">
        <f t="shared" si="37"/>
        <v>2</v>
      </c>
      <c r="AP39" s="7">
        <f t="shared" si="37"/>
        <v>3</v>
      </c>
      <c r="AQ39" s="7">
        <f t="shared" si="37"/>
        <v>1</v>
      </c>
      <c r="AR39" s="7">
        <f t="shared" si="37"/>
        <v>2</v>
      </c>
      <c r="AS39" s="7">
        <f t="shared" si="37"/>
        <v>3</v>
      </c>
      <c r="AT39" s="7">
        <f t="shared" si="37"/>
        <v>1</v>
      </c>
      <c r="AU39" s="7">
        <f t="shared" si="37"/>
        <v>2</v>
      </c>
      <c r="AV39" s="7">
        <f t="shared" si="37"/>
        <v>3</v>
      </c>
      <c r="AW39" s="7">
        <f t="shared" si="37"/>
        <v>1</v>
      </c>
      <c r="AX39" s="7">
        <f t="shared" si="37"/>
        <v>2</v>
      </c>
      <c r="AY39" s="7">
        <f t="shared" si="37"/>
        <v>3</v>
      </c>
      <c r="AZ39" s="7">
        <f t="shared" si="37"/>
        <v>1</v>
      </c>
      <c r="BA39" s="7">
        <f t="shared" si="37"/>
        <v>2</v>
      </c>
      <c r="BB39" s="7">
        <f t="shared" si="37"/>
        <v>3</v>
      </c>
      <c r="BC39" s="7">
        <f t="shared" si="37"/>
        <v>1</v>
      </c>
      <c r="BD39" s="7">
        <f t="shared" si="37"/>
        <v>2</v>
      </c>
      <c r="BE39" s="7">
        <f t="shared" si="37"/>
        <v>3</v>
      </c>
      <c r="BF39" s="7">
        <f t="shared" si="37"/>
        <v>1</v>
      </c>
      <c r="BG39" s="7">
        <f t="shared" si="37"/>
        <v>2</v>
      </c>
      <c r="BH39" s="7">
        <f t="shared" si="37"/>
        <v>3</v>
      </c>
      <c r="BL39" s="36" t="s">
        <v>129</v>
      </c>
      <c r="BM39" s="37"/>
      <c r="BN39" s="38"/>
    </row>
    <row r="40" spans="2:69" ht="14.4" x14ac:dyDescent="0.3">
      <c r="B40" s="22" t="s">
        <v>6</v>
      </c>
      <c r="C40" s="32" t="s">
        <v>16</v>
      </c>
      <c r="D40" s="33">
        <v>0</v>
      </c>
      <c r="E40" s="33">
        <v>0.50310559006211153</v>
      </c>
      <c r="F40" s="33">
        <v>0.49689440993788847</v>
      </c>
      <c r="G40" s="46">
        <f t="shared" si="35"/>
        <v>1</v>
      </c>
      <c r="AB40" s="125" t="s">
        <v>153</v>
      </c>
      <c r="AC40" s="126"/>
      <c r="AD40" s="127"/>
      <c r="AE40" s="47">
        <f t="shared" ref="AE40:BH40" ca="1" si="38">OFFSET($D$37,AE38-1,AE39-1)</f>
        <v>1</v>
      </c>
      <c r="AF40" s="47">
        <f t="shared" ca="1" si="38"/>
        <v>0</v>
      </c>
      <c r="AG40" s="47">
        <f t="shared" ca="1" si="38"/>
        <v>0</v>
      </c>
      <c r="AH40" s="47">
        <f t="shared" ca="1" si="38"/>
        <v>1</v>
      </c>
      <c r="AI40" s="47">
        <f t="shared" ca="1" si="38"/>
        <v>0</v>
      </c>
      <c r="AJ40" s="47">
        <f t="shared" ca="1" si="38"/>
        <v>0</v>
      </c>
      <c r="AK40" s="47">
        <f t="shared" ca="1" si="38"/>
        <v>0</v>
      </c>
      <c r="AL40" s="47">
        <f t="shared" ca="1" si="38"/>
        <v>1</v>
      </c>
      <c r="AM40" s="47">
        <f t="shared" ca="1" si="38"/>
        <v>0</v>
      </c>
      <c r="AN40" s="47">
        <f t="shared" ca="1" si="38"/>
        <v>0</v>
      </c>
      <c r="AO40" s="47">
        <f t="shared" ca="1" si="38"/>
        <v>0.50310559006211153</v>
      </c>
      <c r="AP40" s="47">
        <f t="shared" ca="1" si="38"/>
        <v>0.49689440993788847</v>
      </c>
      <c r="AQ40" s="47">
        <f t="shared" ca="1" si="38"/>
        <v>0</v>
      </c>
      <c r="AR40" s="47">
        <f t="shared" ca="1" si="38"/>
        <v>1</v>
      </c>
      <c r="AS40" s="47">
        <f t="shared" ca="1" si="38"/>
        <v>0</v>
      </c>
      <c r="AT40" s="47">
        <f t="shared" ca="1" si="38"/>
        <v>1</v>
      </c>
      <c r="AU40" s="47">
        <f t="shared" ca="1" si="38"/>
        <v>0</v>
      </c>
      <c r="AV40" s="47">
        <f t="shared" ca="1" si="38"/>
        <v>0</v>
      </c>
      <c r="AW40" s="47">
        <f t="shared" ca="1" si="38"/>
        <v>1</v>
      </c>
      <c r="AX40" s="47">
        <f t="shared" ca="1" si="38"/>
        <v>0</v>
      </c>
      <c r="AY40" s="47">
        <f t="shared" ca="1" si="38"/>
        <v>0</v>
      </c>
      <c r="AZ40" s="47">
        <f t="shared" ca="1" si="38"/>
        <v>0</v>
      </c>
      <c r="BA40" s="47">
        <f t="shared" ca="1" si="38"/>
        <v>1</v>
      </c>
      <c r="BB40" s="47">
        <f t="shared" ca="1" si="38"/>
        <v>0</v>
      </c>
      <c r="BC40" s="47">
        <f t="shared" ca="1" si="38"/>
        <v>0</v>
      </c>
      <c r="BD40" s="47">
        <f t="shared" ca="1" si="38"/>
        <v>0</v>
      </c>
      <c r="BE40" s="47">
        <f t="shared" ca="1" si="38"/>
        <v>1</v>
      </c>
      <c r="BF40" s="47">
        <f t="shared" ca="1" si="38"/>
        <v>1</v>
      </c>
      <c r="BG40" s="47">
        <f t="shared" ca="1" si="38"/>
        <v>0</v>
      </c>
      <c r="BH40" s="47">
        <f t="shared" ca="1" si="38"/>
        <v>0</v>
      </c>
      <c r="BL40" s="39" t="s">
        <v>119</v>
      </c>
      <c r="BM40" s="40" t="s">
        <v>120</v>
      </c>
      <c r="BN40" s="41" t="s">
        <v>121</v>
      </c>
    </row>
    <row r="41" spans="2:69" ht="14.4" customHeight="1" thickBot="1" x14ac:dyDescent="0.35">
      <c r="B41" s="22" t="s">
        <v>7</v>
      </c>
      <c r="C41" s="32" t="s">
        <v>16</v>
      </c>
      <c r="D41" s="33">
        <v>0</v>
      </c>
      <c r="E41" s="33">
        <v>1</v>
      </c>
      <c r="F41" s="33">
        <v>0</v>
      </c>
      <c r="G41" s="46">
        <f t="shared" si="35"/>
        <v>1</v>
      </c>
      <c r="BL41" s="42">
        <f ca="1">BL49</f>
        <v>12.739650711513583</v>
      </c>
      <c r="BM41" s="43">
        <f>C7</f>
        <v>12.739650711513583</v>
      </c>
      <c r="BN41" s="44" t="b">
        <f ca="1">BL41=BM41</f>
        <v>1</v>
      </c>
    </row>
    <row r="42" spans="2:69" ht="14.4" x14ac:dyDescent="0.3">
      <c r="B42" s="22" t="s">
        <v>3</v>
      </c>
      <c r="C42" s="32" t="s">
        <v>17</v>
      </c>
      <c r="D42" s="33">
        <v>1</v>
      </c>
      <c r="E42" s="33">
        <v>0</v>
      </c>
      <c r="F42" s="33">
        <v>0</v>
      </c>
      <c r="G42" s="46">
        <f t="shared" si="35"/>
        <v>1</v>
      </c>
      <c r="AB42" t="s">
        <v>110</v>
      </c>
      <c r="AE42" s="7">
        <f t="shared" ref="AE42:BH42" ca="1" si="39">OFFSET($M$11,AE38-1,AE39-1)</f>
        <v>42</v>
      </c>
      <c r="AF42" s="7">
        <f t="shared" ca="1" si="39"/>
        <v>61</v>
      </c>
      <c r="AG42" s="7">
        <f t="shared" ca="1" si="39"/>
        <v>72</v>
      </c>
      <c r="AH42" s="7">
        <f t="shared" ca="1" si="39"/>
        <v>17</v>
      </c>
      <c r="AI42" s="7">
        <f t="shared" ca="1" si="39"/>
        <v>42</v>
      </c>
      <c r="AJ42" s="7">
        <f t="shared" ca="1" si="39"/>
        <v>57</v>
      </c>
      <c r="AK42" s="7">
        <f t="shared" ca="1" si="39"/>
        <v>41</v>
      </c>
      <c r="AL42" s="7">
        <f t="shared" ca="1" si="39"/>
        <v>28</v>
      </c>
      <c r="AM42" s="7">
        <f t="shared" ca="1" si="39"/>
        <v>36</v>
      </c>
      <c r="AN42" s="7">
        <f t="shared" ca="1" si="39"/>
        <v>66</v>
      </c>
      <c r="AO42" s="7">
        <f t="shared" ca="1" si="39"/>
        <v>61</v>
      </c>
      <c r="AP42" s="7">
        <f t="shared" ca="1" si="39"/>
        <v>46</v>
      </c>
      <c r="AQ42" s="7">
        <f t="shared" ca="1" si="39"/>
        <v>32</v>
      </c>
      <c r="AR42" s="7">
        <f t="shared" ca="1" si="39"/>
        <v>33</v>
      </c>
      <c r="AS42" s="7">
        <f t="shared" ca="1" si="39"/>
        <v>48</v>
      </c>
      <c r="AT42" s="7">
        <f t="shared" ca="1" si="39"/>
        <v>42</v>
      </c>
      <c r="AU42" s="7">
        <f t="shared" ca="1" si="39"/>
        <v>61</v>
      </c>
      <c r="AV42" s="7">
        <f t="shared" ca="1" si="39"/>
        <v>72</v>
      </c>
      <c r="AW42" s="7">
        <f t="shared" ca="1" si="39"/>
        <v>17</v>
      </c>
      <c r="AX42" s="7">
        <f t="shared" ca="1" si="39"/>
        <v>42</v>
      </c>
      <c r="AY42" s="7">
        <f t="shared" ca="1" si="39"/>
        <v>57</v>
      </c>
      <c r="AZ42" s="7">
        <f t="shared" ca="1" si="39"/>
        <v>41</v>
      </c>
      <c r="BA42" s="7">
        <f t="shared" ca="1" si="39"/>
        <v>28</v>
      </c>
      <c r="BB42" s="7">
        <f t="shared" ca="1" si="39"/>
        <v>36</v>
      </c>
      <c r="BC42" s="7">
        <f t="shared" ca="1" si="39"/>
        <v>66</v>
      </c>
      <c r="BD42" s="7">
        <f t="shared" ca="1" si="39"/>
        <v>61</v>
      </c>
      <c r="BE42" s="7">
        <f t="shared" ca="1" si="39"/>
        <v>46</v>
      </c>
      <c r="BF42" s="7">
        <f t="shared" ca="1" si="39"/>
        <v>32</v>
      </c>
      <c r="BG42" s="7">
        <f t="shared" ca="1" si="39"/>
        <v>33</v>
      </c>
      <c r="BH42" s="7">
        <f t="shared" ca="1" si="39"/>
        <v>48</v>
      </c>
    </row>
    <row r="43" spans="2:69" ht="14.4" x14ac:dyDescent="0.3">
      <c r="B43" s="22" t="s">
        <v>4</v>
      </c>
      <c r="C43" s="32" t="s">
        <v>17</v>
      </c>
      <c r="D43" s="33">
        <v>1</v>
      </c>
      <c r="E43" s="33">
        <v>0</v>
      </c>
      <c r="F43" s="33">
        <v>0</v>
      </c>
      <c r="G43" s="46">
        <f t="shared" si="35"/>
        <v>1</v>
      </c>
      <c r="AB43" t="s">
        <v>15</v>
      </c>
      <c r="AE43" s="7" t="str">
        <f t="shared" ref="AE43:BH43" si="40">VLOOKUP(LEFT(AE8,2),Codes,2,FALSE)</f>
        <v>LSMS</v>
      </c>
      <c r="AF43" s="7" t="str">
        <f t="shared" si="40"/>
        <v>LSMS</v>
      </c>
      <c r="AG43" s="7" t="str">
        <f t="shared" si="40"/>
        <v>LSMS</v>
      </c>
      <c r="AH43" s="7" t="str">
        <f t="shared" si="40"/>
        <v>LSMS</v>
      </c>
      <c r="AI43" s="7" t="str">
        <f t="shared" si="40"/>
        <v>LSMS</v>
      </c>
      <c r="AJ43" s="7" t="str">
        <f t="shared" si="40"/>
        <v>LSMS</v>
      </c>
      <c r="AK43" s="7" t="str">
        <f t="shared" si="40"/>
        <v>LSMS</v>
      </c>
      <c r="AL43" s="7" t="str">
        <f t="shared" si="40"/>
        <v>LSMS</v>
      </c>
      <c r="AM43" s="7" t="str">
        <f t="shared" si="40"/>
        <v>LSMS</v>
      </c>
      <c r="AN43" s="7" t="str">
        <f t="shared" si="40"/>
        <v>LSMS</v>
      </c>
      <c r="AO43" s="7" t="str">
        <f t="shared" si="40"/>
        <v>LSMS</v>
      </c>
      <c r="AP43" s="7" t="str">
        <f t="shared" si="40"/>
        <v>LSMS</v>
      </c>
      <c r="AQ43" s="7" t="str">
        <f t="shared" si="40"/>
        <v>LSMS</v>
      </c>
      <c r="AR43" s="7" t="str">
        <f t="shared" si="40"/>
        <v>LSMS</v>
      </c>
      <c r="AS43" s="7" t="str">
        <f t="shared" si="40"/>
        <v>LSMS</v>
      </c>
      <c r="AT43" s="7" t="str">
        <f t="shared" si="40"/>
        <v>MCR</v>
      </c>
      <c r="AU43" s="7" t="str">
        <f t="shared" si="40"/>
        <v>MCR</v>
      </c>
      <c r="AV43" s="7" t="str">
        <f t="shared" si="40"/>
        <v>MCR</v>
      </c>
      <c r="AW43" s="7" t="str">
        <f t="shared" si="40"/>
        <v>MCR</v>
      </c>
      <c r="AX43" s="7" t="str">
        <f t="shared" si="40"/>
        <v>MCR</v>
      </c>
      <c r="AY43" s="7" t="str">
        <f t="shared" si="40"/>
        <v>MCR</v>
      </c>
      <c r="AZ43" s="7" t="str">
        <f t="shared" si="40"/>
        <v>MCR</v>
      </c>
      <c r="BA43" s="7" t="str">
        <f t="shared" si="40"/>
        <v>MCR</v>
      </c>
      <c r="BB43" s="7" t="str">
        <f t="shared" si="40"/>
        <v>MCR</v>
      </c>
      <c r="BC43" s="7" t="str">
        <f t="shared" si="40"/>
        <v>MCR</v>
      </c>
      <c r="BD43" s="7" t="str">
        <f t="shared" si="40"/>
        <v>MCR</v>
      </c>
      <c r="BE43" s="7" t="str">
        <f t="shared" si="40"/>
        <v>MCR</v>
      </c>
      <c r="BF43" s="7" t="str">
        <f t="shared" si="40"/>
        <v>MCR</v>
      </c>
      <c r="BG43" s="7" t="str">
        <f t="shared" si="40"/>
        <v>MCR</v>
      </c>
      <c r="BH43" s="7" t="str">
        <f t="shared" si="40"/>
        <v>MCR</v>
      </c>
    </row>
    <row r="44" spans="2:69" ht="14.4" customHeight="1" x14ac:dyDescent="0.3">
      <c r="B44" s="22" t="s">
        <v>5</v>
      </c>
      <c r="C44" s="32" t="s">
        <v>17</v>
      </c>
      <c r="D44" s="33">
        <v>0</v>
      </c>
      <c r="E44" s="33">
        <v>1</v>
      </c>
      <c r="F44" s="33">
        <v>0</v>
      </c>
      <c r="G44" s="46">
        <f t="shared" si="35"/>
        <v>1</v>
      </c>
      <c r="AB44" t="s">
        <v>117</v>
      </c>
      <c r="AE44" s="7">
        <f t="shared" ref="AE44:BH44" si="41">VLOOKUP(AE43,DriveTimeWeightings,2,FALSE)</f>
        <v>0.25</v>
      </c>
      <c r="AF44" s="7">
        <f t="shared" si="41"/>
        <v>0.25</v>
      </c>
      <c r="AG44" s="7">
        <f t="shared" si="41"/>
        <v>0.25</v>
      </c>
      <c r="AH44" s="7">
        <f t="shared" si="41"/>
        <v>0.25</v>
      </c>
      <c r="AI44" s="7">
        <f t="shared" si="41"/>
        <v>0.25</v>
      </c>
      <c r="AJ44" s="7">
        <f t="shared" si="41"/>
        <v>0.25</v>
      </c>
      <c r="AK44" s="7">
        <f t="shared" si="41"/>
        <v>0.25</v>
      </c>
      <c r="AL44" s="7">
        <f t="shared" si="41"/>
        <v>0.25</v>
      </c>
      <c r="AM44" s="7">
        <f t="shared" si="41"/>
        <v>0.25</v>
      </c>
      <c r="AN44" s="7">
        <f t="shared" si="41"/>
        <v>0.25</v>
      </c>
      <c r="AO44" s="7">
        <f t="shared" si="41"/>
        <v>0.25</v>
      </c>
      <c r="AP44" s="7">
        <f t="shared" si="41"/>
        <v>0.25</v>
      </c>
      <c r="AQ44" s="7">
        <f t="shared" si="41"/>
        <v>0.25</v>
      </c>
      <c r="AR44" s="7">
        <f t="shared" si="41"/>
        <v>0.25</v>
      </c>
      <c r="AS44" s="7">
        <f t="shared" si="41"/>
        <v>0.25</v>
      </c>
      <c r="AT44" s="7">
        <f t="shared" si="41"/>
        <v>0.5</v>
      </c>
      <c r="AU44" s="7">
        <f t="shared" si="41"/>
        <v>0.5</v>
      </c>
      <c r="AV44" s="7">
        <f t="shared" si="41"/>
        <v>0.5</v>
      </c>
      <c r="AW44" s="7">
        <f t="shared" si="41"/>
        <v>0.5</v>
      </c>
      <c r="AX44" s="7">
        <f t="shared" si="41"/>
        <v>0.5</v>
      </c>
      <c r="AY44" s="7">
        <f t="shared" si="41"/>
        <v>0.5</v>
      </c>
      <c r="AZ44" s="7">
        <f t="shared" si="41"/>
        <v>0.5</v>
      </c>
      <c r="BA44" s="7">
        <f t="shared" si="41"/>
        <v>0.5</v>
      </c>
      <c r="BB44" s="7">
        <f t="shared" si="41"/>
        <v>0.5</v>
      </c>
      <c r="BC44" s="7">
        <f t="shared" si="41"/>
        <v>0.5</v>
      </c>
      <c r="BD44" s="7">
        <f>VLOOKUP(BD43,DriveTimeWeightings,2,FALSE)</f>
        <v>0.5</v>
      </c>
      <c r="BE44" s="7">
        <f t="shared" si="41"/>
        <v>0.5</v>
      </c>
      <c r="BF44" s="7">
        <f t="shared" si="41"/>
        <v>0.5</v>
      </c>
      <c r="BG44" s="7">
        <f t="shared" si="41"/>
        <v>0.5</v>
      </c>
      <c r="BH44" s="7">
        <f t="shared" si="41"/>
        <v>0.5</v>
      </c>
    </row>
    <row r="45" spans="2:69" ht="14.4" x14ac:dyDescent="0.3">
      <c r="B45" s="22" t="s">
        <v>6</v>
      </c>
      <c r="C45" s="32" t="s">
        <v>17</v>
      </c>
      <c r="D45" s="33">
        <v>0</v>
      </c>
      <c r="E45" s="33">
        <v>0</v>
      </c>
      <c r="F45" s="33">
        <v>1</v>
      </c>
      <c r="G45" s="46">
        <f t="shared" si="35"/>
        <v>1</v>
      </c>
      <c r="M45"/>
      <c r="R45" s="75"/>
      <c r="S45" s="74"/>
      <c r="AB45" t="s">
        <v>118</v>
      </c>
      <c r="AE45" s="7">
        <f ca="1">AE42*AE44</f>
        <v>10.5</v>
      </c>
      <c r="AF45" s="7">
        <f t="shared" ref="AF45:BH45" ca="1" si="42">AF42*AF44</f>
        <v>15.25</v>
      </c>
      <c r="AG45" s="7">
        <f t="shared" ca="1" si="42"/>
        <v>18</v>
      </c>
      <c r="AH45" s="7">
        <f t="shared" ca="1" si="42"/>
        <v>4.25</v>
      </c>
      <c r="AI45" s="7">
        <f t="shared" ca="1" si="42"/>
        <v>10.5</v>
      </c>
      <c r="AJ45" s="7">
        <f t="shared" ca="1" si="42"/>
        <v>14.25</v>
      </c>
      <c r="AK45" s="7">
        <f t="shared" ca="1" si="42"/>
        <v>10.25</v>
      </c>
      <c r="AL45" s="7">
        <f t="shared" ca="1" si="42"/>
        <v>7</v>
      </c>
      <c r="AM45" s="7">
        <f t="shared" ca="1" si="42"/>
        <v>9</v>
      </c>
      <c r="AN45" s="7">
        <f t="shared" ca="1" si="42"/>
        <v>16.5</v>
      </c>
      <c r="AO45" s="7">
        <f t="shared" ca="1" si="42"/>
        <v>15.25</v>
      </c>
      <c r="AP45" s="7">
        <f t="shared" ca="1" si="42"/>
        <v>11.5</v>
      </c>
      <c r="AQ45" s="7">
        <f t="shared" ca="1" si="42"/>
        <v>8</v>
      </c>
      <c r="AR45" s="7">
        <f t="shared" ca="1" si="42"/>
        <v>8.25</v>
      </c>
      <c r="AS45" s="7">
        <f t="shared" ca="1" si="42"/>
        <v>12</v>
      </c>
      <c r="AT45" s="7">
        <f t="shared" ca="1" si="42"/>
        <v>21</v>
      </c>
      <c r="AU45" s="7">
        <f t="shared" ca="1" si="42"/>
        <v>30.5</v>
      </c>
      <c r="AV45" s="7">
        <f t="shared" ca="1" si="42"/>
        <v>36</v>
      </c>
      <c r="AW45" s="7">
        <f t="shared" ca="1" si="42"/>
        <v>8.5</v>
      </c>
      <c r="AX45" s="7">
        <f t="shared" ca="1" si="42"/>
        <v>21</v>
      </c>
      <c r="AY45" s="7">
        <f t="shared" ca="1" si="42"/>
        <v>28.5</v>
      </c>
      <c r="AZ45" s="7">
        <f t="shared" ca="1" si="42"/>
        <v>20.5</v>
      </c>
      <c r="BA45" s="7">
        <f t="shared" ca="1" si="42"/>
        <v>14</v>
      </c>
      <c r="BB45" s="7">
        <f t="shared" ca="1" si="42"/>
        <v>18</v>
      </c>
      <c r="BC45" s="7">
        <f t="shared" ca="1" si="42"/>
        <v>33</v>
      </c>
      <c r="BD45" s="7">
        <f t="shared" ca="1" si="42"/>
        <v>30.5</v>
      </c>
      <c r="BE45" s="7">
        <f t="shared" ca="1" si="42"/>
        <v>23</v>
      </c>
      <c r="BF45" s="7">
        <f t="shared" ca="1" si="42"/>
        <v>16</v>
      </c>
      <c r="BG45" s="7">
        <f t="shared" ca="1" si="42"/>
        <v>16.5</v>
      </c>
      <c r="BH45" s="7">
        <f t="shared" ca="1" si="42"/>
        <v>24</v>
      </c>
    </row>
    <row r="46" spans="2:69" ht="14.4" x14ac:dyDescent="0.3">
      <c r="B46" s="22" t="s">
        <v>7</v>
      </c>
      <c r="C46" s="32" t="s">
        <v>17</v>
      </c>
      <c r="D46" s="33">
        <v>1</v>
      </c>
      <c r="E46" s="33">
        <v>0</v>
      </c>
      <c r="F46" s="33">
        <v>0</v>
      </c>
      <c r="G46" s="46">
        <f t="shared" si="35"/>
        <v>1</v>
      </c>
      <c r="AR46" s="7"/>
      <c r="AS46" s="7"/>
      <c r="AT46" s="7"/>
      <c r="AU46" s="7"/>
      <c r="AV46" s="7"/>
      <c r="AW46" s="7"/>
      <c r="AX46" s="7"/>
      <c r="AY46" s="7"/>
      <c r="AZ46" s="7"/>
      <c r="BA46" s="7"/>
      <c r="BB46" s="7"/>
      <c r="BC46" s="7"/>
      <c r="BD46" s="7"/>
      <c r="BE46" s="7"/>
      <c r="BF46" s="7"/>
      <c r="BG46" s="7"/>
      <c r="BH46" s="7"/>
    </row>
    <row r="47" spans="2:69" ht="30" customHeight="1" x14ac:dyDescent="0.25">
      <c r="AB47" t="s">
        <v>131</v>
      </c>
      <c r="AE47" s="14" t="str">
        <f t="shared" ref="AE47:BH47" si="43">LEFT(AE9,FIND("-",AE9,FIND("-",AE9)+1)-1)</f>
        <v>LSMS-Barking</v>
      </c>
      <c r="AF47" s="14" t="str">
        <f t="shared" si="43"/>
        <v>LSMS-Barking</v>
      </c>
      <c r="AG47" s="14" t="str">
        <f t="shared" si="43"/>
        <v>LSMS-Barking</v>
      </c>
      <c r="AH47" s="14" t="str">
        <f t="shared" si="43"/>
        <v>LSMS-Bexleyheath</v>
      </c>
      <c r="AI47" s="14" t="str">
        <f t="shared" si="43"/>
        <v>LSMS-Bexleyheath</v>
      </c>
      <c r="AJ47" s="14" t="str">
        <f t="shared" si="43"/>
        <v>LSMS-Bexleyheath</v>
      </c>
      <c r="AK47" s="14" t="str">
        <f t="shared" si="43"/>
        <v>LSMS-Blackfriars</v>
      </c>
      <c r="AL47" s="14" t="str">
        <f t="shared" si="43"/>
        <v>LSMS-Blackfriars</v>
      </c>
      <c r="AM47" s="14" t="str">
        <f t="shared" si="43"/>
        <v>LSMS-Blackfriars</v>
      </c>
      <c r="AN47" s="14" t="str">
        <f t="shared" si="43"/>
        <v>LSMS-Brent</v>
      </c>
      <c r="AO47" s="14" t="str">
        <f t="shared" si="43"/>
        <v>LSMS-Brent</v>
      </c>
      <c r="AP47" s="14" t="str">
        <f t="shared" si="43"/>
        <v>LSMS-Brent</v>
      </c>
      <c r="AQ47" s="14" t="str">
        <f t="shared" si="43"/>
        <v>LSMS-Bromley</v>
      </c>
      <c r="AR47" s="14" t="str">
        <f t="shared" si="43"/>
        <v>LSMS-Bromley</v>
      </c>
      <c r="AS47" s="14" t="str">
        <f t="shared" si="43"/>
        <v>LSMS-Bromley</v>
      </c>
      <c r="AT47" s="14" t="str">
        <f t="shared" si="43"/>
        <v>MCR-Barking</v>
      </c>
      <c r="AU47" s="14" t="str">
        <f t="shared" si="43"/>
        <v>MCR-Barking</v>
      </c>
      <c r="AV47" s="14" t="str">
        <f t="shared" si="43"/>
        <v>MCR-Barking</v>
      </c>
      <c r="AW47" s="14" t="str">
        <f t="shared" si="43"/>
        <v>MCR-Bexleyheath</v>
      </c>
      <c r="AX47" s="14" t="str">
        <f t="shared" si="43"/>
        <v>MCR-Bexleyheath</v>
      </c>
      <c r="AY47" s="14" t="str">
        <f t="shared" si="43"/>
        <v>MCR-Bexleyheath</v>
      </c>
      <c r="AZ47" s="14" t="str">
        <f t="shared" si="43"/>
        <v>MCR-Blackfriars</v>
      </c>
      <c r="BA47" s="14" t="str">
        <f t="shared" si="43"/>
        <v>MCR-Blackfriars</v>
      </c>
      <c r="BB47" s="14" t="str">
        <f t="shared" si="43"/>
        <v>MCR-Blackfriars</v>
      </c>
      <c r="BC47" s="14" t="str">
        <f t="shared" si="43"/>
        <v>MCR-Brent</v>
      </c>
      <c r="BD47" s="14" t="str">
        <f t="shared" si="43"/>
        <v>MCR-Brent</v>
      </c>
      <c r="BE47" s="14" t="str">
        <f t="shared" si="43"/>
        <v>MCR-Brent</v>
      </c>
      <c r="BF47" s="14" t="str">
        <f t="shared" si="43"/>
        <v>MCR-Bromley</v>
      </c>
      <c r="BG47" s="14" t="str">
        <f t="shared" si="43"/>
        <v>MCR-Bromley</v>
      </c>
      <c r="BH47" s="14" t="str">
        <f t="shared" si="43"/>
        <v>MCR-Bromley</v>
      </c>
    </row>
    <row r="48" spans="2:69" x14ac:dyDescent="0.25">
      <c r="AE48" s="14"/>
      <c r="AF48" s="14"/>
      <c r="AG48" s="14"/>
      <c r="AH48" s="14"/>
      <c r="AI48" s="14"/>
      <c r="AJ48" s="14"/>
      <c r="AK48" s="14"/>
      <c r="AL48" s="14"/>
      <c r="AM48" s="14"/>
      <c r="AN48" s="14"/>
      <c r="AO48" s="14"/>
      <c r="AP48" s="14"/>
      <c r="AQ48" s="14"/>
      <c r="AR48" s="14"/>
      <c r="AS48" s="14"/>
      <c r="AT48" s="14"/>
      <c r="AU48" s="14"/>
      <c r="AV48" s="14"/>
      <c r="AW48" s="14"/>
      <c r="AX48" s="14"/>
      <c r="AY48" s="14"/>
      <c r="AZ48" s="14"/>
      <c r="BA48" s="14"/>
      <c r="BB48" s="14"/>
      <c r="BC48" s="14"/>
      <c r="BD48" s="14"/>
      <c r="BE48" s="14"/>
      <c r="BF48" s="14"/>
      <c r="BG48" s="14"/>
      <c r="BH48" s="14"/>
      <c r="BJ48" t="s">
        <v>134</v>
      </c>
      <c r="BK48" t="s">
        <v>135</v>
      </c>
      <c r="BL48" t="s">
        <v>136</v>
      </c>
    </row>
    <row r="49" spans="26:64" x14ac:dyDescent="0.25">
      <c r="AB49" t="s">
        <v>132</v>
      </c>
      <c r="AE49" s="7">
        <f t="shared" ref="AE49:BH49" si="44">VLOOKUP(AE47,$D11:$E20,2,FALSE)</f>
        <v>22</v>
      </c>
      <c r="AF49" s="7">
        <f t="shared" si="44"/>
        <v>22</v>
      </c>
      <c r="AG49" s="7">
        <f t="shared" si="44"/>
        <v>22</v>
      </c>
      <c r="AH49" s="7">
        <f t="shared" si="44"/>
        <v>200</v>
      </c>
      <c r="AI49" s="7">
        <f t="shared" si="44"/>
        <v>200</v>
      </c>
      <c r="AJ49" s="7">
        <f t="shared" si="44"/>
        <v>200</v>
      </c>
      <c r="AK49" s="7">
        <f t="shared" si="44"/>
        <v>100</v>
      </c>
      <c r="AL49" s="7">
        <f t="shared" si="44"/>
        <v>100</v>
      </c>
      <c r="AM49" s="7">
        <f t="shared" si="44"/>
        <v>100</v>
      </c>
      <c r="AN49" s="7">
        <f t="shared" si="44"/>
        <v>322</v>
      </c>
      <c r="AO49" s="7">
        <f t="shared" si="44"/>
        <v>322</v>
      </c>
      <c r="AP49" s="7">
        <f t="shared" si="44"/>
        <v>322</v>
      </c>
      <c r="AQ49" s="7">
        <f t="shared" si="44"/>
        <v>100</v>
      </c>
      <c r="AR49" s="7">
        <f t="shared" si="44"/>
        <v>100</v>
      </c>
      <c r="AS49" s="7">
        <f t="shared" si="44"/>
        <v>100</v>
      </c>
      <c r="AT49" s="7">
        <f t="shared" si="44"/>
        <v>55</v>
      </c>
      <c r="AU49" s="7">
        <f t="shared" si="44"/>
        <v>55</v>
      </c>
      <c r="AV49" s="7">
        <f t="shared" si="44"/>
        <v>55</v>
      </c>
      <c r="AW49" s="7">
        <f t="shared" si="44"/>
        <v>220</v>
      </c>
      <c r="AX49" s="7">
        <f t="shared" si="44"/>
        <v>220</v>
      </c>
      <c r="AY49" s="7">
        <f t="shared" si="44"/>
        <v>220</v>
      </c>
      <c r="AZ49" s="7">
        <f t="shared" si="44"/>
        <v>123</v>
      </c>
      <c r="BA49" s="7">
        <f t="shared" si="44"/>
        <v>123</v>
      </c>
      <c r="BB49" s="7">
        <f t="shared" si="44"/>
        <v>123</v>
      </c>
      <c r="BC49" s="7">
        <f t="shared" si="44"/>
        <v>224</v>
      </c>
      <c r="BD49" s="7">
        <f t="shared" si="44"/>
        <v>224</v>
      </c>
      <c r="BE49" s="7">
        <f t="shared" si="44"/>
        <v>224</v>
      </c>
      <c r="BF49" s="7">
        <f t="shared" si="44"/>
        <v>180</v>
      </c>
      <c r="BG49" s="7">
        <f t="shared" si="44"/>
        <v>180</v>
      </c>
      <c r="BH49" s="7">
        <f t="shared" si="44"/>
        <v>180</v>
      </c>
      <c r="BI49" s="7"/>
      <c r="BJ49" s="7">
        <f ca="1">SUM(AE51:BH51)</f>
        <v>19695.5</v>
      </c>
      <c r="BK49">
        <f>SUM(E11:E20)</f>
        <v>1546</v>
      </c>
      <c r="BL49">
        <f ca="1">BJ49/BK49</f>
        <v>12.739650711513583</v>
      </c>
    </row>
    <row r="50" spans="26:64" ht="13.8" customHeight="1" x14ac:dyDescent="0.25">
      <c r="AR50" s="7"/>
      <c r="AS50" s="7"/>
      <c r="AT50" s="7"/>
      <c r="AU50" s="7"/>
      <c r="AV50" s="7"/>
      <c r="AW50" s="7"/>
      <c r="AX50" s="7"/>
      <c r="AY50" s="7"/>
      <c r="AZ50" s="7"/>
      <c r="BA50" s="7"/>
      <c r="BB50" s="7"/>
      <c r="BC50" s="7"/>
      <c r="BD50" s="7"/>
      <c r="BE50" s="7"/>
      <c r="BF50" s="7"/>
      <c r="BG50" s="7"/>
      <c r="BH50" s="7"/>
    </row>
    <row r="51" spans="26:64" x14ac:dyDescent="0.25">
      <c r="AB51" t="s">
        <v>128</v>
      </c>
      <c r="AE51" s="7">
        <f t="shared" ref="AE51:BH51" ca="1" si="45">AE49*AE45*AE40</f>
        <v>231</v>
      </c>
      <c r="AF51" s="7">
        <f t="shared" ca="1" si="45"/>
        <v>0</v>
      </c>
      <c r="AG51" s="7">
        <f t="shared" ca="1" si="45"/>
        <v>0</v>
      </c>
      <c r="AH51" s="7">
        <f t="shared" ca="1" si="45"/>
        <v>850</v>
      </c>
      <c r="AI51" s="7">
        <f t="shared" ca="1" si="45"/>
        <v>0</v>
      </c>
      <c r="AJ51" s="7">
        <f t="shared" ca="1" si="45"/>
        <v>0</v>
      </c>
      <c r="AK51" s="7">
        <f t="shared" ca="1" si="45"/>
        <v>0</v>
      </c>
      <c r="AL51" s="7">
        <f t="shared" ca="1" si="45"/>
        <v>700</v>
      </c>
      <c r="AM51" s="7">
        <f t="shared" ca="1" si="45"/>
        <v>0</v>
      </c>
      <c r="AN51" s="7">
        <f t="shared" ca="1" si="45"/>
        <v>0</v>
      </c>
      <c r="AO51" s="7">
        <f t="shared" ca="1" si="45"/>
        <v>2470.4999999999986</v>
      </c>
      <c r="AP51" s="7">
        <f t="shared" ca="1" si="45"/>
        <v>1840.0000000000009</v>
      </c>
      <c r="AQ51" s="7">
        <f t="shared" ca="1" si="45"/>
        <v>0</v>
      </c>
      <c r="AR51" s="7">
        <f t="shared" ca="1" si="45"/>
        <v>825</v>
      </c>
      <c r="AS51" s="7">
        <f t="shared" ca="1" si="45"/>
        <v>0</v>
      </c>
      <c r="AT51" s="7">
        <f t="shared" ca="1" si="45"/>
        <v>1155</v>
      </c>
      <c r="AU51" s="7">
        <f t="shared" ca="1" si="45"/>
        <v>0</v>
      </c>
      <c r="AV51" s="7">
        <f t="shared" ca="1" si="45"/>
        <v>0</v>
      </c>
      <c r="AW51" s="7">
        <f t="shared" ca="1" si="45"/>
        <v>1870</v>
      </c>
      <c r="AX51" s="7">
        <f t="shared" ca="1" si="45"/>
        <v>0</v>
      </c>
      <c r="AY51" s="7">
        <f t="shared" ca="1" si="45"/>
        <v>0</v>
      </c>
      <c r="AZ51" s="7">
        <f t="shared" ca="1" si="45"/>
        <v>0</v>
      </c>
      <c r="BA51" s="7">
        <f t="shared" ca="1" si="45"/>
        <v>1722</v>
      </c>
      <c r="BB51" s="7">
        <f t="shared" ca="1" si="45"/>
        <v>0</v>
      </c>
      <c r="BC51" s="7">
        <f t="shared" ca="1" si="45"/>
        <v>0</v>
      </c>
      <c r="BD51" s="7">
        <f t="shared" ca="1" si="45"/>
        <v>0</v>
      </c>
      <c r="BE51" s="7">
        <f t="shared" ca="1" si="45"/>
        <v>5152</v>
      </c>
      <c r="BF51" s="7">
        <f t="shared" ca="1" si="45"/>
        <v>2880</v>
      </c>
      <c r="BG51" s="7">
        <f t="shared" ca="1" si="45"/>
        <v>0</v>
      </c>
      <c r="BH51" s="7">
        <f t="shared" ca="1" si="45"/>
        <v>0</v>
      </c>
    </row>
    <row r="52" spans="26:64" x14ac:dyDescent="0.25">
      <c r="Z52" s="7"/>
      <c r="AB52" s="7"/>
    </row>
    <row r="53" spans="26:64" x14ac:dyDescent="0.25">
      <c r="AB53" s="7" t="s">
        <v>160</v>
      </c>
      <c r="AE53" s="7">
        <f t="shared" ref="AE53:BH53" ca="1" si="46">AE49*AE45/SUM($E$11:$E$20)</f>
        <v>0.14941785252263906</v>
      </c>
      <c r="AF53" s="7">
        <f t="shared" ca="1" si="46"/>
        <v>0.21701164294954722</v>
      </c>
      <c r="AG53" s="7">
        <f t="shared" ca="1" si="46"/>
        <v>0.25614489003880986</v>
      </c>
      <c r="AH53" s="7">
        <f t="shared" ca="1" si="46"/>
        <v>0.54980595084087969</v>
      </c>
      <c r="AI53" s="7">
        <f t="shared" ca="1" si="46"/>
        <v>1.3583441138421732</v>
      </c>
      <c r="AJ53" s="7">
        <f t="shared" ca="1" si="46"/>
        <v>1.8434670116429495</v>
      </c>
      <c r="AK53" s="7">
        <f t="shared" ca="1" si="46"/>
        <v>0.66300129366106075</v>
      </c>
      <c r="AL53" s="7">
        <f t="shared" ca="1" si="46"/>
        <v>0.45278137128072443</v>
      </c>
      <c r="AM53" s="7">
        <f t="shared" ca="1" si="46"/>
        <v>0.58214747736093142</v>
      </c>
      <c r="AN53" s="7">
        <f t="shared" ca="1" si="46"/>
        <v>3.4366106080206986</v>
      </c>
      <c r="AO53" s="7">
        <f t="shared" ca="1" si="46"/>
        <v>3.1762613195342819</v>
      </c>
      <c r="AP53" s="7">
        <f t="shared" ca="1" si="46"/>
        <v>2.3952134540750323</v>
      </c>
      <c r="AQ53" s="7">
        <f t="shared" ca="1" si="46"/>
        <v>0.51746442432082795</v>
      </c>
      <c r="AR53" s="7">
        <f t="shared" ca="1" si="46"/>
        <v>0.53363518758085382</v>
      </c>
      <c r="AS53" s="7">
        <f t="shared" ca="1" si="46"/>
        <v>0.77619663648124193</v>
      </c>
      <c r="AT53" s="7">
        <f t="shared" ca="1" si="46"/>
        <v>0.7470892626131953</v>
      </c>
      <c r="AU53" s="7">
        <f t="shared" ca="1" si="46"/>
        <v>1.0850582147477361</v>
      </c>
      <c r="AV53" s="7">
        <f t="shared" ca="1" si="46"/>
        <v>1.2807244501940491</v>
      </c>
      <c r="AW53" s="7">
        <f t="shared" ca="1" si="46"/>
        <v>1.2095730918499352</v>
      </c>
      <c r="AX53" s="7">
        <f t="shared" ca="1" si="46"/>
        <v>2.9883570504527812</v>
      </c>
      <c r="AY53" s="7">
        <f t="shared" ca="1" si="46"/>
        <v>4.0556274256144889</v>
      </c>
      <c r="AZ53" s="7">
        <f t="shared" ca="1" si="46"/>
        <v>1.6309831824062095</v>
      </c>
      <c r="BA53" s="7">
        <f t="shared" ca="1" si="46"/>
        <v>1.1138421733505821</v>
      </c>
      <c r="BB53" s="7">
        <f t="shared" ca="1" si="46"/>
        <v>1.4320827943078913</v>
      </c>
      <c r="BC53" s="7">
        <f t="shared" ca="1" si="46"/>
        <v>4.7813712807244499</v>
      </c>
      <c r="BD53" s="7">
        <f t="shared" ca="1" si="46"/>
        <v>4.4191461836998709</v>
      </c>
      <c r="BE53" s="7">
        <f t="shared" ca="1" si="46"/>
        <v>3.3324708926261319</v>
      </c>
      <c r="BF53" s="7">
        <f t="shared" ca="1" si="46"/>
        <v>1.8628719275549805</v>
      </c>
      <c r="BG53" s="7">
        <f t="shared" ca="1" si="46"/>
        <v>1.9210866752910738</v>
      </c>
      <c r="BH53" s="7">
        <f t="shared" ca="1" si="46"/>
        <v>2.7943078913324708</v>
      </c>
    </row>
    <row r="54" spans="26:64" x14ac:dyDescent="0.25">
      <c r="AA54" s="7"/>
      <c r="AB54" s="7"/>
      <c r="AR54" s="7"/>
      <c r="AS54" s="7"/>
      <c r="AT54" s="7"/>
      <c r="AU54" s="7"/>
      <c r="AV54" s="7"/>
      <c r="AW54" s="7"/>
      <c r="AX54" s="7"/>
      <c r="AY54" s="7"/>
      <c r="AZ54" s="7"/>
      <c r="BA54" s="7"/>
      <c r="BB54" s="7"/>
      <c r="BC54" s="7"/>
      <c r="BD54" s="7"/>
      <c r="BE54" s="7"/>
    </row>
    <row r="55" spans="26:64" x14ac:dyDescent="0.25">
      <c r="AA55" s="7"/>
      <c r="AB55" s="7"/>
      <c r="AR55" s="7"/>
      <c r="AS55" s="7"/>
      <c r="AT55" s="7"/>
      <c r="AU55" s="7"/>
      <c r="AV55" s="7"/>
      <c r="AW55" s="7"/>
      <c r="AX55" s="7"/>
      <c r="AY55" s="7"/>
      <c r="AZ55" s="7"/>
      <c r="BA55" s="7"/>
      <c r="BB55" s="7"/>
      <c r="BC55" s="7"/>
      <c r="BD55" s="7"/>
      <c r="BE55" s="7"/>
      <c r="BF55" s="7"/>
      <c r="BG55" s="7"/>
      <c r="BH55" s="7"/>
    </row>
    <row r="56" spans="26:64" x14ac:dyDescent="0.25">
      <c r="AA56" s="7"/>
      <c r="AB56" s="7"/>
      <c r="AR56" s="7"/>
      <c r="AS56" s="7"/>
      <c r="AT56" s="7"/>
      <c r="AU56" s="7"/>
      <c r="AV56" s="7"/>
      <c r="AW56" s="7"/>
      <c r="AX56" s="7"/>
      <c r="AY56" s="7"/>
      <c r="AZ56" s="7"/>
      <c r="BA56" s="7"/>
      <c r="BB56" s="7"/>
      <c r="BC56" s="7"/>
      <c r="BD56" s="7"/>
      <c r="BE56" s="7"/>
      <c r="BF56" s="7"/>
      <c r="BG56" s="7"/>
      <c r="BH56" s="7"/>
    </row>
    <row r="57" spans="26:64" x14ac:dyDescent="0.25">
      <c r="AA57" s="7"/>
      <c r="AB57" s="7"/>
      <c r="AR57" s="7"/>
      <c r="AS57" s="7"/>
      <c r="AT57" s="7"/>
      <c r="AU57" s="7"/>
      <c r="AV57" s="7"/>
      <c r="AW57" s="7"/>
      <c r="AX57" s="7"/>
      <c r="AY57" s="7"/>
      <c r="AZ57" s="7"/>
      <c r="BA57" s="7"/>
      <c r="BB57" s="7"/>
      <c r="BC57" s="7"/>
      <c r="BD57" s="7"/>
      <c r="BE57" s="7"/>
      <c r="BF57" s="7"/>
      <c r="BG57" s="7"/>
      <c r="BH57" s="7"/>
    </row>
    <row r="58" spans="26:64" x14ac:dyDescent="0.25">
      <c r="AA58" s="7"/>
      <c r="AB58" s="7"/>
      <c r="AR58" s="7"/>
      <c r="AS58" s="7"/>
      <c r="AT58" s="7"/>
      <c r="AU58" s="7"/>
      <c r="AV58" s="7"/>
      <c r="AW58" s="7"/>
      <c r="AX58" s="7"/>
      <c r="AY58" s="7"/>
      <c r="AZ58" s="7"/>
      <c r="BA58" s="7"/>
      <c r="BB58" s="7"/>
      <c r="BC58" s="7"/>
      <c r="BD58" s="7"/>
      <c r="BE58" s="7"/>
      <c r="BF58" s="7"/>
      <c r="BG58" s="7"/>
      <c r="BH58" s="7"/>
      <c r="BJ58" s="7"/>
    </row>
  </sheetData>
  <mergeCells count="41">
    <mergeCell ref="BL24:BL29"/>
    <mergeCell ref="L29:O29"/>
    <mergeCell ref="X30:X35"/>
    <mergeCell ref="Y30:Y35"/>
    <mergeCell ref="Z30:Z35"/>
    <mergeCell ref="BL30:BL35"/>
    <mergeCell ref="W11:W34"/>
    <mergeCell ref="L23:O23"/>
    <mergeCell ref="X24:X29"/>
    <mergeCell ref="Y24:Y29"/>
    <mergeCell ref="BL21:BL23"/>
    <mergeCell ref="BL11:BL20"/>
    <mergeCell ref="G16:H16"/>
    <mergeCell ref="B34:F34"/>
    <mergeCell ref="D35:F35"/>
    <mergeCell ref="AB40:AD40"/>
    <mergeCell ref="Z24:Z29"/>
    <mergeCell ref="B23:E23"/>
    <mergeCell ref="G23:J23"/>
    <mergeCell ref="X21:X23"/>
    <mergeCell ref="Y21:Y23"/>
    <mergeCell ref="Z21:Z23"/>
    <mergeCell ref="L22:O22"/>
    <mergeCell ref="AA8:AA9"/>
    <mergeCell ref="AB8:AC8"/>
    <mergeCell ref="X11:X20"/>
    <mergeCell ref="Y11:Y20"/>
    <mergeCell ref="Z11:Z20"/>
    <mergeCell ref="B9:E9"/>
    <mergeCell ref="G9:J9"/>
    <mergeCell ref="L9:O9"/>
    <mergeCell ref="Q9:U9"/>
    <mergeCell ref="A5:V5"/>
    <mergeCell ref="I8:L8"/>
    <mergeCell ref="X5:BS5"/>
    <mergeCell ref="E7:F7"/>
    <mergeCell ref="H7:J7"/>
    <mergeCell ref="AA7:AB7"/>
    <mergeCell ref="AD7:BH7"/>
    <mergeCell ref="O7:V7"/>
    <mergeCell ref="L7:M7"/>
  </mergeCells>
  <conditionalFormatting sqref="BN41 BP11:BQ35">
    <cfRule type="expression" dxfId="15" priority="16">
      <formula>TRUE</formula>
    </cfRule>
  </conditionalFormatting>
  <conditionalFormatting sqref="BN41 BP11:BQ35">
    <cfRule type="expression" dxfId="14" priority="15">
      <formula>FALSE</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88"/>
  <sheetViews>
    <sheetView tabSelected="1" zoomScale="70" zoomScaleNormal="70" workbookViewId="0">
      <selection activeCell="R40" sqref="R40"/>
    </sheetView>
  </sheetViews>
  <sheetFormatPr defaultRowHeight="13.8" x14ac:dyDescent="0.25"/>
  <cols>
    <col min="1" max="1" width="7.33203125" customWidth="1"/>
    <col min="2" max="2" width="20.6640625" customWidth="1"/>
    <col min="3" max="3" width="11.88671875" customWidth="1"/>
    <col min="4" max="4" width="18.5546875" customWidth="1"/>
    <col min="5" max="5" width="14.88671875" customWidth="1"/>
    <col min="6" max="6" width="13.5546875" bestFit="1" customWidth="1"/>
    <col min="7" max="7" width="25.77734375" customWidth="1"/>
    <col min="8" max="8" width="14.44140625" style="3" customWidth="1"/>
    <col min="9" max="9" width="13.33203125" customWidth="1"/>
    <col min="10" max="10" width="12.33203125" bestFit="1" customWidth="1"/>
    <col min="11" max="11" width="6.44140625" bestFit="1" customWidth="1"/>
    <col min="12" max="12" width="17.6640625" customWidth="1"/>
    <col min="13" max="13" width="9.5546875" style="3" customWidth="1"/>
    <col min="15" max="15" width="19.44140625" bestFit="1" customWidth="1"/>
    <col min="16" max="16" width="10.109375" customWidth="1"/>
    <col min="17" max="17" width="19.33203125" customWidth="1"/>
    <col min="18" max="18" width="12" customWidth="1"/>
    <col min="19" max="19" width="7.88671875" bestFit="1" customWidth="1"/>
    <col min="20" max="20" width="12.5546875" bestFit="1" customWidth="1"/>
    <col min="21" max="21" width="9.5546875" bestFit="1" customWidth="1"/>
    <col min="22" max="22" width="12.33203125" bestFit="1" customWidth="1"/>
    <col min="23" max="23" width="10.88671875" bestFit="1" customWidth="1"/>
    <col min="24" max="25" width="19.109375" customWidth="1"/>
    <col min="26" max="26" width="81" customWidth="1"/>
    <col min="28" max="28" width="20.5546875" customWidth="1"/>
    <col min="29" max="29" width="9.109375" style="7"/>
    <col min="30" max="30" width="6.6640625" style="7" bestFit="1" customWidth="1"/>
    <col min="31" max="31" width="10.109375" style="7" bestFit="1" customWidth="1"/>
    <col min="32" max="32" width="8.33203125" style="7" bestFit="1" customWidth="1"/>
    <col min="33" max="33" width="10.109375" style="7" customWidth="1"/>
    <col min="34" max="34" width="9" style="7" bestFit="1" customWidth="1"/>
    <col min="35" max="35" width="8.33203125" style="7" bestFit="1" customWidth="1"/>
    <col min="36" max="36" width="8.44140625" style="7" bestFit="1" customWidth="1"/>
    <col min="37" max="37" width="10.33203125" style="7" customWidth="1"/>
    <col min="38" max="38" width="10.109375" style="7" customWidth="1"/>
    <col min="39" max="39" width="9.88671875" style="7" customWidth="1"/>
    <col min="40" max="43" width="9" style="7" bestFit="1" customWidth="1"/>
    <col min="44" max="45" width="8.6640625" bestFit="1" customWidth="1"/>
    <col min="46" max="46" width="9" bestFit="1" customWidth="1"/>
    <col min="47" max="48" width="8.6640625" bestFit="1" customWidth="1"/>
    <col min="49" max="49" width="9" bestFit="1" customWidth="1"/>
    <col min="50" max="50" width="7.6640625" bestFit="1" customWidth="1"/>
    <col min="51" max="51" width="8.44140625" bestFit="1" customWidth="1"/>
    <col min="52" max="52" width="9" bestFit="1" customWidth="1"/>
    <col min="53" max="53" width="7.6640625" bestFit="1" customWidth="1"/>
    <col min="54" max="54" width="8.44140625" bestFit="1" customWidth="1"/>
    <col min="55" max="55" width="9" bestFit="1" customWidth="1"/>
    <col min="56" max="57" width="8.88671875" bestFit="1" customWidth="1"/>
    <col min="58" max="58" width="9" bestFit="1" customWidth="1"/>
    <col min="59" max="60" width="8.88671875" bestFit="1" customWidth="1"/>
    <col min="61" max="69" width="8.88671875" customWidth="1"/>
    <col min="70" max="70" width="5.33203125" customWidth="1"/>
    <col min="71" max="71" width="16" customWidth="1"/>
    <col min="72" max="72" width="12.109375" customWidth="1"/>
    <col min="73" max="73" width="13.88671875" customWidth="1"/>
    <col min="74" max="74" width="10.88671875" customWidth="1"/>
    <col min="76" max="76" width="12.109375" customWidth="1"/>
    <col min="77" max="77" width="11.88671875" customWidth="1"/>
    <col min="78" max="78" width="13.44140625" customWidth="1"/>
    <col min="80" max="80" width="14.44140625" customWidth="1"/>
    <col min="83" max="83" width="11.88671875" customWidth="1"/>
    <col min="84" max="84" width="10.109375" bestFit="1" customWidth="1"/>
  </cols>
  <sheetData>
    <row r="1" spans="1:81" x14ac:dyDescent="0.25">
      <c r="A1" s="2" t="s">
        <v>124</v>
      </c>
    </row>
    <row r="2" spans="1:81" x14ac:dyDescent="0.25">
      <c r="A2" s="15" t="s">
        <v>150</v>
      </c>
      <c r="AE2"/>
      <c r="AF2"/>
      <c r="AG2"/>
      <c r="AH2"/>
      <c r="AI2"/>
      <c r="AJ2"/>
      <c r="AK2"/>
      <c r="AL2"/>
      <c r="AM2"/>
      <c r="AN2"/>
      <c r="AO2"/>
      <c r="AP2"/>
      <c r="AQ2"/>
      <c r="BI2" t="s">
        <v>204</v>
      </c>
    </row>
    <row r="3" spans="1:81" x14ac:dyDescent="0.25">
      <c r="A3" s="15"/>
      <c r="AE3" s="7" t="s">
        <v>171</v>
      </c>
      <c r="AF3" s="7" t="s">
        <v>172</v>
      </c>
      <c r="AG3" s="7" t="s">
        <v>173</v>
      </c>
      <c r="AH3" s="7" t="s">
        <v>174</v>
      </c>
      <c r="AI3" s="7" t="s">
        <v>175</v>
      </c>
      <c r="AJ3" s="7" t="s">
        <v>176</v>
      </c>
      <c r="AK3" s="7" t="s">
        <v>177</v>
      </c>
      <c r="AL3" s="7" t="s">
        <v>178</v>
      </c>
      <c r="AM3" s="7" t="s">
        <v>179</v>
      </c>
      <c r="AN3" s="7" t="s">
        <v>180</v>
      </c>
      <c r="AO3" s="7" t="s">
        <v>181</v>
      </c>
      <c r="AP3" s="7" t="s">
        <v>182</v>
      </c>
      <c r="AQ3" s="7" t="s">
        <v>183</v>
      </c>
      <c r="AR3" s="7" t="s">
        <v>184</v>
      </c>
      <c r="AS3" s="7" t="s">
        <v>185</v>
      </c>
      <c r="AT3" s="7" t="s">
        <v>186</v>
      </c>
      <c r="AU3" s="7" t="s">
        <v>187</v>
      </c>
      <c r="AV3" s="7" t="s">
        <v>188</v>
      </c>
      <c r="AW3" s="7" t="s">
        <v>189</v>
      </c>
      <c r="AX3" s="7" t="s">
        <v>190</v>
      </c>
      <c r="AY3" s="7" t="s">
        <v>191</v>
      </c>
      <c r="AZ3" s="7" t="s">
        <v>192</v>
      </c>
      <c r="BA3" s="7" t="s">
        <v>193</v>
      </c>
      <c r="BB3" s="7" t="s">
        <v>194</v>
      </c>
      <c r="BC3" s="7" t="s">
        <v>195</v>
      </c>
      <c r="BD3" s="7" t="s">
        <v>196</v>
      </c>
      <c r="BE3" s="7" t="s">
        <v>197</v>
      </c>
      <c r="BF3" s="7" t="s">
        <v>198</v>
      </c>
      <c r="BG3" s="7" t="s">
        <v>199</v>
      </c>
      <c r="BH3" s="7" t="s">
        <v>200</v>
      </c>
      <c r="BI3" s="7" t="s">
        <v>209</v>
      </c>
      <c r="BJ3" s="7" t="s">
        <v>210</v>
      </c>
      <c r="BK3" s="7" t="s">
        <v>211</v>
      </c>
      <c r="BL3" s="7"/>
      <c r="BM3" s="7"/>
      <c r="BN3" s="7"/>
      <c r="BO3" s="7"/>
      <c r="BP3" s="7"/>
      <c r="BQ3" s="7"/>
    </row>
    <row r="4" spans="1:81" x14ac:dyDescent="0.25">
      <c r="A4" s="2"/>
    </row>
    <row r="5" spans="1:81" x14ac:dyDescent="0.25">
      <c r="A5" s="111" t="s">
        <v>145</v>
      </c>
      <c r="B5" s="112"/>
      <c r="C5" s="112"/>
      <c r="D5" s="112"/>
      <c r="E5" s="112"/>
      <c r="F5" s="112"/>
      <c r="G5" s="112"/>
      <c r="H5" s="112"/>
      <c r="I5" s="112"/>
      <c r="J5" s="112"/>
      <c r="K5" s="112"/>
      <c r="L5" s="112"/>
      <c r="M5" s="112"/>
      <c r="N5" s="112"/>
      <c r="O5" s="112"/>
      <c r="P5" s="112"/>
      <c r="Q5" s="112"/>
      <c r="R5" s="112"/>
      <c r="S5" s="112"/>
      <c r="T5" s="112"/>
      <c r="U5" s="112"/>
      <c r="V5" s="113"/>
      <c r="X5" s="94" t="s">
        <v>125</v>
      </c>
      <c r="Y5" s="95"/>
      <c r="Z5" s="96"/>
      <c r="AA5" s="96"/>
      <c r="AB5" s="96"/>
      <c r="AC5" s="96"/>
      <c r="AD5" s="96"/>
      <c r="AE5" s="96"/>
      <c r="AF5" s="96"/>
      <c r="AG5" s="96"/>
      <c r="AH5" s="96"/>
      <c r="AI5" s="96"/>
      <c r="AJ5" s="96"/>
      <c r="AK5" s="96"/>
      <c r="AL5" s="96"/>
      <c r="AM5" s="96"/>
      <c r="AN5" s="96"/>
      <c r="AO5" s="96"/>
      <c r="AP5" s="96"/>
      <c r="AQ5" s="96"/>
      <c r="AR5" s="96"/>
      <c r="AS5" s="96"/>
      <c r="AT5" s="96"/>
      <c r="AU5" s="96"/>
      <c r="AV5" s="96"/>
      <c r="AW5" s="96"/>
      <c r="AX5" s="96"/>
      <c r="AY5" s="96"/>
      <c r="AZ5" s="96"/>
      <c r="BA5" s="96"/>
      <c r="BB5" s="96"/>
      <c r="BC5" s="96"/>
      <c r="BD5" s="96"/>
      <c r="BE5" s="96"/>
      <c r="BF5" s="96"/>
      <c r="BG5" s="96"/>
      <c r="BH5" s="96"/>
      <c r="BI5" s="96"/>
      <c r="BJ5" s="96"/>
      <c r="BK5" s="96"/>
      <c r="BL5" s="140"/>
      <c r="BM5" s="140"/>
      <c r="BN5" s="140"/>
      <c r="BO5" s="140"/>
      <c r="BP5" s="140"/>
      <c r="BQ5" s="140"/>
      <c r="BR5" s="96"/>
      <c r="BS5" s="96"/>
      <c r="BT5" s="96"/>
      <c r="BU5" s="96"/>
      <c r="BV5" s="96"/>
      <c r="BW5" s="96"/>
      <c r="BX5" s="96"/>
      <c r="BY5" s="96"/>
      <c r="BZ5" s="96"/>
      <c r="CA5" s="96"/>
      <c r="CB5" s="97"/>
    </row>
    <row r="6" spans="1:81" x14ac:dyDescent="0.25">
      <c r="C6" s="2"/>
      <c r="D6" s="2"/>
    </row>
    <row r="7" spans="1:81" ht="42" customHeight="1" x14ac:dyDescent="0.3">
      <c r="B7" s="76" t="s">
        <v>133</v>
      </c>
      <c r="C7" s="77">
        <f>SUM(R11:T20)/SUM(E11:E20)</f>
        <v>12.330530401034929</v>
      </c>
      <c r="E7" s="98" t="s">
        <v>13</v>
      </c>
      <c r="F7" s="98"/>
      <c r="H7" s="99" t="s">
        <v>238</v>
      </c>
      <c r="I7" s="99"/>
      <c r="J7" s="99"/>
      <c r="K7" s="3"/>
      <c r="L7" s="105" t="s">
        <v>239</v>
      </c>
      <c r="M7" s="105"/>
      <c r="O7" s="104" t="s">
        <v>147</v>
      </c>
      <c r="P7" s="104"/>
      <c r="Q7" s="104"/>
      <c r="R7" s="104"/>
      <c r="S7" s="104"/>
      <c r="T7" s="104"/>
      <c r="U7" s="104"/>
      <c r="V7" s="104"/>
      <c r="AA7" s="100"/>
      <c r="AB7" s="100"/>
      <c r="AD7" s="101" t="s">
        <v>229</v>
      </c>
      <c r="AE7" s="102"/>
      <c r="AF7" s="102"/>
      <c r="AG7" s="102"/>
      <c r="AH7" s="102"/>
      <c r="AI7" s="102"/>
      <c r="AJ7" s="102"/>
      <c r="AK7" s="102"/>
      <c r="AL7" s="102"/>
      <c r="AM7" s="102"/>
      <c r="AN7" s="102"/>
      <c r="AO7" s="102"/>
      <c r="AP7" s="102"/>
      <c r="AQ7" s="102"/>
      <c r="AR7" s="102"/>
      <c r="AS7" s="102"/>
      <c r="AT7" s="102"/>
      <c r="AU7" s="102"/>
      <c r="AV7" s="102"/>
      <c r="AW7" s="102"/>
      <c r="AX7" s="102"/>
      <c r="AY7" s="102"/>
      <c r="AZ7" s="102"/>
      <c r="BA7" s="102"/>
      <c r="BB7" s="102"/>
      <c r="BC7" s="102"/>
      <c r="BD7" s="102"/>
      <c r="BE7" s="102"/>
      <c r="BF7" s="102"/>
      <c r="BG7" s="102"/>
      <c r="BH7" s="103"/>
      <c r="BI7" s="50"/>
      <c r="BJ7" s="50"/>
      <c r="BK7" s="50"/>
      <c r="BL7" s="50"/>
      <c r="BM7" s="50"/>
      <c r="BN7" s="50"/>
      <c r="BO7" s="50"/>
      <c r="BP7" s="50"/>
      <c r="BQ7" s="50"/>
      <c r="BS7" s="5" t="s">
        <v>158</v>
      </c>
      <c r="BT7" s="5" t="s">
        <v>123</v>
      </c>
      <c r="BV7" s="11"/>
      <c r="BW7" s="11"/>
    </row>
    <row r="8" spans="1:81" ht="15" customHeight="1" x14ac:dyDescent="0.25">
      <c r="I8" s="100"/>
      <c r="J8" s="100"/>
      <c r="K8" s="100"/>
      <c r="L8" s="100"/>
      <c r="M8" s="4"/>
      <c r="AA8" s="114" t="s">
        <v>155</v>
      </c>
      <c r="AB8" s="115" t="s">
        <v>130</v>
      </c>
      <c r="AC8" s="115"/>
      <c r="AD8"/>
      <c r="AE8" s="7" t="s">
        <v>171</v>
      </c>
      <c r="AF8" s="7" t="s">
        <v>172</v>
      </c>
      <c r="AG8" s="7" t="s">
        <v>173</v>
      </c>
      <c r="AH8" s="7" t="s">
        <v>174</v>
      </c>
      <c r="AI8" s="7" t="s">
        <v>175</v>
      </c>
      <c r="AJ8" s="7" t="s">
        <v>176</v>
      </c>
      <c r="AK8" s="7" t="s">
        <v>177</v>
      </c>
      <c r="AL8" s="7" t="s">
        <v>178</v>
      </c>
      <c r="AM8" s="7" t="s">
        <v>179</v>
      </c>
      <c r="AN8" s="7" t="s">
        <v>180</v>
      </c>
      <c r="AO8" s="7" t="s">
        <v>181</v>
      </c>
      <c r="AP8" s="7" t="s">
        <v>182</v>
      </c>
      <c r="AQ8" s="7" t="s">
        <v>183</v>
      </c>
      <c r="AR8" s="7" t="s">
        <v>184</v>
      </c>
      <c r="AS8" s="7" t="s">
        <v>185</v>
      </c>
      <c r="AT8" s="7" t="s">
        <v>186</v>
      </c>
      <c r="AU8" s="7" t="s">
        <v>187</v>
      </c>
      <c r="AV8" s="7" t="s">
        <v>188</v>
      </c>
      <c r="AW8" s="7" t="s">
        <v>189</v>
      </c>
      <c r="AX8" s="7" t="s">
        <v>190</v>
      </c>
      <c r="AY8" s="7" t="s">
        <v>191</v>
      </c>
      <c r="AZ8" s="7" t="s">
        <v>192</v>
      </c>
      <c r="BA8" s="7" t="s">
        <v>193</v>
      </c>
      <c r="BB8" s="7" t="s">
        <v>194</v>
      </c>
      <c r="BC8" s="7" t="s">
        <v>195</v>
      </c>
      <c r="BD8" s="7" t="s">
        <v>196</v>
      </c>
      <c r="BE8" s="7" t="s">
        <v>197</v>
      </c>
      <c r="BF8" s="7" t="s">
        <v>198</v>
      </c>
      <c r="BG8" s="7" t="s">
        <v>199</v>
      </c>
      <c r="BH8" s="7" t="s">
        <v>200</v>
      </c>
      <c r="BI8" s="7" t="s">
        <v>209</v>
      </c>
      <c r="BJ8" s="7" t="s">
        <v>210</v>
      </c>
      <c r="BK8" s="7" t="s">
        <v>211</v>
      </c>
      <c r="BL8" s="7" t="s">
        <v>212</v>
      </c>
      <c r="BM8" s="7" t="s">
        <v>213</v>
      </c>
      <c r="BN8" s="7" t="s">
        <v>215</v>
      </c>
      <c r="BO8" s="7" t="s">
        <v>214</v>
      </c>
      <c r="BP8" s="7" t="s">
        <v>216</v>
      </c>
      <c r="BQ8" s="7" t="s">
        <v>217</v>
      </c>
    </row>
    <row r="9" spans="1:81" s="2" customFormat="1" ht="72.599999999999994" x14ac:dyDescent="0.55000000000000004">
      <c r="B9" s="106" t="s">
        <v>140</v>
      </c>
      <c r="C9" s="107"/>
      <c r="D9" s="107"/>
      <c r="E9" s="108"/>
      <c r="G9" s="109" t="s">
        <v>8</v>
      </c>
      <c r="H9" s="109"/>
      <c r="I9" s="109"/>
      <c r="J9" s="109"/>
      <c r="L9" s="106" t="s">
        <v>137</v>
      </c>
      <c r="M9" s="107"/>
      <c r="N9" s="107"/>
      <c r="O9" s="108"/>
      <c r="Q9" s="110" t="s">
        <v>12</v>
      </c>
      <c r="R9" s="110"/>
      <c r="S9" s="110"/>
      <c r="T9" s="110"/>
      <c r="U9" s="110"/>
      <c r="W9" s="59" t="s">
        <v>149</v>
      </c>
      <c r="X9" s="48" t="s">
        <v>92</v>
      </c>
      <c r="Y9" s="48" t="s">
        <v>93</v>
      </c>
      <c r="Z9" s="48" t="s">
        <v>152</v>
      </c>
      <c r="AA9" s="114"/>
      <c r="AB9" s="48" t="s">
        <v>154</v>
      </c>
      <c r="AC9">
        <f>FIND("-",AB24)</f>
        <v>5</v>
      </c>
      <c r="AD9"/>
      <c r="AE9" s="5" t="str">
        <f t="shared" ref="AE9:BH9" si="0">VLOOKUP(MID(AE$8,1,2),Codes, 2,FALSE) &amp; "-" &amp; VLOOKUP(MID(AE$8,3,2),Codes, 2,FALSE) &amp; "-" &amp; VLOOKUP(MID(AE$8,5,2),Codes, 2,FALSE)</f>
        <v>LSMS-Barking-Belmarsh</v>
      </c>
      <c r="AF9" s="5" t="str">
        <f t="shared" si="0"/>
        <v>LSMS-Barking-Brixton</v>
      </c>
      <c r="AG9" s="5" t="str">
        <f t="shared" si="0"/>
        <v>LSMS-Barking-Wandsworth</v>
      </c>
      <c r="AH9" s="5" t="str">
        <f t="shared" si="0"/>
        <v>LSMS-Bexleyheath-Belmarsh</v>
      </c>
      <c r="AI9" s="5" t="str">
        <f t="shared" si="0"/>
        <v>LSMS-Bexleyheath-Brixton</v>
      </c>
      <c r="AJ9" s="5" t="str">
        <f t="shared" si="0"/>
        <v>LSMS-Bexleyheath-Wandsworth</v>
      </c>
      <c r="AK9" s="5" t="str">
        <f t="shared" si="0"/>
        <v>LSMS-Blackfriars-Belmarsh</v>
      </c>
      <c r="AL9" s="5" t="str">
        <f t="shared" si="0"/>
        <v>LSMS-Blackfriars-Brixton</v>
      </c>
      <c r="AM9" s="5" t="str">
        <f t="shared" si="0"/>
        <v>LSMS-Blackfriars-Wandsworth</v>
      </c>
      <c r="AN9" s="5" t="str">
        <f t="shared" si="0"/>
        <v>LSMS-Brent-Belmarsh</v>
      </c>
      <c r="AO9" s="5" t="str">
        <f t="shared" si="0"/>
        <v>LSMS-Brent-Brixton</v>
      </c>
      <c r="AP9" s="5" t="str">
        <f t="shared" si="0"/>
        <v>LSMS-Brent-Wandsworth</v>
      </c>
      <c r="AQ9" s="5" t="str">
        <f t="shared" si="0"/>
        <v>LSMS-Bromley-Belmarsh</v>
      </c>
      <c r="AR9" s="5" t="str">
        <f t="shared" si="0"/>
        <v>LSMS-Bromley-Brixton</v>
      </c>
      <c r="AS9" s="5" t="str">
        <f t="shared" si="0"/>
        <v>LSMS-Bromley-Wandsworth</v>
      </c>
      <c r="AT9" s="5" t="str">
        <f t="shared" si="0"/>
        <v>MCR-Barking-Belmarsh</v>
      </c>
      <c r="AU9" s="5" t="str">
        <f t="shared" si="0"/>
        <v>MCR-Barking-Brixton</v>
      </c>
      <c r="AV9" s="5" t="str">
        <f t="shared" si="0"/>
        <v>MCR-Barking-Wandsworth</v>
      </c>
      <c r="AW9" s="5" t="str">
        <f t="shared" si="0"/>
        <v>MCR-Bexleyheath-Belmarsh</v>
      </c>
      <c r="AX9" s="5" t="str">
        <f t="shared" si="0"/>
        <v>MCR-Bexleyheath-Brixton</v>
      </c>
      <c r="AY9" s="5" t="str">
        <f t="shared" si="0"/>
        <v>MCR-Bexleyheath-Wandsworth</v>
      </c>
      <c r="AZ9" s="5" t="str">
        <f t="shared" si="0"/>
        <v>MCR-Blackfriars-Belmarsh</v>
      </c>
      <c r="BA9" s="5" t="str">
        <f t="shared" si="0"/>
        <v>MCR-Blackfriars-Brixton</v>
      </c>
      <c r="BB9" s="5" t="str">
        <f t="shared" si="0"/>
        <v>MCR-Blackfriars-Wandsworth</v>
      </c>
      <c r="BC9" s="5" t="str">
        <f t="shared" si="0"/>
        <v>MCR-Brent-Belmarsh</v>
      </c>
      <c r="BD9" s="5" t="str">
        <f t="shared" si="0"/>
        <v>MCR-Brent-Brixton</v>
      </c>
      <c r="BE9" s="5" t="str">
        <f t="shared" si="0"/>
        <v>MCR-Brent-Wandsworth</v>
      </c>
      <c r="BF9" s="5" t="str">
        <f t="shared" si="0"/>
        <v>MCR-Bromley-Belmarsh</v>
      </c>
      <c r="BG9" s="5" t="str">
        <f t="shared" si="0"/>
        <v>MCR-Bromley-Brixton</v>
      </c>
      <c r="BH9" s="5" t="str">
        <f t="shared" si="0"/>
        <v>MCR-Bromley-Wandsworth</v>
      </c>
      <c r="BI9" s="5" t="str">
        <f>"Threshold-" &amp; VLOOKUP(MID(BI8,2,2),Codes,2,FALSE)</f>
        <v>Threshold-Belmarsh</v>
      </c>
      <c r="BJ9" s="5" t="str">
        <f>"Threshold-" &amp; VLOOKUP(MID(BJ8,2,2),Codes,2,FALSE)</f>
        <v>Threshold-Brixton</v>
      </c>
      <c r="BK9" s="5" t="str">
        <f>"Threshold-" &amp; VLOOKUP(MID(BK8,2,2),Codes,2,FALSE)</f>
        <v>Threshold-Wandsworth</v>
      </c>
      <c r="BL9" s="5" t="str">
        <f t="shared" ref="BL9:BQ9" si="1">"Threshold-" &amp; VLOOKUP(MID(BL8,2,2),Codes,2,FALSE) &amp;"-"&amp;VLOOKUP(RIGHT(BL8,2),Codes,2,FALSE)</f>
        <v>Threshold-LSMS-Belmarsh</v>
      </c>
      <c r="BM9" s="5" t="str">
        <f t="shared" si="1"/>
        <v>Threshold-LSMS-Brixton</v>
      </c>
      <c r="BN9" s="5" t="str">
        <f t="shared" si="1"/>
        <v>Threshold-LSMS-Wandsworth</v>
      </c>
      <c r="BO9" s="5" t="str">
        <f t="shared" si="1"/>
        <v>Threshold-MCR-Belmarsh</v>
      </c>
      <c r="BP9" s="5" t="str">
        <f t="shared" si="1"/>
        <v>Threshold-MCR-Brixton</v>
      </c>
      <c r="BQ9" s="5" t="str">
        <f t="shared" si="1"/>
        <v>Threshold-MCR-Wandsworth</v>
      </c>
      <c r="BR9"/>
      <c r="BS9" s="80" t="s">
        <v>157</v>
      </c>
      <c r="BT9" s="80" t="s">
        <v>100</v>
      </c>
      <c r="BU9" s="48" t="s">
        <v>108</v>
      </c>
      <c r="BV9" s="48" t="s">
        <v>109</v>
      </c>
      <c r="BW9" s="48" t="s">
        <v>159</v>
      </c>
      <c r="BX9" s="48" t="s">
        <v>111</v>
      </c>
      <c r="BY9" s="48" t="s">
        <v>115</v>
      </c>
      <c r="BZ9" s="48" t="s">
        <v>151</v>
      </c>
      <c r="CA9"/>
      <c r="CB9"/>
    </row>
    <row r="10" spans="1:81" ht="14.4" x14ac:dyDescent="0.3">
      <c r="B10" s="23" t="s">
        <v>141</v>
      </c>
      <c r="C10" s="23" t="s">
        <v>15</v>
      </c>
      <c r="D10" s="23" t="s">
        <v>116</v>
      </c>
      <c r="E10" s="24" t="s">
        <v>142</v>
      </c>
      <c r="G10" s="16"/>
      <c r="H10" s="20" t="s">
        <v>0</v>
      </c>
      <c r="I10" s="20" t="s">
        <v>1</v>
      </c>
      <c r="J10" s="20" t="s">
        <v>2</v>
      </c>
      <c r="L10" s="12"/>
      <c r="M10" s="20" t="s">
        <v>0</v>
      </c>
      <c r="N10" s="20" t="s">
        <v>1</v>
      </c>
      <c r="O10" s="20" t="s">
        <v>2</v>
      </c>
      <c r="Q10" s="22"/>
      <c r="R10" s="35" t="s">
        <v>0</v>
      </c>
      <c r="S10" s="35" t="s">
        <v>1</v>
      </c>
      <c r="T10" s="35" t="s">
        <v>2</v>
      </c>
      <c r="U10" s="26" t="s">
        <v>14</v>
      </c>
      <c r="W10" s="1"/>
      <c r="AC10" s="6"/>
      <c r="AD10" s="8"/>
      <c r="AE10" s="8" t="s">
        <v>37</v>
      </c>
      <c r="AF10" s="8" t="s">
        <v>38</v>
      </c>
      <c r="AG10" s="8" t="s">
        <v>39</v>
      </c>
      <c r="AH10" s="8" t="s">
        <v>40</v>
      </c>
      <c r="AI10" s="8" t="s">
        <v>41</v>
      </c>
      <c r="AJ10" s="8" t="s">
        <v>42</v>
      </c>
      <c r="AK10" s="8" t="s">
        <v>43</v>
      </c>
      <c r="AL10" s="8" t="s">
        <v>44</v>
      </c>
      <c r="AM10" s="8" t="s">
        <v>45</v>
      </c>
      <c r="AN10" s="8" t="s">
        <v>46</v>
      </c>
      <c r="AO10" s="8" t="s">
        <v>47</v>
      </c>
      <c r="AP10" s="8" t="s">
        <v>48</v>
      </c>
      <c r="AQ10" s="8" t="s">
        <v>49</v>
      </c>
      <c r="AR10" s="8" t="s">
        <v>50</v>
      </c>
      <c r="AS10" s="9" t="s">
        <v>51</v>
      </c>
      <c r="AT10" s="9" t="s">
        <v>52</v>
      </c>
      <c r="AU10" s="9" t="s">
        <v>53</v>
      </c>
      <c r="AV10" s="9" t="s">
        <v>54</v>
      </c>
      <c r="AW10" s="9" t="s">
        <v>55</v>
      </c>
      <c r="AX10" s="8" t="s">
        <v>81</v>
      </c>
      <c r="AY10" s="8" t="s">
        <v>82</v>
      </c>
      <c r="AZ10" s="8" t="s">
        <v>83</v>
      </c>
      <c r="BA10" s="8" t="s">
        <v>84</v>
      </c>
      <c r="BB10" s="8" t="s">
        <v>85</v>
      </c>
      <c r="BC10" s="8" t="s">
        <v>86</v>
      </c>
      <c r="BD10" s="8" t="s">
        <v>87</v>
      </c>
      <c r="BE10" s="8" t="s">
        <v>88</v>
      </c>
      <c r="BF10" s="8" t="s">
        <v>89</v>
      </c>
      <c r="BG10" s="8" t="s">
        <v>90</v>
      </c>
      <c r="BH10" s="8" t="s">
        <v>91</v>
      </c>
      <c r="BI10" s="51"/>
      <c r="BJ10" s="51"/>
      <c r="BK10" s="51"/>
      <c r="BL10" s="51"/>
      <c r="BM10" s="51"/>
      <c r="BN10" s="51"/>
      <c r="BO10" s="51"/>
      <c r="BP10" s="51"/>
      <c r="BQ10" s="51"/>
      <c r="CB10" t="s">
        <v>122</v>
      </c>
    </row>
    <row r="11" spans="1:81" ht="15" customHeight="1" x14ac:dyDescent="0.3">
      <c r="B11" s="12" t="s">
        <v>3</v>
      </c>
      <c r="C11" s="12" t="s">
        <v>16</v>
      </c>
      <c r="D11" s="12" t="str">
        <f t="shared" ref="D11:D20" si="2">C11&amp;"-"&amp;B11</f>
        <v>LSMS-Barking</v>
      </c>
      <c r="E11" s="12">
        <v>22</v>
      </c>
      <c r="G11" s="16" t="s">
        <v>9</v>
      </c>
      <c r="H11" s="12">
        <v>888</v>
      </c>
      <c r="I11" s="12">
        <v>724</v>
      </c>
      <c r="J11" s="12">
        <v>1596</v>
      </c>
      <c r="L11" s="12" t="str">
        <f>D11</f>
        <v>LSMS-Barking</v>
      </c>
      <c r="M11" s="12">
        <v>42</v>
      </c>
      <c r="N11" s="12">
        <v>61</v>
      </c>
      <c r="O11" s="12">
        <v>72</v>
      </c>
      <c r="Q11" s="22" t="str">
        <f t="shared" ref="Q11:Q20" si="3">D11</f>
        <v>LSMS-Barking</v>
      </c>
      <c r="R11" s="22">
        <f t="shared" ref="R11:R20" si="4">M11*$E11*D37*VLOOKUP($C11,$G$18:$H$20,2,FALSE)</f>
        <v>231</v>
      </c>
      <c r="S11" s="22">
        <f t="shared" ref="S11:S20" si="5">N11*$E11*E37*VLOOKUP($C11,$G$18:$H$20,2,FALSE)</f>
        <v>0</v>
      </c>
      <c r="T11" s="22">
        <f t="shared" ref="T11:T20" si="6">O11*$E11*F37*VLOOKUP($C11,$G$18:$H$20,2,FALSE)</f>
        <v>0</v>
      </c>
      <c r="U11" s="18">
        <f t="shared" ref="U11:U20" si="7">SUM(R11:T11)</f>
        <v>231</v>
      </c>
      <c r="W11" s="85" t="s">
        <v>148</v>
      </c>
      <c r="X11" s="116" t="s">
        <v>94</v>
      </c>
      <c r="Y11" s="116" t="s">
        <v>97</v>
      </c>
      <c r="Z11" s="116" t="s">
        <v>156</v>
      </c>
      <c r="AA11" s="45" t="s">
        <v>161</v>
      </c>
      <c r="AB11" s="45" t="str">
        <f t="shared" ref="AB11:AB20" si="8">VLOOKUP(MID(AA11,1,2),Codes, 2,FALSE) &amp; "-" &amp; VLOOKUP(MID(AA11,3,2),Codes, 2,FALSE)</f>
        <v>LSMS-Barking</v>
      </c>
      <c r="AC11" s="45">
        <v>1</v>
      </c>
      <c r="AD11" s="8" t="s">
        <v>56</v>
      </c>
      <c r="AE11" s="8">
        <f>IF($AA11=LEFT(AE$8,4),1,0)</f>
        <v>1</v>
      </c>
      <c r="AF11" s="8">
        <f t="shared" ref="AF11:BH20" si="9">IF($AA11=LEFT(AF$8,4),1,0)</f>
        <v>1</v>
      </c>
      <c r="AG11" s="8">
        <f t="shared" si="9"/>
        <v>1</v>
      </c>
      <c r="AH11" s="8">
        <f t="shared" si="9"/>
        <v>0</v>
      </c>
      <c r="AI11" s="8">
        <f t="shared" si="9"/>
        <v>0</v>
      </c>
      <c r="AJ11" s="8">
        <f t="shared" si="9"/>
        <v>0</v>
      </c>
      <c r="AK11" s="8">
        <f t="shared" si="9"/>
        <v>0</v>
      </c>
      <c r="AL11" s="8">
        <f t="shared" si="9"/>
        <v>0</v>
      </c>
      <c r="AM11" s="8">
        <f t="shared" si="9"/>
        <v>0</v>
      </c>
      <c r="AN11" s="8">
        <f t="shared" si="9"/>
        <v>0</v>
      </c>
      <c r="AO11" s="8">
        <f t="shared" si="9"/>
        <v>0</v>
      </c>
      <c r="AP11" s="8">
        <f t="shared" si="9"/>
        <v>0</v>
      </c>
      <c r="AQ11" s="8">
        <f t="shared" si="9"/>
        <v>0</v>
      </c>
      <c r="AR11" s="8">
        <f t="shared" si="9"/>
        <v>0</v>
      </c>
      <c r="AS11" s="8">
        <f t="shared" si="9"/>
        <v>0</v>
      </c>
      <c r="AT11" s="8">
        <f t="shared" si="9"/>
        <v>0</v>
      </c>
      <c r="AU11" s="8">
        <f t="shared" si="9"/>
        <v>0</v>
      </c>
      <c r="AV11" s="8">
        <f t="shared" si="9"/>
        <v>0</v>
      </c>
      <c r="AW11" s="8">
        <f t="shared" si="9"/>
        <v>0</v>
      </c>
      <c r="AX11" s="8">
        <f t="shared" si="9"/>
        <v>0</v>
      </c>
      <c r="AY11" s="8">
        <f t="shared" si="9"/>
        <v>0</v>
      </c>
      <c r="AZ11" s="8">
        <f t="shared" si="9"/>
        <v>0</v>
      </c>
      <c r="BA11" s="8">
        <f t="shared" si="9"/>
        <v>0</v>
      </c>
      <c r="BB11" s="8">
        <f t="shared" si="9"/>
        <v>0</v>
      </c>
      <c r="BC11" s="8">
        <f t="shared" si="9"/>
        <v>0</v>
      </c>
      <c r="BD11" s="8">
        <f t="shared" si="9"/>
        <v>0</v>
      </c>
      <c r="BE11" s="8">
        <f t="shared" si="9"/>
        <v>0</v>
      </c>
      <c r="BF11" s="8">
        <f t="shared" si="9"/>
        <v>0</v>
      </c>
      <c r="BG11" s="8">
        <f t="shared" si="9"/>
        <v>0</v>
      </c>
      <c r="BH11" s="8">
        <f t="shared" si="9"/>
        <v>0</v>
      </c>
      <c r="BI11" s="72">
        <f t="shared" ref="BI11:BK26" si="10">IF($AB11=LEFT(BI$9,LEN($AB11)),1,0)</f>
        <v>0</v>
      </c>
      <c r="BJ11" s="72">
        <f t="shared" si="10"/>
        <v>0</v>
      </c>
      <c r="BK11" s="72">
        <f t="shared" si="10"/>
        <v>0</v>
      </c>
      <c r="BL11" s="72">
        <f t="shared" ref="BL11:BN26" si="11">IF($AA11=LEFT(BL$8,4),1,0)</f>
        <v>0</v>
      </c>
      <c r="BM11" s="72">
        <f t="shared" si="11"/>
        <v>0</v>
      </c>
      <c r="BN11" s="72">
        <f t="shared" si="11"/>
        <v>0</v>
      </c>
      <c r="BO11" s="72">
        <f t="shared" ref="BO11:BQ26" si="12">IF($AB11=LEFT(BO$9,LEN($AB11)),1,0)</f>
        <v>0</v>
      </c>
      <c r="BP11" s="72">
        <f t="shared" si="12"/>
        <v>0</v>
      </c>
      <c r="BQ11" s="72">
        <f t="shared" si="12"/>
        <v>0</v>
      </c>
      <c r="BS11" s="45" t="s">
        <v>112</v>
      </c>
      <c r="BT11" s="45">
        <v>1</v>
      </c>
      <c r="BU11" s="116" t="s">
        <v>101</v>
      </c>
      <c r="BV11" s="45">
        <f t="shared" ref="BV11:BV53" ca="1" si="13">SUMPRODUCT(AE11:BQ11,AE$58:BQ$58)</f>
        <v>1</v>
      </c>
      <c r="BW11" s="45" t="str">
        <f t="shared" ref="BW11:BX35" si="14">BS11</f>
        <v>==</v>
      </c>
      <c r="BX11" s="45">
        <f t="shared" ref="BX11:BX20" si="15">G37</f>
        <v>1</v>
      </c>
      <c r="BY11" s="21" t="b">
        <f ca="1">IF(BW11="==",BV11=BX11, IF(BW11="&lt;=",BV11&lt;=BX11, IF(BW11="&gt;=",BV11&gt;=BX11)))</f>
        <v>1</v>
      </c>
      <c r="BZ11" s="21" t="b">
        <f t="shared" ref="BZ11:BZ20" ca="1" si="16">BV11=G37</f>
        <v>1</v>
      </c>
      <c r="CB11" s="13" t="s">
        <v>27</v>
      </c>
      <c r="CC11" s="13" t="s">
        <v>3</v>
      </c>
    </row>
    <row r="12" spans="1:81" ht="14.4" x14ac:dyDescent="0.3">
      <c r="B12" s="12" t="s">
        <v>4</v>
      </c>
      <c r="C12" s="12" t="s">
        <v>16</v>
      </c>
      <c r="D12" s="12" t="str">
        <f t="shared" si="2"/>
        <v>LSMS-Bexleyheath</v>
      </c>
      <c r="E12" s="12">
        <v>200</v>
      </c>
      <c r="G12" s="21" t="s">
        <v>10</v>
      </c>
      <c r="H12" s="21">
        <f>SUMPRODUCT(D37:D46,$E11:$E20)</f>
        <v>777</v>
      </c>
      <c r="I12" s="21">
        <f>SUMPRODUCT(E37:E46,$E11:$E20)</f>
        <v>223</v>
      </c>
      <c r="J12" s="21">
        <f>SUMPRODUCT(F37:F46,$E11:$E20)</f>
        <v>546</v>
      </c>
      <c r="L12" s="12" t="str">
        <f t="shared" ref="L12:L20" si="17">D12</f>
        <v>LSMS-Bexleyheath</v>
      </c>
      <c r="M12" s="12">
        <v>17</v>
      </c>
      <c r="N12" s="12">
        <v>42</v>
      </c>
      <c r="O12" s="12">
        <v>57</v>
      </c>
      <c r="Q12" s="22" t="str">
        <f t="shared" si="3"/>
        <v>LSMS-Bexleyheath</v>
      </c>
      <c r="R12" s="22">
        <f t="shared" si="4"/>
        <v>850</v>
      </c>
      <c r="S12" s="22">
        <f t="shared" si="5"/>
        <v>0</v>
      </c>
      <c r="T12" s="22">
        <f t="shared" si="6"/>
        <v>0</v>
      </c>
      <c r="U12" s="18">
        <f t="shared" si="7"/>
        <v>850</v>
      </c>
      <c r="W12" s="82"/>
      <c r="X12" s="117"/>
      <c r="Y12" s="117"/>
      <c r="Z12" s="117"/>
      <c r="AA12" s="45" t="s">
        <v>162</v>
      </c>
      <c r="AB12" s="45" t="str">
        <f t="shared" si="8"/>
        <v>LSMS-Bexleyheath</v>
      </c>
      <c r="AC12" s="45">
        <v>2</v>
      </c>
      <c r="AD12" s="8" t="s">
        <v>57</v>
      </c>
      <c r="AE12" s="8">
        <f t="shared" ref="AE12:AT20" si="18">IF($AA12=LEFT(AE$8,4),1,0)</f>
        <v>0</v>
      </c>
      <c r="AF12" s="8">
        <f t="shared" si="18"/>
        <v>0</v>
      </c>
      <c r="AG12" s="8">
        <f t="shared" si="18"/>
        <v>0</v>
      </c>
      <c r="AH12" s="8">
        <f t="shared" si="18"/>
        <v>1</v>
      </c>
      <c r="AI12" s="8">
        <f t="shared" si="18"/>
        <v>1</v>
      </c>
      <c r="AJ12" s="8">
        <f t="shared" si="18"/>
        <v>1</v>
      </c>
      <c r="AK12" s="8">
        <f t="shared" si="18"/>
        <v>0</v>
      </c>
      <c r="AL12" s="8">
        <f t="shared" si="18"/>
        <v>0</v>
      </c>
      <c r="AM12" s="8">
        <f t="shared" si="18"/>
        <v>0</v>
      </c>
      <c r="AN12" s="8">
        <f t="shared" si="18"/>
        <v>0</v>
      </c>
      <c r="AO12" s="8">
        <f t="shared" si="18"/>
        <v>0</v>
      </c>
      <c r="AP12" s="8">
        <f t="shared" si="18"/>
        <v>0</v>
      </c>
      <c r="AQ12" s="8">
        <f t="shared" si="18"/>
        <v>0</v>
      </c>
      <c r="AR12" s="8">
        <f t="shared" si="18"/>
        <v>0</v>
      </c>
      <c r="AS12" s="8">
        <f t="shared" si="18"/>
        <v>0</v>
      </c>
      <c r="AT12" s="8">
        <f t="shared" si="18"/>
        <v>0</v>
      </c>
      <c r="AU12" s="8">
        <f t="shared" si="9"/>
        <v>0</v>
      </c>
      <c r="AV12" s="8">
        <f t="shared" si="9"/>
        <v>0</v>
      </c>
      <c r="AW12" s="8">
        <f t="shared" si="9"/>
        <v>0</v>
      </c>
      <c r="AX12" s="8">
        <f t="shared" si="9"/>
        <v>0</v>
      </c>
      <c r="AY12" s="8">
        <f t="shared" si="9"/>
        <v>0</v>
      </c>
      <c r="AZ12" s="8">
        <f t="shared" si="9"/>
        <v>0</v>
      </c>
      <c r="BA12" s="8">
        <f t="shared" si="9"/>
        <v>0</v>
      </c>
      <c r="BB12" s="8">
        <f t="shared" si="9"/>
        <v>0</v>
      </c>
      <c r="BC12" s="8">
        <f t="shared" si="9"/>
        <v>0</v>
      </c>
      <c r="BD12" s="8">
        <f t="shared" si="9"/>
        <v>0</v>
      </c>
      <c r="BE12" s="8">
        <f t="shared" si="9"/>
        <v>0</v>
      </c>
      <c r="BF12" s="8">
        <f t="shared" si="9"/>
        <v>0</v>
      </c>
      <c r="BG12" s="8">
        <f t="shared" si="9"/>
        <v>0</v>
      </c>
      <c r="BH12" s="8">
        <f t="shared" si="9"/>
        <v>0</v>
      </c>
      <c r="BI12" s="72">
        <f t="shared" si="10"/>
        <v>0</v>
      </c>
      <c r="BJ12" s="72">
        <f t="shared" si="10"/>
        <v>0</v>
      </c>
      <c r="BK12" s="72">
        <f t="shared" si="10"/>
        <v>0</v>
      </c>
      <c r="BL12" s="72">
        <f t="shared" si="11"/>
        <v>0</v>
      </c>
      <c r="BM12" s="72">
        <f t="shared" si="11"/>
        <v>0</v>
      </c>
      <c r="BN12" s="72">
        <f t="shared" si="11"/>
        <v>0</v>
      </c>
      <c r="BO12" s="72">
        <f t="shared" si="12"/>
        <v>0</v>
      </c>
      <c r="BP12" s="72">
        <f t="shared" si="12"/>
        <v>0</v>
      </c>
      <c r="BQ12" s="72">
        <f t="shared" si="12"/>
        <v>0</v>
      </c>
      <c r="BS12" s="45" t="s">
        <v>112</v>
      </c>
      <c r="BT12" s="45">
        <v>1</v>
      </c>
      <c r="BU12" s="117"/>
      <c r="BV12" s="45">
        <f t="shared" ca="1" si="13"/>
        <v>1</v>
      </c>
      <c r="BW12" s="45" t="str">
        <f t="shared" si="14"/>
        <v>==</v>
      </c>
      <c r="BX12" s="45">
        <f t="shared" si="15"/>
        <v>1</v>
      </c>
      <c r="BY12" s="21" t="b">
        <f t="shared" ref="BY12:BY28" ca="1" si="19">IF(BW12="==",BV12=BX12, IF(BW12="&lt;=",BV12&lt;=BX12, IF(BW12="&gt;=",BV12&gt;=BX12)))</f>
        <v>1</v>
      </c>
      <c r="BZ12" s="21" t="b">
        <f t="shared" ca="1" si="16"/>
        <v>1</v>
      </c>
      <c r="CB12" s="13" t="s">
        <v>28</v>
      </c>
      <c r="CC12" s="13" t="s">
        <v>4</v>
      </c>
    </row>
    <row r="13" spans="1:81" ht="14.4" x14ac:dyDescent="0.3">
      <c r="B13" s="12" t="s">
        <v>5</v>
      </c>
      <c r="C13" s="12" t="s">
        <v>16</v>
      </c>
      <c r="D13" s="12" t="str">
        <f t="shared" si="2"/>
        <v>LSMS-Blackfriars</v>
      </c>
      <c r="E13" s="12">
        <v>100</v>
      </c>
      <c r="G13" s="46" t="s">
        <v>11</v>
      </c>
      <c r="H13" s="46">
        <f>H11-H12</f>
        <v>111</v>
      </c>
      <c r="I13" s="46">
        <f>I11-I12</f>
        <v>501</v>
      </c>
      <c r="J13" s="46">
        <f>J11-J12</f>
        <v>1050</v>
      </c>
      <c r="L13" s="12" t="str">
        <f t="shared" si="17"/>
        <v>LSMS-Blackfriars</v>
      </c>
      <c r="M13" s="12">
        <v>41</v>
      </c>
      <c r="N13" s="12">
        <v>28</v>
      </c>
      <c r="O13" s="12">
        <v>36</v>
      </c>
      <c r="Q13" s="22" t="str">
        <f t="shared" si="3"/>
        <v>LSMS-Blackfriars</v>
      </c>
      <c r="R13" s="22">
        <f t="shared" si="4"/>
        <v>0</v>
      </c>
      <c r="S13" s="22">
        <f t="shared" si="5"/>
        <v>700</v>
      </c>
      <c r="T13" s="22">
        <f t="shared" si="6"/>
        <v>0</v>
      </c>
      <c r="U13" s="18">
        <f t="shared" si="7"/>
        <v>700</v>
      </c>
      <c r="W13" s="82"/>
      <c r="X13" s="117"/>
      <c r="Y13" s="117"/>
      <c r="Z13" s="117"/>
      <c r="AA13" s="45" t="s">
        <v>163</v>
      </c>
      <c r="AB13" s="45" t="str">
        <f t="shared" si="8"/>
        <v>LSMS-Blackfriars</v>
      </c>
      <c r="AC13" s="45">
        <v>3</v>
      </c>
      <c r="AD13" s="8" t="s">
        <v>58</v>
      </c>
      <c r="AE13" s="8">
        <f t="shared" si="18"/>
        <v>0</v>
      </c>
      <c r="AF13" s="8">
        <f t="shared" si="9"/>
        <v>0</v>
      </c>
      <c r="AG13" s="8">
        <f t="shared" si="9"/>
        <v>0</v>
      </c>
      <c r="AH13" s="8">
        <f t="shared" si="9"/>
        <v>0</v>
      </c>
      <c r="AI13" s="8">
        <f t="shared" si="9"/>
        <v>0</v>
      </c>
      <c r="AJ13" s="8">
        <f t="shared" si="9"/>
        <v>0</v>
      </c>
      <c r="AK13" s="8">
        <f t="shared" si="9"/>
        <v>1</v>
      </c>
      <c r="AL13" s="8">
        <f t="shared" si="9"/>
        <v>1</v>
      </c>
      <c r="AM13" s="8">
        <f t="shared" si="9"/>
        <v>1</v>
      </c>
      <c r="AN13" s="8">
        <f t="shared" si="9"/>
        <v>0</v>
      </c>
      <c r="AO13" s="8">
        <f t="shared" si="9"/>
        <v>0</v>
      </c>
      <c r="AP13" s="8">
        <f t="shared" si="9"/>
        <v>0</v>
      </c>
      <c r="AQ13" s="8">
        <f t="shared" si="9"/>
        <v>0</v>
      </c>
      <c r="AR13" s="8">
        <f t="shared" si="9"/>
        <v>0</v>
      </c>
      <c r="AS13" s="8">
        <f t="shared" si="9"/>
        <v>0</v>
      </c>
      <c r="AT13" s="8">
        <f t="shared" si="9"/>
        <v>0</v>
      </c>
      <c r="AU13" s="8">
        <f t="shared" si="9"/>
        <v>0</v>
      </c>
      <c r="AV13" s="8">
        <f t="shared" si="9"/>
        <v>0</v>
      </c>
      <c r="AW13" s="8">
        <f t="shared" si="9"/>
        <v>0</v>
      </c>
      <c r="AX13" s="8">
        <f t="shared" si="9"/>
        <v>0</v>
      </c>
      <c r="AY13" s="8">
        <f t="shared" si="9"/>
        <v>0</v>
      </c>
      <c r="AZ13" s="8">
        <f t="shared" si="9"/>
        <v>0</v>
      </c>
      <c r="BA13" s="8">
        <f t="shared" si="9"/>
        <v>0</v>
      </c>
      <c r="BB13" s="8">
        <f t="shared" si="9"/>
        <v>0</v>
      </c>
      <c r="BC13" s="8">
        <f t="shared" si="9"/>
        <v>0</v>
      </c>
      <c r="BD13" s="8">
        <f t="shared" si="9"/>
        <v>0</v>
      </c>
      <c r="BE13" s="8">
        <f t="shared" si="9"/>
        <v>0</v>
      </c>
      <c r="BF13" s="8">
        <f t="shared" si="9"/>
        <v>0</v>
      </c>
      <c r="BG13" s="8">
        <f t="shared" si="9"/>
        <v>0</v>
      </c>
      <c r="BH13" s="8">
        <f t="shared" si="9"/>
        <v>0</v>
      </c>
      <c r="BI13" s="72">
        <f t="shared" si="10"/>
        <v>0</v>
      </c>
      <c r="BJ13" s="72">
        <f t="shared" si="10"/>
        <v>0</v>
      </c>
      <c r="BK13" s="72">
        <f t="shared" si="10"/>
        <v>0</v>
      </c>
      <c r="BL13" s="72">
        <f t="shared" si="11"/>
        <v>0</v>
      </c>
      <c r="BM13" s="72">
        <f t="shared" si="11"/>
        <v>0</v>
      </c>
      <c r="BN13" s="72">
        <f t="shared" si="11"/>
        <v>0</v>
      </c>
      <c r="BO13" s="72">
        <f t="shared" si="12"/>
        <v>0</v>
      </c>
      <c r="BP13" s="72">
        <f t="shared" si="12"/>
        <v>0</v>
      </c>
      <c r="BQ13" s="72">
        <f t="shared" si="12"/>
        <v>0</v>
      </c>
      <c r="BS13" s="45" t="s">
        <v>112</v>
      </c>
      <c r="BT13" s="45">
        <v>1</v>
      </c>
      <c r="BU13" s="117"/>
      <c r="BV13" s="45">
        <f t="shared" ca="1" si="13"/>
        <v>1</v>
      </c>
      <c r="BW13" s="45" t="str">
        <f t="shared" si="14"/>
        <v>==</v>
      </c>
      <c r="BX13" s="45">
        <f t="shared" si="15"/>
        <v>1</v>
      </c>
      <c r="BY13" s="21" t="b">
        <f t="shared" ca="1" si="19"/>
        <v>1</v>
      </c>
      <c r="BZ13" s="21" t="b">
        <f t="shared" ca="1" si="16"/>
        <v>1</v>
      </c>
      <c r="CB13" s="13" t="s">
        <v>29</v>
      </c>
      <c r="CC13" s="13" t="s">
        <v>5</v>
      </c>
    </row>
    <row r="14" spans="1:81" ht="14.4" x14ac:dyDescent="0.3">
      <c r="B14" s="12" t="s">
        <v>6</v>
      </c>
      <c r="C14" s="12" t="s">
        <v>16</v>
      </c>
      <c r="D14" s="12" t="str">
        <f t="shared" si="2"/>
        <v>LSMS-Brent</v>
      </c>
      <c r="E14" s="12">
        <v>322</v>
      </c>
      <c r="H14" s="1"/>
      <c r="L14" s="12" t="str">
        <f t="shared" si="17"/>
        <v>LSMS-Brent</v>
      </c>
      <c r="M14" s="12">
        <v>66</v>
      </c>
      <c r="N14" s="12">
        <v>61</v>
      </c>
      <c r="O14" s="12">
        <v>46</v>
      </c>
      <c r="Q14" s="22" t="str">
        <f t="shared" si="3"/>
        <v>LSMS-Brent</v>
      </c>
      <c r="R14" s="22">
        <f t="shared" si="4"/>
        <v>0</v>
      </c>
      <c r="S14" s="22">
        <f t="shared" si="5"/>
        <v>0</v>
      </c>
      <c r="T14" s="22">
        <f t="shared" si="6"/>
        <v>3703</v>
      </c>
      <c r="U14" s="18">
        <f t="shared" si="7"/>
        <v>3703</v>
      </c>
      <c r="W14" s="82"/>
      <c r="X14" s="117"/>
      <c r="Y14" s="117"/>
      <c r="Z14" s="117"/>
      <c r="AA14" s="45" t="s">
        <v>164</v>
      </c>
      <c r="AB14" s="45" t="str">
        <f t="shared" si="8"/>
        <v>LSMS-Brent</v>
      </c>
      <c r="AC14" s="45">
        <v>4</v>
      </c>
      <c r="AD14" s="8" t="s">
        <v>59</v>
      </c>
      <c r="AE14" s="8">
        <f t="shared" si="18"/>
        <v>0</v>
      </c>
      <c r="AF14" s="8">
        <f t="shared" si="9"/>
        <v>0</v>
      </c>
      <c r="AG14" s="8">
        <f t="shared" si="9"/>
        <v>0</v>
      </c>
      <c r="AH14" s="8">
        <f t="shared" si="9"/>
        <v>0</v>
      </c>
      <c r="AI14" s="8">
        <f t="shared" si="9"/>
        <v>0</v>
      </c>
      <c r="AJ14" s="8">
        <f t="shared" si="9"/>
        <v>0</v>
      </c>
      <c r="AK14" s="8">
        <f t="shared" si="9"/>
        <v>0</v>
      </c>
      <c r="AL14" s="8">
        <f t="shared" si="9"/>
        <v>0</v>
      </c>
      <c r="AM14" s="8">
        <f t="shared" si="9"/>
        <v>0</v>
      </c>
      <c r="AN14" s="8">
        <f t="shared" si="9"/>
        <v>1</v>
      </c>
      <c r="AO14" s="8">
        <f t="shared" si="9"/>
        <v>1</v>
      </c>
      <c r="AP14" s="8">
        <f t="shared" si="9"/>
        <v>1</v>
      </c>
      <c r="AQ14" s="8">
        <f t="shared" si="9"/>
        <v>0</v>
      </c>
      <c r="AR14" s="8">
        <f t="shared" si="9"/>
        <v>0</v>
      </c>
      <c r="AS14" s="8">
        <f t="shared" si="9"/>
        <v>0</v>
      </c>
      <c r="AT14" s="8">
        <f t="shared" si="9"/>
        <v>0</v>
      </c>
      <c r="AU14" s="8">
        <f t="shared" si="9"/>
        <v>0</v>
      </c>
      <c r="AV14" s="8">
        <f t="shared" si="9"/>
        <v>0</v>
      </c>
      <c r="AW14" s="8">
        <f t="shared" si="9"/>
        <v>0</v>
      </c>
      <c r="AX14" s="8">
        <f t="shared" si="9"/>
        <v>0</v>
      </c>
      <c r="AY14" s="8">
        <f t="shared" si="9"/>
        <v>0</v>
      </c>
      <c r="AZ14" s="8">
        <f t="shared" si="9"/>
        <v>0</v>
      </c>
      <c r="BA14" s="8">
        <f t="shared" si="9"/>
        <v>0</v>
      </c>
      <c r="BB14" s="8">
        <f t="shared" si="9"/>
        <v>0</v>
      </c>
      <c r="BC14" s="8">
        <f t="shared" si="9"/>
        <v>0</v>
      </c>
      <c r="BD14" s="8">
        <f t="shared" si="9"/>
        <v>0</v>
      </c>
      <c r="BE14" s="8">
        <f t="shared" si="9"/>
        <v>0</v>
      </c>
      <c r="BF14" s="8">
        <f t="shared" si="9"/>
        <v>0</v>
      </c>
      <c r="BG14" s="8">
        <f t="shared" si="9"/>
        <v>0</v>
      </c>
      <c r="BH14" s="8">
        <f t="shared" si="9"/>
        <v>0</v>
      </c>
      <c r="BI14" s="72">
        <f t="shared" si="10"/>
        <v>0</v>
      </c>
      <c r="BJ14" s="72">
        <f t="shared" si="10"/>
        <v>0</v>
      </c>
      <c r="BK14" s="72">
        <f t="shared" si="10"/>
        <v>0</v>
      </c>
      <c r="BL14" s="72">
        <f t="shared" si="11"/>
        <v>0</v>
      </c>
      <c r="BM14" s="72">
        <f t="shared" si="11"/>
        <v>0</v>
      </c>
      <c r="BN14" s="72">
        <f t="shared" si="11"/>
        <v>0</v>
      </c>
      <c r="BO14" s="72">
        <f t="shared" si="12"/>
        <v>0</v>
      </c>
      <c r="BP14" s="72">
        <f t="shared" si="12"/>
        <v>0</v>
      </c>
      <c r="BQ14" s="72">
        <f t="shared" si="12"/>
        <v>0</v>
      </c>
      <c r="BS14" s="45" t="s">
        <v>112</v>
      </c>
      <c r="BT14" s="45">
        <v>1</v>
      </c>
      <c r="BU14" s="117"/>
      <c r="BV14" s="45">
        <f t="shared" ca="1" si="13"/>
        <v>1</v>
      </c>
      <c r="BW14" s="45" t="str">
        <f t="shared" si="14"/>
        <v>==</v>
      </c>
      <c r="BX14" s="45">
        <f t="shared" si="15"/>
        <v>1</v>
      </c>
      <c r="BY14" s="21" t="b">
        <f t="shared" ca="1" si="19"/>
        <v>1</v>
      </c>
      <c r="BZ14" s="21" t="b">
        <f t="shared" ca="1" si="16"/>
        <v>1</v>
      </c>
      <c r="CB14" s="13" t="s">
        <v>30</v>
      </c>
      <c r="CC14" s="13" t="s">
        <v>6</v>
      </c>
    </row>
    <row r="15" spans="1:81" ht="14.4" x14ac:dyDescent="0.3">
      <c r="B15" s="12" t="s">
        <v>7</v>
      </c>
      <c r="C15" s="12" t="s">
        <v>16</v>
      </c>
      <c r="D15" s="12" t="str">
        <f t="shared" si="2"/>
        <v>LSMS-Bromley</v>
      </c>
      <c r="E15" s="12">
        <v>100</v>
      </c>
      <c r="H15" s="1"/>
      <c r="L15" s="12" t="str">
        <f t="shared" si="17"/>
        <v>LSMS-Bromley</v>
      </c>
      <c r="M15" s="12">
        <v>32</v>
      </c>
      <c r="N15" s="12">
        <v>33</v>
      </c>
      <c r="O15" s="12">
        <v>48</v>
      </c>
      <c r="Q15" s="22" t="str">
        <f t="shared" si="3"/>
        <v>LSMS-Bromley</v>
      </c>
      <c r="R15" s="22">
        <f t="shared" si="4"/>
        <v>800</v>
      </c>
      <c r="S15" s="22">
        <f t="shared" si="5"/>
        <v>0</v>
      </c>
      <c r="T15" s="22">
        <f t="shared" si="6"/>
        <v>0</v>
      </c>
      <c r="U15" s="18">
        <f t="shared" si="7"/>
        <v>800</v>
      </c>
      <c r="W15" s="82"/>
      <c r="X15" s="117"/>
      <c r="Y15" s="117"/>
      <c r="Z15" s="117"/>
      <c r="AA15" s="45" t="s">
        <v>165</v>
      </c>
      <c r="AB15" s="45" t="str">
        <f t="shared" si="8"/>
        <v>LSMS-Bromley</v>
      </c>
      <c r="AC15" s="45">
        <v>5</v>
      </c>
      <c r="AD15" s="8" t="s">
        <v>60</v>
      </c>
      <c r="AE15" s="8">
        <f t="shared" si="18"/>
        <v>0</v>
      </c>
      <c r="AF15" s="8">
        <f t="shared" si="9"/>
        <v>0</v>
      </c>
      <c r="AG15" s="8">
        <f t="shared" si="9"/>
        <v>0</v>
      </c>
      <c r="AH15" s="8">
        <f t="shared" si="9"/>
        <v>0</v>
      </c>
      <c r="AI15" s="8">
        <f t="shared" si="9"/>
        <v>0</v>
      </c>
      <c r="AJ15" s="8">
        <f t="shared" si="9"/>
        <v>0</v>
      </c>
      <c r="AK15" s="8">
        <f t="shared" si="9"/>
        <v>0</v>
      </c>
      <c r="AL15" s="8">
        <f t="shared" si="9"/>
        <v>0</v>
      </c>
      <c r="AM15" s="8">
        <f t="shared" si="9"/>
        <v>0</v>
      </c>
      <c r="AN15" s="8">
        <f t="shared" si="9"/>
        <v>0</v>
      </c>
      <c r="AO15" s="8">
        <f t="shared" si="9"/>
        <v>0</v>
      </c>
      <c r="AP15" s="8">
        <f t="shared" si="9"/>
        <v>0</v>
      </c>
      <c r="AQ15" s="8">
        <f t="shared" si="9"/>
        <v>1</v>
      </c>
      <c r="AR15" s="8">
        <f t="shared" si="9"/>
        <v>1</v>
      </c>
      <c r="AS15" s="8">
        <f t="shared" si="9"/>
        <v>1</v>
      </c>
      <c r="AT15" s="8">
        <f t="shared" si="9"/>
        <v>0</v>
      </c>
      <c r="AU15" s="8">
        <f t="shared" si="9"/>
        <v>0</v>
      </c>
      <c r="AV15" s="8">
        <f t="shared" si="9"/>
        <v>0</v>
      </c>
      <c r="AW15" s="8">
        <f t="shared" si="9"/>
        <v>0</v>
      </c>
      <c r="AX15" s="8">
        <f t="shared" si="9"/>
        <v>0</v>
      </c>
      <c r="AY15" s="8">
        <f t="shared" si="9"/>
        <v>0</v>
      </c>
      <c r="AZ15" s="8">
        <f t="shared" si="9"/>
        <v>0</v>
      </c>
      <c r="BA15" s="8">
        <f t="shared" si="9"/>
        <v>0</v>
      </c>
      <c r="BB15" s="8">
        <f t="shared" si="9"/>
        <v>0</v>
      </c>
      <c r="BC15" s="8">
        <f t="shared" si="9"/>
        <v>0</v>
      </c>
      <c r="BD15" s="8">
        <f t="shared" si="9"/>
        <v>0</v>
      </c>
      <c r="BE15" s="8">
        <f t="shared" si="9"/>
        <v>0</v>
      </c>
      <c r="BF15" s="8">
        <f t="shared" si="9"/>
        <v>0</v>
      </c>
      <c r="BG15" s="8">
        <f t="shared" si="9"/>
        <v>0</v>
      </c>
      <c r="BH15" s="8">
        <f t="shared" si="9"/>
        <v>0</v>
      </c>
      <c r="BI15" s="72">
        <f t="shared" si="10"/>
        <v>0</v>
      </c>
      <c r="BJ15" s="72">
        <f t="shared" si="10"/>
        <v>0</v>
      </c>
      <c r="BK15" s="72">
        <f t="shared" si="10"/>
        <v>0</v>
      </c>
      <c r="BL15" s="72">
        <f t="shared" si="11"/>
        <v>0</v>
      </c>
      <c r="BM15" s="72">
        <f t="shared" si="11"/>
        <v>0</v>
      </c>
      <c r="BN15" s="72">
        <f t="shared" si="11"/>
        <v>0</v>
      </c>
      <c r="BO15" s="72">
        <f t="shared" si="12"/>
        <v>0</v>
      </c>
      <c r="BP15" s="72">
        <f t="shared" si="12"/>
        <v>0</v>
      </c>
      <c r="BQ15" s="72">
        <f t="shared" si="12"/>
        <v>0</v>
      </c>
      <c r="BS15" s="45" t="s">
        <v>112</v>
      </c>
      <c r="BT15" s="45">
        <v>1</v>
      </c>
      <c r="BU15" s="117"/>
      <c r="BV15" s="45">
        <f t="shared" ca="1" si="13"/>
        <v>1</v>
      </c>
      <c r="BW15" s="45" t="str">
        <f t="shared" si="14"/>
        <v>==</v>
      </c>
      <c r="BX15" s="45">
        <f t="shared" si="15"/>
        <v>1</v>
      </c>
      <c r="BY15" s="21" t="b">
        <f t="shared" ca="1" si="19"/>
        <v>1</v>
      </c>
      <c r="BZ15" s="21" t="b">
        <f t="shared" ca="1" si="16"/>
        <v>1</v>
      </c>
      <c r="CB15" s="13" t="s">
        <v>31</v>
      </c>
      <c r="CC15" s="13" t="s">
        <v>7</v>
      </c>
    </row>
    <row r="16" spans="1:81" ht="18" x14ac:dyDescent="0.35">
      <c r="B16" s="12" t="s">
        <v>3</v>
      </c>
      <c r="C16" s="12" t="s">
        <v>17</v>
      </c>
      <c r="D16" s="12" t="str">
        <f t="shared" si="2"/>
        <v>MCR-Barking</v>
      </c>
      <c r="E16" s="12">
        <v>55</v>
      </c>
      <c r="G16" s="119" t="s">
        <v>143</v>
      </c>
      <c r="H16" s="120"/>
      <c r="L16" s="12" t="str">
        <f t="shared" si="17"/>
        <v>MCR-Barking</v>
      </c>
      <c r="M16" s="12">
        <v>42</v>
      </c>
      <c r="N16" s="12">
        <v>61</v>
      </c>
      <c r="O16" s="12">
        <v>72</v>
      </c>
      <c r="Q16" s="22" t="str">
        <f t="shared" si="3"/>
        <v>MCR-Barking</v>
      </c>
      <c r="R16" s="22">
        <f t="shared" si="4"/>
        <v>1155</v>
      </c>
      <c r="S16" s="22">
        <f t="shared" si="5"/>
        <v>0</v>
      </c>
      <c r="T16" s="22">
        <f t="shared" si="6"/>
        <v>0</v>
      </c>
      <c r="U16" s="18">
        <f t="shared" si="7"/>
        <v>1155</v>
      </c>
      <c r="W16" s="82"/>
      <c r="X16" s="117"/>
      <c r="Y16" s="117"/>
      <c r="Z16" s="117"/>
      <c r="AA16" s="45" t="s">
        <v>166</v>
      </c>
      <c r="AB16" s="45" t="str">
        <f t="shared" si="8"/>
        <v>MCR-Barking</v>
      </c>
      <c r="AC16" s="45">
        <v>6</v>
      </c>
      <c r="AD16" s="8" t="s">
        <v>61</v>
      </c>
      <c r="AE16" s="8">
        <f t="shared" si="18"/>
        <v>0</v>
      </c>
      <c r="AF16" s="8">
        <f t="shared" si="9"/>
        <v>0</v>
      </c>
      <c r="AG16" s="8">
        <f t="shared" si="9"/>
        <v>0</v>
      </c>
      <c r="AH16" s="8">
        <f t="shared" si="9"/>
        <v>0</v>
      </c>
      <c r="AI16" s="8">
        <f t="shared" si="9"/>
        <v>0</v>
      </c>
      <c r="AJ16" s="8">
        <f t="shared" si="9"/>
        <v>0</v>
      </c>
      <c r="AK16" s="8">
        <f t="shared" si="9"/>
        <v>0</v>
      </c>
      <c r="AL16" s="8">
        <f t="shared" si="9"/>
        <v>0</v>
      </c>
      <c r="AM16" s="8">
        <f t="shared" si="9"/>
        <v>0</v>
      </c>
      <c r="AN16" s="8">
        <f t="shared" si="9"/>
        <v>0</v>
      </c>
      <c r="AO16" s="8">
        <f t="shared" si="9"/>
        <v>0</v>
      </c>
      <c r="AP16" s="8">
        <f t="shared" si="9"/>
        <v>0</v>
      </c>
      <c r="AQ16" s="8">
        <f t="shared" si="9"/>
        <v>0</v>
      </c>
      <c r="AR16" s="8">
        <f t="shared" si="9"/>
        <v>0</v>
      </c>
      <c r="AS16" s="8">
        <f t="shared" si="9"/>
        <v>0</v>
      </c>
      <c r="AT16" s="8">
        <f t="shared" si="9"/>
        <v>1</v>
      </c>
      <c r="AU16" s="8">
        <f t="shared" si="9"/>
        <v>1</v>
      </c>
      <c r="AV16" s="8">
        <f t="shared" si="9"/>
        <v>1</v>
      </c>
      <c r="AW16" s="8">
        <f t="shared" si="9"/>
        <v>0</v>
      </c>
      <c r="AX16" s="8">
        <f t="shared" si="9"/>
        <v>0</v>
      </c>
      <c r="AY16" s="8">
        <f t="shared" si="9"/>
        <v>0</v>
      </c>
      <c r="AZ16" s="8">
        <f t="shared" si="9"/>
        <v>0</v>
      </c>
      <c r="BA16" s="8">
        <f t="shared" si="9"/>
        <v>0</v>
      </c>
      <c r="BB16" s="8">
        <f t="shared" si="9"/>
        <v>0</v>
      </c>
      <c r="BC16" s="8">
        <f t="shared" si="9"/>
        <v>0</v>
      </c>
      <c r="BD16" s="8">
        <f t="shared" si="9"/>
        <v>0</v>
      </c>
      <c r="BE16" s="8">
        <f t="shared" si="9"/>
        <v>0</v>
      </c>
      <c r="BF16" s="8">
        <f t="shared" si="9"/>
        <v>0</v>
      </c>
      <c r="BG16" s="8">
        <f t="shared" si="9"/>
        <v>0</v>
      </c>
      <c r="BH16" s="8">
        <f t="shared" si="9"/>
        <v>0</v>
      </c>
      <c r="BI16" s="72">
        <f t="shared" si="10"/>
        <v>0</v>
      </c>
      <c r="BJ16" s="72">
        <f t="shared" si="10"/>
        <v>0</v>
      </c>
      <c r="BK16" s="72">
        <f t="shared" si="10"/>
        <v>0</v>
      </c>
      <c r="BL16" s="72">
        <f t="shared" si="11"/>
        <v>0</v>
      </c>
      <c r="BM16" s="72">
        <f t="shared" si="11"/>
        <v>0</v>
      </c>
      <c r="BN16" s="72">
        <f t="shared" si="11"/>
        <v>0</v>
      </c>
      <c r="BO16" s="72">
        <f t="shared" si="12"/>
        <v>0</v>
      </c>
      <c r="BP16" s="72">
        <f t="shared" si="12"/>
        <v>0</v>
      </c>
      <c r="BQ16" s="72">
        <f t="shared" si="12"/>
        <v>0</v>
      </c>
      <c r="BS16" s="45" t="s">
        <v>112</v>
      </c>
      <c r="BT16" s="45">
        <v>1</v>
      </c>
      <c r="BU16" s="117"/>
      <c r="BV16" s="45">
        <f t="shared" ca="1" si="13"/>
        <v>1</v>
      </c>
      <c r="BW16" s="45" t="str">
        <f t="shared" si="14"/>
        <v>==</v>
      </c>
      <c r="BX16" s="45">
        <f t="shared" si="15"/>
        <v>1</v>
      </c>
      <c r="BY16" s="21" t="b">
        <f t="shared" ca="1" si="19"/>
        <v>1</v>
      </c>
      <c r="BZ16" s="21" t="b">
        <f t="shared" ca="1" si="16"/>
        <v>1</v>
      </c>
      <c r="CB16" s="13" t="s">
        <v>32</v>
      </c>
      <c r="CC16" s="13" t="s">
        <v>16</v>
      </c>
    </row>
    <row r="17" spans="2:81" ht="14.4" x14ac:dyDescent="0.3">
      <c r="B17" s="12" t="s">
        <v>4</v>
      </c>
      <c r="C17" s="12" t="s">
        <v>17</v>
      </c>
      <c r="D17" s="12" t="str">
        <f t="shared" si="2"/>
        <v>MCR-Bexleyheath</v>
      </c>
      <c r="E17" s="49">
        <v>220</v>
      </c>
      <c r="G17" s="34" t="s">
        <v>15</v>
      </c>
      <c r="H17" s="34" t="s">
        <v>127</v>
      </c>
      <c r="L17" s="12" t="str">
        <f t="shared" si="17"/>
        <v>MCR-Bexleyheath</v>
      </c>
      <c r="M17" s="12">
        <v>17</v>
      </c>
      <c r="N17" s="12">
        <v>42</v>
      </c>
      <c r="O17" s="12">
        <v>57</v>
      </c>
      <c r="Q17" s="22" t="str">
        <f t="shared" si="3"/>
        <v>MCR-Bexleyheath</v>
      </c>
      <c r="R17" s="22">
        <f t="shared" si="4"/>
        <v>1870</v>
      </c>
      <c r="S17" s="22">
        <f t="shared" si="5"/>
        <v>0</v>
      </c>
      <c r="T17" s="22">
        <f t="shared" si="6"/>
        <v>0</v>
      </c>
      <c r="U17" s="18">
        <f t="shared" si="7"/>
        <v>1870</v>
      </c>
      <c r="W17" s="82"/>
      <c r="X17" s="117"/>
      <c r="Y17" s="117"/>
      <c r="Z17" s="117"/>
      <c r="AA17" s="45" t="s">
        <v>167</v>
      </c>
      <c r="AB17" s="45" t="str">
        <f t="shared" si="8"/>
        <v>MCR-Bexleyheath</v>
      </c>
      <c r="AC17" s="45">
        <v>7</v>
      </c>
      <c r="AD17" s="8" t="s">
        <v>62</v>
      </c>
      <c r="AE17" s="8">
        <f t="shared" si="18"/>
        <v>0</v>
      </c>
      <c r="AF17" s="8">
        <f t="shared" si="9"/>
        <v>0</v>
      </c>
      <c r="AG17" s="8">
        <f t="shared" si="9"/>
        <v>0</v>
      </c>
      <c r="AH17" s="8">
        <f t="shared" si="9"/>
        <v>0</v>
      </c>
      <c r="AI17" s="8">
        <f t="shared" si="9"/>
        <v>0</v>
      </c>
      <c r="AJ17" s="8">
        <f t="shared" si="9"/>
        <v>0</v>
      </c>
      <c r="AK17" s="8">
        <f t="shared" si="9"/>
        <v>0</v>
      </c>
      <c r="AL17" s="8">
        <f t="shared" si="9"/>
        <v>0</v>
      </c>
      <c r="AM17" s="8">
        <f t="shared" si="9"/>
        <v>0</v>
      </c>
      <c r="AN17" s="8">
        <f t="shared" si="9"/>
        <v>0</v>
      </c>
      <c r="AO17" s="8">
        <f t="shared" si="9"/>
        <v>0</v>
      </c>
      <c r="AP17" s="8">
        <f t="shared" si="9"/>
        <v>0</v>
      </c>
      <c r="AQ17" s="8">
        <f t="shared" si="9"/>
        <v>0</v>
      </c>
      <c r="AR17" s="8">
        <f t="shared" si="9"/>
        <v>0</v>
      </c>
      <c r="AS17" s="8">
        <f t="shared" si="9"/>
        <v>0</v>
      </c>
      <c r="AT17" s="8">
        <f t="shared" si="9"/>
        <v>0</v>
      </c>
      <c r="AU17" s="8">
        <f t="shared" si="9"/>
        <v>0</v>
      </c>
      <c r="AV17" s="8">
        <f t="shared" si="9"/>
        <v>0</v>
      </c>
      <c r="AW17" s="8">
        <f t="shared" si="9"/>
        <v>1</v>
      </c>
      <c r="AX17" s="8">
        <f t="shared" si="9"/>
        <v>1</v>
      </c>
      <c r="AY17" s="8">
        <f t="shared" si="9"/>
        <v>1</v>
      </c>
      <c r="AZ17" s="8">
        <f t="shared" si="9"/>
        <v>0</v>
      </c>
      <c r="BA17" s="8">
        <f t="shared" si="9"/>
        <v>0</v>
      </c>
      <c r="BB17" s="8">
        <f t="shared" si="9"/>
        <v>0</v>
      </c>
      <c r="BC17" s="8">
        <f t="shared" si="9"/>
        <v>0</v>
      </c>
      <c r="BD17" s="8">
        <f t="shared" si="9"/>
        <v>0</v>
      </c>
      <c r="BE17" s="8">
        <f t="shared" si="9"/>
        <v>0</v>
      </c>
      <c r="BF17" s="8">
        <f t="shared" si="9"/>
        <v>0</v>
      </c>
      <c r="BG17" s="8">
        <f t="shared" si="9"/>
        <v>0</v>
      </c>
      <c r="BH17" s="8">
        <f t="shared" si="9"/>
        <v>0</v>
      </c>
      <c r="BI17" s="72">
        <f t="shared" si="10"/>
        <v>0</v>
      </c>
      <c r="BJ17" s="72">
        <f t="shared" si="10"/>
        <v>0</v>
      </c>
      <c r="BK17" s="72">
        <f t="shared" si="10"/>
        <v>0</v>
      </c>
      <c r="BL17" s="72">
        <f t="shared" si="11"/>
        <v>0</v>
      </c>
      <c r="BM17" s="72">
        <f t="shared" si="11"/>
        <v>0</v>
      </c>
      <c r="BN17" s="72">
        <f t="shared" si="11"/>
        <v>0</v>
      </c>
      <c r="BO17" s="72">
        <f t="shared" si="12"/>
        <v>0</v>
      </c>
      <c r="BP17" s="72">
        <f t="shared" si="12"/>
        <v>0</v>
      </c>
      <c r="BQ17" s="72">
        <f t="shared" si="12"/>
        <v>0</v>
      </c>
      <c r="BS17" s="45" t="s">
        <v>112</v>
      </c>
      <c r="BT17" s="45">
        <v>1</v>
      </c>
      <c r="BU17" s="117"/>
      <c r="BV17" s="45">
        <f t="shared" ca="1" si="13"/>
        <v>1</v>
      </c>
      <c r="BW17" s="45" t="str">
        <f t="shared" si="14"/>
        <v>==</v>
      </c>
      <c r="BX17" s="45">
        <f t="shared" si="15"/>
        <v>1</v>
      </c>
      <c r="BY17" s="21" t="b">
        <f t="shared" ca="1" si="19"/>
        <v>1</v>
      </c>
      <c r="BZ17" s="21" t="b">
        <f t="shared" ca="1" si="16"/>
        <v>1</v>
      </c>
      <c r="CB17" s="13" t="s">
        <v>33</v>
      </c>
      <c r="CC17" s="13" t="s">
        <v>17</v>
      </c>
    </row>
    <row r="18" spans="2:81" ht="14.4" x14ac:dyDescent="0.3">
      <c r="B18" s="12" t="s">
        <v>5</v>
      </c>
      <c r="C18" s="12" t="s">
        <v>17</v>
      </c>
      <c r="D18" s="12" t="str">
        <f t="shared" si="2"/>
        <v>MCR-Blackfriars</v>
      </c>
      <c r="E18" s="12">
        <v>123</v>
      </c>
      <c r="G18" s="12" t="s">
        <v>16</v>
      </c>
      <c r="H18" s="12">
        <v>0.25</v>
      </c>
      <c r="L18" s="12" t="str">
        <f t="shared" si="17"/>
        <v>MCR-Blackfriars</v>
      </c>
      <c r="M18" s="12">
        <v>41</v>
      </c>
      <c r="N18" s="12">
        <v>28</v>
      </c>
      <c r="O18" s="12">
        <v>36</v>
      </c>
      <c r="Q18" s="22" t="str">
        <f t="shared" si="3"/>
        <v>MCR-Blackfriars</v>
      </c>
      <c r="R18" s="22">
        <f t="shared" si="4"/>
        <v>0</v>
      </c>
      <c r="S18" s="22">
        <f t="shared" si="5"/>
        <v>1722</v>
      </c>
      <c r="T18" s="22">
        <f t="shared" si="6"/>
        <v>0</v>
      </c>
      <c r="U18" s="18">
        <f t="shared" si="7"/>
        <v>1722</v>
      </c>
      <c r="W18" s="82"/>
      <c r="X18" s="117"/>
      <c r="Y18" s="117"/>
      <c r="Z18" s="117"/>
      <c r="AA18" s="45" t="s">
        <v>168</v>
      </c>
      <c r="AB18" s="45" t="str">
        <f t="shared" si="8"/>
        <v>MCR-Blackfriars</v>
      </c>
      <c r="AC18" s="45">
        <v>8</v>
      </c>
      <c r="AD18" s="8" t="s">
        <v>63</v>
      </c>
      <c r="AE18" s="8">
        <f t="shared" si="18"/>
        <v>0</v>
      </c>
      <c r="AF18" s="8">
        <f t="shared" si="9"/>
        <v>0</v>
      </c>
      <c r="AG18" s="8">
        <f t="shared" si="9"/>
        <v>0</v>
      </c>
      <c r="AH18" s="8">
        <f t="shared" si="9"/>
        <v>0</v>
      </c>
      <c r="AI18" s="8">
        <f t="shared" si="9"/>
        <v>0</v>
      </c>
      <c r="AJ18" s="8">
        <f t="shared" si="9"/>
        <v>0</v>
      </c>
      <c r="AK18" s="8">
        <f t="shared" si="9"/>
        <v>0</v>
      </c>
      <c r="AL18" s="8">
        <f t="shared" si="9"/>
        <v>0</v>
      </c>
      <c r="AM18" s="8">
        <f t="shared" si="9"/>
        <v>0</v>
      </c>
      <c r="AN18" s="8">
        <f t="shared" si="9"/>
        <v>0</v>
      </c>
      <c r="AO18" s="8">
        <f t="shared" si="9"/>
        <v>0</v>
      </c>
      <c r="AP18" s="8">
        <f t="shared" si="9"/>
        <v>0</v>
      </c>
      <c r="AQ18" s="8">
        <f t="shared" si="9"/>
        <v>0</v>
      </c>
      <c r="AR18" s="8">
        <f t="shared" si="9"/>
        <v>0</v>
      </c>
      <c r="AS18" s="8">
        <f t="shared" si="9"/>
        <v>0</v>
      </c>
      <c r="AT18" s="8">
        <f t="shared" si="9"/>
        <v>0</v>
      </c>
      <c r="AU18" s="8">
        <f t="shared" si="9"/>
        <v>0</v>
      </c>
      <c r="AV18" s="8">
        <f t="shared" si="9"/>
        <v>0</v>
      </c>
      <c r="AW18" s="8">
        <f t="shared" si="9"/>
        <v>0</v>
      </c>
      <c r="AX18" s="8">
        <f t="shared" si="9"/>
        <v>0</v>
      </c>
      <c r="AY18" s="8">
        <f t="shared" si="9"/>
        <v>0</v>
      </c>
      <c r="AZ18" s="8">
        <f t="shared" si="9"/>
        <v>1</v>
      </c>
      <c r="BA18" s="8">
        <f t="shared" si="9"/>
        <v>1</v>
      </c>
      <c r="BB18" s="8">
        <f t="shared" si="9"/>
        <v>1</v>
      </c>
      <c r="BC18" s="8">
        <f t="shared" si="9"/>
        <v>0</v>
      </c>
      <c r="BD18" s="8">
        <f t="shared" si="9"/>
        <v>0</v>
      </c>
      <c r="BE18" s="8">
        <f t="shared" si="9"/>
        <v>0</v>
      </c>
      <c r="BF18" s="8">
        <f t="shared" si="9"/>
        <v>0</v>
      </c>
      <c r="BG18" s="8">
        <f t="shared" si="9"/>
        <v>0</v>
      </c>
      <c r="BH18" s="8">
        <f t="shared" si="9"/>
        <v>0</v>
      </c>
      <c r="BI18" s="72">
        <f t="shared" si="10"/>
        <v>0</v>
      </c>
      <c r="BJ18" s="72">
        <f t="shared" si="10"/>
        <v>0</v>
      </c>
      <c r="BK18" s="72">
        <f t="shared" si="10"/>
        <v>0</v>
      </c>
      <c r="BL18" s="72">
        <f t="shared" si="11"/>
        <v>0</v>
      </c>
      <c r="BM18" s="72">
        <f t="shared" si="11"/>
        <v>0</v>
      </c>
      <c r="BN18" s="72">
        <f t="shared" si="11"/>
        <v>0</v>
      </c>
      <c r="BO18" s="72">
        <f t="shared" si="12"/>
        <v>0</v>
      </c>
      <c r="BP18" s="72">
        <f t="shared" si="12"/>
        <v>0</v>
      </c>
      <c r="BQ18" s="72">
        <f t="shared" si="12"/>
        <v>0</v>
      </c>
      <c r="BS18" s="45" t="s">
        <v>112</v>
      </c>
      <c r="BT18" s="45">
        <v>1</v>
      </c>
      <c r="BU18" s="117"/>
      <c r="BV18" s="45">
        <f t="shared" ca="1" si="13"/>
        <v>1</v>
      </c>
      <c r="BW18" s="45" t="str">
        <f t="shared" si="14"/>
        <v>==</v>
      </c>
      <c r="BX18" s="45">
        <f t="shared" si="15"/>
        <v>1</v>
      </c>
      <c r="BY18" s="21" t="b">
        <f t="shared" ca="1" si="19"/>
        <v>1</v>
      </c>
      <c r="BZ18" s="21" t="b">
        <f t="shared" ca="1" si="16"/>
        <v>1</v>
      </c>
      <c r="CB18" s="13" t="s">
        <v>34</v>
      </c>
      <c r="CC18" s="13" t="s">
        <v>0</v>
      </c>
    </row>
    <row r="19" spans="2:81" ht="14.4" x14ac:dyDescent="0.3">
      <c r="B19" s="12" t="s">
        <v>6</v>
      </c>
      <c r="C19" s="12" t="s">
        <v>17</v>
      </c>
      <c r="D19" s="12" t="str">
        <f t="shared" si="2"/>
        <v>MCR-Brent</v>
      </c>
      <c r="E19" s="12">
        <v>224</v>
      </c>
      <c r="G19" s="12" t="s">
        <v>17</v>
      </c>
      <c r="H19" s="12">
        <v>0.5</v>
      </c>
      <c r="L19" s="12" t="str">
        <f t="shared" si="17"/>
        <v>MCR-Brent</v>
      </c>
      <c r="M19" s="12">
        <v>66</v>
      </c>
      <c r="N19" s="12">
        <v>61</v>
      </c>
      <c r="O19" s="12">
        <v>46</v>
      </c>
      <c r="Q19" s="22" t="str">
        <f t="shared" si="3"/>
        <v>MCR-Brent</v>
      </c>
      <c r="R19" s="22">
        <f t="shared" si="4"/>
        <v>0</v>
      </c>
      <c r="S19" s="22">
        <f t="shared" si="5"/>
        <v>0</v>
      </c>
      <c r="T19" s="22">
        <f t="shared" si="6"/>
        <v>5152</v>
      </c>
      <c r="U19" s="18">
        <f t="shared" si="7"/>
        <v>5152</v>
      </c>
      <c r="W19" s="82"/>
      <c r="X19" s="117"/>
      <c r="Y19" s="117"/>
      <c r="Z19" s="117"/>
      <c r="AA19" s="45" t="s">
        <v>169</v>
      </c>
      <c r="AB19" s="45" t="str">
        <f t="shared" si="8"/>
        <v>MCR-Brent</v>
      </c>
      <c r="AC19" s="45">
        <v>9</v>
      </c>
      <c r="AD19" s="8" t="s">
        <v>64</v>
      </c>
      <c r="AE19" s="8">
        <f t="shared" si="18"/>
        <v>0</v>
      </c>
      <c r="AF19" s="8">
        <f t="shared" si="9"/>
        <v>0</v>
      </c>
      <c r="AG19" s="8">
        <f t="shared" si="9"/>
        <v>0</v>
      </c>
      <c r="AH19" s="8">
        <f t="shared" si="9"/>
        <v>0</v>
      </c>
      <c r="AI19" s="8">
        <f t="shared" si="9"/>
        <v>0</v>
      </c>
      <c r="AJ19" s="8">
        <f t="shared" si="9"/>
        <v>0</v>
      </c>
      <c r="AK19" s="8">
        <f t="shared" si="9"/>
        <v>0</v>
      </c>
      <c r="AL19" s="8">
        <f t="shared" si="9"/>
        <v>0</v>
      </c>
      <c r="AM19" s="8">
        <f t="shared" si="9"/>
        <v>0</v>
      </c>
      <c r="AN19" s="8">
        <f t="shared" si="9"/>
        <v>0</v>
      </c>
      <c r="AO19" s="8">
        <f t="shared" si="9"/>
        <v>0</v>
      </c>
      <c r="AP19" s="8">
        <f t="shared" si="9"/>
        <v>0</v>
      </c>
      <c r="AQ19" s="8">
        <f t="shared" si="9"/>
        <v>0</v>
      </c>
      <c r="AR19" s="8">
        <f t="shared" si="9"/>
        <v>0</v>
      </c>
      <c r="AS19" s="8">
        <f t="shared" si="9"/>
        <v>0</v>
      </c>
      <c r="AT19" s="8">
        <f t="shared" si="9"/>
        <v>0</v>
      </c>
      <c r="AU19" s="8">
        <f t="shared" si="9"/>
        <v>0</v>
      </c>
      <c r="AV19" s="8">
        <f t="shared" si="9"/>
        <v>0</v>
      </c>
      <c r="AW19" s="8">
        <f t="shared" si="9"/>
        <v>0</v>
      </c>
      <c r="AX19" s="8">
        <f t="shared" si="9"/>
        <v>0</v>
      </c>
      <c r="AY19" s="8">
        <f t="shared" si="9"/>
        <v>0</v>
      </c>
      <c r="AZ19" s="8">
        <f t="shared" si="9"/>
        <v>0</v>
      </c>
      <c r="BA19" s="8">
        <f t="shared" si="9"/>
        <v>0</v>
      </c>
      <c r="BB19" s="8">
        <f t="shared" si="9"/>
        <v>0</v>
      </c>
      <c r="BC19" s="8">
        <f t="shared" si="9"/>
        <v>1</v>
      </c>
      <c r="BD19" s="8">
        <f t="shared" si="9"/>
        <v>1</v>
      </c>
      <c r="BE19" s="8">
        <f t="shared" si="9"/>
        <v>1</v>
      </c>
      <c r="BF19" s="8">
        <f t="shared" si="9"/>
        <v>0</v>
      </c>
      <c r="BG19" s="8">
        <f t="shared" si="9"/>
        <v>0</v>
      </c>
      <c r="BH19" s="8">
        <f t="shared" si="9"/>
        <v>0</v>
      </c>
      <c r="BI19" s="72">
        <f t="shared" si="10"/>
        <v>0</v>
      </c>
      <c r="BJ19" s="72">
        <f t="shared" si="10"/>
        <v>0</v>
      </c>
      <c r="BK19" s="72">
        <f t="shared" si="10"/>
        <v>0</v>
      </c>
      <c r="BL19" s="72">
        <f t="shared" si="11"/>
        <v>0</v>
      </c>
      <c r="BM19" s="72">
        <f t="shared" si="11"/>
        <v>0</v>
      </c>
      <c r="BN19" s="72">
        <f t="shared" si="11"/>
        <v>0</v>
      </c>
      <c r="BO19" s="72">
        <f t="shared" si="12"/>
        <v>0</v>
      </c>
      <c r="BP19" s="72">
        <f t="shared" si="12"/>
        <v>0</v>
      </c>
      <c r="BQ19" s="72">
        <f t="shared" si="12"/>
        <v>0</v>
      </c>
      <c r="BS19" s="45" t="s">
        <v>112</v>
      </c>
      <c r="BT19" s="45">
        <v>1</v>
      </c>
      <c r="BU19" s="117"/>
      <c r="BV19" s="45">
        <f t="shared" ca="1" si="13"/>
        <v>1</v>
      </c>
      <c r="BW19" s="45" t="str">
        <f t="shared" si="14"/>
        <v>==</v>
      </c>
      <c r="BX19" s="45">
        <f t="shared" si="15"/>
        <v>1</v>
      </c>
      <c r="BY19" s="21" t="b">
        <f t="shared" ca="1" si="19"/>
        <v>1</v>
      </c>
      <c r="BZ19" s="21" t="b">
        <f t="shared" ca="1" si="16"/>
        <v>1</v>
      </c>
      <c r="CB19" s="13" t="s">
        <v>35</v>
      </c>
      <c r="CC19" s="13" t="s">
        <v>1</v>
      </c>
    </row>
    <row r="20" spans="2:81" ht="14.4" x14ac:dyDescent="0.3">
      <c r="B20" s="12" t="s">
        <v>7</v>
      </c>
      <c r="C20" s="12" t="s">
        <v>17</v>
      </c>
      <c r="D20" s="12" t="str">
        <f t="shared" si="2"/>
        <v>MCR-Bromley</v>
      </c>
      <c r="E20" s="12">
        <v>180</v>
      </c>
      <c r="H20"/>
      <c r="L20" s="12" t="str">
        <f t="shared" si="17"/>
        <v>MCR-Bromley</v>
      </c>
      <c r="M20" s="12">
        <v>32</v>
      </c>
      <c r="N20" s="12">
        <v>33</v>
      </c>
      <c r="O20" s="12">
        <v>48</v>
      </c>
      <c r="Q20" s="22" t="str">
        <f t="shared" si="3"/>
        <v>MCR-Bromley</v>
      </c>
      <c r="R20" s="22">
        <f t="shared" si="4"/>
        <v>2880</v>
      </c>
      <c r="S20" s="22">
        <f t="shared" si="5"/>
        <v>0</v>
      </c>
      <c r="T20" s="22">
        <f t="shared" si="6"/>
        <v>0</v>
      </c>
      <c r="U20" s="18">
        <f t="shared" si="7"/>
        <v>2880</v>
      </c>
      <c r="W20" s="82"/>
      <c r="X20" s="118"/>
      <c r="Y20" s="118"/>
      <c r="Z20" s="118"/>
      <c r="AA20" s="45" t="s">
        <v>170</v>
      </c>
      <c r="AB20" s="45" t="str">
        <f t="shared" si="8"/>
        <v>MCR-Bromley</v>
      </c>
      <c r="AC20" s="45">
        <v>10</v>
      </c>
      <c r="AD20" s="10" t="s">
        <v>65</v>
      </c>
      <c r="AE20" s="8">
        <f t="shared" si="18"/>
        <v>0</v>
      </c>
      <c r="AF20" s="8">
        <f t="shared" si="9"/>
        <v>0</v>
      </c>
      <c r="AG20" s="8">
        <f t="shared" si="9"/>
        <v>0</v>
      </c>
      <c r="AH20" s="8">
        <f t="shared" si="9"/>
        <v>0</v>
      </c>
      <c r="AI20" s="8">
        <f t="shared" si="9"/>
        <v>0</v>
      </c>
      <c r="AJ20" s="8">
        <f t="shared" si="9"/>
        <v>0</v>
      </c>
      <c r="AK20" s="8">
        <f t="shared" si="9"/>
        <v>0</v>
      </c>
      <c r="AL20" s="8">
        <f t="shared" si="9"/>
        <v>0</v>
      </c>
      <c r="AM20" s="8">
        <f t="shared" si="9"/>
        <v>0</v>
      </c>
      <c r="AN20" s="8">
        <f t="shared" si="9"/>
        <v>0</v>
      </c>
      <c r="AO20" s="8">
        <f t="shared" ref="AO20:BH20" si="20">IF($AA20=LEFT(AO$8,4),1,0)</f>
        <v>0</v>
      </c>
      <c r="AP20" s="8">
        <f t="shared" si="20"/>
        <v>0</v>
      </c>
      <c r="AQ20" s="8">
        <f t="shared" si="20"/>
        <v>0</v>
      </c>
      <c r="AR20" s="8">
        <f t="shared" si="20"/>
        <v>0</v>
      </c>
      <c r="AS20" s="8">
        <f t="shared" si="20"/>
        <v>0</v>
      </c>
      <c r="AT20" s="8">
        <f t="shared" si="20"/>
        <v>0</v>
      </c>
      <c r="AU20" s="8">
        <f t="shared" si="20"/>
        <v>0</v>
      </c>
      <c r="AV20" s="8">
        <f t="shared" si="20"/>
        <v>0</v>
      </c>
      <c r="AW20" s="8">
        <f t="shared" si="20"/>
        <v>0</v>
      </c>
      <c r="AX20" s="8">
        <f t="shared" si="20"/>
        <v>0</v>
      </c>
      <c r="AY20" s="8">
        <f t="shared" si="20"/>
        <v>0</v>
      </c>
      <c r="AZ20" s="8">
        <f t="shared" si="20"/>
        <v>0</v>
      </c>
      <c r="BA20" s="8">
        <f t="shared" si="20"/>
        <v>0</v>
      </c>
      <c r="BB20" s="8">
        <f t="shared" si="20"/>
        <v>0</v>
      </c>
      <c r="BC20" s="8">
        <f t="shared" si="20"/>
        <v>0</v>
      </c>
      <c r="BD20" s="8">
        <f t="shared" si="20"/>
        <v>0</v>
      </c>
      <c r="BE20" s="8">
        <f t="shared" si="20"/>
        <v>0</v>
      </c>
      <c r="BF20" s="8">
        <f t="shared" si="20"/>
        <v>1</v>
      </c>
      <c r="BG20" s="8">
        <f t="shared" si="20"/>
        <v>1</v>
      </c>
      <c r="BH20" s="8">
        <f t="shared" si="20"/>
        <v>1</v>
      </c>
      <c r="BI20" s="72">
        <f t="shared" si="10"/>
        <v>0</v>
      </c>
      <c r="BJ20" s="72">
        <f t="shared" si="10"/>
        <v>0</v>
      </c>
      <c r="BK20" s="72">
        <f t="shared" si="10"/>
        <v>0</v>
      </c>
      <c r="BL20" s="72">
        <f t="shared" si="11"/>
        <v>0</v>
      </c>
      <c r="BM20" s="72">
        <f t="shared" si="11"/>
        <v>0</v>
      </c>
      <c r="BN20" s="72">
        <f t="shared" si="11"/>
        <v>0</v>
      </c>
      <c r="BO20" s="72">
        <f t="shared" si="12"/>
        <v>0</v>
      </c>
      <c r="BP20" s="72">
        <f t="shared" si="12"/>
        <v>0</v>
      </c>
      <c r="BQ20" s="72">
        <f t="shared" si="12"/>
        <v>0</v>
      </c>
      <c r="BS20" s="45" t="s">
        <v>112</v>
      </c>
      <c r="BT20" s="45">
        <v>1</v>
      </c>
      <c r="BU20" s="118"/>
      <c r="BV20" s="45">
        <f t="shared" ca="1" si="13"/>
        <v>1</v>
      </c>
      <c r="BW20" s="45" t="str">
        <f t="shared" si="14"/>
        <v>==</v>
      </c>
      <c r="BX20" s="45">
        <f t="shared" si="15"/>
        <v>1</v>
      </c>
      <c r="BY20" s="21" t="b">
        <f t="shared" ca="1" si="19"/>
        <v>1</v>
      </c>
      <c r="BZ20" s="21" t="b">
        <f t="shared" ca="1" si="16"/>
        <v>1</v>
      </c>
      <c r="CB20" s="13" t="s">
        <v>36</v>
      </c>
      <c r="CC20" s="13" t="s">
        <v>2</v>
      </c>
    </row>
    <row r="21" spans="2:81" ht="14.4" x14ac:dyDescent="0.3">
      <c r="H21"/>
      <c r="M21" s="1"/>
      <c r="W21" s="82"/>
      <c r="X21" s="128" t="s">
        <v>126</v>
      </c>
      <c r="Y21" s="129" t="s">
        <v>98</v>
      </c>
      <c r="Z21" s="128" t="str">
        <f xml:space="preserve"> "Identifies each allocation relevant for ensuring the prisons' capacity is not exceeded. Shows volumes for column's Homelocation-Function, where the row's prison matches the column's prison. " &amp; "The top row says that the total volume sent to Belmarsh should be &lt;= " &amp; BX21</f>
        <v>Identifies each allocation relevant for ensuring the prisons' capacity is not exceeded. Shows volumes for column's Homelocation-Function, where the row's prison matches the column's prison. The top row says that the total volume sent to Belmarsh should be &lt;= 888</v>
      </c>
      <c r="AA21" s="46" t="s">
        <v>34</v>
      </c>
      <c r="AB21" s="46" t="str">
        <f>VLOOKUP(MID(AA21,1,2),Codes, 2,FALSE)</f>
        <v>Belmarsh</v>
      </c>
      <c r="AC21" s="46">
        <v>1</v>
      </c>
      <c r="AD21" s="10" t="s">
        <v>66</v>
      </c>
      <c r="AE21" s="8">
        <f t="shared" ref="AE21:AN23" si="21">IF($AB21=RIGHT(AE$9,LEN($AB21)),VLOOKUP(LEFT(AE$9, LEN(AE$9)-(LEN($AB21)+1)),$D$11:$E$20,2,FALSE),0)</f>
        <v>22</v>
      </c>
      <c r="AF21" s="8">
        <f t="shared" si="21"/>
        <v>0</v>
      </c>
      <c r="AG21" s="8">
        <f t="shared" si="21"/>
        <v>0</v>
      </c>
      <c r="AH21" s="8">
        <f t="shared" si="21"/>
        <v>200</v>
      </c>
      <c r="AI21" s="8">
        <f t="shared" si="21"/>
        <v>0</v>
      </c>
      <c r="AJ21" s="8">
        <f t="shared" si="21"/>
        <v>0</v>
      </c>
      <c r="AK21" s="8">
        <f t="shared" si="21"/>
        <v>100</v>
      </c>
      <c r="AL21" s="8">
        <f t="shared" si="21"/>
        <v>0</v>
      </c>
      <c r="AM21" s="8">
        <f t="shared" si="21"/>
        <v>0</v>
      </c>
      <c r="AN21" s="8">
        <f t="shared" si="21"/>
        <v>322</v>
      </c>
      <c r="AO21" s="8">
        <f t="shared" ref="AO21:AX23" si="22">IF($AB21=RIGHT(AO$9,LEN($AB21)),VLOOKUP(LEFT(AO$9, LEN(AO$9)-(LEN($AB21)+1)),$D$11:$E$20,2,FALSE),0)</f>
        <v>0</v>
      </c>
      <c r="AP21" s="8">
        <f t="shared" si="22"/>
        <v>0</v>
      </c>
      <c r="AQ21" s="8">
        <f t="shared" si="22"/>
        <v>100</v>
      </c>
      <c r="AR21" s="8">
        <f t="shared" si="22"/>
        <v>0</v>
      </c>
      <c r="AS21" s="8">
        <f t="shared" si="22"/>
        <v>0</v>
      </c>
      <c r="AT21" s="8">
        <f t="shared" si="22"/>
        <v>55</v>
      </c>
      <c r="AU21" s="8">
        <f t="shared" si="22"/>
        <v>0</v>
      </c>
      <c r="AV21" s="8">
        <f t="shared" si="22"/>
        <v>0</v>
      </c>
      <c r="AW21" s="8">
        <f t="shared" si="22"/>
        <v>220</v>
      </c>
      <c r="AX21" s="8">
        <f t="shared" si="22"/>
        <v>0</v>
      </c>
      <c r="AY21" s="8">
        <f t="shared" ref="AY21:BH23" si="23">IF($AB21=RIGHT(AY$9,LEN($AB21)),VLOOKUP(LEFT(AY$9, LEN(AY$9)-(LEN($AB21)+1)),$D$11:$E$20,2,FALSE),0)</f>
        <v>0</v>
      </c>
      <c r="AZ21" s="8">
        <f t="shared" si="23"/>
        <v>123</v>
      </c>
      <c r="BA21" s="8">
        <f t="shared" si="23"/>
        <v>0</v>
      </c>
      <c r="BB21" s="8">
        <f t="shared" si="23"/>
        <v>0</v>
      </c>
      <c r="BC21" s="8">
        <f t="shared" si="23"/>
        <v>224</v>
      </c>
      <c r="BD21" s="8">
        <f t="shared" si="23"/>
        <v>0</v>
      </c>
      <c r="BE21" s="8">
        <f t="shared" si="23"/>
        <v>0</v>
      </c>
      <c r="BF21" s="8">
        <f t="shared" si="23"/>
        <v>180</v>
      </c>
      <c r="BG21" s="8">
        <f t="shared" si="23"/>
        <v>0</v>
      </c>
      <c r="BH21" s="8">
        <f t="shared" si="23"/>
        <v>0</v>
      </c>
      <c r="BI21" s="72">
        <f t="shared" si="10"/>
        <v>0</v>
      </c>
      <c r="BJ21" s="72">
        <f t="shared" si="10"/>
        <v>0</v>
      </c>
      <c r="BK21" s="72">
        <f t="shared" si="10"/>
        <v>0</v>
      </c>
      <c r="BL21" s="72">
        <f t="shared" si="11"/>
        <v>0</v>
      </c>
      <c r="BM21" s="72">
        <f t="shared" si="11"/>
        <v>0</v>
      </c>
      <c r="BN21" s="72">
        <f t="shared" si="11"/>
        <v>0</v>
      </c>
      <c r="BO21" s="72">
        <f t="shared" si="12"/>
        <v>0</v>
      </c>
      <c r="BP21" s="72">
        <f t="shared" si="12"/>
        <v>0</v>
      </c>
      <c r="BQ21" s="72">
        <f t="shared" si="12"/>
        <v>0</v>
      </c>
      <c r="BS21" s="46" t="s">
        <v>113</v>
      </c>
      <c r="BT21" s="46">
        <f t="array" ref="BT21:BT23">TRANSPOSE(H11:J12)</f>
        <v>888</v>
      </c>
      <c r="BU21" s="129" t="s">
        <v>102</v>
      </c>
      <c r="BV21" s="46">
        <f t="shared" ca="1" si="13"/>
        <v>777</v>
      </c>
      <c r="BW21" s="46" t="str">
        <f t="shared" si="14"/>
        <v>&lt;=</v>
      </c>
      <c r="BX21" s="46">
        <f>BT21</f>
        <v>888</v>
      </c>
      <c r="BY21" s="21" t="b">
        <f t="shared" ca="1" si="19"/>
        <v>1</v>
      </c>
      <c r="BZ21" s="21" t="b">
        <f ca="1">BV21=H12</f>
        <v>1</v>
      </c>
    </row>
    <row r="22" spans="2:81" ht="28.8" x14ac:dyDescent="0.55000000000000004">
      <c r="L22" s="130" t="s">
        <v>237</v>
      </c>
      <c r="M22" s="130"/>
      <c r="N22" s="130"/>
      <c r="O22" s="130"/>
      <c r="W22" s="82"/>
      <c r="X22" s="128"/>
      <c r="Y22" s="129"/>
      <c r="Z22" s="128"/>
      <c r="AA22" s="46" t="s">
        <v>35</v>
      </c>
      <c r="AB22" s="46" t="str">
        <f>VLOOKUP(MID(AA22,1,2),Codes, 2,FALSE)</f>
        <v>Brixton</v>
      </c>
      <c r="AC22" s="46">
        <v>2</v>
      </c>
      <c r="AD22" s="10" t="s">
        <v>67</v>
      </c>
      <c r="AE22" s="8">
        <f t="shared" si="21"/>
        <v>0</v>
      </c>
      <c r="AF22" s="8">
        <f t="shared" si="21"/>
        <v>22</v>
      </c>
      <c r="AG22" s="8">
        <f t="shared" si="21"/>
        <v>0</v>
      </c>
      <c r="AH22" s="8">
        <f t="shared" si="21"/>
        <v>0</v>
      </c>
      <c r="AI22" s="8">
        <f t="shared" si="21"/>
        <v>200</v>
      </c>
      <c r="AJ22" s="8">
        <f t="shared" si="21"/>
        <v>0</v>
      </c>
      <c r="AK22" s="8">
        <f t="shared" si="21"/>
        <v>0</v>
      </c>
      <c r="AL22" s="8">
        <f t="shared" si="21"/>
        <v>100</v>
      </c>
      <c r="AM22" s="8">
        <f t="shared" si="21"/>
        <v>0</v>
      </c>
      <c r="AN22" s="8">
        <f t="shared" si="21"/>
        <v>0</v>
      </c>
      <c r="AO22" s="8">
        <f t="shared" si="22"/>
        <v>322</v>
      </c>
      <c r="AP22" s="8">
        <f t="shared" si="22"/>
        <v>0</v>
      </c>
      <c r="AQ22" s="8">
        <f t="shared" si="22"/>
        <v>0</v>
      </c>
      <c r="AR22" s="8">
        <f t="shared" si="22"/>
        <v>100</v>
      </c>
      <c r="AS22" s="8">
        <f t="shared" si="22"/>
        <v>0</v>
      </c>
      <c r="AT22" s="8">
        <f t="shared" si="22"/>
        <v>0</v>
      </c>
      <c r="AU22" s="8">
        <f t="shared" si="22"/>
        <v>55</v>
      </c>
      <c r="AV22" s="8">
        <f t="shared" si="22"/>
        <v>0</v>
      </c>
      <c r="AW22" s="8">
        <f t="shared" si="22"/>
        <v>0</v>
      </c>
      <c r="AX22" s="8">
        <f t="shared" si="22"/>
        <v>220</v>
      </c>
      <c r="AY22" s="8">
        <f t="shared" si="23"/>
        <v>0</v>
      </c>
      <c r="AZ22" s="8">
        <f t="shared" si="23"/>
        <v>0</v>
      </c>
      <c r="BA22" s="8">
        <f t="shared" si="23"/>
        <v>123</v>
      </c>
      <c r="BB22" s="8">
        <f t="shared" si="23"/>
        <v>0</v>
      </c>
      <c r="BC22" s="8">
        <f t="shared" si="23"/>
        <v>0</v>
      </c>
      <c r="BD22" s="8">
        <f t="shared" si="23"/>
        <v>224</v>
      </c>
      <c r="BE22" s="8">
        <f t="shared" si="23"/>
        <v>0</v>
      </c>
      <c r="BF22" s="8">
        <f t="shared" si="23"/>
        <v>0</v>
      </c>
      <c r="BG22" s="8">
        <f t="shared" si="23"/>
        <v>180</v>
      </c>
      <c r="BH22" s="8">
        <f t="shared" si="23"/>
        <v>0</v>
      </c>
      <c r="BI22" s="72">
        <f t="shared" si="10"/>
        <v>0</v>
      </c>
      <c r="BJ22" s="72">
        <f t="shared" si="10"/>
        <v>0</v>
      </c>
      <c r="BK22" s="72">
        <f t="shared" si="10"/>
        <v>0</v>
      </c>
      <c r="BL22" s="72">
        <f t="shared" si="11"/>
        <v>0</v>
      </c>
      <c r="BM22" s="72">
        <f t="shared" si="11"/>
        <v>0</v>
      </c>
      <c r="BN22" s="72">
        <f t="shared" si="11"/>
        <v>0</v>
      </c>
      <c r="BO22" s="72">
        <f t="shared" si="12"/>
        <v>0</v>
      </c>
      <c r="BP22" s="72">
        <f t="shared" si="12"/>
        <v>0</v>
      </c>
      <c r="BQ22" s="72">
        <f t="shared" si="12"/>
        <v>0</v>
      </c>
      <c r="BS22" s="46" t="s">
        <v>113</v>
      </c>
      <c r="BT22" s="46">
        <v>724</v>
      </c>
      <c r="BU22" s="129"/>
      <c r="BV22" s="46">
        <f t="shared" ca="1" si="13"/>
        <v>223</v>
      </c>
      <c r="BW22" s="46" t="str">
        <f t="shared" si="14"/>
        <v>&lt;=</v>
      </c>
      <c r="BX22" s="46">
        <f t="shared" si="14"/>
        <v>724</v>
      </c>
      <c r="BY22" s="21" t="b">
        <f t="shared" ca="1" si="19"/>
        <v>1</v>
      </c>
      <c r="BZ22" s="21" t="b">
        <f ca="1">BV22=I12</f>
        <v>1</v>
      </c>
    </row>
    <row r="23" spans="2:81" ht="28.8" x14ac:dyDescent="0.55000000000000004">
      <c r="B23" s="106" t="s">
        <v>19</v>
      </c>
      <c r="C23" s="107"/>
      <c r="D23" s="107"/>
      <c r="E23" s="108"/>
      <c r="G23" s="106" t="s">
        <v>18</v>
      </c>
      <c r="H23" s="107"/>
      <c r="I23" s="107"/>
      <c r="J23" s="108"/>
      <c r="L23" s="137" t="s">
        <v>202</v>
      </c>
      <c r="M23" s="138"/>
      <c r="N23" s="138"/>
      <c r="O23" s="139"/>
      <c r="W23" s="82"/>
      <c r="X23" s="128"/>
      <c r="Y23" s="129"/>
      <c r="Z23" s="128"/>
      <c r="AA23" s="46" t="s">
        <v>36</v>
      </c>
      <c r="AB23" s="46" t="str">
        <f>VLOOKUP(MID(AA23,1,2),Codes, 2,FALSE)</f>
        <v>Wandsworth</v>
      </c>
      <c r="AC23" s="46">
        <v>3</v>
      </c>
      <c r="AD23" s="10" t="s">
        <v>68</v>
      </c>
      <c r="AE23" s="8">
        <f t="shared" si="21"/>
        <v>0</v>
      </c>
      <c r="AF23" s="8">
        <f t="shared" si="21"/>
        <v>0</v>
      </c>
      <c r="AG23" s="8">
        <f t="shared" si="21"/>
        <v>22</v>
      </c>
      <c r="AH23" s="8">
        <f t="shared" si="21"/>
        <v>0</v>
      </c>
      <c r="AI23" s="8">
        <f t="shared" si="21"/>
        <v>0</v>
      </c>
      <c r="AJ23" s="8">
        <f t="shared" si="21"/>
        <v>200</v>
      </c>
      <c r="AK23" s="8">
        <f t="shared" si="21"/>
        <v>0</v>
      </c>
      <c r="AL23" s="8">
        <f t="shared" si="21"/>
        <v>0</v>
      </c>
      <c r="AM23" s="8">
        <f t="shared" si="21"/>
        <v>100</v>
      </c>
      <c r="AN23" s="8">
        <f t="shared" si="21"/>
        <v>0</v>
      </c>
      <c r="AO23" s="8">
        <f t="shared" si="22"/>
        <v>0</v>
      </c>
      <c r="AP23" s="8">
        <f t="shared" si="22"/>
        <v>322</v>
      </c>
      <c r="AQ23" s="8">
        <f t="shared" si="22"/>
        <v>0</v>
      </c>
      <c r="AR23" s="8">
        <f t="shared" si="22"/>
        <v>0</v>
      </c>
      <c r="AS23" s="8">
        <f t="shared" si="22"/>
        <v>100</v>
      </c>
      <c r="AT23" s="8">
        <f t="shared" si="22"/>
        <v>0</v>
      </c>
      <c r="AU23" s="8">
        <f t="shared" si="22"/>
        <v>0</v>
      </c>
      <c r="AV23" s="8">
        <f t="shared" si="22"/>
        <v>55</v>
      </c>
      <c r="AW23" s="8">
        <f t="shared" si="22"/>
        <v>0</v>
      </c>
      <c r="AX23" s="8">
        <f t="shared" si="22"/>
        <v>0</v>
      </c>
      <c r="AY23" s="8">
        <f t="shared" si="23"/>
        <v>220</v>
      </c>
      <c r="AZ23" s="8">
        <f t="shared" si="23"/>
        <v>0</v>
      </c>
      <c r="BA23" s="8">
        <f t="shared" si="23"/>
        <v>0</v>
      </c>
      <c r="BB23" s="8">
        <f t="shared" si="23"/>
        <v>123</v>
      </c>
      <c r="BC23" s="8">
        <f t="shared" si="23"/>
        <v>0</v>
      </c>
      <c r="BD23" s="8">
        <f t="shared" si="23"/>
        <v>0</v>
      </c>
      <c r="BE23" s="8">
        <f t="shared" si="23"/>
        <v>224</v>
      </c>
      <c r="BF23" s="8">
        <f t="shared" si="23"/>
        <v>0</v>
      </c>
      <c r="BG23" s="8">
        <f t="shared" si="23"/>
        <v>0</v>
      </c>
      <c r="BH23" s="8">
        <f t="shared" si="23"/>
        <v>180</v>
      </c>
      <c r="BI23" s="72">
        <f t="shared" si="10"/>
        <v>0</v>
      </c>
      <c r="BJ23" s="72">
        <f t="shared" si="10"/>
        <v>0</v>
      </c>
      <c r="BK23" s="72">
        <f t="shared" si="10"/>
        <v>0</v>
      </c>
      <c r="BL23" s="72">
        <f t="shared" si="11"/>
        <v>0</v>
      </c>
      <c r="BM23" s="72">
        <f t="shared" si="11"/>
        <v>0</v>
      </c>
      <c r="BN23" s="72">
        <f t="shared" si="11"/>
        <v>0</v>
      </c>
      <c r="BO23" s="72">
        <f t="shared" si="12"/>
        <v>0</v>
      </c>
      <c r="BP23" s="72">
        <f t="shared" si="12"/>
        <v>0</v>
      </c>
      <c r="BQ23" s="72">
        <f t="shared" si="12"/>
        <v>0</v>
      </c>
      <c r="BS23" s="46" t="s">
        <v>113</v>
      </c>
      <c r="BT23" s="46">
        <v>1596</v>
      </c>
      <c r="BU23" s="129"/>
      <c r="BV23" s="46">
        <f t="shared" ca="1" si="13"/>
        <v>546</v>
      </c>
      <c r="BW23" s="46" t="str">
        <f t="shared" si="14"/>
        <v>&lt;=</v>
      </c>
      <c r="BX23" s="46">
        <f t="shared" si="14"/>
        <v>1596</v>
      </c>
      <c r="BY23" s="21" t="b">
        <f t="shared" ca="1" si="19"/>
        <v>1</v>
      </c>
      <c r="BZ23" s="21" t="b">
        <f ca="1">BV23=J12</f>
        <v>1</v>
      </c>
    </row>
    <row r="24" spans="2:81" ht="15" customHeight="1" x14ac:dyDescent="0.3">
      <c r="B24" s="12" t="s">
        <v>15</v>
      </c>
      <c r="C24" s="20" t="s">
        <v>0</v>
      </c>
      <c r="D24" s="20" t="s">
        <v>1</v>
      </c>
      <c r="E24" s="20" t="s">
        <v>2</v>
      </c>
      <c r="G24" s="12" t="s">
        <v>15</v>
      </c>
      <c r="H24" s="20" t="s">
        <v>0</v>
      </c>
      <c r="I24" s="20" t="s">
        <v>1</v>
      </c>
      <c r="J24" s="20" t="s">
        <v>2</v>
      </c>
      <c r="L24" s="25" t="s">
        <v>15</v>
      </c>
      <c r="M24" s="62" t="s">
        <v>0</v>
      </c>
      <c r="N24" s="62" t="s">
        <v>1</v>
      </c>
      <c r="O24" s="62" t="s">
        <v>2</v>
      </c>
      <c r="W24" s="82"/>
      <c r="X24" s="116" t="s">
        <v>95</v>
      </c>
      <c r="Y24" s="116" t="s">
        <v>99</v>
      </c>
      <c r="Z24" s="116" t="str">
        <f>"Identifies each allocation relevant for ensuring the prison-function's capacity is not exceeded. Shows volumes for column's Homelocation-Function, where the row's prison-function matches the column's prison-function." &amp; " The top row says that the total amount of LSMS sent to Belmarsh should not exceed " &amp; BT24 &amp; " (or " &amp; H11 &amp; "*" &amp; H25 &amp; ")"</f>
        <v>Identifies each allocation relevant for ensuring the prison-function's capacity is not exceeded. Shows volumes for column's Homelocation-Function, where the row's prison-function matches the column's prison-function. The top row says that the total amount of LSMS sent to Belmarsh should not exceed 888 (or 888*1)</v>
      </c>
      <c r="AA24" s="45" t="s">
        <v>21</v>
      </c>
      <c r="AB24" s="45" t="str">
        <f t="shared" ref="AB24" si="24">VLOOKUP(MID(AA24,1,2),Codes, 2,FALSE) &amp; "-" &amp; VLOOKUP(MID(AA24,3,2),Codes, 2,FALSE)</f>
        <v>LSMS-Belmarsh</v>
      </c>
      <c r="AC24" s="45">
        <v>1</v>
      </c>
      <c r="AD24" s="10" t="s">
        <v>69</v>
      </c>
      <c r="AE24" s="8">
        <f t="shared" ref="AE24:AN35" si="25">IF(AND(LEFT($AB24,FIND("-", $AB24)-1) = LEFT(AE$9,FIND("-", $AB24)-1),RIGHT($AB24,LEN($AB24)-FIND("-",$AB24))=RIGHT(AE$9,LEN($AB24)-FIND("-", $AB24))),VLOOKUP(LEFT(AE$9,LEN(AE$9)-(LEN($AB24)-FIND("-", $AB24)+1)),$D$11:$E$20,2,FALSE),0)</f>
        <v>22</v>
      </c>
      <c r="AF24" s="8">
        <f t="shared" si="25"/>
        <v>0</v>
      </c>
      <c r="AG24" s="8">
        <f t="shared" si="25"/>
        <v>0</v>
      </c>
      <c r="AH24" s="8">
        <f t="shared" si="25"/>
        <v>200</v>
      </c>
      <c r="AI24" s="8">
        <f t="shared" si="25"/>
        <v>0</v>
      </c>
      <c r="AJ24" s="8">
        <f t="shared" si="25"/>
        <v>0</v>
      </c>
      <c r="AK24" s="8">
        <f t="shared" si="25"/>
        <v>100</v>
      </c>
      <c r="AL24" s="8">
        <f t="shared" si="25"/>
        <v>0</v>
      </c>
      <c r="AM24" s="8">
        <f t="shared" si="25"/>
        <v>0</v>
      </c>
      <c r="AN24" s="8">
        <f t="shared" si="25"/>
        <v>322</v>
      </c>
      <c r="AO24" s="8">
        <f t="shared" ref="AO24:AX35" si="26">IF(AND(LEFT($AB24,FIND("-", $AB24)-1) = LEFT(AO$9,FIND("-", $AB24)-1),RIGHT($AB24,LEN($AB24)-FIND("-",$AB24))=RIGHT(AO$9,LEN($AB24)-FIND("-", $AB24))),VLOOKUP(LEFT(AO$9,LEN(AO$9)-(LEN($AB24)-FIND("-", $AB24)+1)),$D$11:$E$20,2,FALSE),0)</f>
        <v>0</v>
      </c>
      <c r="AP24" s="8">
        <f t="shared" si="26"/>
        <v>0</v>
      </c>
      <c r="AQ24" s="8">
        <f t="shared" si="26"/>
        <v>100</v>
      </c>
      <c r="AR24" s="8">
        <f t="shared" si="26"/>
        <v>0</v>
      </c>
      <c r="AS24" s="8">
        <f t="shared" si="26"/>
        <v>0</v>
      </c>
      <c r="AT24" s="8">
        <f t="shared" si="26"/>
        <v>0</v>
      </c>
      <c r="AU24" s="8">
        <f t="shared" si="26"/>
        <v>0</v>
      </c>
      <c r="AV24" s="8">
        <f t="shared" si="26"/>
        <v>0</v>
      </c>
      <c r="AW24" s="8">
        <f t="shared" si="26"/>
        <v>0</v>
      </c>
      <c r="AX24" s="8">
        <f t="shared" si="26"/>
        <v>0</v>
      </c>
      <c r="AY24" s="8">
        <f t="shared" ref="AY24:BH35" si="27">IF(AND(LEFT($AB24,FIND("-", $AB24)-1) = LEFT(AY$9,FIND("-", $AB24)-1),RIGHT($AB24,LEN($AB24)-FIND("-",$AB24))=RIGHT(AY$9,LEN($AB24)-FIND("-", $AB24))),VLOOKUP(LEFT(AY$9,LEN(AY$9)-(LEN($AB24)-FIND("-", $AB24)+1)),$D$11:$E$20,2,FALSE),0)</f>
        <v>0</v>
      </c>
      <c r="AZ24" s="8">
        <f t="shared" si="27"/>
        <v>0</v>
      </c>
      <c r="BA24" s="8">
        <f t="shared" si="27"/>
        <v>0</v>
      </c>
      <c r="BB24" s="8">
        <f t="shared" si="27"/>
        <v>0</v>
      </c>
      <c r="BC24" s="8">
        <f t="shared" si="27"/>
        <v>0</v>
      </c>
      <c r="BD24" s="8">
        <f t="shared" si="27"/>
        <v>0</v>
      </c>
      <c r="BE24" s="8">
        <f t="shared" si="27"/>
        <v>0</v>
      </c>
      <c r="BF24" s="8">
        <f t="shared" si="27"/>
        <v>0</v>
      </c>
      <c r="BG24" s="8">
        <f t="shared" si="27"/>
        <v>0</v>
      </c>
      <c r="BH24" s="8">
        <f t="shared" si="27"/>
        <v>0</v>
      </c>
      <c r="BI24" s="72">
        <f t="shared" si="10"/>
        <v>0</v>
      </c>
      <c r="BJ24" s="72">
        <f t="shared" si="10"/>
        <v>0</v>
      </c>
      <c r="BK24" s="72">
        <f t="shared" si="10"/>
        <v>0</v>
      </c>
      <c r="BL24" s="72">
        <f t="shared" si="11"/>
        <v>0</v>
      </c>
      <c r="BM24" s="72">
        <f t="shared" si="11"/>
        <v>0</v>
      </c>
      <c r="BN24" s="72">
        <f t="shared" si="11"/>
        <v>0</v>
      </c>
      <c r="BO24" s="72">
        <f t="shared" si="12"/>
        <v>0</v>
      </c>
      <c r="BP24" s="72">
        <f t="shared" si="12"/>
        <v>0</v>
      </c>
      <c r="BQ24" s="72">
        <f t="shared" si="12"/>
        <v>0</v>
      </c>
      <c r="BS24" s="45" t="s">
        <v>113</v>
      </c>
      <c r="BT24" s="45">
        <f t="array" ref="BT24:BT26">TRANSPOSE(H25:J25*H11:J11)</f>
        <v>888</v>
      </c>
      <c r="BU24" s="116" t="s">
        <v>103</v>
      </c>
      <c r="BV24" s="45">
        <f t="shared" ca="1" si="13"/>
        <v>322</v>
      </c>
      <c r="BW24" s="45" t="str">
        <f t="shared" si="14"/>
        <v>&lt;=</v>
      </c>
      <c r="BX24" s="45">
        <f>BT24</f>
        <v>888</v>
      </c>
      <c r="BY24" s="21" t="b">
        <f t="shared" ca="1" si="19"/>
        <v>1</v>
      </c>
      <c r="BZ24" s="21" t="b">
        <f ca="1">BV24=M$31</f>
        <v>1</v>
      </c>
    </row>
    <row r="25" spans="2:81" ht="14.4" x14ac:dyDescent="0.3">
      <c r="B25" s="12" t="s">
        <v>16</v>
      </c>
      <c r="C25" s="17">
        <v>0</v>
      </c>
      <c r="D25" s="17">
        <v>0</v>
      </c>
      <c r="E25" s="17">
        <v>0</v>
      </c>
      <c r="G25" s="12" t="s">
        <v>16</v>
      </c>
      <c r="H25" s="17">
        <v>1</v>
      </c>
      <c r="I25" s="17">
        <v>1</v>
      </c>
      <c r="J25" s="17">
        <v>1</v>
      </c>
      <c r="L25" s="19" t="s">
        <v>16</v>
      </c>
      <c r="M25" s="78">
        <f t="shared" ref="M25:O26" si="28">M31/H$11</f>
        <v>0.36261261261261263</v>
      </c>
      <c r="N25" s="78">
        <f t="shared" si="28"/>
        <v>0.13812154696132597</v>
      </c>
      <c r="O25" s="78">
        <f t="shared" si="28"/>
        <v>0.20175438596491227</v>
      </c>
      <c r="W25" s="82"/>
      <c r="X25" s="117"/>
      <c r="Y25" s="117"/>
      <c r="Z25" s="117"/>
      <c r="AA25" s="45" t="s">
        <v>23</v>
      </c>
      <c r="AB25" s="45" t="str">
        <f t="shared" ref="AB25:AB27" si="29">VLOOKUP(MID(AA25,1,2),Codes, 2,FALSE) &amp; "-" &amp; VLOOKUP(MID(AA25,3,2),Codes, 2,FALSE)</f>
        <v>LSMS-Brixton</v>
      </c>
      <c r="AC25" s="45">
        <v>2</v>
      </c>
      <c r="AD25" s="10" t="s">
        <v>70</v>
      </c>
      <c r="AE25" s="8">
        <f t="shared" si="25"/>
        <v>0</v>
      </c>
      <c r="AF25" s="8">
        <f t="shared" si="25"/>
        <v>22</v>
      </c>
      <c r="AG25" s="8">
        <f t="shared" si="25"/>
        <v>0</v>
      </c>
      <c r="AH25" s="8">
        <f t="shared" si="25"/>
        <v>0</v>
      </c>
      <c r="AI25" s="8">
        <f t="shared" si="25"/>
        <v>200</v>
      </c>
      <c r="AJ25" s="8">
        <f t="shared" si="25"/>
        <v>0</v>
      </c>
      <c r="AK25" s="8">
        <f t="shared" si="25"/>
        <v>0</v>
      </c>
      <c r="AL25" s="8">
        <f t="shared" si="25"/>
        <v>100</v>
      </c>
      <c r="AM25" s="8">
        <f t="shared" si="25"/>
        <v>0</v>
      </c>
      <c r="AN25" s="8">
        <f t="shared" si="25"/>
        <v>0</v>
      </c>
      <c r="AO25" s="8">
        <f t="shared" si="26"/>
        <v>322</v>
      </c>
      <c r="AP25" s="8">
        <f t="shared" si="26"/>
        <v>0</v>
      </c>
      <c r="AQ25" s="8">
        <f t="shared" si="26"/>
        <v>0</v>
      </c>
      <c r="AR25" s="8">
        <f t="shared" si="26"/>
        <v>100</v>
      </c>
      <c r="AS25" s="8">
        <f t="shared" si="26"/>
        <v>0</v>
      </c>
      <c r="AT25" s="8">
        <f t="shared" si="26"/>
        <v>0</v>
      </c>
      <c r="AU25" s="8">
        <f t="shared" si="26"/>
        <v>0</v>
      </c>
      <c r="AV25" s="8">
        <f t="shared" si="26"/>
        <v>0</v>
      </c>
      <c r="AW25" s="8">
        <f t="shared" si="26"/>
        <v>0</v>
      </c>
      <c r="AX25" s="8">
        <f t="shared" si="26"/>
        <v>0</v>
      </c>
      <c r="AY25" s="8">
        <f t="shared" si="27"/>
        <v>0</v>
      </c>
      <c r="AZ25" s="8">
        <f t="shared" si="27"/>
        <v>0</v>
      </c>
      <c r="BA25" s="8">
        <f t="shared" si="27"/>
        <v>0</v>
      </c>
      <c r="BB25" s="8">
        <f t="shared" si="27"/>
        <v>0</v>
      </c>
      <c r="BC25" s="8">
        <f t="shared" si="27"/>
        <v>0</v>
      </c>
      <c r="BD25" s="8">
        <f t="shared" si="27"/>
        <v>0</v>
      </c>
      <c r="BE25" s="8">
        <f t="shared" si="27"/>
        <v>0</v>
      </c>
      <c r="BF25" s="8">
        <f t="shared" si="27"/>
        <v>0</v>
      </c>
      <c r="BG25" s="8">
        <f t="shared" si="27"/>
        <v>0</v>
      </c>
      <c r="BH25" s="8">
        <f t="shared" si="27"/>
        <v>0</v>
      </c>
      <c r="BI25" s="72">
        <f t="shared" si="10"/>
        <v>0</v>
      </c>
      <c r="BJ25" s="72">
        <f t="shared" si="10"/>
        <v>0</v>
      </c>
      <c r="BK25" s="72">
        <f t="shared" si="10"/>
        <v>0</v>
      </c>
      <c r="BL25" s="72">
        <f t="shared" si="11"/>
        <v>0</v>
      </c>
      <c r="BM25" s="72">
        <f t="shared" si="11"/>
        <v>0</v>
      </c>
      <c r="BN25" s="72">
        <f t="shared" si="11"/>
        <v>0</v>
      </c>
      <c r="BO25" s="72">
        <f t="shared" si="12"/>
        <v>0</v>
      </c>
      <c r="BP25" s="72">
        <f t="shared" si="12"/>
        <v>0</v>
      </c>
      <c r="BQ25" s="72">
        <f t="shared" si="12"/>
        <v>0</v>
      </c>
      <c r="BS25" s="45" t="s">
        <v>113</v>
      </c>
      <c r="BT25" s="45">
        <v>724</v>
      </c>
      <c r="BU25" s="117"/>
      <c r="BV25" s="45">
        <f t="shared" ca="1" si="13"/>
        <v>100</v>
      </c>
      <c r="BW25" s="45" t="str">
        <f t="shared" si="14"/>
        <v>&lt;=</v>
      </c>
      <c r="BX25" s="45">
        <f t="shared" si="14"/>
        <v>724</v>
      </c>
      <c r="BY25" s="21" t="b">
        <f t="shared" ca="1" si="19"/>
        <v>1</v>
      </c>
      <c r="BZ25" s="21" t="b">
        <f ca="1">BV25=N$31</f>
        <v>1</v>
      </c>
    </row>
    <row r="26" spans="2:81" ht="14.4" x14ac:dyDescent="0.3">
      <c r="B26" s="12" t="s">
        <v>17</v>
      </c>
      <c r="C26" s="17">
        <v>0</v>
      </c>
      <c r="D26" s="17">
        <v>0</v>
      </c>
      <c r="E26" s="17">
        <v>0</v>
      </c>
      <c r="G26" s="12" t="s">
        <v>17</v>
      </c>
      <c r="H26" s="65">
        <v>1</v>
      </c>
      <c r="I26" s="17">
        <v>1</v>
      </c>
      <c r="J26" s="17">
        <v>1</v>
      </c>
      <c r="L26" s="60" t="s">
        <v>17</v>
      </c>
      <c r="M26" s="78">
        <f t="shared" si="28"/>
        <v>0.51238738738738743</v>
      </c>
      <c r="N26" s="78">
        <f t="shared" si="28"/>
        <v>0.16988950276243095</v>
      </c>
      <c r="O26" s="78">
        <f t="shared" si="28"/>
        <v>0.14035087719298245</v>
      </c>
      <c r="W26" s="82"/>
      <c r="X26" s="117"/>
      <c r="Y26" s="117"/>
      <c r="Z26" s="117"/>
      <c r="AA26" s="45" t="s">
        <v>24</v>
      </c>
      <c r="AB26" s="45" t="str">
        <f t="shared" si="29"/>
        <v>LSMS-Wandsworth</v>
      </c>
      <c r="AC26" s="45">
        <v>3</v>
      </c>
      <c r="AD26" s="10" t="s">
        <v>71</v>
      </c>
      <c r="AE26" s="8">
        <f t="shared" si="25"/>
        <v>0</v>
      </c>
      <c r="AF26" s="8">
        <f t="shared" si="25"/>
        <v>0</v>
      </c>
      <c r="AG26" s="8">
        <f t="shared" si="25"/>
        <v>22</v>
      </c>
      <c r="AH26" s="8">
        <f t="shared" si="25"/>
        <v>0</v>
      </c>
      <c r="AI26" s="8">
        <f t="shared" si="25"/>
        <v>0</v>
      </c>
      <c r="AJ26" s="8">
        <f t="shared" si="25"/>
        <v>200</v>
      </c>
      <c r="AK26" s="8">
        <f t="shared" si="25"/>
        <v>0</v>
      </c>
      <c r="AL26" s="8">
        <f t="shared" si="25"/>
        <v>0</v>
      </c>
      <c r="AM26" s="8">
        <f t="shared" si="25"/>
        <v>100</v>
      </c>
      <c r="AN26" s="8">
        <f t="shared" si="25"/>
        <v>0</v>
      </c>
      <c r="AO26" s="8">
        <f t="shared" si="26"/>
        <v>0</v>
      </c>
      <c r="AP26" s="8">
        <f t="shared" si="26"/>
        <v>322</v>
      </c>
      <c r="AQ26" s="8">
        <f t="shared" si="26"/>
        <v>0</v>
      </c>
      <c r="AR26" s="8">
        <f t="shared" si="26"/>
        <v>0</v>
      </c>
      <c r="AS26" s="8">
        <f t="shared" si="26"/>
        <v>100</v>
      </c>
      <c r="AT26" s="8">
        <f t="shared" si="26"/>
        <v>0</v>
      </c>
      <c r="AU26" s="8">
        <f t="shared" si="26"/>
        <v>0</v>
      </c>
      <c r="AV26" s="8">
        <f t="shared" si="26"/>
        <v>0</v>
      </c>
      <c r="AW26" s="8">
        <f t="shared" si="26"/>
        <v>0</v>
      </c>
      <c r="AX26" s="8">
        <f t="shared" si="26"/>
        <v>0</v>
      </c>
      <c r="AY26" s="8">
        <f t="shared" si="27"/>
        <v>0</v>
      </c>
      <c r="AZ26" s="8">
        <f t="shared" si="27"/>
        <v>0</v>
      </c>
      <c r="BA26" s="8">
        <f t="shared" si="27"/>
        <v>0</v>
      </c>
      <c r="BB26" s="8">
        <f t="shared" si="27"/>
        <v>0</v>
      </c>
      <c r="BC26" s="8">
        <f t="shared" si="27"/>
        <v>0</v>
      </c>
      <c r="BD26" s="8">
        <f t="shared" si="27"/>
        <v>0</v>
      </c>
      <c r="BE26" s="8">
        <f t="shared" si="27"/>
        <v>0</v>
      </c>
      <c r="BF26" s="8">
        <f t="shared" si="27"/>
        <v>0</v>
      </c>
      <c r="BG26" s="8">
        <f t="shared" si="27"/>
        <v>0</v>
      </c>
      <c r="BH26" s="8">
        <f t="shared" si="27"/>
        <v>0</v>
      </c>
      <c r="BI26" s="72">
        <f t="shared" si="10"/>
        <v>0</v>
      </c>
      <c r="BJ26" s="72">
        <f t="shared" si="10"/>
        <v>0</v>
      </c>
      <c r="BK26" s="72">
        <f t="shared" si="10"/>
        <v>0</v>
      </c>
      <c r="BL26" s="72">
        <f t="shared" si="11"/>
        <v>0</v>
      </c>
      <c r="BM26" s="72">
        <f t="shared" si="11"/>
        <v>0</v>
      </c>
      <c r="BN26" s="72">
        <f t="shared" si="11"/>
        <v>0</v>
      </c>
      <c r="BO26" s="72">
        <f t="shared" si="12"/>
        <v>0</v>
      </c>
      <c r="BP26" s="72">
        <f t="shared" si="12"/>
        <v>0</v>
      </c>
      <c r="BQ26" s="72">
        <f t="shared" si="12"/>
        <v>0</v>
      </c>
      <c r="BS26" s="45" t="s">
        <v>113</v>
      </c>
      <c r="BT26" s="45">
        <v>1596</v>
      </c>
      <c r="BU26" s="117"/>
      <c r="BV26" s="45">
        <f t="shared" ca="1" si="13"/>
        <v>322</v>
      </c>
      <c r="BW26" s="45" t="str">
        <f t="shared" si="14"/>
        <v>&lt;=</v>
      </c>
      <c r="BX26" s="45">
        <f t="shared" si="14"/>
        <v>1596</v>
      </c>
      <c r="BY26" s="21" t="b">
        <f t="shared" ca="1" si="19"/>
        <v>1</v>
      </c>
      <c r="BZ26" s="21" t="b">
        <f ca="1">BV26=O$31</f>
        <v>1</v>
      </c>
    </row>
    <row r="27" spans="2:81" ht="14.4" x14ac:dyDescent="0.3">
      <c r="L27" s="90" t="s">
        <v>20</v>
      </c>
      <c r="M27" s="91">
        <f>SUM(M25:M26)</f>
        <v>0.875</v>
      </c>
      <c r="N27" s="91">
        <f t="shared" ref="N27:O27" si="30">SUM(N25:N26)</f>
        <v>0.30801104972375692</v>
      </c>
      <c r="O27" s="91">
        <f t="shared" si="30"/>
        <v>0.34210526315789469</v>
      </c>
      <c r="W27" s="82"/>
      <c r="X27" s="117"/>
      <c r="Y27" s="117"/>
      <c r="Z27" s="117"/>
      <c r="AA27" s="45" t="s">
        <v>25</v>
      </c>
      <c r="AB27" s="45" t="str">
        <f t="shared" si="29"/>
        <v>MCR-Belmarsh</v>
      </c>
      <c r="AC27" s="45">
        <v>4</v>
      </c>
      <c r="AD27" s="10" t="s">
        <v>72</v>
      </c>
      <c r="AE27" s="8">
        <f t="shared" si="25"/>
        <v>0</v>
      </c>
      <c r="AF27" s="8">
        <f t="shared" si="25"/>
        <v>0</v>
      </c>
      <c r="AG27" s="8">
        <f t="shared" si="25"/>
        <v>0</v>
      </c>
      <c r="AH27" s="8">
        <f t="shared" si="25"/>
        <v>0</v>
      </c>
      <c r="AI27" s="8">
        <f t="shared" si="25"/>
        <v>0</v>
      </c>
      <c r="AJ27" s="8">
        <f t="shared" si="25"/>
        <v>0</v>
      </c>
      <c r="AK27" s="8">
        <f t="shared" si="25"/>
        <v>0</v>
      </c>
      <c r="AL27" s="8">
        <f t="shared" si="25"/>
        <v>0</v>
      </c>
      <c r="AM27" s="8">
        <f t="shared" si="25"/>
        <v>0</v>
      </c>
      <c r="AN27" s="8">
        <f t="shared" si="25"/>
        <v>0</v>
      </c>
      <c r="AO27" s="8">
        <f t="shared" si="26"/>
        <v>0</v>
      </c>
      <c r="AP27" s="8">
        <f t="shared" si="26"/>
        <v>0</v>
      </c>
      <c r="AQ27" s="8">
        <f t="shared" si="26"/>
        <v>0</v>
      </c>
      <c r="AR27" s="8">
        <f t="shared" si="26"/>
        <v>0</v>
      </c>
      <c r="AS27" s="8">
        <f t="shared" si="26"/>
        <v>0</v>
      </c>
      <c r="AT27" s="8">
        <f t="shared" si="26"/>
        <v>55</v>
      </c>
      <c r="AU27" s="8">
        <f t="shared" si="26"/>
        <v>0</v>
      </c>
      <c r="AV27" s="8">
        <f t="shared" si="26"/>
        <v>0</v>
      </c>
      <c r="AW27" s="8">
        <f t="shared" si="26"/>
        <v>220</v>
      </c>
      <c r="AX27" s="8">
        <f t="shared" si="26"/>
        <v>0</v>
      </c>
      <c r="AY27" s="8">
        <f t="shared" si="27"/>
        <v>0</v>
      </c>
      <c r="AZ27" s="8">
        <f t="shared" si="27"/>
        <v>123</v>
      </c>
      <c r="BA27" s="8">
        <f t="shared" si="27"/>
        <v>0</v>
      </c>
      <c r="BB27" s="8">
        <f t="shared" si="27"/>
        <v>0</v>
      </c>
      <c r="BC27" s="8">
        <f t="shared" si="27"/>
        <v>224</v>
      </c>
      <c r="BD27" s="8">
        <f t="shared" si="27"/>
        <v>0</v>
      </c>
      <c r="BE27" s="8">
        <f t="shared" si="27"/>
        <v>0</v>
      </c>
      <c r="BF27" s="8">
        <f t="shared" si="27"/>
        <v>180</v>
      </c>
      <c r="BG27" s="8">
        <f t="shared" si="27"/>
        <v>0</v>
      </c>
      <c r="BH27" s="8">
        <f t="shared" si="27"/>
        <v>0</v>
      </c>
      <c r="BI27" s="72">
        <f t="shared" ref="BI27:BK35" si="31">IF($AB27=LEFT(BI$9,LEN($AB27)),1,0)</f>
        <v>0</v>
      </c>
      <c r="BJ27" s="72">
        <f t="shared" si="31"/>
        <v>0</v>
      </c>
      <c r="BK27" s="72">
        <f t="shared" si="31"/>
        <v>0</v>
      </c>
      <c r="BL27" s="72">
        <f t="shared" ref="BL27:BN40" si="32">IF($AA27=LEFT(BL$8,4),1,0)</f>
        <v>0</v>
      </c>
      <c r="BM27" s="72">
        <f t="shared" si="32"/>
        <v>0</v>
      </c>
      <c r="BN27" s="72">
        <f t="shared" si="32"/>
        <v>0</v>
      </c>
      <c r="BO27" s="72">
        <f t="shared" ref="BO27:BQ40" si="33">IF($AB27=LEFT(BO$9,LEN($AB27)),1,0)</f>
        <v>0</v>
      </c>
      <c r="BP27" s="72">
        <f t="shared" si="33"/>
        <v>0</v>
      </c>
      <c r="BQ27" s="72">
        <f t="shared" si="33"/>
        <v>0</v>
      </c>
      <c r="BS27" s="45" t="s">
        <v>113</v>
      </c>
      <c r="BT27" s="45">
        <f t="array" ref="BT27:BT29">TRANSPOSE(H26:J26*H11:J11)</f>
        <v>888</v>
      </c>
      <c r="BU27" s="117"/>
      <c r="BV27" s="45">
        <f t="shared" ca="1" si="13"/>
        <v>455</v>
      </c>
      <c r="BW27" s="45" t="str">
        <f t="shared" si="14"/>
        <v>&lt;=</v>
      </c>
      <c r="BX27" s="45">
        <f>BT27</f>
        <v>888</v>
      </c>
      <c r="BY27" s="21" t="b">
        <f t="shared" ca="1" si="19"/>
        <v>1</v>
      </c>
      <c r="BZ27" s="21" t="b">
        <f ca="1">BV27=M$32</f>
        <v>1</v>
      </c>
    </row>
    <row r="28" spans="2:81" x14ac:dyDescent="0.25">
      <c r="H28"/>
      <c r="W28" s="82"/>
      <c r="X28" s="117"/>
      <c r="Y28" s="117"/>
      <c r="Z28" s="117"/>
      <c r="AA28" s="45" t="s">
        <v>22</v>
      </c>
      <c r="AB28" s="45" t="str">
        <f t="shared" ref="AB28:AB29" si="34">VLOOKUP(MID(AA28,1,2),Codes, 2,FALSE) &amp; "-" &amp; VLOOKUP(MID(AA28,3,2),Codes, 2,FALSE)</f>
        <v>MCR-Brixton</v>
      </c>
      <c r="AC28" s="45">
        <v>5</v>
      </c>
      <c r="AD28" s="10" t="s">
        <v>73</v>
      </c>
      <c r="AE28" s="8">
        <f t="shared" si="25"/>
        <v>0</v>
      </c>
      <c r="AF28" s="8">
        <f t="shared" si="25"/>
        <v>0</v>
      </c>
      <c r="AG28" s="8">
        <f t="shared" si="25"/>
        <v>0</v>
      </c>
      <c r="AH28" s="8">
        <f t="shared" si="25"/>
        <v>0</v>
      </c>
      <c r="AI28" s="8">
        <f t="shared" si="25"/>
        <v>0</v>
      </c>
      <c r="AJ28" s="8">
        <f t="shared" si="25"/>
        <v>0</v>
      </c>
      <c r="AK28" s="8">
        <f t="shared" si="25"/>
        <v>0</v>
      </c>
      <c r="AL28" s="8">
        <f t="shared" si="25"/>
        <v>0</v>
      </c>
      <c r="AM28" s="8">
        <f t="shared" si="25"/>
        <v>0</v>
      </c>
      <c r="AN28" s="8">
        <f t="shared" si="25"/>
        <v>0</v>
      </c>
      <c r="AO28" s="8">
        <f t="shared" si="26"/>
        <v>0</v>
      </c>
      <c r="AP28" s="8">
        <f t="shared" si="26"/>
        <v>0</v>
      </c>
      <c r="AQ28" s="8">
        <f t="shared" si="26"/>
        <v>0</v>
      </c>
      <c r="AR28" s="8">
        <f t="shared" si="26"/>
        <v>0</v>
      </c>
      <c r="AS28" s="8">
        <f t="shared" si="26"/>
        <v>0</v>
      </c>
      <c r="AT28" s="8">
        <f t="shared" si="26"/>
        <v>0</v>
      </c>
      <c r="AU28" s="8">
        <f t="shared" si="26"/>
        <v>55</v>
      </c>
      <c r="AV28" s="8">
        <f t="shared" si="26"/>
        <v>0</v>
      </c>
      <c r="AW28" s="8">
        <f t="shared" si="26"/>
        <v>0</v>
      </c>
      <c r="AX28" s="8">
        <f t="shared" si="26"/>
        <v>220</v>
      </c>
      <c r="AY28" s="8">
        <f t="shared" si="27"/>
        <v>0</v>
      </c>
      <c r="AZ28" s="8">
        <f t="shared" si="27"/>
        <v>0</v>
      </c>
      <c r="BA28" s="8">
        <f t="shared" si="27"/>
        <v>123</v>
      </c>
      <c r="BB28" s="8">
        <f t="shared" si="27"/>
        <v>0</v>
      </c>
      <c r="BC28" s="8">
        <f t="shared" si="27"/>
        <v>0</v>
      </c>
      <c r="BD28" s="8">
        <f t="shared" si="27"/>
        <v>224</v>
      </c>
      <c r="BE28" s="8">
        <f t="shared" si="27"/>
        <v>0</v>
      </c>
      <c r="BF28" s="8">
        <f t="shared" si="27"/>
        <v>0</v>
      </c>
      <c r="BG28" s="8">
        <f t="shared" si="27"/>
        <v>180</v>
      </c>
      <c r="BH28" s="8">
        <f t="shared" si="27"/>
        <v>0</v>
      </c>
      <c r="BI28" s="72">
        <f t="shared" si="31"/>
        <v>0</v>
      </c>
      <c r="BJ28" s="72">
        <f t="shared" si="31"/>
        <v>0</v>
      </c>
      <c r="BK28" s="72">
        <f t="shared" si="31"/>
        <v>0</v>
      </c>
      <c r="BL28" s="72">
        <f t="shared" si="32"/>
        <v>0</v>
      </c>
      <c r="BM28" s="72">
        <f t="shared" si="32"/>
        <v>0</v>
      </c>
      <c r="BN28" s="72">
        <f t="shared" si="32"/>
        <v>0</v>
      </c>
      <c r="BO28" s="72">
        <f t="shared" si="33"/>
        <v>0</v>
      </c>
      <c r="BP28" s="72">
        <f t="shared" si="33"/>
        <v>0</v>
      </c>
      <c r="BQ28" s="72">
        <f t="shared" si="33"/>
        <v>0</v>
      </c>
      <c r="BS28" s="45" t="s">
        <v>113</v>
      </c>
      <c r="BT28" s="45">
        <v>724</v>
      </c>
      <c r="BU28" s="117"/>
      <c r="BV28" s="45">
        <f t="shared" ca="1" si="13"/>
        <v>123</v>
      </c>
      <c r="BW28" s="45" t="str">
        <f t="shared" si="14"/>
        <v>&lt;=</v>
      </c>
      <c r="BX28" s="45">
        <f t="shared" si="14"/>
        <v>724</v>
      </c>
      <c r="BY28" s="21" t="b">
        <f t="shared" ca="1" si="19"/>
        <v>1</v>
      </c>
      <c r="BZ28" s="21" t="b">
        <f ca="1">BV28=N$32</f>
        <v>1</v>
      </c>
    </row>
    <row r="29" spans="2:81" ht="23.4" x14ac:dyDescent="0.45">
      <c r="L29" s="137" t="s">
        <v>146</v>
      </c>
      <c r="M29" s="138"/>
      <c r="N29" s="138"/>
      <c r="O29" s="139"/>
      <c r="W29" s="82"/>
      <c r="X29" s="118"/>
      <c r="Y29" s="118"/>
      <c r="Z29" s="118"/>
      <c r="AA29" s="45" t="s">
        <v>26</v>
      </c>
      <c r="AB29" s="45" t="str">
        <f t="shared" si="34"/>
        <v>MCR-Wandsworth</v>
      </c>
      <c r="AC29" s="45">
        <v>6</v>
      </c>
      <c r="AD29" s="10" t="s">
        <v>74</v>
      </c>
      <c r="AE29" s="8">
        <f t="shared" si="25"/>
        <v>0</v>
      </c>
      <c r="AF29" s="8">
        <f t="shared" si="25"/>
        <v>0</v>
      </c>
      <c r="AG29" s="8">
        <f t="shared" si="25"/>
        <v>0</v>
      </c>
      <c r="AH29" s="8">
        <f t="shared" si="25"/>
        <v>0</v>
      </c>
      <c r="AI29" s="8">
        <f t="shared" si="25"/>
        <v>0</v>
      </c>
      <c r="AJ29" s="8">
        <f t="shared" si="25"/>
        <v>0</v>
      </c>
      <c r="AK29" s="8">
        <f t="shared" si="25"/>
        <v>0</v>
      </c>
      <c r="AL29" s="8">
        <f t="shared" si="25"/>
        <v>0</v>
      </c>
      <c r="AM29" s="8">
        <f t="shared" si="25"/>
        <v>0</v>
      </c>
      <c r="AN29" s="8">
        <f t="shared" si="25"/>
        <v>0</v>
      </c>
      <c r="AO29" s="8">
        <f t="shared" si="26"/>
        <v>0</v>
      </c>
      <c r="AP29" s="8">
        <f t="shared" si="26"/>
        <v>0</v>
      </c>
      <c r="AQ29" s="8">
        <f t="shared" si="26"/>
        <v>0</v>
      </c>
      <c r="AR29" s="8">
        <f t="shared" si="26"/>
        <v>0</v>
      </c>
      <c r="AS29" s="8">
        <f t="shared" si="26"/>
        <v>0</v>
      </c>
      <c r="AT29" s="8">
        <f t="shared" si="26"/>
        <v>0</v>
      </c>
      <c r="AU29" s="8">
        <f t="shared" si="26"/>
        <v>0</v>
      </c>
      <c r="AV29" s="8">
        <f t="shared" si="26"/>
        <v>55</v>
      </c>
      <c r="AW29" s="8">
        <f t="shared" si="26"/>
        <v>0</v>
      </c>
      <c r="AX29" s="8">
        <f t="shared" si="26"/>
        <v>0</v>
      </c>
      <c r="AY29" s="8">
        <f t="shared" si="27"/>
        <v>220</v>
      </c>
      <c r="AZ29" s="8">
        <f t="shared" si="27"/>
        <v>0</v>
      </c>
      <c r="BA29" s="8">
        <f t="shared" si="27"/>
        <v>0</v>
      </c>
      <c r="BB29" s="8">
        <f t="shared" si="27"/>
        <v>123</v>
      </c>
      <c r="BC29" s="8">
        <f t="shared" si="27"/>
        <v>0</v>
      </c>
      <c r="BD29" s="8">
        <f t="shared" si="27"/>
        <v>0</v>
      </c>
      <c r="BE29" s="8">
        <f t="shared" si="27"/>
        <v>224</v>
      </c>
      <c r="BF29" s="8">
        <f t="shared" si="27"/>
        <v>0</v>
      </c>
      <c r="BG29" s="8">
        <f t="shared" si="27"/>
        <v>0</v>
      </c>
      <c r="BH29" s="8">
        <f t="shared" si="27"/>
        <v>180</v>
      </c>
      <c r="BI29" s="72">
        <f t="shared" si="31"/>
        <v>0</v>
      </c>
      <c r="BJ29" s="72">
        <f t="shared" si="31"/>
        <v>0</v>
      </c>
      <c r="BK29" s="72">
        <f t="shared" si="31"/>
        <v>0</v>
      </c>
      <c r="BL29" s="72">
        <f t="shared" si="32"/>
        <v>0</v>
      </c>
      <c r="BM29" s="72">
        <f t="shared" si="32"/>
        <v>0</v>
      </c>
      <c r="BN29" s="72">
        <f t="shared" si="32"/>
        <v>0</v>
      </c>
      <c r="BO29" s="72">
        <f t="shared" si="33"/>
        <v>0</v>
      </c>
      <c r="BP29" s="72">
        <f t="shared" si="33"/>
        <v>0</v>
      </c>
      <c r="BQ29" s="72">
        <f t="shared" si="33"/>
        <v>0</v>
      </c>
      <c r="BS29" s="45" t="s">
        <v>113</v>
      </c>
      <c r="BT29" s="45">
        <v>1596</v>
      </c>
      <c r="BU29" s="118"/>
      <c r="BV29" s="45">
        <f t="shared" ca="1" si="13"/>
        <v>224</v>
      </c>
      <c r="BW29" s="45" t="str">
        <f t="shared" si="14"/>
        <v>&lt;=</v>
      </c>
      <c r="BX29" s="45">
        <f t="shared" si="14"/>
        <v>1596</v>
      </c>
      <c r="BY29" s="21" t="b">
        <f ca="1">IF(BW29="==",BV29=BX29, IF(BW29="&lt;=",BV29&lt;=BX29, IF(BW29="&gt;=",BV29&gt;=BX29)))</f>
        <v>1</v>
      </c>
      <c r="BZ29" s="21" t="b">
        <f ca="1">BV29=O$32</f>
        <v>1</v>
      </c>
    </row>
    <row r="30" spans="2:81" ht="14.4" customHeight="1" x14ac:dyDescent="0.3">
      <c r="L30" s="25" t="s">
        <v>15</v>
      </c>
      <c r="M30" s="62" t="s">
        <v>0</v>
      </c>
      <c r="N30" s="62" t="s">
        <v>1</v>
      </c>
      <c r="O30" s="62" t="s">
        <v>2</v>
      </c>
      <c r="W30" s="82"/>
      <c r="X30" s="132" t="s">
        <v>96</v>
      </c>
      <c r="Y30" s="132" t="s">
        <v>99</v>
      </c>
      <c r="Z30" s="132" t="str">
        <f>"Identifies each allocation relevant for ensuring the prison-function's minimum capacity is achieved. Shows volumes for column's Homelocation-Function, where the row's prison-function matches the column's prison-function." &amp; " The top row says that the total amount of LSMS sent to Belmarsh should be at least " &amp; BT30 &amp; " (or " &amp; H11 &amp; "*" &amp; C25 &amp; ")"</f>
        <v>Identifies each allocation relevant for ensuring the prison-function's minimum capacity is achieved. Shows volumes for column's Homelocation-Function, where the row's prison-function matches the column's prison-function. The top row says that the total amount of LSMS sent to Belmarsh should be at least 0 (or 888*0)</v>
      </c>
      <c r="AA30" s="54" t="s">
        <v>21</v>
      </c>
      <c r="AB30" s="54" t="str">
        <f t="shared" ref="AB30" si="35">VLOOKUP(MID(AA30,1,2),Codes, 2,FALSE) &amp; "-" &amp; VLOOKUP(MID(AA30,3,2),Codes, 2,FALSE)</f>
        <v>LSMS-Belmarsh</v>
      </c>
      <c r="AC30" s="54">
        <v>1</v>
      </c>
      <c r="AD30" s="52" t="s">
        <v>75</v>
      </c>
      <c r="AE30" s="55">
        <f t="shared" si="25"/>
        <v>22</v>
      </c>
      <c r="AF30" s="55">
        <f t="shared" si="25"/>
        <v>0</v>
      </c>
      <c r="AG30" s="55">
        <f t="shared" si="25"/>
        <v>0</v>
      </c>
      <c r="AH30" s="55">
        <f t="shared" si="25"/>
        <v>200</v>
      </c>
      <c r="AI30" s="55">
        <f t="shared" si="25"/>
        <v>0</v>
      </c>
      <c r="AJ30" s="55">
        <f t="shared" si="25"/>
        <v>0</v>
      </c>
      <c r="AK30" s="55">
        <f t="shared" si="25"/>
        <v>100</v>
      </c>
      <c r="AL30" s="55">
        <f t="shared" si="25"/>
        <v>0</v>
      </c>
      <c r="AM30" s="55">
        <f t="shared" si="25"/>
        <v>0</v>
      </c>
      <c r="AN30" s="55">
        <f t="shared" si="25"/>
        <v>322</v>
      </c>
      <c r="AO30" s="55">
        <f t="shared" si="26"/>
        <v>0</v>
      </c>
      <c r="AP30" s="55">
        <f t="shared" si="26"/>
        <v>0</v>
      </c>
      <c r="AQ30" s="55">
        <f t="shared" si="26"/>
        <v>100</v>
      </c>
      <c r="AR30" s="55">
        <f t="shared" si="26"/>
        <v>0</v>
      </c>
      <c r="AS30" s="55">
        <f t="shared" si="26"/>
        <v>0</v>
      </c>
      <c r="AT30" s="55">
        <f t="shared" si="26"/>
        <v>0</v>
      </c>
      <c r="AU30" s="55">
        <f t="shared" si="26"/>
        <v>0</v>
      </c>
      <c r="AV30" s="55">
        <f t="shared" si="26"/>
        <v>0</v>
      </c>
      <c r="AW30" s="55">
        <f t="shared" si="26"/>
        <v>0</v>
      </c>
      <c r="AX30" s="55">
        <f t="shared" si="26"/>
        <v>0</v>
      </c>
      <c r="AY30" s="55">
        <f t="shared" si="27"/>
        <v>0</v>
      </c>
      <c r="AZ30" s="55">
        <f t="shared" si="27"/>
        <v>0</v>
      </c>
      <c r="BA30" s="55">
        <f t="shared" si="27"/>
        <v>0</v>
      </c>
      <c r="BB30" s="55">
        <f t="shared" si="27"/>
        <v>0</v>
      </c>
      <c r="BC30" s="55">
        <f t="shared" si="27"/>
        <v>0</v>
      </c>
      <c r="BD30" s="55">
        <f t="shared" si="27"/>
        <v>0</v>
      </c>
      <c r="BE30" s="55">
        <f t="shared" si="27"/>
        <v>0</v>
      </c>
      <c r="BF30" s="55">
        <f t="shared" si="27"/>
        <v>0</v>
      </c>
      <c r="BG30" s="55">
        <f t="shared" si="27"/>
        <v>0</v>
      </c>
      <c r="BH30" s="55">
        <f t="shared" si="27"/>
        <v>0</v>
      </c>
      <c r="BI30" s="72">
        <f t="shared" si="31"/>
        <v>0</v>
      </c>
      <c r="BJ30" s="72">
        <f t="shared" si="31"/>
        <v>0</v>
      </c>
      <c r="BK30" s="72">
        <f t="shared" si="31"/>
        <v>0</v>
      </c>
      <c r="BL30" s="72">
        <f t="shared" si="32"/>
        <v>0</v>
      </c>
      <c r="BM30" s="72">
        <f t="shared" si="32"/>
        <v>0</v>
      </c>
      <c r="BN30" s="72">
        <f t="shared" si="32"/>
        <v>0</v>
      </c>
      <c r="BO30" s="72">
        <f t="shared" si="33"/>
        <v>0</v>
      </c>
      <c r="BP30" s="72">
        <f t="shared" si="33"/>
        <v>0</v>
      </c>
      <c r="BQ30" s="72">
        <f t="shared" si="33"/>
        <v>0</v>
      </c>
      <c r="BR30" s="53"/>
      <c r="BS30" s="54" t="s">
        <v>114</v>
      </c>
      <c r="BT30" s="54">
        <f t="array" ref="BT30:BT32">TRANSPOSE(C25:E25*H11:J11)</f>
        <v>0</v>
      </c>
      <c r="BU30" s="132" t="s">
        <v>104</v>
      </c>
      <c r="BV30" s="54">
        <f t="shared" ca="1" si="13"/>
        <v>322</v>
      </c>
      <c r="BW30" s="54" t="str">
        <f t="shared" si="14"/>
        <v>&gt;=</v>
      </c>
      <c r="BX30" s="54">
        <f>BT30</f>
        <v>0</v>
      </c>
      <c r="BY30" s="53" t="b">
        <f t="shared" ref="BY30:BY38" ca="1" si="36">IF(BW30="==",BV30=BX30, IF(BW30="&lt;=",BV30&lt;=BX30, IF(BW30="&gt;=",BV30&gt;=BX30)))</f>
        <v>1</v>
      </c>
      <c r="BZ30" s="53" t="b">
        <f ca="1">BV30=M$31</f>
        <v>1</v>
      </c>
    </row>
    <row r="31" spans="2:81" ht="14.4" x14ac:dyDescent="0.3">
      <c r="L31" s="19" t="s">
        <v>16</v>
      </c>
      <c r="M31" s="83">
        <f t="array" ref="M31">SUMPRODUCT(D$37:D$46,$E$11:$E$20,IF($C$37:$C$46=$L31,1,0))</f>
        <v>322</v>
      </c>
      <c r="N31" s="83">
        <f t="array" ref="N31">SUMPRODUCT(E$37:E$46,$E$11:$E$20,IF($C$37:$C$46=$L31,1,0))</f>
        <v>100</v>
      </c>
      <c r="O31" s="83">
        <f t="array" ref="O31">SUMPRODUCT(F$37:F$46,$E$11:$E$20,IF($C$37:$C$46=$L31,1,0))</f>
        <v>322</v>
      </c>
      <c r="W31" s="82"/>
      <c r="X31" s="133"/>
      <c r="Y31" s="133"/>
      <c r="Z31" s="133"/>
      <c r="AA31" s="54" t="s">
        <v>23</v>
      </c>
      <c r="AB31" s="54" t="str">
        <f t="shared" ref="AB31" si="37">VLOOKUP(MID(AA31,1,2),Codes, 2,FALSE) &amp; "-" &amp; VLOOKUP(MID(AA31,3,2),Codes, 2,FALSE)</f>
        <v>LSMS-Brixton</v>
      </c>
      <c r="AC31" s="54">
        <v>2</v>
      </c>
      <c r="AD31" s="52" t="s">
        <v>76</v>
      </c>
      <c r="AE31" s="55">
        <f t="shared" si="25"/>
        <v>0</v>
      </c>
      <c r="AF31" s="55">
        <f t="shared" si="25"/>
        <v>22</v>
      </c>
      <c r="AG31" s="55">
        <f t="shared" si="25"/>
        <v>0</v>
      </c>
      <c r="AH31" s="55">
        <f t="shared" si="25"/>
        <v>0</v>
      </c>
      <c r="AI31" s="55">
        <f t="shared" si="25"/>
        <v>200</v>
      </c>
      <c r="AJ31" s="55">
        <f t="shared" si="25"/>
        <v>0</v>
      </c>
      <c r="AK31" s="55">
        <f t="shared" si="25"/>
        <v>0</v>
      </c>
      <c r="AL31" s="55">
        <f t="shared" si="25"/>
        <v>100</v>
      </c>
      <c r="AM31" s="55">
        <f t="shared" si="25"/>
        <v>0</v>
      </c>
      <c r="AN31" s="55">
        <f t="shared" si="25"/>
        <v>0</v>
      </c>
      <c r="AO31" s="55">
        <f t="shared" si="26"/>
        <v>322</v>
      </c>
      <c r="AP31" s="55">
        <f t="shared" si="26"/>
        <v>0</v>
      </c>
      <c r="AQ31" s="55">
        <f t="shared" si="26"/>
        <v>0</v>
      </c>
      <c r="AR31" s="55">
        <f t="shared" si="26"/>
        <v>100</v>
      </c>
      <c r="AS31" s="55">
        <f t="shared" si="26"/>
        <v>0</v>
      </c>
      <c r="AT31" s="55">
        <f t="shared" si="26"/>
        <v>0</v>
      </c>
      <c r="AU31" s="55">
        <f t="shared" si="26"/>
        <v>0</v>
      </c>
      <c r="AV31" s="55">
        <f t="shared" si="26"/>
        <v>0</v>
      </c>
      <c r="AW31" s="55">
        <f t="shared" si="26"/>
        <v>0</v>
      </c>
      <c r="AX31" s="55">
        <f t="shared" si="26"/>
        <v>0</v>
      </c>
      <c r="AY31" s="55">
        <f t="shared" si="27"/>
        <v>0</v>
      </c>
      <c r="AZ31" s="55">
        <f t="shared" si="27"/>
        <v>0</v>
      </c>
      <c r="BA31" s="55">
        <f t="shared" si="27"/>
        <v>0</v>
      </c>
      <c r="BB31" s="55">
        <f t="shared" si="27"/>
        <v>0</v>
      </c>
      <c r="BC31" s="55">
        <f t="shared" si="27"/>
        <v>0</v>
      </c>
      <c r="BD31" s="55">
        <f t="shared" si="27"/>
        <v>0</v>
      </c>
      <c r="BE31" s="55">
        <f t="shared" si="27"/>
        <v>0</v>
      </c>
      <c r="BF31" s="55">
        <f t="shared" si="27"/>
        <v>0</v>
      </c>
      <c r="BG31" s="55">
        <f t="shared" si="27"/>
        <v>0</v>
      </c>
      <c r="BH31" s="55">
        <f t="shared" si="27"/>
        <v>0</v>
      </c>
      <c r="BI31" s="72">
        <f t="shared" si="31"/>
        <v>0</v>
      </c>
      <c r="BJ31" s="72">
        <f t="shared" si="31"/>
        <v>0</v>
      </c>
      <c r="BK31" s="72">
        <f t="shared" si="31"/>
        <v>0</v>
      </c>
      <c r="BL31" s="72">
        <f t="shared" si="32"/>
        <v>0</v>
      </c>
      <c r="BM31" s="72">
        <f t="shared" si="32"/>
        <v>0</v>
      </c>
      <c r="BN31" s="72">
        <f t="shared" si="32"/>
        <v>0</v>
      </c>
      <c r="BO31" s="72">
        <f t="shared" si="33"/>
        <v>0</v>
      </c>
      <c r="BP31" s="72">
        <f t="shared" si="33"/>
        <v>0</v>
      </c>
      <c r="BQ31" s="72">
        <f t="shared" si="33"/>
        <v>0</v>
      </c>
      <c r="BR31" s="53"/>
      <c r="BS31" s="54" t="s">
        <v>114</v>
      </c>
      <c r="BT31" s="54">
        <v>0</v>
      </c>
      <c r="BU31" s="133"/>
      <c r="BV31" s="54">
        <f t="shared" ca="1" si="13"/>
        <v>100</v>
      </c>
      <c r="BW31" s="54" t="str">
        <f t="shared" si="14"/>
        <v>&gt;=</v>
      </c>
      <c r="BX31" s="54">
        <f t="shared" si="14"/>
        <v>0</v>
      </c>
      <c r="BY31" s="53" t="b">
        <f t="shared" ca="1" si="36"/>
        <v>1</v>
      </c>
      <c r="BZ31" s="53" t="b">
        <f ca="1">BV31=N$31</f>
        <v>1</v>
      </c>
    </row>
    <row r="32" spans="2:81" ht="14.4" x14ac:dyDescent="0.3">
      <c r="L32" s="60" t="s">
        <v>17</v>
      </c>
      <c r="M32" s="83">
        <f t="array" ref="M32">SUMPRODUCT(D$37:D$46,$E$11:$E$20,IF($C$37:$C$46=$L32,1,0))</f>
        <v>455</v>
      </c>
      <c r="N32" s="83">
        <f t="array" ref="N32">SUMPRODUCT(E$37:E$46,$E$11:$E$20,IF($C$37:$C$46=$L32,1,0))</f>
        <v>123</v>
      </c>
      <c r="O32" s="83">
        <f t="array" ref="O32">SUMPRODUCT(F$37:F$46,$E$11:$E$20,IF($C$37:$C$46=$L32,1,0))</f>
        <v>224</v>
      </c>
      <c r="W32" s="82"/>
      <c r="X32" s="133"/>
      <c r="Y32" s="133"/>
      <c r="Z32" s="133"/>
      <c r="AA32" s="54" t="s">
        <v>24</v>
      </c>
      <c r="AB32" s="54" t="str">
        <f t="shared" ref="AB32:AB33" si="38">VLOOKUP(MID(AA32,1,2),Codes, 2,FALSE) &amp; "-" &amp; VLOOKUP(MID(AA32,3,2),Codes, 2,FALSE)</f>
        <v>LSMS-Wandsworth</v>
      </c>
      <c r="AC32" s="54">
        <v>3</v>
      </c>
      <c r="AD32" s="52" t="s">
        <v>77</v>
      </c>
      <c r="AE32" s="55">
        <f t="shared" si="25"/>
        <v>0</v>
      </c>
      <c r="AF32" s="55">
        <f t="shared" si="25"/>
        <v>0</v>
      </c>
      <c r="AG32" s="55">
        <f t="shared" si="25"/>
        <v>22</v>
      </c>
      <c r="AH32" s="55">
        <f t="shared" si="25"/>
        <v>0</v>
      </c>
      <c r="AI32" s="55">
        <f t="shared" si="25"/>
        <v>0</v>
      </c>
      <c r="AJ32" s="55">
        <f t="shared" si="25"/>
        <v>200</v>
      </c>
      <c r="AK32" s="55">
        <f t="shared" si="25"/>
        <v>0</v>
      </c>
      <c r="AL32" s="55">
        <f t="shared" si="25"/>
        <v>0</v>
      </c>
      <c r="AM32" s="55">
        <f t="shared" si="25"/>
        <v>100</v>
      </c>
      <c r="AN32" s="55">
        <f t="shared" si="25"/>
        <v>0</v>
      </c>
      <c r="AO32" s="55">
        <f t="shared" si="26"/>
        <v>0</v>
      </c>
      <c r="AP32" s="55">
        <f t="shared" si="26"/>
        <v>322</v>
      </c>
      <c r="AQ32" s="55">
        <f t="shared" si="26"/>
        <v>0</v>
      </c>
      <c r="AR32" s="55">
        <f t="shared" si="26"/>
        <v>0</v>
      </c>
      <c r="AS32" s="55">
        <f t="shared" si="26"/>
        <v>100</v>
      </c>
      <c r="AT32" s="55">
        <f t="shared" si="26"/>
        <v>0</v>
      </c>
      <c r="AU32" s="55">
        <f t="shared" si="26"/>
        <v>0</v>
      </c>
      <c r="AV32" s="55">
        <f t="shared" si="26"/>
        <v>0</v>
      </c>
      <c r="AW32" s="55">
        <f t="shared" si="26"/>
        <v>0</v>
      </c>
      <c r="AX32" s="55">
        <f t="shared" si="26"/>
        <v>0</v>
      </c>
      <c r="AY32" s="55">
        <f t="shared" si="27"/>
        <v>0</v>
      </c>
      <c r="AZ32" s="55">
        <f t="shared" si="27"/>
        <v>0</v>
      </c>
      <c r="BA32" s="55">
        <f t="shared" si="27"/>
        <v>0</v>
      </c>
      <c r="BB32" s="55">
        <f t="shared" si="27"/>
        <v>0</v>
      </c>
      <c r="BC32" s="55">
        <f t="shared" si="27"/>
        <v>0</v>
      </c>
      <c r="BD32" s="55">
        <f t="shared" si="27"/>
        <v>0</v>
      </c>
      <c r="BE32" s="55">
        <f t="shared" si="27"/>
        <v>0</v>
      </c>
      <c r="BF32" s="55">
        <f t="shared" si="27"/>
        <v>0</v>
      </c>
      <c r="BG32" s="55">
        <f t="shared" si="27"/>
        <v>0</v>
      </c>
      <c r="BH32" s="55">
        <f t="shared" si="27"/>
        <v>0</v>
      </c>
      <c r="BI32" s="72">
        <f t="shared" si="31"/>
        <v>0</v>
      </c>
      <c r="BJ32" s="72">
        <f t="shared" si="31"/>
        <v>0</v>
      </c>
      <c r="BK32" s="72">
        <f t="shared" si="31"/>
        <v>0</v>
      </c>
      <c r="BL32" s="72">
        <f t="shared" si="32"/>
        <v>0</v>
      </c>
      <c r="BM32" s="72">
        <f t="shared" si="32"/>
        <v>0</v>
      </c>
      <c r="BN32" s="72">
        <f t="shared" si="32"/>
        <v>0</v>
      </c>
      <c r="BO32" s="72">
        <f t="shared" si="33"/>
        <v>0</v>
      </c>
      <c r="BP32" s="72">
        <f t="shared" si="33"/>
        <v>0</v>
      </c>
      <c r="BQ32" s="72">
        <f t="shared" si="33"/>
        <v>0</v>
      </c>
      <c r="BR32" s="53"/>
      <c r="BS32" s="54" t="s">
        <v>114</v>
      </c>
      <c r="BT32" s="54">
        <v>0</v>
      </c>
      <c r="BU32" s="133"/>
      <c r="BV32" s="54">
        <f t="shared" ca="1" si="13"/>
        <v>322</v>
      </c>
      <c r="BW32" s="54" t="str">
        <f t="shared" si="14"/>
        <v>&gt;=</v>
      </c>
      <c r="BX32" s="54">
        <f t="shared" si="14"/>
        <v>0</v>
      </c>
      <c r="BY32" s="53" t="b">
        <f t="shared" ca="1" si="36"/>
        <v>1</v>
      </c>
      <c r="BZ32" s="53" t="b">
        <f ca="1">BV32=O$31</f>
        <v>1</v>
      </c>
    </row>
    <row r="33" spans="2:78" ht="15.75" customHeight="1" x14ac:dyDescent="0.3">
      <c r="L33" s="79" t="s">
        <v>20</v>
      </c>
      <c r="M33" s="84">
        <f>SUM(M31:M32)</f>
        <v>777</v>
      </c>
      <c r="N33" s="84">
        <f t="shared" ref="N33:O33" si="39">SUM(N31:N32)</f>
        <v>223</v>
      </c>
      <c r="O33" s="84">
        <f t="shared" si="39"/>
        <v>546</v>
      </c>
      <c r="W33" s="82"/>
      <c r="X33" s="133"/>
      <c r="Y33" s="133"/>
      <c r="Z33" s="133"/>
      <c r="AA33" s="54" t="s">
        <v>25</v>
      </c>
      <c r="AB33" s="54" t="str">
        <f t="shared" si="38"/>
        <v>MCR-Belmarsh</v>
      </c>
      <c r="AC33" s="54">
        <v>4</v>
      </c>
      <c r="AD33" s="52" t="s">
        <v>78</v>
      </c>
      <c r="AE33" s="55">
        <f t="shared" si="25"/>
        <v>0</v>
      </c>
      <c r="AF33" s="55">
        <f t="shared" si="25"/>
        <v>0</v>
      </c>
      <c r="AG33" s="55">
        <f t="shared" si="25"/>
        <v>0</v>
      </c>
      <c r="AH33" s="55">
        <f t="shared" si="25"/>
        <v>0</v>
      </c>
      <c r="AI33" s="55">
        <f t="shared" si="25"/>
        <v>0</v>
      </c>
      <c r="AJ33" s="55">
        <f t="shared" si="25"/>
        <v>0</v>
      </c>
      <c r="AK33" s="55">
        <f t="shared" si="25"/>
        <v>0</v>
      </c>
      <c r="AL33" s="55">
        <f t="shared" si="25"/>
        <v>0</v>
      </c>
      <c r="AM33" s="55">
        <f t="shared" si="25"/>
        <v>0</v>
      </c>
      <c r="AN33" s="55">
        <f t="shared" si="25"/>
        <v>0</v>
      </c>
      <c r="AO33" s="55">
        <f t="shared" si="26"/>
        <v>0</v>
      </c>
      <c r="AP33" s="55">
        <f t="shared" si="26"/>
        <v>0</v>
      </c>
      <c r="AQ33" s="55">
        <f t="shared" si="26"/>
        <v>0</v>
      </c>
      <c r="AR33" s="55">
        <f t="shared" si="26"/>
        <v>0</v>
      </c>
      <c r="AS33" s="55">
        <f t="shared" si="26"/>
        <v>0</v>
      </c>
      <c r="AT33" s="55">
        <f t="shared" si="26"/>
        <v>55</v>
      </c>
      <c r="AU33" s="55">
        <f t="shared" si="26"/>
        <v>0</v>
      </c>
      <c r="AV33" s="55">
        <f t="shared" si="26"/>
        <v>0</v>
      </c>
      <c r="AW33" s="55">
        <f t="shared" si="26"/>
        <v>220</v>
      </c>
      <c r="AX33" s="55">
        <f t="shared" si="26"/>
        <v>0</v>
      </c>
      <c r="AY33" s="55">
        <f t="shared" si="27"/>
        <v>0</v>
      </c>
      <c r="AZ33" s="55">
        <f t="shared" si="27"/>
        <v>123</v>
      </c>
      <c r="BA33" s="55">
        <f t="shared" si="27"/>
        <v>0</v>
      </c>
      <c r="BB33" s="55">
        <f t="shared" si="27"/>
        <v>0</v>
      </c>
      <c r="BC33" s="55">
        <f t="shared" si="27"/>
        <v>224</v>
      </c>
      <c r="BD33" s="55">
        <f t="shared" si="27"/>
        <v>0</v>
      </c>
      <c r="BE33" s="55">
        <f t="shared" si="27"/>
        <v>0</v>
      </c>
      <c r="BF33" s="55">
        <f t="shared" si="27"/>
        <v>180</v>
      </c>
      <c r="BG33" s="55">
        <f t="shared" si="27"/>
        <v>0</v>
      </c>
      <c r="BH33" s="55">
        <f t="shared" si="27"/>
        <v>0</v>
      </c>
      <c r="BI33" s="72">
        <f t="shared" si="31"/>
        <v>0</v>
      </c>
      <c r="BJ33" s="72">
        <f t="shared" si="31"/>
        <v>0</v>
      </c>
      <c r="BK33" s="72">
        <f t="shared" si="31"/>
        <v>0</v>
      </c>
      <c r="BL33" s="72">
        <f t="shared" si="32"/>
        <v>0</v>
      </c>
      <c r="BM33" s="72">
        <f t="shared" si="32"/>
        <v>0</v>
      </c>
      <c r="BN33" s="72">
        <f t="shared" si="32"/>
        <v>0</v>
      </c>
      <c r="BO33" s="72">
        <f t="shared" si="33"/>
        <v>0</v>
      </c>
      <c r="BP33" s="72">
        <f t="shared" si="33"/>
        <v>0</v>
      </c>
      <c r="BQ33" s="72">
        <f t="shared" si="33"/>
        <v>0</v>
      </c>
      <c r="BR33" s="53"/>
      <c r="BS33" s="54" t="s">
        <v>114</v>
      </c>
      <c r="BT33" s="54">
        <f t="array" ref="BT33:BT35">TRANSPOSE(C26:E26*H11:J11)</f>
        <v>0</v>
      </c>
      <c r="BU33" s="133"/>
      <c r="BV33" s="54">
        <f t="shared" ca="1" si="13"/>
        <v>455</v>
      </c>
      <c r="BW33" s="54" t="str">
        <f t="shared" si="14"/>
        <v>&gt;=</v>
      </c>
      <c r="BX33" s="54">
        <f t="shared" si="14"/>
        <v>0</v>
      </c>
      <c r="BY33" s="53" t="b">
        <f t="shared" ca="1" si="36"/>
        <v>1</v>
      </c>
      <c r="BZ33" s="53" t="b">
        <f ca="1">BV33=M$32</f>
        <v>1</v>
      </c>
    </row>
    <row r="34" spans="2:78" ht="28.8" x14ac:dyDescent="0.55000000000000004">
      <c r="B34" s="121" t="s">
        <v>223</v>
      </c>
      <c r="C34" s="122"/>
      <c r="D34" s="122"/>
      <c r="E34" s="122"/>
      <c r="F34" s="123"/>
      <c r="W34" s="82"/>
      <c r="X34" s="133"/>
      <c r="Y34" s="133"/>
      <c r="Z34" s="133"/>
      <c r="AA34" s="54" t="s">
        <v>22</v>
      </c>
      <c r="AB34" s="54" t="str">
        <f t="shared" ref="AB34:AB35" si="40">VLOOKUP(MID(AA34,1,2),Codes, 2,FALSE) &amp; "-" &amp; VLOOKUP(MID(AA34,3,2),Codes, 2,FALSE)</f>
        <v>MCR-Brixton</v>
      </c>
      <c r="AC34" s="54">
        <v>5</v>
      </c>
      <c r="AD34" s="52" t="s">
        <v>79</v>
      </c>
      <c r="AE34" s="55">
        <f t="shared" si="25"/>
        <v>0</v>
      </c>
      <c r="AF34" s="55">
        <f t="shared" si="25"/>
        <v>0</v>
      </c>
      <c r="AG34" s="55">
        <f t="shared" si="25"/>
        <v>0</v>
      </c>
      <c r="AH34" s="55">
        <f t="shared" si="25"/>
        <v>0</v>
      </c>
      <c r="AI34" s="55">
        <f t="shared" si="25"/>
        <v>0</v>
      </c>
      <c r="AJ34" s="55">
        <f t="shared" si="25"/>
        <v>0</v>
      </c>
      <c r="AK34" s="55">
        <f t="shared" si="25"/>
        <v>0</v>
      </c>
      <c r="AL34" s="55">
        <f t="shared" si="25"/>
        <v>0</v>
      </c>
      <c r="AM34" s="55">
        <f t="shared" si="25"/>
        <v>0</v>
      </c>
      <c r="AN34" s="55">
        <f t="shared" si="25"/>
        <v>0</v>
      </c>
      <c r="AO34" s="55">
        <f t="shared" si="26"/>
        <v>0</v>
      </c>
      <c r="AP34" s="55">
        <f t="shared" si="26"/>
        <v>0</v>
      </c>
      <c r="AQ34" s="55">
        <f t="shared" si="26"/>
        <v>0</v>
      </c>
      <c r="AR34" s="55">
        <f t="shared" si="26"/>
        <v>0</v>
      </c>
      <c r="AS34" s="55">
        <f t="shared" si="26"/>
        <v>0</v>
      </c>
      <c r="AT34" s="55">
        <f t="shared" si="26"/>
        <v>0</v>
      </c>
      <c r="AU34" s="55">
        <f t="shared" si="26"/>
        <v>55</v>
      </c>
      <c r="AV34" s="55">
        <f t="shared" si="26"/>
        <v>0</v>
      </c>
      <c r="AW34" s="55">
        <f t="shared" si="26"/>
        <v>0</v>
      </c>
      <c r="AX34" s="55">
        <f t="shared" si="26"/>
        <v>220</v>
      </c>
      <c r="AY34" s="55">
        <f t="shared" si="27"/>
        <v>0</v>
      </c>
      <c r="AZ34" s="55">
        <f t="shared" si="27"/>
        <v>0</v>
      </c>
      <c r="BA34" s="55">
        <f t="shared" si="27"/>
        <v>123</v>
      </c>
      <c r="BB34" s="55">
        <f t="shared" si="27"/>
        <v>0</v>
      </c>
      <c r="BC34" s="55">
        <f t="shared" si="27"/>
        <v>0</v>
      </c>
      <c r="BD34" s="55">
        <f t="shared" si="27"/>
        <v>224</v>
      </c>
      <c r="BE34" s="55">
        <f t="shared" si="27"/>
        <v>0</v>
      </c>
      <c r="BF34" s="55">
        <f t="shared" si="27"/>
        <v>0</v>
      </c>
      <c r="BG34" s="55">
        <f t="shared" si="27"/>
        <v>180</v>
      </c>
      <c r="BH34" s="55">
        <f t="shared" si="27"/>
        <v>0</v>
      </c>
      <c r="BI34" s="72">
        <f t="shared" si="31"/>
        <v>0</v>
      </c>
      <c r="BJ34" s="72">
        <f t="shared" si="31"/>
        <v>0</v>
      </c>
      <c r="BK34" s="72">
        <f t="shared" si="31"/>
        <v>0</v>
      </c>
      <c r="BL34" s="72">
        <f t="shared" si="32"/>
        <v>0</v>
      </c>
      <c r="BM34" s="72">
        <f t="shared" si="32"/>
        <v>0</v>
      </c>
      <c r="BN34" s="72">
        <f t="shared" si="32"/>
        <v>0</v>
      </c>
      <c r="BO34" s="72">
        <f t="shared" si="33"/>
        <v>0</v>
      </c>
      <c r="BP34" s="72">
        <f t="shared" si="33"/>
        <v>0</v>
      </c>
      <c r="BQ34" s="72">
        <f t="shared" si="33"/>
        <v>0</v>
      </c>
      <c r="BR34" s="53"/>
      <c r="BS34" s="54" t="s">
        <v>114</v>
      </c>
      <c r="BT34" s="54">
        <v>0</v>
      </c>
      <c r="BU34" s="133"/>
      <c r="BV34" s="54">
        <f t="shared" ca="1" si="13"/>
        <v>123</v>
      </c>
      <c r="BW34" s="54" t="str">
        <f t="shared" si="14"/>
        <v>&gt;=</v>
      </c>
      <c r="BX34" s="54">
        <f t="shared" si="14"/>
        <v>0</v>
      </c>
      <c r="BY34" s="53" t="b">
        <f t="shared" ca="1" si="36"/>
        <v>1</v>
      </c>
      <c r="BZ34" s="53" t="b">
        <f ca="1">BV34=N$32</f>
        <v>1</v>
      </c>
    </row>
    <row r="35" spans="2:78" x14ac:dyDescent="0.25">
      <c r="B35" s="27" t="s">
        <v>138</v>
      </c>
      <c r="C35" s="28"/>
      <c r="D35" s="124" t="s">
        <v>139</v>
      </c>
      <c r="E35" s="124"/>
      <c r="F35" s="124"/>
      <c r="G35" s="88" t="s">
        <v>222</v>
      </c>
      <c r="W35" s="82"/>
      <c r="X35" s="134"/>
      <c r="Y35" s="134"/>
      <c r="Z35" s="134"/>
      <c r="AA35" s="54" t="s">
        <v>26</v>
      </c>
      <c r="AB35" s="54" t="str">
        <f t="shared" si="40"/>
        <v>MCR-Wandsworth</v>
      </c>
      <c r="AC35" s="54">
        <v>6</v>
      </c>
      <c r="AD35" s="52" t="s">
        <v>80</v>
      </c>
      <c r="AE35" s="55">
        <f t="shared" si="25"/>
        <v>0</v>
      </c>
      <c r="AF35" s="55">
        <f t="shared" si="25"/>
        <v>0</v>
      </c>
      <c r="AG35" s="55">
        <f t="shared" si="25"/>
        <v>0</v>
      </c>
      <c r="AH35" s="55">
        <f t="shared" si="25"/>
        <v>0</v>
      </c>
      <c r="AI35" s="55">
        <f t="shared" si="25"/>
        <v>0</v>
      </c>
      <c r="AJ35" s="55">
        <f t="shared" si="25"/>
        <v>0</v>
      </c>
      <c r="AK35" s="55">
        <f t="shared" si="25"/>
        <v>0</v>
      </c>
      <c r="AL35" s="55">
        <f t="shared" si="25"/>
        <v>0</v>
      </c>
      <c r="AM35" s="55">
        <f t="shared" si="25"/>
        <v>0</v>
      </c>
      <c r="AN35" s="55">
        <f t="shared" si="25"/>
        <v>0</v>
      </c>
      <c r="AO35" s="55">
        <f t="shared" si="26"/>
        <v>0</v>
      </c>
      <c r="AP35" s="55">
        <f t="shared" si="26"/>
        <v>0</v>
      </c>
      <c r="AQ35" s="55">
        <f t="shared" si="26"/>
        <v>0</v>
      </c>
      <c r="AR35" s="55">
        <f t="shared" si="26"/>
        <v>0</v>
      </c>
      <c r="AS35" s="55">
        <f t="shared" si="26"/>
        <v>0</v>
      </c>
      <c r="AT35" s="55">
        <f t="shared" si="26"/>
        <v>0</v>
      </c>
      <c r="AU35" s="55">
        <f t="shared" si="26"/>
        <v>0</v>
      </c>
      <c r="AV35" s="55">
        <f t="shared" si="26"/>
        <v>55</v>
      </c>
      <c r="AW35" s="55">
        <f t="shared" si="26"/>
        <v>0</v>
      </c>
      <c r="AX35" s="55">
        <f t="shared" si="26"/>
        <v>0</v>
      </c>
      <c r="AY35" s="55">
        <f t="shared" si="27"/>
        <v>220</v>
      </c>
      <c r="AZ35" s="55">
        <f t="shared" si="27"/>
        <v>0</v>
      </c>
      <c r="BA35" s="55">
        <f t="shared" si="27"/>
        <v>0</v>
      </c>
      <c r="BB35" s="55">
        <f t="shared" si="27"/>
        <v>123</v>
      </c>
      <c r="BC35" s="55">
        <f t="shared" si="27"/>
        <v>0</v>
      </c>
      <c r="BD35" s="55">
        <f t="shared" si="27"/>
        <v>0</v>
      </c>
      <c r="BE35" s="55">
        <f t="shared" si="27"/>
        <v>224</v>
      </c>
      <c r="BF35" s="55">
        <f t="shared" si="27"/>
        <v>0</v>
      </c>
      <c r="BG35" s="55">
        <f t="shared" si="27"/>
        <v>0</v>
      </c>
      <c r="BH35" s="55">
        <f t="shared" si="27"/>
        <v>180</v>
      </c>
      <c r="BI35" s="72">
        <f t="shared" si="31"/>
        <v>0</v>
      </c>
      <c r="BJ35" s="72">
        <f t="shared" si="31"/>
        <v>0</v>
      </c>
      <c r="BK35" s="72">
        <f t="shared" si="31"/>
        <v>0</v>
      </c>
      <c r="BL35" s="72">
        <f t="shared" si="32"/>
        <v>0</v>
      </c>
      <c r="BM35" s="72">
        <f t="shared" si="32"/>
        <v>0</v>
      </c>
      <c r="BN35" s="72">
        <f t="shared" si="32"/>
        <v>0</v>
      </c>
      <c r="BO35" s="72">
        <f t="shared" si="33"/>
        <v>0</v>
      </c>
      <c r="BP35" s="72">
        <f t="shared" si="33"/>
        <v>0</v>
      </c>
      <c r="BQ35" s="72">
        <f t="shared" si="33"/>
        <v>0</v>
      </c>
      <c r="BR35" s="53"/>
      <c r="BS35" s="54" t="s">
        <v>114</v>
      </c>
      <c r="BT35" s="54">
        <v>0</v>
      </c>
      <c r="BU35" s="134"/>
      <c r="BV35" s="54">
        <f t="shared" ca="1" si="13"/>
        <v>224</v>
      </c>
      <c r="BW35" s="54" t="str">
        <f t="shared" si="14"/>
        <v>&gt;=</v>
      </c>
      <c r="BX35" s="54">
        <f t="shared" si="14"/>
        <v>0</v>
      </c>
      <c r="BY35" s="53" t="b">
        <f t="shared" ca="1" si="36"/>
        <v>1</v>
      </c>
      <c r="BZ35" s="53" t="b">
        <f ca="1">BV35=O$32</f>
        <v>1</v>
      </c>
    </row>
    <row r="36" spans="2:78" ht="14.4" x14ac:dyDescent="0.3">
      <c r="B36" s="29" t="s">
        <v>141</v>
      </c>
      <c r="C36" s="30" t="s">
        <v>15</v>
      </c>
      <c r="D36" s="31" t="s">
        <v>0</v>
      </c>
      <c r="E36" s="31" t="s">
        <v>1</v>
      </c>
      <c r="F36" s="31" t="s">
        <v>2</v>
      </c>
      <c r="G36" s="89" t="s">
        <v>144</v>
      </c>
      <c r="W36" s="82"/>
      <c r="X36" s="116" t="s">
        <v>205</v>
      </c>
      <c r="Y36" s="116"/>
      <c r="Z36" s="116" t="s">
        <v>206</v>
      </c>
      <c r="AA36" s="56" t="s">
        <v>34</v>
      </c>
      <c r="AB36" s="66" t="str">
        <f t="shared" ref="AB36:AB41" si="41">VLOOKUP(MID(AA36,1,2),Codes, 2,FALSE)</f>
        <v>Belmarsh</v>
      </c>
      <c r="AC36" s="56">
        <v>1</v>
      </c>
      <c r="AD36" s="52"/>
      <c r="AE36" s="8">
        <f>IF($AA36=RIGHT(AE$8,2),-1,0)</f>
        <v>-1</v>
      </c>
      <c r="AF36" s="8">
        <f t="shared" ref="AF36:BH38" si="42">IF($AA36=RIGHT(AF$8,2),-1,0)</f>
        <v>0</v>
      </c>
      <c r="AG36" s="8">
        <f t="shared" si="42"/>
        <v>0</v>
      </c>
      <c r="AH36" s="8">
        <f t="shared" si="42"/>
        <v>-1</v>
      </c>
      <c r="AI36" s="8">
        <f t="shared" si="42"/>
        <v>0</v>
      </c>
      <c r="AJ36" s="8">
        <f t="shared" si="42"/>
        <v>0</v>
      </c>
      <c r="AK36" s="8">
        <f t="shared" si="42"/>
        <v>-1</v>
      </c>
      <c r="AL36" s="8">
        <f t="shared" si="42"/>
        <v>0</v>
      </c>
      <c r="AM36" s="8">
        <f t="shared" si="42"/>
        <v>0</v>
      </c>
      <c r="AN36" s="8">
        <f t="shared" si="42"/>
        <v>-1</v>
      </c>
      <c r="AO36" s="8">
        <f t="shared" si="42"/>
        <v>0</v>
      </c>
      <c r="AP36" s="8">
        <f t="shared" si="42"/>
        <v>0</v>
      </c>
      <c r="AQ36" s="8">
        <f t="shared" si="42"/>
        <v>-1</v>
      </c>
      <c r="AR36" s="8">
        <f t="shared" si="42"/>
        <v>0</v>
      </c>
      <c r="AS36" s="8">
        <f t="shared" si="42"/>
        <v>0</v>
      </c>
      <c r="AT36" s="8">
        <f t="shared" si="42"/>
        <v>-1</v>
      </c>
      <c r="AU36" s="8">
        <f t="shared" si="42"/>
        <v>0</v>
      </c>
      <c r="AV36" s="8">
        <f t="shared" si="42"/>
        <v>0</v>
      </c>
      <c r="AW36" s="8">
        <f t="shared" si="42"/>
        <v>-1</v>
      </c>
      <c r="AX36" s="8">
        <f t="shared" si="42"/>
        <v>0</v>
      </c>
      <c r="AY36" s="8">
        <f t="shared" si="42"/>
        <v>0</v>
      </c>
      <c r="AZ36" s="8">
        <f t="shared" si="42"/>
        <v>-1</v>
      </c>
      <c r="BA36" s="8">
        <f t="shared" si="42"/>
        <v>0</v>
      </c>
      <c r="BB36" s="8">
        <f t="shared" si="42"/>
        <v>0</v>
      </c>
      <c r="BC36" s="8">
        <f t="shared" si="42"/>
        <v>-1</v>
      </c>
      <c r="BD36" s="8">
        <f t="shared" si="42"/>
        <v>0</v>
      </c>
      <c r="BE36" s="8">
        <f t="shared" si="42"/>
        <v>0</v>
      </c>
      <c r="BF36" s="8">
        <f t="shared" si="42"/>
        <v>-1</v>
      </c>
      <c r="BG36" s="8">
        <f t="shared" si="42"/>
        <v>0</v>
      </c>
      <c r="BH36" s="8">
        <f t="shared" si="42"/>
        <v>0</v>
      </c>
      <c r="BI36" s="8">
        <f>IF($AA36=RIGHT(BI$8,2),100,0)</f>
        <v>100</v>
      </c>
      <c r="BJ36" s="8">
        <f t="shared" ref="BJ36:BK38" si="43">IF($AA36=RIGHT(BJ$8,2),100,0)</f>
        <v>0</v>
      </c>
      <c r="BK36" s="8">
        <f t="shared" si="43"/>
        <v>0</v>
      </c>
      <c r="BL36" s="72">
        <f t="shared" si="32"/>
        <v>0</v>
      </c>
      <c r="BM36" s="72">
        <f t="shared" si="32"/>
        <v>0</v>
      </c>
      <c r="BN36" s="72">
        <f t="shared" si="32"/>
        <v>0</v>
      </c>
      <c r="BO36" s="72">
        <f t="shared" si="33"/>
        <v>0</v>
      </c>
      <c r="BP36" s="72">
        <f t="shared" si="33"/>
        <v>0</v>
      </c>
      <c r="BQ36" s="72">
        <f t="shared" si="33"/>
        <v>0</v>
      </c>
      <c r="BR36" s="53"/>
      <c r="BS36" s="66" t="s">
        <v>114</v>
      </c>
      <c r="BT36" s="56">
        <v>0</v>
      </c>
      <c r="BU36" s="57"/>
      <c r="BV36" s="56">
        <f t="shared" ca="1" si="13"/>
        <v>94</v>
      </c>
      <c r="BW36" s="56" t="str">
        <f t="shared" ref="BW36:BX38" si="44">BS36</f>
        <v>&gt;=</v>
      </c>
      <c r="BX36" s="56">
        <f t="shared" si="44"/>
        <v>0</v>
      </c>
      <c r="BY36" s="53" t="b">
        <f t="shared" ca="1" si="36"/>
        <v>1</v>
      </c>
      <c r="BZ36" s="53"/>
    </row>
    <row r="37" spans="2:78" ht="14.4" x14ac:dyDescent="0.3">
      <c r="B37" s="22" t="s">
        <v>3</v>
      </c>
      <c r="C37" s="32" t="s">
        <v>16</v>
      </c>
      <c r="D37" s="33">
        <v>1</v>
      </c>
      <c r="E37" s="33">
        <v>0</v>
      </c>
      <c r="F37" s="33">
        <v>0</v>
      </c>
      <c r="G37" s="46">
        <f t="shared" ref="G37:G46" si="45">SUM(D37:F37)</f>
        <v>1</v>
      </c>
      <c r="W37" s="82"/>
      <c r="X37" s="117"/>
      <c r="Y37" s="117"/>
      <c r="Z37" s="117"/>
      <c r="AA37" s="66" t="s">
        <v>35</v>
      </c>
      <c r="AB37" s="66" t="str">
        <f t="shared" si="41"/>
        <v>Brixton</v>
      </c>
      <c r="AC37" s="66">
        <v>2</v>
      </c>
      <c r="AD37" s="67"/>
      <c r="AE37" s="8">
        <f t="shared" ref="AE37:AE38" si="46">IF($AA37=RIGHT(AE$8,2),-1,0)</f>
        <v>0</v>
      </c>
      <c r="AF37" s="8">
        <f t="shared" si="42"/>
        <v>-1</v>
      </c>
      <c r="AG37" s="8">
        <f t="shared" si="42"/>
        <v>0</v>
      </c>
      <c r="AH37" s="8">
        <f t="shared" si="42"/>
        <v>0</v>
      </c>
      <c r="AI37" s="8">
        <f t="shared" si="42"/>
        <v>-1</v>
      </c>
      <c r="AJ37" s="8">
        <f t="shared" si="42"/>
        <v>0</v>
      </c>
      <c r="AK37" s="8">
        <f t="shared" si="42"/>
        <v>0</v>
      </c>
      <c r="AL37" s="8">
        <f t="shared" si="42"/>
        <v>-1</v>
      </c>
      <c r="AM37" s="8">
        <f t="shared" si="42"/>
        <v>0</v>
      </c>
      <c r="AN37" s="8">
        <f t="shared" si="42"/>
        <v>0</v>
      </c>
      <c r="AO37" s="8">
        <f t="shared" si="42"/>
        <v>-1</v>
      </c>
      <c r="AP37" s="8">
        <f t="shared" si="42"/>
        <v>0</v>
      </c>
      <c r="AQ37" s="8">
        <f t="shared" si="42"/>
        <v>0</v>
      </c>
      <c r="AR37" s="8">
        <f t="shared" si="42"/>
        <v>-1</v>
      </c>
      <c r="AS37" s="8">
        <f t="shared" si="42"/>
        <v>0</v>
      </c>
      <c r="AT37" s="8">
        <f t="shared" si="42"/>
        <v>0</v>
      </c>
      <c r="AU37" s="8">
        <f t="shared" si="42"/>
        <v>-1</v>
      </c>
      <c r="AV37" s="8">
        <f t="shared" si="42"/>
        <v>0</v>
      </c>
      <c r="AW37" s="8">
        <f t="shared" si="42"/>
        <v>0</v>
      </c>
      <c r="AX37" s="8">
        <f t="shared" si="42"/>
        <v>-1</v>
      </c>
      <c r="AY37" s="8">
        <f t="shared" si="42"/>
        <v>0</v>
      </c>
      <c r="AZ37" s="8">
        <f t="shared" si="42"/>
        <v>0</v>
      </c>
      <c r="BA37" s="8">
        <f t="shared" si="42"/>
        <v>-1</v>
      </c>
      <c r="BB37" s="8">
        <f t="shared" si="42"/>
        <v>0</v>
      </c>
      <c r="BC37" s="8">
        <f t="shared" si="42"/>
        <v>0</v>
      </c>
      <c r="BD37" s="8">
        <f t="shared" si="42"/>
        <v>-1</v>
      </c>
      <c r="BE37" s="8">
        <f t="shared" si="42"/>
        <v>0</v>
      </c>
      <c r="BF37" s="8">
        <f t="shared" si="42"/>
        <v>0</v>
      </c>
      <c r="BG37" s="8">
        <f t="shared" si="42"/>
        <v>-1</v>
      </c>
      <c r="BH37" s="8">
        <f t="shared" si="42"/>
        <v>0</v>
      </c>
      <c r="BI37" s="8">
        <f t="shared" ref="BI37:BI38" si="47">IF($AA37=RIGHT(BI$8,2),100,0)</f>
        <v>0</v>
      </c>
      <c r="BJ37" s="8">
        <f t="shared" si="43"/>
        <v>100</v>
      </c>
      <c r="BK37" s="8">
        <f t="shared" si="43"/>
        <v>0</v>
      </c>
      <c r="BL37" s="72">
        <f t="shared" si="32"/>
        <v>0</v>
      </c>
      <c r="BM37" s="72">
        <f t="shared" si="32"/>
        <v>0</v>
      </c>
      <c r="BN37" s="72">
        <f t="shared" si="32"/>
        <v>0</v>
      </c>
      <c r="BO37" s="72">
        <f t="shared" si="33"/>
        <v>0</v>
      </c>
      <c r="BP37" s="72">
        <f t="shared" si="33"/>
        <v>0</v>
      </c>
      <c r="BQ37" s="72">
        <f t="shared" si="33"/>
        <v>0</v>
      </c>
      <c r="BR37" s="63"/>
      <c r="BS37" s="66" t="s">
        <v>114</v>
      </c>
      <c r="BT37" s="66">
        <v>0</v>
      </c>
      <c r="BU37" s="68"/>
      <c r="BV37" s="66">
        <f t="shared" ca="1" si="13"/>
        <v>98</v>
      </c>
      <c r="BW37" s="56" t="str">
        <f t="shared" si="44"/>
        <v>&gt;=</v>
      </c>
      <c r="BX37" s="66">
        <f t="shared" si="44"/>
        <v>0</v>
      </c>
      <c r="BY37" s="53" t="b">
        <f t="shared" ca="1" si="36"/>
        <v>1</v>
      </c>
      <c r="BZ37" s="63"/>
    </row>
    <row r="38" spans="2:78" ht="14.4" x14ac:dyDescent="0.3">
      <c r="B38" s="22" t="s">
        <v>4</v>
      </c>
      <c r="C38" s="32" t="s">
        <v>16</v>
      </c>
      <c r="D38" s="33">
        <v>1</v>
      </c>
      <c r="E38" s="33">
        <v>0</v>
      </c>
      <c r="F38" s="33">
        <v>0</v>
      </c>
      <c r="G38" s="46">
        <f t="shared" si="45"/>
        <v>1</v>
      </c>
      <c r="W38" s="82"/>
      <c r="X38" s="118"/>
      <c r="Y38" s="118"/>
      <c r="Z38" s="118"/>
      <c r="AA38" s="66" t="s">
        <v>36</v>
      </c>
      <c r="AB38" s="66" t="str">
        <f t="shared" si="41"/>
        <v>Wandsworth</v>
      </c>
      <c r="AC38" s="66">
        <v>3</v>
      </c>
      <c r="AD38" s="67"/>
      <c r="AE38" s="8">
        <f t="shared" si="46"/>
        <v>0</v>
      </c>
      <c r="AF38" s="8">
        <f t="shared" si="42"/>
        <v>0</v>
      </c>
      <c r="AG38" s="8">
        <f t="shared" si="42"/>
        <v>-1</v>
      </c>
      <c r="AH38" s="8">
        <f t="shared" si="42"/>
        <v>0</v>
      </c>
      <c r="AI38" s="8">
        <f t="shared" si="42"/>
        <v>0</v>
      </c>
      <c r="AJ38" s="8">
        <f t="shared" si="42"/>
        <v>-1</v>
      </c>
      <c r="AK38" s="8">
        <f t="shared" si="42"/>
        <v>0</v>
      </c>
      <c r="AL38" s="8">
        <f t="shared" si="42"/>
        <v>0</v>
      </c>
      <c r="AM38" s="8">
        <f t="shared" si="42"/>
        <v>-1</v>
      </c>
      <c r="AN38" s="8">
        <f t="shared" si="42"/>
        <v>0</v>
      </c>
      <c r="AO38" s="8">
        <f t="shared" si="42"/>
        <v>0</v>
      </c>
      <c r="AP38" s="8">
        <f t="shared" si="42"/>
        <v>-1</v>
      </c>
      <c r="AQ38" s="8">
        <f t="shared" si="42"/>
        <v>0</v>
      </c>
      <c r="AR38" s="8">
        <f t="shared" si="42"/>
        <v>0</v>
      </c>
      <c r="AS38" s="8">
        <f t="shared" si="42"/>
        <v>-1</v>
      </c>
      <c r="AT38" s="8">
        <f t="shared" si="42"/>
        <v>0</v>
      </c>
      <c r="AU38" s="8">
        <f t="shared" si="42"/>
        <v>0</v>
      </c>
      <c r="AV38" s="8">
        <f t="shared" si="42"/>
        <v>-1</v>
      </c>
      <c r="AW38" s="8">
        <f t="shared" si="42"/>
        <v>0</v>
      </c>
      <c r="AX38" s="8">
        <f t="shared" si="42"/>
        <v>0</v>
      </c>
      <c r="AY38" s="8">
        <f t="shared" si="42"/>
        <v>-1</v>
      </c>
      <c r="AZ38" s="8">
        <f t="shared" si="42"/>
        <v>0</v>
      </c>
      <c r="BA38" s="8">
        <f t="shared" si="42"/>
        <v>0</v>
      </c>
      <c r="BB38" s="8">
        <f t="shared" si="42"/>
        <v>-1</v>
      </c>
      <c r="BC38" s="8">
        <f t="shared" si="42"/>
        <v>0</v>
      </c>
      <c r="BD38" s="8">
        <f t="shared" si="42"/>
        <v>0</v>
      </c>
      <c r="BE38" s="8">
        <f t="shared" si="42"/>
        <v>-1</v>
      </c>
      <c r="BF38" s="8">
        <f t="shared" si="42"/>
        <v>0</v>
      </c>
      <c r="BG38" s="8">
        <f t="shared" si="42"/>
        <v>0</v>
      </c>
      <c r="BH38" s="8">
        <f t="shared" si="42"/>
        <v>-1</v>
      </c>
      <c r="BI38" s="8">
        <f t="shared" si="47"/>
        <v>0</v>
      </c>
      <c r="BJ38" s="8">
        <f t="shared" si="43"/>
        <v>0</v>
      </c>
      <c r="BK38" s="8">
        <f t="shared" si="43"/>
        <v>100</v>
      </c>
      <c r="BL38" s="72">
        <f t="shared" si="32"/>
        <v>0</v>
      </c>
      <c r="BM38" s="72">
        <f t="shared" si="32"/>
        <v>0</v>
      </c>
      <c r="BN38" s="72">
        <f t="shared" si="32"/>
        <v>0</v>
      </c>
      <c r="BO38" s="72">
        <f t="shared" si="33"/>
        <v>0</v>
      </c>
      <c r="BP38" s="72">
        <f t="shared" si="33"/>
        <v>0</v>
      </c>
      <c r="BQ38" s="72">
        <f t="shared" si="33"/>
        <v>0</v>
      </c>
      <c r="BR38" s="63"/>
      <c r="BS38" s="66" t="s">
        <v>114</v>
      </c>
      <c r="BT38" s="66">
        <v>0</v>
      </c>
      <c r="BU38" s="68"/>
      <c r="BV38" s="66">
        <f t="shared" ca="1" si="13"/>
        <v>98</v>
      </c>
      <c r="BW38" s="56" t="str">
        <f t="shared" si="44"/>
        <v>&gt;=</v>
      </c>
      <c r="BX38" s="66">
        <f t="shared" si="44"/>
        <v>0</v>
      </c>
      <c r="BY38" s="53" t="b">
        <f t="shared" ca="1" si="36"/>
        <v>1</v>
      </c>
      <c r="BZ38" s="63"/>
    </row>
    <row r="39" spans="2:78" ht="14.4" x14ac:dyDescent="0.3">
      <c r="B39" s="22" t="s">
        <v>5</v>
      </c>
      <c r="C39" s="32" t="s">
        <v>16</v>
      </c>
      <c r="D39" s="33">
        <v>0</v>
      </c>
      <c r="E39" s="33">
        <v>1</v>
      </c>
      <c r="F39" s="33">
        <v>0</v>
      </c>
      <c r="G39" s="46">
        <f t="shared" si="45"/>
        <v>1</v>
      </c>
      <c r="W39" s="82"/>
      <c r="X39" s="132" t="s">
        <v>207</v>
      </c>
      <c r="Y39" s="132"/>
      <c r="Z39" s="132" t="s">
        <v>208</v>
      </c>
      <c r="AA39" s="54" t="s">
        <v>34</v>
      </c>
      <c r="AB39" s="69" t="str">
        <f t="shared" si="41"/>
        <v>Belmarsh</v>
      </c>
      <c r="AC39" s="54">
        <v>1</v>
      </c>
      <c r="AD39" s="52"/>
      <c r="AE39" s="8">
        <f t="shared" ref="AE39:AN41" si="48">IF($AB39=RIGHT(AE$9,LEN($AB39)),VLOOKUP(LEFT(AE$9, LEN(AE$9)-(LEN($AB39)+1)),$D$11:$E$20,2,FALSE),0)</f>
        <v>22</v>
      </c>
      <c r="AF39" s="8">
        <f t="shared" si="48"/>
        <v>0</v>
      </c>
      <c r="AG39" s="8">
        <f t="shared" si="48"/>
        <v>0</v>
      </c>
      <c r="AH39" s="8">
        <f t="shared" si="48"/>
        <v>200</v>
      </c>
      <c r="AI39" s="8">
        <f t="shared" si="48"/>
        <v>0</v>
      </c>
      <c r="AJ39" s="8">
        <f t="shared" si="48"/>
        <v>0</v>
      </c>
      <c r="AK39" s="8">
        <f t="shared" si="48"/>
        <v>100</v>
      </c>
      <c r="AL39" s="8">
        <f t="shared" si="48"/>
        <v>0</v>
      </c>
      <c r="AM39" s="8">
        <f t="shared" si="48"/>
        <v>0</v>
      </c>
      <c r="AN39" s="8">
        <f t="shared" si="48"/>
        <v>322</v>
      </c>
      <c r="AO39" s="8">
        <f t="shared" ref="AO39:AX41" si="49">IF($AB39=RIGHT(AO$9,LEN($AB39)),VLOOKUP(LEFT(AO$9, LEN(AO$9)-(LEN($AB39)+1)),$D$11:$E$20,2,FALSE),0)</f>
        <v>0</v>
      </c>
      <c r="AP39" s="8">
        <f t="shared" si="49"/>
        <v>0</v>
      </c>
      <c r="AQ39" s="8">
        <f t="shared" si="49"/>
        <v>100</v>
      </c>
      <c r="AR39" s="8">
        <f t="shared" si="49"/>
        <v>0</v>
      </c>
      <c r="AS39" s="8">
        <f t="shared" si="49"/>
        <v>0</v>
      </c>
      <c r="AT39" s="8">
        <f t="shared" si="49"/>
        <v>55</v>
      </c>
      <c r="AU39" s="8">
        <f t="shared" si="49"/>
        <v>0</v>
      </c>
      <c r="AV39" s="8">
        <f t="shared" si="49"/>
        <v>0</v>
      </c>
      <c r="AW39" s="8">
        <f t="shared" si="49"/>
        <v>220</v>
      </c>
      <c r="AX39" s="8">
        <f t="shared" si="49"/>
        <v>0</v>
      </c>
      <c r="AY39" s="8">
        <f t="shared" ref="AY39:BH41" si="50">IF($AB39=RIGHT(AY$9,LEN($AB39)),VLOOKUP(LEFT(AY$9, LEN(AY$9)-(LEN($AB39)+1)),$D$11:$E$20,2,FALSE),0)</f>
        <v>0</v>
      </c>
      <c r="AZ39" s="8">
        <f t="shared" si="50"/>
        <v>123</v>
      </c>
      <c r="BA39" s="8">
        <f t="shared" si="50"/>
        <v>0</v>
      </c>
      <c r="BB39" s="8">
        <f t="shared" si="50"/>
        <v>0</v>
      </c>
      <c r="BC39" s="8">
        <f t="shared" si="50"/>
        <v>224</v>
      </c>
      <c r="BD39" s="8">
        <f t="shared" si="50"/>
        <v>0</v>
      </c>
      <c r="BE39" s="8">
        <f t="shared" si="50"/>
        <v>0</v>
      </c>
      <c r="BF39" s="8">
        <f t="shared" si="50"/>
        <v>180</v>
      </c>
      <c r="BG39" s="8">
        <f t="shared" si="50"/>
        <v>0</v>
      </c>
      <c r="BH39" s="8">
        <f t="shared" si="50"/>
        <v>0</v>
      </c>
      <c r="BI39" s="8">
        <f>IF($AA39=RIGHT(BI$8,2), HLOOKUP($AB39,$H$10:$J$11,2,FALSE) *-1,0)</f>
        <v>-888</v>
      </c>
      <c r="BJ39" s="8">
        <f t="shared" ref="BJ39:BK41" si="51">IF($AA39=RIGHT(BJ$8,2), HLOOKUP($AB39,$H$10:$J$11,2,FALSE) *-1,0)</f>
        <v>0</v>
      </c>
      <c r="BK39" s="8">
        <f t="shared" si="51"/>
        <v>0</v>
      </c>
      <c r="BL39" s="72">
        <f t="shared" si="32"/>
        <v>0</v>
      </c>
      <c r="BM39" s="72">
        <f t="shared" si="32"/>
        <v>0</v>
      </c>
      <c r="BN39" s="72">
        <f t="shared" si="32"/>
        <v>0</v>
      </c>
      <c r="BO39" s="72">
        <f t="shared" si="33"/>
        <v>0</v>
      </c>
      <c r="BP39" s="72">
        <f t="shared" si="33"/>
        <v>0</v>
      </c>
      <c r="BQ39" s="72">
        <f t="shared" si="33"/>
        <v>0</v>
      </c>
      <c r="BR39" s="53"/>
      <c r="BS39" s="69" t="s">
        <v>114</v>
      </c>
      <c r="BT39" s="54">
        <f>HLOOKUP(AB39,$H$55:$J$56,2,FALSE)* HLOOKUP($AB39,$H$10:$J$11,2,FALSE) - HLOOKUP($AB39,$H$10:$J$11,2,FALSE)</f>
        <v>-888</v>
      </c>
      <c r="BU39" s="58"/>
      <c r="BV39" s="54">
        <f t="shared" ca="1" si="13"/>
        <v>-111</v>
      </c>
      <c r="BW39" s="54" t="str">
        <f t="shared" ref="BW39:BW53" si="52">BS39</f>
        <v>&gt;=</v>
      </c>
      <c r="BX39" s="54">
        <f t="shared" ref="BX39:BX41" si="53">BT39</f>
        <v>-888</v>
      </c>
      <c r="BY39" s="53" t="b">
        <f t="shared" ref="BY39:BY46" ca="1" si="54">IF(BW39="==",BV39=BX39, IF(BW39="&lt;=",BV39&lt;=BX39, IF(BW39="&gt;=",BV39&gt;=BX39)))</f>
        <v>1</v>
      </c>
      <c r="BZ39" s="53"/>
    </row>
    <row r="40" spans="2:78" ht="14.4" x14ac:dyDescent="0.3">
      <c r="B40" s="22" t="s">
        <v>6</v>
      </c>
      <c r="C40" s="32" t="s">
        <v>16</v>
      </c>
      <c r="D40" s="33">
        <v>0</v>
      </c>
      <c r="E40" s="33">
        <v>0</v>
      </c>
      <c r="F40" s="33">
        <v>1</v>
      </c>
      <c r="G40" s="46">
        <f t="shared" si="45"/>
        <v>1</v>
      </c>
      <c r="W40" s="82"/>
      <c r="X40" s="133"/>
      <c r="Y40" s="133"/>
      <c r="Z40" s="133"/>
      <c r="AA40" s="69" t="s">
        <v>35</v>
      </c>
      <c r="AB40" s="69" t="str">
        <f t="shared" si="41"/>
        <v>Brixton</v>
      </c>
      <c r="AC40" s="69">
        <v>2</v>
      </c>
      <c r="AD40" s="67"/>
      <c r="AE40" s="8">
        <f t="shared" si="48"/>
        <v>0</v>
      </c>
      <c r="AF40" s="8">
        <f t="shared" si="48"/>
        <v>22</v>
      </c>
      <c r="AG40" s="8">
        <f t="shared" si="48"/>
        <v>0</v>
      </c>
      <c r="AH40" s="8">
        <f t="shared" si="48"/>
        <v>0</v>
      </c>
      <c r="AI40" s="8">
        <f t="shared" si="48"/>
        <v>200</v>
      </c>
      <c r="AJ40" s="8">
        <f t="shared" si="48"/>
        <v>0</v>
      </c>
      <c r="AK40" s="8">
        <f t="shared" si="48"/>
        <v>0</v>
      </c>
      <c r="AL40" s="8">
        <f t="shared" si="48"/>
        <v>100</v>
      </c>
      <c r="AM40" s="8">
        <f t="shared" si="48"/>
        <v>0</v>
      </c>
      <c r="AN40" s="8">
        <f t="shared" si="48"/>
        <v>0</v>
      </c>
      <c r="AO40" s="8">
        <f t="shared" si="49"/>
        <v>322</v>
      </c>
      <c r="AP40" s="8">
        <f t="shared" si="49"/>
        <v>0</v>
      </c>
      <c r="AQ40" s="8">
        <f t="shared" si="49"/>
        <v>0</v>
      </c>
      <c r="AR40" s="8">
        <f t="shared" si="49"/>
        <v>100</v>
      </c>
      <c r="AS40" s="8">
        <f t="shared" si="49"/>
        <v>0</v>
      </c>
      <c r="AT40" s="8">
        <f t="shared" si="49"/>
        <v>0</v>
      </c>
      <c r="AU40" s="8">
        <f t="shared" si="49"/>
        <v>55</v>
      </c>
      <c r="AV40" s="8">
        <f t="shared" si="49"/>
        <v>0</v>
      </c>
      <c r="AW40" s="8">
        <f t="shared" si="49"/>
        <v>0</v>
      </c>
      <c r="AX40" s="8">
        <f t="shared" si="49"/>
        <v>220</v>
      </c>
      <c r="AY40" s="8">
        <f t="shared" si="50"/>
        <v>0</v>
      </c>
      <c r="AZ40" s="8">
        <f t="shared" si="50"/>
        <v>0</v>
      </c>
      <c r="BA40" s="8">
        <f t="shared" si="50"/>
        <v>123</v>
      </c>
      <c r="BB40" s="8">
        <f t="shared" si="50"/>
        <v>0</v>
      </c>
      <c r="BC40" s="8">
        <f t="shared" si="50"/>
        <v>0</v>
      </c>
      <c r="BD40" s="8">
        <f t="shared" si="50"/>
        <v>224</v>
      </c>
      <c r="BE40" s="8">
        <f t="shared" si="50"/>
        <v>0</v>
      </c>
      <c r="BF40" s="8">
        <f t="shared" si="50"/>
        <v>0</v>
      </c>
      <c r="BG40" s="8">
        <f t="shared" si="50"/>
        <v>180</v>
      </c>
      <c r="BH40" s="8">
        <f t="shared" si="50"/>
        <v>0</v>
      </c>
      <c r="BI40" s="8">
        <f t="shared" ref="BI40:BI41" si="55">IF($AA40=RIGHT(BI$8,2), HLOOKUP($AB40,$H$10:$J$11,2,FALSE) *-1,0)</f>
        <v>0</v>
      </c>
      <c r="BJ40" s="8">
        <f t="shared" si="51"/>
        <v>-724</v>
      </c>
      <c r="BK40" s="8">
        <f t="shared" si="51"/>
        <v>0</v>
      </c>
      <c r="BL40" s="72">
        <f t="shared" si="32"/>
        <v>0</v>
      </c>
      <c r="BM40" s="72">
        <f t="shared" si="32"/>
        <v>0</v>
      </c>
      <c r="BN40" s="72">
        <f t="shared" si="32"/>
        <v>0</v>
      </c>
      <c r="BO40" s="72">
        <f t="shared" si="33"/>
        <v>0</v>
      </c>
      <c r="BP40" s="72">
        <f t="shared" si="33"/>
        <v>0</v>
      </c>
      <c r="BQ40" s="72">
        <f t="shared" si="33"/>
        <v>0</v>
      </c>
      <c r="BR40" s="63"/>
      <c r="BS40" s="69" t="s">
        <v>114</v>
      </c>
      <c r="BT40" s="54">
        <f>HLOOKUP(AB40,$H$55:$J$56,2,FALSE)* HLOOKUP($AB40,$H$10:$J$11,2,FALSE) - HLOOKUP($AB40,$H$10:$J$11,2,FALSE)</f>
        <v>-724</v>
      </c>
      <c r="BU40" s="70"/>
      <c r="BV40" s="69">
        <f t="shared" ca="1" si="13"/>
        <v>-501</v>
      </c>
      <c r="BW40" s="54" t="str">
        <f t="shared" si="52"/>
        <v>&gt;=</v>
      </c>
      <c r="BX40" s="69">
        <f t="shared" si="53"/>
        <v>-724</v>
      </c>
      <c r="BY40" s="53" t="b">
        <f t="shared" ca="1" si="54"/>
        <v>1</v>
      </c>
      <c r="BZ40" s="63"/>
    </row>
    <row r="41" spans="2:78" ht="14.4" x14ac:dyDescent="0.3">
      <c r="B41" s="22" t="s">
        <v>7</v>
      </c>
      <c r="C41" s="32" t="s">
        <v>16</v>
      </c>
      <c r="D41" s="33">
        <v>1</v>
      </c>
      <c r="E41" s="33">
        <v>0</v>
      </c>
      <c r="F41" s="33">
        <v>0</v>
      </c>
      <c r="G41" s="46">
        <f t="shared" si="45"/>
        <v>1</v>
      </c>
      <c r="W41" s="82"/>
      <c r="X41" s="134"/>
      <c r="Y41" s="134"/>
      <c r="Z41" s="134"/>
      <c r="AA41" s="69" t="s">
        <v>36</v>
      </c>
      <c r="AB41" s="69" t="str">
        <f t="shared" si="41"/>
        <v>Wandsworth</v>
      </c>
      <c r="AC41" s="69">
        <v>3</v>
      </c>
      <c r="AD41" s="67"/>
      <c r="AE41" s="8">
        <f t="shared" si="48"/>
        <v>0</v>
      </c>
      <c r="AF41" s="8">
        <f t="shared" si="48"/>
        <v>0</v>
      </c>
      <c r="AG41" s="8">
        <f t="shared" si="48"/>
        <v>22</v>
      </c>
      <c r="AH41" s="8">
        <f t="shared" si="48"/>
        <v>0</v>
      </c>
      <c r="AI41" s="8">
        <f t="shared" si="48"/>
        <v>0</v>
      </c>
      <c r="AJ41" s="8">
        <f t="shared" si="48"/>
        <v>200</v>
      </c>
      <c r="AK41" s="8">
        <f t="shared" si="48"/>
        <v>0</v>
      </c>
      <c r="AL41" s="8">
        <f t="shared" si="48"/>
        <v>0</v>
      </c>
      <c r="AM41" s="8">
        <f t="shared" si="48"/>
        <v>100</v>
      </c>
      <c r="AN41" s="8">
        <f t="shared" si="48"/>
        <v>0</v>
      </c>
      <c r="AO41" s="8">
        <f t="shared" si="49"/>
        <v>0</v>
      </c>
      <c r="AP41" s="8">
        <f t="shared" si="49"/>
        <v>322</v>
      </c>
      <c r="AQ41" s="8">
        <f t="shared" si="49"/>
        <v>0</v>
      </c>
      <c r="AR41" s="8">
        <f t="shared" si="49"/>
        <v>0</v>
      </c>
      <c r="AS41" s="8">
        <f t="shared" si="49"/>
        <v>100</v>
      </c>
      <c r="AT41" s="8">
        <f t="shared" si="49"/>
        <v>0</v>
      </c>
      <c r="AU41" s="8">
        <f t="shared" si="49"/>
        <v>0</v>
      </c>
      <c r="AV41" s="8">
        <f t="shared" si="49"/>
        <v>55</v>
      </c>
      <c r="AW41" s="8">
        <f t="shared" si="49"/>
        <v>0</v>
      </c>
      <c r="AX41" s="8">
        <f t="shared" si="49"/>
        <v>0</v>
      </c>
      <c r="AY41" s="8">
        <f t="shared" si="50"/>
        <v>220</v>
      </c>
      <c r="AZ41" s="8">
        <f t="shared" si="50"/>
        <v>0</v>
      </c>
      <c r="BA41" s="8">
        <f t="shared" si="50"/>
        <v>0</v>
      </c>
      <c r="BB41" s="8">
        <f t="shared" si="50"/>
        <v>123</v>
      </c>
      <c r="BC41" s="8">
        <f t="shared" si="50"/>
        <v>0</v>
      </c>
      <c r="BD41" s="8">
        <f t="shared" si="50"/>
        <v>0</v>
      </c>
      <c r="BE41" s="8">
        <f t="shared" si="50"/>
        <v>224</v>
      </c>
      <c r="BF41" s="8">
        <f t="shared" si="50"/>
        <v>0</v>
      </c>
      <c r="BG41" s="8">
        <f t="shared" si="50"/>
        <v>0</v>
      </c>
      <c r="BH41" s="8">
        <f t="shared" si="50"/>
        <v>180</v>
      </c>
      <c r="BI41" s="8">
        <f t="shared" si="55"/>
        <v>0</v>
      </c>
      <c r="BJ41" s="8">
        <f t="shared" si="51"/>
        <v>0</v>
      </c>
      <c r="BK41" s="8">
        <f t="shared" si="51"/>
        <v>-1596</v>
      </c>
      <c r="BL41" s="72">
        <f t="shared" ref="BL41:BN41" si="56">IF($AA41=LEFT(BL$8,4),1,0)</f>
        <v>0</v>
      </c>
      <c r="BM41" s="72">
        <f t="shared" si="56"/>
        <v>0</v>
      </c>
      <c r="BN41" s="72">
        <f t="shared" si="56"/>
        <v>0</v>
      </c>
      <c r="BO41" s="72">
        <f t="shared" ref="BO41:BQ41" si="57">IF($AB41=LEFT(BO$9,LEN($AB41)),1,0)</f>
        <v>0</v>
      </c>
      <c r="BP41" s="72">
        <f t="shared" si="57"/>
        <v>0</v>
      </c>
      <c r="BQ41" s="72">
        <f t="shared" si="57"/>
        <v>0</v>
      </c>
      <c r="BR41" s="63"/>
      <c r="BS41" s="69" t="s">
        <v>114</v>
      </c>
      <c r="BT41" s="54">
        <f>HLOOKUP(AB41,$H$55:$J$56,2,FALSE)* HLOOKUP($AB41,$H$10:$J$11,2,FALSE) - HLOOKUP($AB41,$H$10:$J$11,2,FALSE)</f>
        <v>-1596</v>
      </c>
      <c r="BU41" s="70"/>
      <c r="BV41" s="69">
        <f t="shared" ca="1" si="13"/>
        <v>-1050</v>
      </c>
      <c r="BW41" s="54" t="str">
        <f t="shared" si="52"/>
        <v>&gt;=</v>
      </c>
      <c r="BX41" s="69">
        <f t="shared" si="53"/>
        <v>-1596</v>
      </c>
      <c r="BY41" s="53" t="b">
        <f t="shared" ca="1" si="54"/>
        <v>1</v>
      </c>
      <c r="BZ41" s="63"/>
    </row>
    <row r="42" spans="2:78" ht="14.4" x14ac:dyDescent="0.3">
      <c r="B42" s="22" t="s">
        <v>3</v>
      </c>
      <c r="C42" s="32" t="s">
        <v>17</v>
      </c>
      <c r="D42" s="33">
        <v>1</v>
      </c>
      <c r="E42" s="33">
        <v>0</v>
      </c>
      <c r="F42" s="33">
        <v>0</v>
      </c>
      <c r="G42" s="46">
        <f t="shared" si="45"/>
        <v>1</v>
      </c>
      <c r="W42" s="82"/>
      <c r="X42" s="116" t="s">
        <v>218</v>
      </c>
      <c r="Y42" s="116"/>
      <c r="Z42" s="116" t="s">
        <v>219</v>
      </c>
      <c r="AA42" s="45" t="s">
        <v>21</v>
      </c>
      <c r="AB42" s="45" t="str">
        <f t="shared" ref="AB42:AB53" si="58">VLOOKUP(MID(AA42,1,2),Codes, 2,FALSE) &amp; "-" &amp; VLOOKUP(MID(AA42,3,2),Codes, 2,FALSE)</f>
        <v>LSMS-Belmarsh</v>
      </c>
      <c r="AC42" s="45">
        <v>1</v>
      </c>
      <c r="AD42" s="10"/>
      <c r="AE42" s="8">
        <f>IF($AA42=LEFT(AE$8,2) &amp; RIGHT(AE$8,2),-1,0)</f>
        <v>-1</v>
      </c>
      <c r="AF42" s="8">
        <f t="shared" ref="AF42:BH47" si="59">IF($AA42=LEFT(AF$8,2) &amp; RIGHT(AF$8,2),-1,0)</f>
        <v>0</v>
      </c>
      <c r="AG42" s="8">
        <f t="shared" si="59"/>
        <v>0</v>
      </c>
      <c r="AH42" s="8">
        <f t="shared" si="59"/>
        <v>-1</v>
      </c>
      <c r="AI42" s="8">
        <f t="shared" si="59"/>
        <v>0</v>
      </c>
      <c r="AJ42" s="8">
        <f t="shared" si="59"/>
        <v>0</v>
      </c>
      <c r="AK42" s="8">
        <f t="shared" si="59"/>
        <v>-1</v>
      </c>
      <c r="AL42" s="8">
        <f t="shared" si="59"/>
        <v>0</v>
      </c>
      <c r="AM42" s="8">
        <f t="shared" si="59"/>
        <v>0</v>
      </c>
      <c r="AN42" s="8">
        <f t="shared" si="59"/>
        <v>-1</v>
      </c>
      <c r="AO42" s="8">
        <f t="shared" si="59"/>
        <v>0</v>
      </c>
      <c r="AP42" s="8">
        <f t="shared" si="59"/>
        <v>0</v>
      </c>
      <c r="AQ42" s="8">
        <f t="shared" si="59"/>
        <v>-1</v>
      </c>
      <c r="AR42" s="8">
        <f t="shared" si="59"/>
        <v>0</v>
      </c>
      <c r="AS42" s="8">
        <f t="shared" si="59"/>
        <v>0</v>
      </c>
      <c r="AT42" s="8">
        <f t="shared" si="59"/>
        <v>0</v>
      </c>
      <c r="AU42" s="8">
        <f t="shared" si="59"/>
        <v>0</v>
      </c>
      <c r="AV42" s="8">
        <f t="shared" si="59"/>
        <v>0</v>
      </c>
      <c r="AW42" s="8">
        <f t="shared" si="59"/>
        <v>0</v>
      </c>
      <c r="AX42" s="8">
        <f t="shared" si="59"/>
        <v>0</v>
      </c>
      <c r="AY42" s="8">
        <f t="shared" si="59"/>
        <v>0</v>
      </c>
      <c r="AZ42" s="8">
        <f t="shared" si="59"/>
        <v>0</v>
      </c>
      <c r="BA42" s="8">
        <f t="shared" si="59"/>
        <v>0</v>
      </c>
      <c r="BB42" s="8">
        <f t="shared" si="59"/>
        <v>0</v>
      </c>
      <c r="BC42" s="8">
        <f t="shared" si="59"/>
        <v>0</v>
      </c>
      <c r="BD42" s="8">
        <f t="shared" si="59"/>
        <v>0</v>
      </c>
      <c r="BE42" s="8">
        <f t="shared" si="59"/>
        <v>0</v>
      </c>
      <c r="BF42" s="8">
        <f t="shared" si="59"/>
        <v>0</v>
      </c>
      <c r="BG42" s="8">
        <f t="shared" si="59"/>
        <v>0</v>
      </c>
      <c r="BH42" s="8">
        <f t="shared" si="59"/>
        <v>0</v>
      </c>
      <c r="BI42" s="72">
        <f t="shared" ref="BI42:BK47" si="60">IF($AA42=LEFT(BI$8,2) &amp; RIGHT(BI$8,2),-1,0)</f>
        <v>0</v>
      </c>
      <c r="BJ42" s="72">
        <f t="shared" si="60"/>
        <v>0</v>
      </c>
      <c r="BK42" s="72">
        <f t="shared" si="60"/>
        <v>0</v>
      </c>
      <c r="BL42" s="8">
        <f>IF($AA42=MID(BL$8,2,2) &amp; RIGHT(BL$8,2),100,0)</f>
        <v>100</v>
      </c>
      <c r="BM42" s="8">
        <f t="shared" ref="BM42:BQ47" si="61">IF($AA42=MID(BM$8,2,2) &amp; RIGHT(BM$8,2),100,0)</f>
        <v>0</v>
      </c>
      <c r="BN42" s="8">
        <f t="shared" si="61"/>
        <v>0</v>
      </c>
      <c r="BO42" s="8">
        <f t="shared" si="61"/>
        <v>0</v>
      </c>
      <c r="BP42" s="8">
        <f t="shared" si="61"/>
        <v>0</v>
      </c>
      <c r="BQ42" s="8">
        <f t="shared" si="61"/>
        <v>0</v>
      </c>
      <c r="BS42" s="66" t="s">
        <v>114</v>
      </c>
      <c r="BT42" s="45">
        <v>0</v>
      </c>
      <c r="BU42" s="116"/>
      <c r="BV42" s="45">
        <f t="shared" ca="1" si="13"/>
        <v>97</v>
      </c>
      <c r="BW42" s="45" t="str">
        <f t="shared" si="52"/>
        <v>&gt;=</v>
      </c>
      <c r="BX42" s="45">
        <f>BT42</f>
        <v>0</v>
      </c>
      <c r="BY42" s="21" t="b">
        <f t="shared" ca="1" si="54"/>
        <v>1</v>
      </c>
      <c r="BZ42" s="21"/>
    </row>
    <row r="43" spans="2:78" ht="14.4" x14ac:dyDescent="0.3">
      <c r="B43" s="22" t="s">
        <v>4</v>
      </c>
      <c r="C43" s="32" t="s">
        <v>17</v>
      </c>
      <c r="D43" s="33">
        <v>1</v>
      </c>
      <c r="E43" s="33">
        <v>0</v>
      </c>
      <c r="F43" s="33">
        <v>0</v>
      </c>
      <c r="G43" s="46">
        <f t="shared" si="45"/>
        <v>1</v>
      </c>
      <c r="M43"/>
      <c r="W43" s="82"/>
      <c r="X43" s="117"/>
      <c r="Y43" s="117"/>
      <c r="Z43" s="117"/>
      <c r="AA43" s="45" t="s">
        <v>23</v>
      </c>
      <c r="AB43" s="45" t="str">
        <f t="shared" si="58"/>
        <v>LSMS-Brixton</v>
      </c>
      <c r="AC43" s="45">
        <v>2</v>
      </c>
      <c r="AD43" s="10"/>
      <c r="AE43" s="8">
        <f t="shared" ref="AE43:AE47" si="62">IF($AA43=LEFT(AE$8,2) &amp; RIGHT(AE$8,2),-1,0)</f>
        <v>0</v>
      </c>
      <c r="AF43" s="8">
        <f t="shared" si="59"/>
        <v>-1</v>
      </c>
      <c r="AG43" s="8">
        <f t="shared" si="59"/>
        <v>0</v>
      </c>
      <c r="AH43" s="8">
        <f t="shared" si="59"/>
        <v>0</v>
      </c>
      <c r="AI43" s="8">
        <f t="shared" si="59"/>
        <v>-1</v>
      </c>
      <c r="AJ43" s="8">
        <f t="shared" si="59"/>
        <v>0</v>
      </c>
      <c r="AK43" s="8">
        <f t="shared" si="59"/>
        <v>0</v>
      </c>
      <c r="AL43" s="8">
        <f t="shared" si="59"/>
        <v>-1</v>
      </c>
      <c r="AM43" s="8">
        <f t="shared" si="59"/>
        <v>0</v>
      </c>
      <c r="AN43" s="8">
        <f t="shared" si="59"/>
        <v>0</v>
      </c>
      <c r="AO43" s="8">
        <f t="shared" si="59"/>
        <v>-1</v>
      </c>
      <c r="AP43" s="8">
        <f t="shared" si="59"/>
        <v>0</v>
      </c>
      <c r="AQ43" s="8">
        <f t="shared" si="59"/>
        <v>0</v>
      </c>
      <c r="AR43" s="8">
        <f t="shared" si="59"/>
        <v>-1</v>
      </c>
      <c r="AS43" s="8">
        <f t="shared" si="59"/>
        <v>0</v>
      </c>
      <c r="AT43" s="8">
        <f t="shared" si="59"/>
        <v>0</v>
      </c>
      <c r="AU43" s="8">
        <f t="shared" si="59"/>
        <v>0</v>
      </c>
      <c r="AV43" s="8">
        <f t="shared" si="59"/>
        <v>0</v>
      </c>
      <c r="AW43" s="8">
        <f t="shared" si="59"/>
        <v>0</v>
      </c>
      <c r="AX43" s="8">
        <f t="shared" si="59"/>
        <v>0</v>
      </c>
      <c r="AY43" s="8">
        <f t="shared" si="59"/>
        <v>0</v>
      </c>
      <c r="AZ43" s="8">
        <f t="shared" si="59"/>
        <v>0</v>
      </c>
      <c r="BA43" s="8">
        <f t="shared" si="59"/>
        <v>0</v>
      </c>
      <c r="BB43" s="8">
        <f t="shared" si="59"/>
        <v>0</v>
      </c>
      <c r="BC43" s="8">
        <f t="shared" si="59"/>
        <v>0</v>
      </c>
      <c r="BD43" s="8">
        <f t="shared" si="59"/>
        <v>0</v>
      </c>
      <c r="BE43" s="8">
        <f t="shared" si="59"/>
        <v>0</v>
      </c>
      <c r="BF43" s="8">
        <f t="shared" si="59"/>
        <v>0</v>
      </c>
      <c r="BG43" s="8">
        <f t="shared" si="59"/>
        <v>0</v>
      </c>
      <c r="BH43" s="8">
        <f t="shared" ref="BH43:BH47" si="63">IF($AA43=LEFT(BH$8,2) &amp; RIGHT(BH$8,2),-1,0)</f>
        <v>0</v>
      </c>
      <c r="BI43" s="72">
        <f t="shared" si="60"/>
        <v>0</v>
      </c>
      <c r="BJ43" s="72">
        <f t="shared" si="60"/>
        <v>0</v>
      </c>
      <c r="BK43" s="72">
        <f t="shared" si="60"/>
        <v>0</v>
      </c>
      <c r="BL43" s="8">
        <f t="shared" ref="BL43:BL47" si="64">IF($AA43=MID(BL$8,2,2) &amp; RIGHT(BL$8,2),100,0)</f>
        <v>0</v>
      </c>
      <c r="BM43" s="8">
        <f t="shared" si="61"/>
        <v>100</v>
      </c>
      <c r="BN43" s="8">
        <f t="shared" si="61"/>
        <v>0</v>
      </c>
      <c r="BO43" s="8">
        <f t="shared" si="61"/>
        <v>0</v>
      </c>
      <c r="BP43" s="8">
        <f t="shared" si="61"/>
        <v>0</v>
      </c>
      <c r="BQ43" s="8">
        <f t="shared" si="61"/>
        <v>0</v>
      </c>
      <c r="BS43" s="66" t="s">
        <v>114</v>
      </c>
      <c r="BT43" s="45">
        <v>0</v>
      </c>
      <c r="BU43" s="117"/>
      <c r="BV43" s="45">
        <f t="shared" ca="1" si="13"/>
        <v>99</v>
      </c>
      <c r="BW43" s="45" t="str">
        <f t="shared" si="52"/>
        <v>&gt;=</v>
      </c>
      <c r="BX43" s="45">
        <f t="shared" ref="BX43:BX44" si="65">BT43</f>
        <v>0</v>
      </c>
      <c r="BY43" s="21" t="b">
        <f t="shared" ca="1" si="54"/>
        <v>1</v>
      </c>
      <c r="BZ43" s="21"/>
    </row>
    <row r="44" spans="2:78" ht="14.4" customHeight="1" x14ac:dyDescent="0.3">
      <c r="B44" s="22" t="s">
        <v>5</v>
      </c>
      <c r="C44" s="32" t="s">
        <v>17</v>
      </c>
      <c r="D44" s="33">
        <v>0</v>
      </c>
      <c r="E44" s="33">
        <v>1</v>
      </c>
      <c r="F44" s="33">
        <v>0</v>
      </c>
      <c r="G44" s="46">
        <f t="shared" si="45"/>
        <v>1</v>
      </c>
      <c r="L44" s="75"/>
      <c r="M44" s="74"/>
      <c r="W44" s="82"/>
      <c r="X44" s="117"/>
      <c r="Y44" s="117"/>
      <c r="Z44" s="117"/>
      <c r="AA44" s="45" t="s">
        <v>24</v>
      </c>
      <c r="AB44" s="45" t="str">
        <f t="shared" si="58"/>
        <v>LSMS-Wandsworth</v>
      </c>
      <c r="AC44" s="45">
        <v>3</v>
      </c>
      <c r="AD44" s="10"/>
      <c r="AE44" s="8">
        <f t="shared" si="62"/>
        <v>0</v>
      </c>
      <c r="AF44" s="8">
        <f t="shared" si="59"/>
        <v>0</v>
      </c>
      <c r="AG44" s="8">
        <f t="shared" si="59"/>
        <v>-1</v>
      </c>
      <c r="AH44" s="8">
        <f t="shared" si="59"/>
        <v>0</v>
      </c>
      <c r="AI44" s="8">
        <f t="shared" si="59"/>
        <v>0</v>
      </c>
      <c r="AJ44" s="8">
        <f t="shared" si="59"/>
        <v>-1</v>
      </c>
      <c r="AK44" s="8">
        <f t="shared" si="59"/>
        <v>0</v>
      </c>
      <c r="AL44" s="8">
        <f t="shared" si="59"/>
        <v>0</v>
      </c>
      <c r="AM44" s="8">
        <f t="shared" si="59"/>
        <v>-1</v>
      </c>
      <c r="AN44" s="8">
        <f t="shared" si="59"/>
        <v>0</v>
      </c>
      <c r="AO44" s="8">
        <f t="shared" si="59"/>
        <v>0</v>
      </c>
      <c r="AP44" s="8">
        <f t="shared" si="59"/>
        <v>-1</v>
      </c>
      <c r="AQ44" s="8">
        <f t="shared" si="59"/>
        <v>0</v>
      </c>
      <c r="AR44" s="8">
        <f t="shared" si="59"/>
        <v>0</v>
      </c>
      <c r="AS44" s="8">
        <f t="shared" si="59"/>
        <v>-1</v>
      </c>
      <c r="AT44" s="8">
        <f t="shared" si="59"/>
        <v>0</v>
      </c>
      <c r="AU44" s="8">
        <f t="shared" si="59"/>
        <v>0</v>
      </c>
      <c r="AV44" s="8">
        <f t="shared" si="59"/>
        <v>0</v>
      </c>
      <c r="AW44" s="8">
        <f t="shared" si="59"/>
        <v>0</v>
      </c>
      <c r="AX44" s="8">
        <f t="shared" si="59"/>
        <v>0</v>
      </c>
      <c r="AY44" s="8">
        <f t="shared" si="59"/>
        <v>0</v>
      </c>
      <c r="AZ44" s="8">
        <f t="shared" si="59"/>
        <v>0</v>
      </c>
      <c r="BA44" s="8">
        <f t="shared" si="59"/>
        <v>0</v>
      </c>
      <c r="BB44" s="8">
        <f t="shared" si="59"/>
        <v>0</v>
      </c>
      <c r="BC44" s="8">
        <f t="shared" si="59"/>
        <v>0</v>
      </c>
      <c r="BD44" s="8">
        <f t="shared" si="59"/>
        <v>0</v>
      </c>
      <c r="BE44" s="8">
        <f t="shared" si="59"/>
        <v>0</v>
      </c>
      <c r="BF44" s="8">
        <f t="shared" si="59"/>
        <v>0</v>
      </c>
      <c r="BG44" s="8">
        <f t="shared" si="59"/>
        <v>0</v>
      </c>
      <c r="BH44" s="8">
        <f t="shared" si="63"/>
        <v>0</v>
      </c>
      <c r="BI44" s="72">
        <f t="shared" si="60"/>
        <v>0</v>
      </c>
      <c r="BJ44" s="72">
        <f t="shared" si="60"/>
        <v>0</v>
      </c>
      <c r="BK44" s="72">
        <f t="shared" si="60"/>
        <v>0</v>
      </c>
      <c r="BL44" s="8">
        <f t="shared" si="64"/>
        <v>0</v>
      </c>
      <c r="BM44" s="8">
        <f t="shared" si="61"/>
        <v>0</v>
      </c>
      <c r="BN44" s="8">
        <f t="shared" si="61"/>
        <v>100</v>
      </c>
      <c r="BO44" s="8">
        <f t="shared" si="61"/>
        <v>0</v>
      </c>
      <c r="BP44" s="8">
        <f t="shared" si="61"/>
        <v>0</v>
      </c>
      <c r="BQ44" s="8">
        <f t="shared" si="61"/>
        <v>0</v>
      </c>
      <c r="BS44" s="66" t="s">
        <v>114</v>
      </c>
      <c r="BT44" s="45">
        <v>0</v>
      </c>
      <c r="BU44" s="117"/>
      <c r="BV44" s="45">
        <f t="shared" ca="1" si="13"/>
        <v>99</v>
      </c>
      <c r="BW44" s="45" t="str">
        <f t="shared" si="52"/>
        <v>&gt;=</v>
      </c>
      <c r="BX44" s="45">
        <f t="shared" si="65"/>
        <v>0</v>
      </c>
      <c r="BY44" s="21" t="b">
        <f t="shared" ca="1" si="54"/>
        <v>1</v>
      </c>
      <c r="BZ44" s="21"/>
    </row>
    <row r="45" spans="2:78" ht="14.4" x14ac:dyDescent="0.3">
      <c r="B45" s="22" t="s">
        <v>6</v>
      </c>
      <c r="C45" s="32" t="s">
        <v>17</v>
      </c>
      <c r="D45" s="33">
        <v>0</v>
      </c>
      <c r="E45" s="33">
        <v>0</v>
      </c>
      <c r="F45" s="33">
        <v>1</v>
      </c>
      <c r="G45" s="46">
        <f t="shared" si="45"/>
        <v>1</v>
      </c>
      <c r="R45" s="75"/>
      <c r="S45" s="74"/>
      <c r="W45" s="82"/>
      <c r="X45" s="117"/>
      <c r="Y45" s="117"/>
      <c r="Z45" s="117"/>
      <c r="AA45" s="45" t="s">
        <v>25</v>
      </c>
      <c r="AB45" s="45" t="str">
        <f t="shared" si="58"/>
        <v>MCR-Belmarsh</v>
      </c>
      <c r="AC45" s="45">
        <v>4</v>
      </c>
      <c r="AD45" s="10"/>
      <c r="AE45" s="8">
        <f t="shared" si="62"/>
        <v>0</v>
      </c>
      <c r="AF45" s="8">
        <f t="shared" si="59"/>
        <v>0</v>
      </c>
      <c r="AG45" s="8">
        <f t="shared" si="59"/>
        <v>0</v>
      </c>
      <c r="AH45" s="8">
        <f t="shared" si="59"/>
        <v>0</v>
      </c>
      <c r="AI45" s="8">
        <f t="shared" si="59"/>
        <v>0</v>
      </c>
      <c r="AJ45" s="8">
        <f t="shared" si="59"/>
        <v>0</v>
      </c>
      <c r="AK45" s="8">
        <f t="shared" si="59"/>
        <v>0</v>
      </c>
      <c r="AL45" s="8">
        <f t="shared" si="59"/>
        <v>0</v>
      </c>
      <c r="AM45" s="8">
        <f t="shared" si="59"/>
        <v>0</v>
      </c>
      <c r="AN45" s="8">
        <f t="shared" si="59"/>
        <v>0</v>
      </c>
      <c r="AO45" s="8">
        <f t="shared" si="59"/>
        <v>0</v>
      </c>
      <c r="AP45" s="8">
        <f t="shared" si="59"/>
        <v>0</v>
      </c>
      <c r="AQ45" s="8">
        <f t="shared" si="59"/>
        <v>0</v>
      </c>
      <c r="AR45" s="8">
        <f t="shared" si="59"/>
        <v>0</v>
      </c>
      <c r="AS45" s="8">
        <f t="shared" si="59"/>
        <v>0</v>
      </c>
      <c r="AT45" s="8">
        <f t="shared" si="59"/>
        <v>-1</v>
      </c>
      <c r="AU45" s="8">
        <f t="shared" si="59"/>
        <v>0</v>
      </c>
      <c r="AV45" s="8">
        <f t="shared" si="59"/>
        <v>0</v>
      </c>
      <c r="AW45" s="8">
        <f t="shared" si="59"/>
        <v>-1</v>
      </c>
      <c r="AX45" s="8">
        <f t="shared" si="59"/>
        <v>0</v>
      </c>
      <c r="AY45" s="8">
        <f t="shared" si="59"/>
        <v>0</v>
      </c>
      <c r="AZ45" s="8">
        <f t="shared" si="59"/>
        <v>-1</v>
      </c>
      <c r="BA45" s="8">
        <f t="shared" si="59"/>
        <v>0</v>
      </c>
      <c r="BB45" s="8">
        <f t="shared" si="59"/>
        <v>0</v>
      </c>
      <c r="BC45" s="8">
        <f t="shared" si="59"/>
        <v>-1</v>
      </c>
      <c r="BD45" s="8">
        <f t="shared" si="59"/>
        <v>0</v>
      </c>
      <c r="BE45" s="8">
        <f t="shared" si="59"/>
        <v>0</v>
      </c>
      <c r="BF45" s="8">
        <f t="shared" si="59"/>
        <v>-1</v>
      </c>
      <c r="BG45" s="8">
        <f t="shared" si="59"/>
        <v>0</v>
      </c>
      <c r="BH45" s="8">
        <f t="shared" si="63"/>
        <v>0</v>
      </c>
      <c r="BI45" s="72">
        <f t="shared" si="60"/>
        <v>0</v>
      </c>
      <c r="BJ45" s="72">
        <f t="shared" si="60"/>
        <v>0</v>
      </c>
      <c r="BK45" s="72">
        <f t="shared" si="60"/>
        <v>0</v>
      </c>
      <c r="BL45" s="8">
        <f t="shared" si="64"/>
        <v>0</v>
      </c>
      <c r="BM45" s="8">
        <f t="shared" si="61"/>
        <v>0</v>
      </c>
      <c r="BN45" s="8">
        <f t="shared" si="61"/>
        <v>0</v>
      </c>
      <c r="BO45" s="8">
        <f t="shared" si="61"/>
        <v>100</v>
      </c>
      <c r="BP45" s="8">
        <f t="shared" si="61"/>
        <v>0</v>
      </c>
      <c r="BQ45" s="8">
        <f t="shared" si="61"/>
        <v>0</v>
      </c>
      <c r="BS45" s="66" t="s">
        <v>114</v>
      </c>
      <c r="BT45" s="45">
        <v>0</v>
      </c>
      <c r="BU45" s="117"/>
      <c r="BV45" s="45">
        <f t="shared" ca="1" si="13"/>
        <v>97</v>
      </c>
      <c r="BW45" s="45" t="str">
        <f t="shared" si="52"/>
        <v>&gt;=</v>
      </c>
      <c r="BX45" s="45">
        <f>BT45</f>
        <v>0</v>
      </c>
      <c r="BY45" s="21" t="b">
        <f t="shared" ca="1" si="54"/>
        <v>1</v>
      </c>
      <c r="BZ45" s="21"/>
    </row>
    <row r="46" spans="2:78" ht="14.4" x14ac:dyDescent="0.3">
      <c r="B46" s="22" t="s">
        <v>7</v>
      </c>
      <c r="C46" s="32" t="s">
        <v>17</v>
      </c>
      <c r="D46" s="33">
        <v>1</v>
      </c>
      <c r="E46" s="33">
        <v>0</v>
      </c>
      <c r="F46" s="33">
        <v>0</v>
      </c>
      <c r="G46" s="46">
        <f t="shared" si="45"/>
        <v>1</v>
      </c>
      <c r="W46" s="82"/>
      <c r="X46" s="117"/>
      <c r="Y46" s="117"/>
      <c r="Z46" s="117"/>
      <c r="AA46" s="45" t="s">
        <v>22</v>
      </c>
      <c r="AB46" s="45" t="str">
        <f t="shared" si="58"/>
        <v>MCR-Brixton</v>
      </c>
      <c r="AC46" s="45">
        <v>5</v>
      </c>
      <c r="AD46" s="10"/>
      <c r="AE46" s="8">
        <f t="shared" si="62"/>
        <v>0</v>
      </c>
      <c r="AF46" s="8">
        <f t="shared" si="59"/>
        <v>0</v>
      </c>
      <c r="AG46" s="8">
        <f t="shared" si="59"/>
        <v>0</v>
      </c>
      <c r="AH46" s="8">
        <f t="shared" si="59"/>
        <v>0</v>
      </c>
      <c r="AI46" s="8">
        <f t="shared" si="59"/>
        <v>0</v>
      </c>
      <c r="AJ46" s="8">
        <f t="shared" si="59"/>
        <v>0</v>
      </c>
      <c r="AK46" s="8">
        <f t="shared" si="59"/>
        <v>0</v>
      </c>
      <c r="AL46" s="8">
        <f t="shared" si="59"/>
        <v>0</v>
      </c>
      <c r="AM46" s="8">
        <f t="shared" si="59"/>
        <v>0</v>
      </c>
      <c r="AN46" s="8">
        <f t="shared" si="59"/>
        <v>0</v>
      </c>
      <c r="AO46" s="8">
        <f t="shared" si="59"/>
        <v>0</v>
      </c>
      <c r="AP46" s="8">
        <f t="shared" si="59"/>
        <v>0</v>
      </c>
      <c r="AQ46" s="8">
        <f t="shared" si="59"/>
        <v>0</v>
      </c>
      <c r="AR46" s="8">
        <f t="shared" si="59"/>
        <v>0</v>
      </c>
      <c r="AS46" s="8">
        <f t="shared" si="59"/>
        <v>0</v>
      </c>
      <c r="AT46" s="8">
        <f t="shared" si="59"/>
        <v>0</v>
      </c>
      <c r="AU46" s="8">
        <f t="shared" si="59"/>
        <v>-1</v>
      </c>
      <c r="AV46" s="8">
        <f t="shared" si="59"/>
        <v>0</v>
      </c>
      <c r="AW46" s="8">
        <f t="shared" si="59"/>
        <v>0</v>
      </c>
      <c r="AX46" s="8">
        <f t="shared" si="59"/>
        <v>-1</v>
      </c>
      <c r="AY46" s="8">
        <f t="shared" si="59"/>
        <v>0</v>
      </c>
      <c r="AZ46" s="8">
        <f t="shared" si="59"/>
        <v>0</v>
      </c>
      <c r="BA46" s="8">
        <f t="shared" si="59"/>
        <v>-1</v>
      </c>
      <c r="BB46" s="8">
        <f t="shared" si="59"/>
        <v>0</v>
      </c>
      <c r="BC46" s="8">
        <f t="shared" si="59"/>
        <v>0</v>
      </c>
      <c r="BD46" s="8">
        <f t="shared" si="59"/>
        <v>-1</v>
      </c>
      <c r="BE46" s="8">
        <f t="shared" si="59"/>
        <v>0</v>
      </c>
      <c r="BF46" s="8">
        <f t="shared" si="59"/>
        <v>0</v>
      </c>
      <c r="BG46" s="8">
        <f t="shared" si="59"/>
        <v>-1</v>
      </c>
      <c r="BH46" s="8">
        <f t="shared" si="63"/>
        <v>0</v>
      </c>
      <c r="BI46" s="72">
        <f t="shared" si="60"/>
        <v>0</v>
      </c>
      <c r="BJ46" s="72">
        <f t="shared" si="60"/>
        <v>0</v>
      </c>
      <c r="BK46" s="72">
        <f t="shared" si="60"/>
        <v>0</v>
      </c>
      <c r="BL46" s="8">
        <f t="shared" si="64"/>
        <v>0</v>
      </c>
      <c r="BM46" s="8">
        <f t="shared" si="61"/>
        <v>0</v>
      </c>
      <c r="BN46" s="8">
        <f t="shared" si="61"/>
        <v>0</v>
      </c>
      <c r="BO46" s="8">
        <f t="shared" si="61"/>
        <v>0</v>
      </c>
      <c r="BP46" s="8">
        <f t="shared" si="61"/>
        <v>100</v>
      </c>
      <c r="BQ46" s="8">
        <f t="shared" si="61"/>
        <v>0</v>
      </c>
      <c r="BS46" s="66" t="s">
        <v>114</v>
      </c>
      <c r="BT46" s="45">
        <v>0</v>
      </c>
      <c r="BU46" s="117"/>
      <c r="BV46" s="45">
        <f t="shared" ca="1" si="13"/>
        <v>99</v>
      </c>
      <c r="BW46" s="45" t="str">
        <f t="shared" si="52"/>
        <v>&gt;=</v>
      </c>
      <c r="BX46" s="45">
        <f t="shared" ref="BX46:BX47" si="66">BT46</f>
        <v>0</v>
      </c>
      <c r="BY46" s="21" t="b">
        <f t="shared" ca="1" si="54"/>
        <v>1</v>
      </c>
      <c r="BZ46" s="21"/>
    </row>
    <row r="47" spans="2:78" ht="15" customHeight="1" x14ac:dyDescent="0.25">
      <c r="W47" s="82"/>
      <c r="X47" s="118"/>
      <c r="Y47" s="118"/>
      <c r="Z47" s="118"/>
      <c r="AA47" s="45" t="s">
        <v>26</v>
      </c>
      <c r="AB47" s="45" t="str">
        <f t="shared" si="58"/>
        <v>MCR-Wandsworth</v>
      </c>
      <c r="AC47" s="45">
        <v>6</v>
      </c>
      <c r="AD47" s="10"/>
      <c r="AE47" s="8">
        <f t="shared" si="62"/>
        <v>0</v>
      </c>
      <c r="AF47" s="8">
        <f t="shared" si="59"/>
        <v>0</v>
      </c>
      <c r="AG47" s="8">
        <f t="shared" si="59"/>
        <v>0</v>
      </c>
      <c r="AH47" s="8">
        <f t="shared" si="59"/>
        <v>0</v>
      </c>
      <c r="AI47" s="8">
        <f t="shared" si="59"/>
        <v>0</v>
      </c>
      <c r="AJ47" s="8">
        <f t="shared" si="59"/>
        <v>0</v>
      </c>
      <c r="AK47" s="8">
        <f t="shared" si="59"/>
        <v>0</v>
      </c>
      <c r="AL47" s="8">
        <f t="shared" si="59"/>
        <v>0</v>
      </c>
      <c r="AM47" s="8">
        <f t="shared" si="59"/>
        <v>0</v>
      </c>
      <c r="AN47" s="8">
        <f t="shared" si="59"/>
        <v>0</v>
      </c>
      <c r="AO47" s="8">
        <f t="shared" si="59"/>
        <v>0</v>
      </c>
      <c r="AP47" s="8">
        <f t="shared" si="59"/>
        <v>0</v>
      </c>
      <c r="AQ47" s="8">
        <f t="shared" si="59"/>
        <v>0</v>
      </c>
      <c r="AR47" s="8">
        <f t="shared" si="59"/>
        <v>0</v>
      </c>
      <c r="AS47" s="8">
        <f t="shared" si="59"/>
        <v>0</v>
      </c>
      <c r="AT47" s="8">
        <f t="shared" si="59"/>
        <v>0</v>
      </c>
      <c r="AU47" s="8">
        <f t="shared" si="59"/>
        <v>0</v>
      </c>
      <c r="AV47" s="8">
        <f t="shared" si="59"/>
        <v>-1</v>
      </c>
      <c r="AW47" s="8">
        <f t="shared" si="59"/>
        <v>0</v>
      </c>
      <c r="AX47" s="8">
        <f t="shared" si="59"/>
        <v>0</v>
      </c>
      <c r="AY47" s="8">
        <f t="shared" si="59"/>
        <v>-1</v>
      </c>
      <c r="AZ47" s="8">
        <f t="shared" si="59"/>
        <v>0</v>
      </c>
      <c r="BA47" s="8">
        <f t="shared" si="59"/>
        <v>0</v>
      </c>
      <c r="BB47" s="8">
        <f t="shared" si="59"/>
        <v>-1</v>
      </c>
      <c r="BC47" s="8">
        <f t="shared" si="59"/>
        <v>0</v>
      </c>
      <c r="BD47" s="8">
        <f t="shared" si="59"/>
        <v>0</v>
      </c>
      <c r="BE47" s="8">
        <f t="shared" si="59"/>
        <v>-1</v>
      </c>
      <c r="BF47" s="8">
        <f t="shared" si="59"/>
        <v>0</v>
      </c>
      <c r="BG47" s="8">
        <f t="shared" si="59"/>
        <v>0</v>
      </c>
      <c r="BH47" s="8">
        <f t="shared" si="63"/>
        <v>-1</v>
      </c>
      <c r="BI47" s="72">
        <f t="shared" si="60"/>
        <v>0</v>
      </c>
      <c r="BJ47" s="72">
        <f t="shared" si="60"/>
        <v>0</v>
      </c>
      <c r="BK47" s="72">
        <f t="shared" si="60"/>
        <v>0</v>
      </c>
      <c r="BL47" s="8">
        <f t="shared" si="64"/>
        <v>0</v>
      </c>
      <c r="BM47" s="8">
        <f t="shared" si="61"/>
        <v>0</v>
      </c>
      <c r="BN47" s="8">
        <f t="shared" si="61"/>
        <v>0</v>
      </c>
      <c r="BO47" s="8">
        <f t="shared" si="61"/>
        <v>0</v>
      </c>
      <c r="BP47" s="8">
        <f t="shared" si="61"/>
        <v>0</v>
      </c>
      <c r="BQ47" s="8">
        <f t="shared" si="61"/>
        <v>100</v>
      </c>
      <c r="BS47" s="66" t="s">
        <v>114</v>
      </c>
      <c r="BT47" s="45">
        <v>0</v>
      </c>
      <c r="BU47" s="118"/>
      <c r="BV47" s="45">
        <f t="shared" ca="1" si="13"/>
        <v>99</v>
      </c>
      <c r="BW47" s="45" t="str">
        <f t="shared" si="52"/>
        <v>&gt;=</v>
      </c>
      <c r="BX47" s="45">
        <f t="shared" si="66"/>
        <v>0</v>
      </c>
      <c r="BY47" s="21" t="b">
        <f ca="1">IF(BW47="==",BV47=BX47, IF(BW47="&lt;=",BV47&lt;=BX47, IF(BW47="&gt;=",BV47&gt;=BX47)))</f>
        <v>1</v>
      </c>
      <c r="BZ47" s="21"/>
    </row>
    <row r="48" spans="2:78" x14ac:dyDescent="0.25">
      <c r="W48" s="82"/>
      <c r="X48" s="132" t="s">
        <v>220</v>
      </c>
      <c r="Y48" s="132"/>
      <c r="Z48" s="132" t="s">
        <v>221</v>
      </c>
      <c r="AA48" s="54" t="s">
        <v>21</v>
      </c>
      <c r="AB48" s="54" t="str">
        <f t="shared" si="58"/>
        <v>LSMS-Belmarsh</v>
      </c>
      <c r="AC48" s="54">
        <v>1</v>
      </c>
      <c r="AD48" s="52"/>
      <c r="AE48" s="8">
        <f t="shared" ref="AE48:BK48" si="67">IF($AA48=LEFT(AE$8,2) &amp; RIGHT(AE$8,2),VLOOKUP(LEFT(AE$9,LEN(AE$9)-(LEN($AB30)-FIND("-", $AB30)+1)),$D$11:$E$20,2,FALSE),0)</f>
        <v>22</v>
      </c>
      <c r="AF48" s="8">
        <f t="shared" si="67"/>
        <v>0</v>
      </c>
      <c r="AG48" s="8">
        <f t="shared" si="67"/>
        <v>0</v>
      </c>
      <c r="AH48" s="8">
        <f t="shared" si="67"/>
        <v>200</v>
      </c>
      <c r="AI48" s="8">
        <f t="shared" si="67"/>
        <v>0</v>
      </c>
      <c r="AJ48" s="8">
        <f t="shared" si="67"/>
        <v>0</v>
      </c>
      <c r="AK48" s="8">
        <f t="shared" si="67"/>
        <v>100</v>
      </c>
      <c r="AL48" s="8">
        <f t="shared" si="67"/>
        <v>0</v>
      </c>
      <c r="AM48" s="8">
        <f t="shared" si="67"/>
        <v>0</v>
      </c>
      <c r="AN48" s="8">
        <f t="shared" si="67"/>
        <v>322</v>
      </c>
      <c r="AO48" s="8">
        <f t="shared" si="67"/>
        <v>0</v>
      </c>
      <c r="AP48" s="8">
        <f t="shared" si="67"/>
        <v>0</v>
      </c>
      <c r="AQ48" s="8">
        <f t="shared" si="67"/>
        <v>100</v>
      </c>
      <c r="AR48" s="8">
        <f t="shared" si="67"/>
        <v>0</v>
      </c>
      <c r="AS48" s="8">
        <f t="shared" si="67"/>
        <v>0</v>
      </c>
      <c r="AT48" s="8">
        <f t="shared" si="67"/>
        <v>0</v>
      </c>
      <c r="AU48" s="8">
        <f t="shared" si="67"/>
        <v>0</v>
      </c>
      <c r="AV48" s="8">
        <f t="shared" si="67"/>
        <v>0</v>
      </c>
      <c r="AW48" s="8">
        <f t="shared" si="67"/>
        <v>0</v>
      </c>
      <c r="AX48" s="8">
        <f t="shared" si="67"/>
        <v>0</v>
      </c>
      <c r="AY48" s="8">
        <f t="shared" si="67"/>
        <v>0</v>
      </c>
      <c r="AZ48" s="8">
        <f t="shared" si="67"/>
        <v>0</v>
      </c>
      <c r="BA48" s="8">
        <f t="shared" si="67"/>
        <v>0</v>
      </c>
      <c r="BB48" s="8">
        <f t="shared" si="67"/>
        <v>0</v>
      </c>
      <c r="BC48" s="8">
        <f t="shared" si="67"/>
        <v>0</v>
      </c>
      <c r="BD48" s="8">
        <f t="shared" si="67"/>
        <v>0</v>
      </c>
      <c r="BE48" s="8">
        <f t="shared" si="67"/>
        <v>0</v>
      </c>
      <c r="BF48" s="8">
        <f t="shared" si="67"/>
        <v>0</v>
      </c>
      <c r="BG48" s="8">
        <f t="shared" si="67"/>
        <v>0</v>
      </c>
      <c r="BH48" s="8">
        <f t="shared" si="67"/>
        <v>0</v>
      </c>
      <c r="BI48" s="72">
        <f t="shared" si="67"/>
        <v>0</v>
      </c>
      <c r="BJ48" s="72">
        <f t="shared" si="67"/>
        <v>0</v>
      </c>
      <c r="BK48" s="72">
        <f t="shared" si="67"/>
        <v>0</v>
      </c>
      <c r="BL48" s="8">
        <f>IF($AA48=MID(BL$8,2,2) &amp; RIGHT(BL$8,2),HLOOKUP(MID($AB48,FIND("-",$AB48)+1,LEN($AB48)-FIND("-",$AB48)),$H$10:$J$11,2,FALSE) *-1,0)</f>
        <v>-888</v>
      </c>
      <c r="BM48" s="8">
        <f t="shared" ref="BM48:BQ53" si="68">IF($AA48=MID(BM$8,2,2) &amp; RIGHT(BM$8,2),HLOOKUP(MID($AB48,FIND("-",$AB48)+1,LEN($AB48)-FIND("-",$AB48)),$H$10:$J$11,2,FALSE) *-1,0)</f>
        <v>0</v>
      </c>
      <c r="BN48" s="8">
        <f t="shared" si="68"/>
        <v>0</v>
      </c>
      <c r="BO48" s="8">
        <f t="shared" si="68"/>
        <v>0</v>
      </c>
      <c r="BP48" s="8">
        <f t="shared" si="68"/>
        <v>0</v>
      </c>
      <c r="BQ48" s="8">
        <f t="shared" si="68"/>
        <v>0</v>
      </c>
      <c r="BR48" s="53"/>
      <c r="BS48" s="54" t="s">
        <v>114</v>
      </c>
      <c r="BT48" s="54">
        <f t="shared" ref="BT48:BT53" ca="1" si="69">OFFSET($B$55, MATCH(LEFT(AB48,FIND("-",AB48)-1),B$56:B$57,0), MATCH(MID($AB48,FIND("-",$AB48)+1,LEN($AB48)-FIND("-",$AB48)), C$55:E$55,0))* HLOOKUP(MID($AB48,FIND("-",$AB48)+1,LEN($AB48)-FIND("-",$AB48)),$H$10:$J$11,2,FALSE) - HLOOKUP(MID($AB48,FIND("-",$AB48)+1,LEN($AB48)-FIND("-",$AB48)),$H$10:$J$11,2,FALSE)</f>
        <v>-888</v>
      </c>
      <c r="BU48" s="132"/>
      <c r="BV48" s="54">
        <f t="shared" ca="1" si="13"/>
        <v>-566</v>
      </c>
      <c r="BW48" s="54" t="str">
        <f t="shared" si="52"/>
        <v>&gt;=</v>
      </c>
      <c r="BX48" s="54">
        <f ca="1">BT48</f>
        <v>-888</v>
      </c>
      <c r="BY48" s="53" t="b">
        <f t="shared" ref="BY48:BY53" ca="1" si="70">IF(BW48="==",BV48=BX48, IF(BW48="&lt;=",BV48&lt;=BX48, IF(BW48="&gt;=",BV48&gt;=BX48)))</f>
        <v>1</v>
      </c>
      <c r="BZ48" s="53"/>
    </row>
    <row r="49" spans="2:78" ht="28.8" x14ac:dyDescent="0.55000000000000004">
      <c r="B49" s="141" t="s">
        <v>226</v>
      </c>
      <c r="C49" s="142"/>
      <c r="D49" s="142"/>
      <c r="E49" s="143"/>
      <c r="G49" s="141" t="s">
        <v>235</v>
      </c>
      <c r="H49" s="142"/>
      <c r="I49" s="142"/>
      <c r="J49" s="143"/>
      <c r="L49" s="87" t="s">
        <v>233</v>
      </c>
      <c r="W49" s="82"/>
      <c r="X49" s="133"/>
      <c r="Y49" s="133"/>
      <c r="Z49" s="133"/>
      <c r="AA49" s="54" t="s">
        <v>23</v>
      </c>
      <c r="AB49" s="54" t="str">
        <f t="shared" si="58"/>
        <v>LSMS-Brixton</v>
      </c>
      <c r="AC49" s="54">
        <v>2</v>
      </c>
      <c r="AD49" s="52"/>
      <c r="AE49" s="8">
        <f t="shared" ref="AE49:BK49" si="71">IF($AA49=LEFT(AE$8,2) &amp; RIGHT(AE$8,2),VLOOKUP(LEFT(AE$9,LEN(AE$9)-(LEN($AB31)-FIND("-", $AB31)+1)),$D$11:$E$20,2,FALSE),0)</f>
        <v>0</v>
      </c>
      <c r="AF49" s="8">
        <f t="shared" si="71"/>
        <v>22</v>
      </c>
      <c r="AG49" s="8">
        <f t="shared" si="71"/>
        <v>0</v>
      </c>
      <c r="AH49" s="8">
        <f t="shared" si="71"/>
        <v>0</v>
      </c>
      <c r="AI49" s="8">
        <f t="shared" si="71"/>
        <v>200</v>
      </c>
      <c r="AJ49" s="8">
        <f t="shared" si="71"/>
        <v>0</v>
      </c>
      <c r="AK49" s="8">
        <f t="shared" si="71"/>
        <v>0</v>
      </c>
      <c r="AL49" s="8">
        <f t="shared" si="71"/>
        <v>100</v>
      </c>
      <c r="AM49" s="8">
        <f t="shared" si="71"/>
        <v>0</v>
      </c>
      <c r="AN49" s="8">
        <f t="shared" si="71"/>
        <v>0</v>
      </c>
      <c r="AO49" s="8">
        <f t="shared" si="71"/>
        <v>322</v>
      </c>
      <c r="AP49" s="8">
        <f t="shared" si="71"/>
        <v>0</v>
      </c>
      <c r="AQ49" s="8">
        <f t="shared" si="71"/>
        <v>0</v>
      </c>
      <c r="AR49" s="8">
        <f t="shared" si="71"/>
        <v>100</v>
      </c>
      <c r="AS49" s="8">
        <f t="shared" si="71"/>
        <v>0</v>
      </c>
      <c r="AT49" s="8">
        <f t="shared" si="71"/>
        <v>0</v>
      </c>
      <c r="AU49" s="8">
        <f t="shared" si="71"/>
        <v>0</v>
      </c>
      <c r="AV49" s="8">
        <f t="shared" si="71"/>
        <v>0</v>
      </c>
      <c r="AW49" s="8">
        <f t="shared" si="71"/>
        <v>0</v>
      </c>
      <c r="AX49" s="8">
        <f t="shared" si="71"/>
        <v>0</v>
      </c>
      <c r="AY49" s="8">
        <f t="shared" si="71"/>
        <v>0</v>
      </c>
      <c r="AZ49" s="8">
        <f t="shared" si="71"/>
        <v>0</v>
      </c>
      <c r="BA49" s="8">
        <f t="shared" si="71"/>
        <v>0</v>
      </c>
      <c r="BB49" s="8">
        <f t="shared" si="71"/>
        <v>0</v>
      </c>
      <c r="BC49" s="8">
        <f t="shared" si="71"/>
        <v>0</v>
      </c>
      <c r="BD49" s="8">
        <f t="shared" si="71"/>
        <v>0</v>
      </c>
      <c r="BE49" s="8">
        <f t="shared" si="71"/>
        <v>0</v>
      </c>
      <c r="BF49" s="8">
        <f t="shared" si="71"/>
        <v>0</v>
      </c>
      <c r="BG49" s="8">
        <f t="shared" si="71"/>
        <v>0</v>
      </c>
      <c r="BH49" s="8">
        <f t="shared" si="71"/>
        <v>0</v>
      </c>
      <c r="BI49" s="72">
        <f t="shared" si="71"/>
        <v>0</v>
      </c>
      <c r="BJ49" s="72">
        <f t="shared" si="71"/>
        <v>0</v>
      </c>
      <c r="BK49" s="72">
        <f t="shared" si="71"/>
        <v>0</v>
      </c>
      <c r="BL49" s="8">
        <f t="shared" ref="BL49:BL53" si="72">IF($AA49=MID(BL$8,2,2) &amp; RIGHT(BL$8,2),HLOOKUP(MID($AB49,FIND("-",$AB49)+1,LEN($AB49)-FIND("-",$AB49)),$H$10:$J$11,2,FALSE) *-1,0)</f>
        <v>0</v>
      </c>
      <c r="BM49" s="8">
        <f t="shared" si="68"/>
        <v>-724</v>
      </c>
      <c r="BN49" s="8">
        <f t="shared" si="68"/>
        <v>0</v>
      </c>
      <c r="BO49" s="8">
        <f t="shared" si="68"/>
        <v>0</v>
      </c>
      <c r="BP49" s="8">
        <f t="shared" si="68"/>
        <v>0</v>
      </c>
      <c r="BQ49" s="8">
        <f t="shared" si="68"/>
        <v>0</v>
      </c>
      <c r="BR49" s="53"/>
      <c r="BS49" s="54" t="s">
        <v>114</v>
      </c>
      <c r="BT49" s="54">
        <f t="shared" ca="1" si="69"/>
        <v>-724</v>
      </c>
      <c r="BU49" s="133"/>
      <c r="BV49" s="54">
        <f t="shared" ca="1" si="13"/>
        <v>-624</v>
      </c>
      <c r="BW49" s="54" t="str">
        <f t="shared" si="52"/>
        <v>&gt;=</v>
      </c>
      <c r="BX49" s="54">
        <f t="shared" ref="BX49:BX53" ca="1" si="73">BT49</f>
        <v>-724</v>
      </c>
      <c r="BY49" s="53" t="b">
        <f t="shared" ca="1" si="70"/>
        <v>1</v>
      </c>
      <c r="BZ49" s="53"/>
    </row>
    <row r="50" spans="2:78" ht="14.4" x14ac:dyDescent="0.3">
      <c r="B50" s="12" t="s">
        <v>15</v>
      </c>
      <c r="C50" s="20" t="s">
        <v>0</v>
      </c>
      <c r="D50" s="20" t="s">
        <v>1</v>
      </c>
      <c r="E50" s="20" t="s">
        <v>2</v>
      </c>
      <c r="G50" s="12"/>
      <c r="H50" s="20" t="s">
        <v>0</v>
      </c>
      <c r="I50" s="20" t="s">
        <v>1</v>
      </c>
      <c r="J50" s="20" t="s">
        <v>2</v>
      </c>
      <c r="M50"/>
      <c r="W50" s="82"/>
      <c r="X50" s="133"/>
      <c r="Y50" s="133"/>
      <c r="Z50" s="133"/>
      <c r="AA50" s="54" t="s">
        <v>24</v>
      </c>
      <c r="AB50" s="54" t="str">
        <f t="shared" si="58"/>
        <v>LSMS-Wandsworth</v>
      </c>
      <c r="AC50" s="54">
        <v>3</v>
      </c>
      <c r="AD50" s="52"/>
      <c r="AE50" s="8">
        <f t="shared" ref="AE50:BK50" si="74">IF($AA50=LEFT(AE$8,2) &amp; RIGHT(AE$8,2),VLOOKUP(LEFT(AE$9,LEN(AE$9)-(LEN($AB32)-FIND("-", $AB32)+1)),$D$11:$E$20,2,FALSE),0)</f>
        <v>0</v>
      </c>
      <c r="AF50" s="8">
        <f t="shared" si="74"/>
        <v>0</v>
      </c>
      <c r="AG50" s="8">
        <f t="shared" si="74"/>
        <v>22</v>
      </c>
      <c r="AH50" s="8">
        <f t="shared" si="74"/>
        <v>0</v>
      </c>
      <c r="AI50" s="8">
        <f t="shared" si="74"/>
        <v>0</v>
      </c>
      <c r="AJ50" s="8">
        <f t="shared" si="74"/>
        <v>200</v>
      </c>
      <c r="AK50" s="8">
        <f t="shared" si="74"/>
        <v>0</v>
      </c>
      <c r="AL50" s="8">
        <f t="shared" si="74"/>
        <v>0</v>
      </c>
      <c r="AM50" s="8">
        <f t="shared" si="74"/>
        <v>100</v>
      </c>
      <c r="AN50" s="8">
        <f t="shared" si="74"/>
        <v>0</v>
      </c>
      <c r="AO50" s="8">
        <f t="shared" si="74"/>
        <v>0</v>
      </c>
      <c r="AP50" s="8">
        <f t="shared" si="74"/>
        <v>322</v>
      </c>
      <c r="AQ50" s="8">
        <f t="shared" si="74"/>
        <v>0</v>
      </c>
      <c r="AR50" s="8">
        <f t="shared" si="74"/>
        <v>0</v>
      </c>
      <c r="AS50" s="8">
        <f t="shared" si="74"/>
        <v>100</v>
      </c>
      <c r="AT50" s="8">
        <f t="shared" si="74"/>
        <v>0</v>
      </c>
      <c r="AU50" s="8">
        <f t="shared" si="74"/>
        <v>0</v>
      </c>
      <c r="AV50" s="8">
        <f t="shared" si="74"/>
        <v>0</v>
      </c>
      <c r="AW50" s="8">
        <f t="shared" si="74"/>
        <v>0</v>
      </c>
      <c r="AX50" s="8">
        <f t="shared" si="74"/>
        <v>0</v>
      </c>
      <c r="AY50" s="8">
        <f t="shared" si="74"/>
        <v>0</v>
      </c>
      <c r="AZ50" s="8">
        <f t="shared" si="74"/>
        <v>0</v>
      </c>
      <c r="BA50" s="8">
        <f t="shared" si="74"/>
        <v>0</v>
      </c>
      <c r="BB50" s="8">
        <f t="shared" si="74"/>
        <v>0</v>
      </c>
      <c r="BC50" s="8">
        <f t="shared" si="74"/>
        <v>0</v>
      </c>
      <c r="BD50" s="8">
        <f t="shared" si="74"/>
        <v>0</v>
      </c>
      <c r="BE50" s="8">
        <f t="shared" si="74"/>
        <v>0</v>
      </c>
      <c r="BF50" s="8">
        <f t="shared" si="74"/>
        <v>0</v>
      </c>
      <c r="BG50" s="8">
        <f t="shared" si="74"/>
        <v>0</v>
      </c>
      <c r="BH50" s="8">
        <f t="shared" si="74"/>
        <v>0</v>
      </c>
      <c r="BI50" s="72">
        <f t="shared" si="74"/>
        <v>0</v>
      </c>
      <c r="BJ50" s="72">
        <f t="shared" si="74"/>
        <v>0</v>
      </c>
      <c r="BK50" s="72">
        <f t="shared" si="74"/>
        <v>0</v>
      </c>
      <c r="BL50" s="8">
        <f t="shared" si="72"/>
        <v>0</v>
      </c>
      <c r="BM50" s="8">
        <f t="shared" si="68"/>
        <v>0</v>
      </c>
      <c r="BN50" s="8">
        <f t="shared" si="68"/>
        <v>-1596</v>
      </c>
      <c r="BO50" s="8">
        <f t="shared" si="68"/>
        <v>0</v>
      </c>
      <c r="BP50" s="8">
        <f t="shared" si="68"/>
        <v>0</v>
      </c>
      <c r="BQ50" s="8">
        <f t="shared" si="68"/>
        <v>0</v>
      </c>
      <c r="BR50" s="53"/>
      <c r="BS50" s="54" t="s">
        <v>114</v>
      </c>
      <c r="BT50" s="54">
        <f t="shared" ca="1" si="69"/>
        <v>-1596</v>
      </c>
      <c r="BU50" s="133"/>
      <c r="BV50" s="54">
        <f t="shared" ca="1" si="13"/>
        <v>-1274</v>
      </c>
      <c r="BW50" s="54" t="str">
        <f t="shared" si="52"/>
        <v>&gt;=</v>
      </c>
      <c r="BX50" s="54">
        <f t="shared" ca="1" si="73"/>
        <v>-1596</v>
      </c>
      <c r="BY50" s="53" t="b">
        <f t="shared" ca="1" si="70"/>
        <v>1</v>
      </c>
      <c r="BZ50" s="53"/>
    </row>
    <row r="51" spans="2:78" ht="15.6" x14ac:dyDescent="0.3">
      <c r="B51" s="12" t="s">
        <v>16</v>
      </c>
      <c r="C51" s="33">
        <v>1</v>
      </c>
      <c r="D51" s="33">
        <v>1</v>
      </c>
      <c r="E51" s="33">
        <v>1</v>
      </c>
      <c r="G51" s="12"/>
      <c r="H51" s="33">
        <v>1</v>
      </c>
      <c r="I51" s="33">
        <v>1</v>
      </c>
      <c r="J51" s="33">
        <v>1</v>
      </c>
      <c r="L51" s="155">
        <f>SUM(H51:J51)</f>
        <v>3</v>
      </c>
      <c r="W51" s="82"/>
      <c r="X51" s="133"/>
      <c r="Y51" s="133"/>
      <c r="Z51" s="133"/>
      <c r="AA51" s="54" t="s">
        <v>25</v>
      </c>
      <c r="AB51" s="54" t="str">
        <f t="shared" si="58"/>
        <v>MCR-Belmarsh</v>
      </c>
      <c r="AC51" s="54">
        <v>4</v>
      </c>
      <c r="AD51" s="52"/>
      <c r="AE51" s="8">
        <f t="shared" ref="AE51:BK51" si="75">IF($AA51=LEFT(AE$8,2) &amp; RIGHT(AE$8,2),VLOOKUP(LEFT(AE$9,LEN(AE$9)-(LEN($AB33)-FIND("-", $AB33)+1)),$D$11:$E$20,2,FALSE),0)</f>
        <v>0</v>
      </c>
      <c r="AF51" s="8">
        <f t="shared" si="75"/>
        <v>0</v>
      </c>
      <c r="AG51" s="8">
        <f t="shared" si="75"/>
        <v>0</v>
      </c>
      <c r="AH51" s="8">
        <f t="shared" si="75"/>
        <v>0</v>
      </c>
      <c r="AI51" s="8">
        <f t="shared" si="75"/>
        <v>0</v>
      </c>
      <c r="AJ51" s="8">
        <f t="shared" si="75"/>
        <v>0</v>
      </c>
      <c r="AK51" s="8">
        <f t="shared" si="75"/>
        <v>0</v>
      </c>
      <c r="AL51" s="8">
        <f t="shared" si="75"/>
        <v>0</v>
      </c>
      <c r="AM51" s="8">
        <f t="shared" si="75"/>
        <v>0</v>
      </c>
      <c r="AN51" s="8">
        <f t="shared" si="75"/>
        <v>0</v>
      </c>
      <c r="AO51" s="8">
        <f t="shared" si="75"/>
        <v>0</v>
      </c>
      <c r="AP51" s="8">
        <f t="shared" si="75"/>
        <v>0</v>
      </c>
      <c r="AQ51" s="8">
        <f t="shared" si="75"/>
        <v>0</v>
      </c>
      <c r="AR51" s="8">
        <f t="shared" si="75"/>
        <v>0</v>
      </c>
      <c r="AS51" s="8">
        <f t="shared" si="75"/>
        <v>0</v>
      </c>
      <c r="AT51" s="8">
        <f t="shared" si="75"/>
        <v>55</v>
      </c>
      <c r="AU51" s="8">
        <f t="shared" si="75"/>
        <v>0</v>
      </c>
      <c r="AV51" s="8">
        <f t="shared" si="75"/>
        <v>0</v>
      </c>
      <c r="AW51" s="8">
        <f t="shared" si="75"/>
        <v>220</v>
      </c>
      <c r="AX51" s="8">
        <f t="shared" si="75"/>
        <v>0</v>
      </c>
      <c r="AY51" s="8">
        <f t="shared" si="75"/>
        <v>0</v>
      </c>
      <c r="AZ51" s="8">
        <f t="shared" si="75"/>
        <v>123</v>
      </c>
      <c r="BA51" s="8">
        <f t="shared" si="75"/>
        <v>0</v>
      </c>
      <c r="BB51" s="8">
        <f t="shared" si="75"/>
        <v>0</v>
      </c>
      <c r="BC51" s="8">
        <f t="shared" si="75"/>
        <v>224</v>
      </c>
      <c r="BD51" s="8">
        <f t="shared" si="75"/>
        <v>0</v>
      </c>
      <c r="BE51" s="8">
        <f t="shared" si="75"/>
        <v>0</v>
      </c>
      <c r="BF51" s="8">
        <f t="shared" si="75"/>
        <v>180</v>
      </c>
      <c r="BG51" s="8">
        <f t="shared" si="75"/>
        <v>0</v>
      </c>
      <c r="BH51" s="8">
        <f t="shared" si="75"/>
        <v>0</v>
      </c>
      <c r="BI51" s="72">
        <f t="shared" si="75"/>
        <v>0</v>
      </c>
      <c r="BJ51" s="72">
        <f t="shared" si="75"/>
        <v>0</v>
      </c>
      <c r="BK51" s="72">
        <f t="shared" si="75"/>
        <v>0</v>
      </c>
      <c r="BL51" s="8">
        <f t="shared" si="72"/>
        <v>0</v>
      </c>
      <c r="BM51" s="8">
        <f t="shared" si="68"/>
        <v>0</v>
      </c>
      <c r="BN51" s="8">
        <f t="shared" si="68"/>
        <v>0</v>
      </c>
      <c r="BO51" s="8">
        <f t="shared" si="68"/>
        <v>-888</v>
      </c>
      <c r="BP51" s="8">
        <f t="shared" si="68"/>
        <v>0</v>
      </c>
      <c r="BQ51" s="8">
        <f t="shared" si="68"/>
        <v>0</v>
      </c>
      <c r="BR51" s="53"/>
      <c r="BS51" s="54" t="s">
        <v>114</v>
      </c>
      <c r="BT51" s="54">
        <f t="shared" ca="1" si="69"/>
        <v>-444</v>
      </c>
      <c r="BU51" s="133"/>
      <c r="BV51" s="54">
        <f t="shared" ca="1" si="13"/>
        <v>-433</v>
      </c>
      <c r="BW51" s="54" t="str">
        <f t="shared" si="52"/>
        <v>&gt;=</v>
      </c>
      <c r="BX51" s="54">
        <f t="shared" ca="1" si="73"/>
        <v>-444</v>
      </c>
      <c r="BY51" s="53" t="b">
        <f t="shared" ca="1" si="70"/>
        <v>1</v>
      </c>
      <c r="BZ51" s="53"/>
    </row>
    <row r="52" spans="2:78" ht="14.4" x14ac:dyDescent="0.3">
      <c r="B52" s="12" t="s">
        <v>17</v>
      </c>
      <c r="C52" s="33">
        <v>1</v>
      </c>
      <c r="D52" s="33">
        <v>1</v>
      </c>
      <c r="E52" s="33">
        <v>1</v>
      </c>
      <c r="H52"/>
      <c r="W52" s="82"/>
      <c r="X52" s="133"/>
      <c r="Y52" s="133"/>
      <c r="Z52" s="133"/>
      <c r="AA52" s="54" t="s">
        <v>22</v>
      </c>
      <c r="AB52" s="54" t="str">
        <f t="shared" si="58"/>
        <v>MCR-Brixton</v>
      </c>
      <c r="AC52" s="54">
        <v>5</v>
      </c>
      <c r="AD52" s="52"/>
      <c r="AE52" s="8">
        <f t="shared" ref="AE52:BK52" si="76">IF($AA52=LEFT(AE$8,2) &amp; RIGHT(AE$8,2),VLOOKUP(LEFT(AE$9,LEN(AE$9)-(LEN($AB34)-FIND("-", $AB34)+1)),$D$11:$E$20,2,FALSE),0)</f>
        <v>0</v>
      </c>
      <c r="AF52" s="8">
        <f t="shared" si="76"/>
        <v>0</v>
      </c>
      <c r="AG52" s="8">
        <f t="shared" si="76"/>
        <v>0</v>
      </c>
      <c r="AH52" s="8">
        <f t="shared" si="76"/>
        <v>0</v>
      </c>
      <c r="AI52" s="8">
        <f t="shared" si="76"/>
        <v>0</v>
      </c>
      <c r="AJ52" s="8">
        <f t="shared" si="76"/>
        <v>0</v>
      </c>
      <c r="AK52" s="8">
        <f t="shared" si="76"/>
        <v>0</v>
      </c>
      <c r="AL52" s="8">
        <f t="shared" si="76"/>
        <v>0</v>
      </c>
      <c r="AM52" s="8">
        <f t="shared" si="76"/>
        <v>0</v>
      </c>
      <c r="AN52" s="8">
        <f t="shared" si="76"/>
        <v>0</v>
      </c>
      <c r="AO52" s="8">
        <f t="shared" si="76"/>
        <v>0</v>
      </c>
      <c r="AP52" s="8">
        <f t="shared" si="76"/>
        <v>0</v>
      </c>
      <c r="AQ52" s="8">
        <f t="shared" si="76"/>
        <v>0</v>
      </c>
      <c r="AR52" s="8">
        <f t="shared" si="76"/>
        <v>0</v>
      </c>
      <c r="AS52" s="8">
        <f t="shared" si="76"/>
        <v>0</v>
      </c>
      <c r="AT52" s="8">
        <f t="shared" si="76"/>
        <v>0</v>
      </c>
      <c r="AU52" s="8">
        <f t="shared" si="76"/>
        <v>55</v>
      </c>
      <c r="AV52" s="8">
        <f t="shared" si="76"/>
        <v>0</v>
      </c>
      <c r="AW52" s="8">
        <f t="shared" si="76"/>
        <v>0</v>
      </c>
      <c r="AX52" s="8">
        <f t="shared" si="76"/>
        <v>220</v>
      </c>
      <c r="AY52" s="8">
        <f t="shared" si="76"/>
        <v>0</v>
      </c>
      <c r="AZ52" s="8">
        <f t="shared" si="76"/>
        <v>0</v>
      </c>
      <c r="BA52" s="8">
        <f t="shared" si="76"/>
        <v>123</v>
      </c>
      <c r="BB52" s="8">
        <f t="shared" si="76"/>
        <v>0</v>
      </c>
      <c r="BC52" s="8">
        <f t="shared" si="76"/>
        <v>0</v>
      </c>
      <c r="BD52" s="8">
        <f t="shared" si="76"/>
        <v>224</v>
      </c>
      <c r="BE52" s="8">
        <f t="shared" si="76"/>
        <v>0</v>
      </c>
      <c r="BF52" s="8">
        <f t="shared" si="76"/>
        <v>0</v>
      </c>
      <c r="BG52" s="8">
        <f t="shared" si="76"/>
        <v>180</v>
      </c>
      <c r="BH52" s="8">
        <f t="shared" si="76"/>
        <v>0</v>
      </c>
      <c r="BI52" s="72">
        <f t="shared" si="76"/>
        <v>0</v>
      </c>
      <c r="BJ52" s="72">
        <f t="shared" si="76"/>
        <v>0</v>
      </c>
      <c r="BK52" s="72">
        <f t="shared" si="76"/>
        <v>0</v>
      </c>
      <c r="BL52" s="8">
        <f t="shared" si="72"/>
        <v>0</v>
      </c>
      <c r="BM52" s="8">
        <f t="shared" si="68"/>
        <v>0</v>
      </c>
      <c r="BN52" s="8">
        <f t="shared" si="68"/>
        <v>0</v>
      </c>
      <c r="BO52" s="8">
        <f t="shared" si="68"/>
        <v>0</v>
      </c>
      <c r="BP52" s="8">
        <f t="shared" si="68"/>
        <v>-724</v>
      </c>
      <c r="BQ52" s="8">
        <f t="shared" si="68"/>
        <v>0</v>
      </c>
      <c r="BR52" s="53"/>
      <c r="BS52" s="54" t="s">
        <v>114</v>
      </c>
      <c r="BT52" s="54">
        <f t="shared" ca="1" si="69"/>
        <v>-724</v>
      </c>
      <c r="BU52" s="133"/>
      <c r="BV52" s="54">
        <f t="shared" ca="1" si="13"/>
        <v>-601</v>
      </c>
      <c r="BW52" s="54" t="str">
        <f t="shared" si="52"/>
        <v>&gt;=</v>
      </c>
      <c r="BX52" s="54">
        <f t="shared" ca="1" si="73"/>
        <v>-724</v>
      </c>
      <c r="BY52" s="53" t="b">
        <f t="shared" ca="1" si="70"/>
        <v>1</v>
      </c>
      <c r="BZ52" s="53"/>
    </row>
    <row r="53" spans="2:78" x14ac:dyDescent="0.25">
      <c r="H53"/>
      <c r="W53" s="82"/>
      <c r="X53" s="134"/>
      <c r="Y53" s="134"/>
      <c r="Z53" s="134"/>
      <c r="AA53" s="54" t="s">
        <v>26</v>
      </c>
      <c r="AB53" s="54" t="str">
        <f t="shared" si="58"/>
        <v>MCR-Wandsworth</v>
      </c>
      <c r="AC53" s="54">
        <v>6</v>
      </c>
      <c r="AD53" s="52"/>
      <c r="AE53" s="8">
        <f t="shared" ref="AE53:BK53" si="77">IF($AA53=LEFT(AE$8,2) &amp; RIGHT(AE$8,2),VLOOKUP(LEFT(AE$9,LEN(AE$9)-(LEN($AB35)-FIND("-", $AB35)+1)),$D$11:$E$20,2,FALSE),0)</f>
        <v>0</v>
      </c>
      <c r="AF53" s="8">
        <f t="shared" si="77"/>
        <v>0</v>
      </c>
      <c r="AG53" s="8">
        <f t="shared" si="77"/>
        <v>0</v>
      </c>
      <c r="AH53" s="8">
        <f t="shared" si="77"/>
        <v>0</v>
      </c>
      <c r="AI53" s="8">
        <f t="shared" si="77"/>
        <v>0</v>
      </c>
      <c r="AJ53" s="8">
        <f t="shared" si="77"/>
        <v>0</v>
      </c>
      <c r="AK53" s="8">
        <f t="shared" si="77"/>
        <v>0</v>
      </c>
      <c r="AL53" s="8">
        <f t="shared" si="77"/>
        <v>0</v>
      </c>
      <c r="AM53" s="8">
        <f t="shared" si="77"/>
        <v>0</v>
      </c>
      <c r="AN53" s="8">
        <f t="shared" si="77"/>
        <v>0</v>
      </c>
      <c r="AO53" s="8">
        <f t="shared" si="77"/>
        <v>0</v>
      </c>
      <c r="AP53" s="8">
        <f t="shared" si="77"/>
        <v>0</v>
      </c>
      <c r="AQ53" s="8">
        <f t="shared" si="77"/>
        <v>0</v>
      </c>
      <c r="AR53" s="8">
        <f t="shared" si="77"/>
        <v>0</v>
      </c>
      <c r="AS53" s="8">
        <f t="shared" si="77"/>
        <v>0</v>
      </c>
      <c r="AT53" s="8">
        <f t="shared" si="77"/>
        <v>0</v>
      </c>
      <c r="AU53" s="8">
        <f t="shared" si="77"/>
        <v>0</v>
      </c>
      <c r="AV53" s="8">
        <f t="shared" si="77"/>
        <v>55</v>
      </c>
      <c r="AW53" s="8">
        <f t="shared" si="77"/>
        <v>0</v>
      </c>
      <c r="AX53" s="8">
        <f t="shared" si="77"/>
        <v>0</v>
      </c>
      <c r="AY53" s="8">
        <f t="shared" si="77"/>
        <v>220</v>
      </c>
      <c r="AZ53" s="8">
        <f t="shared" si="77"/>
        <v>0</v>
      </c>
      <c r="BA53" s="8">
        <f t="shared" si="77"/>
        <v>0</v>
      </c>
      <c r="BB53" s="8">
        <f t="shared" si="77"/>
        <v>123</v>
      </c>
      <c r="BC53" s="8">
        <f t="shared" si="77"/>
        <v>0</v>
      </c>
      <c r="BD53" s="8">
        <f t="shared" si="77"/>
        <v>0</v>
      </c>
      <c r="BE53" s="8">
        <f t="shared" si="77"/>
        <v>224</v>
      </c>
      <c r="BF53" s="8">
        <f t="shared" si="77"/>
        <v>0</v>
      </c>
      <c r="BG53" s="8">
        <f t="shared" si="77"/>
        <v>0</v>
      </c>
      <c r="BH53" s="8">
        <f t="shared" si="77"/>
        <v>180</v>
      </c>
      <c r="BI53" s="72">
        <f t="shared" si="77"/>
        <v>0</v>
      </c>
      <c r="BJ53" s="72">
        <f t="shared" si="77"/>
        <v>0</v>
      </c>
      <c r="BK53" s="72">
        <f t="shared" si="77"/>
        <v>0</v>
      </c>
      <c r="BL53" s="8">
        <f t="shared" si="72"/>
        <v>0</v>
      </c>
      <c r="BM53" s="8">
        <f t="shared" si="68"/>
        <v>0</v>
      </c>
      <c r="BN53" s="8">
        <f t="shared" si="68"/>
        <v>0</v>
      </c>
      <c r="BO53" s="8">
        <f t="shared" si="68"/>
        <v>0</v>
      </c>
      <c r="BP53" s="8">
        <f t="shared" si="68"/>
        <v>0</v>
      </c>
      <c r="BQ53" s="8">
        <f t="shared" si="68"/>
        <v>-1596</v>
      </c>
      <c r="BR53" s="53"/>
      <c r="BS53" s="54" t="s">
        <v>114</v>
      </c>
      <c r="BT53" s="54">
        <f t="shared" ca="1" si="69"/>
        <v>-1596</v>
      </c>
      <c r="BU53" s="134"/>
      <c r="BV53" s="54">
        <f t="shared" ca="1" si="13"/>
        <v>-1372</v>
      </c>
      <c r="BW53" s="54" t="str">
        <f t="shared" si="52"/>
        <v>&gt;=</v>
      </c>
      <c r="BX53" s="54">
        <f t="shared" ca="1" si="73"/>
        <v>-1596</v>
      </c>
      <c r="BY53" s="53" t="b">
        <f t="shared" ca="1" si="70"/>
        <v>1</v>
      </c>
      <c r="BZ53" s="53"/>
    </row>
    <row r="54" spans="2:78" ht="72.599999999999994" x14ac:dyDescent="0.55000000000000004">
      <c r="B54" s="147" t="s">
        <v>227</v>
      </c>
      <c r="C54" s="148"/>
      <c r="D54" s="148"/>
      <c r="E54" s="149"/>
      <c r="G54" s="147" t="s">
        <v>228</v>
      </c>
      <c r="H54" s="148"/>
      <c r="I54" s="148"/>
      <c r="J54" s="149"/>
      <c r="AC54" s="6"/>
      <c r="AE54" s="5" t="str">
        <f t="shared" ref="AE54:BQ54" si="78">AE9</f>
        <v>LSMS-Barking-Belmarsh</v>
      </c>
      <c r="AF54" s="5" t="str">
        <f t="shared" si="78"/>
        <v>LSMS-Barking-Brixton</v>
      </c>
      <c r="AG54" s="5" t="str">
        <f t="shared" si="78"/>
        <v>LSMS-Barking-Wandsworth</v>
      </c>
      <c r="AH54" s="5" t="str">
        <f t="shared" si="78"/>
        <v>LSMS-Bexleyheath-Belmarsh</v>
      </c>
      <c r="AI54" s="5" t="str">
        <f t="shared" si="78"/>
        <v>LSMS-Bexleyheath-Brixton</v>
      </c>
      <c r="AJ54" s="5" t="str">
        <f t="shared" si="78"/>
        <v>LSMS-Bexleyheath-Wandsworth</v>
      </c>
      <c r="AK54" s="5" t="str">
        <f t="shared" si="78"/>
        <v>LSMS-Blackfriars-Belmarsh</v>
      </c>
      <c r="AL54" s="5" t="str">
        <f t="shared" si="78"/>
        <v>LSMS-Blackfriars-Brixton</v>
      </c>
      <c r="AM54" s="5" t="str">
        <f t="shared" si="78"/>
        <v>LSMS-Blackfriars-Wandsworth</v>
      </c>
      <c r="AN54" s="5" t="str">
        <f t="shared" si="78"/>
        <v>LSMS-Brent-Belmarsh</v>
      </c>
      <c r="AO54" s="5" t="str">
        <f t="shared" si="78"/>
        <v>LSMS-Brent-Brixton</v>
      </c>
      <c r="AP54" s="5" t="str">
        <f t="shared" si="78"/>
        <v>LSMS-Brent-Wandsworth</v>
      </c>
      <c r="AQ54" s="5" t="str">
        <f t="shared" si="78"/>
        <v>LSMS-Bromley-Belmarsh</v>
      </c>
      <c r="AR54" s="5" t="str">
        <f t="shared" si="78"/>
        <v>LSMS-Bromley-Brixton</v>
      </c>
      <c r="AS54" s="5" t="str">
        <f t="shared" si="78"/>
        <v>LSMS-Bromley-Wandsworth</v>
      </c>
      <c r="AT54" s="5" t="str">
        <f t="shared" si="78"/>
        <v>MCR-Barking-Belmarsh</v>
      </c>
      <c r="AU54" s="5" t="str">
        <f t="shared" si="78"/>
        <v>MCR-Barking-Brixton</v>
      </c>
      <c r="AV54" s="5" t="str">
        <f t="shared" si="78"/>
        <v>MCR-Barking-Wandsworth</v>
      </c>
      <c r="AW54" s="5" t="str">
        <f t="shared" si="78"/>
        <v>MCR-Bexleyheath-Belmarsh</v>
      </c>
      <c r="AX54" s="5" t="str">
        <f t="shared" si="78"/>
        <v>MCR-Bexleyheath-Brixton</v>
      </c>
      <c r="AY54" s="5" t="str">
        <f t="shared" si="78"/>
        <v>MCR-Bexleyheath-Wandsworth</v>
      </c>
      <c r="AZ54" s="5" t="str">
        <f t="shared" si="78"/>
        <v>MCR-Blackfriars-Belmarsh</v>
      </c>
      <c r="BA54" s="5" t="str">
        <f t="shared" si="78"/>
        <v>MCR-Blackfriars-Brixton</v>
      </c>
      <c r="BB54" s="5" t="str">
        <f t="shared" si="78"/>
        <v>MCR-Blackfriars-Wandsworth</v>
      </c>
      <c r="BC54" s="5" t="str">
        <f t="shared" si="78"/>
        <v>MCR-Brent-Belmarsh</v>
      </c>
      <c r="BD54" s="5" t="str">
        <f t="shared" si="78"/>
        <v>MCR-Brent-Brixton</v>
      </c>
      <c r="BE54" s="5" t="str">
        <f t="shared" si="78"/>
        <v>MCR-Brent-Wandsworth</v>
      </c>
      <c r="BF54" s="5" t="str">
        <f t="shared" si="78"/>
        <v>MCR-Bromley-Belmarsh</v>
      </c>
      <c r="BG54" s="5" t="str">
        <f t="shared" si="78"/>
        <v>MCR-Bromley-Brixton</v>
      </c>
      <c r="BH54" s="5" t="str">
        <f t="shared" si="78"/>
        <v>MCR-Bromley-Wandsworth</v>
      </c>
      <c r="BI54" s="5" t="str">
        <f t="shared" si="78"/>
        <v>Threshold-Belmarsh</v>
      </c>
      <c r="BJ54" s="5" t="str">
        <f t="shared" si="78"/>
        <v>Threshold-Brixton</v>
      </c>
      <c r="BK54" s="5" t="str">
        <f t="shared" si="78"/>
        <v>Threshold-Wandsworth</v>
      </c>
      <c r="BL54" s="5" t="str">
        <f t="shared" si="78"/>
        <v>Threshold-LSMS-Belmarsh</v>
      </c>
      <c r="BM54" s="5" t="str">
        <f t="shared" si="78"/>
        <v>Threshold-LSMS-Brixton</v>
      </c>
      <c r="BN54" s="5" t="str">
        <f t="shared" si="78"/>
        <v>Threshold-LSMS-Wandsworth</v>
      </c>
      <c r="BO54" s="5" t="str">
        <f t="shared" si="78"/>
        <v>Threshold-MCR-Belmarsh</v>
      </c>
      <c r="BP54" s="5" t="str">
        <f t="shared" si="78"/>
        <v>Threshold-MCR-Brixton</v>
      </c>
      <c r="BQ54" s="5" t="str">
        <f t="shared" si="78"/>
        <v>Threshold-MCR-Wandsworth</v>
      </c>
      <c r="BS54" s="5" t="str">
        <f>LEFT(AB48,FIND("-",AB48)-1)</f>
        <v>LSMS</v>
      </c>
    </row>
    <row r="55" spans="2:78" ht="14.4" x14ac:dyDescent="0.3">
      <c r="B55" s="12" t="s">
        <v>15</v>
      </c>
      <c r="C55" s="20" t="s">
        <v>0</v>
      </c>
      <c r="D55" s="20" t="s">
        <v>1</v>
      </c>
      <c r="E55" s="20" t="s">
        <v>2</v>
      </c>
      <c r="G55" s="12"/>
      <c r="H55" s="20" t="s">
        <v>0</v>
      </c>
      <c r="I55" s="20" t="s">
        <v>1</v>
      </c>
      <c r="J55" s="20" t="s">
        <v>2</v>
      </c>
      <c r="AB55" s="7" t="s">
        <v>105</v>
      </c>
      <c r="AE55" s="7">
        <v>1</v>
      </c>
      <c r="AF55" s="7">
        <v>2</v>
      </c>
      <c r="AG55" s="7">
        <v>3</v>
      </c>
      <c r="AH55" s="7">
        <v>4</v>
      </c>
      <c r="AI55" s="7">
        <v>5</v>
      </c>
      <c r="AJ55" s="7">
        <v>6</v>
      </c>
      <c r="AK55" s="7">
        <v>7</v>
      </c>
      <c r="AL55" s="7">
        <v>8</v>
      </c>
      <c r="AM55" s="7">
        <v>9</v>
      </c>
      <c r="AN55" s="7">
        <v>10</v>
      </c>
      <c r="AO55" s="7">
        <v>11</v>
      </c>
      <c r="AP55" s="7">
        <v>12</v>
      </c>
      <c r="AQ55" s="7">
        <v>13</v>
      </c>
      <c r="AR55" s="7">
        <v>14</v>
      </c>
      <c r="AS55" s="7">
        <v>15</v>
      </c>
      <c r="AT55" s="7">
        <v>16</v>
      </c>
      <c r="AU55" s="7">
        <v>17</v>
      </c>
      <c r="AV55" s="7">
        <v>18</v>
      </c>
      <c r="AW55" s="7">
        <v>19</v>
      </c>
      <c r="AX55" s="7">
        <v>20</v>
      </c>
      <c r="AY55" s="7">
        <v>21</v>
      </c>
      <c r="AZ55" s="7">
        <v>22</v>
      </c>
      <c r="BA55" s="7">
        <v>23</v>
      </c>
      <c r="BB55" s="7">
        <v>24</v>
      </c>
      <c r="BC55" s="7">
        <v>25</v>
      </c>
      <c r="BD55" s="7">
        <v>26</v>
      </c>
      <c r="BE55" s="7">
        <v>27</v>
      </c>
      <c r="BF55" s="7">
        <v>28</v>
      </c>
      <c r="BG55" s="7">
        <v>29</v>
      </c>
      <c r="BH55" s="7">
        <v>30</v>
      </c>
      <c r="BI55" s="7">
        <v>31</v>
      </c>
      <c r="BJ55" s="7">
        <v>32</v>
      </c>
      <c r="BK55" s="7">
        <v>33</v>
      </c>
      <c r="BL55" s="7">
        <v>34</v>
      </c>
      <c r="BM55" s="7">
        <v>35</v>
      </c>
      <c r="BN55" s="7">
        <v>36</v>
      </c>
      <c r="BO55" s="7">
        <v>37</v>
      </c>
      <c r="BP55" s="7">
        <v>38</v>
      </c>
      <c r="BQ55" s="7">
        <v>39</v>
      </c>
    </row>
    <row r="56" spans="2:78" ht="15" thickBot="1" x14ac:dyDescent="0.35">
      <c r="B56" s="12" t="s">
        <v>16</v>
      </c>
      <c r="C56" s="17">
        <v>0</v>
      </c>
      <c r="D56" s="17">
        <v>0</v>
      </c>
      <c r="E56" s="17">
        <v>0</v>
      </c>
      <c r="G56" s="12"/>
      <c r="H56" s="17">
        <v>0</v>
      </c>
      <c r="I56" s="17">
        <v>0</v>
      </c>
      <c r="J56" s="17">
        <v>0</v>
      </c>
      <c r="AB56" t="s">
        <v>106</v>
      </c>
      <c r="AE56" s="7">
        <f>INT((AE55-1)/3)+1</f>
        <v>1</v>
      </c>
      <c r="AF56" s="7">
        <f t="shared" ref="AF56:BH56" si="79">INT((AF55-1)/3)+1</f>
        <v>1</v>
      </c>
      <c r="AG56" s="7">
        <f t="shared" si="79"/>
        <v>1</v>
      </c>
      <c r="AH56" s="7">
        <f t="shared" si="79"/>
        <v>2</v>
      </c>
      <c r="AI56" s="7">
        <f t="shared" si="79"/>
        <v>2</v>
      </c>
      <c r="AJ56" s="7">
        <f t="shared" si="79"/>
        <v>2</v>
      </c>
      <c r="AK56" s="7">
        <f t="shared" si="79"/>
        <v>3</v>
      </c>
      <c r="AL56" s="7">
        <f t="shared" si="79"/>
        <v>3</v>
      </c>
      <c r="AM56" s="7">
        <f t="shared" si="79"/>
        <v>3</v>
      </c>
      <c r="AN56" s="7">
        <f t="shared" si="79"/>
        <v>4</v>
      </c>
      <c r="AO56" s="7">
        <f t="shared" si="79"/>
        <v>4</v>
      </c>
      <c r="AP56" s="7">
        <f t="shared" si="79"/>
        <v>4</v>
      </c>
      <c r="AQ56" s="7">
        <f t="shared" si="79"/>
        <v>5</v>
      </c>
      <c r="AR56" s="7">
        <f t="shared" si="79"/>
        <v>5</v>
      </c>
      <c r="AS56" s="7">
        <f t="shared" si="79"/>
        <v>5</v>
      </c>
      <c r="AT56" s="7">
        <f t="shared" si="79"/>
        <v>6</v>
      </c>
      <c r="AU56" s="7">
        <f t="shared" si="79"/>
        <v>6</v>
      </c>
      <c r="AV56" s="7">
        <f t="shared" si="79"/>
        <v>6</v>
      </c>
      <c r="AW56" s="7">
        <f t="shared" si="79"/>
        <v>7</v>
      </c>
      <c r="AX56" s="7">
        <f t="shared" si="79"/>
        <v>7</v>
      </c>
      <c r="AY56" s="7">
        <f t="shared" si="79"/>
        <v>7</v>
      </c>
      <c r="AZ56" s="7">
        <f t="shared" si="79"/>
        <v>8</v>
      </c>
      <c r="BA56" s="7">
        <f t="shared" si="79"/>
        <v>8</v>
      </c>
      <c r="BB56" s="7">
        <f t="shared" si="79"/>
        <v>8</v>
      </c>
      <c r="BC56" s="7">
        <f t="shared" si="79"/>
        <v>9</v>
      </c>
      <c r="BD56" s="7">
        <f t="shared" si="79"/>
        <v>9</v>
      </c>
      <c r="BE56" s="7">
        <f t="shared" si="79"/>
        <v>9</v>
      </c>
      <c r="BF56" s="7">
        <f t="shared" si="79"/>
        <v>10</v>
      </c>
      <c r="BG56" s="7">
        <f t="shared" si="79"/>
        <v>10</v>
      </c>
      <c r="BH56" s="7">
        <f t="shared" si="79"/>
        <v>10</v>
      </c>
      <c r="BI56" s="7"/>
      <c r="BJ56" s="7"/>
      <c r="BK56" s="7"/>
      <c r="BL56" s="7"/>
      <c r="BM56" s="7"/>
      <c r="BN56" s="7"/>
      <c r="BO56" s="7"/>
      <c r="BP56" s="7"/>
      <c r="BQ56" s="7"/>
    </row>
    <row r="57" spans="2:78" ht="14.4" x14ac:dyDescent="0.3">
      <c r="B57" s="12" t="s">
        <v>17</v>
      </c>
      <c r="C57" s="17">
        <v>0.5</v>
      </c>
      <c r="D57" s="17">
        <v>0</v>
      </c>
      <c r="E57" s="17">
        <v>0</v>
      </c>
      <c r="AB57" t="s">
        <v>107</v>
      </c>
      <c r="AE57" s="7">
        <f>IF(MOD(AE55,3) = 0,3,MOD(AE55,3))</f>
        <v>1</v>
      </c>
      <c r="AF57" s="7">
        <f t="shared" ref="AF57:BH57" si="80">IF(MOD(AF55,3) = 0,3,MOD(AF55,3))</f>
        <v>2</v>
      </c>
      <c r="AG57" s="7">
        <f t="shared" si="80"/>
        <v>3</v>
      </c>
      <c r="AH57" s="7">
        <f t="shared" si="80"/>
        <v>1</v>
      </c>
      <c r="AI57" s="7">
        <f t="shared" si="80"/>
        <v>2</v>
      </c>
      <c r="AJ57" s="7">
        <f t="shared" si="80"/>
        <v>3</v>
      </c>
      <c r="AK57" s="7">
        <f t="shared" si="80"/>
        <v>1</v>
      </c>
      <c r="AL57" s="7">
        <f t="shared" si="80"/>
        <v>2</v>
      </c>
      <c r="AM57" s="7">
        <f t="shared" si="80"/>
        <v>3</v>
      </c>
      <c r="AN57" s="7">
        <f t="shared" si="80"/>
        <v>1</v>
      </c>
      <c r="AO57" s="7">
        <f t="shared" si="80"/>
        <v>2</v>
      </c>
      <c r="AP57" s="7">
        <f t="shared" si="80"/>
        <v>3</v>
      </c>
      <c r="AQ57" s="7">
        <f t="shared" si="80"/>
        <v>1</v>
      </c>
      <c r="AR57" s="7">
        <f t="shared" si="80"/>
        <v>2</v>
      </c>
      <c r="AS57" s="7">
        <f t="shared" si="80"/>
        <v>3</v>
      </c>
      <c r="AT57" s="7">
        <f t="shared" si="80"/>
        <v>1</v>
      </c>
      <c r="AU57" s="7">
        <f t="shared" si="80"/>
        <v>2</v>
      </c>
      <c r="AV57" s="7">
        <f t="shared" si="80"/>
        <v>3</v>
      </c>
      <c r="AW57" s="7">
        <f t="shared" si="80"/>
        <v>1</v>
      </c>
      <c r="AX57" s="7">
        <f t="shared" si="80"/>
        <v>2</v>
      </c>
      <c r="AY57" s="7">
        <f t="shared" si="80"/>
        <v>3</v>
      </c>
      <c r="AZ57" s="7">
        <f t="shared" si="80"/>
        <v>1</v>
      </c>
      <c r="BA57" s="7">
        <f t="shared" si="80"/>
        <v>2</v>
      </c>
      <c r="BB57" s="7">
        <f t="shared" si="80"/>
        <v>3</v>
      </c>
      <c r="BC57" s="7">
        <f t="shared" si="80"/>
        <v>1</v>
      </c>
      <c r="BD57" s="7">
        <f t="shared" si="80"/>
        <v>2</v>
      </c>
      <c r="BE57" s="7">
        <f t="shared" si="80"/>
        <v>3</v>
      </c>
      <c r="BF57" s="7">
        <f t="shared" si="80"/>
        <v>1</v>
      </c>
      <c r="BG57" s="7">
        <f t="shared" si="80"/>
        <v>2</v>
      </c>
      <c r="BH57" s="7">
        <f t="shared" si="80"/>
        <v>3</v>
      </c>
      <c r="BI57" s="7"/>
      <c r="BJ57" s="7"/>
      <c r="BK57" s="7"/>
      <c r="BL57" s="7"/>
      <c r="BM57" s="7"/>
      <c r="BN57" s="7"/>
      <c r="BO57" s="7"/>
      <c r="BP57" s="7"/>
      <c r="BQ57" s="7"/>
      <c r="BU57" s="36" t="s">
        <v>129</v>
      </c>
      <c r="BV57" s="37"/>
      <c r="BW57" s="38"/>
    </row>
    <row r="58" spans="2:78" x14ac:dyDescent="0.25">
      <c r="AB58" s="125" t="s">
        <v>153</v>
      </c>
      <c r="AC58" s="126"/>
      <c r="AD58" s="127"/>
      <c r="AE58" s="47">
        <f t="shared" ref="AE58:BH58" ca="1" si="81">OFFSET($D$37,AE56-1,AE57-1)</f>
        <v>1</v>
      </c>
      <c r="AF58" s="47">
        <f t="shared" ca="1" si="81"/>
        <v>0</v>
      </c>
      <c r="AG58" s="47">
        <f t="shared" ca="1" si="81"/>
        <v>0</v>
      </c>
      <c r="AH58" s="47">
        <f t="shared" ca="1" si="81"/>
        <v>1</v>
      </c>
      <c r="AI58" s="47">
        <f t="shared" ca="1" si="81"/>
        <v>0</v>
      </c>
      <c r="AJ58" s="47">
        <f t="shared" ca="1" si="81"/>
        <v>0</v>
      </c>
      <c r="AK58" s="47">
        <f t="shared" ca="1" si="81"/>
        <v>0</v>
      </c>
      <c r="AL58" s="47">
        <f t="shared" ca="1" si="81"/>
        <v>1</v>
      </c>
      <c r="AM58" s="47">
        <f t="shared" ca="1" si="81"/>
        <v>0</v>
      </c>
      <c r="AN58" s="47">
        <f t="shared" ca="1" si="81"/>
        <v>0</v>
      </c>
      <c r="AO58" s="47">
        <f t="shared" ca="1" si="81"/>
        <v>0</v>
      </c>
      <c r="AP58" s="47">
        <f t="shared" ca="1" si="81"/>
        <v>1</v>
      </c>
      <c r="AQ58" s="47">
        <f t="shared" ca="1" si="81"/>
        <v>1</v>
      </c>
      <c r="AR58" s="47">
        <f t="shared" ca="1" si="81"/>
        <v>0</v>
      </c>
      <c r="AS58" s="47">
        <f t="shared" ca="1" si="81"/>
        <v>0</v>
      </c>
      <c r="AT58" s="47">
        <f t="shared" ca="1" si="81"/>
        <v>1</v>
      </c>
      <c r="AU58" s="47">
        <f t="shared" ca="1" si="81"/>
        <v>0</v>
      </c>
      <c r="AV58" s="47">
        <f t="shared" ca="1" si="81"/>
        <v>0</v>
      </c>
      <c r="AW58" s="47">
        <f t="shared" ca="1" si="81"/>
        <v>1</v>
      </c>
      <c r="AX58" s="47">
        <f t="shared" ca="1" si="81"/>
        <v>0</v>
      </c>
      <c r="AY58" s="47">
        <f t="shared" ca="1" si="81"/>
        <v>0</v>
      </c>
      <c r="AZ58" s="47">
        <f t="shared" ca="1" si="81"/>
        <v>0</v>
      </c>
      <c r="BA58" s="47">
        <f t="shared" ca="1" si="81"/>
        <v>1</v>
      </c>
      <c r="BB58" s="47">
        <f t="shared" ca="1" si="81"/>
        <v>0</v>
      </c>
      <c r="BC58" s="47">
        <f t="shared" ca="1" si="81"/>
        <v>0</v>
      </c>
      <c r="BD58" s="47">
        <f t="shared" ca="1" si="81"/>
        <v>0</v>
      </c>
      <c r="BE58" s="47">
        <f t="shared" ca="1" si="81"/>
        <v>1</v>
      </c>
      <c r="BF58" s="47">
        <f t="shared" ca="1" si="81"/>
        <v>1</v>
      </c>
      <c r="BG58" s="47">
        <f t="shared" ca="1" si="81"/>
        <v>0</v>
      </c>
      <c r="BH58" s="47">
        <f t="shared" ca="1" si="81"/>
        <v>0</v>
      </c>
      <c r="BI58" s="47">
        <f>H51</f>
        <v>1</v>
      </c>
      <c r="BJ58" s="47">
        <f>I51</f>
        <v>1</v>
      </c>
      <c r="BK58" s="47">
        <f>J51</f>
        <v>1</v>
      </c>
      <c r="BL58" s="71">
        <f>C51</f>
        <v>1</v>
      </c>
      <c r="BM58" s="71">
        <f>D51</f>
        <v>1</v>
      </c>
      <c r="BN58" s="71">
        <f>E51</f>
        <v>1</v>
      </c>
      <c r="BO58" s="71">
        <f>C52</f>
        <v>1</v>
      </c>
      <c r="BP58" s="71">
        <f>D52</f>
        <v>1</v>
      </c>
      <c r="BQ58" s="71">
        <f>E52</f>
        <v>1</v>
      </c>
      <c r="BU58" s="39" t="s">
        <v>119</v>
      </c>
      <c r="BV58" s="40" t="s">
        <v>120</v>
      </c>
      <c r="BW58" s="41" t="s">
        <v>121</v>
      </c>
    </row>
    <row r="59" spans="2:78" ht="14.4" thickBot="1" x14ac:dyDescent="0.3">
      <c r="BU59" s="42">
        <f ca="1">BU67</f>
        <v>12.330530401034929</v>
      </c>
      <c r="BV59" s="43">
        <f>C7</f>
        <v>12.330530401034929</v>
      </c>
      <c r="BW59" s="44" t="b">
        <f ca="1">BU59=BV59</f>
        <v>1</v>
      </c>
    </row>
    <row r="60" spans="2:78" ht="28.8" x14ac:dyDescent="0.55000000000000004">
      <c r="G60" s="86" t="s">
        <v>232</v>
      </c>
      <c r="AB60" t="s">
        <v>110</v>
      </c>
      <c r="AE60" s="7">
        <f t="shared" ref="AE60:BH60" ca="1" si="82">OFFSET($M$11,AE56-1,AE57-1)</f>
        <v>42</v>
      </c>
      <c r="AF60" s="7">
        <f t="shared" ca="1" si="82"/>
        <v>61</v>
      </c>
      <c r="AG60" s="7">
        <f t="shared" ca="1" si="82"/>
        <v>72</v>
      </c>
      <c r="AH60" s="7">
        <f t="shared" ca="1" si="82"/>
        <v>17</v>
      </c>
      <c r="AI60" s="7">
        <f t="shared" ca="1" si="82"/>
        <v>42</v>
      </c>
      <c r="AJ60" s="7">
        <f t="shared" ca="1" si="82"/>
        <v>57</v>
      </c>
      <c r="AK60" s="7">
        <f t="shared" ca="1" si="82"/>
        <v>41</v>
      </c>
      <c r="AL60" s="7">
        <f t="shared" ca="1" si="82"/>
        <v>28</v>
      </c>
      <c r="AM60" s="7">
        <f t="shared" ca="1" si="82"/>
        <v>36</v>
      </c>
      <c r="AN60" s="7">
        <f t="shared" ca="1" si="82"/>
        <v>66</v>
      </c>
      <c r="AO60" s="7">
        <f t="shared" ca="1" si="82"/>
        <v>61</v>
      </c>
      <c r="AP60" s="7">
        <f t="shared" ca="1" si="82"/>
        <v>46</v>
      </c>
      <c r="AQ60" s="7">
        <f t="shared" ca="1" si="82"/>
        <v>32</v>
      </c>
      <c r="AR60" s="7">
        <f t="shared" ca="1" si="82"/>
        <v>33</v>
      </c>
      <c r="AS60" s="7">
        <f t="shared" ca="1" si="82"/>
        <v>48</v>
      </c>
      <c r="AT60" s="7">
        <f t="shared" ca="1" si="82"/>
        <v>42</v>
      </c>
      <c r="AU60" s="7">
        <f t="shared" ca="1" si="82"/>
        <v>61</v>
      </c>
      <c r="AV60" s="7">
        <f t="shared" ca="1" si="82"/>
        <v>72</v>
      </c>
      <c r="AW60" s="7">
        <f t="shared" ca="1" si="82"/>
        <v>17</v>
      </c>
      <c r="AX60" s="7">
        <f t="shared" ca="1" si="82"/>
        <v>42</v>
      </c>
      <c r="AY60" s="7">
        <f t="shared" ca="1" si="82"/>
        <v>57</v>
      </c>
      <c r="AZ60" s="7">
        <f t="shared" ca="1" si="82"/>
        <v>41</v>
      </c>
      <c r="BA60" s="7">
        <f t="shared" ca="1" si="82"/>
        <v>28</v>
      </c>
      <c r="BB60" s="7">
        <f t="shared" ca="1" si="82"/>
        <v>36</v>
      </c>
      <c r="BC60" s="7">
        <f t="shared" ca="1" si="82"/>
        <v>66</v>
      </c>
      <c r="BD60" s="7">
        <f t="shared" ca="1" si="82"/>
        <v>61</v>
      </c>
      <c r="BE60" s="7">
        <f t="shared" ca="1" si="82"/>
        <v>46</v>
      </c>
      <c r="BF60" s="7">
        <f t="shared" ca="1" si="82"/>
        <v>32</v>
      </c>
      <c r="BG60" s="7">
        <f t="shared" ca="1" si="82"/>
        <v>33</v>
      </c>
      <c r="BH60" s="7">
        <f t="shared" ca="1" si="82"/>
        <v>48</v>
      </c>
      <c r="BI60" s="7"/>
      <c r="BJ60" s="7"/>
      <c r="BK60" s="7"/>
      <c r="BL60" s="7"/>
      <c r="BM60" s="7"/>
      <c r="BN60" s="7"/>
      <c r="BO60" s="7"/>
      <c r="BP60" s="7"/>
      <c r="BQ60" s="7"/>
    </row>
    <row r="61" spans="2:78" ht="14.4" customHeight="1" x14ac:dyDescent="0.25">
      <c r="H61" s="151">
        <v>3</v>
      </c>
      <c r="I61" s="152"/>
      <c r="AB61" t="s">
        <v>15</v>
      </c>
      <c r="AE61" s="7" t="str">
        <f t="shared" ref="AE61:BH61" si="83">VLOOKUP(LEFT(AE8,2),Codes,2,FALSE)</f>
        <v>LSMS</v>
      </c>
      <c r="AF61" s="7" t="str">
        <f t="shared" si="83"/>
        <v>LSMS</v>
      </c>
      <c r="AG61" s="7" t="str">
        <f t="shared" si="83"/>
        <v>LSMS</v>
      </c>
      <c r="AH61" s="7" t="str">
        <f t="shared" si="83"/>
        <v>LSMS</v>
      </c>
      <c r="AI61" s="7" t="str">
        <f t="shared" si="83"/>
        <v>LSMS</v>
      </c>
      <c r="AJ61" s="7" t="str">
        <f t="shared" si="83"/>
        <v>LSMS</v>
      </c>
      <c r="AK61" s="7" t="str">
        <f t="shared" si="83"/>
        <v>LSMS</v>
      </c>
      <c r="AL61" s="7" t="str">
        <f t="shared" si="83"/>
        <v>LSMS</v>
      </c>
      <c r="AM61" s="7" t="str">
        <f t="shared" si="83"/>
        <v>LSMS</v>
      </c>
      <c r="AN61" s="7" t="str">
        <f t="shared" si="83"/>
        <v>LSMS</v>
      </c>
      <c r="AO61" s="7" t="str">
        <f t="shared" si="83"/>
        <v>LSMS</v>
      </c>
      <c r="AP61" s="7" t="str">
        <f t="shared" si="83"/>
        <v>LSMS</v>
      </c>
      <c r="AQ61" s="7" t="str">
        <f t="shared" si="83"/>
        <v>LSMS</v>
      </c>
      <c r="AR61" s="7" t="str">
        <f t="shared" si="83"/>
        <v>LSMS</v>
      </c>
      <c r="AS61" s="7" t="str">
        <f t="shared" si="83"/>
        <v>LSMS</v>
      </c>
      <c r="AT61" s="7" t="str">
        <f t="shared" si="83"/>
        <v>MCR</v>
      </c>
      <c r="AU61" s="7" t="str">
        <f t="shared" si="83"/>
        <v>MCR</v>
      </c>
      <c r="AV61" s="7" t="str">
        <f t="shared" si="83"/>
        <v>MCR</v>
      </c>
      <c r="AW61" s="7" t="str">
        <f t="shared" si="83"/>
        <v>MCR</v>
      </c>
      <c r="AX61" s="7" t="str">
        <f t="shared" si="83"/>
        <v>MCR</v>
      </c>
      <c r="AY61" s="7" t="str">
        <f t="shared" si="83"/>
        <v>MCR</v>
      </c>
      <c r="AZ61" s="7" t="str">
        <f t="shared" si="83"/>
        <v>MCR</v>
      </c>
      <c r="BA61" s="7" t="str">
        <f t="shared" si="83"/>
        <v>MCR</v>
      </c>
      <c r="BB61" s="7" t="str">
        <f t="shared" si="83"/>
        <v>MCR</v>
      </c>
      <c r="BC61" s="7" t="str">
        <f t="shared" si="83"/>
        <v>MCR</v>
      </c>
      <c r="BD61" s="7" t="str">
        <f t="shared" si="83"/>
        <v>MCR</v>
      </c>
      <c r="BE61" s="7" t="str">
        <f t="shared" si="83"/>
        <v>MCR</v>
      </c>
      <c r="BF61" s="7" t="str">
        <f t="shared" si="83"/>
        <v>MCR</v>
      </c>
      <c r="BG61" s="7" t="str">
        <f t="shared" si="83"/>
        <v>MCR</v>
      </c>
      <c r="BH61" s="7" t="str">
        <f t="shared" si="83"/>
        <v>MCR</v>
      </c>
      <c r="BI61" s="7"/>
      <c r="BJ61" s="7"/>
      <c r="BK61" s="7"/>
      <c r="BL61" s="7"/>
      <c r="BM61" s="7"/>
      <c r="BN61" s="7"/>
      <c r="BO61" s="7"/>
      <c r="BP61" s="7"/>
      <c r="BQ61" s="7"/>
    </row>
    <row r="62" spans="2:78" ht="14.4" customHeight="1" x14ac:dyDescent="0.25">
      <c r="H62" s="153"/>
      <c r="I62" s="154"/>
      <c r="AB62" t="s">
        <v>117</v>
      </c>
      <c r="AE62" s="7">
        <f t="shared" ref="AE62:BH62" si="84">VLOOKUP(AE61,DriveTimeWeightings,2,FALSE)</f>
        <v>0.25</v>
      </c>
      <c r="AF62" s="7">
        <f t="shared" si="84"/>
        <v>0.25</v>
      </c>
      <c r="AG62" s="7">
        <f t="shared" si="84"/>
        <v>0.25</v>
      </c>
      <c r="AH62" s="7">
        <f t="shared" si="84"/>
        <v>0.25</v>
      </c>
      <c r="AI62" s="7">
        <f t="shared" si="84"/>
        <v>0.25</v>
      </c>
      <c r="AJ62" s="7">
        <f t="shared" si="84"/>
        <v>0.25</v>
      </c>
      <c r="AK62" s="7">
        <f t="shared" si="84"/>
        <v>0.25</v>
      </c>
      <c r="AL62" s="7">
        <f t="shared" si="84"/>
        <v>0.25</v>
      </c>
      <c r="AM62" s="7">
        <f t="shared" si="84"/>
        <v>0.25</v>
      </c>
      <c r="AN62" s="7">
        <f t="shared" si="84"/>
        <v>0.25</v>
      </c>
      <c r="AO62" s="7">
        <f t="shared" si="84"/>
        <v>0.25</v>
      </c>
      <c r="AP62" s="7">
        <f t="shared" si="84"/>
        <v>0.25</v>
      </c>
      <c r="AQ62" s="7">
        <f t="shared" si="84"/>
        <v>0.25</v>
      </c>
      <c r="AR62" s="7">
        <f t="shared" si="84"/>
        <v>0.25</v>
      </c>
      <c r="AS62" s="7">
        <f t="shared" si="84"/>
        <v>0.25</v>
      </c>
      <c r="AT62" s="7">
        <f t="shared" si="84"/>
        <v>0.5</v>
      </c>
      <c r="AU62" s="7">
        <f t="shared" si="84"/>
        <v>0.5</v>
      </c>
      <c r="AV62" s="7">
        <f t="shared" si="84"/>
        <v>0.5</v>
      </c>
      <c r="AW62" s="7">
        <f t="shared" si="84"/>
        <v>0.5</v>
      </c>
      <c r="AX62" s="7">
        <f t="shared" si="84"/>
        <v>0.5</v>
      </c>
      <c r="AY62" s="7">
        <f t="shared" si="84"/>
        <v>0.5</v>
      </c>
      <c r="AZ62" s="7">
        <f t="shared" si="84"/>
        <v>0.5</v>
      </c>
      <c r="BA62" s="7">
        <f t="shared" si="84"/>
        <v>0.5</v>
      </c>
      <c r="BB62" s="7">
        <f t="shared" si="84"/>
        <v>0.5</v>
      </c>
      <c r="BC62" s="7">
        <f t="shared" si="84"/>
        <v>0.5</v>
      </c>
      <c r="BD62" s="7">
        <f>VLOOKUP(BD61,DriveTimeWeightings,2,FALSE)</f>
        <v>0.5</v>
      </c>
      <c r="BE62" s="7">
        <f t="shared" si="84"/>
        <v>0.5</v>
      </c>
      <c r="BF62" s="7">
        <f t="shared" si="84"/>
        <v>0.5</v>
      </c>
      <c r="BG62" s="7">
        <f t="shared" si="84"/>
        <v>0.5</v>
      </c>
      <c r="BH62" s="7">
        <f t="shared" si="84"/>
        <v>0.5</v>
      </c>
      <c r="BI62" s="7"/>
      <c r="BJ62" s="7"/>
      <c r="BK62" s="7"/>
      <c r="BL62" s="7"/>
      <c r="BM62" s="7"/>
      <c r="BN62" s="7"/>
      <c r="BO62" s="7"/>
      <c r="BP62" s="7"/>
      <c r="BQ62" s="7"/>
    </row>
    <row r="63" spans="2:78" x14ac:dyDescent="0.25">
      <c r="AB63" t="s">
        <v>118</v>
      </c>
      <c r="AE63" s="7">
        <f ca="1">AE60*AE62</f>
        <v>10.5</v>
      </c>
      <c r="AF63" s="7">
        <f t="shared" ref="AF63:BH63" ca="1" si="85">AF60*AF62</f>
        <v>15.25</v>
      </c>
      <c r="AG63" s="7">
        <f t="shared" ca="1" si="85"/>
        <v>18</v>
      </c>
      <c r="AH63" s="7">
        <f t="shared" ca="1" si="85"/>
        <v>4.25</v>
      </c>
      <c r="AI63" s="7">
        <f t="shared" ca="1" si="85"/>
        <v>10.5</v>
      </c>
      <c r="AJ63" s="7">
        <f t="shared" ca="1" si="85"/>
        <v>14.25</v>
      </c>
      <c r="AK63" s="7">
        <f t="shared" ca="1" si="85"/>
        <v>10.25</v>
      </c>
      <c r="AL63" s="7">
        <f t="shared" ca="1" si="85"/>
        <v>7</v>
      </c>
      <c r="AM63" s="7">
        <f t="shared" ca="1" si="85"/>
        <v>9</v>
      </c>
      <c r="AN63" s="7">
        <f t="shared" ca="1" si="85"/>
        <v>16.5</v>
      </c>
      <c r="AO63" s="7">
        <f t="shared" ca="1" si="85"/>
        <v>15.25</v>
      </c>
      <c r="AP63" s="7">
        <f t="shared" ca="1" si="85"/>
        <v>11.5</v>
      </c>
      <c r="AQ63" s="7">
        <f t="shared" ca="1" si="85"/>
        <v>8</v>
      </c>
      <c r="AR63" s="7">
        <f t="shared" ca="1" si="85"/>
        <v>8.25</v>
      </c>
      <c r="AS63" s="7">
        <f t="shared" ca="1" si="85"/>
        <v>12</v>
      </c>
      <c r="AT63" s="7">
        <f t="shared" ca="1" si="85"/>
        <v>21</v>
      </c>
      <c r="AU63" s="7">
        <f t="shared" ca="1" si="85"/>
        <v>30.5</v>
      </c>
      <c r="AV63" s="7">
        <f t="shared" ca="1" si="85"/>
        <v>36</v>
      </c>
      <c r="AW63" s="7">
        <f t="shared" ca="1" si="85"/>
        <v>8.5</v>
      </c>
      <c r="AX63" s="7">
        <f t="shared" ca="1" si="85"/>
        <v>21</v>
      </c>
      <c r="AY63" s="7">
        <f t="shared" ca="1" si="85"/>
        <v>28.5</v>
      </c>
      <c r="AZ63" s="7">
        <f t="shared" ca="1" si="85"/>
        <v>20.5</v>
      </c>
      <c r="BA63" s="7">
        <f t="shared" ca="1" si="85"/>
        <v>14</v>
      </c>
      <c r="BB63" s="7">
        <f t="shared" ca="1" si="85"/>
        <v>18</v>
      </c>
      <c r="BC63" s="7">
        <f t="shared" ca="1" si="85"/>
        <v>33</v>
      </c>
      <c r="BD63" s="7">
        <f t="shared" ca="1" si="85"/>
        <v>30.5</v>
      </c>
      <c r="BE63" s="7">
        <f t="shared" ca="1" si="85"/>
        <v>23</v>
      </c>
      <c r="BF63" s="7">
        <f t="shared" ca="1" si="85"/>
        <v>16</v>
      </c>
      <c r="BG63" s="7">
        <f t="shared" ca="1" si="85"/>
        <v>16.5</v>
      </c>
      <c r="BH63" s="7">
        <f t="shared" ca="1" si="85"/>
        <v>24</v>
      </c>
      <c r="BI63" s="7"/>
      <c r="BJ63" s="7"/>
      <c r="BK63" s="7"/>
      <c r="BL63" s="7"/>
      <c r="BM63" s="7"/>
      <c r="BN63" s="7"/>
      <c r="BO63" s="7"/>
      <c r="BP63" s="7"/>
      <c r="BQ63" s="7"/>
    </row>
    <row r="64" spans="2:78" x14ac:dyDescent="0.25">
      <c r="M64"/>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row>
    <row r="65" spans="2:73" ht="45" x14ac:dyDescent="0.55000000000000004">
      <c r="B65" s="150" t="s">
        <v>231</v>
      </c>
      <c r="C65" s="150"/>
      <c r="D65" s="150"/>
      <c r="E65" s="150"/>
      <c r="F65" s="150"/>
      <c r="G65" s="150"/>
      <c r="H65" s="150"/>
      <c r="I65" s="150"/>
      <c r="J65" s="150"/>
      <c r="M65"/>
      <c r="AB65" t="s">
        <v>131</v>
      </c>
      <c r="AE65" s="14" t="str">
        <f t="shared" ref="AE65:BH65" si="86">LEFT(AE9,FIND("-",AE9,FIND("-",AE9)+1)-1)</f>
        <v>LSMS-Barking</v>
      </c>
      <c r="AF65" s="14" t="str">
        <f t="shared" si="86"/>
        <v>LSMS-Barking</v>
      </c>
      <c r="AG65" s="14" t="str">
        <f t="shared" si="86"/>
        <v>LSMS-Barking</v>
      </c>
      <c r="AH65" s="14" t="str">
        <f t="shared" si="86"/>
        <v>LSMS-Bexleyheath</v>
      </c>
      <c r="AI65" s="14" t="str">
        <f t="shared" si="86"/>
        <v>LSMS-Bexleyheath</v>
      </c>
      <c r="AJ65" s="14" t="str">
        <f t="shared" si="86"/>
        <v>LSMS-Bexleyheath</v>
      </c>
      <c r="AK65" s="14" t="str">
        <f t="shared" si="86"/>
        <v>LSMS-Blackfriars</v>
      </c>
      <c r="AL65" s="14" t="str">
        <f t="shared" si="86"/>
        <v>LSMS-Blackfriars</v>
      </c>
      <c r="AM65" s="14" t="str">
        <f t="shared" si="86"/>
        <v>LSMS-Blackfriars</v>
      </c>
      <c r="AN65" s="14" t="str">
        <f t="shared" si="86"/>
        <v>LSMS-Brent</v>
      </c>
      <c r="AO65" s="14" t="str">
        <f t="shared" si="86"/>
        <v>LSMS-Brent</v>
      </c>
      <c r="AP65" s="14" t="str">
        <f t="shared" si="86"/>
        <v>LSMS-Brent</v>
      </c>
      <c r="AQ65" s="14" t="str">
        <f t="shared" si="86"/>
        <v>LSMS-Bromley</v>
      </c>
      <c r="AR65" s="14" t="str">
        <f t="shared" si="86"/>
        <v>LSMS-Bromley</v>
      </c>
      <c r="AS65" s="14" t="str">
        <f t="shared" si="86"/>
        <v>LSMS-Bromley</v>
      </c>
      <c r="AT65" s="14" t="str">
        <f t="shared" si="86"/>
        <v>MCR-Barking</v>
      </c>
      <c r="AU65" s="14" t="str">
        <f t="shared" si="86"/>
        <v>MCR-Barking</v>
      </c>
      <c r="AV65" s="14" t="str">
        <f t="shared" si="86"/>
        <v>MCR-Barking</v>
      </c>
      <c r="AW65" s="14" t="str">
        <f t="shared" si="86"/>
        <v>MCR-Bexleyheath</v>
      </c>
      <c r="AX65" s="14" t="str">
        <f t="shared" si="86"/>
        <v>MCR-Bexleyheath</v>
      </c>
      <c r="AY65" s="14" t="str">
        <f t="shared" si="86"/>
        <v>MCR-Bexleyheath</v>
      </c>
      <c r="AZ65" s="14" t="str">
        <f t="shared" si="86"/>
        <v>MCR-Blackfriars</v>
      </c>
      <c r="BA65" s="14" t="str">
        <f t="shared" si="86"/>
        <v>MCR-Blackfriars</v>
      </c>
      <c r="BB65" s="14" t="str">
        <f t="shared" si="86"/>
        <v>MCR-Blackfriars</v>
      </c>
      <c r="BC65" s="14" t="str">
        <f t="shared" si="86"/>
        <v>MCR-Brent</v>
      </c>
      <c r="BD65" s="14" t="str">
        <f t="shared" si="86"/>
        <v>MCR-Brent</v>
      </c>
      <c r="BE65" s="14" t="str">
        <f t="shared" si="86"/>
        <v>MCR-Brent</v>
      </c>
      <c r="BF65" s="14" t="str">
        <f t="shared" si="86"/>
        <v>MCR-Bromley</v>
      </c>
      <c r="BG65" s="14" t="str">
        <f t="shared" si="86"/>
        <v>MCR-Bromley</v>
      </c>
      <c r="BH65" s="14" t="str">
        <f t="shared" si="86"/>
        <v>MCR-Bromley</v>
      </c>
      <c r="BI65" s="14"/>
      <c r="BJ65" s="14"/>
      <c r="BK65" s="14"/>
      <c r="BL65" s="14"/>
      <c r="BM65" s="14"/>
      <c r="BN65" s="14"/>
      <c r="BO65" s="14"/>
      <c r="BP65" s="14"/>
      <c r="BQ65" s="14"/>
    </row>
    <row r="66" spans="2:73" x14ac:dyDescent="0.25">
      <c r="M66"/>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c r="BE66" s="14"/>
      <c r="BF66" s="14"/>
      <c r="BG66" s="14"/>
      <c r="BH66" s="14"/>
      <c r="BI66" s="14"/>
      <c r="BJ66" s="14"/>
      <c r="BK66" s="14"/>
      <c r="BL66" s="14"/>
      <c r="BM66" s="14"/>
      <c r="BN66" s="14"/>
      <c r="BO66" s="14"/>
      <c r="BP66" s="14"/>
      <c r="BQ66" s="14"/>
      <c r="BS66" t="s">
        <v>134</v>
      </c>
      <c r="BT66" t="s">
        <v>135</v>
      </c>
      <c r="BU66" t="s">
        <v>136</v>
      </c>
    </row>
    <row r="67" spans="2:73" ht="28.8" x14ac:dyDescent="0.55000000000000004">
      <c r="B67" s="144" t="s">
        <v>234</v>
      </c>
      <c r="C67" s="145"/>
      <c r="D67" s="145"/>
      <c r="E67" s="146"/>
      <c r="G67" s="144" t="s">
        <v>236</v>
      </c>
      <c r="H67" s="145"/>
      <c r="I67" s="145"/>
      <c r="J67" s="146"/>
      <c r="L67" s="87" t="s">
        <v>241</v>
      </c>
      <c r="M67"/>
      <c r="AB67" t="s">
        <v>132</v>
      </c>
      <c r="AE67" s="7">
        <f t="shared" ref="AE67:BH67" si="87">VLOOKUP(AE65,$D11:$E20,2,FALSE)</f>
        <v>22</v>
      </c>
      <c r="AF67" s="7">
        <f t="shared" si="87"/>
        <v>22</v>
      </c>
      <c r="AG67" s="7">
        <f t="shared" si="87"/>
        <v>22</v>
      </c>
      <c r="AH67" s="7">
        <f t="shared" si="87"/>
        <v>200</v>
      </c>
      <c r="AI67" s="7">
        <f t="shared" si="87"/>
        <v>200</v>
      </c>
      <c r="AJ67" s="7">
        <f t="shared" si="87"/>
        <v>200</v>
      </c>
      <c r="AK67" s="7">
        <f t="shared" si="87"/>
        <v>100</v>
      </c>
      <c r="AL67" s="7">
        <f t="shared" si="87"/>
        <v>100</v>
      </c>
      <c r="AM67" s="7">
        <f t="shared" si="87"/>
        <v>100</v>
      </c>
      <c r="AN67" s="7">
        <f t="shared" si="87"/>
        <v>322</v>
      </c>
      <c r="AO67" s="7">
        <f t="shared" si="87"/>
        <v>322</v>
      </c>
      <c r="AP67" s="7">
        <f t="shared" si="87"/>
        <v>322</v>
      </c>
      <c r="AQ67" s="7">
        <f t="shared" si="87"/>
        <v>100</v>
      </c>
      <c r="AR67" s="7">
        <f t="shared" si="87"/>
        <v>100</v>
      </c>
      <c r="AS67" s="7">
        <f t="shared" si="87"/>
        <v>100</v>
      </c>
      <c r="AT67" s="7">
        <f t="shared" si="87"/>
        <v>55</v>
      </c>
      <c r="AU67" s="7">
        <f t="shared" si="87"/>
        <v>55</v>
      </c>
      <c r="AV67" s="7">
        <f t="shared" si="87"/>
        <v>55</v>
      </c>
      <c r="AW67" s="7">
        <f t="shared" si="87"/>
        <v>220</v>
      </c>
      <c r="AX67" s="7">
        <f t="shared" si="87"/>
        <v>220</v>
      </c>
      <c r="AY67" s="7">
        <f t="shared" si="87"/>
        <v>220</v>
      </c>
      <c r="AZ67" s="7">
        <f t="shared" si="87"/>
        <v>123</v>
      </c>
      <c r="BA67" s="7">
        <f t="shared" si="87"/>
        <v>123</v>
      </c>
      <c r="BB67" s="7">
        <f t="shared" si="87"/>
        <v>123</v>
      </c>
      <c r="BC67" s="7">
        <f t="shared" si="87"/>
        <v>224</v>
      </c>
      <c r="BD67" s="7">
        <f t="shared" si="87"/>
        <v>224</v>
      </c>
      <c r="BE67" s="7">
        <f t="shared" si="87"/>
        <v>224</v>
      </c>
      <c r="BF67" s="7">
        <f t="shared" si="87"/>
        <v>180</v>
      </c>
      <c r="BG67" s="7">
        <f t="shared" si="87"/>
        <v>180</v>
      </c>
      <c r="BH67" s="7">
        <f t="shared" si="87"/>
        <v>180</v>
      </c>
      <c r="BI67" s="7"/>
      <c r="BJ67" s="7"/>
      <c r="BK67" s="7"/>
      <c r="BL67" s="7"/>
      <c r="BM67" s="7"/>
      <c r="BN67" s="7"/>
      <c r="BO67" s="7"/>
      <c r="BP67" s="7"/>
      <c r="BQ67" s="7"/>
      <c r="BR67" s="7"/>
      <c r="BS67" s="7">
        <f ca="1">SUM(AE69:BK69)</f>
        <v>19063</v>
      </c>
      <c r="BT67">
        <f>SUM(E11:E20)</f>
        <v>1546</v>
      </c>
      <c r="BU67">
        <f ca="1">BS67/BT67</f>
        <v>12.330530401034929</v>
      </c>
    </row>
    <row r="68" spans="2:73" ht="14.4" x14ac:dyDescent="0.3">
      <c r="B68" s="12" t="s">
        <v>15</v>
      </c>
      <c r="C68" s="20" t="s">
        <v>0</v>
      </c>
      <c r="D68" s="20" t="s">
        <v>1</v>
      </c>
      <c r="E68" s="20" t="s">
        <v>2</v>
      </c>
      <c r="G68" s="12"/>
      <c r="H68" s="20" t="s">
        <v>0</v>
      </c>
      <c r="I68" s="20" t="s">
        <v>1</v>
      </c>
      <c r="J68" s="20" t="s">
        <v>2</v>
      </c>
      <c r="L68" s="93">
        <v>100</v>
      </c>
      <c r="M68"/>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row>
    <row r="69" spans="2:73" ht="14.4" x14ac:dyDescent="0.3">
      <c r="B69" s="12" t="s">
        <v>16</v>
      </c>
      <c r="C69" s="92">
        <f>C51*$L$68</f>
        <v>100</v>
      </c>
      <c r="D69" s="92">
        <f t="shared" ref="D69:E70" si="88">D51*$L$68</f>
        <v>100</v>
      </c>
      <c r="E69" s="92">
        <f t="shared" si="88"/>
        <v>100</v>
      </c>
      <c r="G69" s="12"/>
      <c r="H69" s="92">
        <f>H51*$L$68</f>
        <v>100</v>
      </c>
      <c r="I69" s="92">
        <f t="shared" ref="I69:J69" si="89">I51*$L$68</f>
        <v>100</v>
      </c>
      <c r="J69" s="92">
        <f t="shared" si="89"/>
        <v>100</v>
      </c>
      <c r="M69"/>
      <c r="AB69" t="s">
        <v>128</v>
      </c>
      <c r="AE69" s="7">
        <f t="shared" ref="AE69:BK69" ca="1" si="90">AE67*AE63*AE58</f>
        <v>231</v>
      </c>
      <c r="AF69" s="7">
        <f t="shared" ca="1" si="90"/>
        <v>0</v>
      </c>
      <c r="AG69" s="7">
        <f t="shared" ca="1" si="90"/>
        <v>0</v>
      </c>
      <c r="AH69" s="7">
        <f t="shared" ca="1" si="90"/>
        <v>850</v>
      </c>
      <c r="AI69" s="7">
        <f t="shared" ca="1" si="90"/>
        <v>0</v>
      </c>
      <c r="AJ69" s="7">
        <f t="shared" ca="1" si="90"/>
        <v>0</v>
      </c>
      <c r="AK69" s="7">
        <f t="shared" ca="1" si="90"/>
        <v>0</v>
      </c>
      <c r="AL69" s="7">
        <f t="shared" ca="1" si="90"/>
        <v>700</v>
      </c>
      <c r="AM69" s="7">
        <f t="shared" ca="1" si="90"/>
        <v>0</v>
      </c>
      <c r="AN69" s="7">
        <f t="shared" ca="1" si="90"/>
        <v>0</v>
      </c>
      <c r="AO69" s="7">
        <f t="shared" ca="1" si="90"/>
        <v>0</v>
      </c>
      <c r="AP69" s="7">
        <f t="shared" ca="1" si="90"/>
        <v>3703</v>
      </c>
      <c r="AQ69" s="7">
        <f t="shared" ca="1" si="90"/>
        <v>800</v>
      </c>
      <c r="AR69" s="7">
        <f t="shared" ca="1" si="90"/>
        <v>0</v>
      </c>
      <c r="AS69" s="7">
        <f t="shared" ca="1" si="90"/>
        <v>0</v>
      </c>
      <c r="AT69" s="7">
        <f t="shared" ca="1" si="90"/>
        <v>1155</v>
      </c>
      <c r="AU69" s="7">
        <f t="shared" ca="1" si="90"/>
        <v>0</v>
      </c>
      <c r="AV69" s="7">
        <f t="shared" ca="1" si="90"/>
        <v>0</v>
      </c>
      <c r="AW69" s="7">
        <f t="shared" ca="1" si="90"/>
        <v>1870</v>
      </c>
      <c r="AX69" s="7">
        <f t="shared" ca="1" si="90"/>
        <v>0</v>
      </c>
      <c r="AY69" s="7">
        <f t="shared" ca="1" si="90"/>
        <v>0</v>
      </c>
      <c r="AZ69" s="7">
        <f t="shared" ca="1" si="90"/>
        <v>0</v>
      </c>
      <c r="BA69" s="7">
        <f t="shared" ca="1" si="90"/>
        <v>1722</v>
      </c>
      <c r="BB69" s="7">
        <f t="shared" ca="1" si="90"/>
        <v>0</v>
      </c>
      <c r="BC69" s="7">
        <f t="shared" ca="1" si="90"/>
        <v>0</v>
      </c>
      <c r="BD69" s="7">
        <f t="shared" ca="1" si="90"/>
        <v>0</v>
      </c>
      <c r="BE69" s="7">
        <f t="shared" ca="1" si="90"/>
        <v>5152</v>
      </c>
      <c r="BF69" s="7">
        <f t="shared" ca="1" si="90"/>
        <v>2880</v>
      </c>
      <c r="BG69" s="7">
        <f t="shared" ca="1" si="90"/>
        <v>0</v>
      </c>
      <c r="BH69" s="7">
        <f t="shared" ca="1" si="90"/>
        <v>0</v>
      </c>
      <c r="BI69" s="7">
        <f t="shared" si="90"/>
        <v>0</v>
      </c>
      <c r="BJ69" s="7">
        <f t="shared" si="90"/>
        <v>0</v>
      </c>
      <c r="BK69" s="7">
        <f t="shared" si="90"/>
        <v>0</v>
      </c>
      <c r="BL69" s="7"/>
      <c r="BM69" s="7"/>
      <c r="BN69" s="7"/>
      <c r="BO69" s="7"/>
      <c r="BP69" s="7"/>
      <c r="BQ69" s="7"/>
    </row>
    <row r="70" spans="2:73" ht="14.4" x14ac:dyDescent="0.3">
      <c r="B70" s="12" t="s">
        <v>17</v>
      </c>
      <c r="C70" s="92">
        <f>C52*$L$68</f>
        <v>100</v>
      </c>
      <c r="D70" s="92">
        <f t="shared" si="88"/>
        <v>100</v>
      </c>
      <c r="E70" s="92">
        <f t="shared" si="88"/>
        <v>100</v>
      </c>
      <c r="M70"/>
      <c r="Z70" s="7"/>
      <c r="AB70" s="7"/>
    </row>
    <row r="71" spans="2:73" x14ac:dyDescent="0.25">
      <c r="M71"/>
      <c r="AB71" s="7" t="s">
        <v>160</v>
      </c>
      <c r="AE71" s="7">
        <f t="shared" ref="AE71:BK71" ca="1" si="91">AE67*AE63/SUM($E$11:$E$20)</f>
        <v>0.14941785252263906</v>
      </c>
      <c r="AF71" s="7">
        <f t="shared" ca="1" si="91"/>
        <v>0.21701164294954722</v>
      </c>
      <c r="AG71" s="7">
        <f t="shared" ca="1" si="91"/>
        <v>0.25614489003880986</v>
      </c>
      <c r="AH71" s="7">
        <f t="shared" ca="1" si="91"/>
        <v>0.54980595084087969</v>
      </c>
      <c r="AI71" s="7">
        <f t="shared" ca="1" si="91"/>
        <v>1.3583441138421732</v>
      </c>
      <c r="AJ71" s="7">
        <f t="shared" ca="1" si="91"/>
        <v>1.8434670116429495</v>
      </c>
      <c r="AK71" s="7">
        <f t="shared" ca="1" si="91"/>
        <v>0.66300129366106075</v>
      </c>
      <c r="AL71" s="7">
        <f t="shared" ca="1" si="91"/>
        <v>0.45278137128072443</v>
      </c>
      <c r="AM71" s="7">
        <f t="shared" ca="1" si="91"/>
        <v>0.58214747736093142</v>
      </c>
      <c r="AN71" s="7">
        <f t="shared" ca="1" si="91"/>
        <v>3.4366106080206986</v>
      </c>
      <c r="AO71" s="7">
        <f t="shared" ca="1" si="91"/>
        <v>3.1762613195342819</v>
      </c>
      <c r="AP71" s="7">
        <f t="shared" ca="1" si="91"/>
        <v>2.3952134540750323</v>
      </c>
      <c r="AQ71" s="7">
        <f t="shared" ca="1" si="91"/>
        <v>0.51746442432082795</v>
      </c>
      <c r="AR71" s="7">
        <f t="shared" ca="1" si="91"/>
        <v>0.53363518758085382</v>
      </c>
      <c r="AS71" s="7">
        <f t="shared" ca="1" si="91"/>
        <v>0.77619663648124193</v>
      </c>
      <c r="AT71" s="7">
        <f t="shared" ca="1" si="91"/>
        <v>0.7470892626131953</v>
      </c>
      <c r="AU71" s="7">
        <f t="shared" ca="1" si="91"/>
        <v>1.0850582147477361</v>
      </c>
      <c r="AV71" s="7">
        <f t="shared" ca="1" si="91"/>
        <v>1.2807244501940491</v>
      </c>
      <c r="AW71" s="7">
        <f t="shared" ca="1" si="91"/>
        <v>1.2095730918499352</v>
      </c>
      <c r="AX71" s="7">
        <f t="shared" ca="1" si="91"/>
        <v>2.9883570504527812</v>
      </c>
      <c r="AY71" s="7">
        <f t="shared" ca="1" si="91"/>
        <v>4.0556274256144889</v>
      </c>
      <c r="AZ71" s="7">
        <f t="shared" ca="1" si="91"/>
        <v>1.6309831824062095</v>
      </c>
      <c r="BA71" s="7">
        <f t="shared" ca="1" si="91"/>
        <v>1.1138421733505821</v>
      </c>
      <c r="BB71" s="7">
        <f t="shared" ca="1" si="91"/>
        <v>1.4320827943078913</v>
      </c>
      <c r="BC71" s="7">
        <f t="shared" ca="1" si="91"/>
        <v>4.7813712807244499</v>
      </c>
      <c r="BD71" s="7">
        <f t="shared" ca="1" si="91"/>
        <v>4.4191461836998709</v>
      </c>
      <c r="BE71" s="7">
        <f t="shared" ca="1" si="91"/>
        <v>3.3324708926261319</v>
      </c>
      <c r="BF71" s="7">
        <f t="shared" ca="1" si="91"/>
        <v>1.8628719275549805</v>
      </c>
      <c r="BG71" s="7">
        <f t="shared" ca="1" si="91"/>
        <v>1.9210866752910738</v>
      </c>
      <c r="BH71" s="7">
        <f t="shared" ca="1" si="91"/>
        <v>2.7943078913324708</v>
      </c>
      <c r="BI71" s="7">
        <f t="shared" si="91"/>
        <v>0</v>
      </c>
      <c r="BJ71" s="7">
        <f t="shared" si="91"/>
        <v>0</v>
      </c>
      <c r="BK71" s="7">
        <f t="shared" si="91"/>
        <v>0</v>
      </c>
      <c r="BL71" s="7"/>
      <c r="BM71" s="7"/>
      <c r="BN71" s="7"/>
      <c r="BO71" s="7"/>
      <c r="BP71" s="7"/>
      <c r="BQ71" s="7"/>
    </row>
    <row r="72" spans="2:73" x14ac:dyDescent="0.25">
      <c r="M72"/>
      <c r="AA72" s="7"/>
      <c r="AB72" s="7"/>
      <c r="AR72" s="7"/>
      <c r="AS72" s="7"/>
      <c r="AT72" s="7"/>
      <c r="AU72" s="7"/>
      <c r="AV72" s="7"/>
      <c r="AW72" s="7"/>
      <c r="AX72" s="7"/>
      <c r="AY72" s="7"/>
      <c r="AZ72" s="7"/>
      <c r="BA72" s="7"/>
      <c r="BB72" s="7"/>
      <c r="BC72" s="7"/>
      <c r="BD72" s="7"/>
      <c r="BE72" s="7"/>
    </row>
    <row r="73" spans="2:73" ht="23.4" x14ac:dyDescent="0.45">
      <c r="B73" s="144" t="s">
        <v>201</v>
      </c>
      <c r="C73" s="145"/>
      <c r="D73" s="145"/>
      <c r="E73" s="146"/>
      <c r="G73" s="144" t="s">
        <v>203</v>
      </c>
      <c r="H73" s="145"/>
      <c r="I73" s="145"/>
      <c r="J73" s="146"/>
      <c r="M73"/>
      <c r="AA73" s="7"/>
      <c r="AB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row>
    <row r="74" spans="2:73" ht="14.4" x14ac:dyDescent="0.3">
      <c r="B74" s="12" t="s">
        <v>15</v>
      </c>
      <c r="C74" s="20" t="s">
        <v>0</v>
      </c>
      <c r="D74" s="20" t="s">
        <v>1</v>
      </c>
      <c r="E74" s="20" t="s">
        <v>2</v>
      </c>
      <c r="G74" s="12"/>
      <c r="H74" s="20" t="s">
        <v>0</v>
      </c>
      <c r="I74" s="20" t="s">
        <v>1</v>
      </c>
      <c r="J74" s="20" t="s">
        <v>2</v>
      </c>
      <c r="M74"/>
      <c r="AA74" s="7"/>
      <c r="AB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row>
    <row r="75" spans="2:73" ht="14.4" x14ac:dyDescent="0.3">
      <c r="B75" s="12" t="s">
        <v>16</v>
      </c>
      <c r="C75" s="92">
        <f>C56 + $L$68 * (C51-1)</f>
        <v>0</v>
      </c>
      <c r="D75" s="92">
        <f t="shared" ref="D75:E76" si="92">D56 + $L$68 * (D51-1)</f>
        <v>0</v>
      </c>
      <c r="E75" s="92">
        <f t="shared" si="92"/>
        <v>0</v>
      </c>
      <c r="G75" s="12"/>
      <c r="H75" s="92">
        <f>H56 + $L$68 * (H51-1)</f>
        <v>0</v>
      </c>
      <c r="I75" s="92">
        <f t="shared" ref="I75:J75" si="93">I56 + $L$68 * (I51-1)</f>
        <v>0</v>
      </c>
      <c r="J75" s="92">
        <f t="shared" si="93"/>
        <v>0</v>
      </c>
      <c r="M75"/>
      <c r="AA75" s="7"/>
      <c r="AB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row>
    <row r="76" spans="2:73" ht="14.4" x14ac:dyDescent="0.3">
      <c r="B76" s="12" t="s">
        <v>17</v>
      </c>
      <c r="C76" s="92">
        <f>C57 + $L$68 * (C52-1)</f>
        <v>0.5</v>
      </c>
      <c r="D76" s="92">
        <f t="shared" si="92"/>
        <v>0</v>
      </c>
      <c r="E76" s="92">
        <f t="shared" si="92"/>
        <v>0</v>
      </c>
      <c r="M76"/>
      <c r="AA76" s="7"/>
      <c r="AB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S76" s="7"/>
    </row>
    <row r="77" spans="2:73" x14ac:dyDescent="0.25">
      <c r="M77"/>
    </row>
    <row r="78" spans="2:73" x14ac:dyDescent="0.25">
      <c r="M78"/>
    </row>
    <row r="79" spans="2:73" x14ac:dyDescent="0.25">
      <c r="M79"/>
    </row>
    <row r="80" spans="2:73" x14ac:dyDescent="0.25">
      <c r="M80"/>
    </row>
    <row r="81" spans="8:13" x14ac:dyDescent="0.25">
      <c r="M81"/>
    </row>
    <row r="82" spans="8:13" x14ac:dyDescent="0.25">
      <c r="M82"/>
    </row>
    <row r="83" spans="8:13" x14ac:dyDescent="0.25">
      <c r="M83"/>
    </row>
    <row r="84" spans="8:13" x14ac:dyDescent="0.25">
      <c r="M84"/>
    </row>
    <row r="85" spans="8:13" x14ac:dyDescent="0.25">
      <c r="M85"/>
    </row>
    <row r="86" spans="8:13" x14ac:dyDescent="0.25">
      <c r="H86"/>
    </row>
    <row r="87" spans="8:13" x14ac:dyDescent="0.25">
      <c r="H87"/>
    </row>
    <row r="88" spans="8:13" x14ac:dyDescent="0.25">
      <c r="H88"/>
    </row>
  </sheetData>
  <mergeCells count="64">
    <mergeCell ref="BU11:BU20"/>
    <mergeCell ref="BU48:BU53"/>
    <mergeCell ref="X36:X38"/>
    <mergeCell ref="Z36:Z38"/>
    <mergeCell ref="Y36:Y38"/>
    <mergeCell ref="X39:X41"/>
    <mergeCell ref="Y39:Y41"/>
    <mergeCell ref="Z39:Z41"/>
    <mergeCell ref="X42:X47"/>
    <mergeCell ref="Y42:Y47"/>
    <mergeCell ref="Z42:Z47"/>
    <mergeCell ref="BU42:BU47"/>
    <mergeCell ref="Z11:Z20"/>
    <mergeCell ref="Y11:Y20"/>
    <mergeCell ref="X11:X20"/>
    <mergeCell ref="BU21:BU23"/>
    <mergeCell ref="G67:J67"/>
    <mergeCell ref="G54:J54"/>
    <mergeCell ref="G73:J73"/>
    <mergeCell ref="B23:E23"/>
    <mergeCell ref="G23:J23"/>
    <mergeCell ref="B34:F34"/>
    <mergeCell ref="B54:E54"/>
    <mergeCell ref="B73:E73"/>
    <mergeCell ref="B67:E67"/>
    <mergeCell ref="B65:J65"/>
    <mergeCell ref="H61:I62"/>
    <mergeCell ref="G16:H16"/>
    <mergeCell ref="AB58:AD58"/>
    <mergeCell ref="D35:F35"/>
    <mergeCell ref="X48:X53"/>
    <mergeCell ref="Y48:Y53"/>
    <mergeCell ref="Z48:Z53"/>
    <mergeCell ref="X21:X23"/>
    <mergeCell ref="Y21:Y23"/>
    <mergeCell ref="Z21:Z23"/>
    <mergeCell ref="B49:E49"/>
    <mergeCell ref="L22:O22"/>
    <mergeCell ref="L23:O23"/>
    <mergeCell ref="G49:J49"/>
    <mergeCell ref="BU30:BU35"/>
    <mergeCell ref="Z30:Z35"/>
    <mergeCell ref="Y30:Y35"/>
    <mergeCell ref="X30:X35"/>
    <mergeCell ref="L29:O29"/>
    <mergeCell ref="Z24:Z29"/>
    <mergeCell ref="Y24:Y29"/>
    <mergeCell ref="X24:X29"/>
    <mergeCell ref="BU24:BU29"/>
    <mergeCell ref="I8:L8"/>
    <mergeCell ref="AA8:AA9"/>
    <mergeCell ref="AB8:AC8"/>
    <mergeCell ref="B9:E9"/>
    <mergeCell ref="G9:J9"/>
    <mergeCell ref="L9:O9"/>
    <mergeCell ref="Q9:U9"/>
    <mergeCell ref="A5:V5"/>
    <mergeCell ref="X5:CB5"/>
    <mergeCell ref="E7:F7"/>
    <mergeCell ref="AA7:AB7"/>
    <mergeCell ref="AD7:BH7"/>
    <mergeCell ref="H7:J7"/>
    <mergeCell ref="L7:M7"/>
    <mergeCell ref="O7:V7"/>
  </mergeCells>
  <conditionalFormatting sqref="BW59 BY11:BZ35 BZ37 BY36:BY38">
    <cfRule type="expression" dxfId="13" priority="24">
      <formula>TRUE</formula>
    </cfRule>
  </conditionalFormatting>
  <conditionalFormatting sqref="BW59 BY11:BZ35 BZ37 BY36:BY38">
    <cfRule type="expression" dxfId="12" priority="23">
      <formula>FALSE</formula>
    </cfRule>
  </conditionalFormatting>
  <conditionalFormatting sqref="BZ38">
    <cfRule type="expression" dxfId="11" priority="9">
      <formula>FALSE</formula>
    </cfRule>
  </conditionalFormatting>
  <conditionalFormatting sqref="BZ36">
    <cfRule type="expression" dxfId="10" priority="16">
      <formula>TRUE</formula>
    </cfRule>
  </conditionalFormatting>
  <conditionalFormatting sqref="BZ36">
    <cfRule type="expression" dxfId="9" priority="15">
      <formula>FALSE</formula>
    </cfRule>
  </conditionalFormatting>
  <conditionalFormatting sqref="BZ38">
    <cfRule type="expression" dxfId="8" priority="10">
      <formula>TRUE</formula>
    </cfRule>
  </conditionalFormatting>
  <conditionalFormatting sqref="BZ40 BY39:BY41">
    <cfRule type="expression" dxfId="7" priority="8">
      <formula>TRUE</formula>
    </cfRule>
  </conditionalFormatting>
  <conditionalFormatting sqref="BZ40 BY39:BY41">
    <cfRule type="expression" dxfId="6" priority="7">
      <formula>FALSE</formula>
    </cfRule>
  </conditionalFormatting>
  <conditionalFormatting sqref="BZ41">
    <cfRule type="expression" dxfId="5" priority="3">
      <formula>FALSE</formula>
    </cfRule>
  </conditionalFormatting>
  <conditionalFormatting sqref="BZ39">
    <cfRule type="expression" dxfId="4" priority="6">
      <formula>TRUE</formula>
    </cfRule>
  </conditionalFormatting>
  <conditionalFormatting sqref="BZ39">
    <cfRule type="expression" dxfId="3" priority="5">
      <formula>FALSE</formula>
    </cfRule>
  </conditionalFormatting>
  <conditionalFormatting sqref="BZ41">
    <cfRule type="expression" dxfId="2" priority="4">
      <formula>TRUE</formula>
    </cfRule>
  </conditionalFormatting>
  <conditionalFormatting sqref="BY42:BZ53">
    <cfRule type="expression" dxfId="1" priority="2">
      <formula>TRUE</formula>
    </cfRule>
  </conditionalFormatting>
  <conditionalFormatting sqref="BY42:BZ53">
    <cfRule type="expression" dxfId="0" priority="1">
      <formula>FALSE</formula>
    </cfRule>
  </conditionalFormatting>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0AAADBBAB646D4CBB735E7C551B2D49" ma:contentTypeVersion="5" ma:contentTypeDescription="Create a new document." ma:contentTypeScope="" ma:versionID="4e22670b2ee26a19cfa3390d780e8fc7">
  <xsd:schema xmlns:xsd="http://www.w3.org/2001/XMLSchema" xmlns:xs="http://www.w3.org/2001/XMLSchema" xmlns:p="http://schemas.microsoft.com/office/2006/metadata/properties" xmlns:ns3="5050a909-5195-4fd2-bc97-38525f917af3" xmlns:ns4="84f52ebd-1c09-4705-ba21-9a33710aaa8e" targetNamespace="http://schemas.microsoft.com/office/2006/metadata/properties" ma:root="true" ma:fieldsID="40020d4e820cc7220cc99d1124c18c6c" ns3:_="" ns4:_="">
    <xsd:import namespace="5050a909-5195-4fd2-bc97-38525f917af3"/>
    <xsd:import namespace="84f52ebd-1c09-4705-ba21-9a33710aaa8e"/>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50a909-5195-4fd2-bc97-38525f917af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4f52ebd-1c09-4705-ba21-9a33710aaa8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C2AD994-FCA1-4174-8D52-AE77F49B314E}">
  <ds:schemaRef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84f52ebd-1c09-4705-ba21-9a33710aaa8e"/>
    <ds:schemaRef ds:uri="5050a909-5195-4fd2-bc97-38525f917af3"/>
    <ds:schemaRef ds:uri="http://purl.org/dc/terms/"/>
    <ds:schemaRef ds:uri="http://www.w3.org/XML/1998/namespace"/>
    <ds:schemaRef ds:uri="http://purl.org/dc/dcmitype/"/>
  </ds:schemaRefs>
</ds:datastoreItem>
</file>

<file path=customXml/itemProps2.xml><?xml version="1.0" encoding="utf-8"?>
<ds:datastoreItem xmlns:ds="http://schemas.openxmlformats.org/officeDocument/2006/customXml" ds:itemID="{F3C02BAA-6559-441D-9E86-41A1F4F2256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050a909-5195-4fd2-bc97-38525f917af3"/>
    <ds:schemaRef ds:uri="84f52ebd-1c09-4705-ba21-9a33710aaa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6665791-9A93-4E90-AC01-D9EDF326F8C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8</vt:i4>
      </vt:variant>
    </vt:vector>
  </HeadingPairs>
  <TitlesOfParts>
    <vt:vector size="10" baseType="lpstr">
      <vt:lpstr>Simple</vt:lpstr>
      <vt:lpstr>WithAddedConstraints</vt:lpstr>
      <vt:lpstr>Simple!Codes</vt:lpstr>
      <vt:lpstr>WithAddedConstraints!Codes</vt:lpstr>
      <vt:lpstr>Simple!Courts_v2_1_DH_London</vt:lpstr>
      <vt:lpstr>WithAddedConstraints!Courts_v2_1_DH_London</vt:lpstr>
      <vt:lpstr>Simple!DriveMatrixFictionalForRExcelComparison</vt:lpstr>
      <vt:lpstr>WithAddedConstraints!DriveMatrixFictionalForRExcelComparison</vt:lpstr>
      <vt:lpstr>Simple!DriveTimeWeightings</vt:lpstr>
      <vt:lpstr>WithAddedConstraints!DriveTimeWeightings</vt:lpstr>
    </vt:vector>
  </TitlesOfParts>
  <Company>MOJ</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Hawes, David [NOMS]</dc:creator>
  <cp:lastModifiedBy>Hawes, David</cp:lastModifiedBy>
  <dcterms:created xsi:type="dcterms:W3CDTF">2016-11-01T14:16:26Z</dcterms:created>
  <dcterms:modified xsi:type="dcterms:W3CDTF">2020-02-04T07:22:53Z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0x01010010AAADBBAB646D4CBB735E7C551B2D49</vt:lpwstr>
  </property>
</Properties>
</file>