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user01\Documents\GitHub\mould\Mould_Database\"/>
    </mc:Choice>
  </mc:AlternateContent>
  <xr:revisionPtr revIDLastSave="0" documentId="13_ncr:1_{44F989FF-DCB4-42D8-A997-83B284178B86}" xr6:coauthVersionLast="47" xr6:coauthVersionMax="47" xr10:uidLastSave="{00000000-0000-0000-0000-000000000000}"/>
  <bookViews>
    <workbookView xWindow="28680" yWindow="-120" windowWidth="37710" windowHeight="21840" tabRatio="638" xr2:uid="{331D296A-DE97-4357-9338-22F5C8F49D08}"/>
  </bookViews>
  <sheets>
    <sheet name="spacer calculator" sheetId="16"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6" l="1"/>
  <c r="G3" i="16" s="1"/>
  <c r="G4" i="16"/>
  <c r="N18" i="16" s="1"/>
  <c r="G8" i="16"/>
  <c r="N12" i="16"/>
  <c r="O16" i="16"/>
  <c r="P16" i="16"/>
  <c r="Q16" i="16"/>
  <c r="R16" i="16"/>
  <c r="N17" i="16"/>
  <c r="O17" i="16"/>
  <c r="P17" i="16"/>
  <c r="Q17" i="16"/>
  <c r="R17" i="16"/>
  <c r="O18" i="16"/>
  <c r="P18" i="16"/>
  <c r="Q18" i="16"/>
  <c r="R18" i="16"/>
  <c r="O19" i="16"/>
  <c r="P19" i="16"/>
  <c r="Q19" i="16"/>
  <c r="R19" i="16"/>
  <c r="O20" i="16"/>
  <c r="P20" i="16"/>
  <c r="Q20" i="16"/>
  <c r="R20" i="16"/>
  <c r="O21" i="16"/>
  <c r="P21" i="16"/>
  <c r="Q21" i="16"/>
  <c r="R21" i="16"/>
  <c r="N22" i="16"/>
  <c r="O22" i="16"/>
  <c r="P22" i="16"/>
  <c r="Q22" i="16"/>
  <c r="R22" i="16"/>
  <c r="N13" i="16" l="1"/>
  <c r="O13" i="16" s="1"/>
  <c r="N11" i="16"/>
  <c r="N20" i="16"/>
  <c r="N8" i="16"/>
  <c r="O8" i="16" s="1"/>
  <c r="N10" i="16"/>
  <c r="O10" i="16" s="1"/>
  <c r="N9" i="16"/>
  <c r="G10" i="16"/>
  <c r="N4" i="16"/>
  <c r="O4" i="16" s="1"/>
  <c r="N21" i="16"/>
  <c r="N15" i="16"/>
  <c r="O15" i="16" s="1"/>
  <c r="N5" i="16"/>
  <c r="O5" i="16" s="1"/>
  <c r="N19" i="16"/>
  <c r="N14" i="16"/>
  <c r="O14" i="16" s="1"/>
  <c r="G14" i="16"/>
  <c r="K6" i="16" s="1"/>
  <c r="N6" i="16"/>
  <c r="O6" i="16" s="1"/>
  <c r="N16" i="16"/>
  <c r="O11" i="16"/>
  <c r="O12" i="16"/>
  <c r="G5" i="16"/>
  <c r="G9" i="16"/>
  <c r="G11" i="16" s="1"/>
  <c r="C12" i="16" s="1"/>
  <c r="O9" i="16"/>
  <c r="N7" i="16"/>
  <c r="O7" i="16" s="1"/>
  <c r="N3" i="16"/>
  <c r="O3" i="16" s="1"/>
  <c r="P15" i="16" l="1"/>
  <c r="R15" i="16" s="1"/>
  <c r="P14" i="16"/>
  <c r="R14" i="16" s="1"/>
  <c r="P3" i="16"/>
  <c r="Q3" i="16" s="1"/>
  <c r="P7" i="16"/>
  <c r="Q7" i="16" s="1"/>
  <c r="P8" i="16"/>
  <c r="R8" i="16" s="1"/>
  <c r="P12" i="16"/>
  <c r="Q12" i="16" s="1"/>
  <c r="P9" i="16"/>
  <c r="Q9" i="16" s="1"/>
  <c r="R9" i="16"/>
  <c r="P13" i="16"/>
  <c r="R13" i="16" s="1"/>
  <c r="K7" i="16"/>
  <c r="K8" i="16"/>
  <c r="K9" i="16"/>
  <c r="P4" i="16"/>
  <c r="Q4" i="16" s="1"/>
  <c r="P6" i="16"/>
  <c r="R6" i="16" s="1"/>
  <c r="P5" i="16"/>
  <c r="Q5" i="16" s="1"/>
  <c r="P11" i="16"/>
  <c r="Q11" i="16" s="1"/>
  <c r="P10" i="16"/>
  <c r="Q10" i="16" s="1"/>
  <c r="R4" i="16" l="1"/>
  <c r="Q6" i="16"/>
  <c r="R5" i="16"/>
  <c r="R7" i="16"/>
  <c r="Q15" i="16"/>
  <c r="Q14" i="16"/>
  <c r="R3" i="16"/>
  <c r="R12" i="16"/>
  <c r="R10" i="16"/>
  <c r="Q8" i="16"/>
  <c r="K10" i="16"/>
  <c r="R11" i="16"/>
  <c r="Q13" i="16"/>
</calcChain>
</file>

<file path=xl/sharedStrings.xml><?xml version="1.0" encoding="utf-8"?>
<sst xmlns="http://schemas.openxmlformats.org/spreadsheetml/2006/main" count="76" uniqueCount="67">
  <si>
    <t>ジグの長さの半分</t>
    <rPh sb="3" eb="4">
      <t>ナガ</t>
    </rPh>
    <rPh sb="6" eb="8">
      <t>ハンブン</t>
    </rPh>
    <phoneticPr fontId="1"/>
  </si>
  <si>
    <t>受板の長さ</t>
    <rPh sb="0" eb="1">
      <t>ウケ</t>
    </rPh>
    <rPh sb="1" eb="2">
      <t>イタ</t>
    </rPh>
    <rPh sb="3" eb="4">
      <t>ナガ</t>
    </rPh>
    <phoneticPr fontId="1"/>
  </si>
  <si>
    <t>l</t>
    <phoneticPr fontId="1"/>
  </si>
  <si>
    <t>σ</t>
    <phoneticPr fontId="1"/>
  </si>
  <si>
    <t>ρ</t>
    <phoneticPr fontId="1"/>
  </si>
  <si>
    <t>受板の半径</t>
    <rPh sb="0" eb="1">
      <t>ウケ</t>
    </rPh>
    <rPh sb="1" eb="2">
      <t>イタ</t>
    </rPh>
    <rPh sb="3" eb="4">
      <t>ハン</t>
    </rPh>
    <rPh sb="4" eb="5">
      <t>ケイ</t>
    </rPh>
    <phoneticPr fontId="1"/>
  </si>
  <si>
    <t>中心湾曲</t>
    <rPh sb="0" eb="2">
      <t>チュウシン</t>
    </rPh>
    <rPh sb="2" eb="4">
      <t>ワン</t>
    </rPh>
    <phoneticPr fontId="1"/>
  </si>
  <si>
    <t>w</t>
    <phoneticPr fontId="1"/>
  </si>
  <si>
    <t>外径</t>
    <rPh sb="0" eb="2">
      <t>ガイケイ</t>
    </rPh>
    <phoneticPr fontId="1"/>
  </si>
  <si>
    <t>トップ振分長</t>
    <rPh sb="3" eb="5">
      <t>フリワ</t>
    </rPh>
    <rPh sb="5" eb="6">
      <t>チョウ</t>
    </rPh>
    <phoneticPr fontId="1"/>
  </si>
  <si>
    <t>ボトム振分長</t>
    <rPh sb="3" eb="5">
      <t>フリ</t>
    </rPh>
    <rPh sb="5" eb="6">
      <t>チョウ</t>
    </rPh>
    <phoneticPr fontId="1"/>
  </si>
  <si>
    <t>δ</t>
    <phoneticPr fontId="1"/>
  </si>
  <si>
    <r>
      <t>R</t>
    </r>
    <r>
      <rPr>
        <vertAlign val="subscript"/>
        <sz val="10"/>
        <color theme="1"/>
        <rFont val="メイリオ"/>
        <family val="3"/>
        <charset val="128"/>
      </rPr>
      <t>i</t>
    </r>
    <r>
      <rPr>
        <sz val="10"/>
        <color theme="1"/>
        <rFont val="メイリオ"/>
        <family val="2"/>
        <charset val="128"/>
      </rPr>
      <t>'</t>
    </r>
    <r>
      <rPr>
        <vertAlign val="superscript"/>
        <sz val="10"/>
        <color theme="1"/>
        <rFont val="メイリオ"/>
        <family val="3"/>
        <charset val="128"/>
      </rPr>
      <t>2</t>
    </r>
    <r>
      <rPr>
        <sz val="10"/>
        <color theme="1"/>
        <rFont val="メイリオ"/>
        <family val="2"/>
        <charset val="128"/>
      </rPr>
      <t>-bar l</t>
    </r>
    <r>
      <rPr>
        <vertAlign val="superscript"/>
        <sz val="10"/>
        <color theme="1"/>
        <rFont val="メイリオ"/>
        <family val="3"/>
        <charset val="128"/>
      </rPr>
      <t>2</t>
    </r>
    <r>
      <rPr>
        <sz val="10"/>
        <color theme="1"/>
        <rFont val="メイリオ"/>
        <family val="2"/>
        <charset val="128"/>
      </rPr>
      <t>-d</t>
    </r>
    <r>
      <rPr>
        <vertAlign val="superscript"/>
        <sz val="10"/>
        <color theme="1"/>
        <rFont val="メイリオ"/>
        <family val="3"/>
        <charset val="128"/>
      </rPr>
      <t>2</t>
    </r>
    <phoneticPr fontId="1"/>
  </si>
  <si>
    <t>d*bar l</t>
    <phoneticPr fontId="1"/>
  </si>
  <si>
    <t>外面C側湾曲</t>
    <rPh sb="0" eb="2">
      <t>ガイメン</t>
    </rPh>
    <rPh sb="3" eb="4">
      <t>ガワ</t>
    </rPh>
    <rPh sb="4" eb="6">
      <t>ワンキョク</t>
    </rPh>
    <phoneticPr fontId="1"/>
  </si>
  <si>
    <t>受板までの径</t>
    <rPh sb="0" eb="1">
      <t>ウケ</t>
    </rPh>
    <rPh sb="1" eb="2">
      <t>イタ</t>
    </rPh>
    <rPh sb="5" eb="6">
      <t>ケイ</t>
    </rPh>
    <phoneticPr fontId="1"/>
  </si>
  <si>
    <t>受板中心間の距離</t>
    <rPh sb="0" eb="1">
      <t>ウケ</t>
    </rPh>
    <rPh sb="1" eb="2">
      <t>イタ</t>
    </rPh>
    <rPh sb="2" eb="4">
      <t>チュウシン</t>
    </rPh>
    <rPh sb="4" eb="5">
      <t>カン</t>
    </rPh>
    <rPh sb="6" eb="8">
      <t>キョリ</t>
    </rPh>
    <phoneticPr fontId="1"/>
  </si>
  <si>
    <t>均等振分</t>
    <rPh sb="0" eb="2">
      <t>キントウ</t>
    </rPh>
    <rPh sb="2" eb="4">
      <t>フリワ</t>
    </rPh>
    <phoneticPr fontId="1"/>
  </si>
  <si>
    <r>
      <t>δ</t>
    </r>
    <r>
      <rPr>
        <vertAlign val="superscript"/>
        <sz val="10"/>
        <color theme="1"/>
        <rFont val="メイリオ"/>
        <family val="3"/>
        <charset val="128"/>
      </rPr>
      <t>2</t>
    </r>
    <r>
      <rPr>
        <sz val="10"/>
        <color theme="1"/>
        <rFont val="メイリオ"/>
        <family val="2"/>
        <charset val="128"/>
      </rPr>
      <t>+(2bar l)</t>
    </r>
    <r>
      <rPr>
        <vertAlign val="superscript"/>
        <sz val="10"/>
        <color theme="1"/>
        <rFont val="メイリオ"/>
        <family val="3"/>
        <charset val="128"/>
      </rPr>
      <t>2</t>
    </r>
    <phoneticPr fontId="1"/>
  </si>
  <si>
    <r>
      <t>f</t>
    </r>
    <r>
      <rPr>
        <vertAlign val="subscript"/>
        <sz val="10"/>
        <color theme="1"/>
        <rFont val="メイリオ"/>
        <family val="3"/>
        <charset val="128"/>
      </rPr>
      <t>b</t>
    </r>
    <r>
      <rPr>
        <sz val="10"/>
        <color theme="1"/>
        <rFont val="メイリオ"/>
        <family val="2"/>
        <charset val="128"/>
      </rPr>
      <t>'</t>
    </r>
    <phoneticPr fontId="1"/>
  </si>
  <si>
    <t>任意スペーサ</t>
    <rPh sb="0" eb="2">
      <t>ニンイ</t>
    </rPh>
    <phoneticPr fontId="1"/>
  </si>
  <si>
    <t>※</t>
    <phoneticPr fontId="1"/>
  </si>
  <si>
    <r>
      <t>f</t>
    </r>
    <r>
      <rPr>
        <vertAlign val="subscript"/>
        <sz val="10"/>
        <color theme="1"/>
        <rFont val="メイリオ"/>
        <family val="3"/>
        <charset val="128"/>
      </rPr>
      <t>t</t>
    </r>
    <r>
      <rPr>
        <sz val="10"/>
        <color theme="1"/>
        <rFont val="メイリオ"/>
        <family val="2"/>
        <charset val="128"/>
      </rPr>
      <t>'</t>
    </r>
    <phoneticPr fontId="1"/>
  </si>
  <si>
    <t>理論値スペーサ</t>
    <rPh sb="0" eb="3">
      <t>リロンチ</t>
    </rPh>
    <phoneticPr fontId="1"/>
  </si>
  <si>
    <t>（スペーサ取付前の）トップ振分長がボトム振分長より長い場合は想定していない</t>
    <rPh sb="7" eb="8">
      <t>マエ</t>
    </rPh>
    <rPh sb="13" eb="15">
      <t>フリワ</t>
    </rPh>
    <rPh sb="15" eb="16">
      <t>チョウ</t>
    </rPh>
    <rPh sb="20" eb="22">
      <t>フリワケ</t>
    </rPh>
    <rPh sb="22" eb="23">
      <t>チョウ</t>
    </rPh>
    <rPh sb="25" eb="26">
      <t>ナガ</t>
    </rPh>
    <rPh sb="27" eb="29">
      <t>バアイ</t>
    </rPh>
    <rPh sb="30" eb="32">
      <t>ソウテイ</t>
    </rPh>
    <phoneticPr fontId="1"/>
  </si>
  <si>
    <r>
      <t>δ</t>
    </r>
    <r>
      <rPr>
        <vertAlign val="subscript"/>
        <sz val="10"/>
        <color theme="1"/>
        <rFont val="メイリオ"/>
        <family val="3"/>
        <charset val="128"/>
      </rPr>
      <t>h</t>
    </r>
    <r>
      <rPr>
        <vertAlign val="superscript"/>
        <sz val="10"/>
        <color theme="1"/>
        <rFont val="メイリオ"/>
        <family val="3"/>
        <charset val="128"/>
      </rPr>
      <t>2</t>
    </r>
    <phoneticPr fontId="1"/>
  </si>
  <si>
    <t>均等振分</t>
    <rPh sb="0" eb="2">
      <t>キントウ</t>
    </rPh>
    <rPh sb="2" eb="4">
      <t>フリワケ</t>
    </rPh>
    <phoneticPr fontId="1"/>
  </si>
  <si>
    <t>注意事項</t>
    <rPh sb="0" eb="4">
      <t>チュウイジコウ</t>
    </rPh>
    <phoneticPr fontId="1"/>
  </si>
  <si>
    <t>差(T-B)</t>
    <rPh sb="0" eb="1">
      <t>サ</t>
    </rPh>
    <phoneticPr fontId="1"/>
  </si>
  <si>
    <t>↓</t>
    <phoneticPr fontId="1"/>
  </si>
  <si>
    <t>取付後張出ボトム</t>
    <rPh sb="3" eb="5">
      <t>ハリダ</t>
    </rPh>
    <phoneticPr fontId="1"/>
  </si>
  <si>
    <t>要確認</t>
    <rPh sb="0" eb="3">
      <t>ヨウカクニン</t>
    </rPh>
    <phoneticPr fontId="1"/>
  </si>
  <si>
    <t>取付後張出トップ</t>
    <rPh sb="3" eb="5">
      <t>ハリダ</t>
    </rPh>
    <phoneticPr fontId="1"/>
  </si>
  <si>
    <r>
      <t>d=(f</t>
    </r>
    <r>
      <rPr>
        <vertAlign val="subscript"/>
        <sz val="10"/>
        <color theme="1"/>
        <rFont val="メイリオ"/>
        <family val="3"/>
        <charset val="128"/>
      </rPr>
      <t>b</t>
    </r>
    <r>
      <rPr>
        <sz val="10"/>
        <color theme="1"/>
        <rFont val="メイリオ"/>
        <family val="2"/>
        <charset val="128"/>
      </rPr>
      <t>-f</t>
    </r>
    <r>
      <rPr>
        <vertAlign val="subscript"/>
        <sz val="10"/>
        <color theme="1"/>
        <rFont val="メイリオ"/>
        <family val="3"/>
        <charset val="128"/>
      </rPr>
      <t>t</t>
    </r>
    <r>
      <rPr>
        <sz val="10"/>
        <color theme="1"/>
        <rFont val="メイリオ"/>
        <family val="2"/>
        <charset val="128"/>
      </rPr>
      <t>)/2</t>
    </r>
    <phoneticPr fontId="1"/>
  </si>
  <si>
    <r>
      <t>入力</t>
    </r>
    <r>
      <rPr>
        <b/>
        <sz val="10"/>
        <color theme="1"/>
        <rFont val="メイリオ"/>
        <family val="3"/>
        <charset val="128"/>
      </rPr>
      <t>しない</t>
    </r>
    <r>
      <rPr>
        <sz val="10"/>
        <color theme="1"/>
        <rFont val="メイリオ"/>
        <family val="2"/>
        <charset val="128"/>
      </rPr>
      <t>（自動計算）</t>
    </r>
    <rPh sb="0" eb="2">
      <t>ニュウリョ</t>
    </rPh>
    <rPh sb="6" eb="10">
      <t>ジドウケイサン</t>
    </rPh>
    <phoneticPr fontId="1"/>
  </si>
  <si>
    <t>取付後振分ボトム</t>
    <rPh sb="2" eb="3">
      <t>ゴ</t>
    </rPh>
    <rPh sb="3" eb="5">
      <t>フリワ</t>
    </rPh>
    <phoneticPr fontId="1"/>
  </si>
  <si>
    <t>参照する値</t>
    <rPh sb="0" eb="2">
      <t>サンショウ</t>
    </rPh>
    <rPh sb="4" eb="5">
      <t>アタイ</t>
    </rPh>
    <phoneticPr fontId="1"/>
  </si>
  <si>
    <t>取付後振分トップ</t>
    <rPh sb="2" eb="3">
      <t>ゴ</t>
    </rPh>
    <rPh sb="3" eb="5">
      <t>フリワ</t>
    </rPh>
    <phoneticPr fontId="1"/>
  </si>
  <si>
    <r>
      <t>f</t>
    </r>
    <r>
      <rPr>
        <vertAlign val="subscript"/>
        <sz val="10"/>
        <color theme="1"/>
        <rFont val="メイリオ"/>
        <family val="3"/>
        <charset val="128"/>
      </rPr>
      <t>b</t>
    </r>
    <phoneticPr fontId="1"/>
  </si>
  <si>
    <t>取付後の振分</t>
    <rPh sb="0" eb="2">
      <t>トリツケ</t>
    </rPh>
    <rPh sb="2" eb="3">
      <t>ゴ</t>
    </rPh>
    <rPh sb="4" eb="6">
      <t>フリワ</t>
    </rPh>
    <phoneticPr fontId="1"/>
  </si>
  <si>
    <r>
      <t>sqrt(R</t>
    </r>
    <r>
      <rPr>
        <vertAlign val="subscript"/>
        <sz val="10"/>
        <color theme="1"/>
        <rFont val="メイリオ"/>
        <family val="3"/>
        <charset val="128"/>
      </rPr>
      <t>i</t>
    </r>
    <r>
      <rPr>
        <sz val="10"/>
        <color theme="1"/>
        <rFont val="メイリオ"/>
        <family val="2"/>
        <charset val="128"/>
      </rPr>
      <t>'</t>
    </r>
    <r>
      <rPr>
        <vertAlign val="superscript"/>
        <sz val="10"/>
        <color theme="1"/>
        <rFont val="メイリオ"/>
        <family val="3"/>
        <charset val="128"/>
      </rPr>
      <t>2</t>
    </r>
    <r>
      <rPr>
        <sz val="10"/>
        <color theme="1"/>
        <rFont val="メイリオ"/>
        <family val="2"/>
        <charset val="128"/>
      </rPr>
      <t>-bar l</t>
    </r>
    <r>
      <rPr>
        <vertAlign val="superscript"/>
        <sz val="10"/>
        <color theme="1"/>
        <rFont val="メイリオ"/>
        <family val="3"/>
        <charset val="128"/>
      </rPr>
      <t>2</t>
    </r>
    <r>
      <rPr>
        <sz val="10"/>
        <color theme="1"/>
        <rFont val="メイリオ"/>
        <family val="2"/>
        <charset val="128"/>
      </rPr>
      <t>)</t>
    </r>
    <phoneticPr fontId="1"/>
  </si>
  <si>
    <r>
      <t>f</t>
    </r>
    <r>
      <rPr>
        <vertAlign val="subscript"/>
        <sz val="10"/>
        <color theme="1"/>
        <rFont val="メイリオ"/>
        <family val="3"/>
        <charset val="128"/>
      </rPr>
      <t>t</t>
    </r>
    <phoneticPr fontId="1"/>
  </si>
  <si>
    <t>bar l=l-σ/2</t>
    <phoneticPr fontId="1"/>
  </si>
  <si>
    <t>使用スペーサ</t>
    <rPh sb="0" eb="2">
      <t>シヨウ</t>
    </rPh>
    <phoneticPr fontId="1"/>
  </si>
  <si>
    <r>
      <t>δ</t>
    </r>
    <r>
      <rPr>
        <vertAlign val="subscript"/>
        <sz val="10"/>
        <color theme="1"/>
        <rFont val="メイリオ"/>
        <family val="3"/>
        <charset val="128"/>
      </rPr>
      <t>h</t>
    </r>
    <phoneticPr fontId="1"/>
  </si>
  <si>
    <r>
      <t>R</t>
    </r>
    <r>
      <rPr>
        <vertAlign val="subscript"/>
        <sz val="10"/>
        <color theme="1"/>
        <rFont val="メイリオ"/>
        <family val="3"/>
        <charset val="128"/>
      </rPr>
      <t>i</t>
    </r>
    <r>
      <rPr>
        <sz val="10"/>
        <color theme="1"/>
        <rFont val="メイリオ"/>
        <family val="2"/>
        <charset val="128"/>
      </rPr>
      <t>'=R</t>
    </r>
    <r>
      <rPr>
        <vertAlign val="subscript"/>
        <sz val="10"/>
        <color theme="1"/>
        <rFont val="メイリオ"/>
        <family val="3"/>
        <charset val="128"/>
      </rPr>
      <t>i</t>
    </r>
    <r>
      <rPr>
        <sz val="10"/>
        <color theme="1"/>
        <rFont val="メイリオ"/>
        <family val="2"/>
        <charset val="128"/>
      </rPr>
      <t>-ρ</t>
    </r>
    <phoneticPr fontId="1"/>
  </si>
  <si>
    <r>
      <t>R</t>
    </r>
    <r>
      <rPr>
        <vertAlign val="subscript"/>
        <sz val="10"/>
        <color theme="1"/>
        <rFont val="メイリオ"/>
        <family val="3"/>
        <charset val="128"/>
      </rPr>
      <t>c</t>
    </r>
    <phoneticPr fontId="1"/>
  </si>
  <si>
    <t>人が入力するかどうか</t>
    <rPh sb="0" eb="1">
      <t>ヒト</t>
    </rPh>
    <rPh sb="2" eb="4">
      <t>ニュウリョク</t>
    </rPh>
    <phoneticPr fontId="1"/>
  </si>
  <si>
    <t>内容</t>
    <rPh sb="0" eb="2">
      <t>ナイヨウ</t>
    </rPh>
    <phoneticPr fontId="1"/>
  </si>
  <si>
    <t>色</t>
    <rPh sb="0" eb="1">
      <t>イロ</t>
    </rPh>
    <phoneticPr fontId="1"/>
  </si>
  <si>
    <t>再振分B</t>
    <rPh sb="0" eb="3">
      <t>サイフリワ</t>
    </rPh>
    <phoneticPr fontId="1"/>
  </si>
  <si>
    <t>再振分T</t>
    <rPh sb="0" eb="1">
      <t>サイ</t>
    </rPh>
    <rPh sb="1" eb="3">
      <t>フリワケ</t>
    </rPh>
    <phoneticPr fontId="1"/>
  </si>
  <si>
    <t>所持スペーサ</t>
    <rPh sb="0" eb="2">
      <t>ショジ</t>
    </rPh>
    <phoneticPr fontId="1"/>
  </si>
  <si>
    <t>要入力</t>
    <rPh sb="0" eb="3">
      <t>ヨウニュウリョク</t>
    </rPh>
    <phoneticPr fontId="1"/>
  </si>
  <si>
    <r>
      <t>R</t>
    </r>
    <r>
      <rPr>
        <vertAlign val="subscript"/>
        <sz val="10"/>
        <color theme="1"/>
        <rFont val="メイリオ"/>
        <family val="3"/>
        <charset val="128"/>
      </rPr>
      <t>i</t>
    </r>
    <r>
      <rPr>
        <sz val="10"/>
        <color theme="1"/>
        <rFont val="メイリオ"/>
        <family val="2"/>
        <charset val="128"/>
      </rPr>
      <t>=R</t>
    </r>
    <r>
      <rPr>
        <vertAlign val="subscript"/>
        <sz val="10"/>
        <color theme="1"/>
        <rFont val="メイリオ"/>
        <family val="3"/>
        <charset val="128"/>
      </rPr>
      <t>c</t>
    </r>
    <r>
      <rPr>
        <sz val="10"/>
        <color theme="1"/>
        <rFont val="メイリオ"/>
        <family val="2"/>
        <charset val="128"/>
      </rPr>
      <t>-w/2</t>
    </r>
    <phoneticPr fontId="1"/>
  </si>
  <si>
    <t>各々の数値のセルに対する色分け</t>
    <rPh sb="0" eb="2">
      <t>オノオ</t>
    </rPh>
    <rPh sb="3" eb="5">
      <t>スウチ</t>
    </rPh>
    <rPh sb="9" eb="10">
      <t>タイ</t>
    </rPh>
    <rPh sb="12" eb="14">
      <t>イロワ</t>
    </rPh>
    <phoneticPr fontId="1"/>
  </si>
  <si>
    <t>所持スペーサによる再振分計算および一覧</t>
    <rPh sb="0" eb="2">
      <t>ショジ</t>
    </rPh>
    <rPh sb="9" eb="10">
      <t>サイ</t>
    </rPh>
    <rPh sb="10" eb="12">
      <t>フリワケ</t>
    </rPh>
    <rPh sb="12" eb="14">
      <t>ケイサン</t>
    </rPh>
    <rPh sb="17" eb="19">
      <t>イチラン</t>
    </rPh>
    <phoneticPr fontId="1"/>
  </si>
  <si>
    <t>任意スペーサ取付後 振分計算</t>
    <rPh sb="6" eb="8">
      <t>トリツケ</t>
    </rPh>
    <phoneticPr fontId="1"/>
  </si>
  <si>
    <t>均等振分用スペーサ計算</t>
    <rPh sb="0" eb="2">
      <t>キントウ</t>
    </rPh>
    <rPh sb="2" eb="4">
      <t>フリワ</t>
    </rPh>
    <rPh sb="4" eb="5">
      <t>ヨウ</t>
    </rPh>
    <rPh sb="9" eb="11">
      <t>ケイサン</t>
    </rPh>
    <phoneticPr fontId="1"/>
  </si>
  <si>
    <t>ジグがディンプルマシニングと同様であれば三菱マシニングでも使用可</t>
    <rPh sb="14" eb="16">
      <t>ドウヨウ</t>
    </rPh>
    <rPh sb="20" eb="22">
      <t>ミツビシ</t>
    </rPh>
    <rPh sb="29" eb="31">
      <t>シヨウ</t>
    </rPh>
    <rPh sb="31" eb="32">
      <t>カ</t>
    </rPh>
    <phoneticPr fontId="1"/>
  </si>
  <si>
    <t>図面上の値（モールド）および使用スペーサ</t>
    <rPh sb="0" eb="3">
      <t>ズメンジョウ</t>
    </rPh>
    <rPh sb="4" eb="5">
      <t>アタイ</t>
    </rPh>
    <rPh sb="14" eb="16">
      <t>シヨウ</t>
    </rPh>
    <phoneticPr fontId="1"/>
  </si>
  <si>
    <t>図面上の値（ジグ）および所有スペーサ</t>
    <rPh sb="0" eb="3">
      <t>ズメンジョウ</t>
    </rPh>
    <rPh sb="4" eb="5">
      <t>アタイ</t>
    </rPh>
    <rPh sb="12" eb="14">
      <t>ショユウ</t>
    </rPh>
    <phoneticPr fontId="1"/>
  </si>
  <si>
    <t>振分長の差が最も小さいところの値</t>
    <rPh sb="0" eb="2">
      <t>フリワケ</t>
    </rPh>
    <rPh sb="2" eb="3">
      <t>チョウ</t>
    </rPh>
    <rPh sb="4" eb="5">
      <t>サ</t>
    </rPh>
    <rPh sb="6" eb="7">
      <t>モット</t>
    </rPh>
    <rPh sb="8" eb="9">
      <t>チイ</t>
    </rPh>
    <rPh sb="15" eb="16">
      <t>アタイ</t>
    </rPh>
    <phoneticPr fontId="1"/>
  </si>
  <si>
    <t>誤入力の可能性の高いセル</t>
    <rPh sb="0" eb="3">
      <t>ゴニュウリョク</t>
    </rPh>
    <rPh sb="4" eb="7">
      <t>カノウセイ</t>
    </rPh>
    <rPh sb="8" eb="9">
      <t>タカ</t>
    </rPh>
    <phoneticPr fontId="1"/>
  </si>
  <si>
    <t>セルが赤色でも計算は可能（赤色はエラーではなく警告）</t>
    <rPh sb="3" eb="5">
      <t>アカイロ</t>
    </rPh>
    <rPh sb="7" eb="9">
      <t>ケイサン</t>
    </rPh>
    <rPh sb="10" eb="12">
      <t>カノウ</t>
    </rPh>
    <rPh sb="13" eb="14">
      <t>アカ</t>
    </rPh>
    <rPh sb="14" eb="15">
      <t>イロ</t>
    </rPh>
    <rPh sb="23" eb="25">
      <t>ケイコク</t>
    </rPh>
    <phoneticPr fontId="1"/>
  </si>
  <si>
    <t>入力する</t>
    <rPh sb="0" eb="2">
      <t>ニュウリョク</t>
    </rPh>
    <phoneticPr fontId="1"/>
  </si>
  <si>
    <t>入力する（頻度少）</t>
    <rPh sb="0" eb="2">
      <t>ニュウリョク</t>
    </rPh>
    <rPh sb="5" eb="7">
      <t>ヒンド</t>
    </rPh>
    <rPh sb="7" eb="8">
      <t>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</si>
</sst>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00_ "/>
    <numFmt numFmtId="178" formatCode="0.000_);[Red]\(0.000\)"/>
  </numFmts>
  <fonts count="6" x14ac:knownFonts="1">
    <font>
      <sz val="10"/>
      <color theme="1"/>
      <name val="メイリオ"/>
      <family val="2"/>
      <charset val="128"/>
    </font>
    <font>
      <sz val="6"/>
      <name val="メイリオ"/>
      <family val="2"/>
      <charset val="128"/>
    </font>
    <font>
      <vertAlign val="subscript"/>
      <sz val="10"/>
      <color theme="1"/>
      <name val="メイリオ"/>
      <family val="3"/>
      <charset val="128"/>
    </font>
    <font>
      <vertAlign val="superscript"/>
      <sz val="10"/>
      <color theme="1"/>
      <name val="メイリオ"/>
      <family val="3"/>
      <charset val="128"/>
    </font>
    <font>
      <sz val="10"/>
      <color theme="1"/>
      <name val="メイリオ"/>
      <family val="3"/>
      <charset val="128"/>
    </font>
    <font>
      <b/>
      <sz val="10"/>
      <color theme="1"/>
      <name val="メイリオ"/>
      <family val="3"/>
      <charset val="128"/>
    </font>
  </fonts>
  <fills count="8">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diagonalUp="1">
      <left/>
      <right style="thin">
        <color indexed="64"/>
      </right>
      <top style="thin">
        <color indexed="64"/>
      </top>
      <bottom style="double">
        <color indexed="64"/>
      </bottom>
      <diagonal style="thin">
        <color indexed="64"/>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double">
        <color indexed="64"/>
      </left>
      <right style="thin">
        <color indexed="64"/>
      </right>
      <top style="thin">
        <color indexed="64"/>
      </top>
      <bottom style="double">
        <color indexed="64"/>
      </bottom>
      <diagonal/>
    </border>
    <border diagonalDown="1">
      <left style="thin">
        <color indexed="64"/>
      </left>
      <right style="double">
        <color indexed="64"/>
      </right>
      <top style="thin">
        <color indexed="64"/>
      </top>
      <bottom style="double">
        <color indexed="64"/>
      </bottom>
      <diagonal style="thin">
        <color indexed="64"/>
      </diagonal>
    </border>
  </borders>
  <cellStyleXfs count="1">
    <xf numFmtId="0" fontId="0" fillId="0" borderId="0">
      <alignment vertical="center"/>
    </xf>
  </cellStyleXfs>
  <cellXfs count="45">
    <xf numFmtId="0" fontId="0" fillId="0" borderId="0" xfId="0">
      <alignment vertical="center"/>
    </xf>
    <xf numFmtId="0" fontId="0" fillId="0" borderId="0" xfId="0" applyAlignment="1">
      <alignment horizontal="center" vertical="center"/>
    </xf>
    <xf numFmtId="177" fontId="0" fillId="0" borderId="0" xfId="0" applyNumberFormat="1" applyAlignment="1">
      <alignment horizontal="center" vertical="center"/>
    </xf>
    <xf numFmtId="177" fontId="0" fillId="0" borderId="1" xfId="0" applyNumberFormat="1" applyBorder="1" applyAlignment="1">
      <alignment horizontal="center" vertical="center"/>
    </xf>
    <xf numFmtId="177" fontId="0" fillId="2" borderId="1" xfId="0" applyNumberFormat="1" applyFill="1" applyBorder="1" applyAlignment="1">
      <alignment horizontal="center" vertical="center"/>
    </xf>
    <xf numFmtId="178" fontId="0" fillId="0" borderId="2" xfId="0" applyNumberFormat="1" applyBorder="1" applyAlignment="1">
      <alignment horizontal="center" vertical="center"/>
    </xf>
    <xf numFmtId="178" fontId="0" fillId="4" borderId="3" xfId="0" applyNumberFormat="1" applyFill="1" applyBorder="1" applyAlignment="1">
      <alignment horizontal="center" vertical="center"/>
    </xf>
    <xf numFmtId="178" fontId="0" fillId="4" borderId="4" xfId="0" applyNumberFormat="1" applyFill="1" applyBorder="1" applyAlignment="1">
      <alignment horizontal="center" vertical="center"/>
    </xf>
    <xf numFmtId="0" fontId="0" fillId="0" borderId="0" xfId="0" applyAlignment="1">
      <alignment horizontal="right" vertical="center"/>
    </xf>
    <xf numFmtId="177" fontId="0" fillId="2" borderId="5" xfId="0" applyNumberFormat="1" applyFill="1" applyBorder="1" applyAlignment="1">
      <alignment horizontal="center" vertical="center"/>
    </xf>
    <xf numFmtId="0" fontId="0" fillId="2" borderId="4" xfId="0" applyFill="1" applyBorder="1">
      <alignment vertical="center"/>
    </xf>
    <xf numFmtId="0" fontId="0" fillId="0" borderId="0" xfId="0" applyAlignment="1">
      <alignment horizontal="left" vertical="center"/>
    </xf>
    <xf numFmtId="177" fontId="0" fillId="0" borderId="6" xfId="0" applyNumberFormat="1" applyBorder="1" applyAlignment="1">
      <alignment horizontal="center" vertical="center"/>
    </xf>
    <xf numFmtId="0" fontId="0" fillId="0" borderId="7" xfId="0" applyBorder="1">
      <alignment vertical="center"/>
    </xf>
    <xf numFmtId="0" fontId="5" fillId="0" borderId="0" xfId="0" applyFont="1">
      <alignment vertical="center"/>
    </xf>
    <xf numFmtId="177" fontId="0" fillId="0" borderId="2" xfId="0" applyNumberFormat="1" applyBorder="1" applyAlignment="1">
      <alignment horizontal="center" vertical="center"/>
    </xf>
    <xf numFmtId="0" fontId="0" fillId="0" borderId="3" xfId="0" applyBorder="1">
      <alignment vertical="center"/>
    </xf>
    <xf numFmtId="177" fontId="0" fillId="0" borderId="0" xfId="0" applyNumberFormat="1">
      <alignment vertical="center"/>
    </xf>
    <xf numFmtId="177" fontId="0" fillId="2" borderId="2" xfId="0" applyNumberFormat="1" applyFill="1" applyBorder="1" applyAlignment="1">
      <alignment horizontal="center" vertical="center"/>
    </xf>
    <xf numFmtId="0" fontId="0" fillId="2" borderId="3" xfId="0" applyFill="1" applyBorder="1">
      <alignment vertical="center"/>
    </xf>
    <xf numFmtId="177" fontId="0" fillId="5" borderId="2" xfId="0" applyNumberFormat="1" applyFill="1" applyBorder="1" applyAlignment="1">
      <alignment horizontal="center" vertical="center"/>
    </xf>
    <xf numFmtId="0" fontId="0" fillId="0" borderId="8" xfId="0" applyBorder="1" applyAlignment="1">
      <alignment horizontal="left" vertical="center"/>
    </xf>
    <xf numFmtId="0" fontId="0" fillId="0" borderId="2" xfId="0" applyBorder="1" applyAlignment="1">
      <alignment horizontal="left" vertical="center"/>
    </xf>
    <xf numFmtId="0" fontId="0" fillId="6" borderId="3" xfId="0" applyFill="1" applyBorder="1">
      <alignment vertical="center"/>
    </xf>
    <xf numFmtId="176" fontId="0" fillId="0" borderId="0" xfId="0" applyNumberFormat="1">
      <alignment vertical="center"/>
    </xf>
    <xf numFmtId="0" fontId="0" fillId="7" borderId="3" xfId="0" applyFill="1" applyBorder="1">
      <alignment vertical="center"/>
    </xf>
    <xf numFmtId="177" fontId="0" fillId="3" borderId="2" xfId="0" applyNumberFormat="1" applyFill="1" applyBorder="1" applyAlignment="1">
      <alignment horizontal="center" vertical="center"/>
    </xf>
    <xf numFmtId="0" fontId="0" fillId="4" borderId="3" xfId="0" applyFill="1" applyBorder="1">
      <alignment vertical="center"/>
    </xf>
    <xf numFmtId="177" fontId="0" fillId="0" borderId="9" xfId="0" applyNumberFormat="1" applyBorder="1" applyAlignment="1">
      <alignment horizontal="center" vertical="center"/>
    </xf>
    <xf numFmtId="0" fontId="0" fillId="0" borderId="9" xfId="0" applyBorder="1">
      <alignment vertical="center"/>
    </xf>
    <xf numFmtId="0" fontId="0" fillId="0" borderId="1" xfId="0" applyBorder="1" applyAlignment="1">
      <alignment horizontal="left" vertical="center"/>
    </xf>
    <xf numFmtId="0" fontId="0" fillId="0" borderId="5" xfId="0" applyBorder="1" applyAlignment="1">
      <alignment horizontal="left" vertical="center"/>
    </xf>
    <xf numFmtId="0" fontId="0" fillId="3" borderId="4" xfId="0" applyFill="1" applyBorder="1">
      <alignment vertical="center"/>
    </xf>
    <xf numFmtId="178" fontId="0" fillId="0" borderId="5" xfId="0" applyNumberFormat="1" applyBorder="1" applyAlignment="1">
      <alignment horizontal="center" vertical="center"/>
    </xf>
    <xf numFmtId="0" fontId="0" fillId="0" borderId="4" xfId="0" applyBorder="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7" xfId="0" applyBorder="1" applyAlignment="1">
      <alignment horizontal="center" vertical="center"/>
    </xf>
    <xf numFmtId="177" fontId="0" fillId="0" borderId="10" xfId="0" applyNumberFormat="1" applyBorder="1" applyAlignment="1">
      <alignment horizontal="center" vertical="center"/>
    </xf>
    <xf numFmtId="0" fontId="0" fillId="0" borderId="12" xfId="0" applyBorder="1" applyAlignment="1">
      <alignment horizontal="center" vertical="center"/>
    </xf>
    <xf numFmtId="177" fontId="0" fillId="0" borderId="13" xfId="0" applyNumberFormat="1" applyBorder="1" applyAlignment="1">
      <alignment horizontal="center" vertical="center"/>
    </xf>
    <xf numFmtId="0" fontId="0" fillId="0" borderId="14" xfId="0" applyBorder="1">
      <alignment vertical="center"/>
    </xf>
    <xf numFmtId="0" fontId="5" fillId="0" borderId="0" xfId="0" applyFont="1" applyAlignment="1">
      <alignment horizontal="left" vertical="center"/>
    </xf>
    <xf numFmtId="177" fontId="0" fillId="3" borderId="5" xfId="0" applyNumberFormat="1" applyFill="1" applyBorder="1" applyAlignment="1">
      <alignment horizontal="center" vertical="center"/>
    </xf>
    <xf numFmtId="0" fontId="4" fillId="0" borderId="0" xfId="0" applyFont="1">
      <alignment vertical="center"/>
    </xf>
  </cellXfs>
  <cellStyles count="1">
    <cellStyle name="標準" xfId="0" builtinId="0"/>
  </cellStyles>
  <dxfs count="15">
    <dxf>
      <fill>
        <patternFill>
          <bgColor theme="9" tint="0.59996337778862885"/>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AB898-F2FF-4A17-A5D5-DA67A8E12529}">
  <sheetPr codeName="Sheet15"/>
  <dimension ref="A1:V22"/>
  <sheetViews>
    <sheetView tabSelected="1" topLeftCell="B1" workbookViewId="0">
      <selection activeCell="B1" sqref="B1"/>
    </sheetView>
  </sheetViews>
  <sheetFormatPr defaultRowHeight="16.5" x14ac:dyDescent="0.4"/>
  <cols>
    <col min="1" max="1" width="3.25" style="1" hidden="1" customWidth="1"/>
    <col min="2" max="2" width="15" bestFit="1" customWidth="1"/>
    <col min="3" max="3" width="10.625" style="2" bestFit="1" customWidth="1"/>
    <col min="4" max="4" width="5.625" customWidth="1"/>
    <col min="5" max="5" width="13.875" style="1" hidden="1" customWidth="1"/>
    <col min="6" max="6" width="15" hidden="1" customWidth="1"/>
    <col min="7" max="7" width="9.5" hidden="1" customWidth="1"/>
    <col min="8" max="9" width="4.625" hidden="1" customWidth="1"/>
    <col min="10" max="10" width="15" bestFit="1" customWidth="1"/>
    <col min="11" max="11" width="10.375" style="2" bestFit="1" customWidth="1"/>
    <col min="12" max="12" width="5.625" customWidth="1"/>
    <col min="13" max="13" width="11.375" style="1" bestFit="1" customWidth="1"/>
    <col min="14" max="14" width="13.125" style="1" hidden="1" customWidth="1"/>
    <col min="15" max="16" width="8.625" style="2" bestFit="1" customWidth="1"/>
    <col min="17" max="17" width="12.875" style="2" hidden="1" customWidth="1"/>
    <col min="18" max="18" width="9.375" style="1" bestFit="1" customWidth="1"/>
    <col min="19" max="19" width="5.625" customWidth="1"/>
    <col min="20" max="20" width="3.625" customWidth="1"/>
    <col min="21" max="21" width="36.625" bestFit="1" customWidth="1"/>
    <col min="22" max="22" width="20.375" bestFit="1" customWidth="1"/>
  </cols>
  <sheetData>
    <row r="1" spans="1:22" x14ac:dyDescent="0.4">
      <c r="B1" s="14" t="s">
        <v>58</v>
      </c>
      <c r="J1" s="14" t="s">
        <v>57</v>
      </c>
      <c r="M1" s="42" t="s">
        <v>56</v>
      </c>
      <c r="T1" s="14" t="s">
        <v>55</v>
      </c>
    </row>
    <row r="2" spans="1:22" ht="18.75" thickBot="1" x14ac:dyDescent="0.45">
      <c r="B2" s="41"/>
      <c r="C2" s="40" t="s">
        <v>53</v>
      </c>
      <c r="E2" s="1" t="s">
        <v>54</v>
      </c>
      <c r="F2" t="s">
        <v>14</v>
      </c>
      <c r="G2">
        <f>C3-C4/2</f>
        <v>8830.2000000000007</v>
      </c>
      <c r="J2" s="41"/>
      <c r="K2" s="40" t="s">
        <v>53</v>
      </c>
      <c r="M2" s="37" t="s">
        <v>52</v>
      </c>
      <c r="N2" s="39" t="s">
        <v>18</v>
      </c>
      <c r="O2" s="38" t="s">
        <v>51</v>
      </c>
      <c r="P2" s="38" t="s">
        <v>50</v>
      </c>
      <c r="Q2" s="38"/>
      <c r="R2" s="35" t="s">
        <v>28</v>
      </c>
      <c r="T2" s="37" t="s">
        <v>49</v>
      </c>
      <c r="U2" s="36" t="s">
        <v>48</v>
      </c>
      <c r="V2" s="35" t="s">
        <v>47</v>
      </c>
    </row>
    <row r="3" spans="1:22" ht="17.25" thickTop="1" x14ac:dyDescent="0.4">
      <c r="A3" s="1" t="s">
        <v>46</v>
      </c>
      <c r="B3" s="34" t="s">
        <v>6</v>
      </c>
      <c r="C3" s="43">
        <v>8922.7000000000007</v>
      </c>
      <c r="E3" s="1" t="s">
        <v>45</v>
      </c>
      <c r="F3" t="s">
        <v>15</v>
      </c>
      <c r="G3">
        <f>G2-C9</f>
        <v>8730.2000000000007</v>
      </c>
      <c r="I3" s="1" t="s">
        <v>44</v>
      </c>
      <c r="J3" s="16" t="s">
        <v>43</v>
      </c>
      <c r="K3" s="26">
        <v>0</v>
      </c>
      <c r="M3" s="7">
        <v>0</v>
      </c>
      <c r="N3" s="33">
        <f t="shared" ref="N3:N22" si="0">$M3^2+(2*$G$4)^2</f>
        <v>384400</v>
      </c>
      <c r="O3" s="4">
        <f t="shared" ref="O3:O22" si="1">IF(M3&lt;&gt;"",$C$5+SQRT($G$3^2-$N3/4)*$M3/SQRT($N3),"")</f>
        <v>400</v>
      </c>
      <c r="P3" s="4">
        <f t="shared" ref="P3:P22" si="2">IF(M3&lt;&gt;"",$C$5+$C$6-$O3,"")</f>
        <v>600</v>
      </c>
      <c r="Q3" s="3">
        <f t="shared" ref="Q3:Q22" si="3">IF(M3&lt;&gt;"", ABS(O3-P3), 1000000)</f>
        <v>200</v>
      </c>
      <c r="R3" s="3">
        <f t="shared" ref="R3:R22" si="4">IF(M3&lt;&gt;"", O3-P3, "")</f>
        <v>-200</v>
      </c>
      <c r="S3" s="17"/>
      <c r="T3" s="32"/>
      <c r="U3" s="31" t="s">
        <v>60</v>
      </c>
      <c r="V3" s="30" t="s">
        <v>65</v>
      </c>
    </row>
    <row r="4" spans="1:22" x14ac:dyDescent="0.4">
      <c r="A4" s="1" t="s">
        <v>7</v>
      </c>
      <c r="B4" s="16" t="s">
        <v>8</v>
      </c>
      <c r="C4" s="26">
        <v>185</v>
      </c>
      <c r="E4" s="1" t="s">
        <v>42</v>
      </c>
      <c r="F4" t="s">
        <v>16</v>
      </c>
      <c r="G4">
        <f>C7-C8/2</f>
        <v>310</v>
      </c>
      <c r="J4" s="29"/>
      <c r="K4" s="28" t="s">
        <v>29</v>
      </c>
      <c r="M4" s="6">
        <v>5.0999999999999996</v>
      </c>
      <c r="N4" s="5">
        <f t="shared" si="0"/>
        <v>384426.01</v>
      </c>
      <c r="O4" s="4">
        <f t="shared" si="1"/>
        <v>471.76521634552091</v>
      </c>
      <c r="P4" s="4">
        <f t="shared" si="2"/>
        <v>528.23478365447909</v>
      </c>
      <c r="Q4" s="3">
        <f t="shared" si="3"/>
        <v>56.469567308958176</v>
      </c>
      <c r="R4" s="3">
        <f t="shared" si="4"/>
        <v>-56.469567308958176</v>
      </c>
      <c r="T4" s="27"/>
      <c r="U4" s="22" t="s">
        <v>61</v>
      </c>
      <c r="V4" s="21" t="s">
        <v>66</v>
      </c>
    </row>
    <row r="5" spans="1:22" ht="18.75" thickBot="1" x14ac:dyDescent="0.45">
      <c r="A5" s="1" t="s">
        <v>41</v>
      </c>
      <c r="B5" s="16" t="s">
        <v>9</v>
      </c>
      <c r="C5" s="26">
        <v>400</v>
      </c>
      <c r="D5" s="17"/>
      <c r="E5" s="1" t="s">
        <v>40</v>
      </c>
      <c r="G5">
        <f>SQRT(G3^2-G4^2)</f>
        <v>8724.6943808938086</v>
      </c>
      <c r="J5" s="13" t="s">
        <v>39</v>
      </c>
      <c r="K5" s="12"/>
      <c r="M5" s="7">
        <v>7.1</v>
      </c>
      <c r="N5" s="5">
        <f t="shared" si="0"/>
        <v>384450.41</v>
      </c>
      <c r="O5" s="4">
        <f t="shared" si="1"/>
        <v>499.90526393289286</v>
      </c>
      <c r="P5" s="4">
        <f t="shared" si="2"/>
        <v>500.09473606710714</v>
      </c>
      <c r="Q5" s="3">
        <f t="shared" si="3"/>
        <v>0.18947213421427023</v>
      </c>
      <c r="R5" s="3">
        <f t="shared" si="4"/>
        <v>-0.18947213421427023</v>
      </c>
      <c r="T5" s="19"/>
      <c r="U5" s="22" t="s">
        <v>36</v>
      </c>
      <c r="V5" s="21" t="s">
        <v>34</v>
      </c>
    </row>
    <row r="6" spans="1:22" ht="17.25" thickTop="1" x14ac:dyDescent="0.4">
      <c r="A6" s="1" t="s">
        <v>38</v>
      </c>
      <c r="B6" s="16" t="s">
        <v>10</v>
      </c>
      <c r="C6" s="26">
        <v>600</v>
      </c>
      <c r="D6" s="24"/>
      <c r="J6" s="10" t="s">
        <v>37</v>
      </c>
      <c r="K6" s="9">
        <f>C5+SQRT(G3^2-G14/4)*K3/SQRT(G14)</f>
        <v>400</v>
      </c>
      <c r="M6" s="6">
        <v>8.5</v>
      </c>
      <c r="N6" s="5">
        <f t="shared" si="0"/>
        <v>384472.25</v>
      </c>
      <c r="O6" s="4">
        <f t="shared" si="1"/>
        <v>519.60149201675949</v>
      </c>
      <c r="P6" s="4">
        <f t="shared" si="2"/>
        <v>480.39850798324051</v>
      </c>
      <c r="Q6" s="3">
        <f t="shared" si="3"/>
        <v>39.202984033518987</v>
      </c>
      <c r="R6" s="3">
        <f t="shared" si="4"/>
        <v>39.202984033518987</v>
      </c>
      <c r="T6" s="16"/>
      <c r="U6" s="22" t="s">
        <v>36</v>
      </c>
      <c r="V6" s="21" t="s">
        <v>34</v>
      </c>
    </row>
    <row r="7" spans="1:22" x14ac:dyDescent="0.4">
      <c r="A7" s="1" t="s">
        <v>2</v>
      </c>
      <c r="B7" s="16" t="s">
        <v>0</v>
      </c>
      <c r="C7" s="20">
        <v>330</v>
      </c>
      <c r="D7" s="24"/>
      <c r="F7" t="s">
        <v>17</v>
      </c>
      <c r="J7" s="10" t="s">
        <v>35</v>
      </c>
      <c r="K7" s="18">
        <f>C5+C6-K6</f>
        <v>600</v>
      </c>
      <c r="M7" s="7">
        <v>10</v>
      </c>
      <c r="N7" s="5">
        <f t="shared" si="0"/>
        <v>384500</v>
      </c>
      <c r="O7" s="4">
        <f t="shared" si="1"/>
        <v>540.70255361214276</v>
      </c>
      <c r="P7" s="4">
        <f t="shared" si="2"/>
        <v>459.29744638785724</v>
      </c>
      <c r="Q7" s="3">
        <f t="shared" si="3"/>
        <v>81.40510722428553</v>
      </c>
      <c r="R7" s="3">
        <f t="shared" si="4"/>
        <v>81.40510722428553</v>
      </c>
      <c r="T7" s="25"/>
      <c r="U7" s="22" t="s">
        <v>62</v>
      </c>
      <c r="V7" s="21" t="s">
        <v>34</v>
      </c>
    </row>
    <row r="8" spans="1:22" x14ac:dyDescent="0.4">
      <c r="A8" s="1" t="s">
        <v>3</v>
      </c>
      <c r="B8" s="16" t="s">
        <v>1</v>
      </c>
      <c r="C8" s="20">
        <v>40</v>
      </c>
      <c r="D8" s="24"/>
      <c r="E8" s="1" t="s">
        <v>33</v>
      </c>
      <c r="G8">
        <f>(C6-C5)/2</f>
        <v>100</v>
      </c>
      <c r="J8" s="19" t="s">
        <v>32</v>
      </c>
      <c r="K8" s="18">
        <f>K6-C7</f>
        <v>70</v>
      </c>
      <c r="M8" s="6">
        <v>15</v>
      </c>
      <c r="N8" s="5">
        <f t="shared" si="0"/>
        <v>384625</v>
      </c>
      <c r="O8" s="4">
        <f t="shared" si="1"/>
        <v>611.01948892586279</v>
      </c>
      <c r="P8" s="4">
        <f t="shared" si="2"/>
        <v>388.98051107413721</v>
      </c>
      <c r="Q8" s="3">
        <f t="shared" si="3"/>
        <v>222.03897785172558</v>
      </c>
      <c r="R8" s="3">
        <f t="shared" si="4"/>
        <v>222.03897785172558</v>
      </c>
      <c r="T8" s="23"/>
      <c r="U8" s="22" t="s">
        <v>63</v>
      </c>
      <c r="V8" s="21" t="s">
        <v>31</v>
      </c>
    </row>
    <row r="9" spans="1:22" ht="18" x14ac:dyDescent="0.4">
      <c r="A9" s="1" t="s">
        <v>4</v>
      </c>
      <c r="B9" s="16" t="s">
        <v>5</v>
      </c>
      <c r="C9" s="20">
        <v>100</v>
      </c>
      <c r="E9" s="1" t="s">
        <v>12</v>
      </c>
      <c r="G9">
        <f>G3^2-G4^2-G8^2</f>
        <v>76110292.040000007</v>
      </c>
      <c r="J9" s="19" t="s">
        <v>30</v>
      </c>
      <c r="K9" s="18">
        <f>C5+C6-K6-C7</f>
        <v>270</v>
      </c>
      <c r="M9" s="7">
        <v>20</v>
      </c>
      <c r="N9" s="5">
        <f t="shared" si="0"/>
        <v>384800</v>
      </c>
      <c r="O9" s="4">
        <f t="shared" si="1"/>
        <v>681.29525191975551</v>
      </c>
      <c r="P9" s="4">
        <f t="shared" si="2"/>
        <v>318.70474808024449</v>
      </c>
      <c r="Q9" s="3">
        <f t="shared" si="3"/>
        <v>362.59050383951103</v>
      </c>
      <c r="R9" s="3">
        <f t="shared" si="4"/>
        <v>362.59050383951103</v>
      </c>
    </row>
    <row r="10" spans="1:22" x14ac:dyDescent="0.4">
      <c r="C10" s="2" t="s">
        <v>29</v>
      </c>
      <c r="D10" s="17"/>
      <c r="E10" s="1" t="s">
        <v>13</v>
      </c>
      <c r="G10">
        <f>G8*G4</f>
        <v>31000</v>
      </c>
      <c r="J10" s="16" t="s">
        <v>28</v>
      </c>
      <c r="K10" s="15">
        <f>K8-K9</f>
        <v>-200</v>
      </c>
      <c r="M10" s="6"/>
      <c r="N10" s="5">
        <f t="shared" si="0"/>
        <v>384400</v>
      </c>
      <c r="O10" s="4" t="str">
        <f t="shared" si="1"/>
        <v/>
      </c>
      <c r="P10" s="4" t="str">
        <f t="shared" si="2"/>
        <v/>
      </c>
      <c r="Q10" s="3">
        <f t="shared" si="3"/>
        <v>1000000</v>
      </c>
      <c r="R10" s="3" t="str">
        <f t="shared" si="4"/>
        <v/>
      </c>
      <c r="T10" s="14" t="s">
        <v>27</v>
      </c>
    </row>
    <row r="11" spans="1:22" ht="18.75" thickBot="1" x14ac:dyDescent="0.45">
      <c r="B11" s="13" t="s">
        <v>26</v>
      </c>
      <c r="C11" s="12"/>
      <c r="E11" s="1" t="s">
        <v>25</v>
      </c>
      <c r="G11">
        <f>2*(G9-SQRT(G9^2-4*G10^2))</f>
        <v>50.505661398172379</v>
      </c>
      <c r="M11" s="7"/>
      <c r="N11" s="5">
        <f t="shared" si="0"/>
        <v>384400</v>
      </c>
      <c r="O11" s="4" t="str">
        <f t="shared" si="1"/>
        <v/>
      </c>
      <c r="P11" s="4" t="str">
        <f t="shared" si="2"/>
        <v/>
      </c>
      <c r="Q11" s="3">
        <f t="shared" si="3"/>
        <v>1000000</v>
      </c>
      <c r="R11" s="3" t="str">
        <f t="shared" si="4"/>
        <v/>
      </c>
      <c r="T11" s="8" t="s">
        <v>21</v>
      </c>
      <c r="U11" s="11" t="s">
        <v>24</v>
      </c>
    </row>
    <row r="12" spans="1:22" ht="17.25" thickTop="1" x14ac:dyDescent="0.4">
      <c r="A12" s="1" t="s">
        <v>11</v>
      </c>
      <c r="B12" s="10" t="s">
        <v>23</v>
      </c>
      <c r="C12" s="9">
        <f>SQRT(G11)</f>
        <v>7.1067335251979431</v>
      </c>
      <c r="I12" s="1" t="s">
        <v>22</v>
      </c>
      <c r="M12" s="6"/>
      <c r="N12" s="5">
        <f t="shared" si="0"/>
        <v>384400</v>
      </c>
      <c r="O12" s="4" t="str">
        <f t="shared" si="1"/>
        <v/>
      </c>
      <c r="P12" s="4" t="str">
        <f t="shared" si="2"/>
        <v/>
      </c>
      <c r="Q12" s="3">
        <f t="shared" si="3"/>
        <v>1000000</v>
      </c>
      <c r="R12" s="3" t="str">
        <f t="shared" si="4"/>
        <v/>
      </c>
      <c r="T12" s="8" t="s">
        <v>21</v>
      </c>
      <c r="U12" t="s">
        <v>59</v>
      </c>
    </row>
    <row r="13" spans="1:22" x14ac:dyDescent="0.4">
      <c r="F13" t="s">
        <v>20</v>
      </c>
      <c r="I13" s="1" t="s">
        <v>19</v>
      </c>
      <c r="M13" s="7"/>
      <c r="N13" s="5">
        <f t="shared" si="0"/>
        <v>384400</v>
      </c>
      <c r="O13" s="4" t="str">
        <f t="shared" si="1"/>
        <v/>
      </c>
      <c r="P13" s="4" t="str">
        <f t="shared" si="2"/>
        <v/>
      </c>
      <c r="Q13" s="3">
        <f t="shared" si="3"/>
        <v>1000000</v>
      </c>
      <c r="R13" s="3" t="str">
        <f t="shared" si="4"/>
        <v/>
      </c>
      <c r="T13" s="8" t="s">
        <v>21</v>
      </c>
      <c r="U13" s="44" t="s">
        <v>64</v>
      </c>
    </row>
    <row r="14" spans="1:22" ht="18" x14ac:dyDescent="0.4">
      <c r="E14" s="1" t="s">
        <v>18</v>
      </c>
      <c r="G14">
        <f>K3^2+(2*G4)^2</f>
        <v>384400</v>
      </c>
      <c r="M14" s="6"/>
      <c r="N14" s="5">
        <f t="shared" si="0"/>
        <v>384400</v>
      </c>
      <c r="O14" s="4" t="str">
        <f t="shared" si="1"/>
        <v/>
      </c>
      <c r="P14" s="4" t="str">
        <f t="shared" si="2"/>
        <v/>
      </c>
      <c r="Q14" s="3">
        <f t="shared" si="3"/>
        <v>1000000</v>
      </c>
      <c r="R14" s="3" t="str">
        <f t="shared" si="4"/>
        <v/>
      </c>
    </row>
    <row r="15" spans="1:22" x14ac:dyDescent="0.4">
      <c r="M15" s="6"/>
      <c r="N15" s="5">
        <f t="shared" si="0"/>
        <v>384400</v>
      </c>
      <c r="O15" s="4" t="str">
        <f t="shared" si="1"/>
        <v/>
      </c>
      <c r="P15" s="4" t="str">
        <f t="shared" si="2"/>
        <v/>
      </c>
      <c r="Q15" s="3">
        <f t="shared" si="3"/>
        <v>1000000</v>
      </c>
      <c r="R15" s="3" t="str">
        <f t="shared" si="4"/>
        <v/>
      </c>
    </row>
    <row r="16" spans="1:22" x14ac:dyDescent="0.4">
      <c r="M16" s="6"/>
      <c r="N16" s="5">
        <f t="shared" si="0"/>
        <v>384400</v>
      </c>
      <c r="O16" s="4" t="str">
        <f t="shared" si="1"/>
        <v/>
      </c>
      <c r="P16" s="4" t="str">
        <f t="shared" si="2"/>
        <v/>
      </c>
      <c r="Q16" s="3">
        <f t="shared" si="3"/>
        <v>1000000</v>
      </c>
      <c r="R16" s="3" t="str">
        <f t="shared" si="4"/>
        <v/>
      </c>
    </row>
    <row r="17" spans="13:18" x14ac:dyDescent="0.4">
      <c r="M17" s="6"/>
      <c r="N17" s="5">
        <f t="shared" si="0"/>
        <v>384400</v>
      </c>
      <c r="O17" s="4" t="str">
        <f t="shared" si="1"/>
        <v/>
      </c>
      <c r="P17" s="4" t="str">
        <f t="shared" si="2"/>
        <v/>
      </c>
      <c r="Q17" s="3">
        <f t="shared" si="3"/>
        <v>1000000</v>
      </c>
      <c r="R17" s="3" t="str">
        <f t="shared" si="4"/>
        <v/>
      </c>
    </row>
    <row r="18" spans="13:18" x14ac:dyDescent="0.4">
      <c r="M18" s="6"/>
      <c r="N18" s="5">
        <f t="shared" si="0"/>
        <v>384400</v>
      </c>
      <c r="O18" s="4" t="str">
        <f t="shared" si="1"/>
        <v/>
      </c>
      <c r="P18" s="4" t="str">
        <f t="shared" si="2"/>
        <v/>
      </c>
      <c r="Q18" s="3">
        <f t="shared" si="3"/>
        <v>1000000</v>
      </c>
      <c r="R18" s="3" t="str">
        <f t="shared" si="4"/>
        <v/>
      </c>
    </row>
    <row r="19" spans="13:18" x14ac:dyDescent="0.4">
      <c r="M19" s="6"/>
      <c r="N19" s="5">
        <f t="shared" si="0"/>
        <v>384400</v>
      </c>
      <c r="O19" s="4" t="str">
        <f t="shared" si="1"/>
        <v/>
      </c>
      <c r="P19" s="4" t="str">
        <f t="shared" si="2"/>
        <v/>
      </c>
      <c r="Q19" s="3">
        <f t="shared" si="3"/>
        <v>1000000</v>
      </c>
      <c r="R19" s="3" t="str">
        <f t="shared" si="4"/>
        <v/>
      </c>
    </row>
    <row r="20" spans="13:18" x14ac:dyDescent="0.4">
      <c r="M20" s="6"/>
      <c r="N20" s="5">
        <f t="shared" si="0"/>
        <v>384400</v>
      </c>
      <c r="O20" s="4" t="str">
        <f t="shared" si="1"/>
        <v/>
      </c>
      <c r="P20" s="4" t="str">
        <f t="shared" si="2"/>
        <v/>
      </c>
      <c r="Q20" s="3">
        <f t="shared" si="3"/>
        <v>1000000</v>
      </c>
      <c r="R20" s="3" t="str">
        <f t="shared" si="4"/>
        <v/>
      </c>
    </row>
    <row r="21" spans="13:18" x14ac:dyDescent="0.4">
      <c r="M21" s="6"/>
      <c r="N21" s="5">
        <f t="shared" si="0"/>
        <v>384400</v>
      </c>
      <c r="O21" s="4" t="str">
        <f t="shared" si="1"/>
        <v/>
      </c>
      <c r="P21" s="4" t="str">
        <f t="shared" si="2"/>
        <v/>
      </c>
      <c r="Q21" s="3">
        <f t="shared" si="3"/>
        <v>1000000</v>
      </c>
      <c r="R21" s="3" t="str">
        <f t="shared" si="4"/>
        <v/>
      </c>
    </row>
    <row r="22" spans="13:18" x14ac:dyDescent="0.4">
      <c r="M22" s="6"/>
      <c r="N22" s="5">
        <f t="shared" si="0"/>
        <v>384400</v>
      </c>
      <c r="O22" s="4" t="str">
        <f t="shared" si="1"/>
        <v/>
      </c>
      <c r="P22" s="4" t="str">
        <f t="shared" si="2"/>
        <v/>
      </c>
      <c r="Q22" s="3">
        <f t="shared" si="3"/>
        <v>1000000</v>
      </c>
      <c r="R22" s="3" t="str">
        <f t="shared" si="4"/>
        <v/>
      </c>
    </row>
  </sheetData>
  <phoneticPr fontId="1"/>
  <conditionalFormatting sqref="C3">
    <cfRule type="expression" dxfId="14" priority="6">
      <formula>G9^2&lt;4*G10^2</formula>
    </cfRule>
  </conditionalFormatting>
  <conditionalFormatting sqref="C4">
    <cfRule type="expression" dxfId="13" priority="5">
      <formula>$C$4&lt;=0</formula>
    </cfRule>
  </conditionalFormatting>
  <conditionalFormatting sqref="C5">
    <cfRule type="expression" dxfId="12" priority="1">
      <formula>C5&lt;0</formula>
    </cfRule>
  </conditionalFormatting>
  <conditionalFormatting sqref="C6">
    <cfRule type="expression" dxfId="11" priority="10">
      <formula>OR(C5&gt;C6, C6&lt;0)</formula>
    </cfRule>
  </conditionalFormatting>
  <conditionalFormatting sqref="C7">
    <cfRule type="expression" dxfId="10" priority="9">
      <formula>AND(C7&lt;&gt;330, C7&lt;&gt;270, C7&lt;&gt;250)</formula>
    </cfRule>
  </conditionalFormatting>
  <conditionalFormatting sqref="C8">
    <cfRule type="expression" dxfId="9" priority="8">
      <formula>C8&lt;&gt;40</formula>
    </cfRule>
  </conditionalFormatting>
  <conditionalFormatting sqref="C9">
    <cfRule type="expression" dxfId="8" priority="7">
      <formula>C9&lt;&gt;100</formula>
    </cfRule>
  </conditionalFormatting>
  <conditionalFormatting sqref="K3:K4">
    <cfRule type="expression" dxfId="7" priority="15">
      <formula>OR(($K$8&gt;($C$5+$C$6-2*$C$7)),$K$3&lt;0)</formula>
    </cfRule>
  </conditionalFormatting>
  <conditionalFormatting sqref="M3:M22">
    <cfRule type="expression" dxfId="6" priority="280">
      <formula>Q3&gt;=1000000</formula>
    </cfRule>
    <cfRule type="expression" dxfId="5" priority="281">
      <formula>Q3=MIN($Q$3:$Q22)</formula>
    </cfRule>
  </conditionalFormatting>
  <conditionalFormatting sqref="O3:O22">
    <cfRule type="expression" dxfId="4" priority="284">
      <formula>Q3&gt;=1000000</formula>
    </cfRule>
    <cfRule type="expression" dxfId="3" priority="285">
      <formula>Q3=MIN($Q$3:$Q22)</formula>
    </cfRule>
  </conditionalFormatting>
  <conditionalFormatting sqref="P3:P22">
    <cfRule type="expression" dxfId="2" priority="288">
      <formula>Q3&gt;=1000000</formula>
    </cfRule>
    <cfRule type="expression" dxfId="1" priority="289">
      <formula>Q3=MIN($Q$3:$Q22)</formula>
    </cfRule>
  </conditionalFormatting>
  <conditionalFormatting sqref="R3:R22">
    <cfRule type="expression" dxfId="0" priority="292">
      <formula>Q3=MIN($Q$3:$Q22)</formula>
    </cfRule>
  </conditionalFormatting>
  <dataValidations count="1">
    <dataValidation imeMode="disabled" allowBlank="1" showInputMessage="1" showErrorMessage="1" sqref="K3 C3:C9 M3:M22" xr:uid="{91FF811D-BCF3-4606-9FC3-CEB7148A6C2A}"/>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spacer calculator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user01</dc:creator>
  <cp:lastModifiedBy>mould mojimetal</cp:lastModifiedBy>
  <dcterms:created xsi:type="dcterms:W3CDTF">2023-08-17T04:42:45Z</dcterms:created>
  <dcterms:modified xsi:type="dcterms:W3CDTF">2023-12-13T07:17:49Z</dcterms:modified>
</cp:coreProperties>
</file>