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n/Desktop/Coding/Documents/ChainLynxScoutingData/"/>
    </mc:Choice>
  </mc:AlternateContent>
  <xr:revisionPtr revIDLastSave="0" documentId="13_ncr:1_{124E8950-803E-FD4F-BACA-B1C1520F4A0B}" xr6:coauthVersionLast="47" xr6:coauthVersionMax="47" xr10:uidLastSave="{00000000-0000-0000-0000-000000000000}"/>
  <bookViews>
    <workbookView xWindow="0" yWindow="500" windowWidth="28800" windowHeight="15920" activeTab="3" xr2:uid="{00000000-000D-0000-FFFF-FFFF00000000}"/>
  </bookViews>
  <sheets>
    <sheet name="Get Team Data" sheetId="1" r:id="rId1"/>
    <sheet name="Data" sheetId="2" r:id="rId2"/>
    <sheet name="Format Data" sheetId="3" r:id="rId3"/>
    <sheet name="Pit Scouting 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2" i="3" l="1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3" i="2"/>
  <c r="S3" i="2"/>
  <c r="R3" i="2"/>
  <c r="Q3" i="2"/>
  <c r="P3" i="2"/>
  <c r="O3" i="2"/>
  <c r="N3" i="2"/>
  <c r="L3" i="2"/>
  <c r="K3" i="2"/>
  <c r="J3" i="2"/>
  <c r="I3" i="2"/>
  <c r="H3" i="2"/>
  <c r="G3" i="2"/>
  <c r="F3" i="2"/>
  <c r="E3" i="2"/>
  <c r="D3" i="2"/>
  <c r="C3" i="2"/>
  <c r="B3" i="2"/>
  <c r="B15" i="1" a="1"/>
  <c r="Q19" i="1" s="1"/>
  <c r="W3" i="2" l="1"/>
  <c r="C17" i="1"/>
  <c r="P18" i="1"/>
  <c r="K15" i="1"/>
  <c r="D17" i="1"/>
  <c r="L19" i="1"/>
  <c r="H20" i="1"/>
  <c r="M16" i="1"/>
  <c r="T20" i="1"/>
  <c r="L20" i="1"/>
  <c r="D20" i="1"/>
  <c r="P19" i="1"/>
  <c r="H19" i="1"/>
  <c r="T18" i="1"/>
  <c r="L18" i="1"/>
  <c r="D18" i="1"/>
  <c r="P17" i="1"/>
  <c r="H17" i="1"/>
  <c r="T16" i="1"/>
  <c r="L16" i="1"/>
  <c r="D16" i="1"/>
  <c r="P15" i="1"/>
  <c r="H15" i="1"/>
  <c r="S20" i="1"/>
  <c r="K20" i="1"/>
  <c r="C20" i="1"/>
  <c r="O19" i="1"/>
  <c r="G19" i="1"/>
  <c r="S18" i="1"/>
  <c r="K18" i="1"/>
  <c r="C18" i="1"/>
  <c r="O17" i="1"/>
  <c r="G17" i="1"/>
  <c r="S16" i="1"/>
  <c r="K16" i="1"/>
  <c r="C16" i="1"/>
  <c r="O15" i="1"/>
  <c r="G15" i="1"/>
  <c r="R20" i="1"/>
  <c r="J20" i="1"/>
  <c r="B20" i="1"/>
  <c r="N19" i="1"/>
  <c r="F19" i="1"/>
  <c r="R18" i="1"/>
  <c r="J18" i="1"/>
  <c r="B18" i="1"/>
  <c r="N17" i="1"/>
  <c r="F17" i="1"/>
  <c r="R16" i="1"/>
  <c r="J16" i="1"/>
  <c r="B16" i="1"/>
  <c r="N15" i="1"/>
  <c r="F15" i="1"/>
  <c r="Q20" i="1"/>
  <c r="I20" i="1"/>
  <c r="U19" i="1"/>
  <c r="M19" i="1"/>
  <c r="E19" i="1"/>
  <c r="Q18" i="1"/>
  <c r="I18" i="1"/>
  <c r="U17" i="1"/>
  <c r="M17" i="1"/>
  <c r="E17" i="1"/>
  <c r="Q16" i="1"/>
  <c r="I16" i="1"/>
  <c r="U15" i="1"/>
  <c r="M15" i="1"/>
  <c r="E15" i="1"/>
  <c r="N16" i="1"/>
  <c r="J17" i="1"/>
  <c r="F18" i="1"/>
  <c r="B19" i="1"/>
  <c r="R19" i="1"/>
  <c r="N20" i="1"/>
  <c r="C15" i="1"/>
  <c r="S15" i="1"/>
  <c r="O16" i="1"/>
  <c r="K17" i="1"/>
  <c r="G18" i="1"/>
  <c r="C19" i="1"/>
  <c r="S19" i="1"/>
  <c r="O20" i="1"/>
  <c r="AC3" i="2"/>
  <c r="K19" i="1"/>
  <c r="H16" i="1"/>
  <c r="B15" i="1"/>
  <c r="I17" i="1"/>
  <c r="U18" i="1"/>
  <c r="D15" i="1"/>
  <c r="T15" i="1"/>
  <c r="P16" i="1"/>
  <c r="L17" i="1"/>
  <c r="H18" i="1"/>
  <c r="D19" i="1"/>
  <c r="T19" i="1"/>
  <c r="P20" i="1"/>
  <c r="I15" i="1"/>
  <c r="E16" i="1"/>
  <c r="U16" i="1"/>
  <c r="Q17" i="1"/>
  <c r="M18" i="1"/>
  <c r="I19" i="1"/>
  <c r="E20" i="1"/>
  <c r="U20" i="1"/>
  <c r="G16" i="1"/>
  <c r="S17" i="1"/>
  <c r="O18" i="1"/>
  <c r="G20" i="1"/>
  <c r="L15" i="1"/>
  <c r="T17" i="1"/>
  <c r="Q15" i="1"/>
  <c r="E18" i="1"/>
  <c r="M20" i="1"/>
  <c r="R15" i="1"/>
  <c r="J15" i="1"/>
  <c r="F16" i="1"/>
  <c r="B17" i="1"/>
  <c r="R17" i="1"/>
  <c r="N18" i="1"/>
  <c r="J19" i="1"/>
  <c r="F20" i="1"/>
  <c r="V3" i="2"/>
  <c r="Y3" i="2"/>
  <c r="Z3" i="2"/>
  <c r="AB3" i="2"/>
  <c r="H4" i="1" l="1"/>
  <c r="E4" i="1"/>
  <c r="X3" i="2"/>
  <c r="E8" i="1"/>
  <c r="K4" i="1"/>
  <c r="H5" i="1"/>
  <c r="E7" i="1"/>
  <c r="E9" i="1" s="1"/>
  <c r="E5" i="1"/>
  <c r="K5" i="1"/>
  <c r="AA3" i="2"/>
  <c r="H6" i="1" l="1"/>
</calcChain>
</file>

<file path=xl/sharedStrings.xml><?xml version="1.0" encoding="utf-8"?>
<sst xmlns="http://schemas.openxmlformats.org/spreadsheetml/2006/main" count="115" uniqueCount="74">
  <si>
    <t>Put Team Number Here --&gt;</t>
  </si>
  <si>
    <t>Total Cycles Teleop:</t>
  </si>
  <si>
    <t>Game Piece Corrected Auto:</t>
  </si>
  <si>
    <t>Average Teleop Endgame:</t>
  </si>
  <si>
    <t>Total Cycles Auto:</t>
  </si>
  <si>
    <t>Game Piece Corrected Teleop:</t>
  </si>
  <si>
    <t>Average Auto Balance:</t>
  </si>
  <si>
    <t>Total Game Piece Corrected:</t>
  </si>
  <si>
    <t>Auto Link Corrected Points:</t>
  </si>
  <si>
    <t>Teleop Link Corrected Points:</t>
  </si>
  <si>
    <t>Total Link Corrected Points:</t>
  </si>
  <si>
    <t>Team Data:</t>
  </si>
  <si>
    <t>alliance</t>
  </si>
  <si>
    <t>autoConesScoredHigh</t>
  </si>
  <si>
    <t>autoConesScoredHybrid</t>
  </si>
  <si>
    <t>autoConesScoredMid</t>
  </si>
  <si>
    <t>autoCubesScoredHigh</t>
  </si>
  <si>
    <t>autoCubesScoredHybrid</t>
  </si>
  <si>
    <t>autoCubesScoredMid</t>
  </si>
  <si>
    <t>autoDocked</t>
  </si>
  <si>
    <t>autoMissed</t>
  </si>
  <si>
    <t>autoMobility</t>
  </si>
  <si>
    <t>Endgame</t>
  </si>
  <si>
    <t>matchNumber</t>
  </si>
  <si>
    <t>teamNumber</t>
  </si>
  <si>
    <t>teleopConesScoredHigh</t>
  </si>
  <si>
    <t>teleopConesScoredHybrid</t>
  </si>
  <si>
    <t>teleopConesScoredMid</t>
  </si>
  <si>
    <t>teleopCubesScoredHigh</t>
  </si>
  <si>
    <t>teleopCubesScoredHybrid</t>
  </si>
  <si>
    <t>teleopCubesScoredMid</t>
  </si>
  <si>
    <t>teleopMissed</t>
  </si>
  <si>
    <t>Notes</t>
  </si>
  <si>
    <t>Auto Link Corrected Points</t>
  </si>
  <si>
    <t>Teleop Link Corrected Points</t>
  </si>
  <si>
    <t>Total Link Corrected Points</t>
  </si>
  <si>
    <t>Game Piece Corrected Auto</t>
  </si>
  <si>
    <t>Game Piece Corrected Teleop</t>
  </si>
  <si>
    <t>Total Game Piece Corrected</t>
  </si>
  <si>
    <t>Total Cycles Teleop</t>
  </si>
  <si>
    <t>Total Cycles Auto</t>
  </si>
  <si>
    <t>Total</t>
  </si>
  <si>
    <t xml:space="preserve">Match Number: </t>
  </si>
  <si>
    <t>Auto</t>
  </si>
  <si>
    <t>Teleop</t>
  </si>
  <si>
    <t xml:space="preserve">Teleop Endgame: </t>
  </si>
  <si>
    <t>0, 2, 6 or 10</t>
  </si>
  <si>
    <t xml:space="preserve">Team Number: </t>
  </si>
  <si>
    <t>Cones High</t>
  </si>
  <si>
    <t xml:space="preserve">Alliance: </t>
  </si>
  <si>
    <t>Cones Mid</t>
  </si>
  <si>
    <t xml:space="preserve">Auto Docked: </t>
  </si>
  <si>
    <t>Value should either be 0, 8 or 12</t>
  </si>
  <si>
    <t>Cones Hybrid</t>
  </si>
  <si>
    <t xml:space="preserve">Auto Mobility: </t>
  </si>
  <si>
    <t>Value should be 0 or 3</t>
  </si>
  <si>
    <t>Cubes High</t>
  </si>
  <si>
    <t>Cubes Mid</t>
  </si>
  <si>
    <t>Cubes Hybrid</t>
  </si>
  <si>
    <t xml:space="preserve">Notes: </t>
  </si>
  <si>
    <t>Missed</t>
  </si>
  <si>
    <t>Copy and Paste this line into Data --&gt;</t>
  </si>
  <si>
    <t>Team</t>
  </si>
  <si>
    <t>Robot Name</t>
  </si>
  <si>
    <t>Drivetrain</t>
  </si>
  <si>
    <t>Photo</t>
  </si>
  <si>
    <t>What level can they score in</t>
  </si>
  <si>
    <t>Drivers</t>
  </si>
  <si>
    <t>Pieces robot can score</t>
  </si>
  <si>
    <t>Where game pieces come from</t>
  </si>
  <si>
    <t>Weaknesses</t>
  </si>
  <si>
    <t>Strengths</t>
  </si>
  <si>
    <t>Fears</t>
  </si>
  <si>
    <t>Auto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</si>
</sst>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8" fillId="0" borderId="0" xfId="0" applyFont="1"/>
    <xf numFmtId="0" fontId="7" fillId="0" borderId="0" xfId="0" applyFont="1"/>
    <xf numFmtId="0" fontId="1" fillId="2" borderId="0" xfId="0" applyFont="1" applyFill="1" applyAlignment="1">
      <alignment horizontal="center" vertical="top"/>
    </xf>
    <xf numFmtId="0" fontId="8" fillId="3" borderId="0" xfId="0" applyFont="1" applyFill="1"/>
    <xf numFmtId="0" fontId="8" fillId="4" borderId="0" xfId="0" applyFont="1" applyFill="1"/>
    <xf numFmtId="0" fontId="5" fillId="3" borderId="0" xfId="0" applyFont="1" applyFill="1"/>
    <xf numFmtId="0" fontId="6" fillId="4" borderId="4" xfId="0" applyFont="1" applyFill="1" applyBorder="1"/>
    <xf numFmtId="0" fontId="7" fillId="3" borderId="2" xfId="0" applyFont="1" applyFill="1" applyBorder="1"/>
    <xf numFmtId="0" fontId="0" fillId="4" borderId="2" xfId="0" applyFill="1" applyBorder="1"/>
    <xf numFmtId="0" fontId="9" fillId="3" borderId="2" xfId="0" applyFont="1" applyFill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Data!$X$1</c:f>
              <c:strCache>
                <c:ptCount val="1"/>
                <c:pt idx="0">
                  <c:v>Total Link Corrected Points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forward val="2"/>
            <c:dispRSqr val="0"/>
            <c:dispEq val="0"/>
          </c:trendline>
          <c:val>
            <c:numRef>
              <c:f>Data!$X$2:$X$3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7DEB-574D-8203-C84D18661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177231"/>
        <c:axId val="806135743"/>
      </c:barChart>
      <c:catAx>
        <c:axId val="80617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35743"/>
        <c:crosses val="autoZero"/>
        <c:auto val="1"/>
        <c:lblAlgn val="ctr"/>
        <c:lblOffset val="100"/>
        <c:noMultiLvlLbl val="0"/>
      </c:catAx>
      <c:valAx>
        <c:axId val="80613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77231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729577</xdr:colOff>
      <xdr:row>10</xdr:row>
      <xdr:rowOff>6977</xdr:rowOff>
    </xdr:from>
    <xdr:to>
      <xdr:col>40</xdr:col>
      <xdr:colOff>573080</xdr:colOff>
      <xdr:row>29</xdr:row>
      <xdr:rowOff>132603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3" insertRow="1" totalsRowCount="1" headerRowDxfId="7" headerRowBorderDxfId="6" tableBorderDxfId="5">
  <autoFilter ref="A1:AC2" xr:uid="{00000000-0009-0000-0100-000001000000}"/>
  <sortState xmlns:xlrd2="http://schemas.microsoft.com/office/spreadsheetml/2017/richdata2" ref="A2:X2">
    <sortCondition ref="L1:L2"/>
  </sortState>
  <tableColumns count="29">
    <tableColumn id="1" xr3:uid="{00000000-0010-0000-0000-000001000000}" name="alliance" totalsRowLabel="Total"/>
    <tableColumn id="2" xr3:uid="{00000000-0010-0000-0000-000002000000}" name="autoConesScoredHigh" totalsRowFunction="average"/>
    <tableColumn id="3" xr3:uid="{00000000-0010-0000-0000-000003000000}" name="autoConesScoredHybrid" totalsRowFunction="average"/>
    <tableColumn id="4" xr3:uid="{00000000-0010-0000-0000-000004000000}" name="autoConesScoredMid" totalsRowFunction="average"/>
    <tableColumn id="5" xr3:uid="{00000000-0010-0000-0000-000005000000}" name="autoCubesScoredHigh" totalsRowFunction="average"/>
    <tableColumn id="6" xr3:uid="{00000000-0010-0000-0000-000006000000}" name="autoCubesScoredHybrid" totalsRowFunction="average"/>
    <tableColumn id="7" xr3:uid="{00000000-0010-0000-0000-000007000000}" name="autoCubesScoredMid" totalsRowFunction="average"/>
    <tableColumn id="8" xr3:uid="{00000000-0010-0000-0000-000008000000}" name="autoDocked" totalsRowFunction="average"/>
    <tableColumn id="9" xr3:uid="{00000000-0010-0000-0000-000009000000}" name="autoMissed" totalsRowFunction="average"/>
    <tableColumn id="10" xr3:uid="{00000000-0010-0000-0000-00000A000000}" name="autoMobility" totalsRowFunction="average"/>
    <tableColumn id="23" xr3:uid="{00000000-0010-0000-0000-000017000000}" name="Endgame" totalsRowFunction="average"/>
    <tableColumn id="11" xr3:uid="{00000000-0010-0000-0000-00000B000000}" name="matchNumber" totalsRowFunction="average"/>
    <tableColumn id="12" xr3:uid="{00000000-0010-0000-0000-00000C000000}" name="teamNumber"/>
    <tableColumn id="13" xr3:uid="{00000000-0010-0000-0000-00000D000000}" name="teleopConesScoredHigh" totalsRowFunction="average"/>
    <tableColumn id="14" xr3:uid="{00000000-0010-0000-0000-00000E000000}" name="teleopConesScoredHybrid" totalsRowFunction="average"/>
    <tableColumn id="15" xr3:uid="{00000000-0010-0000-0000-00000F000000}" name="teleopConesScoredMid" totalsRowFunction="average"/>
    <tableColumn id="16" xr3:uid="{00000000-0010-0000-0000-000010000000}" name="teleopCubesScoredHigh" totalsRowFunction="average"/>
    <tableColumn id="17" xr3:uid="{00000000-0010-0000-0000-000011000000}" name="teleopCubesScoredHybrid" totalsRowFunction="average"/>
    <tableColumn id="18" xr3:uid="{00000000-0010-0000-0000-000012000000}" name="teleopCubesScoredMid" totalsRowFunction="average"/>
    <tableColumn id="20" xr3:uid="{00000000-0010-0000-0000-000014000000}" name="teleopMissed" totalsRowFunction="average"/>
    <tableColumn id="29" xr3:uid="{00000000-0010-0000-0000-00001D000000}" name="Notes"/>
    <tableColumn id="19" xr3:uid="{00000000-0010-0000-0000-000013000000}" name="Auto Link Corrected Points" totalsRowFunction="average">
      <calculatedColumnFormula>SUM(Table1[[#This Row],[autoMobility]],Table1[[#This Row],[autoDocked]],(Table1[[#This Row],[autoCubesScoredHigh]]*(6+5/3)),(Table1[[#This Row],[autoConesScoredHigh]]*(6+5/3)),(Table1[[#This Row],[autoConesScoredMid]]*(4+5/3)),(Table1[[#This Row],[autoCubesScoredMid]]*(4+5/3)),(Table1[[#This Row],[autoConesScoredHybrid]]*(3+5/3)),(Table1[[#This Row],[autoCubesScoredHybrid]]*(3+5/3)))</calculatedColumnFormula>
    </tableColumn>
    <tableColumn id="21" xr3:uid="{00000000-0010-0000-0000-000015000000}" name="Teleop Link Corrected Points" totalsRowFunction="average">
      <calculatedColumnFormula>SUM(Table1[[#This Row],[Endgame]],(Table1[[#This Row],[teleopCubesScoredHigh]]*(6+5/3)),(Table1[[#This Row],[teleopConesScoredHigh]]*(6+5/3)),(Table1[[#This Row],[teleopConesScoredMid]]*(4+5/3)),(Table1[[#This Row],[teleopCubesScoredMid]]*(4+5/3)),(Table1[[#This Row],[teleopConesScoredHybrid]]*(3+5/3)),(Table1[[#This Row],[teleopCubesScoredHybrid]]*(3+5/3)))</calculatedColumnFormula>
    </tableColumn>
    <tableColumn id="22" xr3:uid="{00000000-0010-0000-0000-000016000000}" name="Total Link Corrected Points" totalsRowFunction="average">
      <calculatedColumnFormula>SUM(Table1[[#This Row],[Auto Link Corrected Points]],Table1[[#This Row],[Teleop Link Corrected Points]])</calculatedColumnFormula>
    </tableColumn>
    <tableColumn id="24" xr3:uid="{00000000-0010-0000-0000-000018000000}" name="Game Piece Corrected Auto" totalsRowFunction="average" dataDxfId="4">
      <calculatedColumnFormula>SUM((Table1[[#This Row],[autoCubesScoredHigh]]*(6+5/3)),(Table1[[#This Row],[autoConesScoredHigh]]*(6+5/3)),(Table1[[#This Row],[autoConesScoredMid]]*(4+5/3)),(Table1[[#This Row],[autoCubesScoredMid]]*(4+5/3)),(Table1[[#This Row],[autoConesScoredHybrid]]*(3+5/3)),(Table1[[#This Row],[autoCubesScoredHybrid]]*(3+5/3)))</calculatedColumnFormula>
    </tableColumn>
    <tableColumn id="25" xr3:uid="{00000000-0010-0000-0000-000019000000}" name="Game Piece Corrected Teleop" totalsRowFunction="average" dataDxfId="3">
      <calculatedColumnFormula>SUM((Table1[[#This Row],[teleopCubesScoredHigh]]*(6+5/3)),(Table1[[#This Row],[teleopConesScoredHigh]]*(6+5/3)),(Table1[[#This Row],[teleopConesScoredMid]]*(4+5/3)),(Table1[[#This Row],[teleopCubesScoredMid]]*(4+5/3)),(Table1[[#This Row],[teleopConesScoredHybrid]]*(3+5/3)),(Table1[[#This Row],[teleopCubesScoredHybrid]]*(3+5/3)))</calculatedColumnFormula>
    </tableColumn>
    <tableColumn id="26" xr3:uid="{00000000-0010-0000-0000-00001A000000}" name="Total Game Piece Corrected" totalsRowFunction="average" dataDxfId="2">
      <calculatedColumnFormula>SUM(Table1[[#This Row],[Game Piece Corrected Auto]],Table1[[#This Row],[Game Piece Corrected Teleop]])</calculatedColumnFormula>
    </tableColumn>
    <tableColumn id="27" xr3:uid="{00000000-0010-0000-0000-00001B000000}" name="Total Cycles Teleop" totalsRowFunction="average" dataDxfId="1">
      <calculatedColumnFormula>SUM(Table1[[#This Row],[teleopConesScoredHigh]], Table1[[#This Row],[teleopConesScoredHybrid]], Table1[[#This Row],[teleopConesScoredMid]], Table1[[#This Row],[teleopCubesScoredHigh]], Table1[[#This Row],[teleopCubesScoredHybrid]], Table1[[#This Row],[teleopCubesScoredMid]], Table1[[#This Row],[teleopMissed]])</calculatedColumnFormula>
    </tableColumn>
    <tableColumn id="28" xr3:uid="{00000000-0010-0000-0000-00001C000000}" name="Total Cycles Auto" totalsRowFunction="average" dataDxfId="0">
      <calculatedColumnFormula>SUM(Table1[[#This Row],[autoConesScoredHigh]], Table1[[#This Row],[autoConesScoredHybrid]], Table1[[#This Row],[autoConesScoredMid]], Table1[[#This Row],[autoCubesScoredHigh]], Table1[[#This Row],[autoCubesScoredHybrid]], Table1[[#This Row],[autoCubesScoredMid]], Table1[[#This Row],[autoMissed]])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L31" totalsRowShown="0">
  <autoFilter ref="A1:L31" xr:uid="{00000000-0009-0000-0100-000002000000}"/>
  <tableColumns count="12">
    <tableColumn id="1" xr3:uid="{00000000-0010-0000-0100-000001000000}" name="Team"/>
    <tableColumn id="2" xr3:uid="{00000000-0010-0000-0100-000002000000}" name="Robot Name"/>
    <tableColumn id="3" xr3:uid="{00000000-0010-0000-0100-000003000000}" name="Drivetrain"/>
    <tableColumn id="4" xr3:uid="{00000000-0010-0000-0100-000004000000}" name="Photo"/>
    <tableColumn id="5" xr3:uid="{00000000-0010-0000-0100-000005000000}" name="What level can they score in"/>
    <tableColumn id="6" xr3:uid="{00000000-0010-0000-0100-000006000000}" name="Drivers"/>
    <tableColumn id="7" xr3:uid="{00000000-0010-0000-0100-000007000000}" name="Pieces robot can score"/>
    <tableColumn id="8" xr3:uid="{00000000-0010-0000-0100-000008000000}" name="Where game pieces come from"/>
    <tableColumn id="9" xr3:uid="{00000000-0010-0000-0100-000009000000}" name="Weaknesses"/>
    <tableColumn id="10" xr3:uid="{00000000-0010-0000-0100-00000A000000}" name="Strengths"/>
    <tableColumn id="11" xr3:uid="{00000000-0010-0000-0100-00000B000000}" name="Fears"/>
    <tableColumn id="12" xr3:uid="{00000000-0010-0000-0100-00000C000000}" name="Auto p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U20"/>
  <sheetViews>
    <sheetView showGridLines="0" workbookViewId="0">
      <selection activeCell="E11" sqref="E11"/>
    </sheetView>
  </sheetViews>
  <sheetFormatPr baseColWidth="10" defaultRowHeight="16" x14ac:dyDescent="0.2"/>
  <cols>
    <col min="1" max="1" width="50.83203125" bestFit="1" customWidth="1"/>
    <col min="2" max="2" width="17.5" bestFit="1" customWidth="1"/>
    <col min="3" max="3" width="18.33203125" bestFit="1" customWidth="1"/>
    <col min="4" max="4" width="37.5" bestFit="1" customWidth="1"/>
    <col min="5" max="5" width="18" bestFit="1" customWidth="1"/>
    <col min="6" max="6" width="18.33203125" bestFit="1" customWidth="1"/>
    <col min="7" max="7" width="39" bestFit="1" customWidth="1"/>
    <col min="8" max="8" width="18" bestFit="1" customWidth="1"/>
    <col min="9" max="9" width="10.5" bestFit="1" customWidth="1"/>
    <col min="10" max="10" width="33.5" bestFit="1" customWidth="1"/>
    <col min="11" max="11" width="11.33203125" bestFit="1" customWidth="1"/>
    <col min="12" max="12" width="8.1640625" bestFit="1" customWidth="1"/>
    <col min="13" max="13" width="12.33203125" bestFit="1" customWidth="1"/>
    <col min="14" max="14" width="11.5" bestFit="1" customWidth="1"/>
    <col min="15" max="15" width="20" bestFit="1" customWidth="1"/>
    <col min="16" max="16" width="21.83203125" bestFit="1" customWidth="1"/>
    <col min="17" max="17" width="19.6640625" bestFit="1" customWidth="1"/>
    <col min="18" max="18" width="20" bestFit="1" customWidth="1"/>
    <col min="19" max="19" width="21.83203125" bestFit="1" customWidth="1"/>
    <col min="20" max="20" width="19.6640625" bestFit="1" customWidth="1"/>
    <col min="21" max="21" width="11.83203125" bestFit="1" customWidth="1"/>
  </cols>
  <sheetData>
    <row r="1" spans="1:21" ht="34" customHeight="1" thickBot="1" x14ac:dyDescent="0.45">
      <c r="A1" s="12" t="s">
        <v>0</v>
      </c>
      <c r="B1" s="13">
        <v>2910</v>
      </c>
    </row>
    <row r="3" spans="1:21" ht="24" customHeight="1" x14ac:dyDescent="0.3">
      <c r="D3" s="7"/>
      <c r="E3" s="7"/>
      <c r="F3" s="7"/>
      <c r="G3" s="7"/>
      <c r="H3" s="7"/>
    </row>
    <row r="4" spans="1:21" ht="24" customHeight="1" x14ac:dyDescent="0.3">
      <c r="D4" s="10" t="s">
        <v>1</v>
      </c>
      <c r="E4" s="11" t="e">
        <f>SUM(AVERAGE(O15:O22),AVERAGE(P15:P22),AVERAGE(Q15:Q22),AVERAGE(R15:R22),AVERAGE(S15:S22),AVERAGE(T15:T22),AVERAGE(U15:U22))</f>
        <v>#DIV/0!</v>
      </c>
      <c r="F4" s="7"/>
      <c r="G4" s="10" t="s">
        <v>2</v>
      </c>
      <c r="H4" s="11" t="e">
        <f>SUM((AVERAGE(F15:F22)*(6+5/3)),(AVERAGE(C15:C22)*(6+5/3)),(AVERAGE(E15:E22)*(4+5/3)),(AVERAGE(H15:H22)*(4+5/3)),(AVERAGE(D15:D22)*(3+5/3)),(AVERAGE(G15:G22)*(3+5/3)))</f>
        <v>#DIV/0!</v>
      </c>
      <c r="J4" s="10" t="s">
        <v>3</v>
      </c>
      <c r="K4" s="11" t="e">
        <f>AVERAGE(L15:L22)</f>
        <v>#DIV/0!</v>
      </c>
    </row>
    <row r="5" spans="1:21" ht="24" customHeight="1" x14ac:dyDescent="0.3">
      <c r="D5" s="10" t="s">
        <v>4</v>
      </c>
      <c r="E5" s="11" t="e">
        <f>SUM(AVERAGE(C15:C22),AVERAGE(D15:D22),AVERAGE(E15:E22),AVERAGE(F15:F22),AVERAGE(G15:G22),AVERAGE(H15:H22),AVERAGE(J15:J22))</f>
        <v>#DIV/0!</v>
      </c>
      <c r="F5" s="7"/>
      <c r="G5" s="10" t="s">
        <v>5</v>
      </c>
      <c r="H5" s="11" t="e">
        <f>SUM((AVERAGE(R15:R22)*(6+5/3)),(AVERAGE(O15:O22)*(6+5/3)),(AVERAGE(Q15:Q22)*(4+5/3)),(AVERAGE(T15:T22)*(4+5/3)),(AVERAGE(P15:P22)*(3+5/3)),(AVERAGE(S15:S22)*(3+5/3)))</f>
        <v>#DIV/0!</v>
      </c>
      <c r="J5" s="10" t="s">
        <v>6</v>
      </c>
      <c r="K5" s="11" t="e">
        <f>AVERAGE(I15:I22)</f>
        <v>#DIV/0!</v>
      </c>
    </row>
    <row r="6" spans="1:21" ht="24" customHeight="1" x14ac:dyDescent="0.3">
      <c r="D6" s="7"/>
      <c r="E6" s="7"/>
      <c r="F6" s="7"/>
      <c r="G6" s="10" t="s">
        <v>7</v>
      </c>
      <c r="H6" s="11" t="e">
        <f>SUM(H4,H5)</f>
        <v>#DIV/0!</v>
      </c>
    </row>
    <row r="7" spans="1:21" ht="24" customHeight="1" x14ac:dyDescent="0.3">
      <c r="D7" s="10" t="s">
        <v>8</v>
      </c>
      <c r="E7" s="11" t="e">
        <f>SUM(AVERAGE(K15:K22),AVERAGE(I15:I22),(AVERAGE(F15:F22)*(6+5/3)),(AVERAGE(C15:C22)*(6+5/3)),(AVERAGE(E15:E22)*(4+5/3)),(AVERAGE(H15:H22)*(4+5/3)),(AVERAGE(D15:D22)*(3+5/3)),(AVERAGE(G15:G22)*(3+5/3)))</f>
        <v>#DIV/0!</v>
      </c>
      <c r="F7" s="7"/>
      <c r="G7" s="7"/>
      <c r="H7" s="7"/>
    </row>
    <row r="8" spans="1:21" ht="24" customHeight="1" x14ac:dyDescent="0.3">
      <c r="D8" s="10" t="s">
        <v>9</v>
      </c>
      <c r="E8" s="11" t="e">
        <f>SUM(AVERAGE(L15:L22),(AVERAGE(R15:R22)*(6+5/3)),(AVERAGE(O15:O22)*(6+5/3)),(AVERAGE(Q15:Q22)*(4+5/3)),(AVERAGE(T15:T22)*(4+5/3)),(AVERAGE(P15:P22)*(3+5/3)),(AVERAGE(S15:S22)*(3+5/3)))</f>
        <v>#DIV/0!</v>
      </c>
      <c r="F8" s="7"/>
      <c r="G8" s="7"/>
      <c r="H8" s="7"/>
    </row>
    <row r="9" spans="1:21" ht="24" customHeight="1" x14ac:dyDescent="0.3">
      <c r="D9" s="10" t="s">
        <v>10</v>
      </c>
      <c r="E9" s="11" t="e">
        <f>SUM(E7,E8)</f>
        <v>#DIV/0!</v>
      </c>
      <c r="F9" s="7"/>
      <c r="G9" s="7"/>
      <c r="H9" s="7"/>
    </row>
    <row r="13" spans="1:21" ht="26" customHeight="1" x14ac:dyDescent="0.3">
      <c r="B13" s="8" t="s">
        <v>11</v>
      </c>
    </row>
    <row r="14" spans="1:21" x14ac:dyDescent="0.2">
      <c r="B14" s="9" t="s">
        <v>12</v>
      </c>
      <c r="C14" s="9" t="s">
        <v>13</v>
      </c>
      <c r="D14" s="9" t="s">
        <v>14</v>
      </c>
      <c r="E14" s="9" t="s">
        <v>15</v>
      </c>
      <c r="F14" s="9" t="s">
        <v>16</v>
      </c>
      <c r="G14" s="9" t="s">
        <v>17</v>
      </c>
      <c r="H14" s="9" t="s">
        <v>18</v>
      </c>
      <c r="I14" s="9" t="s">
        <v>19</v>
      </c>
      <c r="J14" s="9" t="s">
        <v>20</v>
      </c>
      <c r="K14" s="6" t="s">
        <v>21</v>
      </c>
      <c r="L14" s="5" t="s">
        <v>22</v>
      </c>
      <c r="M14" s="5" t="s">
        <v>23</v>
      </c>
      <c r="N14" s="5" t="s">
        <v>24</v>
      </c>
      <c r="O14" s="5" t="s">
        <v>25</v>
      </c>
      <c r="P14" s="5" t="s">
        <v>26</v>
      </c>
      <c r="Q14" s="5" t="s">
        <v>27</v>
      </c>
      <c r="R14" s="5" t="s">
        <v>28</v>
      </c>
      <c r="S14" s="5" t="s">
        <v>29</v>
      </c>
      <c r="T14" s="5" t="s">
        <v>30</v>
      </c>
      <c r="U14" s="5" t="s">
        <v>31</v>
      </c>
    </row>
    <row r="15" spans="1:21" x14ac:dyDescent="0.2">
      <c r="B15" t="str">
        <f t="array" ref="B15:U20">_xlfn._xlws.FILTER(Data!A2:T2,Data!M2:M2=B1,"")</f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 spans="1:21" x14ac:dyDescent="0.2"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 spans="2:21" x14ac:dyDescent="0.2"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 spans="2:21" x14ac:dyDescent="0.2"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 spans="2:21" x14ac:dyDescent="0.2"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 spans="2:21" x14ac:dyDescent="0.2"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3"/>
  <sheetViews>
    <sheetView workbookViewId="0">
      <selection activeCell="F217" sqref="F217"/>
    </sheetView>
  </sheetViews>
  <sheetFormatPr baseColWidth="10" defaultRowHeight="16" x14ac:dyDescent="0.2"/>
  <cols>
    <col min="2" max="2" width="20.5" customWidth="1"/>
    <col min="3" max="3" width="22.1640625" customWidth="1"/>
    <col min="4" max="4" width="20.1640625" customWidth="1"/>
    <col min="5" max="5" width="20.5" customWidth="1"/>
    <col min="6" max="6" width="22.1640625" customWidth="1"/>
    <col min="7" max="7" width="20.1640625" customWidth="1"/>
    <col min="8" max="8" width="12.83203125" customWidth="1"/>
    <col min="9" max="9" width="12.5" customWidth="1"/>
    <col min="10" max="11" width="13.6640625" customWidth="1"/>
    <col min="12" max="12" width="14.6640625" customWidth="1"/>
    <col min="13" max="13" width="13.83203125" customWidth="1"/>
    <col min="14" max="14" width="22.1640625" customWidth="1"/>
    <col min="15" max="15" width="23.83203125" customWidth="1"/>
    <col min="16" max="16" width="21.83203125" customWidth="1"/>
    <col min="17" max="17" width="22.1640625" customWidth="1"/>
    <col min="18" max="18" width="23.83203125" customWidth="1"/>
    <col min="19" max="19" width="21.83203125" customWidth="1"/>
    <col min="20" max="21" width="14.5" customWidth="1"/>
    <col min="22" max="22" width="27.1640625" bestFit="1" customWidth="1"/>
    <col min="23" max="23" width="28.6640625" bestFit="1" customWidth="1"/>
    <col min="24" max="24" width="27.1640625" bestFit="1" customWidth="1"/>
    <col min="25" max="25" width="28" bestFit="1" customWidth="1"/>
    <col min="26" max="26" width="29.5" bestFit="1" customWidth="1"/>
    <col min="27" max="27" width="28" bestFit="1" customWidth="1"/>
    <col min="28" max="28" width="20.83203125" bestFit="1" customWidth="1"/>
    <col min="29" max="29" width="19.33203125" bestFit="1" customWidth="1"/>
  </cols>
  <sheetData>
    <row r="1" spans="1:29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4" t="s">
        <v>40</v>
      </c>
    </row>
    <row r="3" spans="1:29" x14ac:dyDescent="0.2">
      <c r="A3" t="s">
        <v>41</v>
      </c>
      <c r="B3" t="e">
        <f>SUBTOTAL(101,Table1[autoConesScoredHigh])</f>
        <v>#DIV/0!</v>
      </c>
      <c r="C3" t="e">
        <f>SUBTOTAL(101,Table1[autoConesScoredHybrid])</f>
        <v>#DIV/0!</v>
      </c>
      <c r="D3" t="e">
        <f>SUBTOTAL(101,Table1[autoConesScoredMid])</f>
        <v>#DIV/0!</v>
      </c>
      <c r="E3" t="e">
        <f>SUBTOTAL(101,Table1[autoCubesScoredHigh])</f>
        <v>#DIV/0!</v>
      </c>
      <c r="F3" t="e">
        <f>SUBTOTAL(101,Table1[autoCubesScoredHybrid])</f>
        <v>#DIV/0!</v>
      </c>
      <c r="G3" t="e">
        <f>SUBTOTAL(101,Table1[autoCubesScoredMid])</f>
        <v>#DIV/0!</v>
      </c>
      <c r="H3" t="e">
        <f>SUBTOTAL(101,Table1[autoDocked])</f>
        <v>#DIV/0!</v>
      </c>
      <c r="I3" t="e">
        <f>SUBTOTAL(101,Table1[autoMissed])</f>
        <v>#DIV/0!</v>
      </c>
      <c r="J3" t="e">
        <f>SUBTOTAL(101,Table1[autoMobility])</f>
        <v>#DIV/0!</v>
      </c>
      <c r="K3" t="e">
        <f>SUBTOTAL(101,Table1[Endgame])</f>
        <v>#DIV/0!</v>
      </c>
      <c r="L3" t="e">
        <f>SUBTOTAL(101,Table1[matchNumber])</f>
        <v>#DIV/0!</v>
      </c>
      <c r="N3" t="e">
        <f>SUBTOTAL(101,Table1[teleopConesScoredHigh])</f>
        <v>#DIV/0!</v>
      </c>
      <c r="O3" t="e">
        <f>SUBTOTAL(101,Table1[teleopConesScoredHybrid])</f>
        <v>#DIV/0!</v>
      </c>
      <c r="P3" t="e">
        <f>SUBTOTAL(101,Table1[teleopConesScoredMid])</f>
        <v>#DIV/0!</v>
      </c>
      <c r="Q3" t="e">
        <f>SUBTOTAL(101,Table1[teleopCubesScoredHigh])</f>
        <v>#DIV/0!</v>
      </c>
      <c r="R3" t="e">
        <f>SUBTOTAL(101,Table1[teleopCubesScoredHybrid])</f>
        <v>#DIV/0!</v>
      </c>
      <c r="S3" t="e">
        <f>SUBTOTAL(101,Table1[teleopCubesScoredMid])</f>
        <v>#DIV/0!</v>
      </c>
      <c r="T3" t="e">
        <f>SUBTOTAL(101,Table1[teleopMissed])</f>
        <v>#DIV/0!</v>
      </c>
      <c r="V3" t="e">
        <f>SUBTOTAL(101,Table1[Auto Link Corrected Points])</f>
        <v>#DIV/0!</v>
      </c>
      <c r="W3" t="e">
        <f>SUBTOTAL(101,Table1[Teleop Link Corrected Points])</f>
        <v>#DIV/0!</v>
      </c>
      <c r="X3" t="e">
        <f>SUBTOTAL(101,Table1[Total Link Corrected Points])</f>
        <v>#DIV/0!</v>
      </c>
      <c r="Y3" t="e">
        <f>SUBTOTAL(101,Table1[Game Piece Corrected Auto])</f>
        <v>#DIV/0!</v>
      </c>
      <c r="Z3" t="e">
        <f>SUBTOTAL(101,Table1[Game Piece Corrected Teleop])</f>
        <v>#DIV/0!</v>
      </c>
      <c r="AA3" t="e">
        <f>SUBTOTAL(101,Table1[Total Game Piece Corrected])</f>
        <v>#DIV/0!</v>
      </c>
      <c r="AB3" t="e">
        <f>SUBTOTAL(101,Table1[Total Cycles Teleop])</f>
        <v>#DIV/0!</v>
      </c>
      <c r="AC3" t="e">
        <f>SUBTOTAL(101,Table1[Total Cycles Auto])</f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V22"/>
  <sheetViews>
    <sheetView showGridLines="0" workbookViewId="0">
      <selection activeCell="K12" sqref="K12"/>
    </sheetView>
  </sheetViews>
  <sheetFormatPr baseColWidth="10" defaultRowHeight="16" x14ac:dyDescent="0.2"/>
  <cols>
    <col min="1" max="1" width="32" bestFit="1" customWidth="1"/>
    <col min="2" max="2" width="24.5" bestFit="1" customWidth="1"/>
    <col min="3" max="3" width="18.33203125" bestFit="1" customWidth="1"/>
    <col min="4" max="4" width="20" bestFit="1" customWidth="1"/>
    <col min="5" max="5" width="20.1640625" bestFit="1" customWidth="1"/>
    <col min="6" max="6" width="18.33203125" bestFit="1" customWidth="1"/>
    <col min="7" max="7" width="20" bestFit="1" customWidth="1"/>
    <col min="8" max="8" width="18" bestFit="1" customWidth="1"/>
    <col min="10" max="11" width="26.6640625" bestFit="1" customWidth="1"/>
    <col min="12" max="12" width="28.1640625" bestFit="1" customWidth="1"/>
    <col min="13" max="13" width="12.33203125" bestFit="1" customWidth="1"/>
    <col min="14" max="14" width="11.5" bestFit="1" customWidth="1"/>
    <col min="15" max="15" width="20" bestFit="1" customWidth="1"/>
    <col min="16" max="16" width="21.83203125" bestFit="1" customWidth="1"/>
    <col min="17" max="17" width="19.6640625" bestFit="1" customWidth="1"/>
    <col min="18" max="18" width="20" bestFit="1" customWidth="1"/>
    <col min="19" max="19" width="21.83203125" bestFit="1" customWidth="1"/>
    <col min="20" max="20" width="19.6640625" bestFit="1" customWidth="1"/>
    <col min="21" max="21" width="11.83203125" bestFit="1" customWidth="1"/>
  </cols>
  <sheetData>
    <row r="4" spans="2:12" ht="29" customHeight="1" x14ac:dyDescent="0.35">
      <c r="B4" s="14" t="s">
        <v>42</v>
      </c>
      <c r="C4" s="15"/>
      <c r="F4" s="16" t="s">
        <v>43</v>
      </c>
      <c r="G4" s="16" t="s">
        <v>44</v>
      </c>
      <c r="J4" s="14" t="s">
        <v>45</v>
      </c>
      <c r="K4" s="15"/>
      <c r="L4" t="s">
        <v>46</v>
      </c>
    </row>
    <row r="5" spans="2:12" ht="26" customHeight="1" x14ac:dyDescent="0.3">
      <c r="B5" s="14" t="s">
        <v>47</v>
      </c>
      <c r="C5" s="15"/>
      <c r="E5" s="14" t="s">
        <v>48</v>
      </c>
      <c r="F5" s="15"/>
      <c r="G5" s="15"/>
      <c r="J5" s="8"/>
    </row>
    <row r="6" spans="2:12" ht="26" customHeight="1" x14ac:dyDescent="0.3">
      <c r="B6" s="14" t="s">
        <v>49</v>
      </c>
      <c r="C6" s="15"/>
      <c r="E6" s="14" t="s">
        <v>50</v>
      </c>
      <c r="F6" s="15"/>
      <c r="G6" s="15"/>
      <c r="J6" s="14" t="s">
        <v>51</v>
      </c>
      <c r="K6" s="15"/>
      <c r="L6" t="s">
        <v>52</v>
      </c>
    </row>
    <row r="7" spans="2:12" ht="26" customHeight="1" x14ac:dyDescent="0.3">
      <c r="E7" s="14" t="s">
        <v>53</v>
      </c>
      <c r="F7" s="15"/>
      <c r="G7" s="15"/>
      <c r="J7" s="8"/>
    </row>
    <row r="8" spans="2:12" ht="26" customHeight="1" x14ac:dyDescent="0.3">
      <c r="E8" s="14"/>
      <c r="F8" s="15"/>
      <c r="G8" s="15"/>
      <c r="J8" s="14" t="s">
        <v>54</v>
      </c>
      <c r="K8" s="15"/>
      <c r="L8" t="s">
        <v>55</v>
      </c>
    </row>
    <row r="9" spans="2:12" ht="26" customHeight="1" x14ac:dyDescent="0.3">
      <c r="E9" s="14" t="s">
        <v>56</v>
      </c>
      <c r="F9" s="15"/>
      <c r="G9" s="15"/>
    </row>
    <row r="10" spans="2:12" ht="26" customHeight="1" x14ac:dyDescent="0.3">
      <c r="E10" s="14" t="s">
        <v>57</v>
      </c>
      <c r="F10" s="15"/>
      <c r="G10" s="15"/>
    </row>
    <row r="11" spans="2:12" ht="26" customHeight="1" x14ac:dyDescent="0.3">
      <c r="E11" s="14" t="s">
        <v>58</v>
      </c>
      <c r="F11" s="15"/>
      <c r="G11" s="15"/>
    </row>
    <row r="12" spans="2:12" ht="26" customHeight="1" x14ac:dyDescent="0.3">
      <c r="E12" s="14"/>
      <c r="F12" s="15"/>
      <c r="G12" s="15"/>
      <c r="J12" s="14" t="s">
        <v>59</v>
      </c>
      <c r="K12" s="15"/>
    </row>
    <row r="13" spans="2:12" ht="26" customHeight="1" x14ac:dyDescent="0.3">
      <c r="E13" s="14" t="s">
        <v>60</v>
      </c>
      <c r="F13" s="15"/>
      <c r="G13" s="15"/>
    </row>
    <row r="21" spans="1:22" x14ac:dyDescent="0.2">
      <c r="B21" s="5" t="s">
        <v>12</v>
      </c>
      <c r="C21" s="5" t="s">
        <v>13</v>
      </c>
      <c r="D21" s="5" t="s">
        <v>14</v>
      </c>
      <c r="E21" s="5" t="s">
        <v>15</v>
      </c>
      <c r="F21" s="5" t="s">
        <v>16</v>
      </c>
      <c r="G21" s="5" t="s">
        <v>17</v>
      </c>
      <c r="H21" s="5" t="s">
        <v>18</v>
      </c>
      <c r="I21" s="5" t="s">
        <v>19</v>
      </c>
      <c r="J21" s="5" t="s">
        <v>20</v>
      </c>
      <c r="K21" s="5" t="s">
        <v>21</v>
      </c>
      <c r="L21" s="5" t="s">
        <v>22</v>
      </c>
      <c r="M21" s="5" t="s">
        <v>23</v>
      </c>
      <c r="N21" s="5" t="s">
        <v>24</v>
      </c>
      <c r="O21" s="5" t="s">
        <v>25</v>
      </c>
      <c r="P21" s="5" t="s">
        <v>26</v>
      </c>
      <c r="Q21" s="5" t="s">
        <v>27</v>
      </c>
      <c r="R21" s="5" t="s">
        <v>28</v>
      </c>
      <c r="S21" s="5" t="s">
        <v>29</v>
      </c>
      <c r="T21" s="5" t="s">
        <v>30</v>
      </c>
      <c r="U21" s="5" t="s">
        <v>31</v>
      </c>
      <c r="V21" s="5" t="s">
        <v>32</v>
      </c>
    </row>
    <row r="22" spans="1:22" x14ac:dyDescent="0.2">
      <c r="A22" t="s">
        <v>61</v>
      </c>
      <c r="B22">
        <f>'Format Data'!C6</f>
        <v>0</v>
      </c>
      <c r="C22">
        <f>F5*6</f>
        <v>0</v>
      </c>
      <c r="D22">
        <f>F7*3</f>
        <v>0</v>
      </c>
      <c r="E22">
        <f>F6*4</f>
        <v>0</v>
      </c>
      <c r="F22">
        <f>F9*6</f>
        <v>0</v>
      </c>
      <c r="G22">
        <f>F11*3</f>
        <v>0</v>
      </c>
      <c r="H22">
        <f>F10*4</f>
        <v>0</v>
      </c>
      <c r="I22">
        <f>K6</f>
        <v>0</v>
      </c>
      <c r="J22">
        <f>F13</f>
        <v>0</v>
      </c>
      <c r="K22">
        <f>K8</f>
        <v>0</v>
      </c>
      <c r="L22">
        <f>K4</f>
        <v>0</v>
      </c>
      <c r="M22">
        <f>C4</f>
        <v>0</v>
      </c>
      <c r="N22">
        <f>C5</f>
        <v>0</v>
      </c>
      <c r="O22">
        <f>G5*5</f>
        <v>0</v>
      </c>
      <c r="P22">
        <f>G7*2</f>
        <v>0</v>
      </c>
      <c r="Q22">
        <f>G6*3</f>
        <v>0</v>
      </c>
      <c r="R22">
        <f>G9*5</f>
        <v>0</v>
      </c>
      <c r="S22">
        <f>G11*2</f>
        <v>0</v>
      </c>
      <c r="T22">
        <f>G10*3</f>
        <v>0</v>
      </c>
      <c r="U22">
        <f>G13</f>
        <v>0</v>
      </c>
      <c r="V22">
        <f>K12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1"/>
  <sheetViews>
    <sheetView tabSelected="1" workbookViewId="0">
      <selection activeCell="B10" sqref="B10"/>
    </sheetView>
  </sheetViews>
  <sheetFormatPr baseColWidth="10" defaultRowHeight="16" x14ac:dyDescent="0.2"/>
  <cols>
    <col min="2" max="2" width="17.33203125" bestFit="1" customWidth="1"/>
    <col min="3" max="3" width="12.83203125" bestFit="1" customWidth="1"/>
    <col min="5" max="5" width="29.1640625" bestFit="1" customWidth="1"/>
    <col min="6" max="6" width="71.83203125" bestFit="1" customWidth="1"/>
    <col min="7" max="7" width="21.6640625" customWidth="1"/>
    <col min="8" max="8" width="64.33203125" bestFit="1" customWidth="1"/>
    <col min="9" max="9" width="75" bestFit="1" customWidth="1"/>
    <col min="10" max="10" width="59.6640625" bestFit="1" customWidth="1"/>
    <col min="11" max="11" width="19.83203125" customWidth="1"/>
    <col min="12" max="12" width="86.83203125" bestFit="1" customWidth="1"/>
  </cols>
  <sheetData>
    <row r="1" spans="1:1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Team Data</vt:lpstr>
      <vt:lpstr>Data</vt:lpstr>
      <vt:lpstr>Format Data</vt:lpstr>
      <vt:lpstr>Pit Scouting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2023-02-11T00:54:53Z</dcterms:created>
  <dcterms:modified xsi:type="dcterms:W3CDTF">2023-03-24T00:58:08Z</dcterms:modified>
</cp:coreProperties>
</file>