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azamd/Desktop/"/>
    </mc:Choice>
  </mc:AlternateContent>
  <xr:revisionPtr revIDLastSave="0" documentId="8_{626C755B-7FDC-DF48-81C5-F4103C3D150E}" xr6:coauthVersionLast="47" xr6:coauthVersionMax="47" xr10:uidLastSave="{00000000-0000-0000-0000-000000000000}"/>
  <bookViews>
    <workbookView xWindow="0" yWindow="500" windowWidth="28800" windowHeight="15800" xr2:uid="{83E1EEC0-1250-3144-9EC1-39B798535D1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66" i="1" l="1"/>
  <c r="V65" i="1"/>
  <c r="Q61" i="1"/>
  <c r="O61" i="1"/>
  <c r="V60" i="1"/>
  <c r="Q56" i="1"/>
  <c r="O56" i="1"/>
  <c r="V55" i="1"/>
  <c r="O51" i="1"/>
  <c r="V50" i="1"/>
  <c r="Q46" i="1"/>
  <c r="O46" i="1"/>
  <c r="V45" i="1"/>
  <c r="O41" i="1"/>
  <c r="V40" i="1"/>
  <c r="O36" i="1"/>
  <c r="V35" i="1"/>
  <c r="Q31" i="1"/>
  <c r="O31" i="1"/>
  <c r="V30" i="1"/>
  <c r="O26" i="1"/>
  <c r="V25" i="1"/>
  <c r="Q21" i="1"/>
  <c r="O21" i="1"/>
  <c r="V20" i="1"/>
  <c r="S20" i="1"/>
  <c r="S21" i="1" s="1"/>
  <c r="R20" i="1"/>
  <c r="R21" i="1" s="1"/>
  <c r="O20" i="1"/>
  <c r="U20" i="1" s="1"/>
  <c r="U21" i="1" s="1"/>
  <c r="O17" i="1"/>
  <c r="V9" i="1"/>
  <c r="Q66" i="1" s="1"/>
  <c r="M66" i="1"/>
  <c r="L66" i="1"/>
  <c r="K66" i="1"/>
  <c r="J66" i="1"/>
  <c r="I66" i="1"/>
  <c r="H66" i="1"/>
  <c r="G66" i="1"/>
  <c r="F66" i="1"/>
  <c r="E66" i="1"/>
  <c r="D66" i="1"/>
  <c r="C66" i="1"/>
  <c r="B66" i="1"/>
  <c r="N65" i="1"/>
  <c r="M61" i="1"/>
  <c r="L61" i="1"/>
  <c r="K61" i="1"/>
  <c r="J61" i="1"/>
  <c r="I61" i="1"/>
  <c r="H61" i="1"/>
  <c r="G61" i="1"/>
  <c r="F61" i="1"/>
  <c r="E61" i="1"/>
  <c r="D61" i="1"/>
  <c r="C61" i="1"/>
  <c r="B61" i="1"/>
  <c r="N60" i="1"/>
  <c r="M56" i="1"/>
  <c r="L56" i="1"/>
  <c r="K56" i="1"/>
  <c r="J56" i="1"/>
  <c r="I56" i="1"/>
  <c r="H56" i="1"/>
  <c r="G56" i="1"/>
  <c r="F56" i="1"/>
  <c r="E56" i="1"/>
  <c r="D56" i="1"/>
  <c r="C56" i="1"/>
  <c r="B56" i="1"/>
  <c r="N55" i="1"/>
  <c r="M51" i="1"/>
  <c r="L51" i="1"/>
  <c r="K51" i="1"/>
  <c r="J51" i="1"/>
  <c r="I51" i="1"/>
  <c r="H51" i="1"/>
  <c r="G51" i="1"/>
  <c r="F51" i="1"/>
  <c r="E51" i="1"/>
  <c r="D51" i="1"/>
  <c r="C51" i="1"/>
  <c r="B51" i="1"/>
  <c r="N50" i="1"/>
  <c r="M46" i="1"/>
  <c r="L46" i="1"/>
  <c r="K46" i="1"/>
  <c r="J46" i="1"/>
  <c r="I46" i="1"/>
  <c r="H46" i="1"/>
  <c r="G46" i="1"/>
  <c r="F46" i="1"/>
  <c r="E46" i="1"/>
  <c r="D46" i="1"/>
  <c r="C46" i="1"/>
  <c r="B46" i="1"/>
  <c r="N45" i="1"/>
  <c r="M41" i="1"/>
  <c r="L41" i="1"/>
  <c r="K41" i="1"/>
  <c r="J41" i="1"/>
  <c r="I41" i="1"/>
  <c r="H41" i="1"/>
  <c r="G41" i="1"/>
  <c r="F41" i="1"/>
  <c r="E41" i="1"/>
  <c r="D41" i="1"/>
  <c r="C41" i="1"/>
  <c r="B41" i="1"/>
  <c r="N40" i="1"/>
  <c r="M36" i="1"/>
  <c r="L36" i="1"/>
  <c r="K36" i="1"/>
  <c r="J36" i="1"/>
  <c r="I36" i="1"/>
  <c r="H36" i="1"/>
  <c r="G36" i="1"/>
  <c r="F36" i="1"/>
  <c r="E36" i="1"/>
  <c r="D36" i="1"/>
  <c r="C36" i="1"/>
  <c r="B36" i="1"/>
  <c r="N35" i="1"/>
  <c r="M31" i="1"/>
  <c r="L31" i="1"/>
  <c r="K31" i="1"/>
  <c r="J31" i="1"/>
  <c r="I31" i="1"/>
  <c r="H31" i="1"/>
  <c r="G31" i="1"/>
  <c r="F31" i="1"/>
  <c r="E31" i="1"/>
  <c r="D31" i="1"/>
  <c r="C31" i="1"/>
  <c r="B31" i="1"/>
  <c r="N30" i="1"/>
  <c r="M26" i="1"/>
  <c r="L26" i="1"/>
  <c r="K26" i="1"/>
  <c r="J26" i="1"/>
  <c r="I26" i="1"/>
  <c r="H26" i="1"/>
  <c r="G26" i="1"/>
  <c r="F26" i="1"/>
  <c r="E26" i="1"/>
  <c r="D26" i="1"/>
  <c r="C26" i="1"/>
  <c r="B26" i="1"/>
  <c r="N25" i="1"/>
  <c r="N14" i="1"/>
  <c r="B12" i="1" s="1"/>
  <c r="C12" i="1" s="1"/>
  <c r="D12" i="1" s="1"/>
  <c r="E12" i="1" s="1"/>
  <c r="F12" i="1" s="1"/>
  <c r="G12" i="1" s="1"/>
  <c r="H12" i="1" s="1"/>
  <c r="I12" i="1" s="1"/>
  <c r="J12" i="1" s="1"/>
  <c r="K12" i="1" s="1"/>
  <c r="L12" i="1" s="1"/>
  <c r="M12" i="1" s="1"/>
  <c r="Q41" i="1" l="1"/>
  <c r="T20" i="1"/>
  <c r="T21" i="1" s="1"/>
  <c r="Q36" i="1"/>
  <c r="Q51" i="1"/>
  <c r="Q26" i="1"/>
  <c r="N61" i="1"/>
  <c r="N56" i="1"/>
  <c r="N66" i="1"/>
  <c r="N51" i="1"/>
  <c r="N46" i="1"/>
  <c r="N41" i="1"/>
  <c r="N36" i="1"/>
  <c r="N31" i="1"/>
  <c r="N26" i="1"/>
  <c r="K21" i="1"/>
  <c r="B13" i="1"/>
  <c r="C21" i="1"/>
  <c r="D21" i="1"/>
  <c r="E21" i="1"/>
  <c r="F21" i="1"/>
  <c r="G21" i="1"/>
  <c r="H21" i="1"/>
  <c r="I21" i="1"/>
  <c r="J21" i="1"/>
  <c r="L21" i="1"/>
  <c r="M21" i="1"/>
  <c r="B21" i="1"/>
  <c r="N20" i="1"/>
  <c r="N16" i="1"/>
  <c r="C17" i="1" s="1"/>
  <c r="C13" i="1" l="1"/>
  <c r="D13" i="1" s="1"/>
  <c r="E13" i="1" s="1"/>
  <c r="F13" i="1" s="1"/>
  <c r="G13" i="1" s="1"/>
  <c r="H13" i="1" s="1"/>
  <c r="I13" i="1" s="1"/>
  <c r="J13" i="1" s="1"/>
  <c r="K13" i="1" s="1"/>
  <c r="K17" i="1"/>
  <c r="K22" i="1" s="1"/>
  <c r="M17" i="1"/>
  <c r="M22" i="1" s="1"/>
  <c r="L17" i="1"/>
  <c r="L22" i="1" s="1"/>
  <c r="J17" i="1"/>
  <c r="J22" i="1" s="1"/>
  <c r="H17" i="1"/>
  <c r="H22" i="1" s="1"/>
  <c r="G17" i="1"/>
  <c r="G22" i="1" s="1"/>
  <c r="I17" i="1"/>
  <c r="I22" i="1" s="1"/>
  <c r="C22" i="1"/>
  <c r="B17" i="1"/>
  <c r="B22" i="1" s="1"/>
  <c r="V21" i="1" s="1"/>
  <c r="E17" i="1"/>
  <c r="E22" i="1" s="1"/>
  <c r="F17" i="1"/>
  <c r="F22" i="1" s="1"/>
  <c r="D17" i="1"/>
  <c r="D22" i="1" s="1"/>
  <c r="N21" i="1"/>
  <c r="F27" i="1" l="1"/>
  <c r="L27" i="1"/>
  <c r="E27" i="1"/>
  <c r="M27" i="1"/>
  <c r="M32" i="1" s="1"/>
  <c r="B27" i="1"/>
  <c r="G27" i="1"/>
  <c r="G32" i="1" s="1"/>
  <c r="H27" i="1"/>
  <c r="H32" i="1" s="1"/>
  <c r="K27" i="1"/>
  <c r="C27" i="1"/>
  <c r="I27" i="1"/>
  <c r="D27" i="1"/>
  <c r="J27" i="1"/>
  <c r="J32" i="1" s="1"/>
  <c r="F32" i="1"/>
  <c r="L32" i="1"/>
  <c r="E32" i="1"/>
  <c r="K32" i="1"/>
  <c r="C32" i="1"/>
  <c r="L13" i="1"/>
  <c r="M13" i="1" s="1"/>
  <c r="N22" i="1"/>
  <c r="V26" i="1" l="1"/>
  <c r="S25" i="1"/>
  <c r="S26" i="1" s="1"/>
  <c r="O22" i="1"/>
  <c r="W21" i="1" s="1"/>
  <c r="X20" i="1"/>
  <c r="R25" i="1"/>
  <c r="R26" i="1" s="1"/>
  <c r="O25" i="1"/>
  <c r="U25" i="1" s="1"/>
  <c r="U26" i="1" s="1"/>
  <c r="T25" i="1"/>
  <c r="T26" i="1" s="1"/>
  <c r="B32" i="1"/>
  <c r="V31" i="1" s="1"/>
  <c r="N27" i="1"/>
  <c r="D32" i="1"/>
  <c r="D37" i="1" s="1"/>
  <c r="I32" i="1"/>
  <c r="L37" i="1"/>
  <c r="K37" i="1"/>
  <c r="J37" i="1"/>
  <c r="E37" i="1"/>
  <c r="C37" i="1"/>
  <c r="L42" i="1"/>
  <c r="G37" i="1"/>
  <c r="H37" i="1"/>
  <c r="M37" i="1"/>
  <c r="F37" i="1"/>
  <c r="N32" i="1"/>
  <c r="X30" i="1" l="1"/>
  <c r="R35" i="1"/>
  <c r="R36" i="1" s="1"/>
  <c r="O35" i="1"/>
  <c r="U35" i="1" s="1"/>
  <c r="U36" i="1" s="1"/>
  <c r="T35" i="1"/>
  <c r="T36" i="1" s="1"/>
  <c r="S35" i="1"/>
  <c r="S36" i="1" s="1"/>
  <c r="O32" i="1"/>
  <c r="W31" i="1" s="1"/>
  <c r="B37" i="1"/>
  <c r="O27" i="1"/>
  <c r="X25" i="1"/>
  <c r="T30" i="1"/>
  <c r="T31" i="1" s="1"/>
  <c r="S30" i="1"/>
  <c r="S31" i="1" s="1"/>
  <c r="R30" i="1"/>
  <c r="R31" i="1" s="1"/>
  <c r="O30" i="1"/>
  <c r="U30" i="1" s="1"/>
  <c r="U31" i="1" s="1"/>
  <c r="N28" i="1"/>
  <c r="W25" i="1" s="1"/>
  <c r="K28" i="1"/>
  <c r="K23" i="1"/>
  <c r="J23" i="1"/>
  <c r="I23" i="1"/>
  <c r="F23" i="1"/>
  <c r="B23" i="1"/>
  <c r="L23" i="1"/>
  <c r="G23" i="1"/>
  <c r="N23" i="1"/>
  <c r="W20" i="1" s="1"/>
  <c r="C23" i="1"/>
  <c r="H23" i="1"/>
  <c r="D23" i="1"/>
  <c r="M23" i="1"/>
  <c r="E23" i="1"/>
  <c r="H28" i="1"/>
  <c r="J28" i="1"/>
  <c r="L28" i="1"/>
  <c r="E28" i="1"/>
  <c r="D28" i="1"/>
  <c r="I28" i="1"/>
  <c r="C28" i="1"/>
  <c r="G28" i="1"/>
  <c r="M28" i="1"/>
  <c r="F28" i="1"/>
  <c r="I37" i="1"/>
  <c r="I42" i="1" s="1"/>
  <c r="L47" i="1"/>
  <c r="F42" i="1"/>
  <c r="E42" i="1"/>
  <c r="M42" i="1"/>
  <c r="C42" i="1"/>
  <c r="J42" i="1"/>
  <c r="H42" i="1"/>
  <c r="G42" i="1"/>
  <c r="D42" i="1"/>
  <c r="K42" i="1"/>
  <c r="B42" i="1"/>
  <c r="N37" i="1"/>
  <c r="V36" i="1" l="1"/>
  <c r="X21" i="1"/>
  <c r="P21" i="1" s="1"/>
  <c r="V41" i="1"/>
  <c r="R40" i="1"/>
  <c r="R41" i="1" s="1"/>
  <c r="O40" i="1"/>
  <c r="U40" i="1" s="1"/>
  <c r="U41" i="1" s="1"/>
  <c r="T40" i="1"/>
  <c r="T41" i="1" s="1"/>
  <c r="O37" i="1"/>
  <c r="W36" i="1" s="1"/>
  <c r="S40" i="1"/>
  <c r="S41" i="1" s="1"/>
  <c r="X35" i="1"/>
  <c r="W26" i="1"/>
  <c r="B28" i="1"/>
  <c r="X26" i="1" s="1"/>
  <c r="H33" i="1"/>
  <c r="B33" i="1"/>
  <c r="L33" i="1"/>
  <c r="F33" i="1"/>
  <c r="G33" i="1"/>
  <c r="N33" i="1"/>
  <c r="W30" i="1" s="1"/>
  <c r="K33" i="1"/>
  <c r="M33" i="1"/>
  <c r="J33" i="1"/>
  <c r="C33" i="1"/>
  <c r="E33" i="1"/>
  <c r="D33" i="1"/>
  <c r="I33" i="1"/>
  <c r="L52" i="1"/>
  <c r="K47" i="1"/>
  <c r="M47" i="1"/>
  <c r="I47" i="1"/>
  <c r="C47" i="1"/>
  <c r="E47" i="1"/>
  <c r="H47" i="1"/>
  <c r="G47" i="1"/>
  <c r="D47" i="1"/>
  <c r="J47" i="1"/>
  <c r="F47" i="1"/>
  <c r="B47" i="1"/>
  <c r="N42" i="1"/>
  <c r="P26" i="1" l="1"/>
  <c r="T45" i="1"/>
  <c r="T46" i="1" s="1"/>
  <c r="O45" i="1"/>
  <c r="U45" i="1" s="1"/>
  <c r="U46" i="1" s="1"/>
  <c r="X40" i="1"/>
  <c r="S45" i="1"/>
  <c r="S46" i="1" s="1"/>
  <c r="R45" i="1"/>
  <c r="R46" i="1" s="1"/>
  <c r="O42" i="1"/>
  <c r="W41" i="1" s="1"/>
  <c r="X31" i="1"/>
  <c r="P31" i="1" s="1"/>
  <c r="V46" i="1"/>
  <c r="D38" i="1"/>
  <c r="H38" i="1"/>
  <c r="K38" i="1"/>
  <c r="L38" i="1"/>
  <c r="B38" i="1"/>
  <c r="X36" i="1" s="1"/>
  <c r="P36" i="1" s="1"/>
  <c r="F38" i="1"/>
  <c r="N38" i="1"/>
  <c r="W35" i="1" s="1"/>
  <c r="J38" i="1"/>
  <c r="C38" i="1"/>
  <c r="M38" i="1"/>
  <c r="G38" i="1"/>
  <c r="E38" i="1"/>
  <c r="I38" i="1"/>
  <c r="L57" i="1"/>
  <c r="H52" i="1"/>
  <c r="C52" i="1"/>
  <c r="J52" i="1"/>
  <c r="L62" i="1"/>
  <c r="M52" i="1"/>
  <c r="G52" i="1"/>
  <c r="F52" i="1"/>
  <c r="I52" i="1"/>
  <c r="D52" i="1"/>
  <c r="E52" i="1"/>
  <c r="K52" i="1"/>
  <c r="N47" i="1"/>
  <c r="B52" i="1"/>
  <c r="V51" i="1" l="1"/>
  <c r="T50" i="1"/>
  <c r="T51" i="1" s="1"/>
  <c r="O50" i="1"/>
  <c r="U50" i="1" s="1"/>
  <c r="U51" i="1" s="1"/>
  <c r="O47" i="1"/>
  <c r="W46" i="1" s="1"/>
  <c r="S50" i="1"/>
  <c r="S51" i="1" s="1"/>
  <c r="R50" i="1"/>
  <c r="R51" i="1" s="1"/>
  <c r="X45" i="1"/>
  <c r="L43" i="1"/>
  <c r="J43" i="1"/>
  <c r="D43" i="1"/>
  <c r="F43" i="1"/>
  <c r="K43" i="1"/>
  <c r="C43" i="1"/>
  <c r="M43" i="1"/>
  <c r="H43" i="1"/>
  <c r="B43" i="1"/>
  <c r="G43" i="1"/>
  <c r="N43" i="1"/>
  <c r="W40" i="1" s="1"/>
  <c r="I43" i="1"/>
  <c r="E43" i="1"/>
  <c r="L67" i="1"/>
  <c r="H57" i="1"/>
  <c r="D57" i="1"/>
  <c r="F57" i="1"/>
  <c r="I57" i="1"/>
  <c r="G57" i="1"/>
  <c r="J57" i="1"/>
  <c r="K57" i="1"/>
  <c r="E57" i="1"/>
  <c r="M57" i="1"/>
  <c r="C57" i="1"/>
  <c r="B57" i="1"/>
  <c r="N52" i="1"/>
  <c r="X41" i="1" l="1"/>
  <c r="P41" i="1" s="1"/>
  <c r="O55" i="1"/>
  <c r="U55" i="1" s="1"/>
  <c r="U56" i="1" s="1"/>
  <c r="S55" i="1"/>
  <c r="S56" i="1" s="1"/>
  <c r="O52" i="1"/>
  <c r="W51" i="1" s="1"/>
  <c r="T55" i="1"/>
  <c r="T56" i="1" s="1"/>
  <c r="R55" i="1"/>
  <c r="R56" i="1" s="1"/>
  <c r="X50" i="1"/>
  <c r="V56" i="1"/>
  <c r="L48" i="1"/>
  <c r="B48" i="1"/>
  <c r="G48" i="1"/>
  <c r="N48" i="1"/>
  <c r="W45" i="1" s="1"/>
  <c r="F48" i="1"/>
  <c r="E48" i="1"/>
  <c r="J48" i="1"/>
  <c r="D48" i="1"/>
  <c r="I48" i="1"/>
  <c r="H48" i="1"/>
  <c r="K48" i="1"/>
  <c r="C48" i="1"/>
  <c r="M48" i="1"/>
  <c r="H62" i="1"/>
  <c r="E62" i="1"/>
  <c r="G62" i="1"/>
  <c r="I62" i="1"/>
  <c r="C62" i="1"/>
  <c r="F62" i="1"/>
  <c r="K62" i="1"/>
  <c r="M62" i="1"/>
  <c r="J62" i="1"/>
  <c r="D62" i="1"/>
  <c r="B62" i="1"/>
  <c r="N57" i="1"/>
  <c r="X46" i="1" l="1"/>
  <c r="P46" i="1" s="1"/>
  <c r="X55" i="1"/>
  <c r="S60" i="1"/>
  <c r="S61" i="1" s="1"/>
  <c r="O60" i="1"/>
  <c r="U60" i="1" s="1"/>
  <c r="U61" i="1" s="1"/>
  <c r="O57" i="1"/>
  <c r="W56" i="1" s="1"/>
  <c r="T60" i="1"/>
  <c r="T61" i="1" s="1"/>
  <c r="R60" i="1"/>
  <c r="R61" i="1" s="1"/>
  <c r="V61" i="1"/>
  <c r="L53" i="1"/>
  <c r="D53" i="1"/>
  <c r="B53" i="1"/>
  <c r="G53" i="1"/>
  <c r="K53" i="1"/>
  <c r="M53" i="1"/>
  <c r="J53" i="1"/>
  <c r="H53" i="1"/>
  <c r="F53" i="1"/>
  <c r="I53" i="1"/>
  <c r="E53" i="1"/>
  <c r="N53" i="1"/>
  <c r="W50" i="1" s="1"/>
  <c r="C53" i="1"/>
  <c r="H67" i="1"/>
  <c r="D67" i="1"/>
  <c r="F67" i="1"/>
  <c r="C67" i="1"/>
  <c r="M67" i="1"/>
  <c r="I67" i="1"/>
  <c r="J67" i="1"/>
  <c r="G67" i="1"/>
  <c r="K67" i="1"/>
  <c r="E67" i="1"/>
  <c r="B67" i="1"/>
  <c r="N62" i="1"/>
  <c r="S65" i="1" l="1"/>
  <c r="S66" i="1" s="1"/>
  <c r="R65" i="1"/>
  <c r="R66" i="1" s="1"/>
  <c r="O62" i="1"/>
  <c r="W61" i="1" s="1"/>
  <c r="O65" i="1"/>
  <c r="U65" i="1" s="1"/>
  <c r="U66" i="1" s="1"/>
  <c r="T65" i="1"/>
  <c r="T66" i="1" s="1"/>
  <c r="X60" i="1"/>
  <c r="X51" i="1"/>
  <c r="P51" i="1" s="1"/>
  <c r="V66" i="1"/>
  <c r="L58" i="1"/>
  <c r="F58" i="1"/>
  <c r="C58" i="1"/>
  <c r="K58" i="1"/>
  <c r="E58" i="1"/>
  <c r="I58" i="1"/>
  <c r="G58" i="1"/>
  <c r="M58" i="1"/>
  <c r="J58" i="1"/>
  <c r="D58" i="1"/>
  <c r="H58" i="1"/>
  <c r="N58" i="1"/>
  <c r="W55" i="1" s="1"/>
  <c r="B58" i="1"/>
  <c r="X56" i="1" s="1"/>
  <c r="P56" i="1" s="1"/>
  <c r="N67" i="1"/>
  <c r="O67" i="1" l="1"/>
  <c r="W66" i="1" s="1"/>
  <c r="X65" i="1"/>
  <c r="L63" i="1"/>
  <c r="B63" i="1"/>
  <c r="J63" i="1"/>
  <c r="I63" i="1"/>
  <c r="N63" i="1"/>
  <c r="W60" i="1" s="1"/>
  <c r="F63" i="1"/>
  <c r="H63" i="1"/>
  <c r="D63" i="1"/>
  <c r="M63" i="1"/>
  <c r="E63" i="1"/>
  <c r="C63" i="1"/>
  <c r="G63" i="1"/>
  <c r="K63" i="1"/>
  <c r="X61" i="1" l="1"/>
  <c r="P61" i="1" s="1"/>
  <c r="L68" i="1"/>
  <c r="N68" i="1"/>
  <c r="W65" i="1" s="1"/>
  <c r="C68" i="1"/>
  <c r="B68" i="1"/>
  <c r="K68" i="1"/>
  <c r="M68" i="1"/>
  <c r="G68" i="1"/>
  <c r="F68" i="1"/>
  <c r="J68" i="1"/>
  <c r="D68" i="1"/>
  <c r="H68" i="1"/>
  <c r="I68" i="1"/>
  <c r="E68" i="1"/>
  <c r="X66" i="1" l="1"/>
  <c r="P6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Office1</author>
  </authors>
  <commentList>
    <comment ref="N17" authorId="0" shapeId="0" xr:uid="{D5B5B8EE-BC06-EC4B-B618-61BCDFEFA75D}">
      <text>
        <r>
          <rPr>
            <b/>
            <sz val="10"/>
            <color rgb="FF000000"/>
            <rFont val="Tahoma"/>
            <family val="2"/>
          </rPr>
          <t>Office1:</t>
        </r>
        <r>
          <rPr>
            <sz val="10"/>
            <color rgb="FF000000"/>
            <rFont val="Tahoma"/>
            <family val="2"/>
          </rPr>
          <t xml:space="preserve">
</t>
        </r>
        <r>
          <rPr>
            <sz val="10"/>
            <color rgb="FF000000"/>
            <rFont val="Tahoma"/>
            <family val="2"/>
          </rPr>
          <t>Total Qty allowed as per available fabric</t>
        </r>
      </text>
    </comment>
    <comment ref="B20" authorId="0" shapeId="0" xr:uid="{778144E7-042C-4144-AC9C-D3A5D3F23CDF}">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20" authorId="0" shapeId="0" xr:uid="{276DA4A6-11AE-E046-AC6C-66D107CA9191}">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20" authorId="0" shapeId="0" xr:uid="{5AB178EE-F972-AB4A-B5CA-38BA0351E978}">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20" authorId="0" shapeId="0" xr:uid="{C13249C1-05EC-AD4A-8082-B151DB6278D5}">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20" authorId="0" shapeId="0" xr:uid="{D5AC225E-5E0E-7D4F-8F52-42EC742EA767}">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20" authorId="0" shapeId="0" xr:uid="{53B06457-84BC-714C-BEE7-41D85F9C552C}">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20" authorId="0" shapeId="0" xr:uid="{8480187A-F665-284D-A8E4-6E8FC2F4774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20" authorId="0" shapeId="0" xr:uid="{BD5925DB-05F8-174F-931F-8FD5AF88D460}">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20" authorId="0" shapeId="0" xr:uid="{46540BAC-3B31-7749-BD01-D967027803BA}">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20" authorId="0" shapeId="0" xr:uid="{914A051C-B1C8-EF41-817E-DEAF1A368E0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20" authorId="0" shapeId="0" xr:uid="{BEB425C3-176F-6248-90E7-28272348F532}">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20" authorId="0" shapeId="0" xr:uid="{6C5EF2CD-A095-3E43-9CA3-3D1E92C4860F}">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20" authorId="0" shapeId="0" xr:uid="{6962DB46-94AD-E34B-B618-0A40D3EF523F}">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20" authorId="0" shapeId="0" xr:uid="{C21BCF77-C71A-6C4E-9FF4-B474069CEBBF}">
      <text>
        <r>
          <rPr>
            <b/>
            <sz val="10"/>
            <color rgb="FF000000"/>
            <rFont val="Tahoma"/>
            <family val="2"/>
          </rPr>
          <t>Office1:</t>
        </r>
        <r>
          <rPr>
            <sz val="10"/>
            <color rgb="FF000000"/>
            <rFont val="Tahoma"/>
            <family val="2"/>
          </rPr>
          <t xml:space="preserve">
</t>
        </r>
        <r>
          <rPr>
            <sz val="10"/>
            <color rgb="FF000000"/>
            <rFont val="Tahoma"/>
            <family val="2"/>
          </rPr>
          <t>Value of X</t>
        </r>
      </text>
    </comment>
    <comment ref="W20" authorId="0" shapeId="0" xr:uid="{0A28C78B-116A-6443-9A5D-B9932BD50165}">
      <text>
        <r>
          <rPr>
            <b/>
            <sz val="10"/>
            <color rgb="FF000000"/>
            <rFont val="Tahoma"/>
            <family val="2"/>
          </rPr>
          <t>Office1:</t>
        </r>
        <r>
          <rPr>
            <sz val="10"/>
            <color rgb="FF000000"/>
            <rFont val="Tahoma"/>
            <family val="2"/>
          </rPr>
          <t xml:space="preserve">
</t>
        </r>
        <r>
          <rPr>
            <sz val="10"/>
            <color rgb="FF000000"/>
            <rFont val="Tahoma"/>
            <family val="2"/>
          </rPr>
          <t xml:space="preserve">Value of X for Next Marker
</t>
        </r>
      </text>
    </comment>
    <comment ref="A21" authorId="0" shapeId="0" xr:uid="{DB35E334-32C4-3A47-8E67-CCE321CAE248}">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21" authorId="0" shapeId="0" xr:uid="{BF235184-3D22-704B-96CF-7502F59EB525}">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 ref="B25" authorId="0" shapeId="0" xr:uid="{9C1D5B4B-EFE6-264F-9648-08F5D4802AB6}">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25" authorId="0" shapeId="0" xr:uid="{1EC097AC-D30C-4544-9AA0-2D44534C29DE}">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25" authorId="0" shapeId="0" xr:uid="{3B385B7B-E576-ED45-9644-C4C001786DCB}">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25" authorId="0" shapeId="0" xr:uid="{FC9A5EF9-8A34-E047-A177-198F0B1B110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25" authorId="0" shapeId="0" xr:uid="{D9EC72E4-FBF1-BD4F-B375-4B169E3B0B8E}">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25" authorId="0" shapeId="0" xr:uid="{F77B4203-C519-C649-9435-9C768553516F}">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25" authorId="0" shapeId="0" xr:uid="{17BA973C-6148-B546-9E6A-C75B6977A801}">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25" authorId="0" shapeId="0" xr:uid="{E049091A-C5BB-8743-8630-81C047ED8584}">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25" authorId="0" shapeId="0" xr:uid="{A57E9C50-9520-224B-B4CF-44C47BCCA505}">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25" authorId="0" shapeId="0" xr:uid="{78B24E18-B32B-4E4B-AB29-D54FC67090B9}">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25" authorId="0" shapeId="0" xr:uid="{279D6F10-0EDC-1445-841E-D59CE4E4287E}">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25" authorId="0" shapeId="0" xr:uid="{5DFE33C0-3654-B54B-BF89-C1115CFB622B}">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25" authorId="0" shapeId="0" xr:uid="{B025B1E2-D7B1-6048-BAB7-5A34FF62B948}">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25" authorId="0" shapeId="0" xr:uid="{04D6F879-1C45-EB40-918C-AACEEACD8640}">
      <text>
        <r>
          <rPr>
            <b/>
            <sz val="10"/>
            <color rgb="FF000000"/>
            <rFont val="Tahoma"/>
            <family val="2"/>
          </rPr>
          <t>Office1:</t>
        </r>
        <r>
          <rPr>
            <sz val="10"/>
            <color rgb="FF000000"/>
            <rFont val="Tahoma"/>
            <family val="2"/>
          </rPr>
          <t xml:space="preserve">
</t>
        </r>
        <r>
          <rPr>
            <sz val="10"/>
            <color rgb="FF000000"/>
            <rFont val="Tahoma"/>
            <family val="2"/>
          </rPr>
          <t>Value of X</t>
        </r>
      </text>
    </comment>
    <comment ref="W25" authorId="0" shapeId="0" xr:uid="{2BF3C226-6FE3-4144-BA71-51D584AB2326}">
      <text>
        <r>
          <rPr>
            <b/>
            <sz val="10"/>
            <color rgb="FF000000"/>
            <rFont val="Tahoma"/>
            <family val="2"/>
          </rPr>
          <t>Office1:</t>
        </r>
        <r>
          <rPr>
            <sz val="10"/>
            <color rgb="FF000000"/>
            <rFont val="Tahoma"/>
            <family val="2"/>
          </rPr>
          <t xml:space="preserve">
</t>
        </r>
        <r>
          <rPr>
            <sz val="10"/>
            <color rgb="FF000000"/>
            <rFont val="Tahoma"/>
            <family val="2"/>
          </rPr>
          <t xml:space="preserve">Value of X for Next Marker
</t>
        </r>
      </text>
    </comment>
    <comment ref="A26" authorId="0" shapeId="0" xr:uid="{354FC65D-773B-A14F-AC48-D2C95CEE70C0}">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26" authorId="0" shapeId="0" xr:uid="{5BFD2E6F-E5DB-104C-8F8B-F15C43E54473}">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 ref="B30" authorId="0" shapeId="0" xr:uid="{3652BD51-885F-C74C-825D-19D28FE3AE57}">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30" authorId="0" shapeId="0" xr:uid="{6F19417D-CA0E-694B-93DC-E03E5013BA45}">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30" authorId="0" shapeId="0" xr:uid="{5E86EE1E-A777-254C-A6DB-88E18D2E96F3}">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30" authorId="0" shapeId="0" xr:uid="{72B98564-3DFF-0E4B-AB12-82B2F8CDABF6}">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30" authorId="0" shapeId="0" xr:uid="{B955C198-F835-E244-931A-E65804BBFC8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30" authorId="0" shapeId="0" xr:uid="{C28C8670-4BF6-CB4E-9718-5A12E6896187}">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30" authorId="0" shapeId="0" xr:uid="{25693914-2193-8F47-B4DF-03E8323CA98A}">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30" authorId="0" shapeId="0" xr:uid="{C901AAB8-9D44-4A4D-9D1B-77C5CC80C729}">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30" authorId="0" shapeId="0" xr:uid="{CFF58BB8-A0F9-9A41-8249-1FB47CA613CF}">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30" authorId="0" shapeId="0" xr:uid="{AAC2C27D-2A2E-8B4E-89B5-D39D58593200}">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30" authorId="0" shapeId="0" xr:uid="{F7E83C53-E3ED-D248-BB65-9281222DC2CC}">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30" authorId="0" shapeId="0" xr:uid="{232DD896-41A4-EE4E-9482-3462CF26542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30" authorId="0" shapeId="0" xr:uid="{CBF0866C-4548-8147-8FC4-E25FD8E030E8}">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30" authorId="0" shapeId="0" xr:uid="{DD7486FD-7229-9D4F-A7F6-53A88BB79516}">
      <text>
        <r>
          <rPr>
            <b/>
            <sz val="10"/>
            <color rgb="FF000000"/>
            <rFont val="Tahoma"/>
            <family val="2"/>
          </rPr>
          <t>Office1:</t>
        </r>
        <r>
          <rPr>
            <sz val="10"/>
            <color rgb="FF000000"/>
            <rFont val="Tahoma"/>
            <family val="2"/>
          </rPr>
          <t xml:space="preserve">
</t>
        </r>
        <r>
          <rPr>
            <sz val="10"/>
            <color rgb="FF000000"/>
            <rFont val="Tahoma"/>
            <family val="2"/>
          </rPr>
          <t>Value of X</t>
        </r>
      </text>
    </comment>
    <comment ref="W30" authorId="0" shapeId="0" xr:uid="{BEBD7483-2AD8-9548-9318-DF9C4414A71A}">
      <text>
        <r>
          <rPr>
            <b/>
            <sz val="10"/>
            <color rgb="FF000000"/>
            <rFont val="Tahoma"/>
            <family val="2"/>
          </rPr>
          <t>Office1:</t>
        </r>
        <r>
          <rPr>
            <sz val="10"/>
            <color rgb="FF000000"/>
            <rFont val="Tahoma"/>
            <family val="2"/>
          </rPr>
          <t xml:space="preserve">
</t>
        </r>
        <r>
          <rPr>
            <sz val="10"/>
            <color rgb="FF000000"/>
            <rFont val="Tahoma"/>
            <family val="2"/>
          </rPr>
          <t xml:space="preserve">Value of X for Next Marker
</t>
        </r>
      </text>
    </comment>
    <comment ref="A31" authorId="0" shapeId="0" xr:uid="{1B8C4DD3-9E4D-AF48-BBB5-7885AA009A8E}">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31" authorId="0" shapeId="0" xr:uid="{37245F75-2BA6-8C48-B75D-A746D737B915}">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 ref="B34" authorId="0" shapeId="0" xr:uid="{DD7C0F6E-B4FB-9249-8CC3-AFB951ED0E7E}">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34" authorId="0" shapeId="0" xr:uid="{0B921451-C361-B644-A528-5069EDBD3093}">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34" authorId="0" shapeId="0" xr:uid="{0192BBCB-7F87-2746-85CF-B4F4CED44434}">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34" authorId="0" shapeId="0" xr:uid="{8F4BEB73-76CB-AF4E-906B-EC750C6440C2}">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34" authorId="0" shapeId="0" xr:uid="{9EEFEAB7-3716-7F41-B281-D6F01874BDC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34" authorId="0" shapeId="0" xr:uid="{66314508-FA3D-B64E-B3B4-DE67DA590DD3}">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34" authorId="0" shapeId="0" xr:uid="{57B33ECD-9CE6-8F48-BE1E-1AB863DBD6E3}">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34" authorId="0" shapeId="0" xr:uid="{9570020B-8E68-6F44-82A3-C4565443D54B}">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34" authorId="0" shapeId="0" xr:uid="{0F827807-0EA5-3249-934B-E4E073491C61}">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34" authorId="0" shapeId="0" xr:uid="{4B5F16DC-7789-CD43-9F00-9FA9E6F31CA7}">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34" authorId="0" shapeId="0" xr:uid="{5720A9EA-9AE1-1D42-9FD5-D8C4AB6494C7}">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34" authorId="0" shapeId="0" xr:uid="{6AEAA9DB-33A0-5747-B791-C96FF8163909}">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34" authorId="0" shapeId="0" xr:uid="{14A84AA0-677C-2545-AD8D-B9BA1ECDD6F5}">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34" authorId="0" shapeId="0" xr:uid="{BC1AE082-ED1A-3744-AC72-16EC4FC2B16B}">
      <text>
        <r>
          <rPr>
            <b/>
            <sz val="10"/>
            <color rgb="FF000000"/>
            <rFont val="Tahoma"/>
            <family val="2"/>
          </rPr>
          <t>Office1:</t>
        </r>
        <r>
          <rPr>
            <sz val="10"/>
            <color rgb="FF000000"/>
            <rFont val="Tahoma"/>
            <family val="2"/>
          </rPr>
          <t xml:space="preserve">
</t>
        </r>
        <r>
          <rPr>
            <sz val="10"/>
            <color rgb="FF000000"/>
            <rFont val="Tahoma"/>
            <family val="2"/>
          </rPr>
          <t>Value of X</t>
        </r>
      </text>
    </comment>
    <comment ref="B35" authorId="0" shapeId="0" xr:uid="{EA5D72BC-00D2-5042-83C2-000D0C491A03}">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35" authorId="0" shapeId="0" xr:uid="{DC325B13-6BDC-C44F-A4C9-DFF77CEF5381}">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35" authorId="0" shapeId="0" xr:uid="{1DCBC71A-1E96-D94D-947E-81CD4FBC7A7A}">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35" authorId="0" shapeId="0" xr:uid="{1265F2E7-3316-EC40-A1F8-055BEA84483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35" authorId="0" shapeId="0" xr:uid="{91179F2C-C696-2A4A-BC20-2C83A3B114D9}">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35" authorId="0" shapeId="0" xr:uid="{8DF853C2-94BC-FF42-BAA5-6DB010446A49}">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35" authorId="0" shapeId="0" xr:uid="{4EB24EEB-824F-0548-AE84-25F1D47AAEFF}">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35" authorId="0" shapeId="0" xr:uid="{C3F5EBA9-5931-174E-B4AD-7A910D8D7829}">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35" authorId="0" shapeId="0" xr:uid="{0834A884-4774-3746-AB00-735427B890EF}">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35" authorId="0" shapeId="0" xr:uid="{5EBB23C3-5323-F249-A429-855AA34FCA88}">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35" authorId="0" shapeId="0" xr:uid="{2798C1DC-10F1-CD4C-A840-B48FA1859759}">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35" authorId="0" shapeId="0" xr:uid="{8424FACC-A419-0444-972C-C69C1F886062}">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35" authorId="0" shapeId="0" xr:uid="{CAD908FF-CE38-3D4D-B935-2A12D354476B}">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35" authorId="0" shapeId="0" xr:uid="{67181962-D896-F546-9DC4-F00D9609C32F}">
      <text>
        <r>
          <rPr>
            <b/>
            <sz val="10"/>
            <color rgb="FF000000"/>
            <rFont val="Tahoma"/>
            <family val="2"/>
          </rPr>
          <t>Office1:</t>
        </r>
        <r>
          <rPr>
            <sz val="10"/>
            <color rgb="FF000000"/>
            <rFont val="Tahoma"/>
            <family val="2"/>
          </rPr>
          <t xml:space="preserve">
</t>
        </r>
        <r>
          <rPr>
            <sz val="10"/>
            <color rgb="FF000000"/>
            <rFont val="Tahoma"/>
            <family val="2"/>
          </rPr>
          <t>Value of X</t>
        </r>
      </text>
    </comment>
    <comment ref="W35" authorId="0" shapeId="0" xr:uid="{3C7DD8A7-F682-6244-829B-99286376DCBC}">
      <text>
        <r>
          <rPr>
            <b/>
            <sz val="10"/>
            <color rgb="FF000000"/>
            <rFont val="Tahoma"/>
            <family val="2"/>
          </rPr>
          <t>Office1:</t>
        </r>
        <r>
          <rPr>
            <sz val="10"/>
            <color rgb="FF000000"/>
            <rFont val="Tahoma"/>
            <family val="2"/>
          </rPr>
          <t xml:space="preserve">
</t>
        </r>
        <r>
          <rPr>
            <sz val="10"/>
            <color rgb="FF000000"/>
            <rFont val="Tahoma"/>
            <family val="2"/>
          </rPr>
          <t xml:space="preserve">Value of X for Next Marker
</t>
        </r>
      </text>
    </comment>
    <comment ref="A36" authorId="0" shapeId="0" xr:uid="{CD21159B-EA89-F143-8D3E-D0053B2A7F1E}">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36" authorId="0" shapeId="0" xr:uid="{32CF46A1-3254-484D-81C7-B468043326B7}">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 ref="A39" authorId="0" shapeId="0" xr:uid="{4F97EAC9-0B45-7F4C-A56E-B3A7F8475E90}">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39" authorId="0" shapeId="0" xr:uid="{D3E48006-FCBF-5945-BF23-DF7DC2FF7E98}">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 ref="B40" authorId="0" shapeId="0" xr:uid="{7EB011D4-5660-7B46-85D8-1A08E276EC84}">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40" authorId="0" shapeId="0" xr:uid="{E5C09655-AFF6-B745-8A03-DF4269C0999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40" authorId="0" shapeId="0" xr:uid="{3FD56259-5620-9441-B8E8-B4EDD3CC41B2}">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40" authorId="0" shapeId="0" xr:uid="{5A8FADC8-754D-CE4A-ACD5-7D98F53EF463}">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40" authorId="0" shapeId="0" xr:uid="{68B0CA71-BD25-8F48-9E56-EA4D5065CCFF}">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40" authorId="0" shapeId="0" xr:uid="{19B21288-BEDD-1947-A75D-66C7259D6377}">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40" authorId="0" shapeId="0" xr:uid="{E7B35212-FD39-F041-8E16-106E77589493}">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40" authorId="0" shapeId="0" xr:uid="{5CE67439-1EAB-CC4F-9384-BF62FF914428}">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40" authorId="0" shapeId="0" xr:uid="{FAC5C665-214C-0A4B-B77B-1D02A1A81635}">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40" authorId="0" shapeId="0" xr:uid="{050738B3-FABE-9744-AC96-C1825E686D52}">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40" authorId="0" shapeId="0" xr:uid="{C813AE48-60E2-0240-8FB3-CF43153597D3}">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40" authorId="0" shapeId="0" xr:uid="{23A8EDA2-1F1F-7240-B8DC-E32B633950AC}">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40" authorId="0" shapeId="0" xr:uid="{D1AB6E0F-A0CC-8C46-9311-721B1ED415C3}">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40" authorId="0" shapeId="0" xr:uid="{CFED6FD1-AD40-0844-8E7E-6D1B65FAEE08}">
      <text>
        <r>
          <rPr>
            <b/>
            <sz val="10"/>
            <color rgb="FF000000"/>
            <rFont val="Tahoma"/>
            <family val="2"/>
          </rPr>
          <t>Office1:</t>
        </r>
        <r>
          <rPr>
            <sz val="10"/>
            <color rgb="FF000000"/>
            <rFont val="Tahoma"/>
            <family val="2"/>
          </rPr>
          <t xml:space="preserve">
</t>
        </r>
        <r>
          <rPr>
            <sz val="10"/>
            <color rgb="FF000000"/>
            <rFont val="Tahoma"/>
            <family val="2"/>
          </rPr>
          <t>Value of X</t>
        </r>
      </text>
    </comment>
    <comment ref="W40" authorId="0" shapeId="0" xr:uid="{CA75D5FB-ABFF-6C4D-8A33-75DF6E6D7FFA}">
      <text>
        <r>
          <rPr>
            <b/>
            <sz val="10"/>
            <color rgb="FF000000"/>
            <rFont val="Tahoma"/>
            <family val="2"/>
          </rPr>
          <t>Office1:</t>
        </r>
        <r>
          <rPr>
            <sz val="10"/>
            <color rgb="FF000000"/>
            <rFont val="Tahoma"/>
            <family val="2"/>
          </rPr>
          <t xml:space="preserve">
</t>
        </r>
        <r>
          <rPr>
            <sz val="10"/>
            <color rgb="FF000000"/>
            <rFont val="Tahoma"/>
            <family val="2"/>
          </rPr>
          <t xml:space="preserve">Value of X for Next Marker
</t>
        </r>
      </text>
    </comment>
    <comment ref="A41" authorId="0" shapeId="0" xr:uid="{3CBB49B4-6D32-6D4D-9A0E-33D53BD0D391}">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41" authorId="0" shapeId="0" xr:uid="{7B2F70ED-F712-9E45-819F-22A900E03CE1}">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 ref="B45" authorId="0" shapeId="0" xr:uid="{BA0BD900-0348-7D41-96BC-5A67587D8E45}">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45" authorId="0" shapeId="0" xr:uid="{375A1364-EF36-BA46-BDCC-84FC5213D5B1}">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45" authorId="0" shapeId="0" xr:uid="{DC204C6C-C8FB-924A-BC29-C5D96D478B4C}">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45" authorId="0" shapeId="0" xr:uid="{50E4F759-6598-044A-A59C-E85D32F8372F}">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45" authorId="0" shapeId="0" xr:uid="{684F60B2-4027-3447-ACED-34642969DCE2}">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45" authorId="0" shapeId="0" xr:uid="{5F550459-28CC-7144-B418-928880ACDA75}">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45" authorId="0" shapeId="0" xr:uid="{6AA2FA32-29D1-A14D-A25A-01A48249E796}">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45" authorId="0" shapeId="0" xr:uid="{140709BC-64F3-E344-99CF-6D6951FD381A}">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45" authorId="0" shapeId="0" xr:uid="{73A3FCF6-E652-B44A-85AD-51EEE828FC81}">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45" authorId="0" shapeId="0" xr:uid="{F0E41D62-C860-F34A-A489-07B34B79B826}">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45" authorId="0" shapeId="0" xr:uid="{3EF68538-B52C-7D48-A9DA-612D17AEBC68}">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45" authorId="0" shapeId="0" xr:uid="{1DE23FBF-5C64-7440-B453-6E17591ACC76}">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45" authorId="0" shapeId="0" xr:uid="{ACEBDD96-E066-E641-BC58-22A1174B349C}">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45" authorId="0" shapeId="0" xr:uid="{0B22E93D-1184-B342-BB26-EDEF22B366A5}">
      <text>
        <r>
          <rPr>
            <b/>
            <sz val="10"/>
            <color rgb="FF000000"/>
            <rFont val="Tahoma"/>
            <family val="2"/>
          </rPr>
          <t>Office1:</t>
        </r>
        <r>
          <rPr>
            <sz val="10"/>
            <color rgb="FF000000"/>
            <rFont val="Tahoma"/>
            <family val="2"/>
          </rPr>
          <t xml:space="preserve">
</t>
        </r>
        <r>
          <rPr>
            <sz val="10"/>
            <color rgb="FF000000"/>
            <rFont val="Tahoma"/>
            <family val="2"/>
          </rPr>
          <t>Value of X</t>
        </r>
      </text>
    </comment>
    <comment ref="W45" authorId="0" shapeId="0" xr:uid="{710CDDBC-7519-A240-A697-6954E2DD20EB}">
      <text>
        <r>
          <rPr>
            <b/>
            <sz val="10"/>
            <color rgb="FF000000"/>
            <rFont val="Tahoma"/>
            <family val="2"/>
          </rPr>
          <t>Office1:</t>
        </r>
        <r>
          <rPr>
            <sz val="10"/>
            <color rgb="FF000000"/>
            <rFont val="Tahoma"/>
            <family val="2"/>
          </rPr>
          <t xml:space="preserve">
</t>
        </r>
        <r>
          <rPr>
            <sz val="10"/>
            <color rgb="FF000000"/>
            <rFont val="Tahoma"/>
            <family val="2"/>
          </rPr>
          <t xml:space="preserve">Value of X for Next Marker
</t>
        </r>
      </text>
    </comment>
    <comment ref="A46" authorId="0" shapeId="0" xr:uid="{BDBE9025-B18E-E24E-915C-9FD2411312F4}">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46" authorId="0" shapeId="0" xr:uid="{87EDD990-A632-3E4E-8B42-281960EBDB5F}">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 ref="B50" authorId="0" shapeId="0" xr:uid="{6F453DFA-8998-A74C-AB32-E188EA53DCE5}">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50" authorId="0" shapeId="0" xr:uid="{2E6A7091-B2CB-B54D-B666-B1B3A32C5CEB}">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50" authorId="0" shapeId="0" xr:uid="{8E8CFF30-BAF6-C649-AE82-738657EC7AA4}">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50" authorId="0" shapeId="0" xr:uid="{F6C618CA-2154-5D4F-8EE4-F2F7737B8D0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50" authorId="0" shapeId="0" xr:uid="{D3F514B0-FB21-DC42-A221-F91498D80651}">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50" authorId="0" shapeId="0" xr:uid="{16BDBEA4-BBE9-0C40-91C9-6EE5FD24D696}">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50" authorId="0" shapeId="0" xr:uid="{7421DAED-B3C9-4E49-82FB-BB0259FD96E6}">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50" authorId="0" shapeId="0" xr:uid="{140DB481-32B8-6649-8091-AF9D8BA19C94}">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50" authorId="0" shapeId="0" xr:uid="{E3E15C2D-CC43-EA4E-AAA0-C959D502297E}">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50" authorId="0" shapeId="0" xr:uid="{22833F14-76E8-C246-A750-827188791571}">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50" authorId="0" shapeId="0" xr:uid="{BAC7BAF6-0783-B947-AC8D-3132A6F6E6C7}">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50" authorId="0" shapeId="0" xr:uid="{EE7C9396-E9BC-0146-A41A-29AE78C646FB}">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50" authorId="0" shapeId="0" xr:uid="{62B87722-B531-9740-AEFE-F97C9CD6E453}">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50" authorId="0" shapeId="0" xr:uid="{56510E8D-80B8-C94C-A239-961AC7083CBE}">
      <text>
        <r>
          <rPr>
            <b/>
            <sz val="10"/>
            <color rgb="FF000000"/>
            <rFont val="Tahoma"/>
            <family val="2"/>
          </rPr>
          <t>Office1:</t>
        </r>
        <r>
          <rPr>
            <sz val="10"/>
            <color rgb="FF000000"/>
            <rFont val="Tahoma"/>
            <family val="2"/>
          </rPr>
          <t xml:space="preserve">
</t>
        </r>
        <r>
          <rPr>
            <sz val="10"/>
            <color rgb="FF000000"/>
            <rFont val="Tahoma"/>
            <family val="2"/>
          </rPr>
          <t>Value of X</t>
        </r>
      </text>
    </comment>
    <comment ref="W50" authorId="0" shapeId="0" xr:uid="{A93A2602-33D3-7B43-B67D-3FB6C2C3C594}">
      <text>
        <r>
          <rPr>
            <b/>
            <sz val="10"/>
            <color rgb="FF000000"/>
            <rFont val="Tahoma"/>
            <family val="2"/>
          </rPr>
          <t>Office1:</t>
        </r>
        <r>
          <rPr>
            <sz val="10"/>
            <color rgb="FF000000"/>
            <rFont val="Tahoma"/>
            <family val="2"/>
          </rPr>
          <t xml:space="preserve">
</t>
        </r>
        <r>
          <rPr>
            <sz val="10"/>
            <color rgb="FF000000"/>
            <rFont val="Tahoma"/>
            <family val="2"/>
          </rPr>
          <t xml:space="preserve">Value of X for Next Marker
</t>
        </r>
      </text>
    </comment>
    <comment ref="A51" authorId="0" shapeId="0" xr:uid="{96C9C0DF-3F92-8B47-9B2C-52C11CC42E2D}">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51" authorId="0" shapeId="0" xr:uid="{1AD41DCF-541A-004F-BD66-1479BD9F4882}">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 ref="B54" authorId="0" shapeId="0" xr:uid="{8D89617C-9207-A740-9DF9-063A13155AA9}">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54" authorId="0" shapeId="0" xr:uid="{5767E857-6C7C-C74C-BEFA-7033DAB97DC3}">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54" authorId="0" shapeId="0" xr:uid="{4A3FB398-DF21-D44D-9ABF-85FDBCCF86D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54" authorId="0" shapeId="0" xr:uid="{D6FF9B3E-00AD-5C41-97CF-628D64532181}">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54" authorId="0" shapeId="0" xr:uid="{40674447-45AA-3543-A22A-160B50490AD2}">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54" authorId="0" shapeId="0" xr:uid="{E72A7CD3-BA59-8048-B31C-D6BC20550EB0}">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54" authorId="0" shapeId="0" xr:uid="{E6CA9954-507B-7C40-875C-17C357D7E96C}">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54" authorId="0" shapeId="0" xr:uid="{6A28A023-F8A8-CD4A-957A-9107E9C104D6}">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54" authorId="0" shapeId="0" xr:uid="{D4CC9AC9-69B8-764B-8248-EF21E88B97AC}">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54" authorId="0" shapeId="0" xr:uid="{99B215B5-B143-1B48-9490-37D35D1DF7B0}">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54" authorId="0" shapeId="0" xr:uid="{7671F42C-FD72-C149-A431-BA84F9751180}">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54" authorId="0" shapeId="0" xr:uid="{BB586306-6D74-7747-9FB2-DE3592A9BB6B}">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54" authorId="0" shapeId="0" xr:uid="{084235E0-A233-214C-862B-05E0BAD04B4F}">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54" authorId="0" shapeId="0" xr:uid="{D36BBA85-C009-B04E-95D7-9CDDD62513E3}">
      <text>
        <r>
          <rPr>
            <b/>
            <sz val="10"/>
            <color rgb="FF000000"/>
            <rFont val="Tahoma"/>
            <family val="2"/>
          </rPr>
          <t>Office1:</t>
        </r>
        <r>
          <rPr>
            <sz val="10"/>
            <color rgb="FF000000"/>
            <rFont val="Tahoma"/>
            <family val="2"/>
          </rPr>
          <t xml:space="preserve">
</t>
        </r>
        <r>
          <rPr>
            <sz val="10"/>
            <color rgb="FF000000"/>
            <rFont val="Tahoma"/>
            <family val="2"/>
          </rPr>
          <t>Value of X</t>
        </r>
      </text>
    </comment>
    <comment ref="B55" authorId="0" shapeId="0" xr:uid="{A08A3E03-6006-0E4D-84A1-0443F16A604E}">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55" authorId="0" shapeId="0" xr:uid="{1AFE6321-1805-FA45-B461-8BD1818CFDCE}">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55" authorId="0" shapeId="0" xr:uid="{E7FF1C63-C050-3D42-BBCB-8E2B0706B83B}">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55" authorId="0" shapeId="0" xr:uid="{B265261D-A215-4C41-9F5C-60712EEA300C}">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55" authorId="0" shapeId="0" xr:uid="{9EEDFF2F-B831-C844-912B-F7164B44171F}">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55" authorId="0" shapeId="0" xr:uid="{012093C0-B499-6143-B125-A2D98C70C82A}">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55" authorId="0" shapeId="0" xr:uid="{DD293F5D-E29E-4246-826E-9E822C9631E8}">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55" authorId="0" shapeId="0" xr:uid="{0170C811-6846-BC47-995F-DD33F8E076D9}">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55" authorId="0" shapeId="0" xr:uid="{870D8A5A-FDCA-8C4D-84A2-48647A01B990}">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55" authorId="0" shapeId="0" xr:uid="{ED610A9B-FE22-6847-9C1F-5A7C0D404F84}">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55" authorId="0" shapeId="0" xr:uid="{1E8259A6-E862-D04A-8675-602ACA3C45F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55" authorId="0" shapeId="0" xr:uid="{952051F0-6A88-4342-AF56-230C3B037203}">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55" authorId="0" shapeId="0" xr:uid="{342B835F-E439-3348-A94C-E92E2A5B3414}">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55" authorId="0" shapeId="0" xr:uid="{AE318457-94F6-9844-AB31-F6BCD4B67A18}">
      <text>
        <r>
          <rPr>
            <b/>
            <sz val="10"/>
            <color rgb="FF000000"/>
            <rFont val="Tahoma"/>
            <family val="2"/>
          </rPr>
          <t>Office1:</t>
        </r>
        <r>
          <rPr>
            <sz val="10"/>
            <color rgb="FF000000"/>
            <rFont val="Tahoma"/>
            <family val="2"/>
          </rPr>
          <t xml:space="preserve">
</t>
        </r>
        <r>
          <rPr>
            <sz val="10"/>
            <color rgb="FF000000"/>
            <rFont val="Tahoma"/>
            <family val="2"/>
          </rPr>
          <t>Value of X</t>
        </r>
      </text>
    </comment>
    <comment ref="W55" authorId="0" shapeId="0" xr:uid="{8C736DE3-8FAF-A84B-869E-DA7E8B66C598}">
      <text>
        <r>
          <rPr>
            <b/>
            <sz val="10"/>
            <color rgb="FF000000"/>
            <rFont val="Tahoma"/>
            <family val="2"/>
          </rPr>
          <t>Office1:</t>
        </r>
        <r>
          <rPr>
            <sz val="10"/>
            <color rgb="FF000000"/>
            <rFont val="Tahoma"/>
            <family val="2"/>
          </rPr>
          <t xml:space="preserve">
</t>
        </r>
        <r>
          <rPr>
            <sz val="10"/>
            <color rgb="FF000000"/>
            <rFont val="Tahoma"/>
            <family val="2"/>
          </rPr>
          <t xml:space="preserve">Value of X for Next Marker
</t>
        </r>
      </text>
    </comment>
    <comment ref="A56" authorId="0" shapeId="0" xr:uid="{5A97B561-AB89-0B41-96B4-9B6075C6F4AC}">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56" authorId="0" shapeId="0" xr:uid="{811BC0A2-F203-0C47-9A0F-7B66519CCE49}">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 ref="A59" authorId="0" shapeId="0" xr:uid="{A6B3A9B4-4424-464F-9749-44D1F2A53686}">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59" authorId="0" shapeId="0" xr:uid="{C0AF1D0E-6031-BC41-BB6E-7853D5BB347F}">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 ref="B60" authorId="0" shapeId="0" xr:uid="{0A4B04D1-6306-9244-84E3-ABCAE872CB70}">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60" authorId="0" shapeId="0" xr:uid="{D1C2E2B9-D589-C04B-8835-6A6270182E11}">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60" authorId="0" shapeId="0" xr:uid="{0F95351D-6CEE-E54A-97DD-9DE6254BBB4C}">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60" authorId="0" shapeId="0" xr:uid="{2F84708A-4FF7-514D-B1C4-4DB771485FEA}">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60" authorId="0" shapeId="0" xr:uid="{71DC38BF-B69F-924E-8857-B5DCA49B7BFB}">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60" authorId="0" shapeId="0" xr:uid="{87C57579-4E4F-AC4D-A17E-D1B6CF144204}">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60" authorId="0" shapeId="0" xr:uid="{91B148AF-3714-074B-B02B-972060421B31}">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60" authorId="0" shapeId="0" xr:uid="{0008F65D-564C-824C-8FD9-EDC5CA8AEF2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60" authorId="0" shapeId="0" xr:uid="{94030487-9844-0845-BB05-FAF6BDF15DFB}">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60" authorId="0" shapeId="0" xr:uid="{21D15944-887B-544A-A729-BED7D745A05A}">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60" authorId="0" shapeId="0" xr:uid="{08F788D6-7571-F84C-9D5A-4C21F1CDDD5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60" authorId="0" shapeId="0" xr:uid="{651711C7-3E60-BA40-ADA8-E0BE6D95E95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60" authorId="0" shapeId="0" xr:uid="{9D061E67-D3A6-E442-819F-6403C926CDDB}">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60" authorId="0" shapeId="0" xr:uid="{6E8BFB3A-9B3A-6D46-92B8-62F81CDC78EA}">
      <text>
        <r>
          <rPr>
            <b/>
            <sz val="10"/>
            <color rgb="FF000000"/>
            <rFont val="Tahoma"/>
            <family val="2"/>
          </rPr>
          <t>Office1:</t>
        </r>
        <r>
          <rPr>
            <sz val="10"/>
            <color rgb="FF000000"/>
            <rFont val="Tahoma"/>
            <family val="2"/>
          </rPr>
          <t xml:space="preserve">
</t>
        </r>
        <r>
          <rPr>
            <sz val="10"/>
            <color rgb="FF000000"/>
            <rFont val="Tahoma"/>
            <family val="2"/>
          </rPr>
          <t>Value of X</t>
        </r>
      </text>
    </comment>
    <comment ref="W60" authorId="0" shapeId="0" xr:uid="{05C35136-AC84-1D44-9E3D-AC0BD37E0AB3}">
      <text>
        <r>
          <rPr>
            <b/>
            <sz val="10"/>
            <color rgb="FF000000"/>
            <rFont val="Tahoma"/>
            <family val="2"/>
          </rPr>
          <t>Office1:</t>
        </r>
        <r>
          <rPr>
            <sz val="10"/>
            <color rgb="FF000000"/>
            <rFont val="Tahoma"/>
            <family val="2"/>
          </rPr>
          <t xml:space="preserve">
</t>
        </r>
        <r>
          <rPr>
            <sz val="10"/>
            <color rgb="FF000000"/>
            <rFont val="Tahoma"/>
            <family val="2"/>
          </rPr>
          <t xml:space="preserve">Value of X for Next Marker
</t>
        </r>
      </text>
    </comment>
    <comment ref="A61" authorId="0" shapeId="0" xr:uid="{80342B7E-91A5-A74E-9AED-4ACF22C56E0D}">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61" authorId="0" shapeId="0" xr:uid="{3E02921E-7597-CC40-9E39-8A572085AB9B}">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 ref="B65" authorId="0" shapeId="0" xr:uid="{A0625958-C454-D946-B4F9-0137E9780DFC}">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C65" authorId="0" shapeId="0" xr:uid="{11360E67-5B44-4B4C-87BA-33C80CDECBF3}">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D65" authorId="0" shapeId="0" xr:uid="{419DDFA6-1C8C-1C43-B602-14774BF126F5}">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E65" authorId="0" shapeId="0" xr:uid="{3091C887-FF98-5846-A714-DCE1316FFCC9}">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F65" authorId="0" shapeId="0" xr:uid="{4511FD0C-3D78-514A-8F83-0003AED7155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G65" authorId="0" shapeId="0" xr:uid="{0F074AF9-4588-8C48-97D0-582D78165BEB}">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H65" authorId="0" shapeId="0" xr:uid="{ECE8D662-9804-5747-9C43-14AF95661506}">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I65" authorId="0" shapeId="0" xr:uid="{20E9CDAA-E89F-B540-9631-AB9569A32432}">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J65" authorId="0" shapeId="0" xr:uid="{3E40367E-0389-5C4B-886F-6E27D1FF6D27}">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K65" authorId="0" shapeId="0" xr:uid="{86B3144A-C284-C84D-AF7C-9DE0B7E80EAB}">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L65" authorId="0" shapeId="0" xr:uid="{D9775863-B0EA-A847-B748-D79FE142FEFD}">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M65" authorId="0" shapeId="0" xr:uid="{410BDC72-9BF6-F746-B0E4-92C75055FB1C}">
      <text>
        <r>
          <rPr>
            <b/>
            <sz val="10"/>
            <color rgb="FF000000"/>
            <rFont val="Tahoma"/>
            <family val="2"/>
          </rPr>
          <t>Office1:</t>
        </r>
        <r>
          <rPr>
            <sz val="10"/>
            <color rgb="FF000000"/>
            <rFont val="Tahoma"/>
            <family val="2"/>
          </rPr>
          <t xml:space="preserve">
</t>
        </r>
        <r>
          <rPr>
            <sz val="10"/>
            <color rgb="FF000000"/>
            <rFont val="Tahoma"/>
            <family val="2"/>
          </rPr>
          <t>Marker Ratio for this size</t>
        </r>
      </text>
    </comment>
    <comment ref="O65" authorId="0" shapeId="0" xr:uid="{70B95192-389E-8A4D-909B-BE5560707F49}">
      <text>
        <r>
          <rPr>
            <b/>
            <sz val="10"/>
            <color rgb="FF000000"/>
            <rFont val="Tahoma"/>
            <family val="2"/>
          </rPr>
          <t>Office1:</t>
        </r>
        <r>
          <rPr>
            <sz val="10"/>
            <color rgb="FF000000"/>
            <rFont val="Tahoma"/>
            <family val="2"/>
          </rPr>
          <t xml:space="preserve">
</t>
        </r>
        <r>
          <rPr>
            <sz val="10"/>
            <color rgb="FF000000"/>
            <rFont val="Tahoma"/>
            <family val="2"/>
          </rPr>
          <t xml:space="preserve">Balance Percent
</t>
        </r>
      </text>
    </comment>
    <comment ref="R65" authorId="0" shapeId="0" xr:uid="{33F591A9-6E7B-3844-9226-0FCB02B9E803}">
      <text>
        <r>
          <rPr>
            <b/>
            <sz val="10"/>
            <color rgb="FF000000"/>
            <rFont val="Tahoma"/>
            <family val="2"/>
          </rPr>
          <t>Office1:</t>
        </r>
        <r>
          <rPr>
            <sz val="10"/>
            <color rgb="FF000000"/>
            <rFont val="Tahoma"/>
            <family val="2"/>
          </rPr>
          <t xml:space="preserve">
</t>
        </r>
        <r>
          <rPr>
            <sz val="10"/>
            <color rgb="FF000000"/>
            <rFont val="Tahoma"/>
            <family val="2"/>
          </rPr>
          <t>Value of X</t>
        </r>
      </text>
    </comment>
    <comment ref="W65" authorId="0" shapeId="0" xr:uid="{B551C2B1-FCE8-E342-BEAB-F9F1A8D458DF}">
      <text>
        <r>
          <rPr>
            <b/>
            <sz val="10"/>
            <color rgb="FF000000"/>
            <rFont val="Tahoma"/>
            <family val="2"/>
          </rPr>
          <t>Office1:</t>
        </r>
        <r>
          <rPr>
            <sz val="10"/>
            <color rgb="FF000000"/>
            <rFont val="Tahoma"/>
            <family val="2"/>
          </rPr>
          <t xml:space="preserve">
</t>
        </r>
        <r>
          <rPr>
            <sz val="10"/>
            <color rgb="FF000000"/>
            <rFont val="Tahoma"/>
            <family val="2"/>
          </rPr>
          <t xml:space="preserve">Value of X for Next Marker
</t>
        </r>
      </text>
    </comment>
    <comment ref="A66" authorId="0" shapeId="0" xr:uid="{F3271861-5EB3-0E45-824B-94559F043714}">
      <text>
        <r>
          <rPr>
            <b/>
            <sz val="10"/>
            <color rgb="FF000000"/>
            <rFont val="Tahoma"/>
            <family val="2"/>
          </rPr>
          <t>Office1:</t>
        </r>
        <r>
          <rPr>
            <sz val="10"/>
            <color rgb="FF000000"/>
            <rFont val="Tahoma"/>
            <family val="2"/>
          </rPr>
          <t xml:space="preserve">
</t>
        </r>
        <r>
          <rPr>
            <sz val="10"/>
            <color rgb="FF000000"/>
            <rFont val="Tahoma"/>
            <family val="2"/>
          </rPr>
          <t>Marker Plies</t>
        </r>
      </text>
    </comment>
    <comment ref="O66" authorId="0" shapeId="0" xr:uid="{2347ACD6-6B98-8A43-BDFD-70730E39543E}">
      <text>
        <r>
          <rPr>
            <b/>
            <sz val="10"/>
            <color rgb="FF000000"/>
            <rFont val="Tahoma"/>
            <family val="2"/>
          </rPr>
          <t>Office1:</t>
        </r>
        <r>
          <rPr>
            <sz val="10"/>
            <color rgb="FF000000"/>
            <rFont val="Tahoma"/>
            <family val="2"/>
          </rPr>
          <t xml:space="preserve">
</t>
        </r>
        <r>
          <rPr>
            <sz val="10"/>
            <color rgb="FF000000"/>
            <rFont val="Tahoma"/>
            <family val="2"/>
          </rPr>
          <t xml:space="preserve">percent planned
</t>
        </r>
      </text>
    </comment>
  </commentList>
</comments>
</file>

<file path=xl/sharedStrings.xml><?xml version="1.0" encoding="utf-8"?>
<sst xmlns="http://schemas.openxmlformats.org/spreadsheetml/2006/main" count="65" uniqueCount="53">
  <si>
    <t>S1</t>
  </si>
  <si>
    <t>S2</t>
  </si>
  <si>
    <t>S3</t>
  </si>
  <si>
    <t>S4</t>
  </si>
  <si>
    <t>S5</t>
  </si>
  <si>
    <t>S6</t>
  </si>
  <si>
    <t>S7</t>
  </si>
  <si>
    <t>S8</t>
  </si>
  <si>
    <t>S9</t>
  </si>
  <si>
    <t>S11</t>
  </si>
  <si>
    <t>Label</t>
  </si>
  <si>
    <t>Order Qty</t>
  </si>
  <si>
    <t>Total</t>
  </si>
  <si>
    <t>Allowed Qty</t>
  </si>
  <si>
    <t>M1</t>
  </si>
  <si>
    <t>Balance</t>
  </si>
  <si>
    <t>M2</t>
  </si>
  <si>
    <t>M3</t>
  </si>
  <si>
    <t>M4</t>
  </si>
  <si>
    <t>M5</t>
  </si>
  <si>
    <t>M6</t>
  </si>
  <si>
    <t>M7</t>
  </si>
  <si>
    <t>M8</t>
  </si>
  <si>
    <t>M9</t>
  </si>
  <si>
    <t>Rule</t>
  </si>
  <si>
    <t>Description</t>
  </si>
  <si>
    <t>Maximize Cut Qty</t>
  </si>
  <si>
    <t>Ratio Fairness</t>
  </si>
  <si>
    <t>Ratio should be distributed properly, it should try to pick 1 ratio for each size first, then 2 or more ratio</t>
  </si>
  <si>
    <t>Size Mixing</t>
  </si>
  <si>
    <t>Prefer High sizes</t>
  </si>
  <si>
    <t>Way maximisation</t>
  </si>
  <si>
    <t>Try making maximum way marker given ply limit permits</t>
  </si>
  <si>
    <t>Size Exhaustion</t>
  </si>
  <si>
    <t>Try to Cut as much possible in selected marker. This rule should have high weigtage if ply is below max ply per lay. Weightage of this rule should decrease after reaching max ply per lay.</t>
  </si>
  <si>
    <t>Sizes selected in marker should be balanced from lower and higher sizes. If plies crosses max ply per lay, this rule should gain more wieghtage</t>
  </si>
  <si>
    <t>Try to pick higher sizes in main marker first. Do not exhaust all smaller sizes in main marker.</t>
  </si>
  <si>
    <t>Try to exhaust as many sizes as possible in main markers. This rule should have weightage only when ply is less than max ply.</t>
  </si>
  <si>
    <t>S12</t>
  </si>
  <si>
    <t>Cut Qty Score</t>
  </si>
  <si>
    <t>Fairness Score</t>
  </si>
  <si>
    <t>Size Mixing Score</t>
  </si>
  <si>
    <t>Prefer High Size Score</t>
  </si>
  <si>
    <t>Way Maximize Score</t>
  </si>
  <si>
    <t>Size Exhaust Score</t>
  </si>
  <si>
    <t>Max Way</t>
  </si>
  <si>
    <t>Max Plies 
in Lay</t>
  </si>
  <si>
    <t>Thresold Cut Qty</t>
  </si>
  <si>
    <t>Cut Constant</t>
  </si>
  <si>
    <t>Total Score</t>
  </si>
  <si>
    <t>Next Marker</t>
  </si>
  <si>
    <t>Prefer Low size</t>
  </si>
  <si>
    <t>Next Fairness Cut-off 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</si>
</sst>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Calibri"/>
      <family val="2"/>
      <scheme val="minor"/>
    </font>
    <font>
      <sz val="12"/>
      <color theme="1"/>
      <name val="Calibri"/>
      <family val="2"/>
      <scheme val="minor"/>
    </font>
    <font>
      <sz val="8"/>
      <name val="Calibri"/>
      <family val="2"/>
      <scheme val="minor"/>
    </font>
    <font>
      <sz val="12"/>
      <color rgb="FF000000"/>
      <name val="Calibri"/>
      <family val="2"/>
      <scheme val="minor"/>
    </font>
    <font>
      <sz val="10"/>
      <color rgb="FF000000"/>
      <name val="Tahoma"/>
      <family val="2"/>
    </font>
    <font>
      <b/>
      <sz val="10"/>
      <color rgb="FF000000"/>
      <name val="Tahoma"/>
      <family val="2"/>
    </font>
    <font>
      <sz val="12"/>
      <color theme="0"/>
      <name val="Calibri"/>
      <family val="2"/>
      <scheme val="minor"/>
    </font>
    <font>
      <sz val="12"/>
      <color theme="1" tint="0.499984740745262"/>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bgColor indexed="64"/>
      </patternFill>
    </fill>
    <fill>
      <patternFill patternType="solid">
        <fgColor rgb="FF00B05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Alignment="1">
      <alignment horizontal="center" vertical="center"/>
    </xf>
    <xf numFmtId="10" fontId="0" fillId="0" borderId="0" xfId="1" applyNumberFormat="1"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left" vertical="center"/>
    </xf>
    <xf numFmtId="49"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0" fontId="0" fillId="0" borderId="1" xfId="0" applyFill="1" applyBorder="1" applyAlignment="1">
      <alignment horizontal="center" vertical="center"/>
    </xf>
    <xf numFmtId="0" fontId="6" fillId="5" borderId="1" xfId="0" applyFont="1" applyFill="1" applyBorder="1"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0" fontId="0" fillId="0" borderId="1" xfId="0" applyBorder="1" applyAlignment="1">
      <alignment vertical="center"/>
    </xf>
    <xf numFmtId="0" fontId="6" fillId="5" borderId="1" xfId="0" applyFont="1" applyFill="1" applyBorder="1" applyAlignment="1">
      <alignment horizontal="center" vertical="center" wrapText="1"/>
    </xf>
    <xf numFmtId="2"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Border="1" applyAlignment="1">
      <alignment horizontal="left" vertical="center" wrapText="1"/>
    </xf>
    <xf numFmtId="9" fontId="0" fillId="0" borderId="0" xfId="1" applyFont="1" applyAlignment="1">
      <alignment horizontal="center" vertical="center"/>
    </xf>
    <xf numFmtId="1" fontId="0" fillId="7" borderId="0" xfId="0" applyNumberFormat="1" applyFill="1" applyAlignment="1">
      <alignment horizontal="center" vertical="center"/>
    </xf>
    <xf numFmtId="0" fontId="6" fillId="8" borderId="1" xfId="0" applyFont="1" applyFill="1" applyBorder="1" applyAlignment="1">
      <alignment horizontal="center" vertical="center" wrapText="1"/>
    </xf>
    <xf numFmtId="0" fontId="0" fillId="0" borderId="0" xfId="0" applyFill="1" applyAlignment="1">
      <alignment horizontal="center" vertical="center"/>
    </xf>
    <xf numFmtId="1" fontId="0" fillId="0" borderId="1" xfId="0" applyNumberFormat="1" applyFill="1" applyBorder="1" applyAlignment="1">
      <alignment horizontal="center" vertical="center"/>
    </xf>
    <xf numFmtId="0" fontId="0" fillId="0" borderId="0" xfId="0" applyFill="1" applyAlignment="1">
      <alignment horizontal="left" vertical="center"/>
    </xf>
    <xf numFmtId="2" fontId="0" fillId="0" borderId="1" xfId="0" applyNumberFormat="1" applyFill="1" applyBorder="1" applyAlignment="1">
      <alignment horizontal="center" vertical="center"/>
    </xf>
    <xf numFmtId="0" fontId="3" fillId="0" borderId="1" xfId="0" applyFont="1" applyFill="1" applyBorder="1" applyAlignment="1">
      <alignment horizontal="center" vertical="center"/>
    </xf>
    <xf numFmtId="0" fontId="0" fillId="0" borderId="0" xfId="0" applyFill="1" applyBorder="1" applyAlignment="1">
      <alignment horizontal="left" vertical="center"/>
    </xf>
    <xf numFmtId="164" fontId="7" fillId="9" borderId="1" xfId="0" applyNumberFormat="1" applyFont="1" applyFill="1" applyBorder="1" applyAlignment="1">
      <alignment horizontal="center" vertical="center"/>
    </xf>
    <xf numFmtId="0" fontId="0" fillId="0" borderId="0" xfId="0" applyAlignment="1">
      <alignment horizontal="center" vertical="center" wrapText="1"/>
    </xf>
    <xf numFmtId="2" fontId="0" fillId="0" borderId="1" xfId="0" applyNumberFormat="1" applyBorder="1" applyAlignment="1">
      <alignment horizontal="center" vertical="center"/>
    </xf>
    <xf numFmtId="0" fontId="6" fillId="0" borderId="0" xfId="0" applyFont="1" applyAlignment="1">
      <alignment horizontal="center" vertical="center" wrapText="1"/>
    </xf>
    <xf numFmtId="0" fontId="6" fillId="8" borderId="1" xfId="0" applyFont="1" applyFill="1" applyBorder="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A8DFA-567D-1B49-94B7-1EFD59A15D7B}">
  <dimension ref="A1:AG69"/>
  <sheetViews>
    <sheetView tabSelected="1" topLeftCell="A8" workbookViewId="0">
      <pane ySplit="3" topLeftCell="A11" activePane="bottomLeft" state="frozen"/>
      <selection activeCell="A8" sqref="A8"/>
      <selection pane="bottomLeft" activeCell="P16" sqref="P16"/>
    </sheetView>
  </sheetViews>
  <sheetFormatPr baseColWidth="10" defaultRowHeight="23" customHeight="1" x14ac:dyDescent="0.2"/>
  <cols>
    <col min="1" max="1" width="13.33203125" style="1" customWidth="1"/>
    <col min="2" max="16" width="10.83203125" style="1"/>
    <col min="17" max="17" width="11.5" style="1" customWidth="1"/>
    <col min="18" max="18" width="11.1640625" style="1" customWidth="1"/>
    <col min="19" max="19" width="10.6640625" style="1" customWidth="1"/>
    <col min="20" max="20" width="11.83203125" style="1" customWidth="1"/>
    <col min="21" max="21" width="13.33203125" style="1" customWidth="1"/>
    <col min="22" max="22" width="12.33203125" style="1" customWidth="1"/>
    <col min="23" max="24" width="10.83203125" style="1"/>
    <col min="25" max="25" width="14" style="1" customWidth="1"/>
    <col min="26" max="26" width="28.5" style="7" customWidth="1"/>
    <col min="27" max="27" width="56.83203125" style="7" customWidth="1"/>
    <col min="28" max="33" width="10.83203125" style="7"/>
    <col min="34" max="16384" width="10.83203125" style="1"/>
  </cols>
  <sheetData>
    <row r="1" spans="1:27" ht="24" hidden="1" customHeight="1" x14ac:dyDescent="0.2">
      <c r="B1" s="7"/>
      <c r="C1" s="7"/>
      <c r="D1" s="7"/>
      <c r="E1" s="7"/>
      <c r="F1" s="7"/>
      <c r="G1" s="7"/>
      <c r="H1" s="7"/>
      <c r="I1" s="10"/>
      <c r="J1" s="7"/>
      <c r="K1" s="7"/>
      <c r="Z1" s="11" t="s">
        <v>24</v>
      </c>
      <c r="AA1" s="11" t="s">
        <v>25</v>
      </c>
    </row>
    <row r="2" spans="1:27" ht="51" hidden="1" x14ac:dyDescent="0.2">
      <c r="B2" s="7"/>
      <c r="C2" s="7"/>
      <c r="D2" s="7"/>
      <c r="E2" s="7"/>
      <c r="F2" s="7"/>
      <c r="G2" s="7"/>
      <c r="H2" s="7"/>
      <c r="Z2" s="12" t="s">
        <v>26</v>
      </c>
      <c r="AA2" s="13" t="s">
        <v>34</v>
      </c>
    </row>
    <row r="3" spans="1:27" ht="34" hidden="1" x14ac:dyDescent="0.2">
      <c r="B3" s="7"/>
      <c r="C3" s="7"/>
      <c r="D3" s="7"/>
      <c r="E3" s="7"/>
      <c r="F3" s="7"/>
      <c r="G3" s="7"/>
      <c r="H3" s="7"/>
      <c r="Z3" s="12" t="s">
        <v>27</v>
      </c>
      <c r="AA3" s="13" t="s">
        <v>28</v>
      </c>
    </row>
    <row r="4" spans="1:27" ht="51" hidden="1" x14ac:dyDescent="0.2">
      <c r="B4" s="7"/>
      <c r="C4" s="7"/>
      <c r="D4" s="7"/>
      <c r="E4" s="7"/>
      <c r="F4" s="7"/>
      <c r="G4" s="7"/>
      <c r="H4" s="7"/>
      <c r="Z4" s="12" t="s">
        <v>29</v>
      </c>
      <c r="AA4" s="13" t="s">
        <v>35</v>
      </c>
    </row>
    <row r="5" spans="1:27" ht="34" hidden="1" x14ac:dyDescent="0.2">
      <c r="B5" s="7"/>
      <c r="C5" s="7"/>
      <c r="D5" s="7"/>
      <c r="E5" s="7"/>
      <c r="F5" s="7"/>
      <c r="G5" s="7"/>
      <c r="H5" s="7"/>
      <c r="Z5" s="12" t="s">
        <v>30</v>
      </c>
      <c r="AA5" s="13" t="s">
        <v>36</v>
      </c>
    </row>
    <row r="6" spans="1:27" ht="16" hidden="1" x14ac:dyDescent="0.2">
      <c r="B6" s="7"/>
      <c r="C6" s="7"/>
      <c r="D6" s="7"/>
      <c r="E6" s="7"/>
      <c r="F6" s="7"/>
      <c r="G6" s="7"/>
      <c r="H6" s="7"/>
      <c r="Z6" s="12" t="s">
        <v>31</v>
      </c>
      <c r="AA6" s="14" t="s">
        <v>32</v>
      </c>
    </row>
    <row r="7" spans="1:27" ht="34" hidden="1" x14ac:dyDescent="0.2">
      <c r="B7" s="7"/>
      <c r="C7" s="7"/>
      <c r="D7" s="7"/>
      <c r="E7" s="7"/>
      <c r="F7" s="7"/>
      <c r="G7" s="7"/>
      <c r="H7" s="7"/>
      <c r="Z7" s="12" t="s">
        <v>33</v>
      </c>
      <c r="AA7" s="13" t="s">
        <v>37</v>
      </c>
    </row>
    <row r="8" spans="1:27" ht="28" hidden="1" customHeight="1" x14ac:dyDescent="0.2">
      <c r="B8" s="7"/>
      <c r="C8" s="7"/>
      <c r="D8" s="7"/>
      <c r="E8" s="7"/>
      <c r="F8" s="7"/>
      <c r="G8" s="7"/>
      <c r="H8" s="7"/>
      <c r="T8" s="19"/>
      <c r="Z8" s="30"/>
      <c r="AA8" s="21"/>
    </row>
    <row r="9" spans="1:27" ht="34" x14ac:dyDescent="0.2">
      <c r="B9" s="7"/>
      <c r="C9" s="7"/>
      <c r="D9" s="7"/>
      <c r="E9" s="7"/>
      <c r="F9" s="7"/>
      <c r="G9" s="7"/>
      <c r="H9" s="7"/>
      <c r="O9" s="32" t="s">
        <v>48</v>
      </c>
      <c r="P9" s="3">
        <v>6</v>
      </c>
      <c r="Q9" s="15" t="s">
        <v>46</v>
      </c>
      <c r="R9" s="9">
        <v>150</v>
      </c>
      <c r="S9" s="16" t="s">
        <v>45</v>
      </c>
      <c r="T9" s="9">
        <v>5</v>
      </c>
      <c r="U9" s="15" t="s">
        <v>47</v>
      </c>
      <c r="V9" s="17">
        <f>R9*T9</f>
        <v>750</v>
      </c>
      <c r="W9" s="35" t="s">
        <v>50</v>
      </c>
      <c r="X9" s="35"/>
      <c r="Y9" s="32" t="s">
        <v>52</v>
      </c>
      <c r="Z9" s="1"/>
      <c r="AA9" s="1"/>
    </row>
    <row r="10" spans="1:27" ht="34" x14ac:dyDescent="0.2">
      <c r="B10" s="7"/>
      <c r="C10" s="7"/>
      <c r="D10" s="7"/>
      <c r="E10" s="7"/>
      <c r="F10" s="7"/>
      <c r="G10" s="7"/>
      <c r="H10" s="7"/>
      <c r="P10" s="18" t="s">
        <v>49</v>
      </c>
      <c r="Q10" s="18" t="s">
        <v>39</v>
      </c>
      <c r="R10" s="18" t="s">
        <v>40</v>
      </c>
      <c r="S10" s="18" t="s">
        <v>41</v>
      </c>
      <c r="T10" s="18" t="s">
        <v>42</v>
      </c>
      <c r="U10" s="18" t="s">
        <v>43</v>
      </c>
      <c r="V10" s="18" t="s">
        <v>44</v>
      </c>
      <c r="W10" s="24" t="s">
        <v>40</v>
      </c>
      <c r="X10" s="24" t="s">
        <v>51</v>
      </c>
      <c r="Y10" s="1">
        <v>50</v>
      </c>
      <c r="Z10" s="1"/>
      <c r="AA10" s="1"/>
    </row>
    <row r="11" spans="1:27" ht="25" customHeight="1" x14ac:dyDescent="0.2">
      <c r="B11" s="7"/>
      <c r="C11" s="7"/>
      <c r="D11" s="7"/>
      <c r="E11" s="7"/>
      <c r="F11" s="7"/>
      <c r="G11" s="7"/>
      <c r="H11" s="7"/>
      <c r="P11" s="34"/>
      <c r="Q11" s="34"/>
      <c r="R11" s="34"/>
      <c r="S11" s="34"/>
      <c r="T11" s="34"/>
      <c r="U11" s="34"/>
      <c r="V11" s="34"/>
      <c r="W11" s="34"/>
      <c r="X11" s="34"/>
      <c r="Z11" s="1"/>
      <c r="AA11" s="1"/>
    </row>
    <row r="12" spans="1:27" ht="25" hidden="1" customHeight="1" x14ac:dyDescent="0.2">
      <c r="B12" s="3">
        <f>N14</f>
        <v>12</v>
      </c>
      <c r="C12" s="3">
        <f>B12-1</f>
        <v>11</v>
      </c>
      <c r="D12" s="3">
        <f t="shared" ref="D12:M12" si="0">C12-1</f>
        <v>10</v>
      </c>
      <c r="E12" s="3">
        <f t="shared" si="0"/>
        <v>9</v>
      </c>
      <c r="F12" s="3">
        <f t="shared" si="0"/>
        <v>8</v>
      </c>
      <c r="G12" s="3">
        <f t="shared" si="0"/>
        <v>7</v>
      </c>
      <c r="H12" s="3">
        <f t="shared" si="0"/>
        <v>6</v>
      </c>
      <c r="I12" s="3">
        <f t="shared" si="0"/>
        <v>5</v>
      </c>
      <c r="J12" s="3">
        <f t="shared" si="0"/>
        <v>4</v>
      </c>
      <c r="K12" s="3">
        <f t="shared" si="0"/>
        <v>3</v>
      </c>
      <c r="L12" s="3">
        <f t="shared" si="0"/>
        <v>2</v>
      </c>
      <c r="M12" s="3">
        <f t="shared" si="0"/>
        <v>1</v>
      </c>
      <c r="P12" s="34"/>
      <c r="Q12" s="34"/>
      <c r="R12" s="34"/>
      <c r="S12" s="34"/>
      <c r="T12" s="34"/>
      <c r="U12" s="34"/>
      <c r="V12" s="34"/>
      <c r="W12" s="34"/>
      <c r="X12" s="34"/>
      <c r="Z12" s="1"/>
      <c r="AA12" s="1"/>
    </row>
    <row r="13" spans="1:27" ht="25" hidden="1" customHeight="1" x14ac:dyDescent="0.2">
      <c r="B13" s="3">
        <f>ROUNDUP(N14/2, 0)</f>
        <v>6</v>
      </c>
      <c r="C13" s="3">
        <f>IF(B13=1,B13-2,B13-1)</f>
        <v>5</v>
      </c>
      <c r="D13" s="3">
        <f t="shared" ref="D13:K13" si="1">IF(C13=1,C13-2,C13-1)</f>
        <v>4</v>
      </c>
      <c r="E13" s="3">
        <f t="shared" si="1"/>
        <v>3</v>
      </c>
      <c r="F13" s="3">
        <f t="shared" si="1"/>
        <v>2</v>
      </c>
      <c r="G13" s="3">
        <f t="shared" si="1"/>
        <v>1</v>
      </c>
      <c r="H13" s="3">
        <f t="shared" si="1"/>
        <v>-1</v>
      </c>
      <c r="I13" s="3">
        <f t="shared" si="1"/>
        <v>-2</v>
      </c>
      <c r="J13" s="3">
        <f t="shared" si="1"/>
        <v>-3</v>
      </c>
      <c r="K13" s="3">
        <f t="shared" si="1"/>
        <v>-4</v>
      </c>
      <c r="L13" s="3">
        <f t="shared" ref="L13" si="2">IF(K13=1,K13-2,K13-1)</f>
        <v>-5</v>
      </c>
      <c r="M13" s="3">
        <f t="shared" ref="M13" si="3">IF(L13=1,L13-2,L13-1)</f>
        <v>-6</v>
      </c>
      <c r="Z13" s="1"/>
      <c r="AA13" s="1"/>
    </row>
    <row r="14" spans="1:27" ht="25" customHeight="1" x14ac:dyDescent="0.2">
      <c r="B14" s="3">
        <v>1</v>
      </c>
      <c r="C14" s="3">
        <v>2</v>
      </c>
      <c r="D14" s="3">
        <v>3</v>
      </c>
      <c r="E14" s="3">
        <v>4</v>
      </c>
      <c r="F14" s="3">
        <v>5</v>
      </c>
      <c r="G14" s="3">
        <v>6</v>
      </c>
      <c r="H14" s="3">
        <v>7</v>
      </c>
      <c r="I14" s="3">
        <v>8</v>
      </c>
      <c r="J14" s="3">
        <v>9</v>
      </c>
      <c r="K14" s="3">
        <v>10</v>
      </c>
      <c r="L14" s="3">
        <v>11</v>
      </c>
      <c r="M14" s="3">
        <v>12</v>
      </c>
      <c r="N14" s="1">
        <f>MAX(B14:M14)</f>
        <v>12</v>
      </c>
      <c r="Z14" s="1"/>
      <c r="AA14" s="1"/>
    </row>
    <row r="15" spans="1:27" ht="24" customHeight="1" x14ac:dyDescent="0.2">
      <c r="A15" s="3" t="s">
        <v>10</v>
      </c>
      <c r="B15" s="8" t="s">
        <v>0</v>
      </c>
      <c r="C15" s="8" t="s">
        <v>1</v>
      </c>
      <c r="D15" s="8" t="s">
        <v>2</v>
      </c>
      <c r="E15" s="8" t="s">
        <v>3</v>
      </c>
      <c r="F15" s="8" t="s">
        <v>4</v>
      </c>
      <c r="G15" s="8" t="s">
        <v>5</v>
      </c>
      <c r="H15" s="8" t="s">
        <v>6</v>
      </c>
      <c r="I15" s="8" t="s">
        <v>7</v>
      </c>
      <c r="J15" s="8" t="s">
        <v>8</v>
      </c>
      <c r="K15" s="8" t="s">
        <v>8</v>
      </c>
      <c r="L15" s="8" t="s">
        <v>9</v>
      </c>
      <c r="M15" s="8" t="s">
        <v>38</v>
      </c>
      <c r="N15" s="3" t="s">
        <v>12</v>
      </c>
      <c r="Z15" s="1"/>
      <c r="AA15" s="1"/>
    </row>
    <row r="16" spans="1:27" ht="24" customHeight="1" x14ac:dyDescent="0.2">
      <c r="A16" s="3" t="s">
        <v>11</v>
      </c>
      <c r="B16" s="4">
        <v>1</v>
      </c>
      <c r="C16" s="4"/>
      <c r="D16" s="4"/>
      <c r="E16" s="4"/>
      <c r="F16" s="4"/>
      <c r="G16" s="4"/>
      <c r="H16" s="9"/>
      <c r="I16" s="9"/>
      <c r="J16" s="9"/>
      <c r="K16" s="9"/>
      <c r="L16" s="9"/>
      <c r="M16" s="9"/>
      <c r="N16" s="3">
        <f>SUM(B16:M16)</f>
        <v>1</v>
      </c>
      <c r="Z16" s="1"/>
      <c r="AA16" s="1"/>
    </row>
    <row r="17" spans="1:33" ht="24" customHeight="1" x14ac:dyDescent="0.2">
      <c r="A17" s="3" t="s">
        <v>13</v>
      </c>
      <c r="B17" s="6">
        <f t="shared" ref="B17:K17" si="4">ROUND(B16*$O17, 0)</f>
        <v>5</v>
      </c>
      <c r="C17" s="6">
        <f t="shared" si="4"/>
        <v>0</v>
      </c>
      <c r="D17" s="6">
        <f t="shared" si="4"/>
        <v>0</v>
      </c>
      <c r="E17" s="6">
        <f t="shared" si="4"/>
        <v>0</v>
      </c>
      <c r="F17" s="6">
        <f t="shared" si="4"/>
        <v>0</v>
      </c>
      <c r="G17" s="6">
        <f t="shared" si="4"/>
        <v>0</v>
      </c>
      <c r="H17" s="6">
        <f t="shared" si="4"/>
        <v>0</v>
      </c>
      <c r="I17" s="6">
        <f t="shared" si="4"/>
        <v>0</v>
      </c>
      <c r="J17" s="6">
        <f t="shared" si="4"/>
        <v>0</v>
      </c>
      <c r="K17" s="6">
        <f t="shared" si="4"/>
        <v>0</v>
      </c>
      <c r="L17" s="6">
        <f t="shared" ref="L17:M17" si="5">ROUND(L16*$O17, 0)</f>
        <v>0</v>
      </c>
      <c r="M17" s="6">
        <f t="shared" si="5"/>
        <v>0</v>
      </c>
      <c r="N17" s="4">
        <v>5</v>
      </c>
      <c r="O17" s="2">
        <f>N17/N16</f>
        <v>5</v>
      </c>
      <c r="Q17" s="20"/>
    </row>
    <row r="18" spans="1:33" ht="24" customHeight="1" x14ac:dyDescent="0.2">
      <c r="A18" s="3"/>
      <c r="B18" s="10"/>
      <c r="C18" s="10"/>
      <c r="D18" s="10"/>
      <c r="E18" s="10"/>
      <c r="F18" s="10"/>
      <c r="G18" s="10"/>
      <c r="H18" s="10"/>
      <c r="I18" s="10"/>
      <c r="J18" s="10"/>
      <c r="K18" s="10"/>
      <c r="L18" s="10"/>
      <c r="M18" s="10"/>
      <c r="N18" s="10"/>
      <c r="O18" s="2"/>
      <c r="Q18" s="20"/>
    </row>
    <row r="19" spans="1:33" ht="24" customHeight="1" x14ac:dyDescent="0.2">
      <c r="A19" s="3"/>
      <c r="B19" s="3"/>
      <c r="C19" s="3"/>
      <c r="D19" s="3"/>
      <c r="E19" s="3"/>
      <c r="F19" s="3"/>
      <c r="G19" s="3"/>
      <c r="H19" s="3"/>
      <c r="I19" s="3"/>
      <c r="J19" s="3"/>
      <c r="K19" s="3"/>
      <c r="L19" s="3"/>
      <c r="M19" s="3"/>
      <c r="N19" s="3"/>
    </row>
    <row r="20" spans="1:33" ht="24" customHeight="1" x14ac:dyDescent="0.2">
      <c r="A20" s="3" t="s">
        <v>14</v>
      </c>
      <c r="B20" s="9"/>
      <c r="C20" s="4"/>
      <c r="D20" s="4"/>
      <c r="E20" s="4"/>
      <c r="F20" s="4"/>
      <c r="G20" s="4"/>
      <c r="H20" s="9"/>
      <c r="I20" s="9"/>
      <c r="J20" s="9"/>
      <c r="K20" s="9"/>
      <c r="L20" s="9"/>
      <c r="M20" s="9"/>
      <c r="N20" s="3">
        <f>SUM(B20:M20)</f>
        <v>0</v>
      </c>
      <c r="O20" s="22">
        <f>N17/N$17</f>
        <v>1</v>
      </c>
      <c r="R20" s="19">
        <f>LOG10( IF(N17&lt;$V$9, N17, $V$9+POWER(LOG10(N17-$V$9),$P$9))/3)/LOG10(ROUNDUP($T$9/2, 0))</f>
        <v>0.46497352071792725</v>
      </c>
      <c r="S20" s="19">
        <f>(IF(N17&lt;$V$9, N17, $V$9+POWER(LOG10(N17-$V$9),$P$9))/($T$9*$N$14))*50%</f>
        <v>4.1666666666666664E-2</v>
      </c>
      <c r="T20" s="19">
        <f>(IF(N17&lt;$V$9, N17, $V$9+POWER(LOG10(N17-$V$9),$P$9))/($T$9*$N$14))*60%</f>
        <v>4.9999999999999996E-2</v>
      </c>
      <c r="U20" s="1">
        <f>IF(O20&gt;50%,60,IF(O20&gt;40%,50,IF(O20&gt;30%,40,IF(O20&gt;20%,30,IF(O20&gt;10%,20,10)))))</f>
        <v>60</v>
      </c>
      <c r="V20" s="1">
        <f>IF($N$17 &lt; 1000, 10, IF($N$17 &lt; 3000, 5, 3))</f>
        <v>10</v>
      </c>
      <c r="W20" s="19">
        <f>IF(N23&gt;ROUNDUP($T$9/2, 0),LOG10( IF(N17&lt;$V$9, N17, $V$9+POWER(LOG10(N17-$V$9),$P$9))/3)/LOG10(ROUNDUP($T$9/2,0)),LOG10( IF(N22&lt;$V$9, N22, $V$9+POWER(LOG10(N22-$V$9),$P$9))/3)/LOG10(ROUNDUP($T$9/2,0)))</f>
        <v>0.46497352071792725</v>
      </c>
      <c r="X20" s="19">
        <f>(IF(N22&lt;$V$9, N22, $V$9+POWER(LOG10(N22-$V$9),$P$9))/($T$9*$N$14))*40%</f>
        <v>3.3333333333333333E-2</v>
      </c>
    </row>
    <row r="21" spans="1:33" ht="24" customHeight="1" x14ac:dyDescent="0.2">
      <c r="A21" s="4"/>
      <c r="B21" s="5">
        <f>$A21*B20</f>
        <v>0</v>
      </c>
      <c r="C21" s="5">
        <f t="shared" ref="C21:M21" si="6">$A21*C20</f>
        <v>0</v>
      </c>
      <c r="D21" s="5">
        <f t="shared" si="6"/>
        <v>0</v>
      </c>
      <c r="E21" s="5">
        <f t="shared" si="6"/>
        <v>0</v>
      </c>
      <c r="F21" s="5">
        <f t="shared" si="6"/>
        <v>0</v>
      </c>
      <c r="G21" s="5">
        <f t="shared" si="6"/>
        <v>0</v>
      </c>
      <c r="H21" s="5">
        <f t="shared" si="6"/>
        <v>0</v>
      </c>
      <c r="I21" s="5">
        <f t="shared" si="6"/>
        <v>0</v>
      </c>
      <c r="J21" s="5">
        <f t="shared" si="6"/>
        <v>0</v>
      </c>
      <c r="K21" s="5">
        <f t="shared" ref="K21" si="7">$A21*K20</f>
        <v>0</v>
      </c>
      <c r="L21" s="5">
        <f t="shared" si="6"/>
        <v>0</v>
      </c>
      <c r="M21" s="5">
        <f t="shared" si="6"/>
        <v>0</v>
      </c>
      <c r="N21" s="3">
        <f>SUM(B21:M21)</f>
        <v>0</v>
      </c>
      <c r="O21" s="2">
        <f>N21/N$17</f>
        <v>0</v>
      </c>
      <c r="P21" s="23">
        <f>SUM(Q21:X21)</f>
        <v>-188.8</v>
      </c>
      <c r="Q21" s="20">
        <f>IF(N21&lt;=$V$9, N21, $V$9+POWER(LOG10(N21-$V$9),$P$9))</f>
        <v>0</v>
      </c>
      <c r="R21" s="20">
        <f>-(POWER(B20,$R20) + POWER(C20,$R20) + POWER(D20,$R20) + POWER(E20,$R20) + POWER(F20,$R20) + POWER(G20,$R20) + POWER(H20,$R20) + POWER(I20,$R20) + POWER(J20,$R20) + POWER(K20,$R20) + POWER(L20,$R20) + POWER(M20,$R20))</f>
        <v>0</v>
      </c>
      <c r="S21" s="20">
        <f>(B20*B$13 + C20*C$13 + D20*D$13 + E20*E$13 + F20*F$13 + G20*G$13 + H20*H$13 + I20*I$13 + J20*J$13 + K20*K$13 + L20*L$13 + M20*M$13)*S20</f>
        <v>0</v>
      </c>
      <c r="T21" s="20">
        <f>(B20*B$14+C20*C$14 + D20*D$14 + E20*E$14 + F20*F$14 + G20*G$14 + H20*H$14 + I20*I$14 + J20*J$14 + K20*K$14 + L20*L$14 + M20*M$14)*T20</f>
        <v>0</v>
      </c>
      <c r="U21" s="1">
        <f>(N20-$T$9)*U20</f>
        <v>-300</v>
      </c>
      <c r="V21" s="1">
        <f>(IF(B22&lt;=1, 1, 0) + IF(C22&lt;=1, 1, 0) + IF(D22&lt;=1, 1, 0) + IF(E22&lt;=1, 1, 0) + IF(F22&lt;=1, 1, 0) + IF(G22&lt;=1, 1, 0) + IF(H22&lt;=1, 1, 0) + IF(I22&lt;=1, 1, 0) + IF(J22&lt;=1, 1, 0) + IF(K22&lt;=1, 1, 0) + IF(L22&lt;=1, 1, 0) + IF(M22&lt;=1, 1, 0))*V20</f>
        <v>110</v>
      </c>
      <c r="W21" s="20">
        <f>IF(O22&lt;50, 0, -(POWER(B23,$W20)+POWER(C23,$W20)+POWER(D23,$W20)+POWER(E23,$W20)+POWER(F23,$W20)+POWER(G23,$W20)+POWER(H23,$W20)+POWER(I23,$W20)+POWER(J23,$W20)+POWER(K23,$W20)+POWER(L23,$W20))+POWER(M23,$W20))</f>
        <v>0</v>
      </c>
      <c r="X21" s="1">
        <f>(B23*B$12+C23*C$12+D23*D$12+E23*E$12+F23*F$12+G23*G$12+H23*H$12+I23*I$12+J23*J$12+K23*K$12+L23*L$12+M23*M$12)*X20</f>
        <v>1.2</v>
      </c>
    </row>
    <row r="22" spans="1:33" ht="24" customHeight="1" x14ac:dyDescent="0.2">
      <c r="A22" s="3" t="s">
        <v>15</v>
      </c>
      <c r="B22" s="6">
        <f>B17-B21</f>
        <v>5</v>
      </c>
      <c r="C22" s="6">
        <f t="shared" ref="C22:M22" si="8">C17-C21</f>
        <v>0</v>
      </c>
      <c r="D22" s="6">
        <f t="shared" si="8"/>
        <v>0</v>
      </c>
      <c r="E22" s="6">
        <f t="shared" si="8"/>
        <v>0</v>
      </c>
      <c r="F22" s="6">
        <f t="shared" si="8"/>
        <v>0</v>
      </c>
      <c r="G22" s="6">
        <f t="shared" si="8"/>
        <v>0</v>
      </c>
      <c r="H22" s="6">
        <f t="shared" si="8"/>
        <v>0</v>
      </c>
      <c r="I22" s="6">
        <f t="shared" si="8"/>
        <v>0</v>
      </c>
      <c r="J22" s="6">
        <f t="shared" si="8"/>
        <v>0</v>
      </c>
      <c r="K22" s="6">
        <f t="shared" ref="K22" si="9">K17-K21</f>
        <v>0</v>
      </c>
      <c r="L22" s="6">
        <f t="shared" si="8"/>
        <v>0</v>
      </c>
      <c r="M22" s="6">
        <f t="shared" si="8"/>
        <v>0</v>
      </c>
      <c r="N22" s="3">
        <f>SUM(B22:M22)</f>
        <v>5</v>
      </c>
      <c r="O22" s="20">
        <f>N22/$T$9</f>
        <v>1</v>
      </c>
    </row>
    <row r="23" spans="1:33" ht="24" customHeight="1" x14ac:dyDescent="0.2">
      <c r="A23" s="3"/>
      <c r="B23" s="31">
        <f>ABS(IF(B22/$O22 &gt; ROUNDUP($T$9/2, 0),  ROUNDUP($T$9/2, 0), B22/$O22 ))</f>
        <v>3</v>
      </c>
      <c r="C23" s="31">
        <f t="shared" ref="C23:M23" si="10">ABS(IF(C22/$O22 &gt; ROUNDUP($T$9/2, 0),  ROUNDUP($T$9/2, 0), C22/$O22 ))</f>
        <v>0</v>
      </c>
      <c r="D23" s="31">
        <f t="shared" si="10"/>
        <v>0</v>
      </c>
      <c r="E23" s="31">
        <f t="shared" si="10"/>
        <v>0</v>
      </c>
      <c r="F23" s="31">
        <f t="shared" si="10"/>
        <v>0</v>
      </c>
      <c r="G23" s="31">
        <f t="shared" si="10"/>
        <v>0</v>
      </c>
      <c r="H23" s="31">
        <f t="shared" si="10"/>
        <v>0</v>
      </c>
      <c r="I23" s="31">
        <f t="shared" si="10"/>
        <v>0</v>
      </c>
      <c r="J23" s="31">
        <f t="shared" si="10"/>
        <v>0</v>
      </c>
      <c r="K23" s="31">
        <f t="shared" si="10"/>
        <v>0</v>
      </c>
      <c r="L23" s="31">
        <f t="shared" si="10"/>
        <v>0</v>
      </c>
      <c r="M23" s="31">
        <f t="shared" si="10"/>
        <v>0</v>
      </c>
      <c r="N23" s="33">
        <f>MAX(B22/$O22,C22/$O22,D22/$O22,E22/$O22,F22/$O22,G22/$O22,H22/$O22,I22/$O22,J22/$O22,K22/$O22,L22/$O22,M22/$O22)</f>
        <v>5</v>
      </c>
    </row>
    <row r="24" spans="1:33" ht="24" customHeight="1" x14ac:dyDescent="0.2">
      <c r="A24" s="3"/>
      <c r="B24" s="3"/>
      <c r="C24" s="3"/>
      <c r="D24" s="3"/>
      <c r="E24" s="3"/>
      <c r="F24" s="3"/>
      <c r="G24" s="3"/>
      <c r="H24" s="3"/>
      <c r="I24" s="3"/>
      <c r="J24" s="3"/>
      <c r="K24" s="3"/>
      <c r="L24" s="3"/>
      <c r="M24" s="3"/>
      <c r="N24" s="3"/>
    </row>
    <row r="25" spans="1:33" ht="24" customHeight="1" x14ac:dyDescent="0.2">
      <c r="A25" s="3" t="s">
        <v>16</v>
      </c>
      <c r="B25" s="9"/>
      <c r="C25" s="4"/>
      <c r="D25" s="4"/>
      <c r="E25" s="4"/>
      <c r="F25" s="4"/>
      <c r="G25" s="4"/>
      <c r="H25" s="9"/>
      <c r="I25" s="9"/>
      <c r="J25" s="9"/>
      <c r="K25" s="9"/>
      <c r="L25" s="9"/>
      <c r="M25" s="9"/>
      <c r="N25" s="3">
        <f>SUM(B25:M25)</f>
        <v>0</v>
      </c>
      <c r="O25" s="22">
        <f t="shared" ref="O25" si="11">N22/N$17</f>
        <v>1</v>
      </c>
      <c r="R25" s="19">
        <f t="shared" ref="R25" si="12">LOG10( IF(N22&lt;$V$9, N22, $V$9+POWER(LOG10(N22-$V$9),$P$9))/3)/LOG10(ROUNDUP($T$9/2, 0))</f>
        <v>0.46497352071792725</v>
      </c>
      <c r="S25" s="19">
        <f t="shared" ref="S25" si="13">(IF(N22&lt;$V$9, N22, $V$9+POWER(LOG10(N22-$V$9),$P$9))/($T$9*$N$14))*50%</f>
        <v>4.1666666666666664E-2</v>
      </c>
      <c r="T25" s="19">
        <f t="shared" ref="T25" si="14">(IF(N22&lt;$V$9, N22, $V$9+POWER(LOG10(N22-$V$9),$P$9))/($T$9*$N$14))*60%</f>
        <v>4.9999999999999996E-2</v>
      </c>
      <c r="U25" s="1">
        <f t="shared" ref="U25" si="15">IF(O25&gt;50%,60,IF(O25&gt;40%,50,IF(O25&gt;30%,40,IF(O25&gt;20%,30,IF(O25&gt;10%,20,10)))))</f>
        <v>60</v>
      </c>
      <c r="V25" s="1">
        <f t="shared" ref="V25" si="16">IF($N$17 &lt; 1000, 10, IF($N$17 &lt; 3000, 5, 3))</f>
        <v>10</v>
      </c>
      <c r="W25" s="19">
        <f t="shared" ref="W25" si="17">IF(N28&gt;ROUNDUP($T$9/2, 0),LOG10( IF(N22&lt;$V$9, N22, $V$9+POWER(LOG10(N22-$V$9),$P$9))/3)/LOG10(ROUNDUP($T$9/2,0)),LOG10( IF(N27&lt;$V$9, N27, $V$9+POWER(LOG10(N27-$V$9),$P$9))/3)/LOG10(ROUNDUP($T$9/2,0)))</f>
        <v>0.46497352071792725</v>
      </c>
      <c r="X25" s="19">
        <f t="shared" ref="X25" si="18">(IF(N27&lt;$V$9, N27, $V$9+POWER(LOG10(N27-$V$9),$P$9))/($T$9*$N$14))*40%</f>
        <v>3.3333333333333333E-2</v>
      </c>
    </row>
    <row r="26" spans="1:33" ht="24" customHeight="1" x14ac:dyDescent="0.2">
      <c r="A26" s="4"/>
      <c r="B26" s="5">
        <f>$A26*B25</f>
        <v>0</v>
      </c>
      <c r="C26" s="5">
        <f t="shared" ref="C26:M26" si="19">$A26*C25</f>
        <v>0</v>
      </c>
      <c r="D26" s="5">
        <f t="shared" si="19"/>
        <v>0</v>
      </c>
      <c r="E26" s="5">
        <f t="shared" si="19"/>
        <v>0</v>
      </c>
      <c r="F26" s="5">
        <f t="shared" si="19"/>
        <v>0</v>
      </c>
      <c r="G26" s="5">
        <f t="shared" si="19"/>
        <v>0</v>
      </c>
      <c r="H26" s="5">
        <f t="shared" si="19"/>
        <v>0</v>
      </c>
      <c r="I26" s="5">
        <f t="shared" si="19"/>
        <v>0</v>
      </c>
      <c r="J26" s="5">
        <f t="shared" si="19"/>
        <v>0</v>
      </c>
      <c r="K26" s="5">
        <f t="shared" si="19"/>
        <v>0</v>
      </c>
      <c r="L26" s="5">
        <f t="shared" si="19"/>
        <v>0</v>
      </c>
      <c r="M26" s="5">
        <f t="shared" si="19"/>
        <v>0</v>
      </c>
      <c r="N26" s="3">
        <f>SUM(B26:M26)</f>
        <v>0</v>
      </c>
      <c r="O26" s="2">
        <f t="shared" ref="O26" si="20">N26/N$17</f>
        <v>0</v>
      </c>
      <c r="P26" s="23">
        <f t="shared" ref="P26" si="21">SUM(Q26:X26)</f>
        <v>-188.8</v>
      </c>
      <c r="Q26" s="20">
        <f t="shared" ref="Q26" si="22">IF(N26&lt;=$V$9, N26, $V$9+POWER(LOG10(N26-$V$9),$P$9))</f>
        <v>0</v>
      </c>
      <c r="R26" s="20">
        <f t="shared" ref="R26" si="23">-(POWER(B25,$R25) + POWER(C25,$R25) + POWER(D25,$R25) + POWER(E25,$R25) + POWER(F25,$R25) + POWER(G25,$R25) + POWER(H25,$R25) + POWER(I25,$R25) + POWER(J25,$R25) + POWER(K25,$R25) + POWER(L25,$R25) + POWER(M25,$R25))</f>
        <v>0</v>
      </c>
      <c r="S26" s="20">
        <f t="shared" ref="S26" si="24">(B25*B$13 + C25*C$13 + D25*D$13 + E25*E$13 + F25*F$13 + G25*G$13 + H25*H$13 + I25*I$13 + J25*J$13 + K25*K$13 + L25*L$13 + M25*M$13)*S25</f>
        <v>0</v>
      </c>
      <c r="T26" s="20">
        <f t="shared" ref="T26" si="25">(B25*B$14+C25*C$14 + D25*D$14 + E25*E$14 + F25*F$14 + G25*G$14 + H25*H$14 + I25*I$14 + J25*J$14 + K25*K$14 + L25*L$14 + M25*M$14)*T25</f>
        <v>0</v>
      </c>
      <c r="U26" s="1">
        <f t="shared" ref="U26" si="26">(N25-$T$9)*U25</f>
        <v>-300</v>
      </c>
      <c r="V26" s="1">
        <f t="shared" ref="V26" si="27">(IF(B27&lt;=1, 1, 0) + IF(C27&lt;=1, 1, 0) + IF(D27&lt;=1, 1, 0) + IF(E27&lt;=1, 1, 0) + IF(F27&lt;=1, 1, 0) + IF(G27&lt;=1, 1, 0) + IF(H27&lt;=1, 1, 0) + IF(I27&lt;=1, 1, 0) + IF(J27&lt;=1, 1, 0) + IF(K27&lt;=1, 1, 0) + IF(L27&lt;=1, 1, 0) + IF(M27&lt;=1, 1, 0))*V25</f>
        <v>110</v>
      </c>
      <c r="W26" s="20">
        <f t="shared" ref="W26" si="28">IF(O27&lt;50, 0, -(POWER(B28,$W25)+POWER(C28,$W25)+POWER(D28,$W25)+POWER(E28,$W25)+POWER(F28,$W25)+POWER(G28,$W25)+POWER(H28,$W25)+POWER(I28,$W25)+POWER(J28,$W25)+POWER(K28,$W25)+POWER(L28,$W25))+POWER(M28,$W25))</f>
        <v>0</v>
      </c>
      <c r="X26" s="1">
        <f t="shared" ref="X26" si="29">(B28*B$12+C28*C$12+D28*D$12+E28*E$12+F28*F$12+G28*G$12+H28*H$12+I28*I$12+J28*J$12+K28*K$12+L28*L$12+M28*M$12)*X25</f>
        <v>1.2</v>
      </c>
    </row>
    <row r="27" spans="1:33" ht="24" customHeight="1" x14ac:dyDescent="0.2">
      <c r="A27" s="3" t="s">
        <v>15</v>
      </c>
      <c r="B27" s="6">
        <f>B22-B26</f>
        <v>5</v>
      </c>
      <c r="C27" s="6">
        <f t="shared" ref="C27:M27" si="30">C22-C26</f>
        <v>0</v>
      </c>
      <c r="D27" s="6">
        <f t="shared" si="30"/>
        <v>0</v>
      </c>
      <c r="E27" s="6">
        <f t="shared" si="30"/>
        <v>0</v>
      </c>
      <c r="F27" s="6">
        <f t="shared" si="30"/>
        <v>0</v>
      </c>
      <c r="G27" s="6">
        <f t="shared" si="30"/>
        <v>0</v>
      </c>
      <c r="H27" s="6">
        <f t="shared" si="30"/>
        <v>0</v>
      </c>
      <c r="I27" s="6">
        <f t="shared" si="30"/>
        <v>0</v>
      </c>
      <c r="J27" s="6">
        <f t="shared" si="30"/>
        <v>0</v>
      </c>
      <c r="K27" s="6">
        <f t="shared" si="30"/>
        <v>0</v>
      </c>
      <c r="L27" s="6">
        <f t="shared" si="30"/>
        <v>0</v>
      </c>
      <c r="M27" s="6">
        <f t="shared" si="30"/>
        <v>0</v>
      </c>
      <c r="N27" s="3">
        <f>SUM(B27:M27)</f>
        <v>5</v>
      </c>
      <c r="O27" s="20">
        <f t="shared" ref="O27" si="31">N27/$T$9</f>
        <v>1</v>
      </c>
    </row>
    <row r="28" spans="1:33" ht="24" customHeight="1" x14ac:dyDescent="0.2">
      <c r="A28" s="3"/>
      <c r="B28" s="31">
        <f>ABS(IF(B27/$O27 &gt; ROUNDUP($T$9/2, 0),  ROUNDUP($T$9/2, 0), B27/$O27 ))</f>
        <v>3</v>
      </c>
      <c r="C28" s="31">
        <f t="shared" ref="C28:M28" si="32">ABS(IF(C27/$O27 &gt; ROUNDUP($T$9/2, 0),  ROUNDUP($T$9/2, 0), C27/$O27 ))</f>
        <v>0</v>
      </c>
      <c r="D28" s="31">
        <f t="shared" si="32"/>
        <v>0</v>
      </c>
      <c r="E28" s="31">
        <f t="shared" si="32"/>
        <v>0</v>
      </c>
      <c r="F28" s="31">
        <f t="shared" si="32"/>
        <v>0</v>
      </c>
      <c r="G28" s="31">
        <f t="shared" si="32"/>
        <v>0</v>
      </c>
      <c r="H28" s="31">
        <f t="shared" si="32"/>
        <v>0</v>
      </c>
      <c r="I28" s="31">
        <f t="shared" si="32"/>
        <v>0</v>
      </c>
      <c r="J28" s="31">
        <f t="shared" si="32"/>
        <v>0</v>
      </c>
      <c r="K28" s="31">
        <f t="shared" si="32"/>
        <v>0</v>
      </c>
      <c r="L28" s="31">
        <f t="shared" si="32"/>
        <v>0</v>
      </c>
      <c r="M28" s="31">
        <f t="shared" si="32"/>
        <v>0</v>
      </c>
      <c r="N28" s="33">
        <f>MAX(B27/$O27,C27/$O27,D27/$O27,E27/$O27,F27/$O27,G27/$O27,H27/$O27,I27/$O27,J27/$O27,K27/$O27,L27/$O27,M27/$O27)</f>
        <v>5</v>
      </c>
    </row>
    <row r="29" spans="1:33" s="25" customFormat="1" ht="24" customHeight="1" x14ac:dyDescent="0.2">
      <c r="A29" s="10"/>
      <c r="B29" s="10"/>
      <c r="C29" s="10"/>
      <c r="D29" s="10"/>
      <c r="E29" s="10"/>
      <c r="F29" s="10"/>
      <c r="G29" s="10"/>
      <c r="H29" s="10"/>
      <c r="I29" s="10"/>
      <c r="J29" s="10"/>
      <c r="K29" s="10"/>
      <c r="L29" s="10"/>
      <c r="M29" s="10"/>
      <c r="N29" s="10"/>
      <c r="O29" s="1"/>
      <c r="P29" s="1"/>
      <c r="Q29" s="1"/>
      <c r="R29" s="1"/>
      <c r="S29" s="1"/>
      <c r="T29" s="1"/>
      <c r="U29" s="1"/>
      <c r="V29" s="1"/>
      <c r="W29" s="1"/>
      <c r="X29" s="1"/>
      <c r="Y29" s="1"/>
      <c r="Z29" s="27"/>
      <c r="AA29" s="27"/>
      <c r="AB29" s="27"/>
      <c r="AC29" s="27"/>
      <c r="AD29" s="27"/>
      <c r="AE29" s="27"/>
      <c r="AF29" s="27"/>
      <c r="AG29" s="27"/>
    </row>
    <row r="30" spans="1:33" ht="24" customHeight="1" x14ac:dyDescent="0.2">
      <c r="A30" s="3" t="s">
        <v>17</v>
      </c>
      <c r="B30" s="9"/>
      <c r="C30" s="4"/>
      <c r="D30" s="4"/>
      <c r="E30" s="4"/>
      <c r="F30" s="4"/>
      <c r="G30" s="4"/>
      <c r="H30" s="9"/>
      <c r="I30" s="9"/>
      <c r="J30" s="9"/>
      <c r="K30" s="9"/>
      <c r="L30" s="9"/>
      <c r="M30" s="9"/>
      <c r="N30" s="3">
        <f>SUM(B30:M30)</f>
        <v>0</v>
      </c>
      <c r="O30" s="22">
        <f t="shared" ref="O30" si="33">N27/N$17</f>
        <v>1</v>
      </c>
      <c r="R30" s="19">
        <f t="shared" ref="R30" si="34">LOG10( IF(N27&lt;$V$9, N27, $V$9+POWER(LOG10(N27-$V$9),$P$9))/3)/LOG10(ROUNDUP($T$9/2, 0))</f>
        <v>0.46497352071792725</v>
      </c>
      <c r="S30" s="19">
        <f t="shared" ref="S30" si="35">(IF(N27&lt;$V$9, N27, $V$9+POWER(LOG10(N27-$V$9),$P$9))/($T$9*$N$14))*50%</f>
        <v>4.1666666666666664E-2</v>
      </c>
      <c r="T30" s="19">
        <f t="shared" ref="T30" si="36">(IF(N27&lt;$V$9, N27, $V$9+POWER(LOG10(N27-$V$9),$P$9))/($T$9*$N$14))*60%</f>
        <v>4.9999999999999996E-2</v>
      </c>
      <c r="U30" s="1">
        <f t="shared" ref="U30" si="37">IF(O30&gt;50%,60,IF(O30&gt;40%,50,IF(O30&gt;30%,40,IF(O30&gt;20%,30,IF(O30&gt;10%,20,10)))))</f>
        <v>60</v>
      </c>
      <c r="V30" s="1">
        <f t="shared" ref="V30" si="38">IF($N$17 &lt; 1000, 10, IF($N$17 &lt; 3000, 5, 3))</f>
        <v>10</v>
      </c>
      <c r="W30" s="19">
        <f t="shared" ref="W30" si="39">IF(N33&gt;ROUNDUP($T$9/2, 0),LOG10( IF(N27&lt;$V$9, N27, $V$9+POWER(LOG10(N27-$V$9),$P$9))/3)/LOG10(ROUNDUP($T$9/2,0)),LOG10( IF(N32&lt;$V$9, N32, $V$9+POWER(LOG10(N32-$V$9),$P$9))/3)/LOG10(ROUNDUP($T$9/2,0)))</f>
        <v>0.46497352071792725</v>
      </c>
      <c r="X30" s="19">
        <f t="shared" ref="X30" si="40">(IF(N32&lt;$V$9, N32, $V$9+POWER(LOG10(N32-$V$9),$P$9))/($T$9*$N$14))*40%</f>
        <v>3.3333333333333333E-2</v>
      </c>
    </row>
    <row r="31" spans="1:33" ht="24" customHeight="1" x14ac:dyDescent="0.2">
      <c r="A31" s="4"/>
      <c r="B31" s="5">
        <f>$A31*B30</f>
        <v>0</v>
      </c>
      <c r="C31" s="5">
        <f t="shared" ref="C31:M31" si="41">$A31*C30</f>
        <v>0</v>
      </c>
      <c r="D31" s="5">
        <f t="shared" si="41"/>
        <v>0</v>
      </c>
      <c r="E31" s="5">
        <f t="shared" si="41"/>
        <v>0</v>
      </c>
      <c r="F31" s="5">
        <f t="shared" si="41"/>
        <v>0</v>
      </c>
      <c r="G31" s="5">
        <f t="shared" si="41"/>
        <v>0</v>
      </c>
      <c r="H31" s="5">
        <f t="shared" si="41"/>
        <v>0</v>
      </c>
      <c r="I31" s="5">
        <f t="shared" si="41"/>
        <v>0</v>
      </c>
      <c r="J31" s="5">
        <f t="shared" si="41"/>
        <v>0</v>
      </c>
      <c r="K31" s="5">
        <f t="shared" si="41"/>
        <v>0</v>
      </c>
      <c r="L31" s="5">
        <f t="shared" si="41"/>
        <v>0</v>
      </c>
      <c r="M31" s="5">
        <f t="shared" si="41"/>
        <v>0</v>
      </c>
      <c r="N31" s="3">
        <f>SUM(B31:M31)</f>
        <v>0</v>
      </c>
      <c r="O31" s="2">
        <f t="shared" ref="O31" si="42">N31/N$17</f>
        <v>0</v>
      </c>
      <c r="P31" s="23">
        <f t="shared" ref="P31" si="43">SUM(Q31:X31)</f>
        <v>-188.8</v>
      </c>
      <c r="Q31" s="20">
        <f t="shared" ref="Q31" si="44">IF(N31&lt;=$V$9, N31, $V$9+POWER(LOG10(N31-$V$9),$P$9))</f>
        <v>0</v>
      </c>
      <c r="R31" s="20">
        <f t="shared" ref="R31" si="45">-(POWER(B30,$R30) + POWER(C30,$R30) + POWER(D30,$R30) + POWER(E30,$R30) + POWER(F30,$R30) + POWER(G30,$R30) + POWER(H30,$R30) + POWER(I30,$R30) + POWER(J30,$R30) + POWER(K30,$R30) + POWER(L30,$R30) + POWER(M30,$R30))</f>
        <v>0</v>
      </c>
      <c r="S31" s="20">
        <f t="shared" ref="S31" si="46">(B30*B$13 + C30*C$13 + D30*D$13 + E30*E$13 + F30*F$13 + G30*G$13 + H30*H$13 + I30*I$13 + J30*J$13 + K30*K$13 + L30*L$13 + M30*M$13)*S30</f>
        <v>0</v>
      </c>
      <c r="T31" s="20">
        <f t="shared" ref="T31" si="47">(B30*B$14+C30*C$14 + D30*D$14 + E30*E$14 + F30*F$14 + G30*G$14 + H30*H$14 + I30*I$14 + J30*J$14 + K30*K$14 + L30*L$14 + M30*M$14)*T30</f>
        <v>0</v>
      </c>
      <c r="U31" s="1">
        <f t="shared" ref="U31" si="48">(N30-$T$9)*U30</f>
        <v>-300</v>
      </c>
      <c r="V31" s="1">
        <f t="shared" ref="V31" si="49">(IF(B32&lt;=1, 1, 0) + IF(C32&lt;=1, 1, 0) + IF(D32&lt;=1, 1, 0) + IF(E32&lt;=1, 1, 0) + IF(F32&lt;=1, 1, 0) + IF(G32&lt;=1, 1, 0) + IF(H32&lt;=1, 1, 0) + IF(I32&lt;=1, 1, 0) + IF(J32&lt;=1, 1, 0) + IF(K32&lt;=1, 1, 0) + IF(L32&lt;=1, 1, 0) + IF(M32&lt;=1, 1, 0))*V30</f>
        <v>110</v>
      </c>
      <c r="W31" s="20">
        <f t="shared" ref="W31" si="50">IF(O32&lt;50, 0, -(POWER(B33,$W30)+POWER(C33,$W30)+POWER(D33,$W30)+POWER(E33,$W30)+POWER(F33,$W30)+POWER(G33,$W30)+POWER(H33,$W30)+POWER(I33,$W30)+POWER(J33,$W30)+POWER(K33,$W30)+POWER(L33,$W30))+POWER(M33,$W30))</f>
        <v>0</v>
      </c>
      <c r="X31" s="1">
        <f t="shared" ref="X31" si="51">(B33*B$12+C33*C$12+D33*D$12+E33*E$12+F33*F$12+G33*G$12+H33*H$12+I33*I$12+J33*J$12+K33*K$12+L33*L$12+M33*M$12)*X30</f>
        <v>1.2</v>
      </c>
    </row>
    <row r="32" spans="1:33" ht="24" customHeight="1" x14ac:dyDescent="0.2">
      <c r="A32" s="3" t="s">
        <v>15</v>
      </c>
      <c r="B32" s="6">
        <f>B27-B31</f>
        <v>5</v>
      </c>
      <c r="C32" s="6">
        <f t="shared" ref="C32:M32" si="52">C27-C31</f>
        <v>0</v>
      </c>
      <c r="D32" s="6">
        <f t="shared" si="52"/>
        <v>0</v>
      </c>
      <c r="E32" s="6">
        <f t="shared" si="52"/>
        <v>0</v>
      </c>
      <c r="F32" s="6">
        <f t="shared" si="52"/>
        <v>0</v>
      </c>
      <c r="G32" s="6">
        <f t="shared" si="52"/>
        <v>0</v>
      </c>
      <c r="H32" s="6">
        <f t="shared" si="52"/>
        <v>0</v>
      </c>
      <c r="I32" s="6">
        <f t="shared" si="52"/>
        <v>0</v>
      </c>
      <c r="J32" s="6">
        <f t="shared" si="52"/>
        <v>0</v>
      </c>
      <c r="K32" s="6">
        <f t="shared" si="52"/>
        <v>0</v>
      </c>
      <c r="L32" s="6">
        <f t="shared" si="52"/>
        <v>0</v>
      </c>
      <c r="M32" s="6">
        <f t="shared" si="52"/>
        <v>0</v>
      </c>
      <c r="N32" s="3">
        <f>SUM(B32:M32)</f>
        <v>5</v>
      </c>
      <c r="O32" s="20">
        <f t="shared" ref="O32" si="53">N32/$T$9</f>
        <v>1</v>
      </c>
    </row>
    <row r="33" spans="1:33" ht="24" customHeight="1" x14ac:dyDescent="0.2">
      <c r="A33" s="3"/>
      <c r="B33" s="31">
        <f>ABS(IF(B32/$O32 &gt; ROUNDUP($T$9/2, 0),  ROUNDUP($T$9/2, 0), B32/$O32 ))</f>
        <v>3</v>
      </c>
      <c r="C33" s="31">
        <f t="shared" ref="C33:M33" si="54">ABS(IF(C32/$O32 &gt; ROUNDUP($T$9/2, 0),  ROUNDUP($T$9/2, 0), C32/$O32 ))</f>
        <v>0</v>
      </c>
      <c r="D33" s="31">
        <f t="shared" si="54"/>
        <v>0</v>
      </c>
      <c r="E33" s="31">
        <f t="shared" si="54"/>
        <v>0</v>
      </c>
      <c r="F33" s="31">
        <f t="shared" si="54"/>
        <v>0</v>
      </c>
      <c r="G33" s="31">
        <f t="shared" si="54"/>
        <v>0</v>
      </c>
      <c r="H33" s="31">
        <f t="shared" si="54"/>
        <v>0</v>
      </c>
      <c r="I33" s="31">
        <f t="shared" si="54"/>
        <v>0</v>
      </c>
      <c r="J33" s="31">
        <f t="shared" si="54"/>
        <v>0</v>
      </c>
      <c r="K33" s="31">
        <f t="shared" si="54"/>
        <v>0</v>
      </c>
      <c r="L33" s="31">
        <f t="shared" si="54"/>
        <v>0</v>
      </c>
      <c r="M33" s="31">
        <f t="shared" si="54"/>
        <v>0</v>
      </c>
      <c r="N33" s="33">
        <f>MAX(B32/$O32,C32/$O32,D32/$O32,E32/$O32,F32/$O32,G32/$O32,H32/$O32,I32/$O32,J32/$O32,K32/$O32,L32/$O32,M32/$O32)</f>
        <v>5</v>
      </c>
    </row>
    <row r="34" spans="1:33" s="25" customFormat="1" ht="24" customHeight="1" x14ac:dyDescent="0.2">
      <c r="A34" s="10"/>
      <c r="B34" s="26"/>
      <c r="C34" s="26"/>
      <c r="D34" s="26"/>
      <c r="E34" s="26"/>
      <c r="F34" s="26"/>
      <c r="G34" s="26"/>
      <c r="H34" s="26"/>
      <c r="I34" s="26"/>
      <c r="J34" s="26"/>
      <c r="K34" s="26"/>
      <c r="L34" s="26"/>
      <c r="M34" s="26"/>
      <c r="N34" s="10"/>
      <c r="O34" s="1"/>
      <c r="P34" s="1"/>
      <c r="Q34" s="1"/>
      <c r="R34" s="1"/>
      <c r="S34" s="1"/>
      <c r="T34" s="1"/>
      <c r="U34" s="1"/>
      <c r="V34" s="1"/>
      <c r="W34" s="1"/>
      <c r="X34" s="1"/>
      <c r="Y34" s="1"/>
      <c r="Z34" s="27"/>
      <c r="AA34" s="27"/>
      <c r="AB34" s="27"/>
      <c r="AC34" s="27"/>
      <c r="AD34" s="27"/>
      <c r="AE34" s="27"/>
      <c r="AF34" s="27"/>
      <c r="AG34" s="27"/>
    </row>
    <row r="35" spans="1:33" ht="24" customHeight="1" x14ac:dyDescent="0.2">
      <c r="A35" s="3" t="s">
        <v>18</v>
      </c>
      <c r="B35" s="9"/>
      <c r="C35" s="4"/>
      <c r="D35" s="4"/>
      <c r="E35" s="4"/>
      <c r="F35" s="4"/>
      <c r="G35" s="4"/>
      <c r="H35" s="9"/>
      <c r="I35" s="9"/>
      <c r="J35" s="9"/>
      <c r="K35" s="9"/>
      <c r="L35" s="9"/>
      <c r="M35" s="9"/>
      <c r="N35" s="3">
        <f>SUM(B35:M35)</f>
        <v>0</v>
      </c>
      <c r="O35" s="22">
        <f t="shared" ref="O35" si="55">N32/N$17</f>
        <v>1</v>
      </c>
      <c r="R35" s="19">
        <f t="shared" ref="R35" si="56">LOG10( IF(N32&lt;$V$9, N32, $V$9+POWER(LOG10(N32-$V$9),$P$9))/3)/LOG10(ROUNDUP($T$9/2, 0))</f>
        <v>0.46497352071792725</v>
      </c>
      <c r="S35" s="19">
        <f t="shared" ref="S35" si="57">(IF(N32&lt;$V$9, N32, $V$9+POWER(LOG10(N32-$V$9),$P$9))/($T$9*$N$14))*50%</f>
        <v>4.1666666666666664E-2</v>
      </c>
      <c r="T35" s="19">
        <f t="shared" ref="T35" si="58">(IF(N32&lt;$V$9, N32, $V$9+POWER(LOG10(N32-$V$9),$P$9))/($T$9*$N$14))*60%</f>
        <v>4.9999999999999996E-2</v>
      </c>
      <c r="U35" s="1">
        <f t="shared" ref="U35" si="59">IF(O35&gt;50%,60,IF(O35&gt;40%,50,IF(O35&gt;30%,40,IF(O35&gt;20%,30,IF(O35&gt;10%,20,10)))))</f>
        <v>60</v>
      </c>
      <c r="V35" s="1">
        <f t="shared" ref="V35" si="60">IF($N$17 &lt; 1000, 10, IF($N$17 &lt; 3000, 5, 3))</f>
        <v>10</v>
      </c>
      <c r="W35" s="19">
        <f t="shared" ref="W35" si="61">IF(N38&gt;ROUNDUP($T$9/2, 0),LOG10( IF(N32&lt;$V$9, N32, $V$9+POWER(LOG10(N32-$V$9),$P$9))/3)/LOG10(ROUNDUP($T$9/2,0)),LOG10( IF(N37&lt;$V$9, N37, $V$9+POWER(LOG10(N37-$V$9),$P$9))/3)/LOG10(ROUNDUP($T$9/2,0)))</f>
        <v>0.46497352071792725</v>
      </c>
      <c r="X35" s="19">
        <f t="shared" ref="X35" si="62">(IF(N37&lt;$V$9, N37, $V$9+POWER(LOG10(N37-$V$9),$P$9))/($T$9*$N$14))*40%</f>
        <v>3.3333333333333333E-2</v>
      </c>
    </row>
    <row r="36" spans="1:33" ht="24" customHeight="1" x14ac:dyDescent="0.2">
      <c r="A36" s="4"/>
      <c r="B36" s="5">
        <f>$A36*B35</f>
        <v>0</v>
      </c>
      <c r="C36" s="5">
        <f t="shared" ref="C36:M36" si="63">$A36*C35</f>
        <v>0</v>
      </c>
      <c r="D36" s="5">
        <f t="shared" si="63"/>
        <v>0</v>
      </c>
      <c r="E36" s="5">
        <f t="shared" si="63"/>
        <v>0</v>
      </c>
      <c r="F36" s="5">
        <f t="shared" si="63"/>
        <v>0</v>
      </c>
      <c r="G36" s="5">
        <f t="shared" si="63"/>
        <v>0</v>
      </c>
      <c r="H36" s="5">
        <f t="shared" si="63"/>
        <v>0</v>
      </c>
      <c r="I36" s="5">
        <f t="shared" si="63"/>
        <v>0</v>
      </c>
      <c r="J36" s="5">
        <f t="shared" si="63"/>
        <v>0</v>
      </c>
      <c r="K36" s="5">
        <f t="shared" si="63"/>
        <v>0</v>
      </c>
      <c r="L36" s="5">
        <f t="shared" si="63"/>
        <v>0</v>
      </c>
      <c r="M36" s="5">
        <f t="shared" si="63"/>
        <v>0</v>
      </c>
      <c r="N36" s="3">
        <f>SUM(B36:M36)</f>
        <v>0</v>
      </c>
      <c r="O36" s="2">
        <f t="shared" ref="O36" si="64">N36/N$17</f>
        <v>0</v>
      </c>
      <c r="P36" s="23">
        <f t="shared" ref="P36" si="65">SUM(Q36:X36)</f>
        <v>-188.8</v>
      </c>
      <c r="Q36" s="20">
        <f t="shared" ref="Q36" si="66">IF(N36&lt;=$V$9, N36, $V$9+POWER(LOG10(N36-$V$9),$P$9))</f>
        <v>0</v>
      </c>
      <c r="R36" s="20">
        <f t="shared" ref="R36" si="67">-(POWER(B35,$R35) + POWER(C35,$R35) + POWER(D35,$R35) + POWER(E35,$R35) + POWER(F35,$R35) + POWER(G35,$R35) + POWER(H35,$R35) + POWER(I35,$R35) + POWER(J35,$R35) + POWER(K35,$R35) + POWER(L35,$R35) + POWER(M35,$R35))</f>
        <v>0</v>
      </c>
      <c r="S36" s="20">
        <f t="shared" ref="S36" si="68">(B35*B$13 + C35*C$13 + D35*D$13 + E35*E$13 + F35*F$13 + G35*G$13 + H35*H$13 + I35*I$13 + J35*J$13 + K35*K$13 + L35*L$13 + M35*M$13)*S35</f>
        <v>0</v>
      </c>
      <c r="T36" s="20">
        <f t="shared" ref="T36" si="69">(B35*B$14+C35*C$14 + D35*D$14 + E35*E$14 + F35*F$14 + G35*G$14 + H35*H$14 + I35*I$14 + J35*J$14 + K35*K$14 + L35*L$14 + M35*M$14)*T35</f>
        <v>0</v>
      </c>
      <c r="U36" s="1">
        <f t="shared" ref="U36" si="70">(N35-$T$9)*U35</f>
        <v>-300</v>
      </c>
      <c r="V36" s="1">
        <f t="shared" ref="V36" si="71">(IF(B37&lt;=1, 1, 0) + IF(C37&lt;=1, 1, 0) + IF(D37&lt;=1, 1, 0) + IF(E37&lt;=1, 1, 0) + IF(F37&lt;=1, 1, 0) + IF(G37&lt;=1, 1, 0) + IF(H37&lt;=1, 1, 0) + IF(I37&lt;=1, 1, 0) + IF(J37&lt;=1, 1, 0) + IF(K37&lt;=1, 1, 0) + IF(L37&lt;=1, 1, 0) + IF(M37&lt;=1, 1, 0))*V35</f>
        <v>110</v>
      </c>
      <c r="W36" s="20">
        <f t="shared" ref="W36" si="72">IF(O37&lt;50, 0, -(POWER(B38,$W35)+POWER(C38,$W35)+POWER(D38,$W35)+POWER(E38,$W35)+POWER(F38,$W35)+POWER(G38,$W35)+POWER(H38,$W35)+POWER(I38,$W35)+POWER(J38,$W35)+POWER(K38,$W35)+POWER(L38,$W35))+POWER(M38,$W35))</f>
        <v>0</v>
      </c>
      <c r="X36" s="1">
        <f t="shared" ref="X36" si="73">(B38*B$12+C38*C$12+D38*D$12+E38*E$12+F38*F$12+G38*G$12+H38*H$12+I38*I$12+J38*J$12+K38*K$12+L38*L$12+M38*M$12)*X35</f>
        <v>1.2</v>
      </c>
    </row>
    <row r="37" spans="1:33" ht="24" customHeight="1" x14ac:dyDescent="0.2">
      <c r="A37" s="3" t="s">
        <v>15</v>
      </c>
      <c r="B37" s="6">
        <f>B32-B36</f>
        <v>5</v>
      </c>
      <c r="C37" s="6">
        <f t="shared" ref="C37:M37" si="74">C32-C36</f>
        <v>0</v>
      </c>
      <c r="D37" s="6">
        <f t="shared" si="74"/>
        <v>0</v>
      </c>
      <c r="E37" s="6">
        <f t="shared" si="74"/>
        <v>0</v>
      </c>
      <c r="F37" s="6">
        <f t="shared" si="74"/>
        <v>0</v>
      </c>
      <c r="G37" s="6">
        <f t="shared" si="74"/>
        <v>0</v>
      </c>
      <c r="H37" s="6">
        <f t="shared" si="74"/>
        <v>0</v>
      </c>
      <c r="I37" s="6">
        <f t="shared" si="74"/>
        <v>0</v>
      </c>
      <c r="J37" s="6">
        <f t="shared" si="74"/>
        <v>0</v>
      </c>
      <c r="K37" s="6">
        <f t="shared" si="74"/>
        <v>0</v>
      </c>
      <c r="L37" s="6">
        <f t="shared" si="74"/>
        <v>0</v>
      </c>
      <c r="M37" s="6">
        <f t="shared" si="74"/>
        <v>0</v>
      </c>
      <c r="N37" s="3">
        <f>SUM(B37:M37)</f>
        <v>5</v>
      </c>
      <c r="O37" s="20">
        <f t="shared" ref="O37" si="75">N37/$T$9</f>
        <v>1</v>
      </c>
    </row>
    <row r="38" spans="1:33" ht="24" customHeight="1" x14ac:dyDescent="0.2">
      <c r="A38" s="3"/>
      <c r="B38" s="31">
        <f>ABS(IF(B37/$O37 &gt; ROUNDUP($T$9/2, 0),  ROUNDUP($T$9/2, 0), B37/$O37 ))</f>
        <v>3</v>
      </c>
      <c r="C38" s="31">
        <f t="shared" ref="C38:M38" si="76">ABS(IF(C37/$O37 &gt; ROUNDUP($T$9/2, 0),  ROUNDUP($T$9/2, 0), C37/$O37 ))</f>
        <v>0</v>
      </c>
      <c r="D38" s="31">
        <f t="shared" si="76"/>
        <v>0</v>
      </c>
      <c r="E38" s="31">
        <f t="shared" si="76"/>
        <v>0</v>
      </c>
      <c r="F38" s="31">
        <f t="shared" si="76"/>
        <v>0</v>
      </c>
      <c r="G38" s="31">
        <f t="shared" si="76"/>
        <v>0</v>
      </c>
      <c r="H38" s="31">
        <f t="shared" si="76"/>
        <v>0</v>
      </c>
      <c r="I38" s="31">
        <f t="shared" si="76"/>
        <v>0</v>
      </c>
      <c r="J38" s="31">
        <f t="shared" si="76"/>
        <v>0</v>
      </c>
      <c r="K38" s="31">
        <f t="shared" si="76"/>
        <v>0</v>
      </c>
      <c r="L38" s="31">
        <f t="shared" si="76"/>
        <v>0</v>
      </c>
      <c r="M38" s="31">
        <f t="shared" si="76"/>
        <v>0</v>
      </c>
      <c r="N38" s="33">
        <f>MAX(B37/$O37,C37/$O37,D37/$O37,E37/$O37,F37/$O37,G37/$O37,H37/$O37,I37/$O37,J37/$O37,K37/$O37,L37/$O37,M37/$O37)</f>
        <v>5</v>
      </c>
    </row>
    <row r="39" spans="1:33" s="25" customFormat="1" ht="24" customHeight="1" x14ac:dyDescent="0.2">
      <c r="A39" s="28"/>
      <c r="B39" s="10"/>
      <c r="C39" s="10"/>
      <c r="D39" s="10"/>
      <c r="E39" s="10"/>
      <c r="F39" s="10"/>
      <c r="G39" s="10"/>
      <c r="H39" s="10"/>
      <c r="I39" s="10"/>
      <c r="J39" s="10"/>
      <c r="K39" s="10"/>
      <c r="L39" s="10"/>
      <c r="M39" s="10"/>
      <c r="N39" s="10"/>
      <c r="O39" s="1"/>
      <c r="P39" s="1"/>
      <c r="Q39" s="1"/>
      <c r="R39" s="1"/>
      <c r="S39" s="1"/>
      <c r="T39" s="1"/>
      <c r="U39" s="1"/>
      <c r="V39" s="1"/>
      <c r="W39" s="1"/>
      <c r="X39" s="1"/>
      <c r="Y39" s="1"/>
      <c r="Z39" s="27"/>
      <c r="AA39" s="27"/>
      <c r="AB39" s="27"/>
      <c r="AC39" s="27"/>
      <c r="AD39" s="27"/>
      <c r="AE39" s="27"/>
      <c r="AF39" s="27"/>
      <c r="AG39" s="27"/>
    </row>
    <row r="40" spans="1:33" ht="24" customHeight="1" x14ac:dyDescent="0.2">
      <c r="A40" s="3" t="s">
        <v>19</v>
      </c>
      <c r="B40" s="9"/>
      <c r="C40" s="4"/>
      <c r="D40" s="4"/>
      <c r="E40" s="4"/>
      <c r="F40" s="4"/>
      <c r="G40" s="4"/>
      <c r="H40" s="9"/>
      <c r="I40" s="9"/>
      <c r="J40" s="9"/>
      <c r="K40" s="9"/>
      <c r="L40" s="9"/>
      <c r="M40" s="9"/>
      <c r="N40" s="3">
        <f>SUM(B40:M40)</f>
        <v>0</v>
      </c>
      <c r="O40" s="22">
        <f t="shared" ref="O40" si="77">N37/N$17</f>
        <v>1</v>
      </c>
      <c r="R40" s="19">
        <f t="shared" ref="R40" si="78">LOG10( IF(N37&lt;$V$9, N37, $V$9+POWER(LOG10(N37-$V$9),$P$9))/3)/LOG10(ROUNDUP($T$9/2, 0))</f>
        <v>0.46497352071792725</v>
      </c>
      <c r="S40" s="19">
        <f t="shared" ref="S40" si="79">(IF(N37&lt;$V$9, N37, $V$9+POWER(LOG10(N37-$V$9),$P$9))/($T$9*$N$14))*50%</f>
        <v>4.1666666666666664E-2</v>
      </c>
      <c r="T40" s="19">
        <f t="shared" ref="T40" si="80">(IF(N37&lt;$V$9, N37, $V$9+POWER(LOG10(N37-$V$9),$P$9))/($T$9*$N$14))*60%</f>
        <v>4.9999999999999996E-2</v>
      </c>
      <c r="U40" s="1">
        <f t="shared" ref="U40" si="81">IF(O40&gt;50%,60,IF(O40&gt;40%,50,IF(O40&gt;30%,40,IF(O40&gt;20%,30,IF(O40&gt;10%,20,10)))))</f>
        <v>60</v>
      </c>
      <c r="V40" s="1">
        <f t="shared" ref="V40" si="82">IF($N$17 &lt; 1000, 10, IF($N$17 &lt; 3000, 5, 3))</f>
        <v>10</v>
      </c>
      <c r="W40" s="19">
        <f t="shared" ref="W40" si="83">IF(N43&gt;ROUNDUP($T$9/2, 0),LOG10( IF(N37&lt;$V$9, N37, $V$9+POWER(LOG10(N37-$V$9),$P$9))/3)/LOG10(ROUNDUP($T$9/2,0)),LOG10( IF(N42&lt;$V$9, N42, $V$9+POWER(LOG10(N42-$V$9),$P$9))/3)/LOG10(ROUNDUP($T$9/2,0)))</f>
        <v>0.46497352071792725</v>
      </c>
      <c r="X40" s="19">
        <f t="shared" ref="X40" si="84">(IF(N42&lt;$V$9, N42, $V$9+POWER(LOG10(N42-$V$9),$P$9))/($T$9*$N$14))*40%</f>
        <v>3.3333333333333333E-2</v>
      </c>
    </row>
    <row r="41" spans="1:33" ht="24" customHeight="1" x14ac:dyDescent="0.2">
      <c r="A41" s="4"/>
      <c r="B41" s="5">
        <f>$A41*B40</f>
        <v>0</v>
      </c>
      <c r="C41" s="5">
        <f t="shared" ref="C41:M41" si="85">$A41*C40</f>
        <v>0</v>
      </c>
      <c r="D41" s="5">
        <f t="shared" si="85"/>
        <v>0</v>
      </c>
      <c r="E41" s="5">
        <f t="shared" si="85"/>
        <v>0</v>
      </c>
      <c r="F41" s="5">
        <f t="shared" si="85"/>
        <v>0</v>
      </c>
      <c r="G41" s="5">
        <f t="shared" si="85"/>
        <v>0</v>
      </c>
      <c r="H41" s="5">
        <f t="shared" si="85"/>
        <v>0</v>
      </c>
      <c r="I41" s="5">
        <f t="shared" si="85"/>
        <v>0</v>
      </c>
      <c r="J41" s="5">
        <f t="shared" si="85"/>
        <v>0</v>
      </c>
      <c r="K41" s="5">
        <f t="shared" si="85"/>
        <v>0</v>
      </c>
      <c r="L41" s="5">
        <f t="shared" si="85"/>
        <v>0</v>
      </c>
      <c r="M41" s="5">
        <f t="shared" si="85"/>
        <v>0</v>
      </c>
      <c r="N41" s="3">
        <f>SUM(B41:M41)</f>
        <v>0</v>
      </c>
      <c r="O41" s="2">
        <f t="shared" ref="O41" si="86">N41/N$17</f>
        <v>0</v>
      </c>
      <c r="P41" s="23">
        <f t="shared" ref="P41" si="87">SUM(Q41:X41)</f>
        <v>-188.8</v>
      </c>
      <c r="Q41" s="20">
        <f t="shared" ref="Q41" si="88">IF(N41&lt;=$V$9, N41, $V$9+POWER(LOG10(N41-$V$9),$P$9))</f>
        <v>0</v>
      </c>
      <c r="R41" s="20">
        <f t="shared" ref="R41" si="89">-(POWER(B40,$R40) + POWER(C40,$R40) + POWER(D40,$R40) + POWER(E40,$R40) + POWER(F40,$R40) + POWER(G40,$R40) + POWER(H40,$R40) + POWER(I40,$R40) + POWER(J40,$R40) + POWER(K40,$R40) + POWER(L40,$R40) + POWER(M40,$R40))</f>
        <v>0</v>
      </c>
      <c r="S41" s="20">
        <f t="shared" ref="S41" si="90">(B40*B$13 + C40*C$13 + D40*D$13 + E40*E$13 + F40*F$13 + G40*G$13 + H40*H$13 + I40*I$13 + J40*J$13 + K40*K$13 + L40*L$13 + M40*M$13)*S40</f>
        <v>0</v>
      </c>
      <c r="T41" s="20">
        <f t="shared" ref="T41" si="91">(B40*B$14+C40*C$14 + D40*D$14 + E40*E$14 + F40*F$14 + G40*G$14 + H40*H$14 + I40*I$14 + J40*J$14 + K40*K$14 + L40*L$14 + M40*M$14)*T40</f>
        <v>0</v>
      </c>
      <c r="U41" s="1">
        <f t="shared" ref="U41" si="92">(N40-$T$9)*U40</f>
        <v>-300</v>
      </c>
      <c r="V41" s="1">
        <f t="shared" ref="V41" si="93">(IF(B42&lt;=1, 1, 0) + IF(C42&lt;=1, 1, 0) + IF(D42&lt;=1, 1, 0) + IF(E42&lt;=1, 1, 0) + IF(F42&lt;=1, 1, 0) + IF(G42&lt;=1, 1, 0) + IF(H42&lt;=1, 1, 0) + IF(I42&lt;=1, 1, 0) + IF(J42&lt;=1, 1, 0) + IF(K42&lt;=1, 1, 0) + IF(L42&lt;=1, 1, 0) + IF(M42&lt;=1, 1, 0))*V40</f>
        <v>110</v>
      </c>
      <c r="W41" s="20">
        <f t="shared" ref="W41" si="94">IF(O42&lt;50, 0, -(POWER(B43,$W40)+POWER(C43,$W40)+POWER(D43,$W40)+POWER(E43,$W40)+POWER(F43,$W40)+POWER(G43,$W40)+POWER(H43,$W40)+POWER(I43,$W40)+POWER(J43,$W40)+POWER(K43,$W40)+POWER(L43,$W40))+POWER(M43,$W40))</f>
        <v>0</v>
      </c>
      <c r="X41" s="1">
        <f t="shared" ref="X41" si="95">(B43*B$12+C43*C$12+D43*D$12+E43*E$12+F43*F$12+G43*G$12+H43*H$12+I43*I$12+J43*J$12+K43*K$12+L43*L$12+M43*M$12)*X40</f>
        <v>1.2</v>
      </c>
    </row>
    <row r="42" spans="1:33" ht="24" customHeight="1" x14ac:dyDescent="0.2">
      <c r="A42" s="3" t="s">
        <v>15</v>
      </c>
      <c r="B42" s="6">
        <f>B37-B41</f>
        <v>5</v>
      </c>
      <c r="C42" s="6">
        <f t="shared" ref="C42:M42" si="96">C37-C41</f>
        <v>0</v>
      </c>
      <c r="D42" s="6">
        <f t="shared" si="96"/>
        <v>0</v>
      </c>
      <c r="E42" s="6">
        <f t="shared" si="96"/>
        <v>0</v>
      </c>
      <c r="F42" s="6">
        <f t="shared" si="96"/>
        <v>0</v>
      </c>
      <c r="G42" s="6">
        <f t="shared" si="96"/>
        <v>0</v>
      </c>
      <c r="H42" s="6">
        <f t="shared" si="96"/>
        <v>0</v>
      </c>
      <c r="I42" s="6">
        <f t="shared" si="96"/>
        <v>0</v>
      </c>
      <c r="J42" s="6">
        <f t="shared" si="96"/>
        <v>0</v>
      </c>
      <c r="K42" s="6">
        <f t="shared" si="96"/>
        <v>0</v>
      </c>
      <c r="L42" s="6">
        <f t="shared" si="96"/>
        <v>0</v>
      </c>
      <c r="M42" s="6">
        <f t="shared" si="96"/>
        <v>0</v>
      </c>
      <c r="N42" s="3">
        <f>SUM(B42:M42)</f>
        <v>5</v>
      </c>
      <c r="O42" s="20">
        <f t="shared" ref="O42" si="97">N42/$T$9</f>
        <v>1</v>
      </c>
    </row>
    <row r="43" spans="1:33" ht="24" customHeight="1" x14ac:dyDescent="0.2">
      <c r="A43" s="3"/>
      <c r="B43" s="31">
        <f>ABS(IF(B42/$O42 &gt; ROUNDUP($T$9/2, 0),  ROUNDUP($T$9/2, 0), B42/$O42 ))</f>
        <v>3</v>
      </c>
      <c r="C43" s="31">
        <f t="shared" ref="C43:M43" si="98">ABS(IF(C42/$O42 &gt; ROUNDUP($T$9/2, 0),  ROUNDUP($T$9/2, 0), C42/$O42 ))</f>
        <v>0</v>
      </c>
      <c r="D43" s="31">
        <f t="shared" si="98"/>
        <v>0</v>
      </c>
      <c r="E43" s="31">
        <f t="shared" si="98"/>
        <v>0</v>
      </c>
      <c r="F43" s="31">
        <f t="shared" si="98"/>
        <v>0</v>
      </c>
      <c r="G43" s="31">
        <f t="shared" si="98"/>
        <v>0</v>
      </c>
      <c r="H43" s="31">
        <f t="shared" si="98"/>
        <v>0</v>
      </c>
      <c r="I43" s="31">
        <f t="shared" si="98"/>
        <v>0</v>
      </c>
      <c r="J43" s="31">
        <f t="shared" si="98"/>
        <v>0</v>
      </c>
      <c r="K43" s="31">
        <f t="shared" si="98"/>
        <v>0</v>
      </c>
      <c r="L43" s="31">
        <f t="shared" si="98"/>
        <v>0</v>
      </c>
      <c r="M43" s="31">
        <f t="shared" si="98"/>
        <v>0</v>
      </c>
      <c r="N43" s="33">
        <f>MAX(B42/$O42,C42/$O42,D42/$O42,E42/$O42,F42/$O42,G42/$O42,H42/$O42,I42/$O42,J42/$O42,K42/$O42,L42/$O42,M42/$O42)</f>
        <v>5</v>
      </c>
    </row>
    <row r="44" spans="1:33" s="25" customFormat="1" ht="24" customHeight="1" x14ac:dyDescent="0.2">
      <c r="A44" s="10"/>
      <c r="B44" s="10"/>
      <c r="C44" s="10"/>
      <c r="D44" s="10"/>
      <c r="E44" s="10"/>
      <c r="F44" s="10"/>
      <c r="G44" s="10"/>
      <c r="H44" s="10"/>
      <c r="I44" s="10"/>
      <c r="J44" s="10"/>
      <c r="K44" s="10"/>
      <c r="L44" s="10"/>
      <c r="M44" s="10"/>
      <c r="N44" s="10"/>
      <c r="O44" s="1"/>
      <c r="P44" s="1"/>
      <c r="Q44" s="1"/>
      <c r="R44" s="1"/>
      <c r="S44" s="1"/>
      <c r="T44" s="1"/>
      <c r="U44" s="1"/>
      <c r="V44" s="1"/>
      <c r="W44" s="1"/>
      <c r="X44" s="1"/>
      <c r="Y44" s="1"/>
      <c r="Z44" s="27"/>
      <c r="AA44" s="27"/>
      <c r="AB44" s="27"/>
      <c r="AC44" s="27"/>
      <c r="AD44" s="27"/>
      <c r="AE44" s="27"/>
      <c r="AF44" s="27"/>
      <c r="AG44" s="27"/>
    </row>
    <row r="45" spans="1:33" ht="24" customHeight="1" x14ac:dyDescent="0.2">
      <c r="A45" s="3" t="s">
        <v>20</v>
      </c>
      <c r="B45" s="9"/>
      <c r="C45" s="4"/>
      <c r="D45" s="4"/>
      <c r="E45" s="4"/>
      <c r="F45" s="4"/>
      <c r="G45" s="4"/>
      <c r="H45" s="9"/>
      <c r="I45" s="9"/>
      <c r="J45" s="9"/>
      <c r="K45" s="9"/>
      <c r="L45" s="9"/>
      <c r="M45" s="9"/>
      <c r="N45" s="3">
        <f>SUM(B45:M45)</f>
        <v>0</v>
      </c>
      <c r="O45" s="22">
        <f t="shared" ref="O45" si="99">N42/N$17</f>
        <v>1</v>
      </c>
      <c r="R45" s="19">
        <f t="shared" ref="R45" si="100">LOG10( IF(N42&lt;$V$9, N42, $V$9+POWER(LOG10(N42-$V$9),$P$9))/3)/LOG10(ROUNDUP($T$9/2, 0))</f>
        <v>0.46497352071792725</v>
      </c>
      <c r="S45" s="19">
        <f t="shared" ref="S45" si="101">(IF(N42&lt;$V$9, N42, $V$9+POWER(LOG10(N42-$V$9),$P$9))/($T$9*$N$14))*50%</f>
        <v>4.1666666666666664E-2</v>
      </c>
      <c r="T45" s="19">
        <f t="shared" ref="T45" si="102">(IF(N42&lt;$V$9, N42, $V$9+POWER(LOG10(N42-$V$9),$P$9))/($T$9*$N$14))*60%</f>
        <v>4.9999999999999996E-2</v>
      </c>
      <c r="U45" s="1">
        <f t="shared" ref="U45" si="103">IF(O45&gt;50%,60,IF(O45&gt;40%,50,IF(O45&gt;30%,40,IF(O45&gt;20%,30,IF(O45&gt;10%,20,10)))))</f>
        <v>60</v>
      </c>
      <c r="V45" s="1">
        <f t="shared" ref="V45" si="104">IF($N$17 &lt; 1000, 10, IF($N$17 &lt; 3000, 5, 3))</f>
        <v>10</v>
      </c>
      <c r="W45" s="19">
        <f t="shared" ref="W45" si="105">IF(N48&gt;ROUNDUP($T$9/2, 0),LOG10( IF(N42&lt;$V$9, N42, $V$9+POWER(LOG10(N42-$V$9),$P$9))/3)/LOG10(ROUNDUP($T$9/2,0)),LOG10( IF(N47&lt;$V$9, N47, $V$9+POWER(LOG10(N47-$V$9),$P$9))/3)/LOG10(ROUNDUP($T$9/2,0)))</f>
        <v>0.46497352071792725</v>
      </c>
      <c r="X45" s="19">
        <f t="shared" ref="X45" si="106">(IF(N47&lt;$V$9, N47, $V$9+POWER(LOG10(N47-$V$9),$P$9))/($T$9*$N$14))*40%</f>
        <v>3.3333333333333333E-2</v>
      </c>
    </row>
    <row r="46" spans="1:33" ht="24" customHeight="1" x14ac:dyDescent="0.2">
      <c r="A46" s="4"/>
      <c r="B46" s="5">
        <f>$A46*B45</f>
        <v>0</v>
      </c>
      <c r="C46" s="5">
        <f t="shared" ref="C46:M46" si="107">$A46*C45</f>
        <v>0</v>
      </c>
      <c r="D46" s="5">
        <f t="shared" si="107"/>
        <v>0</v>
      </c>
      <c r="E46" s="5">
        <f t="shared" si="107"/>
        <v>0</v>
      </c>
      <c r="F46" s="5">
        <f t="shared" si="107"/>
        <v>0</v>
      </c>
      <c r="G46" s="5">
        <f t="shared" si="107"/>
        <v>0</v>
      </c>
      <c r="H46" s="5">
        <f t="shared" si="107"/>
        <v>0</v>
      </c>
      <c r="I46" s="5">
        <f t="shared" si="107"/>
        <v>0</v>
      </c>
      <c r="J46" s="5">
        <f t="shared" si="107"/>
        <v>0</v>
      </c>
      <c r="K46" s="5">
        <f t="shared" si="107"/>
        <v>0</v>
      </c>
      <c r="L46" s="5">
        <f t="shared" si="107"/>
        <v>0</v>
      </c>
      <c r="M46" s="5">
        <f t="shared" si="107"/>
        <v>0</v>
      </c>
      <c r="N46" s="3">
        <f>SUM(B46:M46)</f>
        <v>0</v>
      </c>
      <c r="O46" s="2">
        <f t="shared" ref="O46" si="108">N46/N$17</f>
        <v>0</v>
      </c>
      <c r="P46" s="23">
        <f t="shared" ref="P46" si="109">SUM(Q46:X46)</f>
        <v>-188.8</v>
      </c>
      <c r="Q46" s="20">
        <f t="shared" ref="Q46" si="110">IF(N46&lt;=$V$9, N46, $V$9+POWER(LOG10(N46-$V$9),$P$9))</f>
        <v>0</v>
      </c>
      <c r="R46" s="20">
        <f t="shared" ref="R46" si="111">-(POWER(B45,$R45) + POWER(C45,$R45) + POWER(D45,$R45) + POWER(E45,$R45) + POWER(F45,$R45) + POWER(G45,$R45) + POWER(H45,$R45) + POWER(I45,$R45) + POWER(J45,$R45) + POWER(K45,$R45) + POWER(L45,$R45) + POWER(M45,$R45))</f>
        <v>0</v>
      </c>
      <c r="S46" s="20">
        <f t="shared" ref="S46" si="112">(B45*B$13 + C45*C$13 + D45*D$13 + E45*E$13 + F45*F$13 + G45*G$13 + H45*H$13 + I45*I$13 + J45*J$13 + K45*K$13 + L45*L$13 + M45*M$13)*S45</f>
        <v>0</v>
      </c>
      <c r="T46" s="20">
        <f t="shared" ref="T46" si="113">(B45*B$14+C45*C$14 + D45*D$14 + E45*E$14 + F45*F$14 + G45*G$14 + H45*H$14 + I45*I$14 + J45*J$14 + K45*K$14 + L45*L$14 + M45*M$14)*T45</f>
        <v>0</v>
      </c>
      <c r="U46" s="1">
        <f t="shared" ref="U46" si="114">(N45-$T$9)*U45</f>
        <v>-300</v>
      </c>
      <c r="V46" s="1">
        <f t="shared" ref="V46" si="115">(IF(B47&lt;=1, 1, 0) + IF(C47&lt;=1, 1, 0) + IF(D47&lt;=1, 1, 0) + IF(E47&lt;=1, 1, 0) + IF(F47&lt;=1, 1, 0) + IF(G47&lt;=1, 1, 0) + IF(H47&lt;=1, 1, 0) + IF(I47&lt;=1, 1, 0) + IF(J47&lt;=1, 1, 0) + IF(K47&lt;=1, 1, 0) + IF(L47&lt;=1, 1, 0) + IF(M47&lt;=1, 1, 0))*V45</f>
        <v>110</v>
      </c>
      <c r="W46" s="20">
        <f t="shared" ref="W46" si="116">IF(O47&lt;50, 0, -(POWER(B48,$W45)+POWER(C48,$W45)+POWER(D48,$W45)+POWER(E48,$W45)+POWER(F48,$W45)+POWER(G48,$W45)+POWER(H48,$W45)+POWER(I48,$W45)+POWER(J48,$W45)+POWER(K48,$W45)+POWER(L48,$W45))+POWER(M48,$W45))</f>
        <v>0</v>
      </c>
      <c r="X46" s="1">
        <f t="shared" ref="X46" si="117">(B48*B$12+C48*C$12+D48*D$12+E48*E$12+F48*F$12+G48*G$12+H48*H$12+I48*I$12+J48*J$12+K48*K$12+L48*L$12+M48*M$12)*X45</f>
        <v>1.2</v>
      </c>
    </row>
    <row r="47" spans="1:33" ht="24" customHeight="1" x14ac:dyDescent="0.2">
      <c r="A47" s="3" t="s">
        <v>15</v>
      </c>
      <c r="B47" s="6">
        <f>B42-B46</f>
        <v>5</v>
      </c>
      <c r="C47" s="6">
        <f t="shared" ref="C47:M47" si="118">C42-C46</f>
        <v>0</v>
      </c>
      <c r="D47" s="6">
        <f t="shared" si="118"/>
        <v>0</v>
      </c>
      <c r="E47" s="6">
        <f t="shared" si="118"/>
        <v>0</v>
      </c>
      <c r="F47" s="6">
        <f t="shared" si="118"/>
        <v>0</v>
      </c>
      <c r="G47" s="6">
        <f t="shared" si="118"/>
        <v>0</v>
      </c>
      <c r="H47" s="6">
        <f t="shared" si="118"/>
        <v>0</v>
      </c>
      <c r="I47" s="6">
        <f t="shared" si="118"/>
        <v>0</v>
      </c>
      <c r="J47" s="6">
        <f t="shared" si="118"/>
        <v>0</v>
      </c>
      <c r="K47" s="6">
        <f t="shared" si="118"/>
        <v>0</v>
      </c>
      <c r="L47" s="6">
        <f t="shared" si="118"/>
        <v>0</v>
      </c>
      <c r="M47" s="6">
        <f t="shared" si="118"/>
        <v>0</v>
      </c>
      <c r="N47" s="3">
        <f>SUM(B47:M47)</f>
        <v>5</v>
      </c>
      <c r="O47" s="20">
        <f t="shared" ref="O47" si="119">N47/$T$9</f>
        <v>1</v>
      </c>
    </row>
    <row r="48" spans="1:33" ht="24" customHeight="1" x14ac:dyDescent="0.2">
      <c r="A48" s="3"/>
      <c r="B48" s="31">
        <f>ABS(IF(B47/$O47 &gt; ROUNDUP($T$9/2, 0),  ROUNDUP($T$9/2, 0), B47/$O47 ))</f>
        <v>3</v>
      </c>
      <c r="C48" s="31">
        <f t="shared" ref="C48:M48" si="120">ABS(IF(C47/$O47 &gt; ROUNDUP($T$9/2, 0),  ROUNDUP($T$9/2, 0), C47/$O47 ))</f>
        <v>0</v>
      </c>
      <c r="D48" s="31">
        <f t="shared" si="120"/>
        <v>0</v>
      </c>
      <c r="E48" s="31">
        <f t="shared" si="120"/>
        <v>0</v>
      </c>
      <c r="F48" s="31">
        <f t="shared" si="120"/>
        <v>0</v>
      </c>
      <c r="G48" s="31">
        <f t="shared" si="120"/>
        <v>0</v>
      </c>
      <c r="H48" s="31">
        <f t="shared" si="120"/>
        <v>0</v>
      </c>
      <c r="I48" s="31">
        <f t="shared" si="120"/>
        <v>0</v>
      </c>
      <c r="J48" s="31">
        <f t="shared" si="120"/>
        <v>0</v>
      </c>
      <c r="K48" s="31">
        <f t="shared" si="120"/>
        <v>0</v>
      </c>
      <c r="L48" s="31">
        <f t="shared" si="120"/>
        <v>0</v>
      </c>
      <c r="M48" s="31">
        <f t="shared" si="120"/>
        <v>0</v>
      </c>
      <c r="N48" s="33">
        <f>MAX(B47/$O47,C47/$O47,D47/$O47,E47/$O47,F47/$O47,G47/$O47,H47/$O47,I47/$O47,J47/$O47,K47/$O47,L47/$O47,M47/$O47)</f>
        <v>5</v>
      </c>
    </row>
    <row r="49" spans="1:33" s="25" customFormat="1" ht="24" customHeight="1" x14ac:dyDescent="0.2">
      <c r="A49" s="10"/>
      <c r="B49" s="10"/>
      <c r="C49" s="10"/>
      <c r="D49" s="10"/>
      <c r="E49" s="10"/>
      <c r="F49" s="10"/>
      <c r="G49" s="10"/>
      <c r="H49" s="10"/>
      <c r="I49" s="10"/>
      <c r="J49" s="10"/>
      <c r="K49" s="10"/>
      <c r="L49" s="10"/>
      <c r="M49" s="10"/>
      <c r="N49" s="10"/>
      <c r="O49" s="1"/>
      <c r="P49" s="1"/>
      <c r="Q49" s="1"/>
      <c r="R49" s="1"/>
      <c r="S49" s="1"/>
      <c r="T49" s="1"/>
      <c r="U49" s="1"/>
      <c r="V49" s="1"/>
      <c r="W49" s="1"/>
      <c r="X49" s="1"/>
      <c r="Y49" s="1"/>
      <c r="Z49" s="27"/>
      <c r="AA49" s="27"/>
      <c r="AB49" s="27"/>
      <c r="AC49" s="27"/>
      <c r="AD49" s="27"/>
      <c r="AE49" s="27"/>
      <c r="AF49" s="27"/>
      <c r="AG49" s="27"/>
    </row>
    <row r="50" spans="1:33" ht="24" customHeight="1" x14ac:dyDescent="0.2">
      <c r="A50" s="3" t="s">
        <v>21</v>
      </c>
      <c r="B50" s="9"/>
      <c r="C50" s="4"/>
      <c r="D50" s="4"/>
      <c r="E50" s="4"/>
      <c r="F50" s="4"/>
      <c r="G50" s="4"/>
      <c r="H50" s="9"/>
      <c r="I50" s="9"/>
      <c r="J50" s="9"/>
      <c r="K50" s="9"/>
      <c r="L50" s="9"/>
      <c r="M50" s="9"/>
      <c r="N50" s="3">
        <f>SUM(B50:M50)</f>
        <v>0</v>
      </c>
      <c r="O50" s="22">
        <f t="shared" ref="O50" si="121">N47/N$17</f>
        <v>1</v>
      </c>
      <c r="R50" s="19">
        <f t="shared" ref="R50" si="122">LOG10( IF(N47&lt;$V$9, N47, $V$9+POWER(LOG10(N47-$V$9),$P$9))/3)/LOG10(ROUNDUP($T$9/2, 0))</f>
        <v>0.46497352071792725</v>
      </c>
      <c r="S50" s="19">
        <f t="shared" ref="S50" si="123">(IF(N47&lt;$V$9, N47, $V$9+POWER(LOG10(N47-$V$9),$P$9))/($T$9*$N$14))*50%</f>
        <v>4.1666666666666664E-2</v>
      </c>
      <c r="T50" s="19">
        <f t="shared" ref="T50" si="124">(IF(N47&lt;$V$9, N47, $V$9+POWER(LOG10(N47-$V$9),$P$9))/($T$9*$N$14))*60%</f>
        <v>4.9999999999999996E-2</v>
      </c>
      <c r="U50" s="1">
        <f t="shared" ref="U50" si="125">IF(O50&gt;50%,60,IF(O50&gt;40%,50,IF(O50&gt;30%,40,IF(O50&gt;20%,30,IF(O50&gt;10%,20,10)))))</f>
        <v>60</v>
      </c>
      <c r="V50" s="1">
        <f t="shared" ref="V50" si="126">IF($N$17 &lt; 1000, 10, IF($N$17 &lt; 3000, 5, 3))</f>
        <v>10</v>
      </c>
      <c r="W50" s="19">
        <f t="shared" ref="W50" si="127">IF(N53&gt;ROUNDUP($T$9/2, 0),LOG10( IF(N47&lt;$V$9, N47, $V$9+POWER(LOG10(N47-$V$9),$P$9))/3)/LOG10(ROUNDUP($T$9/2,0)),LOG10( IF(N52&lt;$V$9, N52, $V$9+POWER(LOG10(N52-$V$9),$P$9))/3)/LOG10(ROUNDUP($T$9/2,0)))</f>
        <v>0.46497352071792725</v>
      </c>
      <c r="X50" s="19">
        <f t="shared" ref="X50" si="128">(IF(N52&lt;$V$9, N52, $V$9+POWER(LOG10(N52-$V$9),$P$9))/($T$9*$N$14))*40%</f>
        <v>3.3333333333333333E-2</v>
      </c>
    </row>
    <row r="51" spans="1:33" ht="24" customHeight="1" x14ac:dyDescent="0.2">
      <c r="A51" s="4"/>
      <c r="B51" s="5">
        <f>$A51*B50</f>
        <v>0</v>
      </c>
      <c r="C51" s="5">
        <f t="shared" ref="C51:M51" si="129">$A51*C50</f>
        <v>0</v>
      </c>
      <c r="D51" s="5">
        <f t="shared" si="129"/>
        <v>0</v>
      </c>
      <c r="E51" s="5">
        <f t="shared" si="129"/>
        <v>0</v>
      </c>
      <c r="F51" s="5">
        <f t="shared" si="129"/>
        <v>0</v>
      </c>
      <c r="G51" s="5">
        <f t="shared" si="129"/>
        <v>0</v>
      </c>
      <c r="H51" s="5">
        <f t="shared" si="129"/>
        <v>0</v>
      </c>
      <c r="I51" s="5">
        <f t="shared" si="129"/>
        <v>0</v>
      </c>
      <c r="J51" s="5">
        <f t="shared" si="129"/>
        <v>0</v>
      </c>
      <c r="K51" s="5">
        <f t="shared" si="129"/>
        <v>0</v>
      </c>
      <c r="L51" s="5">
        <f t="shared" si="129"/>
        <v>0</v>
      </c>
      <c r="M51" s="5">
        <f t="shared" si="129"/>
        <v>0</v>
      </c>
      <c r="N51" s="3">
        <f>SUM(B51:M51)</f>
        <v>0</v>
      </c>
      <c r="O51" s="2">
        <f t="shared" ref="O51" si="130">N51/N$17</f>
        <v>0</v>
      </c>
      <c r="P51" s="23">
        <f t="shared" ref="P51" si="131">SUM(Q51:X51)</f>
        <v>-188.8</v>
      </c>
      <c r="Q51" s="20">
        <f t="shared" ref="Q51" si="132">IF(N51&lt;=$V$9, N51, $V$9+POWER(LOG10(N51-$V$9),$P$9))</f>
        <v>0</v>
      </c>
      <c r="R51" s="20">
        <f t="shared" ref="R51" si="133">-(POWER(B50,$R50) + POWER(C50,$R50) + POWER(D50,$R50) + POWER(E50,$R50) + POWER(F50,$R50) + POWER(G50,$R50) + POWER(H50,$R50) + POWER(I50,$R50) + POWER(J50,$R50) + POWER(K50,$R50) + POWER(L50,$R50) + POWER(M50,$R50))</f>
        <v>0</v>
      </c>
      <c r="S51" s="20">
        <f t="shared" ref="S51" si="134">(B50*B$13 + C50*C$13 + D50*D$13 + E50*E$13 + F50*F$13 + G50*G$13 + H50*H$13 + I50*I$13 + J50*J$13 + K50*K$13 + L50*L$13 + M50*M$13)*S50</f>
        <v>0</v>
      </c>
      <c r="T51" s="20">
        <f t="shared" ref="T51" si="135">(B50*B$14+C50*C$14 + D50*D$14 + E50*E$14 + F50*F$14 + G50*G$14 + H50*H$14 + I50*I$14 + J50*J$14 + K50*K$14 + L50*L$14 + M50*M$14)*T50</f>
        <v>0</v>
      </c>
      <c r="U51" s="1">
        <f t="shared" ref="U51" si="136">(N50-$T$9)*U50</f>
        <v>-300</v>
      </c>
      <c r="V51" s="1">
        <f t="shared" ref="V51" si="137">(IF(B52&lt;=1, 1, 0) + IF(C52&lt;=1, 1, 0) + IF(D52&lt;=1, 1, 0) + IF(E52&lt;=1, 1, 0) + IF(F52&lt;=1, 1, 0) + IF(G52&lt;=1, 1, 0) + IF(H52&lt;=1, 1, 0) + IF(I52&lt;=1, 1, 0) + IF(J52&lt;=1, 1, 0) + IF(K52&lt;=1, 1, 0) + IF(L52&lt;=1, 1, 0) + IF(M52&lt;=1, 1, 0))*V50</f>
        <v>110</v>
      </c>
      <c r="W51" s="20">
        <f t="shared" ref="W51" si="138">IF(O52&lt;50, 0, -(POWER(B53,$W50)+POWER(C53,$W50)+POWER(D53,$W50)+POWER(E53,$W50)+POWER(F53,$W50)+POWER(G53,$W50)+POWER(H53,$W50)+POWER(I53,$W50)+POWER(J53,$W50)+POWER(K53,$W50)+POWER(L53,$W50))+POWER(M53,$W50))</f>
        <v>0</v>
      </c>
      <c r="X51" s="1">
        <f t="shared" ref="X51" si="139">(B53*B$12+C53*C$12+D53*D$12+E53*E$12+F53*F$12+G53*G$12+H53*H$12+I53*I$12+J53*J$12+K53*K$12+L53*L$12+M53*M$12)*X50</f>
        <v>1.2</v>
      </c>
    </row>
    <row r="52" spans="1:33" ht="24" customHeight="1" x14ac:dyDescent="0.2">
      <c r="A52" s="3" t="s">
        <v>15</v>
      </c>
      <c r="B52" s="6">
        <f>B47-B51</f>
        <v>5</v>
      </c>
      <c r="C52" s="6">
        <f t="shared" ref="C52:M52" si="140">C47-C51</f>
        <v>0</v>
      </c>
      <c r="D52" s="6">
        <f t="shared" si="140"/>
        <v>0</v>
      </c>
      <c r="E52" s="6">
        <f t="shared" si="140"/>
        <v>0</v>
      </c>
      <c r="F52" s="6">
        <f t="shared" si="140"/>
        <v>0</v>
      </c>
      <c r="G52" s="6">
        <f t="shared" si="140"/>
        <v>0</v>
      </c>
      <c r="H52" s="6">
        <f t="shared" si="140"/>
        <v>0</v>
      </c>
      <c r="I52" s="6">
        <f t="shared" si="140"/>
        <v>0</v>
      </c>
      <c r="J52" s="6">
        <f t="shared" si="140"/>
        <v>0</v>
      </c>
      <c r="K52" s="6">
        <f t="shared" si="140"/>
        <v>0</v>
      </c>
      <c r="L52" s="6">
        <f t="shared" si="140"/>
        <v>0</v>
      </c>
      <c r="M52" s="6">
        <f t="shared" si="140"/>
        <v>0</v>
      </c>
      <c r="N52" s="3">
        <f>SUM(B52:M52)</f>
        <v>5</v>
      </c>
      <c r="O52" s="20">
        <f t="shared" ref="O52" si="141">N52/$T$9</f>
        <v>1</v>
      </c>
    </row>
    <row r="53" spans="1:33" ht="24" customHeight="1" x14ac:dyDescent="0.2">
      <c r="A53" s="3"/>
      <c r="B53" s="31">
        <f>ABS(IF(B52/$O52 &gt; ROUNDUP($T$9/2, 0),  ROUNDUP($T$9/2, 0), B52/$O52 ))</f>
        <v>3</v>
      </c>
      <c r="C53" s="31">
        <f t="shared" ref="C53:M53" si="142">ABS(IF(C52/$O52 &gt; ROUNDUP($T$9/2, 0),  ROUNDUP($T$9/2, 0), C52/$O52 ))</f>
        <v>0</v>
      </c>
      <c r="D53" s="31">
        <f t="shared" si="142"/>
        <v>0</v>
      </c>
      <c r="E53" s="31">
        <f t="shared" si="142"/>
        <v>0</v>
      </c>
      <c r="F53" s="31">
        <f t="shared" si="142"/>
        <v>0</v>
      </c>
      <c r="G53" s="31">
        <f t="shared" si="142"/>
        <v>0</v>
      </c>
      <c r="H53" s="31">
        <f t="shared" si="142"/>
        <v>0</v>
      </c>
      <c r="I53" s="31">
        <f t="shared" si="142"/>
        <v>0</v>
      </c>
      <c r="J53" s="31">
        <f t="shared" si="142"/>
        <v>0</v>
      </c>
      <c r="K53" s="31">
        <f t="shared" si="142"/>
        <v>0</v>
      </c>
      <c r="L53" s="31">
        <f t="shared" si="142"/>
        <v>0</v>
      </c>
      <c r="M53" s="31">
        <f t="shared" si="142"/>
        <v>0</v>
      </c>
      <c r="N53" s="33">
        <f>MAX(B52/$O52,C52/$O52,D52/$O52,E52/$O52,F52/$O52,G52/$O52,H52/$O52,I52/$O52,J52/$O52,K52/$O52,L52/$O52,M52/$O52)</f>
        <v>5</v>
      </c>
    </row>
    <row r="54" spans="1:33" s="25" customFormat="1" ht="24" customHeight="1" x14ac:dyDescent="0.2">
      <c r="A54" s="29"/>
      <c r="B54" s="26"/>
      <c r="C54" s="26"/>
      <c r="D54" s="26"/>
      <c r="E54" s="26"/>
      <c r="F54" s="26"/>
      <c r="G54" s="26"/>
      <c r="H54" s="26"/>
      <c r="I54" s="26"/>
      <c r="J54" s="26"/>
      <c r="K54" s="26"/>
      <c r="L54" s="26"/>
      <c r="M54" s="26"/>
      <c r="N54" s="10"/>
      <c r="O54" s="1"/>
      <c r="P54" s="1"/>
      <c r="Q54" s="1"/>
      <c r="R54" s="1"/>
      <c r="S54" s="1"/>
      <c r="T54" s="1"/>
      <c r="U54" s="1"/>
      <c r="V54" s="1"/>
      <c r="W54" s="1"/>
      <c r="X54" s="1"/>
      <c r="Y54" s="1"/>
      <c r="Z54" s="27"/>
      <c r="AA54" s="27"/>
      <c r="AB54" s="27"/>
      <c r="AC54" s="27"/>
      <c r="AD54" s="27"/>
      <c r="AE54" s="27"/>
      <c r="AF54" s="27"/>
      <c r="AG54" s="27"/>
    </row>
    <row r="55" spans="1:33" ht="24" customHeight="1" x14ac:dyDescent="0.2">
      <c r="A55" s="3" t="s">
        <v>22</v>
      </c>
      <c r="B55" s="9"/>
      <c r="C55" s="4"/>
      <c r="D55" s="4"/>
      <c r="E55" s="4"/>
      <c r="F55" s="4"/>
      <c r="G55" s="4"/>
      <c r="H55" s="9"/>
      <c r="I55" s="9"/>
      <c r="J55" s="9"/>
      <c r="K55" s="9"/>
      <c r="L55" s="9"/>
      <c r="M55" s="9"/>
      <c r="N55" s="3">
        <f>SUM(B55:M55)</f>
        <v>0</v>
      </c>
      <c r="O55" s="22">
        <f t="shared" ref="O55" si="143">N52/N$17</f>
        <v>1</v>
      </c>
      <c r="R55" s="19">
        <f t="shared" ref="R55" si="144">LOG10( IF(N52&lt;$V$9, N52, $V$9+POWER(LOG10(N52-$V$9),$P$9))/3)/LOG10(ROUNDUP($T$9/2, 0))</f>
        <v>0.46497352071792725</v>
      </c>
      <c r="S55" s="19">
        <f t="shared" ref="S55" si="145">(IF(N52&lt;$V$9, N52, $V$9+POWER(LOG10(N52-$V$9),$P$9))/($T$9*$N$14))*50%</f>
        <v>4.1666666666666664E-2</v>
      </c>
      <c r="T55" s="19">
        <f t="shared" ref="T55" si="146">(IF(N52&lt;$V$9, N52, $V$9+POWER(LOG10(N52-$V$9),$P$9))/($T$9*$N$14))*60%</f>
        <v>4.9999999999999996E-2</v>
      </c>
      <c r="U55" s="1">
        <f t="shared" ref="U55" si="147">IF(O55&gt;50%,60,IF(O55&gt;40%,50,IF(O55&gt;30%,40,IF(O55&gt;20%,30,IF(O55&gt;10%,20,10)))))</f>
        <v>60</v>
      </c>
      <c r="V55" s="1">
        <f t="shared" ref="V55" si="148">IF($N$17 &lt; 1000, 10, IF($N$17 &lt; 3000, 5, 3))</f>
        <v>10</v>
      </c>
      <c r="W55" s="19">
        <f t="shared" ref="W55" si="149">IF(N58&gt;ROUNDUP($T$9/2, 0),LOG10( IF(N52&lt;$V$9, N52, $V$9+POWER(LOG10(N52-$V$9),$P$9))/3)/LOG10(ROUNDUP($T$9/2,0)),LOG10( IF(N57&lt;$V$9, N57, $V$9+POWER(LOG10(N57-$V$9),$P$9))/3)/LOG10(ROUNDUP($T$9/2,0)))</f>
        <v>0.46497352071792725</v>
      </c>
      <c r="X55" s="19">
        <f t="shared" ref="X55" si="150">(IF(N57&lt;$V$9, N57, $V$9+POWER(LOG10(N57-$V$9),$P$9))/($T$9*$N$14))*40%</f>
        <v>3.3333333333333333E-2</v>
      </c>
    </row>
    <row r="56" spans="1:33" ht="24" customHeight="1" x14ac:dyDescent="0.2">
      <c r="A56" s="4"/>
      <c r="B56" s="5">
        <f>$A56*B55</f>
        <v>0</v>
      </c>
      <c r="C56" s="5">
        <f t="shared" ref="C56:M56" si="151">$A56*C55</f>
        <v>0</v>
      </c>
      <c r="D56" s="5">
        <f t="shared" si="151"/>
        <v>0</v>
      </c>
      <c r="E56" s="5">
        <f t="shared" si="151"/>
        <v>0</v>
      </c>
      <c r="F56" s="5">
        <f t="shared" si="151"/>
        <v>0</v>
      </c>
      <c r="G56" s="5">
        <f t="shared" si="151"/>
        <v>0</v>
      </c>
      <c r="H56" s="5">
        <f t="shared" si="151"/>
        <v>0</v>
      </c>
      <c r="I56" s="5">
        <f t="shared" si="151"/>
        <v>0</v>
      </c>
      <c r="J56" s="5">
        <f t="shared" si="151"/>
        <v>0</v>
      </c>
      <c r="K56" s="5">
        <f t="shared" si="151"/>
        <v>0</v>
      </c>
      <c r="L56" s="5">
        <f t="shared" si="151"/>
        <v>0</v>
      </c>
      <c r="M56" s="5">
        <f t="shared" si="151"/>
        <v>0</v>
      </c>
      <c r="N56" s="3">
        <f>SUM(B56:M56)</f>
        <v>0</v>
      </c>
      <c r="O56" s="2">
        <f t="shared" ref="O56" si="152">N56/N$17</f>
        <v>0</v>
      </c>
      <c r="P56" s="23">
        <f t="shared" ref="P56" si="153">SUM(Q56:X56)</f>
        <v>-188.8</v>
      </c>
      <c r="Q56" s="20">
        <f t="shared" ref="Q56" si="154">IF(N56&lt;=$V$9, N56, $V$9+POWER(LOG10(N56-$V$9),$P$9))</f>
        <v>0</v>
      </c>
      <c r="R56" s="20">
        <f t="shared" ref="R56" si="155">-(POWER(B55,$R55) + POWER(C55,$R55) + POWER(D55,$R55) + POWER(E55,$R55) + POWER(F55,$R55) + POWER(G55,$R55) + POWER(H55,$R55) + POWER(I55,$R55) + POWER(J55,$R55) + POWER(K55,$R55) + POWER(L55,$R55) + POWER(M55,$R55))</f>
        <v>0</v>
      </c>
      <c r="S56" s="20">
        <f t="shared" ref="S56" si="156">(B55*B$13 + C55*C$13 + D55*D$13 + E55*E$13 + F55*F$13 + G55*G$13 + H55*H$13 + I55*I$13 + J55*J$13 + K55*K$13 + L55*L$13 + M55*M$13)*S55</f>
        <v>0</v>
      </c>
      <c r="T56" s="20">
        <f t="shared" ref="T56" si="157">(B55*B$14+C55*C$14 + D55*D$14 + E55*E$14 + F55*F$14 + G55*G$14 + H55*H$14 + I55*I$14 + J55*J$14 + K55*K$14 + L55*L$14 + M55*M$14)*T55</f>
        <v>0</v>
      </c>
      <c r="U56" s="1">
        <f t="shared" ref="U56" si="158">(N55-$T$9)*U55</f>
        <v>-300</v>
      </c>
      <c r="V56" s="1">
        <f t="shared" ref="V56" si="159">(IF(B57&lt;=1, 1, 0) + IF(C57&lt;=1, 1, 0) + IF(D57&lt;=1, 1, 0) + IF(E57&lt;=1, 1, 0) + IF(F57&lt;=1, 1, 0) + IF(G57&lt;=1, 1, 0) + IF(H57&lt;=1, 1, 0) + IF(I57&lt;=1, 1, 0) + IF(J57&lt;=1, 1, 0) + IF(K57&lt;=1, 1, 0) + IF(L57&lt;=1, 1, 0) + IF(M57&lt;=1, 1, 0))*V55</f>
        <v>110</v>
      </c>
      <c r="W56" s="20">
        <f t="shared" ref="W56" si="160">IF(O57&lt;50, 0, -(POWER(B58,$W55)+POWER(C58,$W55)+POWER(D58,$W55)+POWER(E58,$W55)+POWER(F58,$W55)+POWER(G58,$W55)+POWER(H58,$W55)+POWER(I58,$W55)+POWER(J58,$W55)+POWER(K58,$W55)+POWER(L58,$W55))+POWER(M58,$W55))</f>
        <v>0</v>
      </c>
      <c r="X56" s="1">
        <f t="shared" ref="X56" si="161">(B58*B$12+C58*C$12+D58*D$12+E58*E$12+F58*F$12+G58*G$12+H58*H$12+I58*I$12+J58*J$12+K58*K$12+L58*L$12+M58*M$12)*X55</f>
        <v>1.2</v>
      </c>
    </row>
    <row r="57" spans="1:33" ht="24" customHeight="1" x14ac:dyDescent="0.2">
      <c r="A57" s="3" t="s">
        <v>15</v>
      </c>
      <c r="B57" s="6">
        <f>B52-B56</f>
        <v>5</v>
      </c>
      <c r="C57" s="6">
        <f t="shared" ref="C57:M57" si="162">C52-C56</f>
        <v>0</v>
      </c>
      <c r="D57" s="6">
        <f t="shared" si="162"/>
        <v>0</v>
      </c>
      <c r="E57" s="6">
        <f t="shared" si="162"/>
        <v>0</v>
      </c>
      <c r="F57" s="6">
        <f t="shared" si="162"/>
        <v>0</v>
      </c>
      <c r="G57" s="6">
        <f t="shared" si="162"/>
        <v>0</v>
      </c>
      <c r="H57" s="6">
        <f t="shared" si="162"/>
        <v>0</v>
      </c>
      <c r="I57" s="6">
        <f t="shared" si="162"/>
        <v>0</v>
      </c>
      <c r="J57" s="6">
        <f t="shared" si="162"/>
        <v>0</v>
      </c>
      <c r="K57" s="6">
        <f t="shared" si="162"/>
        <v>0</v>
      </c>
      <c r="L57" s="6">
        <f t="shared" si="162"/>
        <v>0</v>
      </c>
      <c r="M57" s="6">
        <f t="shared" si="162"/>
        <v>0</v>
      </c>
      <c r="N57" s="3">
        <f>SUM(B57:M57)</f>
        <v>5</v>
      </c>
      <c r="O57" s="20">
        <f t="shared" ref="O57" si="163">N57/$T$9</f>
        <v>1</v>
      </c>
    </row>
    <row r="58" spans="1:33" ht="24" customHeight="1" x14ac:dyDescent="0.2">
      <c r="A58" s="3"/>
      <c r="B58" s="31">
        <f>ABS(IF(B57/$O57 &gt; ROUNDUP($T$9/2, 0),  ROUNDUP($T$9/2, 0), B57/$O57 ))</f>
        <v>3</v>
      </c>
      <c r="C58" s="31">
        <f t="shared" ref="C58:M58" si="164">ABS(IF(C57/$O57 &gt; ROUNDUP($T$9/2, 0),  ROUNDUP($T$9/2, 0), C57/$O57 ))</f>
        <v>0</v>
      </c>
      <c r="D58" s="31">
        <f t="shared" si="164"/>
        <v>0</v>
      </c>
      <c r="E58" s="31">
        <f t="shared" si="164"/>
        <v>0</v>
      </c>
      <c r="F58" s="31">
        <f t="shared" si="164"/>
        <v>0</v>
      </c>
      <c r="G58" s="31">
        <f t="shared" si="164"/>
        <v>0</v>
      </c>
      <c r="H58" s="31">
        <f t="shared" si="164"/>
        <v>0</v>
      </c>
      <c r="I58" s="31">
        <f t="shared" si="164"/>
        <v>0</v>
      </c>
      <c r="J58" s="31">
        <f t="shared" si="164"/>
        <v>0</v>
      </c>
      <c r="K58" s="31">
        <f t="shared" si="164"/>
        <v>0</v>
      </c>
      <c r="L58" s="31">
        <f t="shared" si="164"/>
        <v>0</v>
      </c>
      <c r="M58" s="31">
        <f t="shared" si="164"/>
        <v>0</v>
      </c>
      <c r="N58" s="33">
        <f>MAX(B57/$O57,C57/$O57,D57/$O57,E57/$O57,F57/$O57,G57/$O57,H57/$O57,I57/$O57,J57/$O57,K57/$O57,L57/$O57,M57/$O57)</f>
        <v>5</v>
      </c>
    </row>
    <row r="59" spans="1:33" s="25" customFormat="1" ht="24" customHeight="1" x14ac:dyDescent="0.2">
      <c r="A59" s="28"/>
      <c r="B59" s="10"/>
      <c r="C59" s="10"/>
      <c r="D59" s="10"/>
      <c r="E59" s="10"/>
      <c r="F59" s="10"/>
      <c r="G59" s="10"/>
      <c r="H59" s="10"/>
      <c r="I59" s="10"/>
      <c r="J59" s="10"/>
      <c r="K59" s="10"/>
      <c r="L59" s="10"/>
      <c r="M59" s="10"/>
      <c r="N59" s="10"/>
      <c r="O59" s="1"/>
      <c r="P59" s="1"/>
      <c r="Q59" s="1"/>
      <c r="R59" s="1"/>
      <c r="S59" s="1"/>
      <c r="T59" s="1"/>
      <c r="U59" s="1"/>
      <c r="V59" s="1"/>
      <c r="W59" s="1"/>
      <c r="X59" s="1"/>
      <c r="Y59" s="1"/>
      <c r="Z59" s="27"/>
      <c r="AA59" s="27"/>
      <c r="AB59" s="27"/>
      <c r="AC59" s="27"/>
      <c r="AD59" s="27"/>
      <c r="AE59" s="27"/>
      <c r="AF59" s="27"/>
      <c r="AG59" s="27"/>
    </row>
    <row r="60" spans="1:33" ht="24" customHeight="1" x14ac:dyDescent="0.2">
      <c r="A60" s="3" t="s">
        <v>23</v>
      </c>
      <c r="B60" s="9"/>
      <c r="C60" s="4"/>
      <c r="D60" s="4"/>
      <c r="E60" s="4"/>
      <c r="F60" s="4"/>
      <c r="G60" s="4"/>
      <c r="H60" s="9"/>
      <c r="I60" s="9"/>
      <c r="J60" s="9"/>
      <c r="K60" s="9"/>
      <c r="L60" s="9"/>
      <c r="M60" s="9"/>
      <c r="N60" s="3">
        <f>SUM(B60:M60)</f>
        <v>0</v>
      </c>
      <c r="O60" s="22">
        <f t="shared" ref="O60" si="165">N57/N$17</f>
        <v>1</v>
      </c>
      <c r="R60" s="19">
        <f t="shared" ref="R60" si="166">LOG10( IF(N57&lt;$V$9, N57, $V$9+POWER(LOG10(N57-$V$9),$P$9))/3)/LOG10(ROUNDUP($T$9/2, 0))</f>
        <v>0.46497352071792725</v>
      </c>
      <c r="S60" s="19">
        <f t="shared" ref="S60" si="167">(IF(N57&lt;$V$9, N57, $V$9+POWER(LOG10(N57-$V$9),$P$9))/($T$9*$N$14))*50%</f>
        <v>4.1666666666666664E-2</v>
      </c>
      <c r="T60" s="19">
        <f t="shared" ref="T60" si="168">(IF(N57&lt;$V$9, N57, $V$9+POWER(LOG10(N57-$V$9),$P$9))/($T$9*$N$14))*60%</f>
        <v>4.9999999999999996E-2</v>
      </c>
      <c r="U60" s="1">
        <f t="shared" ref="U60" si="169">IF(O60&gt;50%,60,IF(O60&gt;40%,50,IF(O60&gt;30%,40,IF(O60&gt;20%,30,IF(O60&gt;10%,20,10)))))</f>
        <v>60</v>
      </c>
      <c r="V60" s="1">
        <f t="shared" ref="V60" si="170">IF($N$17 &lt; 1000, 10, IF($N$17 &lt; 3000, 5, 3))</f>
        <v>10</v>
      </c>
      <c r="W60" s="19">
        <f t="shared" ref="W60" si="171">IF(N63&gt;ROUNDUP($T$9/2, 0),LOG10( IF(N57&lt;$V$9, N57, $V$9+POWER(LOG10(N57-$V$9),$P$9))/3)/LOG10(ROUNDUP($T$9/2,0)),LOG10( IF(N62&lt;$V$9, N62, $V$9+POWER(LOG10(N62-$V$9),$P$9))/3)/LOG10(ROUNDUP($T$9/2,0)))</f>
        <v>0.46497352071792725</v>
      </c>
      <c r="X60" s="19">
        <f t="shared" ref="X60" si="172">(IF(N62&lt;$V$9, N62, $V$9+POWER(LOG10(N62-$V$9),$P$9))/($T$9*$N$14))*40%</f>
        <v>3.3333333333333333E-2</v>
      </c>
    </row>
    <row r="61" spans="1:33" ht="24" customHeight="1" x14ac:dyDescent="0.2">
      <c r="A61" s="4"/>
      <c r="B61" s="5">
        <f>$A61*B60</f>
        <v>0</v>
      </c>
      <c r="C61" s="5">
        <f t="shared" ref="C61:M61" si="173">$A61*C60</f>
        <v>0</v>
      </c>
      <c r="D61" s="5">
        <f t="shared" si="173"/>
        <v>0</v>
      </c>
      <c r="E61" s="5">
        <f t="shared" si="173"/>
        <v>0</v>
      </c>
      <c r="F61" s="5">
        <f t="shared" si="173"/>
        <v>0</v>
      </c>
      <c r="G61" s="5">
        <f t="shared" si="173"/>
        <v>0</v>
      </c>
      <c r="H61" s="5">
        <f t="shared" si="173"/>
        <v>0</v>
      </c>
      <c r="I61" s="5">
        <f t="shared" si="173"/>
        <v>0</v>
      </c>
      <c r="J61" s="5">
        <f t="shared" si="173"/>
        <v>0</v>
      </c>
      <c r="K61" s="5">
        <f t="shared" si="173"/>
        <v>0</v>
      </c>
      <c r="L61" s="5">
        <f t="shared" si="173"/>
        <v>0</v>
      </c>
      <c r="M61" s="5">
        <f t="shared" si="173"/>
        <v>0</v>
      </c>
      <c r="N61" s="3">
        <f>SUM(B61:M61)</f>
        <v>0</v>
      </c>
      <c r="O61" s="2">
        <f t="shared" ref="O61" si="174">N61/N$17</f>
        <v>0</v>
      </c>
      <c r="P61" s="23">
        <f t="shared" ref="P61" si="175">SUM(Q61:X61)</f>
        <v>-188.8</v>
      </c>
      <c r="Q61" s="20">
        <f t="shared" ref="Q61" si="176">IF(N61&lt;=$V$9, N61, $V$9+POWER(LOG10(N61-$V$9),$P$9))</f>
        <v>0</v>
      </c>
      <c r="R61" s="20">
        <f t="shared" ref="R61" si="177">-(POWER(B60,$R60) + POWER(C60,$R60) + POWER(D60,$R60) + POWER(E60,$R60) + POWER(F60,$R60) + POWER(G60,$R60) + POWER(H60,$R60) + POWER(I60,$R60) + POWER(J60,$R60) + POWER(K60,$R60) + POWER(L60,$R60) + POWER(M60,$R60))</f>
        <v>0</v>
      </c>
      <c r="S61" s="20">
        <f t="shared" ref="S61" si="178">(B60*B$13 + C60*C$13 + D60*D$13 + E60*E$13 + F60*F$13 + G60*G$13 + H60*H$13 + I60*I$13 + J60*J$13 + K60*K$13 + L60*L$13 + M60*M$13)*S60</f>
        <v>0</v>
      </c>
      <c r="T61" s="20">
        <f t="shared" ref="T61" si="179">(B60*B$14+C60*C$14 + D60*D$14 + E60*E$14 + F60*F$14 + G60*G$14 + H60*H$14 + I60*I$14 + J60*J$14 + K60*K$14 + L60*L$14 + M60*M$14)*T60</f>
        <v>0</v>
      </c>
      <c r="U61" s="1">
        <f t="shared" ref="U61" si="180">(N60-$T$9)*U60</f>
        <v>-300</v>
      </c>
      <c r="V61" s="1">
        <f t="shared" ref="V61" si="181">(IF(B62&lt;=1, 1, 0) + IF(C62&lt;=1, 1, 0) + IF(D62&lt;=1, 1, 0) + IF(E62&lt;=1, 1, 0) + IF(F62&lt;=1, 1, 0) + IF(G62&lt;=1, 1, 0) + IF(H62&lt;=1, 1, 0) + IF(I62&lt;=1, 1, 0) + IF(J62&lt;=1, 1, 0) + IF(K62&lt;=1, 1, 0) + IF(L62&lt;=1, 1, 0) + IF(M62&lt;=1, 1, 0))*V60</f>
        <v>110</v>
      </c>
      <c r="W61" s="20">
        <f t="shared" ref="W61" si="182">IF(O62&lt;50, 0, -(POWER(B63,$W60)+POWER(C63,$W60)+POWER(D63,$W60)+POWER(E63,$W60)+POWER(F63,$W60)+POWER(G63,$W60)+POWER(H63,$W60)+POWER(I63,$W60)+POWER(J63,$W60)+POWER(K63,$W60)+POWER(L63,$W60))+POWER(M63,$W60))</f>
        <v>0</v>
      </c>
      <c r="X61" s="1">
        <f t="shared" ref="X61" si="183">(B63*B$12+C63*C$12+D63*D$12+E63*E$12+F63*F$12+G63*G$12+H63*H$12+I63*I$12+J63*J$12+K63*K$12+L63*L$12+M63*M$12)*X60</f>
        <v>1.2</v>
      </c>
    </row>
    <row r="62" spans="1:33" ht="24" customHeight="1" x14ac:dyDescent="0.2">
      <c r="A62" s="3" t="s">
        <v>15</v>
      </c>
      <c r="B62" s="6">
        <f>B57-B61</f>
        <v>5</v>
      </c>
      <c r="C62" s="6">
        <f t="shared" ref="C62:M62" si="184">C57-C61</f>
        <v>0</v>
      </c>
      <c r="D62" s="6">
        <f t="shared" si="184"/>
        <v>0</v>
      </c>
      <c r="E62" s="6">
        <f t="shared" si="184"/>
        <v>0</v>
      </c>
      <c r="F62" s="6">
        <f t="shared" si="184"/>
        <v>0</v>
      </c>
      <c r="G62" s="6">
        <f t="shared" si="184"/>
        <v>0</v>
      </c>
      <c r="H62" s="6">
        <f t="shared" si="184"/>
        <v>0</v>
      </c>
      <c r="I62" s="6">
        <f t="shared" si="184"/>
        <v>0</v>
      </c>
      <c r="J62" s="6">
        <f t="shared" si="184"/>
        <v>0</v>
      </c>
      <c r="K62" s="6">
        <f t="shared" si="184"/>
        <v>0</v>
      </c>
      <c r="L62" s="6">
        <f t="shared" si="184"/>
        <v>0</v>
      </c>
      <c r="M62" s="6">
        <f t="shared" si="184"/>
        <v>0</v>
      </c>
      <c r="N62" s="3">
        <f>SUM(B62:M62)</f>
        <v>5</v>
      </c>
      <c r="O62" s="20">
        <f t="shared" ref="O62" si="185">N62/$T$9</f>
        <v>1</v>
      </c>
    </row>
    <row r="63" spans="1:33" ht="24" customHeight="1" x14ac:dyDescent="0.2">
      <c r="A63" s="3"/>
      <c r="B63" s="31">
        <f>ABS(IF(B62/$O62 &gt; ROUNDUP($T$9/2, 0),  ROUNDUP($T$9/2, 0), B62/$O62 ))</f>
        <v>3</v>
      </c>
      <c r="C63" s="31">
        <f t="shared" ref="C63:M63" si="186">ABS(IF(C62/$O62 &gt; ROUNDUP($T$9/2, 0),  ROUNDUP($T$9/2, 0), C62/$O62 ))</f>
        <v>0</v>
      </c>
      <c r="D63" s="31">
        <f t="shared" si="186"/>
        <v>0</v>
      </c>
      <c r="E63" s="31">
        <f t="shared" si="186"/>
        <v>0</v>
      </c>
      <c r="F63" s="31">
        <f t="shared" si="186"/>
        <v>0</v>
      </c>
      <c r="G63" s="31">
        <f t="shared" si="186"/>
        <v>0</v>
      </c>
      <c r="H63" s="31">
        <f t="shared" si="186"/>
        <v>0</v>
      </c>
      <c r="I63" s="31">
        <f t="shared" si="186"/>
        <v>0</v>
      </c>
      <c r="J63" s="31">
        <f t="shared" si="186"/>
        <v>0</v>
      </c>
      <c r="K63" s="31">
        <f t="shared" si="186"/>
        <v>0</v>
      </c>
      <c r="L63" s="31">
        <f t="shared" si="186"/>
        <v>0</v>
      </c>
      <c r="M63" s="31">
        <f t="shared" si="186"/>
        <v>0</v>
      </c>
      <c r="N63" s="33">
        <f>MAX(B62/$O62,C62/$O62,D62/$O62,E62/$O62,F62/$O62,G62/$O62,H62/$O62,I62/$O62,J62/$O62,K62/$O62,L62/$O62,M62/$O62)</f>
        <v>5</v>
      </c>
    </row>
    <row r="64" spans="1:33" s="25" customFormat="1" ht="24" customHeight="1" x14ac:dyDescent="0.2">
      <c r="O64" s="1"/>
      <c r="P64" s="1"/>
      <c r="Q64" s="1"/>
      <c r="R64" s="1"/>
      <c r="S64" s="1"/>
      <c r="T64" s="1"/>
      <c r="U64" s="1"/>
      <c r="V64" s="1"/>
      <c r="W64" s="1"/>
      <c r="X64" s="1"/>
      <c r="Y64" s="1"/>
      <c r="Z64" s="27"/>
      <c r="AA64" s="27"/>
      <c r="AB64" s="27"/>
      <c r="AC64" s="27"/>
      <c r="AD64" s="27"/>
      <c r="AE64" s="27"/>
      <c r="AF64" s="27"/>
      <c r="AG64" s="27"/>
    </row>
    <row r="65" spans="1:33" ht="24" customHeight="1" x14ac:dyDescent="0.2">
      <c r="A65" s="3" t="s">
        <v>23</v>
      </c>
      <c r="B65" s="9"/>
      <c r="C65" s="4"/>
      <c r="D65" s="4"/>
      <c r="E65" s="4"/>
      <c r="F65" s="4"/>
      <c r="G65" s="4"/>
      <c r="H65" s="9"/>
      <c r="I65" s="9"/>
      <c r="J65" s="9"/>
      <c r="K65" s="9"/>
      <c r="L65" s="9"/>
      <c r="M65" s="9"/>
      <c r="N65" s="3">
        <f>SUM(B65:M65)</f>
        <v>0</v>
      </c>
      <c r="O65" s="22">
        <f t="shared" ref="O65" si="187">N62/N$17</f>
        <v>1</v>
      </c>
      <c r="R65" s="19">
        <f t="shared" ref="R65" si="188">LOG10( IF(N62&lt;$V$9, N62, $V$9+POWER(LOG10(N62-$V$9),$P$9))/3)/LOG10(ROUNDUP($T$9/2, 0))</f>
        <v>0.46497352071792725</v>
      </c>
      <c r="S65" s="19">
        <f t="shared" ref="S65" si="189">(IF(N62&lt;$V$9, N62, $V$9+POWER(LOG10(N62-$V$9),$P$9))/($T$9*$N$14))*50%</f>
        <v>4.1666666666666664E-2</v>
      </c>
      <c r="T65" s="19">
        <f t="shared" ref="T65" si="190">(IF(N62&lt;$V$9, N62, $V$9+POWER(LOG10(N62-$V$9),$P$9))/($T$9*$N$14))*60%</f>
        <v>4.9999999999999996E-2</v>
      </c>
      <c r="U65" s="1">
        <f t="shared" ref="U65" si="191">IF(O65&gt;50%,60,IF(O65&gt;40%,50,IF(O65&gt;30%,40,IF(O65&gt;20%,30,IF(O65&gt;10%,20,10)))))</f>
        <v>60</v>
      </c>
      <c r="V65" s="1">
        <f t="shared" ref="V65" si="192">IF($N$17 &lt; 1000, 10, IF($N$17 &lt; 3000, 5, 3))</f>
        <v>10</v>
      </c>
      <c r="W65" s="19">
        <f t="shared" ref="W65" si="193">IF(N68&gt;ROUNDUP($T$9/2, 0),LOG10( IF(N62&lt;$V$9, N62, $V$9+POWER(LOG10(N62-$V$9),$P$9))/3)/LOG10(ROUNDUP($T$9/2,0)),LOG10( IF(N67&lt;$V$9, N67, $V$9+POWER(LOG10(N67-$V$9),$P$9))/3)/LOG10(ROUNDUP($T$9/2,0)))</f>
        <v>0.46497352071792725</v>
      </c>
      <c r="X65" s="19">
        <f t="shared" ref="X65" si="194">(IF(N67&lt;$V$9, N67, $V$9+POWER(LOG10(N67-$V$9),$P$9))/($T$9*$N$14))*40%</f>
        <v>3.3333333333333333E-2</v>
      </c>
    </row>
    <row r="66" spans="1:33" ht="24" customHeight="1" x14ac:dyDescent="0.2">
      <c r="A66" s="4"/>
      <c r="B66" s="5">
        <f>$A66*B65</f>
        <v>0</v>
      </c>
      <c r="C66" s="5">
        <f t="shared" ref="C66:M66" si="195">$A66*C65</f>
        <v>0</v>
      </c>
      <c r="D66" s="5">
        <f t="shared" si="195"/>
        <v>0</v>
      </c>
      <c r="E66" s="5">
        <f t="shared" si="195"/>
        <v>0</v>
      </c>
      <c r="F66" s="5">
        <f t="shared" si="195"/>
        <v>0</v>
      </c>
      <c r="G66" s="5">
        <f t="shared" si="195"/>
        <v>0</v>
      </c>
      <c r="H66" s="5">
        <f t="shared" si="195"/>
        <v>0</v>
      </c>
      <c r="I66" s="5">
        <f t="shared" si="195"/>
        <v>0</v>
      </c>
      <c r="J66" s="5">
        <f t="shared" si="195"/>
        <v>0</v>
      </c>
      <c r="K66" s="5">
        <f t="shared" si="195"/>
        <v>0</v>
      </c>
      <c r="L66" s="5">
        <f t="shared" si="195"/>
        <v>0</v>
      </c>
      <c r="M66" s="5">
        <f t="shared" si="195"/>
        <v>0</v>
      </c>
      <c r="N66" s="3">
        <f>SUM(B66:M66)</f>
        <v>0</v>
      </c>
      <c r="O66" s="2">
        <f t="shared" ref="O66" si="196">N66/N$17</f>
        <v>0</v>
      </c>
      <c r="P66" s="23">
        <f t="shared" ref="P66" si="197">SUM(Q66:X66)</f>
        <v>-188.8</v>
      </c>
      <c r="Q66" s="20">
        <f t="shared" ref="Q66" si="198">IF(N66&lt;=$V$9, N66, $V$9+POWER(LOG10(N66-$V$9),$P$9))</f>
        <v>0</v>
      </c>
      <c r="R66" s="20">
        <f t="shared" ref="R66" si="199">-(POWER(B65,$R65) + POWER(C65,$R65) + POWER(D65,$R65) + POWER(E65,$R65) + POWER(F65,$R65) + POWER(G65,$R65) + POWER(H65,$R65) + POWER(I65,$R65) + POWER(J65,$R65) + POWER(K65,$R65) + POWER(L65,$R65) + POWER(M65,$R65))</f>
        <v>0</v>
      </c>
      <c r="S66" s="20">
        <f t="shared" ref="S66" si="200">(B65*B$13 + C65*C$13 + D65*D$13 + E65*E$13 + F65*F$13 + G65*G$13 + H65*H$13 + I65*I$13 + J65*J$13 + K65*K$13 + L65*L$13 + M65*M$13)*S65</f>
        <v>0</v>
      </c>
      <c r="T66" s="20">
        <f t="shared" ref="T66" si="201">(B65*B$14+C65*C$14 + D65*D$14 + E65*E$14 + F65*F$14 + G65*G$14 + H65*H$14 + I65*I$14 + J65*J$14 + K65*K$14 + L65*L$14 + M65*M$14)*T65</f>
        <v>0</v>
      </c>
      <c r="U66" s="1">
        <f t="shared" ref="U66" si="202">(N65-$T$9)*U65</f>
        <v>-300</v>
      </c>
      <c r="V66" s="1">
        <f t="shared" ref="V66" si="203">(IF(B67&lt;=1, 1, 0) + IF(C67&lt;=1, 1, 0) + IF(D67&lt;=1, 1, 0) + IF(E67&lt;=1, 1, 0) + IF(F67&lt;=1, 1, 0) + IF(G67&lt;=1, 1, 0) + IF(H67&lt;=1, 1, 0) + IF(I67&lt;=1, 1, 0) + IF(J67&lt;=1, 1, 0) + IF(K67&lt;=1, 1, 0) + IF(L67&lt;=1, 1, 0) + IF(M67&lt;=1, 1, 0))*V65</f>
        <v>110</v>
      </c>
      <c r="W66" s="20">
        <f t="shared" ref="W66" si="204">IF(O67&lt;50, 0, -(POWER(B68,$W65)+POWER(C68,$W65)+POWER(D68,$W65)+POWER(E68,$W65)+POWER(F68,$W65)+POWER(G68,$W65)+POWER(H68,$W65)+POWER(I68,$W65)+POWER(J68,$W65)+POWER(K68,$W65)+POWER(L68,$W65))+POWER(M68,$W65))</f>
        <v>0</v>
      </c>
      <c r="X66" s="1">
        <f t="shared" ref="X66" si="205">(B68*B$12+C68*C$12+D68*D$12+E68*E$12+F68*F$12+G68*G$12+H68*H$12+I68*I$12+J68*J$12+K68*K$12+L68*L$12+M68*M$12)*X65</f>
        <v>1.2</v>
      </c>
    </row>
    <row r="67" spans="1:33" ht="24" customHeight="1" x14ac:dyDescent="0.2">
      <c r="A67" s="3" t="s">
        <v>15</v>
      </c>
      <c r="B67" s="6">
        <f>B62-B66</f>
        <v>5</v>
      </c>
      <c r="C67" s="6">
        <f t="shared" ref="C67:M67" si="206">C62-C66</f>
        <v>0</v>
      </c>
      <c r="D67" s="6">
        <f t="shared" si="206"/>
        <v>0</v>
      </c>
      <c r="E67" s="6">
        <f t="shared" si="206"/>
        <v>0</v>
      </c>
      <c r="F67" s="6">
        <f t="shared" si="206"/>
        <v>0</v>
      </c>
      <c r="G67" s="6">
        <f t="shared" si="206"/>
        <v>0</v>
      </c>
      <c r="H67" s="6">
        <f t="shared" si="206"/>
        <v>0</v>
      </c>
      <c r="I67" s="6">
        <f t="shared" si="206"/>
        <v>0</v>
      </c>
      <c r="J67" s="6">
        <f t="shared" si="206"/>
        <v>0</v>
      </c>
      <c r="K67" s="6">
        <f t="shared" si="206"/>
        <v>0</v>
      </c>
      <c r="L67" s="6">
        <f t="shared" si="206"/>
        <v>0</v>
      </c>
      <c r="M67" s="6">
        <f t="shared" si="206"/>
        <v>0</v>
      </c>
      <c r="N67" s="3">
        <f>SUM(B67:M67)</f>
        <v>5</v>
      </c>
      <c r="O67" s="20">
        <f t="shared" ref="O67" si="207">N67/$T$9</f>
        <v>1</v>
      </c>
    </row>
    <row r="68" spans="1:33" ht="24" customHeight="1" x14ac:dyDescent="0.2">
      <c r="A68" s="3"/>
      <c r="B68" s="31">
        <f>ABS(IF(B67/$O67 &gt; ROUNDUP($T$9/2, 0),  ROUNDUP($T$9/2, 0), B67/$O67 ))</f>
        <v>3</v>
      </c>
      <c r="C68" s="31">
        <f t="shared" ref="C68:M68" si="208">ABS(IF(C67/$O67 &gt; ROUNDUP($T$9/2, 0),  ROUNDUP($T$9/2, 0), C67/$O67 ))</f>
        <v>0</v>
      </c>
      <c r="D68" s="31">
        <f t="shared" si="208"/>
        <v>0</v>
      </c>
      <c r="E68" s="31">
        <f t="shared" si="208"/>
        <v>0</v>
      </c>
      <c r="F68" s="31">
        <f t="shared" si="208"/>
        <v>0</v>
      </c>
      <c r="G68" s="31">
        <f t="shared" si="208"/>
        <v>0</v>
      </c>
      <c r="H68" s="31">
        <f t="shared" si="208"/>
        <v>0</v>
      </c>
      <c r="I68" s="31">
        <f t="shared" si="208"/>
        <v>0</v>
      </c>
      <c r="J68" s="31">
        <f t="shared" si="208"/>
        <v>0</v>
      </c>
      <c r="K68" s="31">
        <f t="shared" si="208"/>
        <v>0</v>
      </c>
      <c r="L68" s="31">
        <f t="shared" si="208"/>
        <v>0</v>
      </c>
      <c r="M68" s="31">
        <f t="shared" si="208"/>
        <v>0</v>
      </c>
      <c r="N68" s="33">
        <f>MAX(B67/$O67,C67/$O67,D67/$O67,E67/$O67,F67/$O67,G67/$O67,H67/$O67,I67/$O67,J67/$O67,K67/$O67,L67/$O67,M67/$O67)</f>
        <v>5</v>
      </c>
    </row>
    <row r="69" spans="1:33" s="25" customFormat="1" ht="23" customHeight="1" x14ac:dyDescent="0.2">
      <c r="O69" s="1"/>
      <c r="Z69" s="27"/>
      <c r="AA69" s="27"/>
      <c r="AB69" s="27"/>
      <c r="AC69" s="27"/>
      <c r="AD69" s="27"/>
      <c r="AE69" s="27"/>
      <c r="AF69" s="27"/>
      <c r="AG69" s="27"/>
    </row>
  </sheetData>
  <mergeCells count="1">
    <mergeCell ref="W9:X9"/>
  </mergeCells>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Office1</dc:creator>
  <cp:lastModifiedBy>Office1</cp:lastModifiedBy>
  <dcterms:created xsi:type="dcterms:W3CDTF">2022-08-13T04:11:28Z</dcterms:created>
  <dcterms:modified xsi:type="dcterms:W3CDTF">2022-10-15T12:08:34Z</dcterms:modified>
</cp:coreProperties>
</file>